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N:\Finance\OEB\Rate Applications\2023 IRM\Submission - updated LRAM\"/>
    </mc:Choice>
  </mc:AlternateContent>
  <xr:revisionPtr revIDLastSave="0" documentId="13_ncr:1_{A1B9324A-69F2-4DBD-BED2-E4AFF3298919}" xr6:coauthVersionLast="47" xr6:coauthVersionMax="47" xr10:uidLastSave="{00000000-0000-0000-0000-000000000000}"/>
  <bookViews>
    <workbookView xWindow="28680" yWindow="-120" windowWidth="29040" windowHeight="15840" tabRatio="874" activeTab="4"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8" r:id="rId6"/>
    <sheet name="2. LRAMVA Threshold" sheetId="44" r:id="rId7"/>
    <sheet name="3.  Distribution Rates" sheetId="45" r:id="rId8"/>
    <sheet name="4.  2011-2014 LRAM" sheetId="46" r:id="rId9"/>
    <sheet name="5.  2015-2027 LRAM" sheetId="79" r:id="rId10"/>
    <sheet name="6.  Carrying Charges" sheetId="47" r:id="rId11"/>
    <sheet name="7.  Persistence Report" sheetId="68" r:id="rId12"/>
    <sheet name="8.  Streetlighting" sheetId="85" r:id="rId13"/>
  </sheets>
  <externalReferences>
    <externalReference r:id="rId14"/>
  </externalReferences>
  <definedNames>
    <definedName name="_xlnm._FilterDatabase" localSheetId="11" hidden="1">'7.  Persistence Report'!$C$26:$BT$26</definedName>
    <definedName name="_xlnm._FilterDatabase" localSheetId="3" hidden="1">DropDownList!$A$1:$A$40</definedName>
    <definedName name="_xlnm.Print_Area" localSheetId="4">'1.  LRAMVA Summary'!$A$1:$R$143</definedName>
    <definedName name="_xlnm.Print_Area" localSheetId="6">'2. LRAMVA Threshold'!$A$1:$R$69</definedName>
    <definedName name="_xlnm.Print_Area" localSheetId="7">'3.  Distribution Rates'!$A$1:$P$136</definedName>
    <definedName name="_xlnm.Print_Area" localSheetId="8">'4.  2011-2014 LRAM'!$A$1:$BA$564</definedName>
    <definedName name="_xlnm.Print_Area" localSheetId="9">'5.  2015-2027 LRAM'!$A:$AT</definedName>
    <definedName name="_xlnm.Print_Area" localSheetId="10">'6.  Carrying Charges'!$A$1:$X$164</definedName>
    <definedName name="_xlnm.Print_Area" localSheetId="11">'7.  Persistence Report'!$A$1:$BT$54</definedName>
    <definedName name="_xlnm.Print_Area" localSheetId="0">Contents!$A$1:$D$26</definedName>
    <definedName name="_xlnm.Print_Area" localSheetId="2">'LRAMVA Checklist Schematic'!$A$1:$H$30</definedName>
    <definedName name="_xlnm.Print_Titles" localSheetId="8">'4.  2011-2014 LRAM'!$B:$B</definedName>
    <definedName name="Table_1_b.__Annual_LRAMVA_Breakdown_by_Year_and_Rate_Class">'1.  LRAMVA Summary'!$B$47</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LRAM'!$B$156</definedName>
    <definedName name="Table_4_c.__2013_Lost_Revenues_Work_Form">'4.  2011-2014 LRAM'!$B$292</definedName>
    <definedName name="Table_4_d.__2014_Lost_Revenues_Work_Form">'4.  2011-2014 LRAM'!$B$428</definedName>
    <definedName name="Table_5_a.__2015_Lost_Revenues_Work_Form">'5.  2015-2027 LRAM'!$B$33</definedName>
    <definedName name="Table_5_b.__2016_Lost_Revenues_Work_Form">'5.  2015-2027 LRAM'!$B$223</definedName>
    <definedName name="Table_5_c.__2017_Lost_Revenues_Work_Form">'5.  2015-2027 LRAM'!$B$413</definedName>
    <definedName name="Table_5_d.__2018_Lost_Revenues_Work_Form">'5.  2015-2027 LRAM'!$B$603</definedName>
    <definedName name="Table_5_e.__2019_Lost_Revenues_Work_Form">'5.  2015-2027 LRAM'!$B$793</definedName>
    <definedName name="Table_5_f.__2020_Lost_Revenues_Work_Form">'5.  2015-2027 LRAM'!$B$988</definedName>
    <definedName name="Table_5_g.__2021_Lost_Revenues_Work_Form">'5.  2015-2027 LRAM'!$B$1183</definedName>
    <definedName name="Table_5_h.__2022_Lost_Revenues_Work_Form">'5.  2015-2027 LRAM'!$B$1377</definedName>
    <definedName name="Table_5_i.__2023_Lost_Revenues_Work_Form">'5.  2015-2027 LRAM'!$B$1574</definedName>
    <definedName name="Table_5_j.__2024_Lost_Revenues_Work_Form">'5.  2015-2027 LRAM'!$B$1600</definedName>
    <definedName name="Table_5_k.__2025_Lost_Revenues_Work_Form">'5.  2015-2027 LRAM'!$B$1626</definedName>
    <definedName name="Table_5_l.__2026_Lost_Revenues_Work_Form">'5.  2015-2027 LRAM'!$B$1653</definedName>
    <definedName name="Table_5_m.__2027_Lost_Revenues_Work_Form">'5.  2015-2027 LRAM'!$B$1680</definedName>
    <definedName name="Targets">'[1]LDC Targets'!$A$3:$D$83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44" l="1"/>
  <c r="F15" i="44"/>
  <c r="E15" i="44"/>
  <c r="D15" i="44"/>
  <c r="H191" i="47"/>
  <c r="H190" i="47"/>
  <c r="H189" i="47"/>
  <c r="H188" i="47"/>
  <c r="H187" i="47"/>
  <c r="H186" i="47"/>
  <c r="F54" i="43" l="1"/>
  <c r="AJ121" i="79"/>
  <c r="L53" i="45" l="1"/>
  <c r="L46" i="45"/>
  <c r="L39" i="45"/>
  <c r="L32" i="45"/>
  <c r="L25" i="45"/>
  <c r="L18" i="45"/>
  <c r="H184" i="47" l="1"/>
  <c r="H185" i="47"/>
  <c r="H183" i="47"/>
  <c r="H181" i="47"/>
  <c r="H182" i="47"/>
  <c r="H180" i="47"/>
  <c r="H175" i="47"/>
  <c r="H176" i="47"/>
  <c r="H174" i="47"/>
  <c r="H172" i="47"/>
  <c r="H173" i="47"/>
  <c r="H171" i="47"/>
  <c r="H169" i="47"/>
  <c r="H170" i="47"/>
  <c r="H168" i="47"/>
  <c r="H166" i="47"/>
  <c r="H167" i="47"/>
  <c r="H165" i="47"/>
  <c r="H161" i="47"/>
  <c r="H160" i="47"/>
  <c r="H159" i="47"/>
  <c r="H157" i="47"/>
  <c r="H158" i="47"/>
  <c r="H156" i="47"/>
  <c r="Q1411" i="79" l="1"/>
  <c r="Q1408" i="79"/>
  <c r="Q1405" i="79"/>
  <c r="Q1402" i="79"/>
  <c r="Q1399" i="79"/>
  <c r="Q1217" i="79"/>
  <c r="Q1214" i="79"/>
  <c r="Q1211" i="79"/>
  <c r="Q1208" i="79"/>
  <c r="Q1205" i="79"/>
  <c r="Q1022" i="79"/>
  <c r="Q1019" i="79"/>
  <c r="Q1016" i="79"/>
  <c r="Q1013" i="79"/>
  <c r="Q1010" i="79"/>
  <c r="Q827" i="79"/>
  <c r="Q824" i="79"/>
  <c r="Q821" i="79"/>
  <c r="Q818" i="79"/>
  <c r="Q815" i="79"/>
  <c r="Q637" i="79"/>
  <c r="Q634" i="79"/>
  <c r="Q631" i="79"/>
  <c r="Q628" i="79"/>
  <c r="Q625" i="79"/>
  <c r="Q447" i="79"/>
  <c r="Q444" i="79"/>
  <c r="Q441" i="79"/>
  <c r="Q438" i="79"/>
  <c r="Q435" i="79"/>
  <c r="Q257" i="79"/>
  <c r="Q254" i="79"/>
  <c r="Q251" i="79"/>
  <c r="Q248" i="79"/>
  <c r="Q245" i="79"/>
  <c r="U473" i="46"/>
  <c r="U470" i="46"/>
  <c r="U467" i="46"/>
  <c r="U464" i="46"/>
  <c r="U461" i="46"/>
  <c r="U337" i="46"/>
  <c r="U334" i="46"/>
  <c r="U331" i="46"/>
  <c r="U328" i="46"/>
  <c r="U325" i="46"/>
  <c r="U201" i="46"/>
  <c r="U198" i="46"/>
  <c r="U195" i="46"/>
  <c r="U192" i="46"/>
  <c r="U189" i="46"/>
  <c r="AS1602" i="79" l="1"/>
  <c r="AS1379" i="79"/>
  <c r="AS1185" i="79"/>
  <c r="AS990" i="79"/>
  <c r="AS795" i="79"/>
  <c r="AS605" i="79"/>
  <c r="AS415" i="79"/>
  <c r="AS225" i="79"/>
  <c r="AS35" i="79"/>
  <c r="Q100" i="43"/>
  <c r="P100" i="43"/>
  <c r="O100" i="43"/>
  <c r="N100" i="43"/>
  <c r="M100" i="43"/>
  <c r="L100" i="43"/>
  <c r="K100" i="43"/>
  <c r="J100" i="43"/>
  <c r="I100" i="43"/>
  <c r="H100" i="43"/>
  <c r="G100" i="43"/>
  <c r="F100" i="43"/>
  <c r="E100" i="43"/>
  <c r="D100" i="43"/>
  <c r="Q53" i="43"/>
  <c r="P53" i="43"/>
  <c r="O53" i="43"/>
  <c r="AP605" i="79" s="1"/>
  <c r="N53" i="43"/>
  <c r="AO1655" i="79" s="1"/>
  <c r="M53" i="43"/>
  <c r="AN225" i="79" s="1"/>
  <c r="L53" i="43"/>
  <c r="K53" i="43"/>
  <c r="AL1379" i="79" s="1"/>
  <c r="J53" i="43"/>
  <c r="AK1655" i="79" s="1"/>
  <c r="I53" i="43"/>
  <c r="H53" i="43"/>
  <c r="G53" i="43"/>
  <c r="AH1628" i="79" s="1"/>
  <c r="F53" i="43"/>
  <c r="AG1655" i="79" s="1"/>
  <c r="E53" i="43"/>
  <c r="AF1628" i="79" s="1"/>
  <c r="D53" i="43"/>
  <c r="AE795" i="79" s="1"/>
  <c r="AS1682" i="79"/>
  <c r="AS1655" i="79"/>
  <c r="AS1628" i="79"/>
  <c r="AS1576" i="79"/>
  <c r="E29" i="45"/>
  <c r="F29" i="45"/>
  <c r="G29" i="45"/>
  <c r="H29" i="45"/>
  <c r="I29" i="45"/>
  <c r="J29" i="45"/>
  <c r="K29" i="45"/>
  <c r="L29" i="45"/>
  <c r="M29" i="45"/>
  <c r="N29" i="45"/>
  <c r="O29" i="45"/>
  <c r="P29" i="45"/>
  <c r="D29" i="45"/>
  <c r="E22" i="45"/>
  <c r="F22" i="45"/>
  <c r="G22" i="45"/>
  <c r="H22" i="45"/>
  <c r="I22" i="45"/>
  <c r="J22" i="45"/>
  <c r="K22" i="45"/>
  <c r="L22" i="45"/>
  <c r="M22" i="45"/>
  <c r="N22" i="45"/>
  <c r="O22" i="45"/>
  <c r="P22" i="45"/>
  <c r="D22" i="45"/>
  <c r="I60" i="44"/>
  <c r="H59" i="44"/>
  <c r="AM72" i="46"/>
  <c r="AM23" i="46"/>
  <c r="H57" i="44"/>
  <c r="I57" i="44"/>
  <c r="J57" i="44"/>
  <c r="K57" i="44"/>
  <c r="L57" i="44"/>
  <c r="M57" i="44"/>
  <c r="N57" i="44"/>
  <c r="O57" i="44"/>
  <c r="P57" i="44"/>
  <c r="Q57" i="44"/>
  <c r="H58" i="44"/>
  <c r="I58" i="44"/>
  <c r="J58" i="44"/>
  <c r="K58" i="44"/>
  <c r="L58" i="44"/>
  <c r="M58" i="44"/>
  <c r="N58" i="44"/>
  <c r="O58" i="44"/>
  <c r="P58" i="44"/>
  <c r="Q58" i="44"/>
  <c r="I59" i="44"/>
  <c r="J59" i="44"/>
  <c r="K59" i="44"/>
  <c r="L59" i="44"/>
  <c r="M59" i="44"/>
  <c r="N59" i="44"/>
  <c r="O59" i="44"/>
  <c r="P59" i="44"/>
  <c r="Q59" i="44"/>
  <c r="H60" i="44"/>
  <c r="J60" i="44"/>
  <c r="K60" i="44"/>
  <c r="L60" i="44"/>
  <c r="M60" i="44"/>
  <c r="N60" i="44"/>
  <c r="O60" i="44"/>
  <c r="P60" i="44"/>
  <c r="Q60" i="44"/>
  <c r="AR1683" i="79"/>
  <c r="AQ1683" i="79"/>
  <c r="AP1683" i="79"/>
  <c r="AO1683" i="79"/>
  <c r="AN1683" i="79"/>
  <c r="AM1683" i="79"/>
  <c r="AL1683" i="79"/>
  <c r="AK1683" i="79"/>
  <c r="AJ1683" i="79"/>
  <c r="AI1683" i="79"/>
  <c r="AH1683" i="79"/>
  <c r="AG1683" i="79"/>
  <c r="AF1683" i="79"/>
  <c r="AE1683" i="79"/>
  <c r="AR1656" i="79"/>
  <c r="AQ1656" i="79"/>
  <c r="AP1656" i="79"/>
  <c r="AO1656" i="79"/>
  <c r="AN1656" i="79"/>
  <c r="AM1656" i="79"/>
  <c r="AL1656" i="79"/>
  <c r="AK1656" i="79"/>
  <c r="AJ1656" i="79"/>
  <c r="AI1656" i="79"/>
  <c r="AH1656" i="79"/>
  <c r="AG1656" i="79"/>
  <c r="AF1656" i="79"/>
  <c r="AE1656" i="79"/>
  <c r="AR1629" i="79"/>
  <c r="AQ1629" i="79"/>
  <c r="AP1629" i="79"/>
  <c r="AO1629" i="79"/>
  <c r="AN1629" i="79"/>
  <c r="AM1629" i="79"/>
  <c r="AL1629" i="79"/>
  <c r="AK1629" i="79"/>
  <c r="AJ1629" i="79"/>
  <c r="AI1629" i="79"/>
  <c r="AH1629" i="79"/>
  <c r="AG1629" i="79"/>
  <c r="AF1629" i="79"/>
  <c r="AE1629" i="79"/>
  <c r="AK1628" i="79" l="1"/>
  <c r="AL795" i="79"/>
  <c r="AK605" i="79"/>
  <c r="AP1379" i="79"/>
  <c r="AL1655" i="79"/>
  <c r="AL605" i="79"/>
  <c r="AO990" i="79"/>
  <c r="AP1655" i="79"/>
  <c r="AK415" i="79"/>
  <c r="AO415" i="79"/>
  <c r="AO605" i="79"/>
  <c r="AK1185" i="79"/>
  <c r="AP1602" i="79"/>
  <c r="AK225" i="79"/>
  <c r="AK1379" i="79"/>
  <c r="AP35" i="79"/>
  <c r="AO225" i="79"/>
  <c r="AK990" i="79"/>
  <c r="AO1185" i="79"/>
  <c r="AO1379" i="79"/>
  <c r="AI1185" i="79"/>
  <c r="AI415" i="79"/>
  <c r="AI1379" i="79"/>
  <c r="AI605" i="79"/>
  <c r="AM1628" i="79"/>
  <c r="AM1185" i="79"/>
  <c r="AM415" i="79"/>
  <c r="AM1379" i="79"/>
  <c r="AM605" i="79"/>
  <c r="AQ1628" i="79"/>
  <c r="AQ1185" i="79"/>
  <c r="AQ415" i="79"/>
  <c r="AQ1576" i="79"/>
  <c r="AQ1379" i="79"/>
  <c r="AQ605" i="79"/>
  <c r="AM35" i="79"/>
  <c r="AI225" i="79"/>
  <c r="AI795" i="79"/>
  <c r="AQ795" i="79"/>
  <c r="AQ990" i="79"/>
  <c r="AM1602" i="79"/>
  <c r="AI1628" i="79"/>
  <c r="AJ1655" i="79"/>
  <c r="AJ1379" i="79"/>
  <c r="AJ605" i="79"/>
  <c r="AJ1602" i="79"/>
  <c r="AJ795" i="79"/>
  <c r="AJ35" i="79"/>
  <c r="AN1379" i="79"/>
  <c r="AN605" i="79"/>
  <c r="AN1602" i="79"/>
  <c r="AN795" i="79"/>
  <c r="AN35" i="79"/>
  <c r="AR1576" i="79"/>
  <c r="AR1379" i="79"/>
  <c r="AR605" i="79"/>
  <c r="AR1628" i="79"/>
  <c r="AR1602" i="79"/>
  <c r="AR795" i="79"/>
  <c r="AR35" i="79"/>
  <c r="AJ225" i="79"/>
  <c r="AJ415" i="79"/>
  <c r="AR415" i="79"/>
  <c r="AM990" i="79"/>
  <c r="AR990" i="79"/>
  <c r="AN1185" i="79"/>
  <c r="AI1576" i="79"/>
  <c r="AI35" i="79"/>
  <c r="AQ35" i="79"/>
  <c r="AQ225" i="79"/>
  <c r="AM795" i="79"/>
  <c r="AI990" i="79"/>
  <c r="AN990" i="79"/>
  <c r="AI1602" i="79"/>
  <c r="AQ1602" i="79"/>
  <c r="AN1576" i="79"/>
  <c r="AL1576" i="79"/>
  <c r="AL990" i="79"/>
  <c r="AL225" i="79"/>
  <c r="AL1185" i="79"/>
  <c r="AL415" i="79"/>
  <c r="AP990" i="79"/>
  <c r="AP225" i="79"/>
  <c r="AP1185" i="79"/>
  <c r="AP415" i="79"/>
  <c r="AL35" i="79"/>
  <c r="AM225" i="79"/>
  <c r="AR225" i="79"/>
  <c r="AN415" i="79"/>
  <c r="AP795" i="79"/>
  <c r="AJ990" i="79"/>
  <c r="AJ1185" i="79"/>
  <c r="AR1185" i="79"/>
  <c r="AL1602" i="79"/>
  <c r="AK35" i="79"/>
  <c r="AO35" i="79"/>
  <c r="AK795" i="79"/>
  <c r="AO795" i="79"/>
  <c r="AK1602" i="79"/>
  <c r="AO1602" i="79"/>
  <c r="AF1576" i="79"/>
  <c r="AF795" i="79"/>
  <c r="AF990" i="79"/>
  <c r="AF415" i="79"/>
  <c r="AF35" i="79"/>
  <c r="AE1628" i="79"/>
  <c r="AE35" i="79"/>
  <c r="AE605" i="79"/>
  <c r="AE990" i="79"/>
  <c r="AE1602" i="79"/>
  <c r="AE1655" i="79"/>
  <c r="AE1682" i="79"/>
  <c r="AE1576" i="79"/>
  <c r="AE1185" i="79"/>
  <c r="AG1379" i="79"/>
  <c r="AH415" i="79"/>
  <c r="AH35" i="79"/>
  <c r="AE225" i="79"/>
  <c r="AF605" i="79"/>
  <c r="AF1185" i="79"/>
  <c r="AE1379" i="79"/>
  <c r="AF1602" i="79"/>
  <c r="AH1379" i="79"/>
  <c r="AF225" i="79"/>
  <c r="AE415" i="79"/>
  <c r="AG605" i="79"/>
  <c r="AF1379" i="79"/>
  <c r="AH795" i="79"/>
  <c r="AH1185" i="79"/>
  <c r="AH1655" i="79"/>
  <c r="AH225" i="79"/>
  <c r="AH1602" i="79"/>
  <c r="AH605" i="79"/>
  <c r="AH990" i="79"/>
  <c r="AG415" i="79"/>
  <c r="AG1185" i="79"/>
  <c r="AG225" i="79"/>
  <c r="AG990" i="79"/>
  <c r="AG35" i="79"/>
  <c r="AG795" i="79"/>
  <c r="AG1602" i="79"/>
  <c r="AR1682" i="79"/>
  <c r="AR1655" i="79"/>
  <c r="AQ1655" i="79"/>
  <c r="AQ1682" i="79"/>
  <c r="AP1628" i="79"/>
  <c r="AP1682" i="79"/>
  <c r="AP1576" i="79"/>
  <c r="AO1682" i="79"/>
  <c r="AO1576" i="79"/>
  <c r="AO1628" i="79"/>
  <c r="AN1628" i="79"/>
  <c r="AN1682" i="79"/>
  <c r="AN1655" i="79"/>
  <c r="AM1576" i="79"/>
  <c r="AM1655" i="79"/>
  <c r="AM1682" i="79"/>
  <c r="AL1682" i="79"/>
  <c r="AL1628" i="79"/>
  <c r="AK1576" i="79"/>
  <c r="AK1682" i="79"/>
  <c r="AJ1682" i="79"/>
  <c r="AJ1576" i="79"/>
  <c r="AJ1628" i="79"/>
  <c r="AI1655" i="79"/>
  <c r="AI1682" i="79"/>
  <c r="AH1682" i="79"/>
  <c r="AH1576" i="79"/>
  <c r="AG1628" i="79"/>
  <c r="AG1682" i="79"/>
  <c r="AG1576" i="79"/>
  <c r="AF1682" i="79"/>
  <c r="AF1655" i="79"/>
  <c r="AR1542" i="79"/>
  <c r="AQ1542" i="79"/>
  <c r="AP1542" i="79"/>
  <c r="AO1542" i="79"/>
  <c r="AN1542" i="79"/>
  <c r="AM1542" i="79"/>
  <c r="AL1542" i="79"/>
  <c r="AK1542" i="79"/>
  <c r="AJ1542" i="79"/>
  <c r="AI1542" i="79"/>
  <c r="AH1542" i="79"/>
  <c r="AG1542" i="79"/>
  <c r="AF1542" i="79"/>
  <c r="AE1542" i="79"/>
  <c r="Q1542" i="79"/>
  <c r="AS1541" i="79"/>
  <c r="AR1348" i="79"/>
  <c r="AQ1348" i="79"/>
  <c r="AP1348" i="79"/>
  <c r="AO1348" i="79"/>
  <c r="AN1348" i="79"/>
  <c r="AM1348" i="79"/>
  <c r="AL1348" i="79"/>
  <c r="AK1348" i="79"/>
  <c r="AJ1348" i="79"/>
  <c r="AI1348" i="79"/>
  <c r="AH1348" i="79"/>
  <c r="AG1348" i="79"/>
  <c r="AF1348" i="79"/>
  <c r="AE1348" i="79"/>
  <c r="Q1348" i="79"/>
  <c r="AS1347" i="79"/>
  <c r="AR1153" i="79"/>
  <c r="AQ1153" i="79"/>
  <c r="AP1153" i="79"/>
  <c r="AO1153" i="79"/>
  <c r="AN1153" i="79"/>
  <c r="AM1153" i="79"/>
  <c r="AL1153" i="79"/>
  <c r="AK1153" i="79"/>
  <c r="AJ1153" i="79"/>
  <c r="AI1153" i="79"/>
  <c r="AH1153" i="79"/>
  <c r="AG1153" i="79"/>
  <c r="AF1153" i="79"/>
  <c r="AE1153" i="79"/>
  <c r="Q1153" i="79"/>
  <c r="AS1152" i="79"/>
  <c r="AR958" i="79"/>
  <c r="AQ958" i="79"/>
  <c r="AP958" i="79"/>
  <c r="AO958" i="79"/>
  <c r="AN958" i="79"/>
  <c r="AM958" i="79"/>
  <c r="AL958" i="79"/>
  <c r="AK958" i="79"/>
  <c r="AJ958" i="79"/>
  <c r="AI958" i="79"/>
  <c r="AH958" i="79"/>
  <c r="AG958" i="79"/>
  <c r="AF958" i="79"/>
  <c r="AE958" i="79"/>
  <c r="Q958" i="79"/>
  <c r="AS957" i="79"/>
  <c r="AS418" i="79"/>
  <c r="AE419" i="79"/>
  <c r="AF419" i="79"/>
  <c r="AG419" i="79"/>
  <c r="AH419" i="79"/>
  <c r="AI419" i="79"/>
  <c r="AJ419" i="79"/>
  <c r="AK419" i="79"/>
  <c r="AL419" i="79"/>
  <c r="AM419" i="79"/>
  <c r="AN419" i="79"/>
  <c r="AO419" i="79"/>
  <c r="AP419" i="79"/>
  <c r="AQ419" i="79"/>
  <c r="AR419" i="79"/>
  <c r="AS421" i="79"/>
  <c r="AE422" i="79"/>
  <c r="AF422" i="79"/>
  <c r="AG422" i="79"/>
  <c r="AH422" i="79"/>
  <c r="AI422" i="79"/>
  <c r="AJ422" i="79"/>
  <c r="AK422" i="79"/>
  <c r="AL422" i="79"/>
  <c r="AM422" i="79"/>
  <c r="AN422" i="79"/>
  <c r="AO422" i="79"/>
  <c r="AP422" i="79"/>
  <c r="AQ422" i="79"/>
  <c r="AR422" i="79"/>
  <c r="R1544" i="79"/>
  <c r="D1544" i="79"/>
  <c r="AR1537" i="79"/>
  <c r="AQ1537" i="79"/>
  <c r="AP1537" i="79"/>
  <c r="AO1537" i="79"/>
  <c r="AN1537" i="79"/>
  <c r="AM1537" i="79"/>
  <c r="AL1537" i="79"/>
  <c r="AK1537" i="79"/>
  <c r="AJ1537" i="79"/>
  <c r="AI1537" i="79"/>
  <c r="AH1537" i="79"/>
  <c r="AG1537" i="79"/>
  <c r="AF1537" i="79"/>
  <c r="AE1537" i="79"/>
  <c r="Q1537" i="79"/>
  <c r="AS1536" i="79"/>
  <c r="AR1534" i="79"/>
  <c r="AQ1534" i="79"/>
  <c r="AP1534" i="79"/>
  <c r="AO1534" i="79"/>
  <c r="AN1534" i="79"/>
  <c r="AM1534" i="79"/>
  <c r="AL1534" i="79"/>
  <c r="AK1534" i="79"/>
  <c r="AJ1534" i="79"/>
  <c r="AI1534" i="79"/>
  <c r="AH1534" i="79"/>
  <c r="AG1534" i="79"/>
  <c r="AF1534" i="79"/>
  <c r="AE1534" i="79"/>
  <c r="Q1534" i="79"/>
  <c r="AS1533" i="79"/>
  <c r="AR1531" i="79"/>
  <c r="AQ1531" i="79"/>
  <c r="AP1531" i="79"/>
  <c r="AO1531" i="79"/>
  <c r="AN1531" i="79"/>
  <c r="AM1531" i="79"/>
  <c r="AL1531" i="79"/>
  <c r="AK1531" i="79"/>
  <c r="AJ1531" i="79"/>
  <c r="AI1531" i="79"/>
  <c r="AH1531" i="79"/>
  <c r="AG1531" i="79"/>
  <c r="AF1531" i="79"/>
  <c r="AE1531" i="79"/>
  <c r="Q1531" i="79"/>
  <c r="AS1530" i="79"/>
  <c r="AR1528" i="79"/>
  <c r="AQ1528" i="79"/>
  <c r="AP1528" i="79"/>
  <c r="AO1528" i="79"/>
  <c r="AN1528" i="79"/>
  <c r="AM1528" i="79"/>
  <c r="AL1528" i="79"/>
  <c r="AK1528" i="79"/>
  <c r="AJ1528" i="79"/>
  <c r="AI1528" i="79"/>
  <c r="AH1528" i="79"/>
  <c r="AG1528" i="79"/>
  <c r="AF1528" i="79"/>
  <c r="AE1528" i="79"/>
  <c r="Q1528" i="79"/>
  <c r="AS1527" i="79"/>
  <c r="AR1525" i="79"/>
  <c r="AQ1525" i="79"/>
  <c r="AP1525" i="79"/>
  <c r="AO1525" i="79"/>
  <c r="AN1525" i="79"/>
  <c r="AM1525" i="79"/>
  <c r="AL1525" i="79"/>
  <c r="AK1525" i="79"/>
  <c r="AJ1525" i="79"/>
  <c r="AI1525" i="79"/>
  <c r="AH1525" i="79"/>
  <c r="AG1525" i="79"/>
  <c r="AF1525" i="79"/>
  <c r="AE1525" i="79"/>
  <c r="Q1525" i="79"/>
  <c r="AS1524" i="79"/>
  <c r="AR1522" i="79"/>
  <c r="AQ1522" i="79"/>
  <c r="AP1522" i="79"/>
  <c r="AO1522" i="79"/>
  <c r="AN1522" i="79"/>
  <c r="AM1522" i="79"/>
  <c r="AL1522" i="79"/>
  <c r="AK1522" i="79"/>
  <c r="AJ1522" i="79"/>
  <c r="AI1522" i="79"/>
  <c r="AH1522" i="79"/>
  <c r="AG1522" i="79"/>
  <c r="AF1522" i="79"/>
  <c r="AE1522" i="79"/>
  <c r="Q1522" i="79"/>
  <c r="AS1521" i="79"/>
  <c r="AR1519" i="79"/>
  <c r="AQ1519" i="79"/>
  <c r="AP1519" i="79"/>
  <c r="AO1519" i="79"/>
  <c r="AN1519" i="79"/>
  <c r="AM1519" i="79"/>
  <c r="AL1519" i="79"/>
  <c r="AK1519" i="79"/>
  <c r="AJ1519" i="79"/>
  <c r="AI1519" i="79"/>
  <c r="AH1519" i="79"/>
  <c r="AG1519" i="79"/>
  <c r="AF1519" i="79"/>
  <c r="AE1519" i="79"/>
  <c r="Q1519" i="79"/>
  <c r="AS1518" i="79"/>
  <c r="AR1516" i="79"/>
  <c r="AQ1516" i="79"/>
  <c r="AP1516" i="79"/>
  <c r="AO1516" i="79"/>
  <c r="AN1516" i="79"/>
  <c r="AM1516" i="79"/>
  <c r="AL1516" i="79"/>
  <c r="AK1516" i="79"/>
  <c r="AJ1516" i="79"/>
  <c r="AI1516" i="79"/>
  <c r="AH1516" i="79"/>
  <c r="AG1516" i="79"/>
  <c r="AF1516" i="79"/>
  <c r="AE1516" i="79"/>
  <c r="AS1515" i="79"/>
  <c r="AR1513" i="79"/>
  <c r="AQ1513" i="79"/>
  <c r="AP1513" i="79"/>
  <c r="AO1513" i="79"/>
  <c r="AN1513" i="79"/>
  <c r="AM1513" i="79"/>
  <c r="AL1513" i="79"/>
  <c r="AK1513" i="79"/>
  <c r="AJ1513" i="79"/>
  <c r="AI1513" i="79"/>
  <c r="AH1513" i="79"/>
  <c r="AG1513" i="79"/>
  <c r="AF1513" i="79"/>
  <c r="AE1513" i="79"/>
  <c r="Q1513" i="79"/>
  <c r="AS1512" i="79"/>
  <c r="AR1510" i="79"/>
  <c r="AQ1510" i="79"/>
  <c r="AP1510" i="79"/>
  <c r="AO1510" i="79"/>
  <c r="AN1510" i="79"/>
  <c r="AM1510" i="79"/>
  <c r="AL1510" i="79"/>
  <c r="AK1510" i="79"/>
  <c r="AJ1510" i="79"/>
  <c r="AI1510" i="79"/>
  <c r="AH1510" i="79"/>
  <c r="AG1510" i="79"/>
  <c r="AF1510" i="79"/>
  <c r="AE1510" i="79"/>
  <c r="Q1510" i="79"/>
  <c r="AS1509" i="79"/>
  <c r="AR1507" i="79"/>
  <c r="AQ1507" i="79"/>
  <c r="AP1507" i="79"/>
  <c r="AO1507" i="79"/>
  <c r="AN1507" i="79"/>
  <c r="AM1507" i="79"/>
  <c r="AL1507" i="79"/>
  <c r="AK1507" i="79"/>
  <c r="AJ1507" i="79"/>
  <c r="AI1507" i="79"/>
  <c r="AH1507" i="79"/>
  <c r="AG1507" i="79"/>
  <c r="AF1507" i="79"/>
  <c r="AE1507" i="79"/>
  <c r="Q1507" i="79"/>
  <c r="AS1506" i="79"/>
  <c r="AR1504" i="79"/>
  <c r="AQ1504" i="79"/>
  <c r="AP1504" i="79"/>
  <c r="AO1504" i="79"/>
  <c r="AN1504" i="79"/>
  <c r="AM1504" i="79"/>
  <c r="AL1504" i="79"/>
  <c r="AK1504" i="79"/>
  <c r="AJ1504" i="79"/>
  <c r="AI1504" i="79"/>
  <c r="AH1504" i="79"/>
  <c r="AG1504" i="79"/>
  <c r="AF1504" i="79"/>
  <c r="AE1504" i="79"/>
  <c r="Q1504" i="79"/>
  <c r="AS1503" i="79"/>
  <c r="AR1501" i="79"/>
  <c r="AQ1501" i="79"/>
  <c r="AP1501" i="79"/>
  <c r="AO1501" i="79"/>
  <c r="AN1501" i="79"/>
  <c r="AM1501" i="79"/>
  <c r="AL1501" i="79"/>
  <c r="AK1501" i="79"/>
  <c r="AJ1501" i="79"/>
  <c r="AI1501" i="79"/>
  <c r="AH1501" i="79"/>
  <c r="AG1501" i="79"/>
  <c r="AF1501" i="79"/>
  <c r="AE1501" i="79"/>
  <c r="Q1501" i="79"/>
  <c r="AS1500" i="79"/>
  <c r="AR1498" i="79"/>
  <c r="AQ1498" i="79"/>
  <c r="AP1498" i="79"/>
  <c r="AO1498" i="79"/>
  <c r="AN1498" i="79"/>
  <c r="AM1498" i="79"/>
  <c r="AL1498" i="79"/>
  <c r="AK1498" i="79"/>
  <c r="AJ1498" i="79"/>
  <c r="AI1498" i="79"/>
  <c r="AH1498" i="79"/>
  <c r="AG1498" i="79"/>
  <c r="AF1498" i="79"/>
  <c r="AE1498" i="79"/>
  <c r="Q1498" i="79"/>
  <c r="AS1497" i="79"/>
  <c r="AR1494" i="79"/>
  <c r="AQ1494" i="79"/>
  <c r="AP1494" i="79"/>
  <c r="AO1494" i="79"/>
  <c r="AN1494" i="79"/>
  <c r="AM1494" i="79"/>
  <c r="AL1494" i="79"/>
  <c r="AK1494" i="79"/>
  <c r="AJ1494" i="79"/>
  <c r="AI1494" i="79"/>
  <c r="AH1494" i="79"/>
  <c r="AG1494" i="79"/>
  <c r="AF1494" i="79"/>
  <c r="AE1494" i="79"/>
  <c r="Q1494" i="79"/>
  <c r="AS1493" i="79"/>
  <c r="AR1491" i="79"/>
  <c r="AQ1491" i="79"/>
  <c r="AP1491" i="79"/>
  <c r="AO1491" i="79"/>
  <c r="AN1491" i="79"/>
  <c r="AM1491" i="79"/>
  <c r="AL1491" i="79"/>
  <c r="AK1491" i="79"/>
  <c r="AJ1491" i="79"/>
  <c r="AI1491" i="79"/>
  <c r="AH1491" i="79"/>
  <c r="AG1491" i="79"/>
  <c r="AF1491" i="79"/>
  <c r="AE1491" i="79"/>
  <c r="Q1491" i="79"/>
  <c r="AS1490" i="79"/>
  <c r="AR1488" i="79"/>
  <c r="AQ1488" i="79"/>
  <c r="AP1488" i="79"/>
  <c r="AO1488" i="79"/>
  <c r="AN1488" i="79"/>
  <c r="AM1488" i="79"/>
  <c r="AL1488" i="79"/>
  <c r="AK1488" i="79"/>
  <c r="AJ1488" i="79"/>
  <c r="AI1488" i="79"/>
  <c r="AH1488" i="79"/>
  <c r="AG1488" i="79"/>
  <c r="AF1488" i="79"/>
  <c r="AE1488" i="79"/>
  <c r="Q1488" i="79"/>
  <c r="AS1487" i="79"/>
  <c r="AR1484" i="79"/>
  <c r="AQ1484" i="79"/>
  <c r="AP1484" i="79"/>
  <c r="AO1484" i="79"/>
  <c r="AN1484" i="79"/>
  <c r="AM1484" i="79"/>
  <c r="AL1484" i="79"/>
  <c r="AK1484" i="79"/>
  <c r="AJ1484" i="79"/>
  <c r="AI1484" i="79"/>
  <c r="AH1484" i="79"/>
  <c r="AG1484" i="79"/>
  <c r="AF1484" i="79"/>
  <c r="AE1484" i="79"/>
  <c r="Q1484" i="79"/>
  <c r="AS1483" i="79"/>
  <c r="AR1481" i="79"/>
  <c r="AQ1481" i="79"/>
  <c r="AP1481" i="79"/>
  <c r="AO1481" i="79"/>
  <c r="AN1481" i="79"/>
  <c r="AM1481" i="79"/>
  <c r="AL1481" i="79"/>
  <c r="AK1481" i="79"/>
  <c r="AJ1481" i="79"/>
  <c r="AI1481" i="79"/>
  <c r="AH1481" i="79"/>
  <c r="AG1481" i="79"/>
  <c r="AF1481" i="79"/>
  <c r="AE1481" i="79"/>
  <c r="Q1481" i="79"/>
  <c r="AS1480" i="79"/>
  <c r="AR1478" i="79"/>
  <c r="AQ1478" i="79"/>
  <c r="AP1478" i="79"/>
  <c r="AO1478" i="79"/>
  <c r="AN1478" i="79"/>
  <c r="AM1478" i="79"/>
  <c r="AL1478" i="79"/>
  <c r="AK1478" i="79"/>
  <c r="AJ1478" i="79"/>
  <c r="AI1478" i="79"/>
  <c r="AH1478" i="79"/>
  <c r="AG1478" i="79"/>
  <c r="AF1478" i="79"/>
  <c r="AE1478" i="79"/>
  <c r="Q1478" i="79"/>
  <c r="AS1477" i="79"/>
  <c r="AR1475" i="79"/>
  <c r="AQ1475" i="79"/>
  <c r="AP1475" i="79"/>
  <c r="AO1475" i="79"/>
  <c r="AN1475" i="79"/>
  <c r="AM1475" i="79"/>
  <c r="AL1475" i="79"/>
  <c r="AK1475" i="79"/>
  <c r="AJ1475" i="79"/>
  <c r="AI1475" i="79"/>
  <c r="AH1475" i="79"/>
  <c r="AG1475" i="79"/>
  <c r="AF1475" i="79"/>
  <c r="AE1475" i="79"/>
  <c r="Q1475" i="79"/>
  <c r="AS1474" i="79"/>
  <c r="AR1472" i="79"/>
  <c r="AQ1472" i="79"/>
  <c r="AP1472" i="79"/>
  <c r="AO1472" i="79"/>
  <c r="AN1472" i="79"/>
  <c r="AM1472" i="79"/>
  <c r="AL1472" i="79"/>
  <c r="AK1472" i="79"/>
  <c r="AJ1472" i="79"/>
  <c r="AI1472" i="79"/>
  <c r="AH1472" i="79"/>
  <c r="AG1472" i="79"/>
  <c r="AF1472" i="79"/>
  <c r="AE1472" i="79"/>
  <c r="Q1472" i="79"/>
  <c r="AS1471" i="79"/>
  <c r="AR1469" i="79"/>
  <c r="AQ1469" i="79"/>
  <c r="AP1469" i="79"/>
  <c r="AO1469" i="79"/>
  <c r="AN1469" i="79"/>
  <c r="AM1469" i="79"/>
  <c r="AL1469" i="79"/>
  <c r="AK1469" i="79"/>
  <c r="AJ1469" i="79"/>
  <c r="AI1469" i="79"/>
  <c r="AH1469" i="79"/>
  <c r="AG1469" i="79"/>
  <c r="AF1469" i="79"/>
  <c r="AE1469" i="79"/>
  <c r="Q1469" i="79"/>
  <c r="AS1468" i="79"/>
  <c r="AR1466" i="79"/>
  <c r="AQ1466" i="79"/>
  <c r="AP1466" i="79"/>
  <c r="AO1466" i="79"/>
  <c r="AN1466" i="79"/>
  <c r="AM1466" i="79"/>
  <c r="AL1466" i="79"/>
  <c r="AK1466" i="79"/>
  <c r="AJ1466" i="79"/>
  <c r="AI1466" i="79"/>
  <c r="AH1466" i="79"/>
  <c r="AG1466" i="79"/>
  <c r="AF1466" i="79"/>
  <c r="AE1466" i="79"/>
  <c r="Q1466" i="79"/>
  <c r="AS1465" i="79"/>
  <c r="AR1463" i="79"/>
  <c r="AQ1463" i="79"/>
  <c r="AP1463" i="79"/>
  <c r="AO1463" i="79"/>
  <c r="AN1463" i="79"/>
  <c r="AM1463" i="79"/>
  <c r="AL1463" i="79"/>
  <c r="AK1463" i="79"/>
  <c r="AJ1463" i="79"/>
  <c r="AI1463" i="79"/>
  <c r="AH1463" i="79"/>
  <c r="AG1463" i="79"/>
  <c r="AF1463" i="79"/>
  <c r="AE1463" i="79"/>
  <c r="Q1463" i="79"/>
  <c r="AS1462" i="79"/>
  <c r="AR1459" i="79"/>
  <c r="AQ1459" i="79"/>
  <c r="AP1459" i="79"/>
  <c r="AO1459" i="79"/>
  <c r="AN1459" i="79"/>
  <c r="AM1459" i="79"/>
  <c r="AL1459" i="79"/>
  <c r="AK1459" i="79"/>
  <c r="AJ1459" i="79"/>
  <c r="AI1459" i="79"/>
  <c r="AH1459" i="79"/>
  <c r="AG1459" i="79"/>
  <c r="AF1459" i="79"/>
  <c r="AE1459" i="79"/>
  <c r="AS1458" i="79"/>
  <c r="AR1456" i="79"/>
  <c r="AQ1456" i="79"/>
  <c r="AP1456" i="79"/>
  <c r="AO1456" i="79"/>
  <c r="AN1456" i="79"/>
  <c r="AM1456" i="79"/>
  <c r="AL1456" i="79"/>
  <c r="AK1456" i="79"/>
  <c r="AJ1456" i="79"/>
  <c r="AI1456" i="79"/>
  <c r="AH1456" i="79"/>
  <c r="AG1456" i="79"/>
  <c r="AF1456" i="79"/>
  <c r="AE1456" i="79"/>
  <c r="AS1455" i="79"/>
  <c r="AR1453" i="79"/>
  <c r="AQ1453" i="79"/>
  <c r="AP1453" i="79"/>
  <c r="AO1453" i="79"/>
  <c r="AN1453" i="79"/>
  <c r="AM1453" i="79"/>
  <c r="AL1453" i="79"/>
  <c r="AK1453" i="79"/>
  <c r="AJ1453" i="79"/>
  <c r="AI1453" i="79"/>
  <c r="AH1453" i="79"/>
  <c r="AG1453" i="79"/>
  <c r="AF1453" i="79"/>
  <c r="AE1453" i="79"/>
  <c r="AS1452" i="79"/>
  <c r="AR1450" i="79"/>
  <c r="AQ1450" i="79"/>
  <c r="AP1450" i="79"/>
  <c r="AO1450" i="79"/>
  <c r="AN1450" i="79"/>
  <c r="AM1450" i="79"/>
  <c r="AL1450" i="79"/>
  <c r="AK1450" i="79"/>
  <c r="AJ1450" i="79"/>
  <c r="AI1450" i="79"/>
  <c r="AH1450" i="79"/>
  <c r="AG1450" i="79"/>
  <c r="AF1450" i="79"/>
  <c r="AE1450" i="79"/>
  <c r="AS1449" i="79"/>
  <c r="AR1445" i="79"/>
  <c r="AQ1445" i="79"/>
  <c r="AP1445" i="79"/>
  <c r="AO1445" i="79"/>
  <c r="AN1445" i="79"/>
  <c r="AM1445" i="79"/>
  <c r="AL1445" i="79"/>
  <c r="AK1445" i="79"/>
  <c r="AJ1445" i="79"/>
  <c r="AI1445" i="79"/>
  <c r="AH1445" i="79"/>
  <c r="AG1445" i="79"/>
  <c r="AF1445" i="79"/>
  <c r="AE1445" i="79"/>
  <c r="Q1445" i="79"/>
  <c r="AS1444" i="79"/>
  <c r="AR1442" i="79"/>
  <c r="AQ1442" i="79"/>
  <c r="AP1442" i="79"/>
  <c r="AO1442" i="79"/>
  <c r="AN1442" i="79"/>
  <c r="AM1442" i="79"/>
  <c r="AL1442" i="79"/>
  <c r="AK1442" i="79"/>
  <c r="AJ1442" i="79"/>
  <c r="AI1442" i="79"/>
  <c r="AH1442" i="79"/>
  <c r="AG1442" i="79"/>
  <c r="AF1442" i="79"/>
  <c r="AE1442" i="79"/>
  <c r="Q1442" i="79"/>
  <c r="AS1441" i="79"/>
  <c r="AR1439" i="79"/>
  <c r="AQ1439" i="79"/>
  <c r="AP1439" i="79"/>
  <c r="AO1439" i="79"/>
  <c r="AN1439" i="79"/>
  <c r="AM1439" i="79"/>
  <c r="AL1439" i="79"/>
  <c r="AK1439" i="79"/>
  <c r="AJ1439" i="79"/>
  <c r="AI1439" i="79"/>
  <c r="AH1439" i="79"/>
  <c r="AG1439" i="79"/>
  <c r="AF1439" i="79"/>
  <c r="AE1439" i="79"/>
  <c r="Q1439" i="79"/>
  <c r="AS1438" i="79"/>
  <c r="AR1436" i="79"/>
  <c r="AQ1436" i="79"/>
  <c r="AP1436" i="79"/>
  <c r="AO1436" i="79"/>
  <c r="AN1436" i="79"/>
  <c r="AM1436" i="79"/>
  <c r="AL1436" i="79"/>
  <c r="AK1436" i="79"/>
  <c r="AJ1436" i="79"/>
  <c r="AI1436" i="79"/>
  <c r="AH1436" i="79"/>
  <c r="AG1436" i="79"/>
  <c r="AF1436" i="79"/>
  <c r="AE1436" i="79"/>
  <c r="Q1436" i="79"/>
  <c r="AS1435" i="79"/>
  <c r="AR1432" i="79"/>
  <c r="AQ1432" i="79"/>
  <c r="AP1432" i="79"/>
  <c r="AO1432" i="79"/>
  <c r="AN1432" i="79"/>
  <c r="AM1432" i="79"/>
  <c r="AL1432" i="79"/>
  <c r="AK1432" i="79"/>
  <c r="AJ1432" i="79"/>
  <c r="AI1432" i="79"/>
  <c r="AH1432" i="79"/>
  <c r="AG1432" i="79"/>
  <c r="AF1432" i="79"/>
  <c r="AE1432" i="79"/>
  <c r="Q1432" i="79"/>
  <c r="AS1431" i="79"/>
  <c r="AR1429" i="79"/>
  <c r="AQ1429" i="79"/>
  <c r="AP1429" i="79"/>
  <c r="AO1429" i="79"/>
  <c r="AN1429" i="79"/>
  <c r="AM1429" i="79"/>
  <c r="AL1429" i="79"/>
  <c r="AK1429" i="79"/>
  <c r="AJ1429" i="79"/>
  <c r="AI1429" i="79"/>
  <c r="AH1429" i="79"/>
  <c r="AG1429" i="79"/>
  <c r="AF1429" i="79"/>
  <c r="AE1429" i="79"/>
  <c r="Q1429" i="79"/>
  <c r="AS1428" i="79"/>
  <c r="AR1425" i="79"/>
  <c r="AQ1425" i="79"/>
  <c r="AP1425" i="79"/>
  <c r="AO1425" i="79"/>
  <c r="AN1425" i="79"/>
  <c r="AM1425" i="79"/>
  <c r="AL1425" i="79"/>
  <c r="AK1425" i="79"/>
  <c r="AJ1425" i="79"/>
  <c r="AI1425" i="79"/>
  <c r="AH1425" i="79"/>
  <c r="AG1425" i="79"/>
  <c r="AF1425" i="79"/>
  <c r="AE1425" i="79"/>
  <c r="Q1425" i="79"/>
  <c r="AS1424" i="79"/>
  <c r="AR1421" i="79"/>
  <c r="AQ1421" i="79"/>
  <c r="AP1421" i="79"/>
  <c r="AO1421" i="79"/>
  <c r="AN1421" i="79"/>
  <c r="AM1421" i="79"/>
  <c r="AL1421" i="79"/>
  <c r="AK1421" i="79"/>
  <c r="AJ1421" i="79"/>
  <c r="AI1421" i="79"/>
  <c r="AH1421" i="79"/>
  <c r="AG1421" i="79"/>
  <c r="AF1421" i="79"/>
  <c r="AE1421" i="79"/>
  <c r="Q1421" i="79"/>
  <c r="AS1420" i="79"/>
  <c r="AR1418" i="79"/>
  <c r="AQ1418" i="79"/>
  <c r="AP1418" i="79"/>
  <c r="AO1418" i="79"/>
  <c r="AN1418" i="79"/>
  <c r="AM1418" i="79"/>
  <c r="AL1418" i="79"/>
  <c r="AK1418" i="79"/>
  <c r="AJ1418" i="79"/>
  <c r="AI1418" i="79"/>
  <c r="AH1418" i="79"/>
  <c r="AG1418" i="79"/>
  <c r="AF1418" i="79"/>
  <c r="AE1418" i="79"/>
  <c r="Q1418" i="79"/>
  <c r="AS1417" i="79"/>
  <c r="AR1415" i="79"/>
  <c r="AQ1415" i="79"/>
  <c r="AP1415" i="79"/>
  <c r="AO1415" i="79"/>
  <c r="AN1415" i="79"/>
  <c r="AM1415" i="79"/>
  <c r="AL1415" i="79"/>
  <c r="AK1415" i="79"/>
  <c r="AJ1415" i="79"/>
  <c r="AI1415" i="79"/>
  <c r="AH1415" i="79"/>
  <c r="AG1415" i="79"/>
  <c r="AF1415" i="79"/>
  <c r="AE1415" i="79"/>
  <c r="Q1415" i="79"/>
  <c r="AS1414" i="79"/>
  <c r="AR1411" i="79"/>
  <c r="AQ1411" i="79"/>
  <c r="AP1411" i="79"/>
  <c r="AO1411" i="79"/>
  <c r="AN1411" i="79"/>
  <c r="AM1411" i="79"/>
  <c r="AL1411" i="79"/>
  <c r="AK1411" i="79"/>
  <c r="AJ1411" i="79"/>
  <c r="AI1411" i="79"/>
  <c r="AH1411" i="79"/>
  <c r="AG1411" i="79"/>
  <c r="AF1411" i="79"/>
  <c r="AE1411" i="79"/>
  <c r="AS1410" i="79"/>
  <c r="AR1408" i="79"/>
  <c r="AQ1408" i="79"/>
  <c r="AP1408" i="79"/>
  <c r="AO1408" i="79"/>
  <c r="AN1408" i="79"/>
  <c r="AM1408" i="79"/>
  <c r="AL1408" i="79"/>
  <c r="AK1408" i="79"/>
  <c r="AJ1408" i="79"/>
  <c r="AI1408" i="79"/>
  <c r="AH1408" i="79"/>
  <c r="AG1408" i="79"/>
  <c r="AF1408" i="79"/>
  <c r="AE1408" i="79"/>
  <c r="AS1407" i="79"/>
  <c r="AR1405" i="79"/>
  <c r="AQ1405" i="79"/>
  <c r="AP1405" i="79"/>
  <c r="AO1405" i="79"/>
  <c r="AN1405" i="79"/>
  <c r="AM1405" i="79"/>
  <c r="AL1405" i="79"/>
  <c r="AK1405" i="79"/>
  <c r="AJ1405" i="79"/>
  <c r="AI1405" i="79"/>
  <c r="AH1405" i="79"/>
  <c r="AG1405" i="79"/>
  <c r="AF1405" i="79"/>
  <c r="AE1405" i="79"/>
  <c r="AS1404" i="79"/>
  <c r="AR1402" i="79"/>
  <c r="AQ1402" i="79"/>
  <c r="AP1402" i="79"/>
  <c r="AO1402" i="79"/>
  <c r="AN1402" i="79"/>
  <c r="AM1402" i="79"/>
  <c r="AL1402" i="79"/>
  <c r="AK1402" i="79"/>
  <c r="AJ1402" i="79"/>
  <c r="AI1402" i="79"/>
  <c r="AH1402" i="79"/>
  <c r="AG1402" i="79"/>
  <c r="AF1402" i="79"/>
  <c r="AE1402" i="79"/>
  <c r="AS1401" i="79"/>
  <c r="AR1399" i="79"/>
  <c r="AQ1399" i="79"/>
  <c r="AP1399" i="79"/>
  <c r="AO1399" i="79"/>
  <c r="AN1399" i="79"/>
  <c r="AM1399" i="79"/>
  <c r="AL1399" i="79"/>
  <c r="AK1399" i="79"/>
  <c r="AJ1399" i="79"/>
  <c r="AI1399" i="79"/>
  <c r="AH1399" i="79"/>
  <c r="AG1399" i="79"/>
  <c r="AF1399" i="79"/>
  <c r="AE1399" i="79"/>
  <c r="AS1398" i="79"/>
  <c r="AR1395" i="79"/>
  <c r="AQ1395" i="79"/>
  <c r="AP1395" i="79"/>
  <c r="AO1395" i="79"/>
  <c r="AN1395" i="79"/>
  <c r="AM1395" i="79"/>
  <c r="AL1395" i="79"/>
  <c r="AK1395" i="79"/>
  <c r="AJ1395" i="79"/>
  <c r="AI1395" i="79"/>
  <c r="AH1395" i="79"/>
  <c r="AG1395" i="79"/>
  <c r="AF1395" i="79"/>
  <c r="AE1395" i="79"/>
  <c r="AS1394" i="79"/>
  <c r="AR1392" i="79"/>
  <c r="AQ1392" i="79"/>
  <c r="AP1392" i="79"/>
  <c r="AO1392" i="79"/>
  <c r="AN1392" i="79"/>
  <c r="AM1392" i="79"/>
  <c r="AL1392" i="79"/>
  <c r="AK1392" i="79"/>
  <c r="AJ1392" i="79"/>
  <c r="AI1392" i="79"/>
  <c r="AH1392" i="79"/>
  <c r="AG1392" i="79"/>
  <c r="AF1392" i="79"/>
  <c r="AE1392" i="79"/>
  <c r="AS1391" i="79"/>
  <c r="AR1389" i="79"/>
  <c r="AQ1389" i="79"/>
  <c r="AP1389" i="79"/>
  <c r="AO1389" i="79"/>
  <c r="AN1389" i="79"/>
  <c r="AM1389" i="79"/>
  <c r="AL1389" i="79"/>
  <c r="AK1389" i="79"/>
  <c r="AJ1389" i="79"/>
  <c r="AI1389" i="79"/>
  <c r="AH1389" i="79"/>
  <c r="AG1389" i="79"/>
  <c r="AF1389" i="79"/>
  <c r="AE1389" i="79"/>
  <c r="AS1388" i="79"/>
  <c r="AR1386" i="79"/>
  <c r="AQ1386" i="79"/>
  <c r="AP1386" i="79"/>
  <c r="AO1386" i="79"/>
  <c r="AN1386" i="79"/>
  <c r="AM1386" i="79"/>
  <c r="AL1386" i="79"/>
  <c r="AK1386" i="79"/>
  <c r="AJ1386" i="79"/>
  <c r="AI1386" i="79"/>
  <c r="AH1386" i="79"/>
  <c r="AG1386" i="79"/>
  <c r="AF1386" i="79"/>
  <c r="AE1386" i="79"/>
  <c r="AS1385" i="79"/>
  <c r="AR1383" i="79"/>
  <c r="AQ1383" i="79"/>
  <c r="AP1383" i="79"/>
  <c r="AO1383" i="79"/>
  <c r="AN1383" i="79"/>
  <c r="AM1383" i="79"/>
  <c r="AL1383" i="79"/>
  <c r="AK1383" i="79"/>
  <c r="AJ1383" i="79"/>
  <c r="AI1383" i="79"/>
  <c r="AH1383" i="79"/>
  <c r="AG1383" i="79"/>
  <c r="AF1383" i="79"/>
  <c r="AE1383" i="79"/>
  <c r="AS1382" i="79"/>
  <c r="R1350" i="79"/>
  <c r="D1350" i="79"/>
  <c r="AR1343" i="79"/>
  <c r="AQ1343" i="79"/>
  <c r="AP1343" i="79"/>
  <c r="AO1343" i="79"/>
  <c r="AN1343" i="79"/>
  <c r="AM1343" i="79"/>
  <c r="AL1343" i="79"/>
  <c r="AK1343" i="79"/>
  <c r="AJ1343" i="79"/>
  <c r="AI1343" i="79"/>
  <c r="AH1343" i="79"/>
  <c r="AG1343" i="79"/>
  <c r="AF1343" i="79"/>
  <c r="AE1343" i="79"/>
  <c r="Q1343" i="79"/>
  <c r="AS1342" i="79"/>
  <c r="AR1340" i="79"/>
  <c r="AQ1340" i="79"/>
  <c r="AP1340" i="79"/>
  <c r="AO1340" i="79"/>
  <c r="AN1340" i="79"/>
  <c r="AM1340" i="79"/>
  <c r="AL1340" i="79"/>
  <c r="AK1340" i="79"/>
  <c r="AJ1340" i="79"/>
  <c r="AI1340" i="79"/>
  <c r="AH1340" i="79"/>
  <c r="AG1340" i="79"/>
  <c r="AF1340" i="79"/>
  <c r="AE1340" i="79"/>
  <c r="Q1340" i="79"/>
  <c r="AS1339" i="79"/>
  <c r="AR1337" i="79"/>
  <c r="AQ1337" i="79"/>
  <c r="AP1337" i="79"/>
  <c r="AO1337" i="79"/>
  <c r="AN1337" i="79"/>
  <c r="AM1337" i="79"/>
  <c r="AL1337" i="79"/>
  <c r="AK1337" i="79"/>
  <c r="AJ1337" i="79"/>
  <c r="AI1337" i="79"/>
  <c r="AH1337" i="79"/>
  <c r="AG1337" i="79"/>
  <c r="AF1337" i="79"/>
  <c r="AE1337" i="79"/>
  <c r="Q1337" i="79"/>
  <c r="AS1336" i="79"/>
  <c r="AR1334" i="79"/>
  <c r="AQ1334" i="79"/>
  <c r="AP1334" i="79"/>
  <c r="AO1334" i="79"/>
  <c r="AN1334" i="79"/>
  <c r="AM1334" i="79"/>
  <c r="AL1334" i="79"/>
  <c r="AK1334" i="79"/>
  <c r="AJ1334" i="79"/>
  <c r="AI1334" i="79"/>
  <c r="AH1334" i="79"/>
  <c r="AG1334" i="79"/>
  <c r="AF1334" i="79"/>
  <c r="AE1334" i="79"/>
  <c r="Q1334" i="79"/>
  <c r="AS1333" i="79"/>
  <c r="AR1331" i="79"/>
  <c r="AQ1331" i="79"/>
  <c r="AP1331" i="79"/>
  <c r="AO1331" i="79"/>
  <c r="AN1331" i="79"/>
  <c r="AM1331" i="79"/>
  <c r="AL1331" i="79"/>
  <c r="AK1331" i="79"/>
  <c r="AJ1331" i="79"/>
  <c r="AI1331" i="79"/>
  <c r="AH1331" i="79"/>
  <c r="AG1331" i="79"/>
  <c r="AF1331" i="79"/>
  <c r="AE1331" i="79"/>
  <c r="Q1331" i="79"/>
  <c r="AS1330" i="79"/>
  <c r="AR1328" i="79"/>
  <c r="AQ1328" i="79"/>
  <c r="AP1328" i="79"/>
  <c r="AO1328" i="79"/>
  <c r="AN1328" i="79"/>
  <c r="AM1328" i="79"/>
  <c r="AL1328" i="79"/>
  <c r="AK1328" i="79"/>
  <c r="AJ1328" i="79"/>
  <c r="AI1328" i="79"/>
  <c r="AH1328" i="79"/>
  <c r="AG1328" i="79"/>
  <c r="AF1328" i="79"/>
  <c r="AE1328" i="79"/>
  <c r="Q1328" i="79"/>
  <c r="AS1327" i="79"/>
  <c r="AR1325" i="79"/>
  <c r="AQ1325" i="79"/>
  <c r="AP1325" i="79"/>
  <c r="AO1325" i="79"/>
  <c r="AN1325" i="79"/>
  <c r="AM1325" i="79"/>
  <c r="AL1325" i="79"/>
  <c r="AK1325" i="79"/>
  <c r="AJ1325" i="79"/>
  <c r="AI1325" i="79"/>
  <c r="AH1325" i="79"/>
  <c r="AG1325" i="79"/>
  <c r="AF1325" i="79"/>
  <c r="AE1325" i="79"/>
  <c r="Q1325" i="79"/>
  <c r="AS1324" i="79"/>
  <c r="AR1322" i="79"/>
  <c r="AQ1322" i="79"/>
  <c r="AP1322" i="79"/>
  <c r="AO1322" i="79"/>
  <c r="AN1322" i="79"/>
  <c r="AM1322" i="79"/>
  <c r="AL1322" i="79"/>
  <c r="AK1322" i="79"/>
  <c r="AJ1322" i="79"/>
  <c r="AI1322" i="79"/>
  <c r="AH1322" i="79"/>
  <c r="AG1322" i="79"/>
  <c r="AF1322" i="79"/>
  <c r="AE1322" i="79"/>
  <c r="AS1321" i="79"/>
  <c r="AR1319" i="79"/>
  <c r="AQ1319" i="79"/>
  <c r="AP1319" i="79"/>
  <c r="AO1319" i="79"/>
  <c r="AN1319" i="79"/>
  <c r="AM1319" i="79"/>
  <c r="AL1319" i="79"/>
  <c r="AK1319" i="79"/>
  <c r="AJ1319" i="79"/>
  <c r="AI1319" i="79"/>
  <c r="AH1319" i="79"/>
  <c r="AG1319" i="79"/>
  <c r="AF1319" i="79"/>
  <c r="AE1319" i="79"/>
  <c r="Q1319" i="79"/>
  <c r="AS1318" i="79"/>
  <c r="AR1316" i="79"/>
  <c r="AQ1316" i="79"/>
  <c r="AP1316" i="79"/>
  <c r="AO1316" i="79"/>
  <c r="AN1316" i="79"/>
  <c r="AM1316" i="79"/>
  <c r="AL1316" i="79"/>
  <c r="AK1316" i="79"/>
  <c r="AJ1316" i="79"/>
  <c r="AI1316" i="79"/>
  <c r="AH1316" i="79"/>
  <c r="AG1316" i="79"/>
  <c r="AF1316" i="79"/>
  <c r="AE1316" i="79"/>
  <c r="Q1316" i="79"/>
  <c r="AS1315" i="79"/>
  <c r="AR1313" i="79"/>
  <c r="AQ1313" i="79"/>
  <c r="AP1313" i="79"/>
  <c r="AO1313" i="79"/>
  <c r="AN1313" i="79"/>
  <c r="AM1313" i="79"/>
  <c r="AL1313" i="79"/>
  <c r="AK1313" i="79"/>
  <c r="AJ1313" i="79"/>
  <c r="AI1313" i="79"/>
  <c r="AH1313" i="79"/>
  <c r="AG1313" i="79"/>
  <c r="AF1313" i="79"/>
  <c r="AE1313" i="79"/>
  <c r="Q1313" i="79"/>
  <c r="AS1312" i="79"/>
  <c r="AR1310" i="79"/>
  <c r="AQ1310" i="79"/>
  <c r="AP1310" i="79"/>
  <c r="AO1310" i="79"/>
  <c r="AN1310" i="79"/>
  <c r="AM1310" i="79"/>
  <c r="AL1310" i="79"/>
  <c r="AK1310" i="79"/>
  <c r="AJ1310" i="79"/>
  <c r="AI1310" i="79"/>
  <c r="AH1310" i="79"/>
  <c r="AG1310" i="79"/>
  <c r="AF1310" i="79"/>
  <c r="AE1310" i="79"/>
  <c r="Q1310" i="79"/>
  <c r="AS1309" i="79"/>
  <c r="AR1307" i="79"/>
  <c r="AQ1307" i="79"/>
  <c r="AP1307" i="79"/>
  <c r="AO1307" i="79"/>
  <c r="AN1307" i="79"/>
  <c r="AM1307" i="79"/>
  <c r="AL1307" i="79"/>
  <c r="AK1307" i="79"/>
  <c r="AJ1307" i="79"/>
  <c r="AI1307" i="79"/>
  <c r="AH1307" i="79"/>
  <c r="AG1307" i="79"/>
  <c r="AF1307" i="79"/>
  <c r="AE1307" i="79"/>
  <c r="Q1307" i="79"/>
  <c r="AS1306" i="79"/>
  <c r="AR1304" i="79"/>
  <c r="AQ1304" i="79"/>
  <c r="AP1304" i="79"/>
  <c r="AO1304" i="79"/>
  <c r="AN1304" i="79"/>
  <c r="AM1304" i="79"/>
  <c r="AL1304" i="79"/>
  <c r="AK1304" i="79"/>
  <c r="AJ1304" i="79"/>
  <c r="AI1304" i="79"/>
  <c r="AH1304" i="79"/>
  <c r="AG1304" i="79"/>
  <c r="AF1304" i="79"/>
  <c r="AE1304" i="79"/>
  <c r="Q1304" i="79"/>
  <c r="AS1303" i="79"/>
  <c r="AR1300" i="79"/>
  <c r="AQ1300" i="79"/>
  <c r="AP1300" i="79"/>
  <c r="AO1300" i="79"/>
  <c r="AN1300" i="79"/>
  <c r="AM1300" i="79"/>
  <c r="AL1300" i="79"/>
  <c r="AK1300" i="79"/>
  <c r="AJ1300" i="79"/>
  <c r="AI1300" i="79"/>
  <c r="AH1300" i="79"/>
  <c r="AG1300" i="79"/>
  <c r="AF1300" i="79"/>
  <c r="AE1300" i="79"/>
  <c r="Q1300" i="79"/>
  <c r="AS1299" i="79"/>
  <c r="AR1297" i="79"/>
  <c r="AQ1297" i="79"/>
  <c r="AP1297" i="79"/>
  <c r="AO1297" i="79"/>
  <c r="AN1297" i="79"/>
  <c r="AM1297" i="79"/>
  <c r="AL1297" i="79"/>
  <c r="AK1297" i="79"/>
  <c r="AJ1297" i="79"/>
  <c r="AI1297" i="79"/>
  <c r="AH1297" i="79"/>
  <c r="AG1297" i="79"/>
  <c r="AF1297" i="79"/>
  <c r="AE1297" i="79"/>
  <c r="Q1297" i="79"/>
  <c r="AS1296" i="79"/>
  <c r="AR1294" i="79"/>
  <c r="AQ1294" i="79"/>
  <c r="AP1294" i="79"/>
  <c r="AO1294" i="79"/>
  <c r="AN1294" i="79"/>
  <c r="AM1294" i="79"/>
  <c r="AL1294" i="79"/>
  <c r="AK1294" i="79"/>
  <c r="AJ1294" i="79"/>
  <c r="AI1294" i="79"/>
  <c r="AH1294" i="79"/>
  <c r="AG1294" i="79"/>
  <c r="AF1294" i="79"/>
  <c r="AE1294" i="79"/>
  <c r="Q1294" i="79"/>
  <c r="AS1293" i="79"/>
  <c r="AR1290" i="79"/>
  <c r="AQ1290" i="79"/>
  <c r="AP1290" i="79"/>
  <c r="AO1290" i="79"/>
  <c r="AN1290" i="79"/>
  <c r="AM1290" i="79"/>
  <c r="AL1290" i="79"/>
  <c r="AK1290" i="79"/>
  <c r="AJ1290" i="79"/>
  <c r="AI1290" i="79"/>
  <c r="AH1290" i="79"/>
  <c r="AG1290" i="79"/>
  <c r="AF1290" i="79"/>
  <c r="AE1290" i="79"/>
  <c r="Q1290" i="79"/>
  <c r="AS1289" i="79"/>
  <c r="AR1287" i="79"/>
  <c r="AQ1287" i="79"/>
  <c r="AP1287" i="79"/>
  <c r="AO1287" i="79"/>
  <c r="AN1287" i="79"/>
  <c r="AM1287" i="79"/>
  <c r="AL1287" i="79"/>
  <c r="AK1287" i="79"/>
  <c r="AJ1287" i="79"/>
  <c r="AI1287" i="79"/>
  <c r="AH1287" i="79"/>
  <c r="AG1287" i="79"/>
  <c r="AF1287" i="79"/>
  <c r="AE1287" i="79"/>
  <c r="Q1287" i="79"/>
  <c r="AS1286" i="79"/>
  <c r="AR1284" i="79"/>
  <c r="AQ1284" i="79"/>
  <c r="AP1284" i="79"/>
  <c r="AO1284" i="79"/>
  <c r="AN1284" i="79"/>
  <c r="AM1284" i="79"/>
  <c r="AL1284" i="79"/>
  <c r="AK1284" i="79"/>
  <c r="AJ1284" i="79"/>
  <c r="AI1284" i="79"/>
  <c r="AH1284" i="79"/>
  <c r="AG1284" i="79"/>
  <c r="AF1284" i="79"/>
  <c r="AE1284" i="79"/>
  <c r="Q1284" i="79"/>
  <c r="AS1283" i="79"/>
  <c r="AR1281" i="79"/>
  <c r="AQ1281" i="79"/>
  <c r="AP1281" i="79"/>
  <c r="AO1281" i="79"/>
  <c r="AN1281" i="79"/>
  <c r="AM1281" i="79"/>
  <c r="AL1281" i="79"/>
  <c r="AK1281" i="79"/>
  <c r="AJ1281" i="79"/>
  <c r="AI1281" i="79"/>
  <c r="AH1281" i="79"/>
  <c r="AG1281" i="79"/>
  <c r="AF1281" i="79"/>
  <c r="AE1281" i="79"/>
  <c r="Q1281" i="79"/>
  <c r="AS1280" i="79"/>
  <c r="AR1278" i="79"/>
  <c r="AQ1278" i="79"/>
  <c r="AP1278" i="79"/>
  <c r="AO1278" i="79"/>
  <c r="AN1278" i="79"/>
  <c r="AM1278" i="79"/>
  <c r="AL1278" i="79"/>
  <c r="AK1278" i="79"/>
  <c r="AJ1278" i="79"/>
  <c r="AI1278" i="79"/>
  <c r="AH1278" i="79"/>
  <c r="AG1278" i="79"/>
  <c r="AF1278" i="79"/>
  <c r="AE1278" i="79"/>
  <c r="Q1278" i="79"/>
  <c r="AS1277" i="79"/>
  <c r="AR1275" i="79"/>
  <c r="AQ1275" i="79"/>
  <c r="AP1275" i="79"/>
  <c r="AO1275" i="79"/>
  <c r="AN1275" i="79"/>
  <c r="AM1275" i="79"/>
  <c r="AL1275" i="79"/>
  <c r="AK1275" i="79"/>
  <c r="AJ1275" i="79"/>
  <c r="AI1275" i="79"/>
  <c r="AH1275" i="79"/>
  <c r="AG1275" i="79"/>
  <c r="AF1275" i="79"/>
  <c r="AE1275" i="79"/>
  <c r="Q1275" i="79"/>
  <c r="AS1274" i="79"/>
  <c r="AR1272" i="79"/>
  <c r="AQ1272" i="79"/>
  <c r="AP1272" i="79"/>
  <c r="AO1272" i="79"/>
  <c r="AN1272" i="79"/>
  <c r="AM1272" i="79"/>
  <c r="AL1272" i="79"/>
  <c r="AK1272" i="79"/>
  <c r="AJ1272" i="79"/>
  <c r="AI1272" i="79"/>
  <c r="AH1272" i="79"/>
  <c r="AG1272" i="79"/>
  <c r="AF1272" i="79"/>
  <c r="AE1272" i="79"/>
  <c r="Q1272" i="79"/>
  <c r="AS1271" i="79"/>
  <c r="AR1269" i="79"/>
  <c r="AQ1269" i="79"/>
  <c r="AP1269" i="79"/>
  <c r="AO1269" i="79"/>
  <c r="AN1269" i="79"/>
  <c r="AM1269" i="79"/>
  <c r="AL1269" i="79"/>
  <c r="AK1269" i="79"/>
  <c r="AJ1269" i="79"/>
  <c r="AI1269" i="79"/>
  <c r="AH1269" i="79"/>
  <c r="AG1269" i="79"/>
  <c r="AF1269" i="79"/>
  <c r="AE1269" i="79"/>
  <c r="Q1269" i="79"/>
  <c r="AS1268" i="79"/>
  <c r="AR1265" i="79"/>
  <c r="AQ1265" i="79"/>
  <c r="AP1265" i="79"/>
  <c r="AO1265" i="79"/>
  <c r="AN1265" i="79"/>
  <c r="AM1265" i="79"/>
  <c r="AL1265" i="79"/>
  <c r="AK1265" i="79"/>
  <c r="AJ1265" i="79"/>
  <c r="AI1265" i="79"/>
  <c r="AH1265" i="79"/>
  <c r="AG1265" i="79"/>
  <c r="AF1265" i="79"/>
  <c r="AE1265" i="79"/>
  <c r="AS1264" i="79"/>
  <c r="AR1262" i="79"/>
  <c r="AQ1262" i="79"/>
  <c r="AP1262" i="79"/>
  <c r="AO1262" i="79"/>
  <c r="AN1262" i="79"/>
  <c r="AM1262" i="79"/>
  <c r="AL1262" i="79"/>
  <c r="AK1262" i="79"/>
  <c r="AJ1262" i="79"/>
  <c r="AI1262" i="79"/>
  <c r="AH1262" i="79"/>
  <c r="AG1262" i="79"/>
  <c r="AF1262" i="79"/>
  <c r="AE1262" i="79"/>
  <c r="AS1261" i="79"/>
  <c r="AR1259" i="79"/>
  <c r="AQ1259" i="79"/>
  <c r="AP1259" i="79"/>
  <c r="AO1259" i="79"/>
  <c r="AN1259" i="79"/>
  <c r="AM1259" i="79"/>
  <c r="AL1259" i="79"/>
  <c r="AK1259" i="79"/>
  <c r="AJ1259" i="79"/>
  <c r="AI1259" i="79"/>
  <c r="AH1259" i="79"/>
  <c r="AG1259" i="79"/>
  <c r="AF1259" i="79"/>
  <c r="AE1259" i="79"/>
  <c r="AS1258" i="79"/>
  <c r="AR1256" i="79"/>
  <c r="AQ1256" i="79"/>
  <c r="AP1256" i="79"/>
  <c r="AO1256" i="79"/>
  <c r="AN1256" i="79"/>
  <c r="AM1256" i="79"/>
  <c r="AL1256" i="79"/>
  <c r="AK1256" i="79"/>
  <c r="AJ1256" i="79"/>
  <c r="AI1256" i="79"/>
  <c r="AH1256" i="79"/>
  <c r="AG1256" i="79"/>
  <c r="AF1256" i="79"/>
  <c r="AE1256" i="79"/>
  <c r="AS1255" i="79"/>
  <c r="AR1251" i="79"/>
  <c r="AQ1251" i="79"/>
  <c r="AP1251" i="79"/>
  <c r="AO1251" i="79"/>
  <c r="AN1251" i="79"/>
  <c r="AM1251" i="79"/>
  <c r="AL1251" i="79"/>
  <c r="AK1251" i="79"/>
  <c r="AJ1251" i="79"/>
  <c r="AI1251" i="79"/>
  <c r="AH1251" i="79"/>
  <c r="AG1251" i="79"/>
  <c r="AF1251" i="79"/>
  <c r="AE1251" i="79"/>
  <c r="Q1251" i="79"/>
  <c r="AS1250" i="79"/>
  <c r="AR1248" i="79"/>
  <c r="AQ1248" i="79"/>
  <c r="AP1248" i="79"/>
  <c r="AO1248" i="79"/>
  <c r="AN1248" i="79"/>
  <c r="AM1248" i="79"/>
  <c r="AL1248" i="79"/>
  <c r="AK1248" i="79"/>
  <c r="AJ1248" i="79"/>
  <c r="AI1248" i="79"/>
  <c r="AH1248" i="79"/>
  <c r="AG1248" i="79"/>
  <c r="AF1248" i="79"/>
  <c r="AE1248" i="79"/>
  <c r="Q1248" i="79"/>
  <c r="AS1247" i="79"/>
  <c r="AR1245" i="79"/>
  <c r="AQ1245" i="79"/>
  <c r="AP1245" i="79"/>
  <c r="AO1245" i="79"/>
  <c r="AN1245" i="79"/>
  <c r="AM1245" i="79"/>
  <c r="AL1245" i="79"/>
  <c r="AK1245" i="79"/>
  <c r="AJ1245" i="79"/>
  <c r="AI1245" i="79"/>
  <c r="AH1245" i="79"/>
  <c r="AG1245" i="79"/>
  <c r="AF1245" i="79"/>
  <c r="AE1245" i="79"/>
  <c r="Q1245" i="79"/>
  <c r="AS1244" i="79"/>
  <c r="AR1242" i="79"/>
  <c r="AQ1242" i="79"/>
  <c r="AP1242" i="79"/>
  <c r="AO1242" i="79"/>
  <c r="AN1242" i="79"/>
  <c r="AM1242" i="79"/>
  <c r="AL1242" i="79"/>
  <c r="AK1242" i="79"/>
  <c r="AJ1242" i="79"/>
  <c r="AI1242" i="79"/>
  <c r="AH1242" i="79"/>
  <c r="AG1242" i="79"/>
  <c r="AF1242" i="79"/>
  <c r="AE1242" i="79"/>
  <c r="Q1242" i="79"/>
  <c r="AS1241" i="79"/>
  <c r="AR1238" i="79"/>
  <c r="AQ1238" i="79"/>
  <c r="AP1238" i="79"/>
  <c r="AO1238" i="79"/>
  <c r="AN1238" i="79"/>
  <c r="AM1238" i="79"/>
  <c r="AL1238" i="79"/>
  <c r="AK1238" i="79"/>
  <c r="AJ1238" i="79"/>
  <c r="AI1238" i="79"/>
  <c r="AH1238" i="79"/>
  <c r="AG1238" i="79"/>
  <c r="AF1238" i="79"/>
  <c r="AE1238" i="79"/>
  <c r="Q1238" i="79"/>
  <c r="AS1237" i="79"/>
  <c r="AR1235" i="79"/>
  <c r="AQ1235" i="79"/>
  <c r="AP1235" i="79"/>
  <c r="AO1235" i="79"/>
  <c r="AN1235" i="79"/>
  <c r="AM1235" i="79"/>
  <c r="AL1235" i="79"/>
  <c r="AK1235" i="79"/>
  <c r="AJ1235" i="79"/>
  <c r="AI1235" i="79"/>
  <c r="AH1235" i="79"/>
  <c r="AG1235" i="79"/>
  <c r="AF1235" i="79"/>
  <c r="AE1235" i="79"/>
  <c r="Q1235" i="79"/>
  <c r="AS1234" i="79"/>
  <c r="AR1231" i="79"/>
  <c r="AQ1231" i="79"/>
  <c r="AP1231" i="79"/>
  <c r="AO1231" i="79"/>
  <c r="AN1231" i="79"/>
  <c r="AM1231" i="79"/>
  <c r="AL1231" i="79"/>
  <c r="AK1231" i="79"/>
  <c r="AJ1231" i="79"/>
  <c r="AI1231" i="79"/>
  <c r="AH1231" i="79"/>
  <c r="AG1231" i="79"/>
  <c r="AF1231" i="79"/>
  <c r="AE1231" i="79"/>
  <c r="Q1231" i="79"/>
  <c r="AS1230" i="79"/>
  <c r="AR1227" i="79"/>
  <c r="AQ1227" i="79"/>
  <c r="AP1227" i="79"/>
  <c r="AO1227" i="79"/>
  <c r="AN1227" i="79"/>
  <c r="AM1227" i="79"/>
  <c r="AL1227" i="79"/>
  <c r="AK1227" i="79"/>
  <c r="AJ1227" i="79"/>
  <c r="AI1227" i="79"/>
  <c r="AH1227" i="79"/>
  <c r="AG1227" i="79"/>
  <c r="AF1227" i="79"/>
  <c r="AE1227" i="79"/>
  <c r="Q1227" i="79"/>
  <c r="AS1226" i="79"/>
  <c r="AR1224" i="79"/>
  <c r="AQ1224" i="79"/>
  <c r="AP1224" i="79"/>
  <c r="AO1224" i="79"/>
  <c r="AN1224" i="79"/>
  <c r="AM1224" i="79"/>
  <c r="AL1224" i="79"/>
  <c r="AK1224" i="79"/>
  <c r="AJ1224" i="79"/>
  <c r="AI1224" i="79"/>
  <c r="AH1224" i="79"/>
  <c r="AG1224" i="79"/>
  <c r="AF1224" i="79"/>
  <c r="AE1224" i="79"/>
  <c r="Q1224" i="79"/>
  <c r="AS1223" i="79"/>
  <c r="AR1221" i="79"/>
  <c r="AQ1221" i="79"/>
  <c r="AP1221" i="79"/>
  <c r="AO1221" i="79"/>
  <c r="AN1221" i="79"/>
  <c r="AM1221" i="79"/>
  <c r="AL1221" i="79"/>
  <c r="AK1221" i="79"/>
  <c r="AJ1221" i="79"/>
  <c r="AI1221" i="79"/>
  <c r="AH1221" i="79"/>
  <c r="AG1221" i="79"/>
  <c r="AF1221" i="79"/>
  <c r="AE1221" i="79"/>
  <c r="Q1221" i="79"/>
  <c r="AS1220" i="79"/>
  <c r="AR1217" i="79"/>
  <c r="AQ1217" i="79"/>
  <c r="AP1217" i="79"/>
  <c r="AO1217" i="79"/>
  <c r="AN1217" i="79"/>
  <c r="AM1217" i="79"/>
  <c r="AL1217" i="79"/>
  <c r="AK1217" i="79"/>
  <c r="AJ1217" i="79"/>
  <c r="AI1217" i="79"/>
  <c r="AH1217" i="79"/>
  <c r="AG1217" i="79"/>
  <c r="AF1217" i="79"/>
  <c r="AE1217" i="79"/>
  <c r="AS1216" i="79"/>
  <c r="AR1214" i="79"/>
  <c r="AQ1214" i="79"/>
  <c r="AP1214" i="79"/>
  <c r="AO1214" i="79"/>
  <c r="AN1214" i="79"/>
  <c r="AM1214" i="79"/>
  <c r="AL1214" i="79"/>
  <c r="AK1214" i="79"/>
  <c r="AJ1214" i="79"/>
  <c r="AI1214" i="79"/>
  <c r="AH1214" i="79"/>
  <c r="AG1214" i="79"/>
  <c r="AF1214" i="79"/>
  <c r="AE1214" i="79"/>
  <c r="AS1213" i="79"/>
  <c r="AR1211" i="79"/>
  <c r="AQ1211" i="79"/>
  <c r="AP1211" i="79"/>
  <c r="AO1211" i="79"/>
  <c r="AN1211" i="79"/>
  <c r="AM1211" i="79"/>
  <c r="AL1211" i="79"/>
  <c r="AK1211" i="79"/>
  <c r="AJ1211" i="79"/>
  <c r="AI1211" i="79"/>
  <c r="AH1211" i="79"/>
  <c r="AG1211" i="79"/>
  <c r="AF1211" i="79"/>
  <c r="AE1211" i="79"/>
  <c r="AS1210" i="79"/>
  <c r="AR1208" i="79"/>
  <c r="AQ1208" i="79"/>
  <c r="AP1208" i="79"/>
  <c r="AO1208" i="79"/>
  <c r="AN1208" i="79"/>
  <c r="AM1208" i="79"/>
  <c r="AL1208" i="79"/>
  <c r="AK1208" i="79"/>
  <c r="AJ1208" i="79"/>
  <c r="AI1208" i="79"/>
  <c r="AH1208" i="79"/>
  <c r="AG1208" i="79"/>
  <c r="AF1208" i="79"/>
  <c r="AE1208" i="79"/>
  <c r="AS1207" i="79"/>
  <c r="AR1205" i="79"/>
  <c r="AQ1205" i="79"/>
  <c r="AP1205" i="79"/>
  <c r="AO1205" i="79"/>
  <c r="AN1205" i="79"/>
  <c r="AM1205" i="79"/>
  <c r="AL1205" i="79"/>
  <c r="AK1205" i="79"/>
  <c r="AJ1205" i="79"/>
  <c r="AI1205" i="79"/>
  <c r="AH1205" i="79"/>
  <c r="AG1205" i="79"/>
  <c r="AF1205" i="79"/>
  <c r="AE1205" i="79"/>
  <c r="AS1204" i="79"/>
  <c r="AR1201" i="79"/>
  <c r="AQ1201" i="79"/>
  <c r="AP1201" i="79"/>
  <c r="AO1201" i="79"/>
  <c r="AN1201" i="79"/>
  <c r="AM1201" i="79"/>
  <c r="AL1201" i="79"/>
  <c r="AK1201" i="79"/>
  <c r="AJ1201" i="79"/>
  <c r="AI1201" i="79"/>
  <c r="AH1201" i="79"/>
  <c r="AG1201" i="79"/>
  <c r="AF1201" i="79"/>
  <c r="AE1201" i="79"/>
  <c r="AS1200" i="79"/>
  <c r="AR1198" i="79"/>
  <c r="AQ1198" i="79"/>
  <c r="AP1198" i="79"/>
  <c r="AO1198" i="79"/>
  <c r="AN1198" i="79"/>
  <c r="AM1198" i="79"/>
  <c r="AL1198" i="79"/>
  <c r="AK1198" i="79"/>
  <c r="AJ1198" i="79"/>
  <c r="AI1198" i="79"/>
  <c r="AH1198" i="79"/>
  <c r="AG1198" i="79"/>
  <c r="AF1198" i="79"/>
  <c r="AE1198" i="79"/>
  <c r="AS1197" i="79"/>
  <c r="AR1195" i="79"/>
  <c r="AQ1195" i="79"/>
  <c r="AP1195" i="79"/>
  <c r="AO1195" i="79"/>
  <c r="AN1195" i="79"/>
  <c r="AM1195" i="79"/>
  <c r="AL1195" i="79"/>
  <c r="AK1195" i="79"/>
  <c r="AJ1195" i="79"/>
  <c r="AI1195" i="79"/>
  <c r="AH1195" i="79"/>
  <c r="AG1195" i="79"/>
  <c r="AF1195" i="79"/>
  <c r="AE1195" i="79"/>
  <c r="AS1194" i="79"/>
  <c r="AR1192" i="79"/>
  <c r="AQ1192" i="79"/>
  <c r="AP1192" i="79"/>
  <c r="AO1192" i="79"/>
  <c r="AN1192" i="79"/>
  <c r="AM1192" i="79"/>
  <c r="AL1192" i="79"/>
  <c r="AK1192" i="79"/>
  <c r="AJ1192" i="79"/>
  <c r="AI1192" i="79"/>
  <c r="AH1192" i="79"/>
  <c r="AG1192" i="79"/>
  <c r="AF1192" i="79"/>
  <c r="AE1192" i="79"/>
  <c r="AS1191" i="79"/>
  <c r="AR1189" i="79"/>
  <c r="AQ1189" i="79"/>
  <c r="AP1189" i="79"/>
  <c r="AO1189" i="79"/>
  <c r="AN1189" i="79"/>
  <c r="AM1189" i="79"/>
  <c r="AL1189" i="79"/>
  <c r="AK1189" i="79"/>
  <c r="AJ1189" i="79"/>
  <c r="AI1189" i="79"/>
  <c r="AH1189" i="79"/>
  <c r="AG1189" i="79"/>
  <c r="AF1189" i="79"/>
  <c r="AE1189" i="79"/>
  <c r="AS1188" i="79"/>
  <c r="O36" i="45"/>
  <c r="P36" i="45"/>
  <c r="O43" i="45"/>
  <c r="P43" i="45"/>
  <c r="O50" i="45"/>
  <c r="P50" i="45"/>
  <c r="O57" i="45"/>
  <c r="P57" i="45"/>
  <c r="O64" i="45"/>
  <c r="P64" i="45"/>
  <c r="O71" i="45"/>
  <c r="P71" i="45"/>
  <c r="O78" i="45"/>
  <c r="P78" i="45"/>
  <c r="O85" i="45"/>
  <c r="P85" i="45"/>
  <c r="O92" i="45"/>
  <c r="P92" i="45"/>
  <c r="O99" i="45"/>
  <c r="P99" i="45"/>
  <c r="O106" i="45"/>
  <c r="P106" i="45"/>
  <c r="O113" i="45"/>
  <c r="P113" i="45"/>
  <c r="P17" i="45"/>
  <c r="P30" i="45" s="1"/>
  <c r="D135" i="45" s="1"/>
  <c r="P23" i="45" l="1"/>
  <c r="C135" i="45" s="1"/>
  <c r="P114" i="45"/>
  <c r="P135" i="45" s="1"/>
  <c r="P93" i="45"/>
  <c r="M135" i="45" s="1"/>
  <c r="P65" i="45"/>
  <c r="I135" i="45" s="1"/>
  <c r="P86" i="45"/>
  <c r="L135" i="45" s="1"/>
  <c r="AE1373" i="79"/>
  <c r="AE1370" i="79"/>
  <c r="AE1372" i="79"/>
  <c r="AE1371" i="79"/>
  <c r="AE1374" i="79"/>
  <c r="AF1372" i="79"/>
  <c r="AF1369" i="79"/>
  <c r="AF1373" i="79"/>
  <c r="AF1371" i="79"/>
  <c r="AF1370" i="79"/>
  <c r="AF1374" i="79"/>
  <c r="AE1369" i="79"/>
  <c r="AF1564" i="79"/>
  <c r="AF1568" i="79"/>
  <c r="AF1565" i="79"/>
  <c r="AF1566" i="79"/>
  <c r="AF1567" i="79"/>
  <c r="AE1565" i="79"/>
  <c r="AE1568" i="79"/>
  <c r="AE1564" i="79"/>
  <c r="AE1567" i="79"/>
  <c r="AE1566" i="79"/>
  <c r="P107" i="45"/>
  <c r="O135" i="45" s="1"/>
  <c r="P79" i="45"/>
  <c r="K135" i="45" s="1"/>
  <c r="P100" i="45"/>
  <c r="N135" i="45" s="1"/>
  <c r="P72" i="45"/>
  <c r="J135" i="45" s="1"/>
  <c r="P51" i="45"/>
  <c r="G135" i="45" s="1"/>
  <c r="P44" i="45"/>
  <c r="F135" i="45" s="1"/>
  <c r="P58" i="45"/>
  <c r="H135" i="45" s="1"/>
  <c r="P37" i="45"/>
  <c r="E135" i="45" s="1"/>
  <c r="AS993" i="79" l="1"/>
  <c r="AS996" i="79"/>
  <c r="AS999" i="79"/>
  <c r="AS1002" i="79"/>
  <c r="AS1005" i="79"/>
  <c r="AS1009" i="79"/>
  <c r="AS1012" i="79"/>
  <c r="AS1015" i="79"/>
  <c r="AS1018" i="79"/>
  <c r="AS1021" i="79"/>
  <c r="AS1025" i="79"/>
  <c r="AS1028" i="79"/>
  <c r="AS1031" i="79"/>
  <c r="AS1035" i="79"/>
  <c r="AS1039" i="79"/>
  <c r="AS1042" i="79"/>
  <c r="AS1046" i="79"/>
  <c r="AS1049" i="79"/>
  <c r="AS1052" i="79"/>
  <c r="AS1055" i="79"/>
  <c r="AS1060" i="79"/>
  <c r="AS1063" i="79"/>
  <c r="AS1066" i="79"/>
  <c r="AS1069" i="79"/>
  <c r="AS1073" i="79"/>
  <c r="AS1076" i="79"/>
  <c r="AS1079" i="79"/>
  <c r="AS1082" i="79"/>
  <c r="AS1085" i="79"/>
  <c r="AS1088" i="79"/>
  <c r="AS1091" i="79"/>
  <c r="AS1094" i="79"/>
  <c r="AS1098" i="79"/>
  <c r="AS1101" i="79"/>
  <c r="AS1104" i="79"/>
  <c r="AS1108" i="79"/>
  <c r="AS1111" i="79"/>
  <c r="AS1114" i="79"/>
  <c r="AS1117" i="79"/>
  <c r="AS1120" i="79"/>
  <c r="AS1123" i="79"/>
  <c r="AS1126" i="79"/>
  <c r="AS1129" i="79"/>
  <c r="AS1132" i="79"/>
  <c r="AS1135" i="79"/>
  <c r="AS1138" i="79"/>
  <c r="AS1141" i="79"/>
  <c r="AS1144" i="79"/>
  <c r="AS1147" i="79"/>
  <c r="H155" i="47" l="1"/>
  <c r="H154" i="47"/>
  <c r="H153" i="47"/>
  <c r="P27" i="85" l="1"/>
  <c r="P49" i="85" s="1"/>
  <c r="C28" i="85" s="1"/>
  <c r="K27" i="85"/>
  <c r="K49" i="85" s="1"/>
  <c r="C27" i="85" s="1"/>
  <c r="D28" i="85" l="1"/>
  <c r="F28" i="85" s="1"/>
  <c r="F39" i="85" s="1"/>
  <c r="I50" i="44" l="1"/>
  <c r="H50" i="44"/>
  <c r="Q184" i="79" l="1"/>
  <c r="R960" i="79" l="1"/>
  <c r="E44" i="44" l="1"/>
  <c r="AS139" i="79" l="1"/>
  <c r="Q46" i="44"/>
  <c r="P46" i="44"/>
  <c r="O46" i="44"/>
  <c r="N46" i="44"/>
  <c r="M46" i="44"/>
  <c r="L46" i="44"/>
  <c r="K46" i="44"/>
  <c r="J46" i="44"/>
  <c r="I46" i="44"/>
  <c r="H46" i="44"/>
  <c r="R1155" i="79" l="1"/>
  <c r="R765" i="79"/>
  <c r="R575" i="79"/>
  <c r="R385" i="79"/>
  <c r="R195" i="79"/>
  <c r="V537" i="46"/>
  <c r="V127" i="46"/>
  <c r="D195" i="79"/>
  <c r="Q641" i="79" l="1"/>
  <c r="Q451" i="79"/>
  <c r="Q261" i="79"/>
  <c r="Q71" i="79"/>
  <c r="U535" i="46" l="1"/>
  <c r="U532" i="46"/>
  <c r="U529" i="46"/>
  <c r="U525" i="46"/>
  <c r="U522" i="46"/>
  <c r="U519" i="46"/>
  <c r="U516" i="46"/>
  <c r="U513" i="46"/>
  <c r="U509" i="46"/>
  <c r="U495" i="46"/>
  <c r="U492" i="46"/>
  <c r="U489" i="46"/>
  <c r="U486" i="46"/>
  <c r="U399" i="46"/>
  <c r="U396" i="46"/>
  <c r="U393" i="46"/>
  <c r="U389" i="46"/>
  <c r="U386" i="46"/>
  <c r="U383" i="46"/>
  <c r="U380" i="46"/>
  <c r="U377" i="46"/>
  <c r="U373" i="46"/>
  <c r="U359" i="46"/>
  <c r="U356" i="46"/>
  <c r="U353" i="46"/>
  <c r="U350" i="46"/>
  <c r="U263" i="46"/>
  <c r="U260" i="46"/>
  <c r="U257" i="46"/>
  <c r="U253" i="46"/>
  <c r="U250" i="46"/>
  <c r="U247" i="46"/>
  <c r="U244" i="46"/>
  <c r="U241" i="46"/>
  <c r="U237" i="46"/>
  <c r="U223" i="46"/>
  <c r="U220" i="46"/>
  <c r="U217" i="46"/>
  <c r="U214" i="46"/>
  <c r="U125" i="46"/>
  <c r="U122" i="46"/>
  <c r="U119" i="46"/>
  <c r="U115" i="46"/>
  <c r="U112" i="46"/>
  <c r="U106" i="46"/>
  <c r="U85" i="46"/>
  <c r="U63" i="46"/>
  <c r="U54" i="46"/>
  <c r="Q1148" i="79"/>
  <c r="Q1145" i="79"/>
  <c r="Q1142" i="79"/>
  <c r="Q1139" i="79"/>
  <c r="Q1136" i="79"/>
  <c r="Q1133" i="79"/>
  <c r="Q1130" i="79"/>
  <c r="Q1124" i="79"/>
  <c r="Q1121" i="79"/>
  <c r="Q1118" i="79"/>
  <c r="Q1115" i="79"/>
  <c r="Q1112" i="79"/>
  <c r="Q1109" i="79"/>
  <c r="Q1105" i="79"/>
  <c r="Q1102" i="79"/>
  <c r="Q1099" i="79"/>
  <c r="Q1095" i="79"/>
  <c r="Q1092" i="79"/>
  <c r="Q1089" i="79"/>
  <c r="Q1086" i="79"/>
  <c r="Q1083" i="79"/>
  <c r="Q1080" i="79"/>
  <c r="Q1077" i="79"/>
  <c r="Q1074" i="79"/>
  <c r="Q1056" i="79"/>
  <c r="Q1053" i="79"/>
  <c r="Q1050" i="79"/>
  <c r="Q1047" i="79"/>
  <c r="Q1043" i="79"/>
  <c r="Q1040" i="79"/>
  <c r="Q1036" i="79"/>
  <c r="Q1032" i="79"/>
  <c r="Q1029" i="79"/>
  <c r="Q1026" i="79"/>
  <c r="Q953" i="79"/>
  <c r="Q950" i="79"/>
  <c r="Q947" i="79"/>
  <c r="Q944" i="79"/>
  <c r="Q941" i="79"/>
  <c r="Q938" i="79"/>
  <c r="Q935" i="79"/>
  <c r="Q929" i="79"/>
  <c r="Q926" i="79"/>
  <c r="Q923" i="79"/>
  <c r="Q920" i="79"/>
  <c r="Q917" i="79"/>
  <c r="Q914" i="79"/>
  <c r="Q910" i="79"/>
  <c r="Q907" i="79"/>
  <c r="Q904" i="79"/>
  <c r="Q900" i="79"/>
  <c r="Q897" i="79"/>
  <c r="Q894" i="79"/>
  <c r="Q891" i="79"/>
  <c r="Q888" i="79"/>
  <c r="Q885" i="79"/>
  <c r="Q882" i="79"/>
  <c r="Q879" i="79"/>
  <c r="Q861" i="79"/>
  <c r="Q858" i="79"/>
  <c r="Q855" i="79"/>
  <c r="Q852" i="79"/>
  <c r="Q848" i="79"/>
  <c r="Q845" i="79"/>
  <c r="Q841" i="79"/>
  <c r="Q837" i="79"/>
  <c r="Q834" i="79"/>
  <c r="Q831" i="79"/>
  <c r="Q763" i="79"/>
  <c r="Q760" i="79"/>
  <c r="Q757" i="79"/>
  <c r="Q754" i="79"/>
  <c r="Q751" i="79"/>
  <c r="Q748" i="79"/>
  <c r="Q745" i="79"/>
  <c r="Q739" i="79"/>
  <c r="Q736" i="79"/>
  <c r="Q733" i="79"/>
  <c r="Q730" i="79"/>
  <c r="Q727" i="79"/>
  <c r="Q724" i="79"/>
  <c r="Q720" i="79"/>
  <c r="Q717" i="79"/>
  <c r="Q714" i="79"/>
  <c r="Q710" i="79"/>
  <c r="Q707" i="79"/>
  <c r="Q704" i="79"/>
  <c r="Q701" i="79"/>
  <c r="Q698" i="79"/>
  <c r="Q695" i="79"/>
  <c r="Q692" i="79"/>
  <c r="Q689" i="79"/>
  <c r="Q671" i="79"/>
  <c r="Q668" i="79"/>
  <c r="Q665" i="79"/>
  <c r="Q662" i="79"/>
  <c r="Q658" i="79"/>
  <c r="Q655" i="79"/>
  <c r="Q651" i="79"/>
  <c r="Q647" i="79"/>
  <c r="Q644" i="79"/>
  <c r="Q573" i="79"/>
  <c r="Q570" i="79"/>
  <c r="Q567" i="79"/>
  <c r="Q564" i="79"/>
  <c r="Q561" i="79"/>
  <c r="Q558" i="79"/>
  <c r="Q555" i="79"/>
  <c r="Q549" i="79"/>
  <c r="Q546" i="79"/>
  <c r="Q543" i="79"/>
  <c r="Q540" i="79"/>
  <c r="Q537" i="79"/>
  <c r="Q534" i="79"/>
  <c r="Q530" i="79"/>
  <c r="Q527" i="79"/>
  <c r="Q524" i="79"/>
  <c r="Q520" i="79"/>
  <c r="Q517" i="79"/>
  <c r="Q514" i="79"/>
  <c r="Q511" i="79"/>
  <c r="Q508" i="79"/>
  <c r="Q505" i="79"/>
  <c r="Q502" i="79"/>
  <c r="Q499" i="79"/>
  <c r="Q481" i="79"/>
  <c r="Q478" i="79"/>
  <c r="Q475" i="79"/>
  <c r="Q472" i="79"/>
  <c r="Q468" i="79"/>
  <c r="Q465" i="79"/>
  <c r="Q461" i="79"/>
  <c r="Q457" i="79"/>
  <c r="Q454" i="79"/>
  <c r="Q383" i="79"/>
  <c r="Q380" i="79"/>
  <c r="Q377" i="79"/>
  <c r="Q374" i="79"/>
  <c r="Q371" i="79"/>
  <c r="Q368" i="79"/>
  <c r="Q365" i="79"/>
  <c r="Q359" i="79"/>
  <c r="Q356" i="79"/>
  <c r="Q353" i="79"/>
  <c r="Q350" i="79"/>
  <c r="Q347" i="79"/>
  <c r="Q344" i="79"/>
  <c r="Q340" i="79"/>
  <c r="Q337" i="79"/>
  <c r="Q334" i="79"/>
  <c r="Q330" i="79"/>
  <c r="Q327" i="79"/>
  <c r="Q324" i="79"/>
  <c r="Q321" i="79"/>
  <c r="Q318" i="79"/>
  <c r="Q315" i="79"/>
  <c r="Q312" i="79"/>
  <c r="Q309" i="79"/>
  <c r="Q291" i="79"/>
  <c r="Q288" i="79"/>
  <c r="Q285" i="79"/>
  <c r="Q282" i="79"/>
  <c r="Q278" i="79"/>
  <c r="Q275" i="79"/>
  <c r="Q271" i="79"/>
  <c r="Q267" i="79"/>
  <c r="Q264" i="79"/>
  <c r="Q193" i="79"/>
  <c r="Q190" i="79"/>
  <c r="Q187" i="79"/>
  <c r="Q181" i="79"/>
  <c r="Q178" i="79"/>
  <c r="Q175" i="79"/>
  <c r="Q169" i="79"/>
  <c r="Q166" i="79"/>
  <c r="Q163" i="79"/>
  <c r="Q160" i="79"/>
  <c r="Q157" i="79"/>
  <c r="Q154" i="79"/>
  <c r="Q150" i="79"/>
  <c r="Q147" i="79"/>
  <c r="Q140" i="79"/>
  <c r="Q137" i="79"/>
  <c r="Q128" i="79"/>
  <c r="Q125" i="79"/>
  <c r="Q122" i="79"/>
  <c r="Q101" i="79"/>
  <c r="Q98" i="79"/>
  <c r="Q95" i="79"/>
  <c r="Q92" i="79"/>
  <c r="Q88" i="79"/>
  <c r="Q74" i="79"/>
  <c r="Q64" i="79"/>
  <c r="Q61" i="79"/>
  <c r="Q55" i="79"/>
  <c r="Q58" i="79"/>
  <c r="AK1083" i="79" l="1"/>
  <c r="AF1083" i="79"/>
  <c r="AE1070" i="79"/>
  <c r="AE1067" i="79"/>
  <c r="AJ1040" i="79"/>
  <c r="AF1040" i="79"/>
  <c r="AE1040" i="79"/>
  <c r="AE1047" i="79"/>
  <c r="AR1043" i="79"/>
  <c r="AQ1043" i="79"/>
  <c r="AP1043" i="79"/>
  <c r="AO1043" i="79"/>
  <c r="AN1043" i="79"/>
  <c r="AM1043" i="79"/>
  <c r="AL1043" i="79"/>
  <c r="AK1043" i="79"/>
  <c r="AJ1043" i="79"/>
  <c r="AI1043" i="79"/>
  <c r="AH1043" i="79"/>
  <c r="AG1043" i="79"/>
  <c r="AF1043" i="79"/>
  <c r="AE1043" i="79"/>
  <c r="AR1040" i="79"/>
  <c r="AQ1040" i="79"/>
  <c r="AP1040" i="79"/>
  <c r="AO1040" i="79"/>
  <c r="AN1040" i="79"/>
  <c r="AM1040" i="79"/>
  <c r="AL1040" i="79"/>
  <c r="AK1040" i="79"/>
  <c r="AI1040" i="79"/>
  <c r="AH1040" i="79"/>
  <c r="AG1040" i="79"/>
  <c r="AE1036" i="79"/>
  <c r="AE1029" i="79"/>
  <c r="AE1026" i="79"/>
  <c r="AE1022" i="79"/>
  <c r="AE1013" i="79"/>
  <c r="AE1010" i="79"/>
  <c r="AE1006" i="79"/>
  <c r="AE904" i="79"/>
  <c r="AR900" i="79"/>
  <c r="AE879" i="79"/>
  <c r="AE861" i="79"/>
  <c r="AE848" i="79"/>
  <c r="AR848" i="79"/>
  <c r="AQ848" i="79"/>
  <c r="AP848" i="79"/>
  <c r="AO848" i="79"/>
  <c r="AN848" i="79"/>
  <c r="AM848" i="79"/>
  <c r="AL848" i="79"/>
  <c r="AK848" i="79"/>
  <c r="AJ848" i="79"/>
  <c r="AI848" i="79"/>
  <c r="AH848" i="79"/>
  <c r="AG848" i="79"/>
  <c r="AF848" i="79"/>
  <c r="AS847" i="79"/>
  <c r="AR845" i="79"/>
  <c r="AQ845" i="79"/>
  <c r="AP845" i="79"/>
  <c r="AO845" i="79"/>
  <c r="AN845" i="79"/>
  <c r="AM845" i="79"/>
  <c r="AL845" i="79"/>
  <c r="AK845" i="79"/>
  <c r="AJ845" i="79"/>
  <c r="AI845" i="79"/>
  <c r="AH845" i="79"/>
  <c r="AG845" i="79"/>
  <c r="AF845" i="79"/>
  <c r="AE845" i="79"/>
  <c r="AS844" i="79"/>
  <c r="AE841" i="79"/>
  <c r="AE720" i="79"/>
  <c r="AE714" i="79"/>
  <c r="AE698" i="79"/>
  <c r="AS681" i="79"/>
  <c r="AS678" i="79"/>
  <c r="AS675" i="79"/>
  <c r="AE671" i="79"/>
  <c r="AE668" i="79"/>
  <c r="AE658" i="79"/>
  <c r="AE655" i="79"/>
  <c r="AE651" i="79"/>
  <c r="AR658" i="79"/>
  <c r="AQ658" i="79"/>
  <c r="AP658" i="79"/>
  <c r="AO658" i="79"/>
  <c r="AN658" i="79"/>
  <c r="AM658" i="79"/>
  <c r="AL658" i="79"/>
  <c r="AK658" i="79"/>
  <c r="AJ658" i="79"/>
  <c r="AI658" i="79"/>
  <c r="AH658" i="79"/>
  <c r="AG658" i="79"/>
  <c r="AF658" i="79"/>
  <c r="AS657" i="79"/>
  <c r="AR655" i="79"/>
  <c r="AQ655" i="79"/>
  <c r="AP655" i="79"/>
  <c r="AO655" i="79"/>
  <c r="AN655" i="79"/>
  <c r="AM655" i="79"/>
  <c r="AL655" i="79"/>
  <c r="AK655" i="79"/>
  <c r="AJ655" i="79"/>
  <c r="AI655" i="79"/>
  <c r="AH655" i="79"/>
  <c r="AG655" i="79"/>
  <c r="AF655" i="79"/>
  <c r="AS654" i="79"/>
  <c r="AE637" i="79"/>
  <c r="AE628" i="79"/>
  <c r="AS533" i="79"/>
  <c r="AS529" i="79"/>
  <c r="AE534" i="79"/>
  <c r="AE465" i="79"/>
  <c r="AE468" i="79"/>
  <c r="AR468" i="79"/>
  <c r="AQ468" i="79"/>
  <c r="AP468" i="79"/>
  <c r="AO468" i="79"/>
  <c r="AN468" i="79"/>
  <c r="AM468" i="79"/>
  <c r="AL468" i="79"/>
  <c r="AK468" i="79"/>
  <c r="AJ468" i="79"/>
  <c r="AI468" i="79"/>
  <c r="AH468" i="79"/>
  <c r="AG468" i="79"/>
  <c r="AF468" i="79"/>
  <c r="AS467" i="79"/>
  <c r="AR465" i="79"/>
  <c r="AQ465" i="79"/>
  <c r="AP465" i="79"/>
  <c r="AO465" i="79"/>
  <c r="AN465" i="79"/>
  <c r="AM465" i="79"/>
  <c r="AL465" i="79"/>
  <c r="AK465" i="79"/>
  <c r="AJ465" i="79"/>
  <c r="AI465" i="79"/>
  <c r="AH465" i="79"/>
  <c r="AG465" i="79"/>
  <c r="AF465" i="79"/>
  <c r="AS464" i="79"/>
  <c r="AE461" i="79"/>
  <c r="AE377" i="79"/>
  <c r="AE383" i="79"/>
  <c r="AR278" i="79"/>
  <c r="AQ278" i="79"/>
  <c r="AP278" i="79"/>
  <c r="AO278" i="79"/>
  <c r="AN278" i="79"/>
  <c r="AM278" i="79"/>
  <c r="AL278" i="79"/>
  <c r="AK278" i="79"/>
  <c r="AJ278" i="79"/>
  <c r="AI278" i="79"/>
  <c r="AH278" i="79"/>
  <c r="AG278" i="79"/>
  <c r="AF278" i="79"/>
  <c r="AE278" i="79"/>
  <c r="AS277" i="79"/>
  <c r="AR275" i="79"/>
  <c r="AQ275" i="79"/>
  <c r="AP275" i="79"/>
  <c r="AO275" i="79"/>
  <c r="AN275" i="79"/>
  <c r="AM275" i="79"/>
  <c r="AL275" i="79"/>
  <c r="AK275" i="79"/>
  <c r="AJ275" i="79"/>
  <c r="AI275" i="79"/>
  <c r="AH275" i="79"/>
  <c r="AG275" i="79"/>
  <c r="AF275" i="79"/>
  <c r="AE275" i="79"/>
  <c r="AS274" i="79"/>
  <c r="AE271" i="79"/>
  <c r="AE241" i="79"/>
  <c r="AE232" i="79"/>
  <c r="AE229" i="79"/>
  <c r="AE154" i="79"/>
  <c r="AS87" i="79"/>
  <c r="AR88" i="79"/>
  <c r="AQ88" i="79"/>
  <c r="AP88" i="79"/>
  <c r="AO88" i="79"/>
  <c r="AN88" i="79"/>
  <c r="AM88" i="79"/>
  <c r="AL88" i="79"/>
  <c r="AK88" i="79"/>
  <c r="AJ88" i="79"/>
  <c r="AI88" i="79"/>
  <c r="AH88" i="79"/>
  <c r="AG88" i="79"/>
  <c r="AF88" i="79"/>
  <c r="AE88" i="79"/>
  <c r="AS80" i="79"/>
  <c r="AR85" i="79"/>
  <c r="AQ85" i="79"/>
  <c r="AP85" i="79"/>
  <c r="AO85" i="79"/>
  <c r="AN85" i="79"/>
  <c r="AM85" i="79"/>
  <c r="AL85" i="79"/>
  <c r="AK85" i="79"/>
  <c r="AJ85" i="79"/>
  <c r="AI85" i="79"/>
  <c r="AH85" i="79"/>
  <c r="AG85" i="79"/>
  <c r="AF85" i="79"/>
  <c r="AE85" i="79"/>
  <c r="AS84" i="79"/>
  <c r="AE81" i="79"/>
  <c r="AJ81" i="79"/>
  <c r="AS952" i="79"/>
  <c r="AS949" i="79"/>
  <c r="AS946" i="79"/>
  <c r="AS943" i="79"/>
  <c r="AS940" i="79"/>
  <c r="AS937" i="79"/>
  <c r="AS934" i="79"/>
  <c r="AS931" i="79"/>
  <c r="AS928" i="79"/>
  <c r="AS925" i="79"/>
  <c r="AS922" i="79"/>
  <c r="AS919" i="79"/>
  <c r="AS916" i="79"/>
  <c r="AS913" i="79"/>
  <c r="AS909" i="79"/>
  <c r="AS906" i="79"/>
  <c r="AS903" i="79"/>
  <c r="AS899" i="79"/>
  <c r="AS896" i="79"/>
  <c r="AS893" i="79"/>
  <c r="AS890" i="79"/>
  <c r="AS887" i="79"/>
  <c r="AS884" i="79"/>
  <c r="AS881" i="79"/>
  <c r="AS878" i="79"/>
  <c r="AS874" i="79"/>
  <c r="AS871" i="79"/>
  <c r="AS868" i="79"/>
  <c r="AS865" i="79"/>
  <c r="AS860" i="79"/>
  <c r="AS857" i="79"/>
  <c r="AS854" i="79"/>
  <c r="AS851" i="79"/>
  <c r="AS840" i="79"/>
  <c r="AS836" i="79"/>
  <c r="AS833" i="79"/>
  <c r="AS830" i="79"/>
  <c r="AS826" i="79"/>
  <c r="AS823" i="79"/>
  <c r="AS820" i="79"/>
  <c r="AS817" i="79"/>
  <c r="AS814" i="79"/>
  <c r="AS810" i="79"/>
  <c r="AS807" i="79"/>
  <c r="AS804" i="79"/>
  <c r="AS801" i="79"/>
  <c r="AS798" i="79"/>
  <c r="AS762" i="79"/>
  <c r="AS759" i="79"/>
  <c r="AS756" i="79"/>
  <c r="AS753" i="79"/>
  <c r="AS750" i="79"/>
  <c r="AS747" i="79"/>
  <c r="AS744" i="79"/>
  <c r="AS741" i="79"/>
  <c r="AS738" i="79"/>
  <c r="AS735" i="79"/>
  <c r="AS732" i="79"/>
  <c r="AS729" i="79"/>
  <c r="AS726" i="79"/>
  <c r="AS723" i="79"/>
  <c r="AS719" i="79"/>
  <c r="AS716" i="79"/>
  <c r="AS713" i="79"/>
  <c r="AS709" i="79"/>
  <c r="AS706" i="79"/>
  <c r="AS703" i="79"/>
  <c r="AS700" i="79"/>
  <c r="AS697" i="79"/>
  <c r="AS694" i="79"/>
  <c r="AS691" i="79"/>
  <c r="AS688" i="79"/>
  <c r="AS684" i="79"/>
  <c r="AS670" i="79"/>
  <c r="AS667" i="79"/>
  <c r="AS664" i="79"/>
  <c r="AS661" i="79"/>
  <c r="AS650" i="79"/>
  <c r="AS646" i="79"/>
  <c r="AS643" i="79"/>
  <c r="AS640" i="79"/>
  <c r="AS636" i="79"/>
  <c r="AS633" i="79"/>
  <c r="AS630" i="79"/>
  <c r="AS627" i="79"/>
  <c r="AS624" i="79"/>
  <c r="AS620" i="79"/>
  <c r="AS617" i="79"/>
  <c r="AS614" i="79"/>
  <c r="AS611" i="79"/>
  <c r="AS608" i="79"/>
  <c r="AS572" i="79"/>
  <c r="AS569" i="79"/>
  <c r="AS566" i="79"/>
  <c r="AS563" i="79"/>
  <c r="AS560" i="79"/>
  <c r="AS557" i="79"/>
  <c r="AS554" i="79"/>
  <c r="AS551" i="79"/>
  <c r="AS548" i="79"/>
  <c r="AS545" i="79"/>
  <c r="AS542" i="79"/>
  <c r="AS539" i="79"/>
  <c r="AS536" i="79"/>
  <c r="AS526" i="79"/>
  <c r="AS523" i="79"/>
  <c r="AS519" i="79"/>
  <c r="AS516" i="79"/>
  <c r="AS513" i="79"/>
  <c r="AS510" i="79"/>
  <c r="AS507" i="79"/>
  <c r="AS504" i="79"/>
  <c r="AS501" i="79"/>
  <c r="AS498" i="79"/>
  <c r="AS494" i="79"/>
  <c r="AS491" i="79"/>
  <c r="AS488" i="79"/>
  <c r="AS485" i="79"/>
  <c r="AS480" i="79"/>
  <c r="AS477" i="79"/>
  <c r="AS474" i="79"/>
  <c r="AS471" i="79"/>
  <c r="AS460" i="79"/>
  <c r="AS456" i="79"/>
  <c r="AS453" i="79"/>
  <c r="AS450" i="79"/>
  <c r="AS446" i="79"/>
  <c r="AS443" i="79"/>
  <c r="AS440" i="79"/>
  <c r="AS437" i="79"/>
  <c r="AS434" i="79"/>
  <c r="AS430" i="79"/>
  <c r="AS427" i="79"/>
  <c r="AS424" i="79"/>
  <c r="AS382" i="79"/>
  <c r="AS376" i="79"/>
  <c r="AS379" i="79"/>
  <c r="AS373" i="79"/>
  <c r="AS370" i="79"/>
  <c r="AS367" i="79"/>
  <c r="AS364" i="79"/>
  <c r="AS361" i="79"/>
  <c r="AS358" i="79"/>
  <c r="AS355" i="79"/>
  <c r="AS352" i="79"/>
  <c r="AS349" i="79"/>
  <c r="AS346" i="79"/>
  <c r="AS343" i="79"/>
  <c r="AS339" i="79"/>
  <c r="AS336" i="79"/>
  <c r="AS333" i="79"/>
  <c r="AS329" i="79"/>
  <c r="AS326" i="79"/>
  <c r="AS323" i="79"/>
  <c r="AS320" i="79"/>
  <c r="AS317" i="79"/>
  <c r="AS314" i="79"/>
  <c r="AS311" i="79"/>
  <c r="AS308" i="79"/>
  <c r="AS304" i="79"/>
  <c r="AS301" i="79"/>
  <c r="AS298" i="79"/>
  <c r="AS295" i="79"/>
  <c r="AS290" i="79"/>
  <c r="AS287" i="79"/>
  <c r="AS284" i="79"/>
  <c r="AS281" i="79"/>
  <c r="AS270" i="79"/>
  <c r="AS266" i="79"/>
  <c r="AS263" i="79"/>
  <c r="AS260" i="79"/>
  <c r="AS256" i="79"/>
  <c r="AS253" i="79"/>
  <c r="AS250" i="79"/>
  <c r="AS247" i="79"/>
  <c r="AS244" i="79"/>
  <c r="AS240" i="79"/>
  <c r="AS237" i="79"/>
  <c r="AS234" i="79"/>
  <c r="AS231" i="79"/>
  <c r="AS228" i="79"/>
  <c r="AS192" i="79"/>
  <c r="AS186" i="79"/>
  <c r="AS189" i="79"/>
  <c r="AS183" i="79"/>
  <c r="AS180" i="79"/>
  <c r="AS177" i="79"/>
  <c r="AS174" i="79"/>
  <c r="AS171" i="79"/>
  <c r="AS168" i="79"/>
  <c r="AS165" i="79"/>
  <c r="AS162" i="79"/>
  <c r="AS159" i="79"/>
  <c r="AS156" i="79"/>
  <c r="AS153" i="79"/>
  <c r="AS149" i="79"/>
  <c r="AS146" i="79"/>
  <c r="AS143" i="79"/>
  <c r="AS136" i="79"/>
  <c r="AS133" i="79"/>
  <c r="AS130" i="79"/>
  <c r="AS127" i="79"/>
  <c r="AS124" i="79"/>
  <c r="AS121" i="79"/>
  <c r="AS118" i="79"/>
  <c r="AS114" i="79"/>
  <c r="AS111" i="79"/>
  <c r="AS108" i="79"/>
  <c r="AS105" i="79"/>
  <c r="AS100" i="79"/>
  <c r="AS76" i="79"/>
  <c r="AS94" i="79"/>
  <c r="AS97" i="79"/>
  <c r="AS91" i="79"/>
  <c r="AS73" i="79"/>
  <c r="AS70" i="79"/>
  <c r="AS66" i="79"/>
  <c r="AS63" i="79"/>
  <c r="AS60" i="79"/>
  <c r="AS57" i="79"/>
  <c r="AS54" i="79"/>
  <c r="AS50" i="79"/>
  <c r="AS47" i="79"/>
  <c r="AS44" i="79"/>
  <c r="AS41" i="79"/>
  <c r="AS38" i="79"/>
  <c r="AR1056" i="79"/>
  <c r="AQ1056" i="79"/>
  <c r="AP1056" i="79"/>
  <c r="AO1056" i="79"/>
  <c r="AN1056" i="79"/>
  <c r="AM1056" i="79"/>
  <c r="AL1056" i="79"/>
  <c r="AK1056" i="79"/>
  <c r="AJ1056" i="79"/>
  <c r="AI1056" i="79"/>
  <c r="AH1056" i="79"/>
  <c r="AG1056" i="79"/>
  <c r="AF1056" i="79"/>
  <c r="AE1056" i="79"/>
  <c r="AR1053" i="79"/>
  <c r="AQ1053" i="79"/>
  <c r="AP1053" i="79"/>
  <c r="AO1053" i="79"/>
  <c r="AN1053" i="79"/>
  <c r="AM1053" i="79"/>
  <c r="AL1053" i="79"/>
  <c r="AK1053" i="79"/>
  <c r="AJ1053" i="79"/>
  <c r="AI1053" i="79"/>
  <c r="AH1053" i="79"/>
  <c r="AG1053" i="79"/>
  <c r="AF1053" i="79"/>
  <c r="AE1053" i="79"/>
  <c r="AR1050" i="79"/>
  <c r="AQ1050" i="79"/>
  <c r="AP1050" i="79"/>
  <c r="AO1050" i="79"/>
  <c r="AN1050" i="79"/>
  <c r="AM1050" i="79"/>
  <c r="AL1050" i="79"/>
  <c r="AK1050" i="79"/>
  <c r="AJ1050" i="79"/>
  <c r="AI1050" i="79"/>
  <c r="AH1050" i="79"/>
  <c r="AG1050" i="79"/>
  <c r="AF1050" i="79"/>
  <c r="AE1050" i="79"/>
  <c r="AR1047" i="79"/>
  <c r="AQ1047" i="79"/>
  <c r="AP1047" i="79"/>
  <c r="AO1047" i="79"/>
  <c r="AN1047" i="79"/>
  <c r="AM1047" i="79"/>
  <c r="AL1047" i="79"/>
  <c r="AK1047" i="79"/>
  <c r="AJ1047" i="79"/>
  <c r="AI1047" i="79"/>
  <c r="AH1047" i="79"/>
  <c r="AG1047" i="79"/>
  <c r="AF1047" i="79"/>
  <c r="AR861" i="79"/>
  <c r="AQ861" i="79"/>
  <c r="AP861" i="79"/>
  <c r="AO861" i="79"/>
  <c r="AN861" i="79"/>
  <c r="AM861" i="79"/>
  <c r="AL861" i="79"/>
  <c r="AK861" i="79"/>
  <c r="AJ861" i="79"/>
  <c r="AI861" i="79"/>
  <c r="AH861" i="79"/>
  <c r="AG861" i="79"/>
  <c r="AF861" i="79"/>
  <c r="AR858" i="79"/>
  <c r="AQ858" i="79"/>
  <c r="AP858" i="79"/>
  <c r="AO858" i="79"/>
  <c r="AN858" i="79"/>
  <c r="AM858" i="79"/>
  <c r="AL858" i="79"/>
  <c r="AK858" i="79"/>
  <c r="AJ858" i="79"/>
  <c r="AI858" i="79"/>
  <c r="AH858" i="79"/>
  <c r="AG858" i="79"/>
  <c r="AF858" i="79"/>
  <c r="AE858" i="79"/>
  <c r="AR855" i="79"/>
  <c r="AQ855" i="79"/>
  <c r="AP855" i="79"/>
  <c r="AO855" i="79"/>
  <c r="AN855" i="79"/>
  <c r="AM855" i="79"/>
  <c r="AL855" i="79"/>
  <c r="AK855" i="79"/>
  <c r="AJ855" i="79"/>
  <c r="AI855" i="79"/>
  <c r="AH855" i="79"/>
  <c r="AG855" i="79"/>
  <c r="AF855" i="79"/>
  <c r="AE855" i="79"/>
  <c r="AR852" i="79"/>
  <c r="AQ852" i="79"/>
  <c r="AP852" i="79"/>
  <c r="AO852" i="79"/>
  <c r="AN852" i="79"/>
  <c r="AM852" i="79"/>
  <c r="AL852" i="79"/>
  <c r="AK852" i="79"/>
  <c r="AJ852" i="79"/>
  <c r="AI852" i="79"/>
  <c r="AH852" i="79"/>
  <c r="AG852" i="79"/>
  <c r="AF852" i="79"/>
  <c r="AE852" i="79"/>
  <c r="U109" i="46" l="1"/>
  <c r="U103" i="46"/>
  <c r="U99" i="46"/>
  <c r="U82" i="46"/>
  <c r="U79" i="46"/>
  <c r="U76" i="46"/>
  <c r="Q85" i="79"/>
  <c r="AR671" i="79"/>
  <c r="AQ671" i="79"/>
  <c r="AP671" i="79"/>
  <c r="AO671" i="79"/>
  <c r="AN671" i="79"/>
  <c r="AM671" i="79"/>
  <c r="AL671" i="79"/>
  <c r="AK671" i="79"/>
  <c r="AJ671" i="79"/>
  <c r="AI671" i="79"/>
  <c r="AH671" i="79"/>
  <c r="AG671" i="79"/>
  <c r="AF671" i="79"/>
  <c r="AR668" i="79"/>
  <c r="AQ668" i="79"/>
  <c r="AP668" i="79"/>
  <c r="AO668" i="79"/>
  <c r="AN668" i="79"/>
  <c r="AM668" i="79"/>
  <c r="AL668" i="79"/>
  <c r="AK668" i="79"/>
  <c r="AJ668" i="79"/>
  <c r="AI668" i="79"/>
  <c r="AH668" i="79"/>
  <c r="AG668" i="79"/>
  <c r="AF668" i="79"/>
  <c r="AR665" i="79"/>
  <c r="AQ665" i="79"/>
  <c r="AP665" i="79"/>
  <c r="AO665" i="79"/>
  <c r="AN665" i="79"/>
  <c r="AM665" i="79"/>
  <c r="AL665" i="79"/>
  <c r="AK665" i="79"/>
  <c r="AJ665" i="79"/>
  <c r="AI665" i="79"/>
  <c r="AH665" i="79"/>
  <c r="AG665" i="79"/>
  <c r="AF665" i="79"/>
  <c r="AE665" i="79"/>
  <c r="AR662" i="79"/>
  <c r="AQ662" i="79"/>
  <c r="AP662" i="79"/>
  <c r="AO662" i="79"/>
  <c r="AN662" i="79"/>
  <c r="AM662" i="79"/>
  <c r="AL662" i="79"/>
  <c r="AK662" i="79"/>
  <c r="AJ662" i="79"/>
  <c r="AI662" i="79"/>
  <c r="AH662" i="79"/>
  <c r="AG662" i="79"/>
  <c r="AF662" i="79"/>
  <c r="AE662" i="79"/>
  <c r="AR481" i="79"/>
  <c r="AQ481" i="79"/>
  <c r="AP481" i="79"/>
  <c r="AO481" i="79"/>
  <c r="AN481" i="79"/>
  <c r="AM481" i="79"/>
  <c r="AL481" i="79"/>
  <c r="AK481" i="79"/>
  <c r="AJ481" i="79"/>
  <c r="AI481" i="79"/>
  <c r="AH481" i="79"/>
  <c r="AG481" i="79"/>
  <c r="AF481" i="79"/>
  <c r="AE481" i="79"/>
  <c r="AR478" i="79"/>
  <c r="AQ478" i="79"/>
  <c r="AP478" i="79"/>
  <c r="AO478" i="79"/>
  <c r="AN478" i="79"/>
  <c r="AM478" i="79"/>
  <c r="AL478" i="79"/>
  <c r="AK478" i="79"/>
  <c r="AJ478" i="79"/>
  <c r="AI478" i="79"/>
  <c r="AH478" i="79"/>
  <c r="AG478" i="79"/>
  <c r="AF478" i="79"/>
  <c r="AE478" i="79"/>
  <c r="AR475" i="79"/>
  <c r="AQ475" i="79"/>
  <c r="AP475" i="79"/>
  <c r="AO475" i="79"/>
  <c r="AN475" i="79"/>
  <c r="AM475" i="79"/>
  <c r="AL475" i="79"/>
  <c r="AK475" i="79"/>
  <c r="AJ475" i="79"/>
  <c r="AI475" i="79"/>
  <c r="AH475" i="79"/>
  <c r="AG475" i="79"/>
  <c r="AF475" i="79"/>
  <c r="AE475" i="79"/>
  <c r="AR472" i="79"/>
  <c r="AQ472" i="79"/>
  <c r="AP472" i="79"/>
  <c r="AO472" i="79"/>
  <c r="AN472" i="79"/>
  <c r="AM472" i="79"/>
  <c r="AL472" i="79"/>
  <c r="AK472" i="79"/>
  <c r="AJ472" i="79"/>
  <c r="AI472" i="79"/>
  <c r="AH472" i="79"/>
  <c r="AG472" i="79"/>
  <c r="AF472" i="79"/>
  <c r="AE472" i="79"/>
  <c r="AR291" i="79"/>
  <c r="AQ291" i="79"/>
  <c r="AP291" i="79"/>
  <c r="AO291" i="79"/>
  <c r="AN291" i="79"/>
  <c r="AM291" i="79"/>
  <c r="AL291" i="79"/>
  <c r="AK291" i="79"/>
  <c r="AJ291" i="79"/>
  <c r="AI291" i="79"/>
  <c r="AH291" i="79"/>
  <c r="AG291" i="79"/>
  <c r="AF291" i="79"/>
  <c r="AE291" i="79"/>
  <c r="AR288" i="79"/>
  <c r="AQ288" i="79"/>
  <c r="AP288" i="79"/>
  <c r="AO288" i="79"/>
  <c r="AN288" i="79"/>
  <c r="AM288" i="79"/>
  <c r="AL288" i="79"/>
  <c r="AK288" i="79"/>
  <c r="AJ288" i="79"/>
  <c r="AI288" i="79"/>
  <c r="AH288" i="79"/>
  <c r="AG288" i="79"/>
  <c r="AF288" i="79"/>
  <c r="AE288" i="79"/>
  <c r="AR285" i="79"/>
  <c r="AQ285" i="79"/>
  <c r="AP285" i="79"/>
  <c r="AO285" i="79"/>
  <c r="AN285" i="79"/>
  <c r="AM285" i="79"/>
  <c r="AL285" i="79"/>
  <c r="AK285" i="79"/>
  <c r="AJ285" i="79"/>
  <c r="AI285" i="79"/>
  <c r="AH285" i="79"/>
  <c r="AG285" i="79"/>
  <c r="AF285" i="79"/>
  <c r="AE285" i="79"/>
  <c r="AR282" i="79"/>
  <c r="AQ282" i="79"/>
  <c r="AP282" i="79"/>
  <c r="AO282" i="79"/>
  <c r="AN282" i="79"/>
  <c r="AM282" i="79"/>
  <c r="AL282" i="79"/>
  <c r="AK282" i="79"/>
  <c r="AJ282" i="79"/>
  <c r="AI282" i="79"/>
  <c r="AH282" i="79"/>
  <c r="AG282" i="79"/>
  <c r="AF282" i="79"/>
  <c r="AE282" i="79"/>
  <c r="BA534" i="46" l="1"/>
  <c r="AZ535" i="46"/>
  <c r="BA531" i="46"/>
  <c r="BA528" i="46"/>
  <c r="BA524" i="46"/>
  <c r="BA521" i="46"/>
  <c r="BA518" i="46"/>
  <c r="BA515" i="46"/>
  <c r="BA512" i="46"/>
  <c r="BA508" i="46"/>
  <c r="BA505" i="46"/>
  <c r="BA501" i="46"/>
  <c r="BA497" i="46"/>
  <c r="BA494" i="46"/>
  <c r="BA491" i="46"/>
  <c r="BA488" i="46"/>
  <c r="BA485" i="46"/>
  <c r="BA481" i="46"/>
  <c r="BA478" i="46"/>
  <c r="BA475" i="46"/>
  <c r="BA472" i="46"/>
  <c r="BA469" i="46"/>
  <c r="BA466" i="46"/>
  <c r="BA463" i="46"/>
  <c r="BA460" i="46"/>
  <c r="BA456" i="46"/>
  <c r="BA453" i="46"/>
  <c r="BA450" i="46"/>
  <c r="BA447" i="46"/>
  <c r="BA444" i="46"/>
  <c r="BA441" i="46"/>
  <c r="BA438" i="46"/>
  <c r="BA435" i="46"/>
  <c r="BA432" i="46"/>
  <c r="BA398" i="46"/>
  <c r="AN522" i="46"/>
  <c r="AO522" i="46"/>
  <c r="AP522" i="46"/>
  <c r="AQ522" i="46"/>
  <c r="AR522" i="46"/>
  <c r="AS522" i="46"/>
  <c r="AT522" i="46"/>
  <c r="AU522" i="46"/>
  <c r="AV522" i="46"/>
  <c r="AW522" i="46"/>
  <c r="AX522" i="46"/>
  <c r="AY522" i="46"/>
  <c r="AZ522" i="46"/>
  <c r="AN525" i="46"/>
  <c r="AO525" i="46"/>
  <c r="AP525" i="46"/>
  <c r="AQ525" i="46"/>
  <c r="AR525" i="46"/>
  <c r="AS525" i="46"/>
  <c r="AT525" i="46"/>
  <c r="AU525" i="46"/>
  <c r="AV525" i="46"/>
  <c r="AW525" i="46"/>
  <c r="AX525" i="46"/>
  <c r="AY525" i="46"/>
  <c r="AZ525" i="46"/>
  <c r="AN529" i="46"/>
  <c r="AO529" i="46"/>
  <c r="AP529" i="46"/>
  <c r="AQ529" i="46"/>
  <c r="AR529" i="46"/>
  <c r="AS529" i="46"/>
  <c r="AT529" i="46"/>
  <c r="AU529" i="46"/>
  <c r="AV529" i="46"/>
  <c r="AW529" i="46"/>
  <c r="AX529" i="46"/>
  <c r="AY529" i="46"/>
  <c r="AZ529" i="46"/>
  <c r="AN532" i="46"/>
  <c r="AO532" i="46"/>
  <c r="AP532" i="46"/>
  <c r="AQ532" i="46"/>
  <c r="AR532" i="46"/>
  <c r="AS532" i="46"/>
  <c r="AT532" i="46"/>
  <c r="AU532" i="46"/>
  <c r="AV532" i="46"/>
  <c r="AW532" i="46"/>
  <c r="AX532" i="46"/>
  <c r="AY532" i="46"/>
  <c r="AZ532" i="46"/>
  <c r="AN535" i="46"/>
  <c r="AO535" i="46"/>
  <c r="AP535" i="46"/>
  <c r="AQ535" i="46"/>
  <c r="AR535" i="46"/>
  <c r="AS535" i="46"/>
  <c r="AT535" i="46"/>
  <c r="AU535" i="46"/>
  <c r="AV535" i="46"/>
  <c r="AW535" i="46"/>
  <c r="AX535" i="46"/>
  <c r="AY535" i="46"/>
  <c r="AM529" i="46"/>
  <c r="AM532" i="46"/>
  <c r="AM535" i="46"/>
  <c r="AM525" i="46"/>
  <c r="AM522" i="46"/>
  <c r="AZ399" i="46"/>
  <c r="BA395" i="46"/>
  <c r="BA392" i="46"/>
  <c r="BA388" i="46"/>
  <c r="BA385" i="46"/>
  <c r="BA382" i="46"/>
  <c r="BA379" i="46"/>
  <c r="BA376" i="46"/>
  <c r="BA372" i="46"/>
  <c r="BA369" i="46"/>
  <c r="BA365" i="46"/>
  <c r="BA361" i="46"/>
  <c r="BA358" i="46"/>
  <c r="BA355" i="46"/>
  <c r="BA352" i="46"/>
  <c r="BA349" i="46"/>
  <c r="BA345" i="46"/>
  <c r="BA342" i="46"/>
  <c r="BA339" i="46"/>
  <c r="BA336" i="46"/>
  <c r="BA333" i="46"/>
  <c r="BA330" i="46"/>
  <c r="BA327" i="46"/>
  <c r="BA324" i="46"/>
  <c r="BA320" i="46"/>
  <c r="BA317" i="46"/>
  <c r="BA314" i="46"/>
  <c r="BA311" i="46"/>
  <c r="BA308" i="46"/>
  <c r="BA305" i="46"/>
  <c r="BA302" i="46"/>
  <c r="BA299" i="46"/>
  <c r="BA296" i="46"/>
  <c r="BA262" i="46"/>
  <c r="AN386" i="46"/>
  <c r="AO386" i="46"/>
  <c r="AP386" i="46"/>
  <c r="AQ386" i="46"/>
  <c r="AR386" i="46"/>
  <c r="AS386" i="46"/>
  <c r="AT386" i="46"/>
  <c r="AU386" i="46"/>
  <c r="AV386" i="46"/>
  <c r="AW386" i="46"/>
  <c r="AX386" i="46"/>
  <c r="AY386" i="46"/>
  <c r="AZ386" i="46"/>
  <c r="AN389" i="46"/>
  <c r="AO389" i="46"/>
  <c r="AP389" i="46"/>
  <c r="AQ389" i="46"/>
  <c r="AR389" i="46"/>
  <c r="AS389" i="46"/>
  <c r="AT389" i="46"/>
  <c r="AU389" i="46"/>
  <c r="AV389" i="46"/>
  <c r="AW389" i="46"/>
  <c r="AX389" i="46"/>
  <c r="AY389" i="46"/>
  <c r="AZ389" i="46"/>
  <c r="AN393" i="46"/>
  <c r="AO393" i="46"/>
  <c r="AP393" i="46"/>
  <c r="AQ393" i="46"/>
  <c r="AR393" i="46"/>
  <c r="AS393" i="46"/>
  <c r="AT393" i="46"/>
  <c r="AU393" i="46"/>
  <c r="AV393" i="46"/>
  <c r="AW393" i="46"/>
  <c r="AX393" i="46"/>
  <c r="AY393" i="46"/>
  <c r="AZ393" i="46"/>
  <c r="AN396" i="46"/>
  <c r="AO396" i="46"/>
  <c r="AP396" i="46"/>
  <c r="AQ396" i="46"/>
  <c r="AR396" i="46"/>
  <c r="AS396" i="46"/>
  <c r="AT396" i="46"/>
  <c r="AU396" i="46"/>
  <c r="AV396" i="46"/>
  <c r="AW396" i="46"/>
  <c r="AX396" i="46"/>
  <c r="AY396" i="46"/>
  <c r="AZ396" i="46"/>
  <c r="AN399" i="46"/>
  <c r="AO399" i="46"/>
  <c r="AP399" i="46"/>
  <c r="AQ399" i="46"/>
  <c r="AR399" i="46"/>
  <c r="AS399" i="46"/>
  <c r="AT399" i="46"/>
  <c r="AU399" i="46"/>
  <c r="AV399" i="46"/>
  <c r="AW399" i="46"/>
  <c r="AX399" i="46"/>
  <c r="AY399" i="46"/>
  <c r="AM399" i="46"/>
  <c r="AM396" i="46"/>
  <c r="AM393" i="46"/>
  <c r="AM389" i="46"/>
  <c r="AM386" i="46"/>
  <c r="AM380" i="46"/>
  <c r="AM383" i="46"/>
  <c r="BA259" i="46"/>
  <c r="BA256" i="46"/>
  <c r="BA252" i="46"/>
  <c r="AN250" i="46"/>
  <c r="AO250" i="46"/>
  <c r="AP250" i="46"/>
  <c r="AQ250" i="46"/>
  <c r="AR250" i="46"/>
  <c r="AS250" i="46"/>
  <c r="AT250" i="46"/>
  <c r="AU250" i="46"/>
  <c r="AV250" i="46"/>
  <c r="AW250" i="46"/>
  <c r="AX250" i="46"/>
  <c r="AY250" i="46"/>
  <c r="AZ250" i="46"/>
  <c r="AN253" i="46"/>
  <c r="AO253" i="46"/>
  <c r="AP253" i="46"/>
  <c r="AQ253" i="46"/>
  <c r="AR253" i="46"/>
  <c r="AS253" i="46"/>
  <c r="AT253" i="46"/>
  <c r="AU253" i="46"/>
  <c r="AV253" i="46"/>
  <c r="AW253" i="46"/>
  <c r="AX253" i="46"/>
  <c r="AY253" i="46"/>
  <c r="AZ253" i="46"/>
  <c r="AN257" i="46"/>
  <c r="AO257" i="46"/>
  <c r="AP257" i="46"/>
  <c r="AQ257" i="46"/>
  <c r="AR257" i="46"/>
  <c r="AS257" i="46"/>
  <c r="AT257" i="46"/>
  <c r="AU257" i="46"/>
  <c r="AV257" i="46"/>
  <c r="AW257" i="46"/>
  <c r="AX257" i="46"/>
  <c r="AY257" i="46"/>
  <c r="AZ257" i="46"/>
  <c r="AN260" i="46"/>
  <c r="AO260" i="46"/>
  <c r="AP260" i="46"/>
  <c r="AQ260" i="46"/>
  <c r="AR260" i="46"/>
  <c r="AS260" i="46"/>
  <c r="AT260" i="46"/>
  <c r="AU260" i="46"/>
  <c r="AV260" i="46"/>
  <c r="AW260" i="46"/>
  <c r="AX260" i="46"/>
  <c r="AY260" i="46"/>
  <c r="AZ260" i="46"/>
  <c r="AN263" i="46"/>
  <c r="AO263" i="46"/>
  <c r="AP263" i="46"/>
  <c r="AQ263" i="46"/>
  <c r="AR263" i="46"/>
  <c r="AS263" i="46"/>
  <c r="AT263" i="46"/>
  <c r="AU263" i="46"/>
  <c r="AV263" i="46"/>
  <c r="AW263" i="46"/>
  <c r="AX263" i="46"/>
  <c r="AY263" i="46"/>
  <c r="AZ263" i="46"/>
  <c r="AM263" i="46"/>
  <c r="AM260" i="46"/>
  <c r="AM257" i="46"/>
  <c r="AM253" i="46"/>
  <c r="AM250" i="46"/>
  <c r="AM247" i="46"/>
  <c r="BA181" i="46"/>
  <c r="BA178" i="46"/>
  <c r="BA124" i="46"/>
  <c r="BA249" i="46" l="1"/>
  <c r="BA246" i="46"/>
  <c r="BA243" i="46"/>
  <c r="BA240" i="46"/>
  <c r="BA236" i="46"/>
  <c r="BA233" i="46"/>
  <c r="BA229" i="46"/>
  <c r="BA225" i="46"/>
  <c r="BA222" i="46"/>
  <c r="BA219" i="46"/>
  <c r="BA216" i="46"/>
  <c r="BA213" i="46"/>
  <c r="BA209" i="46"/>
  <c r="BA206" i="46"/>
  <c r="BA203" i="46"/>
  <c r="BA200" i="46"/>
  <c r="BA197" i="46"/>
  <c r="BA194" i="46"/>
  <c r="BA191" i="46"/>
  <c r="BA188" i="46"/>
  <c r="BA184" i="46"/>
  <c r="BA175" i="46"/>
  <c r="BA172" i="46"/>
  <c r="BA169" i="46"/>
  <c r="BA166" i="46"/>
  <c r="BA163" i="46"/>
  <c r="BA160" i="46"/>
  <c r="AN125" i="46"/>
  <c r="AO125" i="46"/>
  <c r="AP125" i="46"/>
  <c r="AQ125" i="46"/>
  <c r="AR125" i="46"/>
  <c r="AS125" i="46"/>
  <c r="AT125" i="46"/>
  <c r="AU125" i="46"/>
  <c r="AV125" i="46"/>
  <c r="AW125" i="46"/>
  <c r="AX125" i="46"/>
  <c r="AY125" i="46"/>
  <c r="AZ125" i="46"/>
  <c r="AM125" i="46"/>
  <c r="BA121" i="46"/>
  <c r="AN122" i="46"/>
  <c r="AO122" i="46"/>
  <c r="AP122" i="46"/>
  <c r="AQ122" i="46"/>
  <c r="AR122" i="46"/>
  <c r="AS122" i="46"/>
  <c r="AT122" i="46"/>
  <c r="AU122" i="46"/>
  <c r="AV122" i="46"/>
  <c r="AW122" i="46"/>
  <c r="AX122" i="46"/>
  <c r="AY122" i="46"/>
  <c r="AZ122" i="46"/>
  <c r="AM122" i="46"/>
  <c r="AM119" i="46"/>
  <c r="BA118" i="46"/>
  <c r="AN119" i="46"/>
  <c r="AO119" i="46"/>
  <c r="AP119" i="46"/>
  <c r="AQ119" i="46"/>
  <c r="AR119" i="46"/>
  <c r="AS119" i="46"/>
  <c r="AT119" i="46"/>
  <c r="AU119" i="46"/>
  <c r="AV119" i="46"/>
  <c r="AW119" i="46"/>
  <c r="AX119" i="46"/>
  <c r="AY119" i="46"/>
  <c r="AZ119" i="46"/>
  <c r="AM115" i="46"/>
  <c r="BA108" i="46"/>
  <c r="BA111" i="46"/>
  <c r="BA114" i="46"/>
  <c r="BA105" i="46"/>
  <c r="BA102" i="46"/>
  <c r="BA98" i="46"/>
  <c r="BA95" i="46"/>
  <c r="BA91" i="46"/>
  <c r="BA87" i="46"/>
  <c r="BA84" i="46"/>
  <c r="BA81" i="46"/>
  <c r="BA78" i="46"/>
  <c r="BA75" i="46"/>
  <c r="BA71" i="46"/>
  <c r="BA68" i="46"/>
  <c r="BA65" i="46"/>
  <c r="BA62" i="46"/>
  <c r="BA59" i="46"/>
  <c r="BA56" i="46"/>
  <c r="BA53" i="46"/>
  <c r="BA50" i="46"/>
  <c r="BA46" i="46"/>
  <c r="BA43" i="46"/>
  <c r="BA40" i="46"/>
  <c r="BA37" i="46"/>
  <c r="BA34" i="46"/>
  <c r="BA31" i="46"/>
  <c r="BA28" i="46"/>
  <c r="BA25" i="46"/>
  <c r="BA22" i="46"/>
  <c r="AN115" i="46" l="1"/>
  <c r="AO115" i="46"/>
  <c r="AP115" i="46"/>
  <c r="AQ115" i="46"/>
  <c r="AR115" i="46"/>
  <c r="AS115" i="46"/>
  <c r="AT115" i="46"/>
  <c r="AU115" i="46"/>
  <c r="AV115" i="46"/>
  <c r="AW115" i="46"/>
  <c r="AX115" i="46"/>
  <c r="AY115" i="46"/>
  <c r="AZ115" i="46"/>
  <c r="AM112" i="46"/>
  <c r="AZ109" i="46"/>
  <c r="AZ112" i="46"/>
  <c r="AN112" i="46"/>
  <c r="AO112" i="46"/>
  <c r="AP112" i="46"/>
  <c r="AQ112" i="46"/>
  <c r="AR112" i="46"/>
  <c r="AS112" i="46"/>
  <c r="AT112" i="46"/>
  <c r="AU112" i="46"/>
  <c r="AV112" i="46"/>
  <c r="AW112" i="46"/>
  <c r="AX112" i="46"/>
  <c r="AY112" i="46"/>
  <c r="AM109" i="46"/>
  <c r="AM106" i="46"/>
  <c r="AR77" i="79" l="1"/>
  <c r="AQ77" i="79"/>
  <c r="AP77" i="79"/>
  <c r="AO77" i="79"/>
  <c r="AN77" i="79"/>
  <c r="AM77" i="79"/>
  <c r="AL77" i="79"/>
  <c r="AK77" i="79"/>
  <c r="AJ77" i="79"/>
  <c r="AI77" i="79"/>
  <c r="AH77" i="79"/>
  <c r="AG77" i="79"/>
  <c r="AF77" i="79"/>
  <c r="AE77" i="79"/>
  <c r="Q77" i="79"/>
  <c r="AR98" i="79"/>
  <c r="AQ98" i="79"/>
  <c r="AP98" i="79"/>
  <c r="AO98" i="79"/>
  <c r="AN98" i="79"/>
  <c r="AM98" i="79"/>
  <c r="AL98" i="79"/>
  <c r="AK98" i="79"/>
  <c r="AJ98" i="79"/>
  <c r="AI98" i="79"/>
  <c r="AH98" i="79"/>
  <c r="AG98" i="79"/>
  <c r="AF98" i="79"/>
  <c r="AE98" i="79"/>
  <c r="AR92" i="79"/>
  <c r="AQ92" i="79"/>
  <c r="AP92" i="79"/>
  <c r="AO92" i="79"/>
  <c r="AN92" i="79"/>
  <c r="AM92" i="79"/>
  <c r="AL92" i="79"/>
  <c r="AK92" i="79"/>
  <c r="AJ92" i="79"/>
  <c r="AI92" i="79"/>
  <c r="AH92" i="79"/>
  <c r="AG92" i="79"/>
  <c r="AF92" i="79"/>
  <c r="AE92" i="79"/>
  <c r="AZ509" i="46"/>
  <c r="AY509" i="46"/>
  <c r="AX509" i="46"/>
  <c r="AW509" i="46"/>
  <c r="AV509" i="46"/>
  <c r="AU509" i="46"/>
  <c r="AT509" i="46"/>
  <c r="AS509" i="46"/>
  <c r="AR509" i="46"/>
  <c r="AQ509" i="46"/>
  <c r="AP509" i="46"/>
  <c r="AO509" i="46"/>
  <c r="AN509" i="46"/>
  <c r="AM509" i="46"/>
  <c r="AZ506" i="46"/>
  <c r="AY506" i="46"/>
  <c r="AX506" i="46"/>
  <c r="AW506" i="46"/>
  <c r="AV506" i="46"/>
  <c r="AU506" i="46"/>
  <c r="AT506" i="46"/>
  <c r="AS506" i="46"/>
  <c r="AR506" i="46"/>
  <c r="AQ506" i="46"/>
  <c r="AP506" i="46"/>
  <c r="AO506" i="46"/>
  <c r="AN506" i="46"/>
  <c r="AM506" i="46"/>
  <c r="AZ479" i="46"/>
  <c r="AY479" i="46"/>
  <c r="AX479" i="46"/>
  <c r="AW479" i="46"/>
  <c r="AV479" i="46"/>
  <c r="AU479" i="46"/>
  <c r="AT479" i="46"/>
  <c r="AS479" i="46"/>
  <c r="AR479" i="46"/>
  <c r="AQ479" i="46"/>
  <c r="AP479" i="46"/>
  <c r="AO479" i="46"/>
  <c r="AN479" i="46"/>
  <c r="AM479" i="46"/>
  <c r="AZ476" i="46"/>
  <c r="AY476" i="46"/>
  <c r="AX476" i="46"/>
  <c r="AW476" i="46"/>
  <c r="AV476" i="46"/>
  <c r="AU476" i="46"/>
  <c r="AT476" i="46"/>
  <c r="AS476" i="46"/>
  <c r="AR476" i="46"/>
  <c r="AQ476" i="46"/>
  <c r="AP476" i="46"/>
  <c r="AO476" i="46"/>
  <c r="AN476" i="46"/>
  <c r="AM476" i="46"/>
  <c r="AZ454" i="46"/>
  <c r="AY454" i="46"/>
  <c r="AX454" i="46"/>
  <c r="AW454" i="46"/>
  <c r="AV454" i="46"/>
  <c r="AU454" i="46"/>
  <c r="AT454" i="46"/>
  <c r="AS454" i="46"/>
  <c r="AR454" i="46"/>
  <c r="AQ454" i="46"/>
  <c r="AP454" i="46"/>
  <c r="AO454" i="46"/>
  <c r="AN454" i="46"/>
  <c r="AM454" i="46"/>
  <c r="AZ373" i="46"/>
  <c r="AY373" i="46"/>
  <c r="AX373" i="46"/>
  <c r="AW373" i="46"/>
  <c r="AV373" i="46"/>
  <c r="AU373" i="46"/>
  <c r="AT373" i="46"/>
  <c r="AS373" i="46"/>
  <c r="AR373" i="46"/>
  <c r="AQ373" i="46"/>
  <c r="AP373" i="46"/>
  <c r="AO373" i="46"/>
  <c r="AN373" i="46"/>
  <c r="AM373" i="46"/>
  <c r="AZ370" i="46"/>
  <c r="AY370" i="46"/>
  <c r="AX370" i="46"/>
  <c r="AW370" i="46"/>
  <c r="AV370" i="46"/>
  <c r="AU370" i="46"/>
  <c r="AT370" i="46"/>
  <c r="AS370" i="46"/>
  <c r="AR370" i="46"/>
  <c r="AQ370" i="46"/>
  <c r="AP370" i="46"/>
  <c r="AO370" i="46"/>
  <c r="AN370" i="46"/>
  <c r="AM370" i="46"/>
  <c r="AZ343" i="46"/>
  <c r="AY343" i="46"/>
  <c r="AX343" i="46"/>
  <c r="AW343" i="46"/>
  <c r="AV343" i="46"/>
  <c r="AU343" i="46"/>
  <c r="AT343" i="46"/>
  <c r="AS343" i="46"/>
  <c r="AR343" i="46"/>
  <c r="AQ343" i="46"/>
  <c r="AP343" i="46"/>
  <c r="AO343" i="46"/>
  <c r="AN343" i="46"/>
  <c r="AM343" i="46"/>
  <c r="AZ340" i="46"/>
  <c r="AY340" i="46"/>
  <c r="AX340" i="46"/>
  <c r="AW340" i="46"/>
  <c r="AV340" i="46"/>
  <c r="AU340" i="46"/>
  <c r="AT340" i="46"/>
  <c r="AS340" i="46"/>
  <c r="AR340" i="46"/>
  <c r="AQ340" i="46"/>
  <c r="AP340" i="46"/>
  <c r="AO340" i="46"/>
  <c r="AN340" i="46"/>
  <c r="AM340" i="46"/>
  <c r="AZ318" i="46"/>
  <c r="AY318" i="46"/>
  <c r="AX318" i="46"/>
  <c r="AW318" i="46"/>
  <c r="AV318" i="46"/>
  <c r="AU318" i="46"/>
  <c r="AT318" i="46"/>
  <c r="AS318" i="46"/>
  <c r="AR318" i="46"/>
  <c r="AQ318" i="46"/>
  <c r="AP318" i="46"/>
  <c r="AO318" i="46"/>
  <c r="AN318" i="46"/>
  <c r="AM318" i="46"/>
  <c r="C31" i="44"/>
  <c r="C30" i="44"/>
  <c r="C16" i="44"/>
  <c r="C15" i="44"/>
  <c r="AZ237" i="46"/>
  <c r="AY237" i="46"/>
  <c r="AX237" i="46"/>
  <c r="AW237" i="46"/>
  <c r="AV237" i="46"/>
  <c r="AU237" i="46"/>
  <c r="AT237" i="46"/>
  <c r="AS237" i="46"/>
  <c r="AR237" i="46"/>
  <c r="AQ237" i="46"/>
  <c r="AP237" i="46"/>
  <c r="AO237" i="46"/>
  <c r="AN237" i="46"/>
  <c r="AM237" i="46"/>
  <c r="AZ234" i="46"/>
  <c r="AY234" i="46"/>
  <c r="AX234" i="46"/>
  <c r="AW234" i="46"/>
  <c r="AV234" i="46"/>
  <c r="AU234" i="46"/>
  <c r="AT234" i="46"/>
  <c r="AS234" i="46"/>
  <c r="AR234" i="46"/>
  <c r="AQ234" i="46"/>
  <c r="AP234" i="46"/>
  <c r="AO234" i="46"/>
  <c r="AN234" i="46"/>
  <c r="AM234" i="46"/>
  <c r="AZ207" i="46"/>
  <c r="AY207" i="46"/>
  <c r="AX207" i="46"/>
  <c r="AW207" i="46"/>
  <c r="AV207" i="46"/>
  <c r="AU207" i="46"/>
  <c r="AT207" i="46"/>
  <c r="AS207" i="46"/>
  <c r="AR207" i="46"/>
  <c r="AQ207" i="46"/>
  <c r="AP207" i="46"/>
  <c r="AO207" i="46"/>
  <c r="AN207" i="46"/>
  <c r="AM207" i="46"/>
  <c r="AZ204" i="46"/>
  <c r="AY204" i="46"/>
  <c r="AX204" i="46"/>
  <c r="AW204" i="46"/>
  <c r="AV204" i="46"/>
  <c r="AU204" i="46"/>
  <c r="AT204" i="46"/>
  <c r="AS204" i="46"/>
  <c r="AR204" i="46"/>
  <c r="AQ204" i="46"/>
  <c r="AP204" i="46"/>
  <c r="AO204" i="46"/>
  <c r="AN204" i="46"/>
  <c r="AM204" i="46"/>
  <c r="AZ182" i="46"/>
  <c r="AY182" i="46"/>
  <c r="AX182" i="46"/>
  <c r="AW182" i="46"/>
  <c r="AV182" i="46"/>
  <c r="AU182" i="46"/>
  <c r="AT182" i="46"/>
  <c r="AS182" i="46"/>
  <c r="AR182" i="46"/>
  <c r="AQ182" i="46"/>
  <c r="AP182" i="46"/>
  <c r="AO182" i="46"/>
  <c r="AN182" i="46"/>
  <c r="AM182" i="46"/>
  <c r="AZ99" i="46"/>
  <c r="AY99" i="46"/>
  <c r="AX99" i="46"/>
  <c r="AW99" i="46"/>
  <c r="AV99" i="46"/>
  <c r="AU99" i="46"/>
  <c r="AT99" i="46"/>
  <c r="AS99" i="46"/>
  <c r="AR99" i="46"/>
  <c r="AQ99" i="46"/>
  <c r="AP99" i="46"/>
  <c r="AO99" i="46"/>
  <c r="AN99" i="46"/>
  <c r="AM99" i="46"/>
  <c r="AZ96" i="46"/>
  <c r="AY96" i="46"/>
  <c r="AX96" i="46"/>
  <c r="AW96" i="46"/>
  <c r="AV96" i="46"/>
  <c r="AU96" i="46"/>
  <c r="AT96" i="46"/>
  <c r="AS96" i="46"/>
  <c r="AR96" i="46"/>
  <c r="AQ96" i="46"/>
  <c r="AP96" i="46"/>
  <c r="AO96" i="46"/>
  <c r="AN96" i="46"/>
  <c r="AM96" i="46"/>
  <c r="AZ69" i="46"/>
  <c r="AY69" i="46"/>
  <c r="AX69" i="46"/>
  <c r="AW69" i="46"/>
  <c r="AV69" i="46"/>
  <c r="AU69" i="46"/>
  <c r="AT69" i="46"/>
  <c r="AS69" i="46"/>
  <c r="AR69" i="46"/>
  <c r="AQ69" i="46"/>
  <c r="AP69" i="46"/>
  <c r="AO69" i="46"/>
  <c r="AN69" i="46"/>
  <c r="AM69" i="46"/>
  <c r="AZ44" i="46"/>
  <c r="AY44" i="46"/>
  <c r="AX44" i="46"/>
  <c r="AW44" i="46"/>
  <c r="AV44" i="46"/>
  <c r="AU44" i="46"/>
  <c r="AT44" i="46"/>
  <c r="AS44" i="46"/>
  <c r="AR44" i="46"/>
  <c r="AQ44" i="46"/>
  <c r="AP44" i="46"/>
  <c r="AO44" i="46"/>
  <c r="AN44" i="46"/>
  <c r="AM44" i="46"/>
  <c r="Q144" i="79" l="1"/>
  <c r="Q81" i="79"/>
  <c r="AP106" i="46" l="1"/>
  <c r="AO106" i="46"/>
  <c r="AR1148" i="79" l="1"/>
  <c r="AQ1148" i="79"/>
  <c r="AP1148" i="79"/>
  <c r="AO1148" i="79"/>
  <c r="AN1148" i="79"/>
  <c r="AM1148" i="79"/>
  <c r="AL1148" i="79"/>
  <c r="AK1148" i="79"/>
  <c r="AJ1148" i="79"/>
  <c r="AI1148" i="79"/>
  <c r="AH1148" i="79"/>
  <c r="AG1148" i="79"/>
  <c r="AF1148" i="79"/>
  <c r="AE1148" i="79"/>
  <c r="AR1145" i="79"/>
  <c r="AQ1145" i="79"/>
  <c r="AP1145" i="79"/>
  <c r="AO1145" i="79"/>
  <c r="AN1145" i="79"/>
  <c r="AM1145" i="79"/>
  <c r="AL1145" i="79"/>
  <c r="AK1145" i="79"/>
  <c r="AJ1145" i="79"/>
  <c r="AI1145" i="79"/>
  <c r="AH1145" i="79"/>
  <c r="AG1145" i="79"/>
  <c r="AF1145" i="79"/>
  <c r="AE1145" i="79"/>
  <c r="AR1142" i="79"/>
  <c r="AQ1142" i="79"/>
  <c r="AP1142" i="79"/>
  <c r="AO1142" i="79"/>
  <c r="AN1142" i="79"/>
  <c r="AM1142" i="79"/>
  <c r="AL1142" i="79"/>
  <c r="AK1142" i="79"/>
  <c r="AJ1142" i="79"/>
  <c r="AI1142" i="79"/>
  <c r="AH1142" i="79"/>
  <c r="AG1142" i="79"/>
  <c r="AF1142" i="79"/>
  <c r="AE1142" i="79"/>
  <c r="AR1139" i="79"/>
  <c r="AQ1139" i="79"/>
  <c r="AP1139" i="79"/>
  <c r="AO1139" i="79"/>
  <c r="AN1139" i="79"/>
  <c r="AM1139" i="79"/>
  <c r="AL1139" i="79"/>
  <c r="AK1139" i="79"/>
  <c r="AJ1139" i="79"/>
  <c r="AI1139" i="79"/>
  <c r="AH1139" i="79"/>
  <c r="AG1139" i="79"/>
  <c r="AF1139" i="79"/>
  <c r="AE1139" i="79"/>
  <c r="AR1136" i="79"/>
  <c r="AQ1136" i="79"/>
  <c r="AP1136" i="79"/>
  <c r="AO1136" i="79"/>
  <c r="AN1136" i="79"/>
  <c r="AM1136" i="79"/>
  <c r="AL1136" i="79"/>
  <c r="AK1136" i="79"/>
  <c r="AJ1136" i="79"/>
  <c r="AI1136" i="79"/>
  <c r="AH1136" i="79"/>
  <c r="AG1136" i="79"/>
  <c r="AF1136" i="79"/>
  <c r="AE1136" i="79"/>
  <c r="AR1133" i="79"/>
  <c r="AQ1133" i="79"/>
  <c r="AP1133" i="79"/>
  <c r="AO1133" i="79"/>
  <c r="AN1133" i="79"/>
  <c r="AM1133" i="79"/>
  <c r="AL1133" i="79"/>
  <c r="AK1133" i="79"/>
  <c r="AJ1133" i="79"/>
  <c r="AI1133" i="79"/>
  <c r="AH1133" i="79"/>
  <c r="AG1133" i="79"/>
  <c r="AF1133" i="79"/>
  <c r="AE1133" i="79"/>
  <c r="AR1130" i="79"/>
  <c r="AQ1130" i="79"/>
  <c r="AP1130" i="79"/>
  <c r="AO1130" i="79"/>
  <c r="AN1130" i="79"/>
  <c r="AM1130" i="79"/>
  <c r="AL1130" i="79"/>
  <c r="AK1130" i="79"/>
  <c r="AJ1130" i="79"/>
  <c r="AI1130" i="79"/>
  <c r="AH1130" i="79"/>
  <c r="AG1130" i="79"/>
  <c r="AF1130" i="79"/>
  <c r="AE1130" i="79"/>
  <c r="AR1127" i="79"/>
  <c r="AQ1127" i="79"/>
  <c r="AP1127" i="79"/>
  <c r="AO1127" i="79"/>
  <c r="AN1127" i="79"/>
  <c r="AM1127" i="79"/>
  <c r="AL1127" i="79"/>
  <c r="AK1127" i="79"/>
  <c r="AJ1127" i="79"/>
  <c r="AI1127" i="79"/>
  <c r="AH1127" i="79"/>
  <c r="AG1127" i="79"/>
  <c r="AF1127" i="79"/>
  <c r="AE1127" i="79"/>
  <c r="AR1124" i="79"/>
  <c r="AQ1124" i="79"/>
  <c r="AP1124" i="79"/>
  <c r="AO1124" i="79"/>
  <c r="AN1124" i="79"/>
  <c r="AM1124" i="79"/>
  <c r="AL1124" i="79"/>
  <c r="AK1124" i="79"/>
  <c r="AJ1124" i="79"/>
  <c r="AI1124" i="79"/>
  <c r="AH1124" i="79"/>
  <c r="AG1124" i="79"/>
  <c r="AF1124" i="79"/>
  <c r="AE1124" i="79"/>
  <c r="AR1121" i="79"/>
  <c r="AQ1121" i="79"/>
  <c r="AP1121" i="79"/>
  <c r="AO1121" i="79"/>
  <c r="AN1121" i="79"/>
  <c r="AM1121" i="79"/>
  <c r="AL1121" i="79"/>
  <c r="AK1121" i="79"/>
  <c r="AJ1121" i="79"/>
  <c r="AI1121" i="79"/>
  <c r="AH1121" i="79"/>
  <c r="AG1121" i="79"/>
  <c r="AF1121" i="79"/>
  <c r="AE1121" i="79"/>
  <c r="AR1118" i="79"/>
  <c r="AQ1118" i="79"/>
  <c r="AP1118" i="79"/>
  <c r="AO1118" i="79"/>
  <c r="AN1118" i="79"/>
  <c r="AM1118" i="79"/>
  <c r="AL1118" i="79"/>
  <c r="AK1118" i="79"/>
  <c r="AJ1118" i="79"/>
  <c r="AI1118" i="79"/>
  <c r="AH1118" i="79"/>
  <c r="AG1118" i="79"/>
  <c r="AF1118" i="79"/>
  <c r="AE1118" i="79"/>
  <c r="AR1115" i="79"/>
  <c r="AQ1115" i="79"/>
  <c r="AP1115" i="79"/>
  <c r="AO1115" i="79"/>
  <c r="AN1115" i="79"/>
  <c r="AM1115" i="79"/>
  <c r="AL1115" i="79"/>
  <c r="AK1115" i="79"/>
  <c r="AJ1115" i="79"/>
  <c r="AI1115" i="79"/>
  <c r="AH1115" i="79"/>
  <c r="AG1115" i="79"/>
  <c r="AF1115" i="79"/>
  <c r="AE1115" i="79"/>
  <c r="AR1112" i="79"/>
  <c r="AQ1112" i="79"/>
  <c r="AP1112" i="79"/>
  <c r="AO1112" i="79"/>
  <c r="AN1112" i="79"/>
  <c r="AM1112" i="79"/>
  <c r="AL1112" i="79"/>
  <c r="AK1112" i="79"/>
  <c r="AJ1112" i="79"/>
  <c r="AI1112" i="79"/>
  <c r="AH1112" i="79"/>
  <c r="AG1112" i="79"/>
  <c r="AF1112" i="79"/>
  <c r="AE1112" i="79"/>
  <c r="AR1109" i="79"/>
  <c r="AQ1109" i="79"/>
  <c r="AP1109" i="79"/>
  <c r="AO1109" i="79"/>
  <c r="AN1109" i="79"/>
  <c r="AM1109" i="79"/>
  <c r="AL1109" i="79"/>
  <c r="AK1109" i="79"/>
  <c r="AJ1109" i="79"/>
  <c r="AI1109" i="79"/>
  <c r="AH1109" i="79"/>
  <c r="AG1109" i="79"/>
  <c r="AF1109" i="79"/>
  <c r="AE1109" i="79"/>
  <c r="AR1105" i="79"/>
  <c r="AQ1105" i="79"/>
  <c r="AP1105" i="79"/>
  <c r="AO1105" i="79"/>
  <c r="AN1105" i="79"/>
  <c r="AM1105" i="79"/>
  <c r="AL1105" i="79"/>
  <c r="AK1105" i="79"/>
  <c r="AJ1105" i="79"/>
  <c r="AI1105" i="79"/>
  <c r="AH1105" i="79"/>
  <c r="AG1105" i="79"/>
  <c r="AF1105" i="79"/>
  <c r="AE1105" i="79"/>
  <c r="AR1102" i="79"/>
  <c r="AQ1102" i="79"/>
  <c r="AP1102" i="79"/>
  <c r="AO1102" i="79"/>
  <c r="AN1102" i="79"/>
  <c r="AM1102" i="79"/>
  <c r="AL1102" i="79"/>
  <c r="AK1102" i="79"/>
  <c r="AJ1102" i="79"/>
  <c r="AI1102" i="79"/>
  <c r="AH1102" i="79"/>
  <c r="AG1102" i="79"/>
  <c r="AF1102" i="79"/>
  <c r="AE1102" i="79"/>
  <c r="AR1099" i="79"/>
  <c r="AQ1099" i="79"/>
  <c r="AP1099" i="79"/>
  <c r="AO1099" i="79"/>
  <c r="AN1099" i="79"/>
  <c r="AM1099" i="79"/>
  <c r="AL1099" i="79"/>
  <c r="AK1099" i="79"/>
  <c r="AJ1099" i="79"/>
  <c r="AI1099" i="79"/>
  <c r="AH1099" i="79"/>
  <c r="AG1099" i="79"/>
  <c r="AF1099" i="79"/>
  <c r="AE1099" i="79"/>
  <c r="AR1095" i="79"/>
  <c r="AQ1095" i="79"/>
  <c r="AP1095" i="79"/>
  <c r="AO1095" i="79"/>
  <c r="AN1095" i="79"/>
  <c r="AM1095" i="79"/>
  <c r="AL1095" i="79"/>
  <c r="AK1095" i="79"/>
  <c r="AJ1095" i="79"/>
  <c r="AI1095" i="79"/>
  <c r="AH1095" i="79"/>
  <c r="AG1095" i="79"/>
  <c r="AF1095" i="79"/>
  <c r="AE1095" i="79"/>
  <c r="AR1092" i="79"/>
  <c r="AQ1092" i="79"/>
  <c r="AP1092" i="79"/>
  <c r="AO1092" i="79"/>
  <c r="AN1092" i="79"/>
  <c r="AM1092" i="79"/>
  <c r="AL1092" i="79"/>
  <c r="AK1092" i="79"/>
  <c r="AJ1092" i="79"/>
  <c r="AI1092" i="79"/>
  <c r="AH1092" i="79"/>
  <c r="AG1092" i="79"/>
  <c r="AF1092" i="79"/>
  <c r="AE1092" i="79"/>
  <c r="AR1089" i="79"/>
  <c r="AQ1089" i="79"/>
  <c r="AP1089" i="79"/>
  <c r="AO1089" i="79"/>
  <c r="AN1089" i="79"/>
  <c r="AM1089" i="79"/>
  <c r="AL1089" i="79"/>
  <c r="AK1089" i="79"/>
  <c r="AJ1089" i="79"/>
  <c r="AI1089" i="79"/>
  <c r="AH1089" i="79"/>
  <c r="AG1089" i="79"/>
  <c r="AF1089" i="79"/>
  <c r="AE1089" i="79"/>
  <c r="AR1086" i="79"/>
  <c r="AQ1086" i="79"/>
  <c r="AP1086" i="79"/>
  <c r="AO1086" i="79"/>
  <c r="AN1086" i="79"/>
  <c r="AM1086" i="79"/>
  <c r="AL1086" i="79"/>
  <c r="AK1086" i="79"/>
  <c r="AJ1086" i="79"/>
  <c r="AI1086" i="79"/>
  <c r="AH1086" i="79"/>
  <c r="AG1086" i="79"/>
  <c r="AF1086" i="79"/>
  <c r="AE1086" i="79"/>
  <c r="AR1083" i="79"/>
  <c r="AQ1083" i="79"/>
  <c r="AP1083" i="79"/>
  <c r="AO1083" i="79"/>
  <c r="AN1083" i="79"/>
  <c r="AM1083" i="79"/>
  <c r="AL1083" i="79"/>
  <c r="AJ1083" i="79"/>
  <c r="AI1083" i="79"/>
  <c r="AH1083" i="79"/>
  <c r="AG1083" i="79"/>
  <c r="AE1083" i="79"/>
  <c r="AR1080" i="79"/>
  <c r="AQ1080" i="79"/>
  <c r="AP1080" i="79"/>
  <c r="AO1080" i="79"/>
  <c r="AN1080" i="79"/>
  <c r="AM1080" i="79"/>
  <c r="AL1080" i="79"/>
  <c r="AK1080" i="79"/>
  <c r="AJ1080" i="79"/>
  <c r="AI1080" i="79"/>
  <c r="AH1080" i="79"/>
  <c r="AG1080" i="79"/>
  <c r="AF1080" i="79"/>
  <c r="AE1080" i="79"/>
  <c r="AR1077" i="79"/>
  <c r="AQ1077" i="79"/>
  <c r="AP1077" i="79"/>
  <c r="AO1077" i="79"/>
  <c r="AN1077" i="79"/>
  <c r="AM1077" i="79"/>
  <c r="AL1077" i="79"/>
  <c r="AK1077" i="79"/>
  <c r="AJ1077" i="79"/>
  <c r="AI1077" i="79"/>
  <c r="AH1077" i="79"/>
  <c r="AG1077" i="79"/>
  <c r="AF1077" i="79"/>
  <c r="AE1077" i="79"/>
  <c r="AR1074" i="79"/>
  <c r="AQ1074" i="79"/>
  <c r="AP1074" i="79"/>
  <c r="AO1074" i="79"/>
  <c r="AN1074" i="79"/>
  <c r="AM1074" i="79"/>
  <c r="AL1074" i="79"/>
  <c r="AK1074" i="79"/>
  <c r="AJ1074" i="79"/>
  <c r="AI1074" i="79"/>
  <c r="AH1074" i="79"/>
  <c r="AG1074" i="79"/>
  <c r="AF1074" i="79"/>
  <c r="AE1074" i="79"/>
  <c r="AR1070" i="79"/>
  <c r="AQ1070" i="79"/>
  <c r="AP1070" i="79"/>
  <c r="AO1070" i="79"/>
  <c r="AN1070" i="79"/>
  <c r="AM1070" i="79"/>
  <c r="AL1070" i="79"/>
  <c r="AK1070" i="79"/>
  <c r="AJ1070" i="79"/>
  <c r="AI1070" i="79"/>
  <c r="AH1070" i="79"/>
  <c r="AG1070" i="79"/>
  <c r="AF1070" i="79"/>
  <c r="AR1067" i="79"/>
  <c r="AQ1067" i="79"/>
  <c r="AP1067" i="79"/>
  <c r="AO1067" i="79"/>
  <c r="AN1067" i="79"/>
  <c r="AM1067" i="79"/>
  <c r="AL1067" i="79"/>
  <c r="AK1067" i="79"/>
  <c r="AJ1067" i="79"/>
  <c r="AI1067" i="79"/>
  <c r="AH1067" i="79"/>
  <c r="AG1067" i="79"/>
  <c r="AF1067" i="79"/>
  <c r="AR1064" i="79"/>
  <c r="AQ1064" i="79"/>
  <c r="AP1064" i="79"/>
  <c r="AO1064" i="79"/>
  <c r="AN1064" i="79"/>
  <c r="AM1064" i="79"/>
  <c r="AL1064" i="79"/>
  <c r="AK1064" i="79"/>
  <c r="AJ1064" i="79"/>
  <c r="AI1064" i="79"/>
  <c r="AH1064" i="79"/>
  <c r="AG1064" i="79"/>
  <c r="AF1064" i="79"/>
  <c r="AE1064" i="79"/>
  <c r="AR1061" i="79"/>
  <c r="AQ1061" i="79"/>
  <c r="AP1061" i="79"/>
  <c r="AO1061" i="79"/>
  <c r="AN1061" i="79"/>
  <c r="AM1061" i="79"/>
  <c r="AL1061" i="79"/>
  <c r="AK1061" i="79"/>
  <c r="AJ1061" i="79"/>
  <c r="AI1061" i="79"/>
  <c r="AH1061" i="79"/>
  <c r="AG1061" i="79"/>
  <c r="AF1061" i="79"/>
  <c r="AE1061" i="79"/>
  <c r="AR1036" i="79"/>
  <c r="AQ1036" i="79"/>
  <c r="AP1036" i="79"/>
  <c r="AO1036" i="79"/>
  <c r="AN1036" i="79"/>
  <c r="AM1036" i="79"/>
  <c r="AL1036" i="79"/>
  <c r="AK1036" i="79"/>
  <c r="AJ1036" i="79"/>
  <c r="AI1036" i="79"/>
  <c r="AH1036" i="79"/>
  <c r="AG1036" i="79"/>
  <c r="AF1036" i="79"/>
  <c r="AR1032" i="79"/>
  <c r="AQ1032" i="79"/>
  <c r="AP1032" i="79"/>
  <c r="AO1032" i="79"/>
  <c r="AN1032" i="79"/>
  <c r="AM1032" i="79"/>
  <c r="AL1032" i="79"/>
  <c r="AK1032" i="79"/>
  <c r="AJ1032" i="79"/>
  <c r="AI1032" i="79"/>
  <c r="AH1032" i="79"/>
  <c r="AG1032" i="79"/>
  <c r="AF1032" i="79"/>
  <c r="AE1032" i="79"/>
  <c r="AR1029" i="79"/>
  <c r="AQ1029" i="79"/>
  <c r="AP1029" i="79"/>
  <c r="AO1029" i="79"/>
  <c r="AN1029" i="79"/>
  <c r="AM1029" i="79"/>
  <c r="AL1029" i="79"/>
  <c r="AK1029" i="79"/>
  <c r="AJ1029" i="79"/>
  <c r="AI1029" i="79"/>
  <c r="AH1029" i="79"/>
  <c r="AG1029" i="79"/>
  <c r="AF1029" i="79"/>
  <c r="AR1026" i="79"/>
  <c r="AQ1026" i="79"/>
  <c r="AP1026" i="79"/>
  <c r="AO1026" i="79"/>
  <c r="AN1026" i="79"/>
  <c r="AM1026" i="79"/>
  <c r="AL1026" i="79"/>
  <c r="AK1026" i="79"/>
  <c r="AJ1026" i="79"/>
  <c r="AI1026" i="79"/>
  <c r="AH1026" i="79"/>
  <c r="AG1026" i="79"/>
  <c r="AF1026" i="79"/>
  <c r="AR1022" i="79"/>
  <c r="AQ1022" i="79"/>
  <c r="AP1022" i="79"/>
  <c r="AO1022" i="79"/>
  <c r="AN1022" i="79"/>
  <c r="AM1022" i="79"/>
  <c r="AL1022" i="79"/>
  <c r="AK1022" i="79"/>
  <c r="AJ1022" i="79"/>
  <c r="AI1022" i="79"/>
  <c r="AH1022" i="79"/>
  <c r="AG1022" i="79"/>
  <c r="AF1022" i="79"/>
  <c r="AR1019" i="79"/>
  <c r="AQ1019" i="79"/>
  <c r="AP1019" i="79"/>
  <c r="AO1019" i="79"/>
  <c r="AN1019" i="79"/>
  <c r="AM1019" i="79"/>
  <c r="AL1019" i="79"/>
  <c r="AK1019" i="79"/>
  <c r="AJ1019" i="79"/>
  <c r="AI1019" i="79"/>
  <c r="AH1019" i="79"/>
  <c r="AG1019" i="79"/>
  <c r="AF1019" i="79"/>
  <c r="AE1019" i="79"/>
  <c r="AR1016" i="79"/>
  <c r="AQ1016" i="79"/>
  <c r="AP1016" i="79"/>
  <c r="AO1016" i="79"/>
  <c r="AN1016" i="79"/>
  <c r="AM1016" i="79"/>
  <c r="AL1016" i="79"/>
  <c r="AK1016" i="79"/>
  <c r="AJ1016" i="79"/>
  <c r="AI1016" i="79"/>
  <c r="AH1016" i="79"/>
  <c r="AG1016" i="79"/>
  <c r="AF1016" i="79"/>
  <c r="AE1016" i="79"/>
  <c r="AR1013" i="79"/>
  <c r="AQ1013" i="79"/>
  <c r="AP1013" i="79"/>
  <c r="AO1013" i="79"/>
  <c r="AN1013" i="79"/>
  <c r="AM1013" i="79"/>
  <c r="AL1013" i="79"/>
  <c r="AK1013" i="79"/>
  <c r="AJ1013" i="79"/>
  <c r="AI1013" i="79"/>
  <c r="AH1013" i="79"/>
  <c r="AG1013" i="79"/>
  <c r="AF1013" i="79"/>
  <c r="AR1010" i="79"/>
  <c r="AQ1010" i="79"/>
  <c r="AP1010" i="79"/>
  <c r="AO1010" i="79"/>
  <c r="AN1010" i="79"/>
  <c r="AM1010" i="79"/>
  <c r="AL1010" i="79"/>
  <c r="AK1010" i="79"/>
  <c r="AJ1010" i="79"/>
  <c r="AI1010" i="79"/>
  <c r="AH1010" i="79"/>
  <c r="AG1010" i="79"/>
  <c r="AF1010" i="79"/>
  <c r="AR1006" i="79"/>
  <c r="AQ1006" i="79"/>
  <c r="AP1006" i="79"/>
  <c r="AO1006" i="79"/>
  <c r="AN1006" i="79"/>
  <c r="AM1006" i="79"/>
  <c r="AL1006" i="79"/>
  <c r="AK1006" i="79"/>
  <c r="AJ1006" i="79"/>
  <c r="AI1006" i="79"/>
  <c r="AH1006" i="79"/>
  <c r="AG1006" i="79"/>
  <c r="AF1006" i="79"/>
  <c r="AR1003" i="79"/>
  <c r="AQ1003" i="79"/>
  <c r="AP1003" i="79"/>
  <c r="AO1003" i="79"/>
  <c r="AN1003" i="79"/>
  <c r="AM1003" i="79"/>
  <c r="AL1003" i="79"/>
  <c r="AK1003" i="79"/>
  <c r="AJ1003" i="79"/>
  <c r="AI1003" i="79"/>
  <c r="AH1003" i="79"/>
  <c r="AG1003" i="79"/>
  <c r="AF1003" i="79"/>
  <c r="AE1003" i="79"/>
  <c r="AR1000" i="79"/>
  <c r="AQ1000" i="79"/>
  <c r="AP1000" i="79"/>
  <c r="AO1000" i="79"/>
  <c r="AN1000" i="79"/>
  <c r="AM1000" i="79"/>
  <c r="AL1000" i="79"/>
  <c r="AK1000" i="79"/>
  <c r="AJ1000" i="79"/>
  <c r="AI1000" i="79"/>
  <c r="AH1000" i="79"/>
  <c r="AG1000" i="79"/>
  <c r="AF1000" i="79"/>
  <c r="AE1000" i="79"/>
  <c r="AR997" i="79"/>
  <c r="AQ997" i="79"/>
  <c r="AP997" i="79"/>
  <c r="AO997" i="79"/>
  <c r="AN997" i="79"/>
  <c r="AM997" i="79"/>
  <c r="AL997" i="79"/>
  <c r="AK997" i="79"/>
  <c r="AJ997" i="79"/>
  <c r="AI997" i="79"/>
  <c r="AH997" i="79"/>
  <c r="AG997" i="79"/>
  <c r="AF997" i="79"/>
  <c r="AE997" i="79"/>
  <c r="AR994" i="79"/>
  <c r="AQ994" i="79"/>
  <c r="AP994" i="79"/>
  <c r="AO994" i="79"/>
  <c r="AN994" i="79"/>
  <c r="AM994" i="79"/>
  <c r="AL994" i="79"/>
  <c r="AK994" i="79"/>
  <c r="AJ994" i="79"/>
  <c r="AI994" i="79"/>
  <c r="AH994" i="79"/>
  <c r="AG994" i="79"/>
  <c r="AF994" i="79"/>
  <c r="AE994" i="79"/>
  <c r="AR953" i="79"/>
  <c r="AQ953" i="79"/>
  <c r="AP953" i="79"/>
  <c r="AO953" i="79"/>
  <c r="AN953" i="79"/>
  <c r="AM953" i="79"/>
  <c r="AL953" i="79"/>
  <c r="AK953" i="79"/>
  <c r="AJ953" i="79"/>
  <c r="AI953" i="79"/>
  <c r="AH953" i="79"/>
  <c r="AG953" i="79"/>
  <c r="AF953" i="79"/>
  <c r="AE953" i="79"/>
  <c r="AR950" i="79"/>
  <c r="AQ950" i="79"/>
  <c r="AP950" i="79"/>
  <c r="AO950" i="79"/>
  <c r="AN950" i="79"/>
  <c r="AM950" i="79"/>
  <c r="AL950" i="79"/>
  <c r="AK950" i="79"/>
  <c r="AJ950" i="79"/>
  <c r="AI950" i="79"/>
  <c r="AH950" i="79"/>
  <c r="AG950" i="79"/>
  <c r="AF950" i="79"/>
  <c r="AE950" i="79"/>
  <c r="AR947" i="79"/>
  <c r="AQ947" i="79"/>
  <c r="AP947" i="79"/>
  <c r="AO947" i="79"/>
  <c r="AN947" i="79"/>
  <c r="AM947" i="79"/>
  <c r="AL947" i="79"/>
  <c r="AK947" i="79"/>
  <c r="AJ947" i="79"/>
  <c r="AI947" i="79"/>
  <c r="AH947" i="79"/>
  <c r="AG947" i="79"/>
  <c r="AF947" i="79"/>
  <c r="AE947" i="79"/>
  <c r="AR944" i="79"/>
  <c r="AQ944" i="79"/>
  <c r="AP944" i="79"/>
  <c r="AO944" i="79"/>
  <c r="AN944" i="79"/>
  <c r="AM944" i="79"/>
  <c r="AL944" i="79"/>
  <c r="AK944" i="79"/>
  <c r="AJ944" i="79"/>
  <c r="AI944" i="79"/>
  <c r="AH944" i="79"/>
  <c r="AG944" i="79"/>
  <c r="AF944" i="79"/>
  <c r="AE944" i="79"/>
  <c r="AR941" i="79"/>
  <c r="AQ941" i="79"/>
  <c r="AP941" i="79"/>
  <c r="AO941" i="79"/>
  <c r="AN941" i="79"/>
  <c r="AM941" i="79"/>
  <c r="AL941" i="79"/>
  <c r="AK941" i="79"/>
  <c r="AJ941" i="79"/>
  <c r="AI941" i="79"/>
  <c r="AH941" i="79"/>
  <c r="AG941" i="79"/>
  <c r="AF941" i="79"/>
  <c r="AE941" i="79"/>
  <c r="AR938" i="79"/>
  <c r="AQ938" i="79"/>
  <c r="AP938" i="79"/>
  <c r="AO938" i="79"/>
  <c r="AN938" i="79"/>
  <c r="AM938" i="79"/>
  <c r="AL938" i="79"/>
  <c r="AK938" i="79"/>
  <c r="AJ938" i="79"/>
  <c r="AI938" i="79"/>
  <c r="AH938" i="79"/>
  <c r="AG938" i="79"/>
  <c r="AF938" i="79"/>
  <c r="AE938" i="79"/>
  <c r="AR935" i="79"/>
  <c r="AQ935" i="79"/>
  <c r="AP935" i="79"/>
  <c r="AO935" i="79"/>
  <c r="AN935" i="79"/>
  <c r="AM935" i="79"/>
  <c r="AL935" i="79"/>
  <c r="AK935" i="79"/>
  <c r="AJ935" i="79"/>
  <c r="AI935" i="79"/>
  <c r="AH935" i="79"/>
  <c r="AG935" i="79"/>
  <c r="AF935" i="79"/>
  <c r="AE935" i="79"/>
  <c r="AR932" i="79"/>
  <c r="AQ932" i="79"/>
  <c r="AP932" i="79"/>
  <c r="AO932" i="79"/>
  <c r="AN932" i="79"/>
  <c r="AM932" i="79"/>
  <c r="AL932" i="79"/>
  <c r="AK932" i="79"/>
  <c r="AJ932" i="79"/>
  <c r="AI932" i="79"/>
  <c r="AH932" i="79"/>
  <c r="AG932" i="79"/>
  <c r="AF932" i="79"/>
  <c r="AE932" i="79"/>
  <c r="AR929" i="79"/>
  <c r="AQ929" i="79"/>
  <c r="AP929" i="79"/>
  <c r="AO929" i="79"/>
  <c r="AN929" i="79"/>
  <c r="AM929" i="79"/>
  <c r="AL929" i="79"/>
  <c r="AK929" i="79"/>
  <c r="AJ929" i="79"/>
  <c r="AI929" i="79"/>
  <c r="AH929" i="79"/>
  <c r="AG929" i="79"/>
  <c r="AF929" i="79"/>
  <c r="AE929" i="79"/>
  <c r="AR926" i="79"/>
  <c r="AQ926" i="79"/>
  <c r="AP926" i="79"/>
  <c r="AO926" i="79"/>
  <c r="AN926" i="79"/>
  <c r="AM926" i="79"/>
  <c r="AL926" i="79"/>
  <c r="AK926" i="79"/>
  <c r="AJ926" i="79"/>
  <c r="AI926" i="79"/>
  <c r="AH926" i="79"/>
  <c r="AG926" i="79"/>
  <c r="AF926" i="79"/>
  <c r="AE926" i="79"/>
  <c r="AR923" i="79"/>
  <c r="AQ923" i="79"/>
  <c r="AP923" i="79"/>
  <c r="AO923" i="79"/>
  <c r="AN923" i="79"/>
  <c r="AM923" i="79"/>
  <c r="AL923" i="79"/>
  <c r="AK923" i="79"/>
  <c r="AJ923" i="79"/>
  <c r="AI923" i="79"/>
  <c r="AH923" i="79"/>
  <c r="AG923" i="79"/>
  <c r="AF923" i="79"/>
  <c r="AE923" i="79"/>
  <c r="AR920" i="79"/>
  <c r="AQ920" i="79"/>
  <c r="AP920" i="79"/>
  <c r="AO920" i="79"/>
  <c r="AN920" i="79"/>
  <c r="AM920" i="79"/>
  <c r="AL920" i="79"/>
  <c r="AK920" i="79"/>
  <c r="AJ920" i="79"/>
  <c r="AI920" i="79"/>
  <c r="AH920" i="79"/>
  <c r="AG920" i="79"/>
  <c r="AF920" i="79"/>
  <c r="AE920" i="79"/>
  <c r="AR917" i="79"/>
  <c r="AQ917" i="79"/>
  <c r="AP917" i="79"/>
  <c r="AO917" i="79"/>
  <c r="AN917" i="79"/>
  <c r="AM917" i="79"/>
  <c r="AL917" i="79"/>
  <c r="AK917" i="79"/>
  <c r="AJ917" i="79"/>
  <c r="AI917" i="79"/>
  <c r="AH917" i="79"/>
  <c r="AG917" i="79"/>
  <c r="AF917" i="79"/>
  <c r="AE917" i="79"/>
  <c r="AR914" i="79"/>
  <c r="AQ914" i="79"/>
  <c r="AP914" i="79"/>
  <c r="AO914" i="79"/>
  <c r="AN914" i="79"/>
  <c r="AM914" i="79"/>
  <c r="AL914" i="79"/>
  <c r="AK914" i="79"/>
  <c r="AJ914" i="79"/>
  <c r="AI914" i="79"/>
  <c r="AH914" i="79"/>
  <c r="AG914" i="79"/>
  <c r="AF914" i="79"/>
  <c r="AE914" i="79"/>
  <c r="AR910" i="79"/>
  <c r="AQ910" i="79"/>
  <c r="AP910" i="79"/>
  <c r="AO910" i="79"/>
  <c r="AN910" i="79"/>
  <c r="AM910" i="79"/>
  <c r="AL910" i="79"/>
  <c r="AK910" i="79"/>
  <c r="AJ910" i="79"/>
  <c r="AI910" i="79"/>
  <c r="AH910" i="79"/>
  <c r="AG910" i="79"/>
  <c r="AF910" i="79"/>
  <c r="AE910" i="79"/>
  <c r="AR907" i="79"/>
  <c r="AQ907" i="79"/>
  <c r="AP907" i="79"/>
  <c r="AO907" i="79"/>
  <c r="AN907" i="79"/>
  <c r="AM907" i="79"/>
  <c r="AL907" i="79"/>
  <c r="AK907" i="79"/>
  <c r="AJ907" i="79"/>
  <c r="AI907" i="79"/>
  <c r="AH907" i="79"/>
  <c r="AG907" i="79"/>
  <c r="AF907" i="79"/>
  <c r="AE907" i="79"/>
  <c r="AR904" i="79"/>
  <c r="AQ904" i="79"/>
  <c r="AP904" i="79"/>
  <c r="AO904" i="79"/>
  <c r="AN904" i="79"/>
  <c r="AM904" i="79"/>
  <c r="AL904" i="79"/>
  <c r="AK904" i="79"/>
  <c r="AJ904" i="79"/>
  <c r="AI904" i="79"/>
  <c r="AH904" i="79"/>
  <c r="AG904" i="79"/>
  <c r="AF904" i="79"/>
  <c r="AQ900" i="79"/>
  <c r="AP900" i="79"/>
  <c r="AO900" i="79"/>
  <c r="AN900" i="79"/>
  <c r="AM900" i="79"/>
  <c r="AL900" i="79"/>
  <c r="AK900" i="79"/>
  <c r="AJ900" i="79"/>
  <c r="AI900" i="79"/>
  <c r="AH900" i="79"/>
  <c r="AG900" i="79"/>
  <c r="AF900" i="79"/>
  <c r="AE900" i="79"/>
  <c r="AR897" i="79"/>
  <c r="AQ897" i="79"/>
  <c r="AP897" i="79"/>
  <c r="AO897" i="79"/>
  <c r="AN897" i="79"/>
  <c r="AM897" i="79"/>
  <c r="AL897" i="79"/>
  <c r="AK897" i="79"/>
  <c r="AJ897" i="79"/>
  <c r="AI897" i="79"/>
  <c r="AH897" i="79"/>
  <c r="AG897" i="79"/>
  <c r="AF897" i="79"/>
  <c r="AE897" i="79"/>
  <c r="AR894" i="79"/>
  <c r="AQ894" i="79"/>
  <c r="AP894" i="79"/>
  <c r="AO894" i="79"/>
  <c r="AN894" i="79"/>
  <c r="AM894" i="79"/>
  <c r="AL894" i="79"/>
  <c r="AK894" i="79"/>
  <c r="AJ894" i="79"/>
  <c r="AI894" i="79"/>
  <c r="AH894" i="79"/>
  <c r="AG894" i="79"/>
  <c r="AF894" i="79"/>
  <c r="AE894" i="79"/>
  <c r="AR891" i="79"/>
  <c r="AQ891" i="79"/>
  <c r="AP891" i="79"/>
  <c r="AO891" i="79"/>
  <c r="AN891" i="79"/>
  <c r="AM891" i="79"/>
  <c r="AL891" i="79"/>
  <c r="AK891" i="79"/>
  <c r="AJ891" i="79"/>
  <c r="AI891" i="79"/>
  <c r="AH891" i="79"/>
  <c r="AG891" i="79"/>
  <c r="AF891" i="79"/>
  <c r="AE891" i="79"/>
  <c r="AR888" i="79"/>
  <c r="AQ888" i="79"/>
  <c r="AP888" i="79"/>
  <c r="AO888" i="79"/>
  <c r="AN888" i="79"/>
  <c r="AM888" i="79"/>
  <c r="AL888" i="79"/>
  <c r="AK888" i="79"/>
  <c r="AJ888" i="79"/>
  <c r="AI888" i="79"/>
  <c r="AH888" i="79"/>
  <c r="AG888" i="79"/>
  <c r="AF888" i="79"/>
  <c r="AE888" i="79"/>
  <c r="AR885" i="79"/>
  <c r="AQ885" i="79"/>
  <c r="AP885" i="79"/>
  <c r="AO885" i="79"/>
  <c r="AN885" i="79"/>
  <c r="AM885" i="79"/>
  <c r="AL885" i="79"/>
  <c r="AK885" i="79"/>
  <c r="AJ885" i="79"/>
  <c r="AI885" i="79"/>
  <c r="AH885" i="79"/>
  <c r="AG885" i="79"/>
  <c r="AF885" i="79"/>
  <c r="AE885" i="79"/>
  <c r="AR882" i="79"/>
  <c r="AQ882" i="79"/>
  <c r="AP882" i="79"/>
  <c r="AO882" i="79"/>
  <c r="AN882" i="79"/>
  <c r="AM882" i="79"/>
  <c r="AL882" i="79"/>
  <c r="AK882" i="79"/>
  <c r="AJ882" i="79"/>
  <c r="AI882" i="79"/>
  <c r="AH882" i="79"/>
  <c r="AG882" i="79"/>
  <c r="AF882" i="79"/>
  <c r="AE882" i="79"/>
  <c r="AR879" i="79"/>
  <c r="AQ879" i="79"/>
  <c r="AP879" i="79"/>
  <c r="AO879" i="79"/>
  <c r="AN879" i="79"/>
  <c r="AM879" i="79"/>
  <c r="AL879" i="79"/>
  <c r="AK879" i="79"/>
  <c r="AJ879" i="79"/>
  <c r="AI879" i="79"/>
  <c r="AH879" i="79"/>
  <c r="AG879" i="79"/>
  <c r="AF879" i="79"/>
  <c r="AR875" i="79"/>
  <c r="AQ875" i="79"/>
  <c r="AP875" i="79"/>
  <c r="AO875" i="79"/>
  <c r="AN875" i="79"/>
  <c r="AM875" i="79"/>
  <c r="AL875" i="79"/>
  <c r="AK875" i="79"/>
  <c r="AJ875" i="79"/>
  <c r="AI875" i="79"/>
  <c r="AH875" i="79"/>
  <c r="AG875" i="79"/>
  <c r="AF875" i="79"/>
  <c r="AE875" i="79"/>
  <c r="AR872" i="79"/>
  <c r="AQ872" i="79"/>
  <c r="AP872" i="79"/>
  <c r="AO872" i="79"/>
  <c r="AN872" i="79"/>
  <c r="AM872" i="79"/>
  <c r="AL872" i="79"/>
  <c r="AK872" i="79"/>
  <c r="AJ872" i="79"/>
  <c r="AI872" i="79"/>
  <c r="AH872" i="79"/>
  <c r="AG872" i="79"/>
  <c r="AF872" i="79"/>
  <c r="AE872" i="79"/>
  <c r="AR869" i="79"/>
  <c r="AQ869" i="79"/>
  <c r="AP869" i="79"/>
  <c r="AO869" i="79"/>
  <c r="AN869" i="79"/>
  <c r="AM869" i="79"/>
  <c r="AL869" i="79"/>
  <c r="AK869" i="79"/>
  <c r="AJ869" i="79"/>
  <c r="AI869" i="79"/>
  <c r="AH869" i="79"/>
  <c r="AG869" i="79"/>
  <c r="AF869" i="79"/>
  <c r="AE869" i="79"/>
  <c r="AR866" i="79"/>
  <c r="AQ866" i="79"/>
  <c r="AP866" i="79"/>
  <c r="AO866" i="79"/>
  <c r="AN866" i="79"/>
  <c r="AM866" i="79"/>
  <c r="AL866" i="79"/>
  <c r="AK866" i="79"/>
  <c r="AJ866" i="79"/>
  <c r="AI866" i="79"/>
  <c r="AH866" i="79"/>
  <c r="AG866" i="79"/>
  <c r="AF866" i="79"/>
  <c r="AE866" i="79"/>
  <c r="AR841" i="79"/>
  <c r="AQ841" i="79"/>
  <c r="AP841" i="79"/>
  <c r="AO841" i="79"/>
  <c r="AN841" i="79"/>
  <c r="AM841" i="79"/>
  <c r="AL841" i="79"/>
  <c r="AK841" i="79"/>
  <c r="AJ841" i="79"/>
  <c r="AI841" i="79"/>
  <c r="AH841" i="79"/>
  <c r="AG841" i="79"/>
  <c r="AF841" i="79"/>
  <c r="AR837" i="79"/>
  <c r="AQ837" i="79"/>
  <c r="AP837" i="79"/>
  <c r="AO837" i="79"/>
  <c r="AN837" i="79"/>
  <c r="AM837" i="79"/>
  <c r="AL837" i="79"/>
  <c r="AK837" i="79"/>
  <c r="AJ837" i="79"/>
  <c r="AI837" i="79"/>
  <c r="AH837" i="79"/>
  <c r="AG837" i="79"/>
  <c r="AF837" i="79"/>
  <c r="AE837" i="79"/>
  <c r="AR834" i="79"/>
  <c r="AQ834" i="79"/>
  <c r="AP834" i="79"/>
  <c r="AO834" i="79"/>
  <c r="AN834" i="79"/>
  <c r="AM834" i="79"/>
  <c r="AL834" i="79"/>
  <c r="AK834" i="79"/>
  <c r="AJ834" i="79"/>
  <c r="AI834" i="79"/>
  <c r="AH834" i="79"/>
  <c r="AG834" i="79"/>
  <c r="AF834" i="79"/>
  <c r="AE834" i="79"/>
  <c r="AR831" i="79"/>
  <c r="AQ831" i="79"/>
  <c r="AP831" i="79"/>
  <c r="AO831" i="79"/>
  <c r="AN831" i="79"/>
  <c r="AM831" i="79"/>
  <c r="AL831" i="79"/>
  <c r="AK831" i="79"/>
  <c r="AJ831" i="79"/>
  <c r="AI831" i="79"/>
  <c r="AH831" i="79"/>
  <c r="AG831" i="79"/>
  <c r="AF831" i="79"/>
  <c r="AE831" i="79"/>
  <c r="AR827" i="79"/>
  <c r="AQ827" i="79"/>
  <c r="AP827" i="79"/>
  <c r="AO827" i="79"/>
  <c r="AN827" i="79"/>
  <c r="AM827" i="79"/>
  <c r="AL827" i="79"/>
  <c r="AK827" i="79"/>
  <c r="AJ827" i="79"/>
  <c r="AI827" i="79"/>
  <c r="AH827" i="79"/>
  <c r="AG827" i="79"/>
  <c r="AF827" i="79"/>
  <c r="AE827" i="79"/>
  <c r="AR824" i="79"/>
  <c r="AQ824" i="79"/>
  <c r="AP824" i="79"/>
  <c r="AO824" i="79"/>
  <c r="AN824" i="79"/>
  <c r="AM824" i="79"/>
  <c r="AL824" i="79"/>
  <c r="AK824" i="79"/>
  <c r="AJ824" i="79"/>
  <c r="AI824" i="79"/>
  <c r="AH824" i="79"/>
  <c r="AG824" i="79"/>
  <c r="AF824" i="79"/>
  <c r="AE824" i="79"/>
  <c r="AR821" i="79"/>
  <c r="AQ821" i="79"/>
  <c r="AP821" i="79"/>
  <c r="AO821" i="79"/>
  <c r="AN821" i="79"/>
  <c r="AM821" i="79"/>
  <c r="AL821" i="79"/>
  <c r="AK821" i="79"/>
  <c r="AJ821" i="79"/>
  <c r="AI821" i="79"/>
  <c r="AH821" i="79"/>
  <c r="AG821" i="79"/>
  <c r="AF821" i="79"/>
  <c r="AE821" i="79"/>
  <c r="AR818" i="79"/>
  <c r="AQ818" i="79"/>
  <c r="AP818" i="79"/>
  <c r="AO818" i="79"/>
  <c r="AN818" i="79"/>
  <c r="AM818" i="79"/>
  <c r="AL818" i="79"/>
  <c r="AK818" i="79"/>
  <c r="AJ818" i="79"/>
  <c r="AI818" i="79"/>
  <c r="AH818" i="79"/>
  <c r="AG818" i="79"/>
  <c r="AF818" i="79"/>
  <c r="AE818" i="79"/>
  <c r="AR815" i="79"/>
  <c r="AQ815" i="79"/>
  <c r="AP815" i="79"/>
  <c r="AO815" i="79"/>
  <c r="AN815" i="79"/>
  <c r="AM815" i="79"/>
  <c r="AL815" i="79"/>
  <c r="AK815" i="79"/>
  <c r="AJ815" i="79"/>
  <c r="AI815" i="79"/>
  <c r="AH815" i="79"/>
  <c r="AG815" i="79"/>
  <c r="AF815" i="79"/>
  <c r="AE815" i="79"/>
  <c r="AR811" i="79"/>
  <c r="AQ811" i="79"/>
  <c r="AP811" i="79"/>
  <c r="AO811" i="79"/>
  <c r="AN811" i="79"/>
  <c r="AM811" i="79"/>
  <c r="AL811" i="79"/>
  <c r="AK811" i="79"/>
  <c r="AJ811" i="79"/>
  <c r="AI811" i="79"/>
  <c r="AH811" i="79"/>
  <c r="AG811" i="79"/>
  <c r="AF811" i="79"/>
  <c r="AE811" i="79"/>
  <c r="AR808" i="79"/>
  <c r="AQ808" i="79"/>
  <c r="AP808" i="79"/>
  <c r="AO808" i="79"/>
  <c r="AN808" i="79"/>
  <c r="AM808" i="79"/>
  <c r="AL808" i="79"/>
  <c r="AK808" i="79"/>
  <c r="AJ808" i="79"/>
  <c r="AI808" i="79"/>
  <c r="AH808" i="79"/>
  <c r="AG808" i="79"/>
  <c r="AF808" i="79"/>
  <c r="AE808" i="79"/>
  <c r="AR805" i="79"/>
  <c r="AQ805" i="79"/>
  <c r="AP805" i="79"/>
  <c r="AO805" i="79"/>
  <c r="AN805" i="79"/>
  <c r="AM805" i="79"/>
  <c r="AL805" i="79"/>
  <c r="AK805" i="79"/>
  <c r="AJ805" i="79"/>
  <c r="AI805" i="79"/>
  <c r="AH805" i="79"/>
  <c r="AG805" i="79"/>
  <c r="AF805" i="79"/>
  <c r="AE805" i="79"/>
  <c r="AR802" i="79"/>
  <c r="AQ802" i="79"/>
  <c r="AP802" i="79"/>
  <c r="AO802" i="79"/>
  <c r="AN802" i="79"/>
  <c r="AM802" i="79"/>
  <c r="AL802" i="79"/>
  <c r="AK802" i="79"/>
  <c r="AJ802" i="79"/>
  <c r="AI802" i="79"/>
  <c r="AH802" i="79"/>
  <c r="AG802" i="79"/>
  <c r="AF802" i="79"/>
  <c r="AE802" i="79"/>
  <c r="AR799" i="79"/>
  <c r="AQ799" i="79"/>
  <c r="AP799" i="79"/>
  <c r="AO799" i="79"/>
  <c r="AN799" i="79"/>
  <c r="AM799" i="79"/>
  <c r="AL799" i="79"/>
  <c r="AK799" i="79"/>
  <c r="AJ799" i="79"/>
  <c r="AI799" i="79"/>
  <c r="AH799" i="79"/>
  <c r="AG799" i="79"/>
  <c r="AF799" i="79"/>
  <c r="AE799" i="79"/>
  <c r="AR763" i="79"/>
  <c r="AQ763" i="79"/>
  <c r="AP763" i="79"/>
  <c r="AO763" i="79"/>
  <c r="AN763" i="79"/>
  <c r="AM763" i="79"/>
  <c r="AL763" i="79"/>
  <c r="AK763" i="79"/>
  <c r="AJ763" i="79"/>
  <c r="AI763" i="79"/>
  <c r="AH763" i="79"/>
  <c r="AG763" i="79"/>
  <c r="AF763" i="79"/>
  <c r="AE763" i="79"/>
  <c r="AR760" i="79"/>
  <c r="AQ760" i="79"/>
  <c r="AP760" i="79"/>
  <c r="AO760" i="79"/>
  <c r="AN760" i="79"/>
  <c r="AM760" i="79"/>
  <c r="AL760" i="79"/>
  <c r="AK760" i="79"/>
  <c r="AJ760" i="79"/>
  <c r="AI760" i="79"/>
  <c r="AH760" i="79"/>
  <c r="AG760" i="79"/>
  <c r="AF760" i="79"/>
  <c r="AE760" i="79"/>
  <c r="AR757" i="79"/>
  <c r="AQ757" i="79"/>
  <c r="AP757" i="79"/>
  <c r="AO757" i="79"/>
  <c r="AN757" i="79"/>
  <c r="AM757" i="79"/>
  <c r="AL757" i="79"/>
  <c r="AK757" i="79"/>
  <c r="AJ757" i="79"/>
  <c r="AI757" i="79"/>
  <c r="AH757" i="79"/>
  <c r="AG757" i="79"/>
  <c r="AF757" i="79"/>
  <c r="AE757" i="79"/>
  <c r="AR754" i="79"/>
  <c r="AQ754" i="79"/>
  <c r="AP754" i="79"/>
  <c r="AO754" i="79"/>
  <c r="AN754" i="79"/>
  <c r="AM754" i="79"/>
  <c r="AL754" i="79"/>
  <c r="AK754" i="79"/>
  <c r="AJ754" i="79"/>
  <c r="AI754" i="79"/>
  <c r="AH754" i="79"/>
  <c r="AG754" i="79"/>
  <c r="AF754" i="79"/>
  <c r="AE754" i="79"/>
  <c r="AR751" i="79"/>
  <c r="AQ751" i="79"/>
  <c r="AP751" i="79"/>
  <c r="AO751" i="79"/>
  <c r="AN751" i="79"/>
  <c r="AM751" i="79"/>
  <c r="AL751" i="79"/>
  <c r="AK751" i="79"/>
  <c r="AJ751" i="79"/>
  <c r="AI751" i="79"/>
  <c r="AH751" i="79"/>
  <c r="AG751" i="79"/>
  <c r="AF751" i="79"/>
  <c r="AE751" i="79"/>
  <c r="AR748" i="79"/>
  <c r="AQ748" i="79"/>
  <c r="AP748" i="79"/>
  <c r="AO748" i="79"/>
  <c r="AN748" i="79"/>
  <c r="AM748" i="79"/>
  <c r="AL748" i="79"/>
  <c r="AK748" i="79"/>
  <c r="AJ748" i="79"/>
  <c r="AI748" i="79"/>
  <c r="AH748" i="79"/>
  <c r="AG748" i="79"/>
  <c r="AF748" i="79"/>
  <c r="AE748" i="79"/>
  <c r="AR745" i="79"/>
  <c r="AQ745" i="79"/>
  <c r="AP745" i="79"/>
  <c r="AO745" i="79"/>
  <c r="AN745" i="79"/>
  <c r="AM745" i="79"/>
  <c r="AL745" i="79"/>
  <c r="AK745" i="79"/>
  <c r="AJ745" i="79"/>
  <c r="AI745" i="79"/>
  <c r="AH745" i="79"/>
  <c r="AG745" i="79"/>
  <c r="AF745" i="79"/>
  <c r="AE745" i="79"/>
  <c r="AR742" i="79"/>
  <c r="AQ742" i="79"/>
  <c r="AP742" i="79"/>
  <c r="AO742" i="79"/>
  <c r="AN742" i="79"/>
  <c r="AM742" i="79"/>
  <c r="AL742" i="79"/>
  <c r="AK742" i="79"/>
  <c r="AJ742" i="79"/>
  <c r="AI742" i="79"/>
  <c r="AH742" i="79"/>
  <c r="AG742" i="79"/>
  <c r="AF742" i="79"/>
  <c r="AE742" i="79"/>
  <c r="AR739" i="79"/>
  <c r="AQ739" i="79"/>
  <c r="AP739" i="79"/>
  <c r="AO739" i="79"/>
  <c r="AN739" i="79"/>
  <c r="AM739" i="79"/>
  <c r="AL739" i="79"/>
  <c r="AK739" i="79"/>
  <c r="AJ739" i="79"/>
  <c r="AI739" i="79"/>
  <c r="AH739" i="79"/>
  <c r="AG739" i="79"/>
  <c r="AF739" i="79"/>
  <c r="AE739" i="79"/>
  <c r="AR736" i="79"/>
  <c r="AQ736" i="79"/>
  <c r="AP736" i="79"/>
  <c r="AO736" i="79"/>
  <c r="AN736" i="79"/>
  <c r="AM736" i="79"/>
  <c r="AL736" i="79"/>
  <c r="AK736" i="79"/>
  <c r="AJ736" i="79"/>
  <c r="AI736" i="79"/>
  <c r="AH736" i="79"/>
  <c r="AG736" i="79"/>
  <c r="AF736" i="79"/>
  <c r="AE736" i="79"/>
  <c r="AR733" i="79"/>
  <c r="AQ733" i="79"/>
  <c r="AP733" i="79"/>
  <c r="AO733" i="79"/>
  <c r="AN733" i="79"/>
  <c r="AM733" i="79"/>
  <c r="AL733" i="79"/>
  <c r="AK733" i="79"/>
  <c r="AJ733" i="79"/>
  <c r="AI733" i="79"/>
  <c r="AH733" i="79"/>
  <c r="AG733" i="79"/>
  <c r="AF733" i="79"/>
  <c r="AE733" i="79"/>
  <c r="AR730" i="79"/>
  <c r="AQ730" i="79"/>
  <c r="AP730" i="79"/>
  <c r="AO730" i="79"/>
  <c r="AN730" i="79"/>
  <c r="AM730" i="79"/>
  <c r="AL730" i="79"/>
  <c r="AK730" i="79"/>
  <c r="AJ730" i="79"/>
  <c r="AI730" i="79"/>
  <c r="AH730" i="79"/>
  <c r="AG730" i="79"/>
  <c r="AF730" i="79"/>
  <c r="AE730" i="79"/>
  <c r="AR727" i="79"/>
  <c r="AQ727" i="79"/>
  <c r="AP727" i="79"/>
  <c r="AO727" i="79"/>
  <c r="AN727" i="79"/>
  <c r="AM727" i="79"/>
  <c r="AL727" i="79"/>
  <c r="AK727" i="79"/>
  <c r="AJ727" i="79"/>
  <c r="AI727" i="79"/>
  <c r="AH727" i="79"/>
  <c r="AG727" i="79"/>
  <c r="AF727" i="79"/>
  <c r="AE727" i="79"/>
  <c r="AR724" i="79"/>
  <c r="AQ724" i="79"/>
  <c r="AP724" i="79"/>
  <c r="AO724" i="79"/>
  <c r="AN724" i="79"/>
  <c r="AM724" i="79"/>
  <c r="AL724" i="79"/>
  <c r="AK724" i="79"/>
  <c r="AJ724" i="79"/>
  <c r="AI724" i="79"/>
  <c r="AH724" i="79"/>
  <c r="AG724" i="79"/>
  <c r="AF724" i="79"/>
  <c r="AE724" i="79"/>
  <c r="AR720" i="79"/>
  <c r="AQ720" i="79"/>
  <c r="AP720" i="79"/>
  <c r="AO720" i="79"/>
  <c r="AN720" i="79"/>
  <c r="AM720" i="79"/>
  <c r="AL720" i="79"/>
  <c r="AK720" i="79"/>
  <c r="AJ720" i="79"/>
  <c r="AI720" i="79"/>
  <c r="AH720" i="79"/>
  <c r="AG720" i="79"/>
  <c r="AF720" i="79"/>
  <c r="AR717" i="79"/>
  <c r="AQ717" i="79"/>
  <c r="AP717" i="79"/>
  <c r="AO717" i="79"/>
  <c r="AN717" i="79"/>
  <c r="AM717" i="79"/>
  <c r="AL717" i="79"/>
  <c r="AK717" i="79"/>
  <c r="AJ717" i="79"/>
  <c r="AI717" i="79"/>
  <c r="AH717" i="79"/>
  <c r="AG717" i="79"/>
  <c r="AF717" i="79"/>
  <c r="AE717" i="79"/>
  <c r="AR714" i="79"/>
  <c r="AQ714" i="79"/>
  <c r="AP714" i="79"/>
  <c r="AO714" i="79"/>
  <c r="AN714" i="79"/>
  <c r="AM714" i="79"/>
  <c r="AL714" i="79"/>
  <c r="AK714" i="79"/>
  <c r="AJ714" i="79"/>
  <c r="AI714" i="79"/>
  <c r="AH714" i="79"/>
  <c r="AG714" i="79"/>
  <c r="AF714" i="79"/>
  <c r="AR710" i="79"/>
  <c r="AQ710" i="79"/>
  <c r="AP710" i="79"/>
  <c r="AO710" i="79"/>
  <c r="AN710" i="79"/>
  <c r="AM710" i="79"/>
  <c r="AL710" i="79"/>
  <c r="AK710" i="79"/>
  <c r="AJ710" i="79"/>
  <c r="AI710" i="79"/>
  <c r="AH710" i="79"/>
  <c r="AG710" i="79"/>
  <c r="AF710" i="79"/>
  <c r="AE710" i="79"/>
  <c r="AR707" i="79"/>
  <c r="AQ707" i="79"/>
  <c r="AP707" i="79"/>
  <c r="AO707" i="79"/>
  <c r="AN707" i="79"/>
  <c r="AM707" i="79"/>
  <c r="AL707" i="79"/>
  <c r="AK707" i="79"/>
  <c r="AJ707" i="79"/>
  <c r="AI707" i="79"/>
  <c r="AH707" i="79"/>
  <c r="AG707" i="79"/>
  <c r="AF707" i="79"/>
  <c r="AE707" i="79"/>
  <c r="AR704" i="79"/>
  <c r="AQ704" i="79"/>
  <c r="AP704" i="79"/>
  <c r="AO704" i="79"/>
  <c r="AN704" i="79"/>
  <c r="AM704" i="79"/>
  <c r="AL704" i="79"/>
  <c r="AK704" i="79"/>
  <c r="AJ704" i="79"/>
  <c r="AI704" i="79"/>
  <c r="AH704" i="79"/>
  <c r="AG704" i="79"/>
  <c r="AF704" i="79"/>
  <c r="AE704" i="79"/>
  <c r="AR701" i="79"/>
  <c r="AQ701" i="79"/>
  <c r="AP701" i="79"/>
  <c r="AO701" i="79"/>
  <c r="AN701" i="79"/>
  <c r="AM701" i="79"/>
  <c r="AL701" i="79"/>
  <c r="AK701" i="79"/>
  <c r="AJ701" i="79"/>
  <c r="AI701" i="79"/>
  <c r="AH701" i="79"/>
  <c r="AG701" i="79"/>
  <c r="AF701" i="79"/>
  <c r="AE701" i="79"/>
  <c r="AR698" i="79"/>
  <c r="AQ698" i="79"/>
  <c r="AP698" i="79"/>
  <c r="AO698" i="79"/>
  <c r="AN698" i="79"/>
  <c r="AM698" i="79"/>
  <c r="AL698" i="79"/>
  <c r="AK698" i="79"/>
  <c r="AJ698" i="79"/>
  <c r="AI698" i="79"/>
  <c r="AH698" i="79"/>
  <c r="AG698" i="79"/>
  <c r="AF698" i="79"/>
  <c r="AR695" i="79"/>
  <c r="AQ695" i="79"/>
  <c r="AP695" i="79"/>
  <c r="AO695" i="79"/>
  <c r="AN695" i="79"/>
  <c r="AM695" i="79"/>
  <c r="AL695" i="79"/>
  <c r="AK695" i="79"/>
  <c r="AJ695" i="79"/>
  <c r="AI695" i="79"/>
  <c r="AH695" i="79"/>
  <c r="AG695" i="79"/>
  <c r="AF695" i="79"/>
  <c r="AE695" i="79"/>
  <c r="AR692" i="79"/>
  <c r="AQ692" i="79"/>
  <c r="AP692" i="79"/>
  <c r="AO692" i="79"/>
  <c r="AN692" i="79"/>
  <c r="AM692" i="79"/>
  <c r="AL692" i="79"/>
  <c r="AK692" i="79"/>
  <c r="AJ692" i="79"/>
  <c r="AI692" i="79"/>
  <c r="AH692" i="79"/>
  <c r="AG692" i="79"/>
  <c r="AF692" i="79"/>
  <c r="AE692" i="79"/>
  <c r="AR689" i="79"/>
  <c r="AQ689" i="79"/>
  <c r="AP689" i="79"/>
  <c r="AO689" i="79"/>
  <c r="AN689" i="79"/>
  <c r="AM689" i="79"/>
  <c r="AL689" i="79"/>
  <c r="AK689" i="79"/>
  <c r="AJ689" i="79"/>
  <c r="AI689" i="79"/>
  <c r="AH689" i="79"/>
  <c r="AG689" i="79"/>
  <c r="AF689" i="79"/>
  <c r="AE689" i="79"/>
  <c r="AR685" i="79"/>
  <c r="AQ685" i="79"/>
  <c r="AP685" i="79"/>
  <c r="AO685" i="79"/>
  <c r="AN685" i="79"/>
  <c r="AM685" i="79"/>
  <c r="AL685" i="79"/>
  <c r="AK685" i="79"/>
  <c r="AJ685" i="79"/>
  <c r="AI685" i="79"/>
  <c r="AH685" i="79"/>
  <c r="AG685" i="79"/>
  <c r="AF685" i="79"/>
  <c r="AE685" i="79"/>
  <c r="AR682" i="79"/>
  <c r="AQ682" i="79"/>
  <c r="AP682" i="79"/>
  <c r="AO682" i="79"/>
  <c r="AN682" i="79"/>
  <c r="AM682" i="79"/>
  <c r="AL682" i="79"/>
  <c r="AK682" i="79"/>
  <c r="AJ682" i="79"/>
  <c r="AI682" i="79"/>
  <c r="AH682" i="79"/>
  <c r="AG682" i="79"/>
  <c r="AF682" i="79"/>
  <c r="AE682" i="79"/>
  <c r="AR679" i="79"/>
  <c r="AQ679" i="79"/>
  <c r="AP679" i="79"/>
  <c r="AO679" i="79"/>
  <c r="AN679" i="79"/>
  <c r="AM679" i="79"/>
  <c r="AL679" i="79"/>
  <c r="AK679" i="79"/>
  <c r="AJ679" i="79"/>
  <c r="AI679" i="79"/>
  <c r="AH679" i="79"/>
  <c r="AG679" i="79"/>
  <c r="AF679" i="79"/>
  <c r="AE679" i="79"/>
  <c r="AR676" i="79"/>
  <c r="AQ676" i="79"/>
  <c r="AP676" i="79"/>
  <c r="AO676" i="79"/>
  <c r="AN676" i="79"/>
  <c r="AM676" i="79"/>
  <c r="AL676" i="79"/>
  <c r="AK676" i="79"/>
  <c r="AJ676" i="79"/>
  <c r="AI676" i="79"/>
  <c r="AH676" i="79"/>
  <c r="AG676" i="79"/>
  <c r="AF676" i="79"/>
  <c r="AE676" i="79"/>
  <c r="AR651" i="79"/>
  <c r="AQ651" i="79"/>
  <c r="AP651" i="79"/>
  <c r="AO651" i="79"/>
  <c r="AN651" i="79"/>
  <c r="AM651" i="79"/>
  <c r="AL651" i="79"/>
  <c r="AK651" i="79"/>
  <c r="AJ651" i="79"/>
  <c r="AI651" i="79"/>
  <c r="AH651" i="79"/>
  <c r="AG651" i="79"/>
  <c r="AF651" i="79"/>
  <c r="AR647" i="79"/>
  <c r="AQ647" i="79"/>
  <c r="AP647" i="79"/>
  <c r="AO647" i="79"/>
  <c r="AN647" i="79"/>
  <c r="AM647" i="79"/>
  <c r="AL647" i="79"/>
  <c r="AK647" i="79"/>
  <c r="AJ647" i="79"/>
  <c r="AI647" i="79"/>
  <c r="AH647" i="79"/>
  <c r="AG647" i="79"/>
  <c r="AF647" i="79"/>
  <c r="AE647" i="79"/>
  <c r="AR644" i="79"/>
  <c r="AQ644" i="79"/>
  <c r="AP644" i="79"/>
  <c r="AO644" i="79"/>
  <c r="AN644" i="79"/>
  <c r="AM644" i="79"/>
  <c r="AL644" i="79"/>
  <c r="AK644" i="79"/>
  <c r="AJ644" i="79"/>
  <c r="AI644" i="79"/>
  <c r="AH644" i="79"/>
  <c r="AG644" i="79"/>
  <c r="AF644" i="79"/>
  <c r="AE644" i="79"/>
  <c r="AR641" i="79"/>
  <c r="AQ641" i="79"/>
  <c r="AP641" i="79"/>
  <c r="AO641" i="79"/>
  <c r="AN641" i="79"/>
  <c r="AM641" i="79"/>
  <c r="AL641" i="79"/>
  <c r="AK641" i="79"/>
  <c r="AJ641" i="79"/>
  <c r="AI641" i="79"/>
  <c r="AH641" i="79"/>
  <c r="AG641" i="79"/>
  <c r="AF641" i="79"/>
  <c r="AE641" i="79"/>
  <c r="AR637" i="79"/>
  <c r="AQ637" i="79"/>
  <c r="AP637" i="79"/>
  <c r="AO637" i="79"/>
  <c r="AN637" i="79"/>
  <c r="AM637" i="79"/>
  <c r="AL637" i="79"/>
  <c r="AK637" i="79"/>
  <c r="AJ637" i="79"/>
  <c r="AI637" i="79"/>
  <c r="AH637" i="79"/>
  <c r="AG637" i="79"/>
  <c r="AF637" i="79"/>
  <c r="AR634" i="79"/>
  <c r="AQ634" i="79"/>
  <c r="AP634" i="79"/>
  <c r="AO634" i="79"/>
  <c r="AN634" i="79"/>
  <c r="AM634" i="79"/>
  <c r="AL634" i="79"/>
  <c r="AK634" i="79"/>
  <c r="AJ634" i="79"/>
  <c r="AI634" i="79"/>
  <c r="AH634" i="79"/>
  <c r="AG634" i="79"/>
  <c r="AF634" i="79"/>
  <c r="AE634" i="79"/>
  <c r="AR631" i="79"/>
  <c r="AQ631" i="79"/>
  <c r="AP631" i="79"/>
  <c r="AO631" i="79"/>
  <c r="AN631" i="79"/>
  <c r="AM631" i="79"/>
  <c r="AL631" i="79"/>
  <c r="AK631" i="79"/>
  <c r="AJ631" i="79"/>
  <c r="AI631" i="79"/>
  <c r="AH631" i="79"/>
  <c r="AG631" i="79"/>
  <c r="AF631" i="79"/>
  <c r="AE631" i="79"/>
  <c r="AR628" i="79"/>
  <c r="AQ628" i="79"/>
  <c r="AP628" i="79"/>
  <c r="AO628" i="79"/>
  <c r="AN628" i="79"/>
  <c r="AM628" i="79"/>
  <c r="AL628" i="79"/>
  <c r="AK628" i="79"/>
  <c r="AJ628" i="79"/>
  <c r="AI628" i="79"/>
  <c r="AH628" i="79"/>
  <c r="AG628" i="79"/>
  <c r="AF628" i="79"/>
  <c r="AR625" i="79"/>
  <c r="AQ625" i="79"/>
  <c r="AP625" i="79"/>
  <c r="AO625" i="79"/>
  <c r="AN625" i="79"/>
  <c r="AM625" i="79"/>
  <c r="AL625" i="79"/>
  <c r="AK625" i="79"/>
  <c r="AJ625" i="79"/>
  <c r="AI625" i="79"/>
  <c r="AH625" i="79"/>
  <c r="AG625" i="79"/>
  <c r="AF625" i="79"/>
  <c r="AE625" i="79"/>
  <c r="AR621" i="79"/>
  <c r="AQ621" i="79"/>
  <c r="AP621" i="79"/>
  <c r="AO621" i="79"/>
  <c r="AN621" i="79"/>
  <c r="AM621" i="79"/>
  <c r="AL621" i="79"/>
  <c r="AK621" i="79"/>
  <c r="AJ621" i="79"/>
  <c r="AI621" i="79"/>
  <c r="AH621" i="79"/>
  <c r="AG621" i="79"/>
  <c r="AF621" i="79"/>
  <c r="AE621" i="79"/>
  <c r="AR618" i="79"/>
  <c r="AQ618" i="79"/>
  <c r="AP618" i="79"/>
  <c r="AO618" i="79"/>
  <c r="AN618" i="79"/>
  <c r="AM618" i="79"/>
  <c r="AL618" i="79"/>
  <c r="AK618" i="79"/>
  <c r="AJ618" i="79"/>
  <c r="AI618" i="79"/>
  <c r="AH618" i="79"/>
  <c r="AG618" i="79"/>
  <c r="AF618" i="79"/>
  <c r="AE618" i="79"/>
  <c r="AR615" i="79"/>
  <c r="AQ615" i="79"/>
  <c r="AP615" i="79"/>
  <c r="AO615" i="79"/>
  <c r="AN615" i="79"/>
  <c r="AM615" i="79"/>
  <c r="AL615" i="79"/>
  <c r="AK615" i="79"/>
  <c r="AJ615" i="79"/>
  <c r="AI615" i="79"/>
  <c r="AH615" i="79"/>
  <c r="AG615" i="79"/>
  <c r="AF615" i="79"/>
  <c r="AE615" i="79"/>
  <c r="AR612" i="79"/>
  <c r="AQ612" i="79"/>
  <c r="AP612" i="79"/>
  <c r="AO612" i="79"/>
  <c r="AN612" i="79"/>
  <c r="AM612" i="79"/>
  <c r="AL612" i="79"/>
  <c r="AK612" i="79"/>
  <c r="AJ612" i="79"/>
  <c r="AI612" i="79"/>
  <c r="AH612" i="79"/>
  <c r="AG612" i="79"/>
  <c r="AF612" i="79"/>
  <c r="AE612" i="79"/>
  <c r="AR609" i="79"/>
  <c r="AQ609" i="79"/>
  <c r="AP609" i="79"/>
  <c r="AO609" i="79"/>
  <c r="AN609" i="79"/>
  <c r="AM609" i="79"/>
  <c r="AL609" i="79"/>
  <c r="AK609" i="79"/>
  <c r="AJ609" i="79"/>
  <c r="AI609" i="79"/>
  <c r="AH609" i="79"/>
  <c r="AG609" i="79"/>
  <c r="AF609" i="79"/>
  <c r="AE609" i="79"/>
  <c r="AR573" i="79"/>
  <c r="AQ573" i="79"/>
  <c r="AP573" i="79"/>
  <c r="AO573" i="79"/>
  <c r="AN573" i="79"/>
  <c r="AM573" i="79"/>
  <c r="AL573" i="79"/>
  <c r="AK573" i="79"/>
  <c r="AJ573" i="79"/>
  <c r="AI573" i="79"/>
  <c r="AH573" i="79"/>
  <c r="AG573" i="79"/>
  <c r="AF573" i="79"/>
  <c r="AE573" i="79"/>
  <c r="AR570" i="79"/>
  <c r="AQ570" i="79"/>
  <c r="AP570" i="79"/>
  <c r="AO570" i="79"/>
  <c r="AN570" i="79"/>
  <c r="AM570" i="79"/>
  <c r="AL570" i="79"/>
  <c r="AK570" i="79"/>
  <c r="AJ570" i="79"/>
  <c r="AI570" i="79"/>
  <c r="AH570" i="79"/>
  <c r="AG570" i="79"/>
  <c r="AF570" i="79"/>
  <c r="AE570" i="79"/>
  <c r="AR567" i="79"/>
  <c r="AQ567" i="79"/>
  <c r="AP567" i="79"/>
  <c r="AO567" i="79"/>
  <c r="AN567" i="79"/>
  <c r="AM567" i="79"/>
  <c r="AL567" i="79"/>
  <c r="AK567" i="79"/>
  <c r="AJ567" i="79"/>
  <c r="AI567" i="79"/>
  <c r="AH567" i="79"/>
  <c r="AG567" i="79"/>
  <c r="AF567" i="79"/>
  <c r="AE567" i="79"/>
  <c r="AR564" i="79"/>
  <c r="AQ564" i="79"/>
  <c r="AP564" i="79"/>
  <c r="AO564" i="79"/>
  <c r="AN564" i="79"/>
  <c r="AM564" i="79"/>
  <c r="AL564" i="79"/>
  <c r="AK564" i="79"/>
  <c r="AJ564" i="79"/>
  <c r="AI564" i="79"/>
  <c r="AH564" i="79"/>
  <c r="AG564" i="79"/>
  <c r="AF564" i="79"/>
  <c r="AE564" i="79"/>
  <c r="AR561" i="79"/>
  <c r="AQ561" i="79"/>
  <c r="AP561" i="79"/>
  <c r="AO561" i="79"/>
  <c r="AN561" i="79"/>
  <c r="AM561" i="79"/>
  <c r="AL561" i="79"/>
  <c r="AK561" i="79"/>
  <c r="AJ561" i="79"/>
  <c r="AI561" i="79"/>
  <c r="AH561" i="79"/>
  <c r="AG561" i="79"/>
  <c r="AF561" i="79"/>
  <c r="AE561" i="79"/>
  <c r="AR558" i="79"/>
  <c r="AQ558" i="79"/>
  <c r="AP558" i="79"/>
  <c r="AO558" i="79"/>
  <c r="AN558" i="79"/>
  <c r="AM558" i="79"/>
  <c r="AL558" i="79"/>
  <c r="AK558" i="79"/>
  <c r="AJ558" i="79"/>
  <c r="AI558" i="79"/>
  <c r="AH558" i="79"/>
  <c r="AG558" i="79"/>
  <c r="AF558" i="79"/>
  <c r="AE558" i="79"/>
  <c r="AR555" i="79"/>
  <c r="AQ555" i="79"/>
  <c r="AP555" i="79"/>
  <c r="AO555" i="79"/>
  <c r="AN555" i="79"/>
  <c r="AM555" i="79"/>
  <c r="AL555" i="79"/>
  <c r="AK555" i="79"/>
  <c r="AJ555" i="79"/>
  <c r="AI555" i="79"/>
  <c r="AH555" i="79"/>
  <c r="AG555" i="79"/>
  <c r="AF555" i="79"/>
  <c r="AE555" i="79"/>
  <c r="AR552" i="79"/>
  <c r="AQ552" i="79"/>
  <c r="AP552" i="79"/>
  <c r="AO552" i="79"/>
  <c r="AN552" i="79"/>
  <c r="AM552" i="79"/>
  <c r="AL552" i="79"/>
  <c r="AK552" i="79"/>
  <c r="AJ552" i="79"/>
  <c r="AI552" i="79"/>
  <c r="AH552" i="79"/>
  <c r="AG552" i="79"/>
  <c r="AF552" i="79"/>
  <c r="AE552" i="79"/>
  <c r="AR549" i="79"/>
  <c r="AQ549" i="79"/>
  <c r="AP549" i="79"/>
  <c r="AO549" i="79"/>
  <c r="AN549" i="79"/>
  <c r="AM549" i="79"/>
  <c r="AL549" i="79"/>
  <c r="AK549" i="79"/>
  <c r="AJ549" i="79"/>
  <c r="AI549" i="79"/>
  <c r="AH549" i="79"/>
  <c r="AG549" i="79"/>
  <c r="AF549" i="79"/>
  <c r="AE549" i="79"/>
  <c r="AR546" i="79"/>
  <c r="AQ546" i="79"/>
  <c r="AP546" i="79"/>
  <c r="AO546" i="79"/>
  <c r="AN546" i="79"/>
  <c r="AM546" i="79"/>
  <c r="AL546" i="79"/>
  <c r="AK546" i="79"/>
  <c r="AJ546" i="79"/>
  <c r="AI546" i="79"/>
  <c r="AH546" i="79"/>
  <c r="AG546" i="79"/>
  <c r="AF546" i="79"/>
  <c r="AE546" i="79"/>
  <c r="AR543" i="79"/>
  <c r="AQ543" i="79"/>
  <c r="AP543" i="79"/>
  <c r="AO543" i="79"/>
  <c r="AN543" i="79"/>
  <c r="AM543" i="79"/>
  <c r="AL543" i="79"/>
  <c r="AK543" i="79"/>
  <c r="AJ543" i="79"/>
  <c r="AI543" i="79"/>
  <c r="AH543" i="79"/>
  <c r="AG543" i="79"/>
  <c r="AF543" i="79"/>
  <c r="AE543" i="79"/>
  <c r="AR540" i="79"/>
  <c r="AQ540" i="79"/>
  <c r="AP540" i="79"/>
  <c r="AO540" i="79"/>
  <c r="AN540" i="79"/>
  <c r="AM540" i="79"/>
  <c r="AL540" i="79"/>
  <c r="AK540" i="79"/>
  <c r="AJ540" i="79"/>
  <c r="AI540" i="79"/>
  <c r="AH540" i="79"/>
  <c r="AG540" i="79"/>
  <c r="AF540" i="79"/>
  <c r="AE540" i="79"/>
  <c r="AR537" i="79"/>
  <c r="AQ537" i="79"/>
  <c r="AP537" i="79"/>
  <c r="AO537" i="79"/>
  <c r="AN537" i="79"/>
  <c r="AM537" i="79"/>
  <c r="AL537" i="79"/>
  <c r="AK537" i="79"/>
  <c r="AJ537" i="79"/>
  <c r="AI537" i="79"/>
  <c r="AH537" i="79"/>
  <c r="AG537" i="79"/>
  <c r="AF537" i="79"/>
  <c r="AE537" i="79"/>
  <c r="AR534" i="79"/>
  <c r="AQ534" i="79"/>
  <c r="AP534" i="79"/>
  <c r="AO534" i="79"/>
  <c r="AN534" i="79"/>
  <c r="AM534" i="79"/>
  <c r="AL534" i="79"/>
  <c r="AK534" i="79"/>
  <c r="AJ534" i="79"/>
  <c r="AI534" i="79"/>
  <c r="AH534" i="79"/>
  <c r="AG534" i="79"/>
  <c r="AF534" i="79"/>
  <c r="AR530" i="79"/>
  <c r="AQ530" i="79"/>
  <c r="AP530" i="79"/>
  <c r="AO530" i="79"/>
  <c r="AN530" i="79"/>
  <c r="AM530" i="79"/>
  <c r="AL530" i="79"/>
  <c r="AK530" i="79"/>
  <c r="AJ530" i="79"/>
  <c r="AI530" i="79"/>
  <c r="AH530" i="79"/>
  <c r="AG530" i="79"/>
  <c r="AF530" i="79"/>
  <c r="AE530" i="79"/>
  <c r="AR527" i="79"/>
  <c r="AQ527" i="79"/>
  <c r="AP527" i="79"/>
  <c r="AO527" i="79"/>
  <c r="AN527" i="79"/>
  <c r="AM527" i="79"/>
  <c r="AL527" i="79"/>
  <c r="AK527" i="79"/>
  <c r="AJ527" i="79"/>
  <c r="AI527" i="79"/>
  <c r="AH527" i="79"/>
  <c r="AG527" i="79"/>
  <c r="AF527" i="79"/>
  <c r="AE527" i="79"/>
  <c r="AR524" i="79"/>
  <c r="AQ524" i="79"/>
  <c r="AP524" i="79"/>
  <c r="AO524" i="79"/>
  <c r="AN524" i="79"/>
  <c r="AM524" i="79"/>
  <c r="AL524" i="79"/>
  <c r="AK524" i="79"/>
  <c r="AJ524" i="79"/>
  <c r="AI524" i="79"/>
  <c r="AH524" i="79"/>
  <c r="AG524" i="79"/>
  <c r="AF524" i="79"/>
  <c r="AE524" i="79"/>
  <c r="AR520" i="79"/>
  <c r="AQ520" i="79"/>
  <c r="AP520" i="79"/>
  <c r="AO520" i="79"/>
  <c r="AN520" i="79"/>
  <c r="AM520" i="79"/>
  <c r="AL520" i="79"/>
  <c r="AK520" i="79"/>
  <c r="AJ520" i="79"/>
  <c r="AI520" i="79"/>
  <c r="AH520" i="79"/>
  <c r="AG520" i="79"/>
  <c r="AF520" i="79"/>
  <c r="AE520" i="79"/>
  <c r="AR517" i="79"/>
  <c r="AQ517" i="79"/>
  <c r="AP517" i="79"/>
  <c r="AO517" i="79"/>
  <c r="AN517" i="79"/>
  <c r="AM517" i="79"/>
  <c r="AL517" i="79"/>
  <c r="AK517" i="79"/>
  <c r="AJ517" i="79"/>
  <c r="AI517" i="79"/>
  <c r="AH517" i="79"/>
  <c r="AG517" i="79"/>
  <c r="AF517" i="79"/>
  <c r="AE517" i="79"/>
  <c r="AR514" i="79"/>
  <c r="AQ514" i="79"/>
  <c r="AP514" i="79"/>
  <c r="AO514" i="79"/>
  <c r="AN514" i="79"/>
  <c r="AM514" i="79"/>
  <c r="AL514" i="79"/>
  <c r="AK514" i="79"/>
  <c r="AJ514" i="79"/>
  <c r="AI514" i="79"/>
  <c r="AH514" i="79"/>
  <c r="AG514" i="79"/>
  <c r="AF514" i="79"/>
  <c r="AE514" i="79"/>
  <c r="AR511" i="79"/>
  <c r="AQ511" i="79"/>
  <c r="AP511" i="79"/>
  <c r="AO511" i="79"/>
  <c r="AN511" i="79"/>
  <c r="AM511" i="79"/>
  <c r="AL511" i="79"/>
  <c r="AK511" i="79"/>
  <c r="AJ511" i="79"/>
  <c r="AI511" i="79"/>
  <c r="AH511" i="79"/>
  <c r="AG511" i="79"/>
  <c r="AF511" i="79"/>
  <c r="AE511" i="79"/>
  <c r="AR508" i="79"/>
  <c r="AQ508" i="79"/>
  <c r="AP508" i="79"/>
  <c r="AO508" i="79"/>
  <c r="AN508" i="79"/>
  <c r="AM508" i="79"/>
  <c r="AL508" i="79"/>
  <c r="AK508" i="79"/>
  <c r="AJ508" i="79"/>
  <c r="AI508" i="79"/>
  <c r="AH508" i="79"/>
  <c r="AG508" i="79"/>
  <c r="AF508" i="79"/>
  <c r="AE508" i="79"/>
  <c r="AR505" i="79"/>
  <c r="AQ505" i="79"/>
  <c r="AP505" i="79"/>
  <c r="AO505" i="79"/>
  <c r="AN505" i="79"/>
  <c r="AM505" i="79"/>
  <c r="AL505" i="79"/>
  <c r="AK505" i="79"/>
  <c r="AJ505" i="79"/>
  <c r="AI505" i="79"/>
  <c r="AH505" i="79"/>
  <c r="AG505" i="79"/>
  <c r="AF505" i="79"/>
  <c r="AE505" i="79"/>
  <c r="AR502" i="79"/>
  <c r="AQ502" i="79"/>
  <c r="AP502" i="79"/>
  <c r="AO502" i="79"/>
  <c r="AN502" i="79"/>
  <c r="AM502" i="79"/>
  <c r="AL502" i="79"/>
  <c r="AK502" i="79"/>
  <c r="AJ502" i="79"/>
  <c r="AI502" i="79"/>
  <c r="AH502" i="79"/>
  <c r="AG502" i="79"/>
  <c r="AF502" i="79"/>
  <c r="AE502" i="79"/>
  <c r="AR499" i="79"/>
  <c r="AQ499" i="79"/>
  <c r="AP499" i="79"/>
  <c r="AO499" i="79"/>
  <c r="AN499" i="79"/>
  <c r="AM499" i="79"/>
  <c r="AL499" i="79"/>
  <c r="AK499" i="79"/>
  <c r="AJ499" i="79"/>
  <c r="AI499" i="79"/>
  <c r="AH499" i="79"/>
  <c r="AG499" i="79"/>
  <c r="AF499" i="79"/>
  <c r="AE499" i="79"/>
  <c r="AR495" i="79"/>
  <c r="AQ495" i="79"/>
  <c r="AP495" i="79"/>
  <c r="AO495" i="79"/>
  <c r="AN495" i="79"/>
  <c r="AM495" i="79"/>
  <c r="AL495" i="79"/>
  <c r="AK495" i="79"/>
  <c r="AJ495" i="79"/>
  <c r="AI495" i="79"/>
  <c r="AH495" i="79"/>
  <c r="AG495" i="79"/>
  <c r="AF495" i="79"/>
  <c r="AE495" i="79"/>
  <c r="AR492" i="79"/>
  <c r="AQ492" i="79"/>
  <c r="AP492" i="79"/>
  <c r="AO492" i="79"/>
  <c r="AN492" i="79"/>
  <c r="AM492" i="79"/>
  <c r="AL492" i="79"/>
  <c r="AK492" i="79"/>
  <c r="AJ492" i="79"/>
  <c r="AI492" i="79"/>
  <c r="AH492" i="79"/>
  <c r="AG492" i="79"/>
  <c r="AF492" i="79"/>
  <c r="AE492" i="79"/>
  <c r="AR489" i="79"/>
  <c r="AQ489" i="79"/>
  <c r="AP489" i="79"/>
  <c r="AO489" i="79"/>
  <c r="AN489" i="79"/>
  <c r="AM489" i="79"/>
  <c r="AL489" i="79"/>
  <c r="AK489" i="79"/>
  <c r="AJ489" i="79"/>
  <c r="AI489" i="79"/>
  <c r="AH489" i="79"/>
  <c r="AG489" i="79"/>
  <c r="AF489" i="79"/>
  <c r="AE489" i="79"/>
  <c r="AR486" i="79"/>
  <c r="AQ486" i="79"/>
  <c r="AP486" i="79"/>
  <c r="AO486" i="79"/>
  <c r="AN486" i="79"/>
  <c r="AM486" i="79"/>
  <c r="AL486" i="79"/>
  <c r="AK486" i="79"/>
  <c r="AJ486" i="79"/>
  <c r="AI486" i="79"/>
  <c r="AH486" i="79"/>
  <c r="AG486" i="79"/>
  <c r="AF486" i="79"/>
  <c r="AE486" i="79"/>
  <c r="AR461" i="79"/>
  <c r="AQ461" i="79"/>
  <c r="AP461" i="79"/>
  <c r="AO461" i="79"/>
  <c r="AN461" i="79"/>
  <c r="AM461" i="79"/>
  <c r="AL461" i="79"/>
  <c r="AK461" i="79"/>
  <c r="AJ461" i="79"/>
  <c r="AI461" i="79"/>
  <c r="AH461" i="79"/>
  <c r="AG461" i="79"/>
  <c r="AF461" i="79"/>
  <c r="AR457" i="79"/>
  <c r="AQ457" i="79"/>
  <c r="AP457" i="79"/>
  <c r="AO457" i="79"/>
  <c r="AN457" i="79"/>
  <c r="AM457" i="79"/>
  <c r="AL457" i="79"/>
  <c r="AK457" i="79"/>
  <c r="AJ457" i="79"/>
  <c r="AI457" i="79"/>
  <c r="AH457" i="79"/>
  <c r="AG457" i="79"/>
  <c r="AF457" i="79"/>
  <c r="AE457" i="79"/>
  <c r="AR454" i="79"/>
  <c r="AQ454" i="79"/>
  <c r="AP454" i="79"/>
  <c r="AO454" i="79"/>
  <c r="AN454" i="79"/>
  <c r="AM454" i="79"/>
  <c r="AL454" i="79"/>
  <c r="AK454" i="79"/>
  <c r="AJ454" i="79"/>
  <c r="AI454" i="79"/>
  <c r="AH454" i="79"/>
  <c r="AG454" i="79"/>
  <c r="AF454" i="79"/>
  <c r="AE454" i="79"/>
  <c r="AR451" i="79"/>
  <c r="AQ451" i="79"/>
  <c r="AP451" i="79"/>
  <c r="AO451" i="79"/>
  <c r="AN451" i="79"/>
  <c r="AM451" i="79"/>
  <c r="AL451" i="79"/>
  <c r="AK451" i="79"/>
  <c r="AJ451" i="79"/>
  <c r="AI451" i="79"/>
  <c r="AH451" i="79"/>
  <c r="AG451" i="79"/>
  <c r="AF451" i="79"/>
  <c r="AE451" i="79"/>
  <c r="AR447" i="79"/>
  <c r="AQ447" i="79"/>
  <c r="AP447" i="79"/>
  <c r="AO447" i="79"/>
  <c r="AN447" i="79"/>
  <c r="AM447" i="79"/>
  <c r="AL447" i="79"/>
  <c r="AK447" i="79"/>
  <c r="AJ447" i="79"/>
  <c r="AI447" i="79"/>
  <c r="AH447" i="79"/>
  <c r="AG447" i="79"/>
  <c r="AF447" i="79"/>
  <c r="AE447" i="79"/>
  <c r="AR444" i="79"/>
  <c r="AQ444" i="79"/>
  <c r="AP444" i="79"/>
  <c r="AO444" i="79"/>
  <c r="AN444" i="79"/>
  <c r="AM444" i="79"/>
  <c r="AL444" i="79"/>
  <c r="AK444" i="79"/>
  <c r="AJ444" i="79"/>
  <c r="AI444" i="79"/>
  <c r="AH444" i="79"/>
  <c r="AG444" i="79"/>
  <c r="AF444" i="79"/>
  <c r="AE444" i="79"/>
  <c r="AR441" i="79"/>
  <c r="AQ441" i="79"/>
  <c r="AP441" i="79"/>
  <c r="AO441" i="79"/>
  <c r="AN441" i="79"/>
  <c r="AM441" i="79"/>
  <c r="AL441" i="79"/>
  <c r="AK441" i="79"/>
  <c r="AJ441" i="79"/>
  <c r="AI441" i="79"/>
  <c r="AH441" i="79"/>
  <c r="AG441" i="79"/>
  <c r="AF441" i="79"/>
  <c r="AE441" i="79"/>
  <c r="AR438" i="79"/>
  <c r="AQ438" i="79"/>
  <c r="AP438" i="79"/>
  <c r="AO438" i="79"/>
  <c r="AN438" i="79"/>
  <c r="AM438" i="79"/>
  <c r="AL438" i="79"/>
  <c r="AK438" i="79"/>
  <c r="AJ438" i="79"/>
  <c r="AI438" i="79"/>
  <c r="AH438" i="79"/>
  <c r="AG438" i="79"/>
  <c r="AF438" i="79"/>
  <c r="AE438" i="79"/>
  <c r="AR435" i="79"/>
  <c r="AQ435" i="79"/>
  <c r="AP435" i="79"/>
  <c r="AO435" i="79"/>
  <c r="AN435" i="79"/>
  <c r="AM435" i="79"/>
  <c r="AL435" i="79"/>
  <c r="AK435" i="79"/>
  <c r="AJ435" i="79"/>
  <c r="AI435" i="79"/>
  <c r="AH435" i="79"/>
  <c r="AG435" i="79"/>
  <c r="AF435" i="79"/>
  <c r="AE435" i="79"/>
  <c r="AR431" i="79"/>
  <c r="AQ431" i="79"/>
  <c r="AP431" i="79"/>
  <c r="AO431" i="79"/>
  <c r="AN431" i="79"/>
  <c r="AM431" i="79"/>
  <c r="AL431" i="79"/>
  <c r="AK431" i="79"/>
  <c r="AJ431" i="79"/>
  <c r="AI431" i="79"/>
  <c r="AH431" i="79"/>
  <c r="AG431" i="79"/>
  <c r="AF431" i="79"/>
  <c r="AE431" i="79"/>
  <c r="AR428" i="79"/>
  <c r="AQ428" i="79"/>
  <c r="AP428" i="79"/>
  <c r="AO428" i="79"/>
  <c r="AN428" i="79"/>
  <c r="AM428" i="79"/>
  <c r="AL428" i="79"/>
  <c r="AK428" i="79"/>
  <c r="AJ428" i="79"/>
  <c r="AI428" i="79"/>
  <c r="AH428" i="79"/>
  <c r="AG428" i="79"/>
  <c r="AF428" i="79"/>
  <c r="AE428" i="79"/>
  <c r="AR425" i="79"/>
  <c r="AQ425" i="79"/>
  <c r="AP425" i="79"/>
  <c r="AO425" i="79"/>
  <c r="AN425" i="79"/>
  <c r="AM425" i="79"/>
  <c r="AL425" i="79"/>
  <c r="AK425" i="79"/>
  <c r="AJ425" i="79"/>
  <c r="AI425" i="79"/>
  <c r="AH425" i="79"/>
  <c r="AG425" i="79"/>
  <c r="AF425" i="79"/>
  <c r="AE425" i="79"/>
  <c r="AR383" i="79"/>
  <c r="AQ383" i="79"/>
  <c r="AP383" i="79"/>
  <c r="AO383" i="79"/>
  <c r="AN383" i="79"/>
  <c r="AM383" i="79"/>
  <c r="AL383" i="79"/>
  <c r="AK383" i="79"/>
  <c r="AJ383" i="79"/>
  <c r="AI383" i="79"/>
  <c r="AH383" i="79"/>
  <c r="AG383" i="79"/>
  <c r="AF383" i="79"/>
  <c r="AR380" i="79"/>
  <c r="AQ380" i="79"/>
  <c r="AP380" i="79"/>
  <c r="AO380" i="79"/>
  <c r="AN380" i="79"/>
  <c r="AM380" i="79"/>
  <c r="AL380" i="79"/>
  <c r="AK380" i="79"/>
  <c r="AJ380" i="79"/>
  <c r="AI380" i="79"/>
  <c r="AH380" i="79"/>
  <c r="AG380" i="79"/>
  <c r="AF380" i="79"/>
  <c r="AE380" i="79"/>
  <c r="AR377" i="79"/>
  <c r="AQ377" i="79"/>
  <c r="AP377" i="79"/>
  <c r="AO377" i="79"/>
  <c r="AN377" i="79"/>
  <c r="AM377" i="79"/>
  <c r="AL377" i="79"/>
  <c r="AK377" i="79"/>
  <c r="AJ377" i="79"/>
  <c r="AI377" i="79"/>
  <c r="AH377" i="79"/>
  <c r="AG377" i="79"/>
  <c r="AF377" i="79"/>
  <c r="AR374" i="79"/>
  <c r="AQ374" i="79"/>
  <c r="AP374" i="79"/>
  <c r="AO374" i="79"/>
  <c r="AN374" i="79"/>
  <c r="AM374" i="79"/>
  <c r="AL374" i="79"/>
  <c r="AK374" i="79"/>
  <c r="AJ374" i="79"/>
  <c r="AI374" i="79"/>
  <c r="AH374" i="79"/>
  <c r="AG374" i="79"/>
  <c r="AF374" i="79"/>
  <c r="AE374" i="79"/>
  <c r="AR371" i="79"/>
  <c r="AQ371" i="79"/>
  <c r="AP371" i="79"/>
  <c r="AO371" i="79"/>
  <c r="AN371" i="79"/>
  <c r="AM371" i="79"/>
  <c r="AL371" i="79"/>
  <c r="AK371" i="79"/>
  <c r="AJ371" i="79"/>
  <c r="AI371" i="79"/>
  <c r="AH371" i="79"/>
  <c r="AG371" i="79"/>
  <c r="AF371" i="79"/>
  <c r="AE371" i="79"/>
  <c r="AR368" i="79"/>
  <c r="AQ368" i="79"/>
  <c r="AP368" i="79"/>
  <c r="AO368" i="79"/>
  <c r="AN368" i="79"/>
  <c r="AM368" i="79"/>
  <c r="AL368" i="79"/>
  <c r="AK368" i="79"/>
  <c r="AJ368" i="79"/>
  <c r="AI368" i="79"/>
  <c r="AH368" i="79"/>
  <c r="AG368" i="79"/>
  <c r="AF368" i="79"/>
  <c r="AE368" i="79"/>
  <c r="AR365" i="79"/>
  <c r="AQ365" i="79"/>
  <c r="AP365" i="79"/>
  <c r="AO365" i="79"/>
  <c r="AN365" i="79"/>
  <c r="AM365" i="79"/>
  <c r="AL365" i="79"/>
  <c r="AK365" i="79"/>
  <c r="AJ365" i="79"/>
  <c r="AI365" i="79"/>
  <c r="AH365" i="79"/>
  <c r="AG365" i="79"/>
  <c r="AF365" i="79"/>
  <c r="AE365" i="79"/>
  <c r="AR362" i="79"/>
  <c r="AQ362" i="79"/>
  <c r="AP362" i="79"/>
  <c r="AO362" i="79"/>
  <c r="AN362" i="79"/>
  <c r="AM362" i="79"/>
  <c r="AL362" i="79"/>
  <c r="AK362" i="79"/>
  <c r="AJ362" i="79"/>
  <c r="AI362" i="79"/>
  <c r="AH362" i="79"/>
  <c r="AG362" i="79"/>
  <c r="AF362" i="79"/>
  <c r="AE362" i="79"/>
  <c r="AR359" i="79"/>
  <c r="AQ359" i="79"/>
  <c r="AP359" i="79"/>
  <c r="AO359" i="79"/>
  <c r="AN359" i="79"/>
  <c r="AM359" i="79"/>
  <c r="AL359" i="79"/>
  <c r="AK359" i="79"/>
  <c r="AJ359" i="79"/>
  <c r="AI359" i="79"/>
  <c r="AH359" i="79"/>
  <c r="AG359" i="79"/>
  <c r="AF359" i="79"/>
  <c r="AE359" i="79"/>
  <c r="AR356" i="79"/>
  <c r="AQ356" i="79"/>
  <c r="AP356" i="79"/>
  <c r="AO356" i="79"/>
  <c r="AN356" i="79"/>
  <c r="AM356" i="79"/>
  <c r="AL356" i="79"/>
  <c r="AK356" i="79"/>
  <c r="AJ356" i="79"/>
  <c r="AI356" i="79"/>
  <c r="AH356" i="79"/>
  <c r="AG356" i="79"/>
  <c r="AF356" i="79"/>
  <c r="AE356" i="79"/>
  <c r="AR353" i="79"/>
  <c r="AQ353" i="79"/>
  <c r="AP353" i="79"/>
  <c r="AO353" i="79"/>
  <c r="AN353" i="79"/>
  <c r="AM353" i="79"/>
  <c r="AL353" i="79"/>
  <c r="AK353" i="79"/>
  <c r="AJ353" i="79"/>
  <c r="AI353" i="79"/>
  <c r="AH353" i="79"/>
  <c r="AG353" i="79"/>
  <c r="AF353" i="79"/>
  <c r="AE353" i="79"/>
  <c r="AR350" i="79"/>
  <c r="AQ350" i="79"/>
  <c r="AP350" i="79"/>
  <c r="AO350" i="79"/>
  <c r="AN350" i="79"/>
  <c r="AM350" i="79"/>
  <c r="AL350" i="79"/>
  <c r="AK350" i="79"/>
  <c r="AJ350" i="79"/>
  <c r="AI350" i="79"/>
  <c r="AH350" i="79"/>
  <c r="AG350" i="79"/>
  <c r="AF350" i="79"/>
  <c r="AE350" i="79"/>
  <c r="AR347" i="79"/>
  <c r="AQ347" i="79"/>
  <c r="AP347" i="79"/>
  <c r="AO347" i="79"/>
  <c r="AN347" i="79"/>
  <c r="AM347" i="79"/>
  <c r="AL347" i="79"/>
  <c r="AK347" i="79"/>
  <c r="AJ347" i="79"/>
  <c r="AI347" i="79"/>
  <c r="AH347" i="79"/>
  <c r="AG347" i="79"/>
  <c r="AF347" i="79"/>
  <c r="AE347" i="79"/>
  <c r="AR344" i="79"/>
  <c r="AQ344" i="79"/>
  <c r="AP344" i="79"/>
  <c r="AO344" i="79"/>
  <c r="AN344" i="79"/>
  <c r="AM344" i="79"/>
  <c r="AL344" i="79"/>
  <c r="AK344" i="79"/>
  <c r="AJ344" i="79"/>
  <c r="AI344" i="79"/>
  <c r="AH344" i="79"/>
  <c r="AG344" i="79"/>
  <c r="AF344" i="79"/>
  <c r="AE344" i="79"/>
  <c r="AR340" i="79"/>
  <c r="AQ340" i="79"/>
  <c r="AP340" i="79"/>
  <c r="AO340" i="79"/>
  <c r="AN340" i="79"/>
  <c r="AM340" i="79"/>
  <c r="AL340" i="79"/>
  <c r="AK340" i="79"/>
  <c r="AJ340" i="79"/>
  <c r="AI340" i="79"/>
  <c r="AH340" i="79"/>
  <c r="AG340" i="79"/>
  <c r="AF340" i="79"/>
  <c r="AE340" i="79"/>
  <c r="AR337" i="79"/>
  <c r="AQ337" i="79"/>
  <c r="AP337" i="79"/>
  <c r="AO337" i="79"/>
  <c r="AN337" i="79"/>
  <c r="AM337" i="79"/>
  <c r="AL337" i="79"/>
  <c r="AK337" i="79"/>
  <c r="AJ337" i="79"/>
  <c r="AI337" i="79"/>
  <c r="AH337" i="79"/>
  <c r="AG337" i="79"/>
  <c r="AF337" i="79"/>
  <c r="AE337" i="79"/>
  <c r="AR334" i="79"/>
  <c r="AQ334" i="79"/>
  <c r="AP334" i="79"/>
  <c r="AO334" i="79"/>
  <c r="AN334" i="79"/>
  <c r="AM334" i="79"/>
  <c r="AL334" i="79"/>
  <c r="AK334" i="79"/>
  <c r="AJ334" i="79"/>
  <c r="AI334" i="79"/>
  <c r="AH334" i="79"/>
  <c r="AG334" i="79"/>
  <c r="AF334" i="79"/>
  <c r="AE334" i="79"/>
  <c r="AR330" i="79"/>
  <c r="AQ330" i="79"/>
  <c r="AP330" i="79"/>
  <c r="AO330" i="79"/>
  <c r="AN330" i="79"/>
  <c r="AM330" i="79"/>
  <c r="AL330" i="79"/>
  <c r="AK330" i="79"/>
  <c r="AJ330" i="79"/>
  <c r="AI330" i="79"/>
  <c r="AH330" i="79"/>
  <c r="AG330" i="79"/>
  <c r="AF330" i="79"/>
  <c r="AE330" i="79"/>
  <c r="AR327" i="79"/>
  <c r="AQ327" i="79"/>
  <c r="AP327" i="79"/>
  <c r="AO327" i="79"/>
  <c r="AN327" i="79"/>
  <c r="AM327" i="79"/>
  <c r="AL327" i="79"/>
  <c r="AK327" i="79"/>
  <c r="AJ327" i="79"/>
  <c r="AI327" i="79"/>
  <c r="AH327" i="79"/>
  <c r="AG327" i="79"/>
  <c r="AF327" i="79"/>
  <c r="AE327" i="79"/>
  <c r="AR324" i="79"/>
  <c r="AQ324" i="79"/>
  <c r="AP324" i="79"/>
  <c r="AO324" i="79"/>
  <c r="AN324" i="79"/>
  <c r="AM324" i="79"/>
  <c r="AL324" i="79"/>
  <c r="AK324" i="79"/>
  <c r="AJ324" i="79"/>
  <c r="AI324" i="79"/>
  <c r="AH324" i="79"/>
  <c r="AG324" i="79"/>
  <c r="AF324" i="79"/>
  <c r="AE324" i="79"/>
  <c r="AR321" i="79"/>
  <c r="AQ321" i="79"/>
  <c r="AP321" i="79"/>
  <c r="AO321" i="79"/>
  <c r="AN321" i="79"/>
  <c r="AM321" i="79"/>
  <c r="AL321" i="79"/>
  <c r="AK321" i="79"/>
  <c r="AJ321" i="79"/>
  <c r="AI321" i="79"/>
  <c r="AH321" i="79"/>
  <c r="AG321" i="79"/>
  <c r="AF321" i="79"/>
  <c r="AE321" i="79"/>
  <c r="AR318" i="79"/>
  <c r="AQ318" i="79"/>
  <c r="AP318" i="79"/>
  <c r="AO318" i="79"/>
  <c r="AN318" i="79"/>
  <c r="AM318" i="79"/>
  <c r="AL318" i="79"/>
  <c r="AK318" i="79"/>
  <c r="AJ318" i="79"/>
  <c r="AI318" i="79"/>
  <c r="AH318" i="79"/>
  <c r="AG318" i="79"/>
  <c r="AF318" i="79"/>
  <c r="AE318" i="79"/>
  <c r="AR315" i="79"/>
  <c r="AQ315" i="79"/>
  <c r="AP315" i="79"/>
  <c r="AO315" i="79"/>
  <c r="AN315" i="79"/>
  <c r="AM315" i="79"/>
  <c r="AL315" i="79"/>
  <c r="AK315" i="79"/>
  <c r="AJ315" i="79"/>
  <c r="AI315" i="79"/>
  <c r="AH315" i="79"/>
  <c r="AG315" i="79"/>
  <c r="AF315" i="79"/>
  <c r="AE315" i="79"/>
  <c r="AR312" i="79"/>
  <c r="AQ312" i="79"/>
  <c r="AP312" i="79"/>
  <c r="AO312" i="79"/>
  <c r="AN312" i="79"/>
  <c r="AM312" i="79"/>
  <c r="AL312" i="79"/>
  <c r="AK312" i="79"/>
  <c r="AJ312" i="79"/>
  <c r="AI312" i="79"/>
  <c r="AH312" i="79"/>
  <c r="AG312" i="79"/>
  <c r="AF312" i="79"/>
  <c r="AE312" i="79"/>
  <c r="AR309" i="79"/>
  <c r="AQ309" i="79"/>
  <c r="AP309" i="79"/>
  <c r="AO309" i="79"/>
  <c r="AN309" i="79"/>
  <c r="AM309" i="79"/>
  <c r="AL309" i="79"/>
  <c r="AK309" i="79"/>
  <c r="AJ309" i="79"/>
  <c r="AI309" i="79"/>
  <c r="AH309" i="79"/>
  <c r="AG309" i="79"/>
  <c r="AF309" i="79"/>
  <c r="AE309" i="79"/>
  <c r="AR305" i="79"/>
  <c r="AQ305" i="79"/>
  <c r="AP305" i="79"/>
  <c r="AO305" i="79"/>
  <c r="AN305" i="79"/>
  <c r="AM305" i="79"/>
  <c r="AL305" i="79"/>
  <c r="AK305" i="79"/>
  <c r="AJ305" i="79"/>
  <c r="AI305" i="79"/>
  <c r="AH305" i="79"/>
  <c r="AG305" i="79"/>
  <c r="AF305" i="79"/>
  <c r="AE305" i="79"/>
  <c r="AR302" i="79"/>
  <c r="AQ302" i="79"/>
  <c r="AP302" i="79"/>
  <c r="AO302" i="79"/>
  <c r="AN302" i="79"/>
  <c r="AM302" i="79"/>
  <c r="AL302" i="79"/>
  <c r="AK302" i="79"/>
  <c r="AJ302" i="79"/>
  <c r="AI302" i="79"/>
  <c r="AH302" i="79"/>
  <c r="AG302" i="79"/>
  <c r="AF302" i="79"/>
  <c r="AE302" i="79"/>
  <c r="AR299" i="79"/>
  <c r="AQ299" i="79"/>
  <c r="AP299" i="79"/>
  <c r="AO299" i="79"/>
  <c r="AN299" i="79"/>
  <c r="AM299" i="79"/>
  <c r="AL299" i="79"/>
  <c r="AK299" i="79"/>
  <c r="AJ299" i="79"/>
  <c r="AI299" i="79"/>
  <c r="AH299" i="79"/>
  <c r="AG299" i="79"/>
  <c r="AF299" i="79"/>
  <c r="AE299" i="79"/>
  <c r="AR296" i="79"/>
  <c r="AQ296" i="79"/>
  <c r="AP296" i="79"/>
  <c r="AO296" i="79"/>
  <c r="AN296" i="79"/>
  <c r="AM296" i="79"/>
  <c r="AL296" i="79"/>
  <c r="AK296" i="79"/>
  <c r="AJ296" i="79"/>
  <c r="AI296" i="79"/>
  <c r="AH296" i="79"/>
  <c r="AG296" i="79"/>
  <c r="AF296" i="79"/>
  <c r="AE296" i="79"/>
  <c r="AR271" i="79"/>
  <c r="AQ271" i="79"/>
  <c r="AP271" i="79"/>
  <c r="AO271" i="79"/>
  <c r="AN271" i="79"/>
  <c r="AM271" i="79"/>
  <c r="AL271" i="79"/>
  <c r="AK271" i="79"/>
  <c r="AJ271" i="79"/>
  <c r="AI271" i="79"/>
  <c r="AH271" i="79"/>
  <c r="AG271" i="79"/>
  <c r="AF271" i="79"/>
  <c r="AR267" i="79"/>
  <c r="AQ267" i="79"/>
  <c r="AP267" i="79"/>
  <c r="AO267" i="79"/>
  <c r="AN267" i="79"/>
  <c r="AM267" i="79"/>
  <c r="AL267" i="79"/>
  <c r="AK267" i="79"/>
  <c r="AJ267" i="79"/>
  <c r="AI267" i="79"/>
  <c r="AH267" i="79"/>
  <c r="AG267" i="79"/>
  <c r="AF267" i="79"/>
  <c r="AE267" i="79"/>
  <c r="AR264" i="79"/>
  <c r="AQ264" i="79"/>
  <c r="AP264" i="79"/>
  <c r="AO264" i="79"/>
  <c r="AN264" i="79"/>
  <c r="AM264" i="79"/>
  <c r="AL264" i="79"/>
  <c r="AK264" i="79"/>
  <c r="AJ264" i="79"/>
  <c r="AI264" i="79"/>
  <c r="AH264" i="79"/>
  <c r="AG264" i="79"/>
  <c r="AF264" i="79"/>
  <c r="AE264" i="79"/>
  <c r="AR261" i="79"/>
  <c r="AQ261" i="79"/>
  <c r="AP261" i="79"/>
  <c r="AO261" i="79"/>
  <c r="AN261" i="79"/>
  <c r="AM261" i="79"/>
  <c r="AL261" i="79"/>
  <c r="AK261" i="79"/>
  <c r="AJ261" i="79"/>
  <c r="AI261" i="79"/>
  <c r="AH261" i="79"/>
  <c r="AG261" i="79"/>
  <c r="AF261" i="79"/>
  <c r="AE261" i="79"/>
  <c r="AR257" i="79"/>
  <c r="AQ257" i="79"/>
  <c r="AP257" i="79"/>
  <c r="AO257" i="79"/>
  <c r="AN257" i="79"/>
  <c r="AM257" i="79"/>
  <c r="AL257" i="79"/>
  <c r="AK257" i="79"/>
  <c r="AJ257" i="79"/>
  <c r="AI257" i="79"/>
  <c r="AH257" i="79"/>
  <c r="AG257" i="79"/>
  <c r="AF257" i="79"/>
  <c r="AE257" i="79"/>
  <c r="AR254" i="79"/>
  <c r="AQ254" i="79"/>
  <c r="AP254" i="79"/>
  <c r="AO254" i="79"/>
  <c r="AN254" i="79"/>
  <c r="AM254" i="79"/>
  <c r="AL254" i="79"/>
  <c r="AK254" i="79"/>
  <c r="AJ254" i="79"/>
  <c r="AI254" i="79"/>
  <c r="AH254" i="79"/>
  <c r="AG254" i="79"/>
  <c r="AF254" i="79"/>
  <c r="AE254" i="79"/>
  <c r="AR251" i="79"/>
  <c r="AQ251" i="79"/>
  <c r="AP251" i="79"/>
  <c r="AO251" i="79"/>
  <c r="AN251" i="79"/>
  <c r="AM251" i="79"/>
  <c r="AL251" i="79"/>
  <c r="AK251" i="79"/>
  <c r="AJ251" i="79"/>
  <c r="AI251" i="79"/>
  <c r="AH251" i="79"/>
  <c r="AG251" i="79"/>
  <c r="AF251" i="79"/>
  <c r="AE251" i="79"/>
  <c r="AR248" i="79"/>
  <c r="AQ248" i="79"/>
  <c r="AP248" i="79"/>
  <c r="AO248" i="79"/>
  <c r="AN248" i="79"/>
  <c r="AM248" i="79"/>
  <c r="AL248" i="79"/>
  <c r="AK248" i="79"/>
  <c r="AJ248" i="79"/>
  <c r="AI248" i="79"/>
  <c r="AH248" i="79"/>
  <c r="AG248" i="79"/>
  <c r="AF248" i="79"/>
  <c r="AE248" i="79"/>
  <c r="AR245" i="79"/>
  <c r="AQ245" i="79"/>
  <c r="AP245" i="79"/>
  <c r="AO245" i="79"/>
  <c r="AN245" i="79"/>
  <c r="AM245" i="79"/>
  <c r="AL245" i="79"/>
  <c r="AK245" i="79"/>
  <c r="AJ245" i="79"/>
  <c r="AI245" i="79"/>
  <c r="AH245" i="79"/>
  <c r="AG245" i="79"/>
  <c r="AF245" i="79"/>
  <c r="AE245" i="79"/>
  <c r="AR241" i="79"/>
  <c r="AQ241" i="79"/>
  <c r="AP241" i="79"/>
  <c r="AO241" i="79"/>
  <c r="AN241" i="79"/>
  <c r="AM241" i="79"/>
  <c r="AL241" i="79"/>
  <c r="AK241" i="79"/>
  <c r="AJ241" i="79"/>
  <c r="AI241" i="79"/>
  <c r="AH241" i="79"/>
  <c r="AG241" i="79"/>
  <c r="AF241" i="79"/>
  <c r="AR238" i="79"/>
  <c r="AQ238" i="79"/>
  <c r="AP238" i="79"/>
  <c r="AO238" i="79"/>
  <c r="AN238" i="79"/>
  <c r="AM238" i="79"/>
  <c r="AL238" i="79"/>
  <c r="AK238" i="79"/>
  <c r="AJ238" i="79"/>
  <c r="AI238" i="79"/>
  <c r="AH238" i="79"/>
  <c r="AG238" i="79"/>
  <c r="AF238" i="79"/>
  <c r="AE238" i="79"/>
  <c r="AR235" i="79"/>
  <c r="AQ235" i="79"/>
  <c r="AP235" i="79"/>
  <c r="AO235" i="79"/>
  <c r="AN235" i="79"/>
  <c r="AM235" i="79"/>
  <c r="AL235" i="79"/>
  <c r="AK235" i="79"/>
  <c r="AJ235" i="79"/>
  <c r="AI235" i="79"/>
  <c r="AH235" i="79"/>
  <c r="AG235" i="79"/>
  <c r="AF235" i="79"/>
  <c r="AE235" i="79"/>
  <c r="AR232" i="79"/>
  <c r="AQ232" i="79"/>
  <c r="AP232" i="79"/>
  <c r="AO232" i="79"/>
  <c r="AN232" i="79"/>
  <c r="AM232" i="79"/>
  <c r="AL232" i="79"/>
  <c r="AK232" i="79"/>
  <c r="AJ232" i="79"/>
  <c r="AI232" i="79"/>
  <c r="AH232" i="79"/>
  <c r="AG232" i="79"/>
  <c r="AF232" i="79"/>
  <c r="AR229" i="79"/>
  <c r="AQ229" i="79"/>
  <c r="AP229" i="79"/>
  <c r="AO229" i="79"/>
  <c r="AN229" i="79"/>
  <c r="AM229" i="79"/>
  <c r="AL229" i="79"/>
  <c r="AK229" i="79"/>
  <c r="AJ229" i="79"/>
  <c r="AI229" i="79"/>
  <c r="AH229" i="79"/>
  <c r="AG229" i="79"/>
  <c r="AF229" i="79"/>
  <c r="AR193" i="79"/>
  <c r="AQ193" i="79"/>
  <c r="AP193" i="79"/>
  <c r="AO193" i="79"/>
  <c r="AN193" i="79"/>
  <c r="AM193" i="79"/>
  <c r="AL193" i="79"/>
  <c r="AK193" i="79"/>
  <c r="AJ193" i="79"/>
  <c r="AI193" i="79"/>
  <c r="AH193" i="79"/>
  <c r="AG193" i="79"/>
  <c r="AF193" i="79"/>
  <c r="AE193" i="79"/>
  <c r="AR190" i="79"/>
  <c r="AQ190" i="79"/>
  <c r="AP190" i="79"/>
  <c r="AO190" i="79"/>
  <c r="AN190" i="79"/>
  <c r="AM190" i="79"/>
  <c r="AL190" i="79"/>
  <c r="AK190" i="79"/>
  <c r="AJ190" i="79"/>
  <c r="AI190" i="79"/>
  <c r="AH190" i="79"/>
  <c r="AG190" i="79"/>
  <c r="AF190" i="79"/>
  <c r="AE190" i="79"/>
  <c r="AR187" i="79"/>
  <c r="AQ187" i="79"/>
  <c r="AP187" i="79"/>
  <c r="AO187" i="79"/>
  <c r="AN187" i="79"/>
  <c r="AM187" i="79"/>
  <c r="AL187" i="79"/>
  <c r="AK187" i="79"/>
  <c r="AJ187" i="79"/>
  <c r="AI187" i="79"/>
  <c r="AH187" i="79"/>
  <c r="AG187" i="79"/>
  <c r="AF187" i="79"/>
  <c r="AE187" i="79"/>
  <c r="AR184" i="79"/>
  <c r="AQ184" i="79"/>
  <c r="AP184" i="79"/>
  <c r="AO184" i="79"/>
  <c r="AN184" i="79"/>
  <c r="AM184" i="79"/>
  <c r="AL184" i="79"/>
  <c r="AK184" i="79"/>
  <c r="AJ184" i="79"/>
  <c r="AI184" i="79"/>
  <c r="AH184" i="79"/>
  <c r="AG184" i="79"/>
  <c r="AF184" i="79"/>
  <c r="AE184" i="79"/>
  <c r="AR181" i="79"/>
  <c r="AQ181" i="79"/>
  <c r="AP181" i="79"/>
  <c r="AO181" i="79"/>
  <c r="AN181" i="79"/>
  <c r="AM181" i="79"/>
  <c r="AL181" i="79"/>
  <c r="AK181" i="79"/>
  <c r="AJ181" i="79"/>
  <c r="AI181" i="79"/>
  <c r="AH181" i="79"/>
  <c r="AG181" i="79"/>
  <c r="AF181" i="79"/>
  <c r="AE181" i="79"/>
  <c r="AR178" i="79"/>
  <c r="AQ178" i="79"/>
  <c r="AP178" i="79"/>
  <c r="AO178" i="79"/>
  <c r="AN178" i="79"/>
  <c r="AM178" i="79"/>
  <c r="AL178" i="79"/>
  <c r="AK178" i="79"/>
  <c r="AJ178" i="79"/>
  <c r="AI178" i="79"/>
  <c r="AH178" i="79"/>
  <c r="AG178" i="79"/>
  <c r="AF178" i="79"/>
  <c r="AE178" i="79"/>
  <c r="AR175" i="79"/>
  <c r="AQ175" i="79"/>
  <c r="AP175" i="79"/>
  <c r="AO175" i="79"/>
  <c r="AN175" i="79"/>
  <c r="AM175" i="79"/>
  <c r="AL175" i="79"/>
  <c r="AK175" i="79"/>
  <c r="AJ175" i="79"/>
  <c r="AI175" i="79"/>
  <c r="AH175" i="79"/>
  <c r="AG175" i="79"/>
  <c r="AF175" i="79"/>
  <c r="AE175" i="79"/>
  <c r="AR172" i="79"/>
  <c r="AQ172" i="79"/>
  <c r="AP172" i="79"/>
  <c r="AO172" i="79"/>
  <c r="AN172" i="79"/>
  <c r="AM172" i="79"/>
  <c r="AL172" i="79"/>
  <c r="AK172" i="79"/>
  <c r="AJ172" i="79"/>
  <c r="AI172" i="79"/>
  <c r="AH172" i="79"/>
  <c r="AG172" i="79"/>
  <c r="AF172" i="79"/>
  <c r="AE172" i="79"/>
  <c r="AR169" i="79"/>
  <c r="AQ169" i="79"/>
  <c r="AP169" i="79"/>
  <c r="AO169" i="79"/>
  <c r="AN169" i="79"/>
  <c r="AM169" i="79"/>
  <c r="AL169" i="79"/>
  <c r="AK169" i="79"/>
  <c r="AJ169" i="79"/>
  <c r="AI169" i="79"/>
  <c r="AH169" i="79"/>
  <c r="AG169" i="79"/>
  <c r="AF169" i="79"/>
  <c r="AE169" i="79"/>
  <c r="AR166" i="79"/>
  <c r="AQ166" i="79"/>
  <c r="AP166" i="79"/>
  <c r="AO166" i="79"/>
  <c r="AN166" i="79"/>
  <c r="AM166" i="79"/>
  <c r="AL166" i="79"/>
  <c r="AK166" i="79"/>
  <c r="AJ166" i="79"/>
  <c r="AI166" i="79"/>
  <c r="AH166" i="79"/>
  <c r="AG166" i="79"/>
  <c r="AF166" i="79"/>
  <c r="AE166" i="79"/>
  <c r="AR163" i="79"/>
  <c r="AQ163" i="79"/>
  <c r="AP163" i="79"/>
  <c r="AO163" i="79"/>
  <c r="AN163" i="79"/>
  <c r="AM163" i="79"/>
  <c r="AL163" i="79"/>
  <c r="AK163" i="79"/>
  <c r="AJ163" i="79"/>
  <c r="AI163" i="79"/>
  <c r="AH163" i="79"/>
  <c r="AG163" i="79"/>
  <c r="AF163" i="79"/>
  <c r="AE163" i="79"/>
  <c r="AR160" i="79"/>
  <c r="AQ160" i="79"/>
  <c r="AP160" i="79"/>
  <c r="AO160" i="79"/>
  <c r="AN160" i="79"/>
  <c r="AM160" i="79"/>
  <c r="AL160" i="79"/>
  <c r="AK160" i="79"/>
  <c r="AJ160" i="79"/>
  <c r="AI160" i="79"/>
  <c r="AH160" i="79"/>
  <c r="AG160" i="79"/>
  <c r="AF160" i="79"/>
  <c r="AE160" i="79"/>
  <c r="AR157" i="79"/>
  <c r="AQ157" i="79"/>
  <c r="AP157" i="79"/>
  <c r="AO157" i="79"/>
  <c r="AN157" i="79"/>
  <c r="AM157" i="79"/>
  <c r="AL157" i="79"/>
  <c r="AK157" i="79"/>
  <c r="AJ157" i="79"/>
  <c r="AI157" i="79"/>
  <c r="AH157" i="79"/>
  <c r="AG157" i="79"/>
  <c r="AF157" i="79"/>
  <c r="AE157" i="79"/>
  <c r="AR154" i="79"/>
  <c r="AQ154" i="79"/>
  <c r="AP154" i="79"/>
  <c r="AO154" i="79"/>
  <c r="AN154" i="79"/>
  <c r="AM154" i="79"/>
  <c r="AL154" i="79"/>
  <c r="AK154" i="79"/>
  <c r="AJ154" i="79"/>
  <c r="AI154" i="79"/>
  <c r="AH154" i="79"/>
  <c r="AG154" i="79"/>
  <c r="AF154" i="79"/>
  <c r="AR150" i="79"/>
  <c r="AQ150" i="79"/>
  <c r="AP150" i="79"/>
  <c r="AO150" i="79"/>
  <c r="AN150" i="79"/>
  <c r="AM150" i="79"/>
  <c r="AL150" i="79"/>
  <c r="AK150" i="79"/>
  <c r="AJ150" i="79"/>
  <c r="AI150" i="79"/>
  <c r="AH150" i="79"/>
  <c r="AG150" i="79"/>
  <c r="AF150" i="79"/>
  <c r="AE150" i="79"/>
  <c r="AR147" i="79"/>
  <c r="AQ147" i="79"/>
  <c r="AP147" i="79"/>
  <c r="AO147" i="79"/>
  <c r="AN147" i="79"/>
  <c r="AM147" i="79"/>
  <c r="AL147" i="79"/>
  <c r="AK147" i="79"/>
  <c r="AJ147" i="79"/>
  <c r="AI147" i="79"/>
  <c r="AH147" i="79"/>
  <c r="AG147" i="79"/>
  <c r="AF147" i="79"/>
  <c r="AE147" i="79"/>
  <c r="AR144" i="79"/>
  <c r="AQ144" i="79"/>
  <c r="AP144" i="79"/>
  <c r="AO144" i="79"/>
  <c r="AN144" i="79"/>
  <c r="AM144" i="79"/>
  <c r="AL144" i="79"/>
  <c r="AK144" i="79"/>
  <c r="AJ144" i="79"/>
  <c r="AI144" i="79"/>
  <c r="AH144" i="79"/>
  <c r="AG144" i="79"/>
  <c r="AF144" i="79"/>
  <c r="AE144" i="79"/>
  <c r="AR140" i="79"/>
  <c r="AQ140" i="79"/>
  <c r="AP140" i="79"/>
  <c r="AO140" i="79"/>
  <c r="AN140" i="79"/>
  <c r="AM140" i="79"/>
  <c r="AL140" i="79"/>
  <c r="AK140" i="79"/>
  <c r="AJ140" i="79"/>
  <c r="AI140" i="79"/>
  <c r="AH140" i="79"/>
  <c r="AG140" i="79"/>
  <c r="AF140" i="79"/>
  <c r="AE140" i="79"/>
  <c r="AR137" i="79"/>
  <c r="AQ137" i="79"/>
  <c r="AP137" i="79"/>
  <c r="AO137" i="79"/>
  <c r="AN137" i="79"/>
  <c r="AM137" i="79"/>
  <c r="AL137" i="79"/>
  <c r="AK137" i="79"/>
  <c r="AJ137" i="79"/>
  <c r="AI137" i="79"/>
  <c r="AH137" i="79"/>
  <c r="AG137" i="79"/>
  <c r="AF137" i="79"/>
  <c r="AE137" i="79"/>
  <c r="AR134" i="79"/>
  <c r="AQ134" i="79"/>
  <c r="AP134" i="79"/>
  <c r="AO134" i="79"/>
  <c r="AN134" i="79"/>
  <c r="AM134" i="79"/>
  <c r="AL134" i="79"/>
  <c r="AK134" i="79"/>
  <c r="AJ134" i="79"/>
  <c r="AI134" i="79"/>
  <c r="AH134" i="79"/>
  <c r="AG134" i="79"/>
  <c r="AF134" i="79"/>
  <c r="AE134" i="79"/>
  <c r="AR131" i="79"/>
  <c r="AQ131" i="79"/>
  <c r="AP131" i="79"/>
  <c r="AO131" i="79"/>
  <c r="AN131" i="79"/>
  <c r="AM131" i="79"/>
  <c r="AL131" i="79"/>
  <c r="AK131" i="79"/>
  <c r="AJ131" i="79"/>
  <c r="AI131" i="79"/>
  <c r="AH131" i="79"/>
  <c r="AG131" i="79"/>
  <c r="AF131" i="79"/>
  <c r="AE131" i="79"/>
  <c r="AR128" i="79"/>
  <c r="AQ128" i="79"/>
  <c r="AP128" i="79"/>
  <c r="AO128" i="79"/>
  <c r="AN128" i="79"/>
  <c r="AM128" i="79"/>
  <c r="AL128" i="79"/>
  <c r="AK128" i="79"/>
  <c r="AJ128" i="79"/>
  <c r="AI128" i="79"/>
  <c r="AH128" i="79"/>
  <c r="AG128" i="79"/>
  <c r="AF128" i="79"/>
  <c r="AE128" i="79"/>
  <c r="AR125" i="79"/>
  <c r="AQ125" i="79"/>
  <c r="AP125" i="79"/>
  <c r="AO125" i="79"/>
  <c r="AN125" i="79"/>
  <c r="AM125" i="79"/>
  <c r="AL125" i="79"/>
  <c r="AK125" i="79"/>
  <c r="AJ125" i="79"/>
  <c r="AI125" i="79"/>
  <c r="AH125" i="79"/>
  <c r="AG125" i="79"/>
  <c r="AF125" i="79"/>
  <c r="AE125" i="79"/>
  <c r="AR122" i="79"/>
  <c r="AQ122" i="79"/>
  <c r="AP122" i="79"/>
  <c r="AO122" i="79"/>
  <c r="AN122" i="79"/>
  <c r="AM122" i="79"/>
  <c r="AL122" i="79"/>
  <c r="AK122" i="79"/>
  <c r="AJ122" i="79"/>
  <c r="AI122" i="79"/>
  <c r="AH122" i="79"/>
  <c r="AG122" i="79"/>
  <c r="AF122" i="79"/>
  <c r="AE122" i="79"/>
  <c r="AR119" i="79"/>
  <c r="AQ119" i="79"/>
  <c r="AP119" i="79"/>
  <c r="AO119" i="79"/>
  <c r="AN119" i="79"/>
  <c r="AM119" i="79"/>
  <c r="AL119" i="79"/>
  <c r="AK119" i="79"/>
  <c r="AJ119" i="79"/>
  <c r="AI119" i="79"/>
  <c r="AH119" i="79"/>
  <c r="AG119" i="79"/>
  <c r="AF119" i="79"/>
  <c r="AE119" i="79"/>
  <c r="AR115" i="79"/>
  <c r="AQ115" i="79"/>
  <c r="AP115" i="79"/>
  <c r="AO115" i="79"/>
  <c r="AN115" i="79"/>
  <c r="AM115" i="79"/>
  <c r="AL115" i="79"/>
  <c r="AK115" i="79"/>
  <c r="AJ115" i="79"/>
  <c r="AI115" i="79"/>
  <c r="AH115" i="79"/>
  <c r="AG115" i="79"/>
  <c r="AF115" i="79"/>
  <c r="AE115" i="79"/>
  <c r="AR112" i="79"/>
  <c r="AQ112" i="79"/>
  <c r="AP112" i="79"/>
  <c r="AO112" i="79"/>
  <c r="AN112" i="79"/>
  <c r="AM112" i="79"/>
  <c r="AL112" i="79"/>
  <c r="AK112" i="79"/>
  <c r="AJ112" i="79"/>
  <c r="AI112" i="79"/>
  <c r="AH112" i="79"/>
  <c r="AG112" i="79"/>
  <c r="AF112" i="79"/>
  <c r="AE112" i="79"/>
  <c r="AR109" i="79"/>
  <c r="AQ109" i="79"/>
  <c r="AP109" i="79"/>
  <c r="AO109" i="79"/>
  <c r="AN109" i="79"/>
  <c r="AM109" i="79"/>
  <c r="AL109" i="79"/>
  <c r="AK109" i="79"/>
  <c r="AJ109" i="79"/>
  <c r="AI109" i="79"/>
  <c r="AH109" i="79"/>
  <c r="AG109" i="79"/>
  <c r="AF109" i="79"/>
  <c r="AE109" i="79"/>
  <c r="AR106" i="79"/>
  <c r="AQ106" i="79"/>
  <c r="AP106" i="79"/>
  <c r="AO106" i="79"/>
  <c r="AN106" i="79"/>
  <c r="AM106" i="79"/>
  <c r="AL106" i="79"/>
  <c r="AK106" i="79"/>
  <c r="AJ106" i="79"/>
  <c r="AI106" i="79"/>
  <c r="AH106" i="79"/>
  <c r="AG106" i="79"/>
  <c r="AF106" i="79"/>
  <c r="AE106" i="79"/>
  <c r="AR101" i="79"/>
  <c r="AQ101" i="79"/>
  <c r="AP101" i="79"/>
  <c r="AO101" i="79"/>
  <c r="AN101" i="79"/>
  <c r="AM101" i="79"/>
  <c r="AL101" i="79"/>
  <c r="AK101" i="79"/>
  <c r="AJ101" i="79"/>
  <c r="AI101" i="79"/>
  <c r="AH101" i="79"/>
  <c r="AG101" i="79"/>
  <c r="AF101" i="79"/>
  <c r="AE101" i="79"/>
  <c r="AR95" i="79"/>
  <c r="AQ95" i="79"/>
  <c r="AP95" i="79"/>
  <c r="AO95" i="79"/>
  <c r="AN95" i="79"/>
  <c r="AM95" i="79"/>
  <c r="AL95" i="79"/>
  <c r="AK95" i="79"/>
  <c r="AJ95" i="79"/>
  <c r="AI95" i="79"/>
  <c r="AH95" i="79"/>
  <c r="AG95" i="79"/>
  <c r="AF95" i="79"/>
  <c r="AE95" i="79"/>
  <c r="AR81" i="79"/>
  <c r="AQ81" i="79"/>
  <c r="AP81" i="79"/>
  <c r="AO81" i="79"/>
  <c r="AN81" i="79"/>
  <c r="AM81" i="79"/>
  <c r="AL81" i="79"/>
  <c r="AK81" i="79"/>
  <c r="AI81" i="79"/>
  <c r="AH81" i="79"/>
  <c r="AG81" i="79"/>
  <c r="AF81" i="79"/>
  <c r="AR74" i="79"/>
  <c r="AQ74" i="79"/>
  <c r="AP74" i="79"/>
  <c r="AO74" i="79"/>
  <c r="AN74" i="79"/>
  <c r="AM74" i="79"/>
  <c r="AL74" i="79"/>
  <c r="AK74" i="79"/>
  <c r="AJ74" i="79"/>
  <c r="AI74" i="79"/>
  <c r="AH74" i="79"/>
  <c r="AG74" i="79"/>
  <c r="AF74" i="79"/>
  <c r="AE74" i="79"/>
  <c r="AR71" i="79"/>
  <c r="AQ71" i="79"/>
  <c r="AP71" i="79"/>
  <c r="AO71" i="79"/>
  <c r="AN71" i="79"/>
  <c r="AM71" i="79"/>
  <c r="AL71" i="79"/>
  <c r="AK71" i="79"/>
  <c r="AJ71" i="79"/>
  <c r="AI71" i="79"/>
  <c r="AH71" i="79"/>
  <c r="AG71" i="79"/>
  <c r="AF71" i="79"/>
  <c r="AE71" i="79"/>
  <c r="AR67" i="79"/>
  <c r="AQ67" i="79"/>
  <c r="AP67" i="79"/>
  <c r="AO67" i="79"/>
  <c r="AN67" i="79"/>
  <c r="AM67" i="79"/>
  <c r="AL67" i="79"/>
  <c r="AK67" i="79"/>
  <c r="AJ67" i="79"/>
  <c r="AI67" i="79"/>
  <c r="AH67" i="79"/>
  <c r="AG67" i="79"/>
  <c r="AF67" i="79"/>
  <c r="AE67" i="79"/>
  <c r="AR64" i="79"/>
  <c r="AQ64" i="79"/>
  <c r="AP64" i="79"/>
  <c r="AO64" i="79"/>
  <c r="AN64" i="79"/>
  <c r="AM64" i="79"/>
  <c r="AL64" i="79"/>
  <c r="AK64" i="79"/>
  <c r="AJ64" i="79"/>
  <c r="AI64" i="79"/>
  <c r="AH64" i="79"/>
  <c r="AG64" i="79"/>
  <c r="AF64" i="79"/>
  <c r="AE64" i="79"/>
  <c r="AR61" i="79"/>
  <c r="AQ61" i="79"/>
  <c r="AP61" i="79"/>
  <c r="AO61" i="79"/>
  <c r="AN61" i="79"/>
  <c r="AM61" i="79"/>
  <c r="AL61" i="79"/>
  <c r="AK61" i="79"/>
  <c r="AJ61" i="79"/>
  <c r="AI61" i="79"/>
  <c r="AH61" i="79"/>
  <c r="AG61" i="79"/>
  <c r="AF61" i="79"/>
  <c r="AE61" i="79"/>
  <c r="AR58" i="79"/>
  <c r="AQ58" i="79"/>
  <c r="AP58" i="79"/>
  <c r="AO58" i="79"/>
  <c r="AN58" i="79"/>
  <c r="AM58" i="79"/>
  <c r="AL58" i="79"/>
  <c r="AK58" i="79"/>
  <c r="AJ58" i="79"/>
  <c r="AI58" i="79"/>
  <c r="AH58" i="79"/>
  <c r="AG58" i="79"/>
  <c r="AF58" i="79"/>
  <c r="AE58" i="79"/>
  <c r="AR55" i="79"/>
  <c r="AQ55" i="79"/>
  <c r="AP55" i="79"/>
  <c r="AO55" i="79"/>
  <c r="AN55" i="79"/>
  <c r="AM55" i="79"/>
  <c r="AL55" i="79"/>
  <c r="AK55" i="79"/>
  <c r="AJ55" i="79"/>
  <c r="AI55" i="79"/>
  <c r="AH55" i="79"/>
  <c r="AG55" i="79"/>
  <c r="AF55" i="79"/>
  <c r="AE55" i="79"/>
  <c r="AR51" i="79"/>
  <c r="AQ51" i="79"/>
  <c r="AP51" i="79"/>
  <c r="AO51" i="79"/>
  <c r="AN51" i="79"/>
  <c r="AM51" i="79"/>
  <c r="AL51" i="79"/>
  <c r="AK51" i="79"/>
  <c r="AJ51" i="79"/>
  <c r="AI51" i="79"/>
  <c r="AH51" i="79"/>
  <c r="AG51" i="79"/>
  <c r="AF51" i="79"/>
  <c r="AE51" i="79"/>
  <c r="AR48" i="79"/>
  <c r="AQ48" i="79"/>
  <c r="AP48" i="79"/>
  <c r="AO48" i="79"/>
  <c r="AN48" i="79"/>
  <c r="AM48" i="79"/>
  <c r="AL48" i="79"/>
  <c r="AK48" i="79"/>
  <c r="AJ48" i="79"/>
  <c r="AI48" i="79"/>
  <c r="AH48" i="79"/>
  <c r="AG48" i="79"/>
  <c r="AF48" i="79"/>
  <c r="AE48" i="79"/>
  <c r="AR45" i="79"/>
  <c r="AQ45" i="79"/>
  <c r="AP45" i="79"/>
  <c r="AO45" i="79"/>
  <c r="AN45" i="79"/>
  <c r="AM45" i="79"/>
  <c r="AL45" i="79"/>
  <c r="AK45" i="79"/>
  <c r="AJ45" i="79"/>
  <c r="AI45" i="79"/>
  <c r="AH45" i="79"/>
  <c r="AG45" i="79"/>
  <c r="AF45" i="79"/>
  <c r="AE45" i="79"/>
  <c r="AR42" i="79"/>
  <c r="AQ42" i="79"/>
  <c r="AP42" i="79"/>
  <c r="AO42" i="79"/>
  <c r="AN42" i="79"/>
  <c r="AM42" i="79"/>
  <c r="AL42" i="79"/>
  <c r="AK42" i="79"/>
  <c r="AJ42" i="79"/>
  <c r="AI42" i="79"/>
  <c r="AH42" i="79"/>
  <c r="AG42" i="79"/>
  <c r="AF42" i="79"/>
  <c r="AE42" i="79"/>
  <c r="AR39" i="79"/>
  <c r="AQ39" i="79"/>
  <c r="AP39" i="79"/>
  <c r="AO39" i="79"/>
  <c r="AN39" i="79"/>
  <c r="AM39" i="79"/>
  <c r="AL39" i="79"/>
  <c r="AK39" i="79"/>
  <c r="AJ39" i="79"/>
  <c r="AI39" i="79"/>
  <c r="AH39" i="79"/>
  <c r="AG39" i="79"/>
  <c r="AF39" i="79"/>
  <c r="Q134" i="79"/>
  <c r="Q131" i="79"/>
  <c r="Q119" i="79"/>
  <c r="Q67" i="79"/>
  <c r="AZ519" i="46"/>
  <c r="AY519" i="46"/>
  <c r="AX519" i="46"/>
  <c r="AW519" i="46"/>
  <c r="AV519" i="46"/>
  <c r="AU519" i="46"/>
  <c r="AT519" i="46"/>
  <c r="AS519" i="46"/>
  <c r="AR519" i="46"/>
  <c r="AQ519" i="46"/>
  <c r="AP519" i="46"/>
  <c r="AO519" i="46"/>
  <c r="AN519" i="46"/>
  <c r="AM519" i="46"/>
  <c r="AZ516" i="46"/>
  <c r="AY516" i="46"/>
  <c r="AX516" i="46"/>
  <c r="AW516" i="46"/>
  <c r="AV516" i="46"/>
  <c r="AU516" i="46"/>
  <c r="AT516" i="46"/>
  <c r="AS516" i="46"/>
  <c r="AR516" i="46"/>
  <c r="AQ516" i="46"/>
  <c r="AP516" i="46"/>
  <c r="AO516" i="46"/>
  <c r="AN516" i="46"/>
  <c r="AM516" i="46"/>
  <c r="AZ513" i="46"/>
  <c r="AY513" i="46"/>
  <c r="AX513" i="46"/>
  <c r="AW513" i="46"/>
  <c r="AV513" i="46"/>
  <c r="AU513" i="46"/>
  <c r="AT513" i="46"/>
  <c r="AS513" i="46"/>
  <c r="AR513" i="46"/>
  <c r="AQ513" i="46"/>
  <c r="AP513" i="46"/>
  <c r="AO513" i="46"/>
  <c r="AN513" i="46"/>
  <c r="AM513" i="46"/>
  <c r="AZ502" i="46"/>
  <c r="AY502" i="46"/>
  <c r="AX502" i="46"/>
  <c r="AW502" i="46"/>
  <c r="AV502" i="46"/>
  <c r="AU502" i="46"/>
  <c r="AT502" i="46"/>
  <c r="AS502" i="46"/>
  <c r="AR502" i="46"/>
  <c r="AQ502" i="46"/>
  <c r="AP502" i="46"/>
  <c r="AO502" i="46"/>
  <c r="AN502" i="46"/>
  <c r="AM502" i="46"/>
  <c r="AZ498" i="46"/>
  <c r="AY498" i="46"/>
  <c r="AX498" i="46"/>
  <c r="AW498" i="46"/>
  <c r="AV498" i="46"/>
  <c r="AU498" i="46"/>
  <c r="AT498" i="46"/>
  <c r="AS498" i="46"/>
  <c r="AR498" i="46"/>
  <c r="AQ498" i="46"/>
  <c r="AP498" i="46"/>
  <c r="AO498" i="46"/>
  <c r="AN498" i="46"/>
  <c r="AM498" i="46"/>
  <c r="AZ495" i="46"/>
  <c r="AY495" i="46"/>
  <c r="AX495" i="46"/>
  <c r="AW495" i="46"/>
  <c r="AV495" i="46"/>
  <c r="AU495" i="46"/>
  <c r="AT495" i="46"/>
  <c r="AS495" i="46"/>
  <c r="AR495" i="46"/>
  <c r="AQ495" i="46"/>
  <c r="AP495" i="46"/>
  <c r="AO495" i="46"/>
  <c r="AN495" i="46"/>
  <c r="AM495" i="46"/>
  <c r="AZ492" i="46"/>
  <c r="AY492" i="46"/>
  <c r="AX492" i="46"/>
  <c r="AW492" i="46"/>
  <c r="AV492" i="46"/>
  <c r="AU492" i="46"/>
  <c r="AT492" i="46"/>
  <c r="AS492" i="46"/>
  <c r="AR492" i="46"/>
  <c r="AQ492" i="46"/>
  <c r="AP492" i="46"/>
  <c r="AO492" i="46"/>
  <c r="AN492" i="46"/>
  <c r="AM492" i="46"/>
  <c r="AZ489" i="46"/>
  <c r="AY489" i="46"/>
  <c r="AX489" i="46"/>
  <c r="AW489" i="46"/>
  <c r="AV489" i="46"/>
  <c r="AU489" i="46"/>
  <c r="AT489" i="46"/>
  <c r="AS489" i="46"/>
  <c r="AR489" i="46"/>
  <c r="AQ489" i="46"/>
  <c r="AP489" i="46"/>
  <c r="AO489" i="46"/>
  <c r="AN489" i="46"/>
  <c r="AM489" i="46"/>
  <c r="AZ486" i="46"/>
  <c r="AY486" i="46"/>
  <c r="AX486" i="46"/>
  <c r="AW486" i="46"/>
  <c r="AV486" i="46"/>
  <c r="AU486" i="46"/>
  <c r="AT486" i="46"/>
  <c r="AS486" i="46"/>
  <c r="AR486" i="46"/>
  <c r="AQ486" i="46"/>
  <c r="AP486" i="46"/>
  <c r="AO486" i="46"/>
  <c r="AN486" i="46"/>
  <c r="AM486" i="46"/>
  <c r="AZ482" i="46"/>
  <c r="AY482" i="46"/>
  <c r="AX482" i="46"/>
  <c r="AW482" i="46"/>
  <c r="AV482" i="46"/>
  <c r="AU482" i="46"/>
  <c r="AT482" i="46"/>
  <c r="AS482" i="46"/>
  <c r="AR482" i="46"/>
  <c r="AQ482" i="46"/>
  <c r="AP482" i="46"/>
  <c r="AO482" i="46"/>
  <c r="AN482" i="46"/>
  <c r="AM482" i="46"/>
  <c r="AZ473" i="46"/>
  <c r="AY473" i="46"/>
  <c r="AX473" i="46"/>
  <c r="AW473" i="46"/>
  <c r="AV473" i="46"/>
  <c r="AU473" i="46"/>
  <c r="AT473" i="46"/>
  <c r="AS473" i="46"/>
  <c r="AR473" i="46"/>
  <c r="AQ473" i="46"/>
  <c r="AP473" i="46"/>
  <c r="AO473" i="46"/>
  <c r="AN473" i="46"/>
  <c r="AM473" i="46"/>
  <c r="AZ470" i="46"/>
  <c r="AY470" i="46"/>
  <c r="AX470" i="46"/>
  <c r="AW470" i="46"/>
  <c r="AV470" i="46"/>
  <c r="AU470" i="46"/>
  <c r="AT470" i="46"/>
  <c r="AS470" i="46"/>
  <c r="AR470" i="46"/>
  <c r="AQ470" i="46"/>
  <c r="AP470" i="46"/>
  <c r="AO470" i="46"/>
  <c r="AN470" i="46"/>
  <c r="AM470" i="46"/>
  <c r="AZ467" i="46"/>
  <c r="AY467" i="46"/>
  <c r="AX467" i="46"/>
  <c r="AW467" i="46"/>
  <c r="AV467" i="46"/>
  <c r="AU467" i="46"/>
  <c r="AT467" i="46"/>
  <c r="AS467" i="46"/>
  <c r="AR467" i="46"/>
  <c r="AQ467" i="46"/>
  <c r="AP467" i="46"/>
  <c r="AO467" i="46"/>
  <c r="AN467" i="46"/>
  <c r="AM467" i="46"/>
  <c r="AZ464" i="46"/>
  <c r="AY464" i="46"/>
  <c r="AX464" i="46"/>
  <c r="AW464" i="46"/>
  <c r="AV464" i="46"/>
  <c r="AU464" i="46"/>
  <c r="AT464" i="46"/>
  <c r="AS464" i="46"/>
  <c r="AR464" i="46"/>
  <c r="AQ464" i="46"/>
  <c r="AP464" i="46"/>
  <c r="AO464" i="46"/>
  <c r="AN464" i="46"/>
  <c r="AM464" i="46"/>
  <c r="AZ461" i="46"/>
  <c r="AY461" i="46"/>
  <c r="AX461" i="46"/>
  <c r="AW461" i="46"/>
  <c r="AV461" i="46"/>
  <c r="AU461" i="46"/>
  <c r="AT461" i="46"/>
  <c r="AS461" i="46"/>
  <c r="AR461" i="46"/>
  <c r="AQ461" i="46"/>
  <c r="AP461" i="46"/>
  <c r="AO461" i="46"/>
  <c r="AN461" i="46"/>
  <c r="AM461" i="46"/>
  <c r="AZ457" i="46"/>
  <c r="AY457" i="46"/>
  <c r="AX457" i="46"/>
  <c r="AW457" i="46"/>
  <c r="AV457" i="46"/>
  <c r="AU457" i="46"/>
  <c r="AT457" i="46"/>
  <c r="AS457" i="46"/>
  <c r="AR457" i="46"/>
  <c r="AQ457" i="46"/>
  <c r="AP457" i="46"/>
  <c r="AO457" i="46"/>
  <c r="AN457" i="46"/>
  <c r="AM457" i="46"/>
  <c r="AZ451" i="46"/>
  <c r="AY451" i="46"/>
  <c r="AX451" i="46"/>
  <c r="AW451" i="46"/>
  <c r="AV451" i="46"/>
  <c r="AU451" i="46"/>
  <c r="AT451" i="46"/>
  <c r="AS451" i="46"/>
  <c r="AR451" i="46"/>
  <c r="AQ451" i="46"/>
  <c r="AP451" i="46"/>
  <c r="AO451" i="46"/>
  <c r="AN451" i="46"/>
  <c r="AM451" i="46"/>
  <c r="AZ448" i="46"/>
  <c r="AY448" i="46"/>
  <c r="AX448" i="46"/>
  <c r="AW448" i="46"/>
  <c r="AV448" i="46"/>
  <c r="AU448" i="46"/>
  <c r="AT448" i="46"/>
  <c r="AS448" i="46"/>
  <c r="AR448" i="46"/>
  <c r="AQ448" i="46"/>
  <c r="AP448" i="46"/>
  <c r="AO448" i="46"/>
  <c r="AN448" i="46"/>
  <c r="AM448" i="46"/>
  <c r="AZ445" i="46"/>
  <c r="AY445" i="46"/>
  <c r="AX445" i="46"/>
  <c r="AW445" i="46"/>
  <c r="AV445" i="46"/>
  <c r="AU445" i="46"/>
  <c r="AT445" i="46"/>
  <c r="AS445" i="46"/>
  <c r="AR445" i="46"/>
  <c r="AQ445" i="46"/>
  <c r="AP445" i="46"/>
  <c r="AO445" i="46"/>
  <c r="AN445" i="46"/>
  <c r="AM445" i="46"/>
  <c r="AZ442" i="46"/>
  <c r="AY442" i="46"/>
  <c r="AX442" i="46"/>
  <c r="AW442" i="46"/>
  <c r="AV442" i="46"/>
  <c r="AU442" i="46"/>
  <c r="AT442" i="46"/>
  <c r="AS442" i="46"/>
  <c r="AR442" i="46"/>
  <c r="AQ442" i="46"/>
  <c r="AP442" i="46"/>
  <c r="AO442" i="46"/>
  <c r="AN442" i="46"/>
  <c r="AM442" i="46"/>
  <c r="AZ439" i="46"/>
  <c r="AY439" i="46"/>
  <c r="AX439" i="46"/>
  <c r="AW439" i="46"/>
  <c r="AV439" i="46"/>
  <c r="AU439" i="46"/>
  <c r="AT439" i="46"/>
  <c r="AS439" i="46"/>
  <c r="AR439" i="46"/>
  <c r="AQ439" i="46"/>
  <c r="AP439" i="46"/>
  <c r="AO439" i="46"/>
  <c r="AN439" i="46"/>
  <c r="AM439" i="46"/>
  <c r="AZ436" i="46"/>
  <c r="AY436" i="46"/>
  <c r="AX436" i="46"/>
  <c r="AW436" i="46"/>
  <c r="AV436" i="46"/>
  <c r="AU436" i="46"/>
  <c r="AT436" i="46"/>
  <c r="AS436" i="46"/>
  <c r="AR436" i="46"/>
  <c r="AQ436" i="46"/>
  <c r="AP436" i="46"/>
  <c r="AO436" i="46"/>
  <c r="AN436" i="46"/>
  <c r="AM436" i="46"/>
  <c r="AZ433" i="46"/>
  <c r="AY433" i="46"/>
  <c r="AX433" i="46"/>
  <c r="AW433" i="46"/>
  <c r="AV433" i="46"/>
  <c r="AU433" i="46"/>
  <c r="AT433" i="46"/>
  <c r="AS433" i="46"/>
  <c r="AR433" i="46"/>
  <c r="AQ433" i="46"/>
  <c r="AP433" i="46"/>
  <c r="AO433" i="46"/>
  <c r="AN433" i="46"/>
  <c r="AM433" i="46"/>
  <c r="AZ383" i="46"/>
  <c r="AY383" i="46"/>
  <c r="AX383" i="46"/>
  <c r="AW383" i="46"/>
  <c r="AV383" i="46"/>
  <c r="AU383" i="46"/>
  <c r="AT383" i="46"/>
  <c r="AS383" i="46"/>
  <c r="AR383" i="46"/>
  <c r="AQ383" i="46"/>
  <c r="AP383" i="46"/>
  <c r="AO383" i="46"/>
  <c r="AN383" i="46"/>
  <c r="AZ380" i="46"/>
  <c r="AY380" i="46"/>
  <c r="AX380" i="46"/>
  <c r="AW380" i="46"/>
  <c r="AV380" i="46"/>
  <c r="AU380" i="46"/>
  <c r="AT380" i="46"/>
  <c r="AS380" i="46"/>
  <c r="AR380" i="46"/>
  <c r="AQ380" i="46"/>
  <c r="AP380" i="46"/>
  <c r="AO380" i="46"/>
  <c r="AN380" i="46"/>
  <c r="AZ377" i="46"/>
  <c r="AY377" i="46"/>
  <c r="AX377" i="46"/>
  <c r="AW377" i="46"/>
  <c r="AV377" i="46"/>
  <c r="AU377" i="46"/>
  <c r="AT377" i="46"/>
  <c r="AS377" i="46"/>
  <c r="AR377" i="46"/>
  <c r="AQ377" i="46"/>
  <c r="AP377" i="46"/>
  <c r="AO377" i="46"/>
  <c r="AN377" i="46"/>
  <c r="AM377" i="46"/>
  <c r="AZ366" i="46"/>
  <c r="AY366" i="46"/>
  <c r="AX366" i="46"/>
  <c r="AW366" i="46"/>
  <c r="AV366" i="46"/>
  <c r="AU366" i="46"/>
  <c r="AT366" i="46"/>
  <c r="AS366" i="46"/>
  <c r="AR366" i="46"/>
  <c r="AQ366" i="46"/>
  <c r="AP366" i="46"/>
  <c r="AO366" i="46"/>
  <c r="AN366" i="46"/>
  <c r="AM366" i="46"/>
  <c r="AZ362" i="46"/>
  <c r="AY362" i="46"/>
  <c r="AX362" i="46"/>
  <c r="AW362" i="46"/>
  <c r="AV362" i="46"/>
  <c r="AU362" i="46"/>
  <c r="AT362" i="46"/>
  <c r="AS362" i="46"/>
  <c r="AR362" i="46"/>
  <c r="AQ362" i="46"/>
  <c r="AP362" i="46"/>
  <c r="AO362" i="46"/>
  <c r="AN362" i="46"/>
  <c r="AM362" i="46"/>
  <c r="AZ359" i="46"/>
  <c r="AY359" i="46"/>
  <c r="AX359" i="46"/>
  <c r="AW359" i="46"/>
  <c r="AV359" i="46"/>
  <c r="AU359" i="46"/>
  <c r="AT359" i="46"/>
  <c r="AS359" i="46"/>
  <c r="AR359" i="46"/>
  <c r="AQ359" i="46"/>
  <c r="AP359" i="46"/>
  <c r="AO359" i="46"/>
  <c r="AN359" i="46"/>
  <c r="AM359" i="46"/>
  <c r="AZ356" i="46"/>
  <c r="AY356" i="46"/>
  <c r="AX356" i="46"/>
  <c r="AW356" i="46"/>
  <c r="AV356" i="46"/>
  <c r="AU356" i="46"/>
  <c r="AT356" i="46"/>
  <c r="AS356" i="46"/>
  <c r="AR356" i="46"/>
  <c r="AQ356" i="46"/>
  <c r="AP356" i="46"/>
  <c r="AO356" i="46"/>
  <c r="AN356" i="46"/>
  <c r="AM356" i="46"/>
  <c r="AZ353" i="46"/>
  <c r="AY353" i="46"/>
  <c r="AX353" i="46"/>
  <c r="AW353" i="46"/>
  <c r="AV353" i="46"/>
  <c r="AU353" i="46"/>
  <c r="AT353" i="46"/>
  <c r="AS353" i="46"/>
  <c r="AR353" i="46"/>
  <c r="AQ353" i="46"/>
  <c r="AP353" i="46"/>
  <c r="AO353" i="46"/>
  <c r="AN353" i="46"/>
  <c r="AM353" i="46"/>
  <c r="AZ350" i="46"/>
  <c r="AY350" i="46"/>
  <c r="AX350" i="46"/>
  <c r="AW350" i="46"/>
  <c r="AV350" i="46"/>
  <c r="AU350" i="46"/>
  <c r="AT350" i="46"/>
  <c r="AS350" i="46"/>
  <c r="AR350" i="46"/>
  <c r="AQ350" i="46"/>
  <c r="AP350" i="46"/>
  <c r="AO350" i="46"/>
  <c r="AN350" i="46"/>
  <c r="AM350" i="46"/>
  <c r="AZ346" i="46"/>
  <c r="AY346" i="46"/>
  <c r="AX346" i="46"/>
  <c r="AW346" i="46"/>
  <c r="AV346" i="46"/>
  <c r="AU346" i="46"/>
  <c r="AT346" i="46"/>
  <c r="AS346" i="46"/>
  <c r="AR346" i="46"/>
  <c r="AQ346" i="46"/>
  <c r="AP346" i="46"/>
  <c r="AO346" i="46"/>
  <c r="AN346" i="46"/>
  <c r="AM346" i="46"/>
  <c r="AZ337" i="46"/>
  <c r="AY337" i="46"/>
  <c r="AX337" i="46"/>
  <c r="AW337" i="46"/>
  <c r="AV337" i="46"/>
  <c r="AU337" i="46"/>
  <c r="AT337" i="46"/>
  <c r="AS337" i="46"/>
  <c r="AR337" i="46"/>
  <c r="AQ337" i="46"/>
  <c r="AP337" i="46"/>
  <c r="AO337" i="46"/>
  <c r="AN337" i="46"/>
  <c r="AM337" i="46"/>
  <c r="AZ334" i="46"/>
  <c r="AY334" i="46"/>
  <c r="AX334" i="46"/>
  <c r="AW334" i="46"/>
  <c r="AV334" i="46"/>
  <c r="AU334" i="46"/>
  <c r="AT334" i="46"/>
  <c r="AS334" i="46"/>
  <c r="AR334" i="46"/>
  <c r="AQ334" i="46"/>
  <c r="AP334" i="46"/>
  <c r="AO334" i="46"/>
  <c r="AN334" i="46"/>
  <c r="AM334" i="46"/>
  <c r="AZ331" i="46"/>
  <c r="AY331" i="46"/>
  <c r="AX331" i="46"/>
  <c r="AW331" i="46"/>
  <c r="AV331" i="46"/>
  <c r="AU331" i="46"/>
  <c r="AT331" i="46"/>
  <c r="AS331" i="46"/>
  <c r="AR331" i="46"/>
  <c r="AQ331" i="46"/>
  <c r="AP331" i="46"/>
  <c r="AO331" i="46"/>
  <c r="AN331" i="46"/>
  <c r="AM331" i="46"/>
  <c r="AZ328" i="46"/>
  <c r="AY328" i="46"/>
  <c r="AX328" i="46"/>
  <c r="AW328" i="46"/>
  <c r="AV328" i="46"/>
  <c r="AU328" i="46"/>
  <c r="AT328" i="46"/>
  <c r="AS328" i="46"/>
  <c r="AR328" i="46"/>
  <c r="AQ328" i="46"/>
  <c r="AP328" i="46"/>
  <c r="AO328" i="46"/>
  <c r="AN328" i="46"/>
  <c r="AM328" i="46"/>
  <c r="AZ325" i="46"/>
  <c r="AY325" i="46"/>
  <c r="AX325" i="46"/>
  <c r="AW325" i="46"/>
  <c r="AV325" i="46"/>
  <c r="AU325" i="46"/>
  <c r="AT325" i="46"/>
  <c r="AS325" i="46"/>
  <c r="AR325" i="46"/>
  <c r="AQ325" i="46"/>
  <c r="AP325" i="46"/>
  <c r="AO325" i="46"/>
  <c r="AN325" i="46"/>
  <c r="AM325" i="46"/>
  <c r="AZ321" i="46"/>
  <c r="AY321" i="46"/>
  <c r="AX321" i="46"/>
  <c r="AW321" i="46"/>
  <c r="AV321" i="46"/>
  <c r="AU321" i="46"/>
  <c r="AT321" i="46"/>
  <c r="AS321" i="46"/>
  <c r="AR321" i="46"/>
  <c r="AQ321" i="46"/>
  <c r="AP321" i="46"/>
  <c r="AO321" i="46"/>
  <c r="AN321" i="46"/>
  <c r="AM321" i="46"/>
  <c r="AZ315" i="46"/>
  <c r="AY315" i="46"/>
  <c r="AX315" i="46"/>
  <c r="AW315" i="46"/>
  <c r="AV315" i="46"/>
  <c r="AU315" i="46"/>
  <c r="AT315" i="46"/>
  <c r="AS315" i="46"/>
  <c r="AR315" i="46"/>
  <c r="AQ315" i="46"/>
  <c r="AP315" i="46"/>
  <c r="AO315" i="46"/>
  <c r="AN315" i="46"/>
  <c r="AM315" i="46"/>
  <c r="AZ312" i="46"/>
  <c r="AY312" i="46"/>
  <c r="AX312" i="46"/>
  <c r="AW312" i="46"/>
  <c r="AV312" i="46"/>
  <c r="AU312" i="46"/>
  <c r="AT312" i="46"/>
  <c r="AS312" i="46"/>
  <c r="AR312" i="46"/>
  <c r="AQ312" i="46"/>
  <c r="AP312" i="46"/>
  <c r="AO312" i="46"/>
  <c r="AN312" i="46"/>
  <c r="AM312" i="46"/>
  <c r="AZ309" i="46"/>
  <c r="AY309" i="46"/>
  <c r="AX309" i="46"/>
  <c r="AW309" i="46"/>
  <c r="AV309" i="46"/>
  <c r="AU309" i="46"/>
  <c r="AT309" i="46"/>
  <c r="AS309" i="46"/>
  <c r="AR309" i="46"/>
  <c r="AQ309" i="46"/>
  <c r="AP309" i="46"/>
  <c r="AO309" i="46"/>
  <c r="AN309" i="46"/>
  <c r="AM309" i="46"/>
  <c r="AZ306" i="46"/>
  <c r="AY306" i="46"/>
  <c r="AX306" i="46"/>
  <c r="AW306" i="46"/>
  <c r="AV306" i="46"/>
  <c r="AU306" i="46"/>
  <c r="AT306" i="46"/>
  <c r="AS306" i="46"/>
  <c r="AR306" i="46"/>
  <c r="AQ306" i="46"/>
  <c r="AP306" i="46"/>
  <c r="AO306" i="46"/>
  <c r="AN306" i="46"/>
  <c r="AM306" i="46"/>
  <c r="AZ303" i="46"/>
  <c r="AY303" i="46"/>
  <c r="AX303" i="46"/>
  <c r="AW303" i="46"/>
  <c r="AV303" i="46"/>
  <c r="AU303" i="46"/>
  <c r="AT303" i="46"/>
  <c r="AS303" i="46"/>
  <c r="AR303" i="46"/>
  <c r="AQ303" i="46"/>
  <c r="AP303" i="46"/>
  <c r="AO303" i="46"/>
  <c r="AN303" i="46"/>
  <c r="AM303" i="46"/>
  <c r="AZ300" i="46"/>
  <c r="AY300" i="46"/>
  <c r="AX300" i="46"/>
  <c r="AW300" i="46"/>
  <c r="AV300" i="46"/>
  <c r="AU300" i="46"/>
  <c r="AT300" i="46"/>
  <c r="AS300" i="46"/>
  <c r="AR300" i="46"/>
  <c r="AQ300" i="46"/>
  <c r="AP300" i="46"/>
  <c r="AO300" i="46"/>
  <c r="AN300" i="46"/>
  <c r="AM300" i="46"/>
  <c r="AZ297" i="46"/>
  <c r="AY297" i="46"/>
  <c r="AX297" i="46"/>
  <c r="AW297" i="46"/>
  <c r="AV297" i="46"/>
  <c r="AU297" i="46"/>
  <c r="AT297" i="46"/>
  <c r="AS297" i="46"/>
  <c r="AR297" i="46"/>
  <c r="AQ297" i="46"/>
  <c r="AP297" i="46"/>
  <c r="AO297" i="46"/>
  <c r="AN297" i="46"/>
  <c r="AM297" i="46"/>
  <c r="AZ247" i="46"/>
  <c r="AY247" i="46"/>
  <c r="AX247" i="46"/>
  <c r="AW247" i="46"/>
  <c r="AV247" i="46"/>
  <c r="AU247" i="46"/>
  <c r="AT247" i="46"/>
  <c r="AS247" i="46"/>
  <c r="AR247" i="46"/>
  <c r="AQ247" i="46"/>
  <c r="AP247" i="46"/>
  <c r="AO247" i="46"/>
  <c r="AN247" i="46"/>
  <c r="AZ244" i="46"/>
  <c r="AY244" i="46"/>
  <c r="AX244" i="46"/>
  <c r="AW244" i="46"/>
  <c r="AV244" i="46"/>
  <c r="AU244" i="46"/>
  <c r="AT244" i="46"/>
  <c r="AS244" i="46"/>
  <c r="AR244" i="46"/>
  <c r="AQ244" i="46"/>
  <c r="AP244" i="46"/>
  <c r="AO244" i="46"/>
  <c r="AN244" i="46"/>
  <c r="AM244" i="46"/>
  <c r="AZ241" i="46"/>
  <c r="AY241" i="46"/>
  <c r="AX241" i="46"/>
  <c r="AW241" i="46"/>
  <c r="AV241" i="46"/>
  <c r="AU241" i="46"/>
  <c r="AT241" i="46"/>
  <c r="AS241" i="46"/>
  <c r="AR241" i="46"/>
  <c r="AQ241" i="46"/>
  <c r="AP241" i="46"/>
  <c r="AO241" i="46"/>
  <c r="AN241" i="46"/>
  <c r="AM241" i="46"/>
  <c r="AZ230" i="46"/>
  <c r="AY230" i="46"/>
  <c r="AX230" i="46"/>
  <c r="AW230" i="46"/>
  <c r="AV230" i="46"/>
  <c r="AU230" i="46"/>
  <c r="AT230" i="46"/>
  <c r="AS230" i="46"/>
  <c r="AR230" i="46"/>
  <c r="AQ230" i="46"/>
  <c r="AP230" i="46"/>
  <c r="AO230" i="46"/>
  <c r="AN230" i="46"/>
  <c r="AM230" i="46"/>
  <c r="AZ226" i="46"/>
  <c r="AY226" i="46"/>
  <c r="AX226" i="46"/>
  <c r="AW226" i="46"/>
  <c r="AV226" i="46"/>
  <c r="AU226" i="46"/>
  <c r="AT226" i="46"/>
  <c r="AS226" i="46"/>
  <c r="AR226" i="46"/>
  <c r="AQ226" i="46"/>
  <c r="AP226" i="46"/>
  <c r="AO226" i="46"/>
  <c r="AN226" i="46"/>
  <c r="AM226" i="46"/>
  <c r="AZ223" i="46"/>
  <c r="AY223" i="46"/>
  <c r="AX223" i="46"/>
  <c r="AW223" i="46"/>
  <c r="AV223" i="46"/>
  <c r="AU223" i="46"/>
  <c r="AT223" i="46"/>
  <c r="AS223" i="46"/>
  <c r="AR223" i="46"/>
  <c r="AQ223" i="46"/>
  <c r="AP223" i="46"/>
  <c r="AO223" i="46"/>
  <c r="AN223" i="46"/>
  <c r="AM223" i="46"/>
  <c r="AZ220" i="46"/>
  <c r="AY220" i="46"/>
  <c r="AX220" i="46"/>
  <c r="AW220" i="46"/>
  <c r="AV220" i="46"/>
  <c r="AU220" i="46"/>
  <c r="AT220" i="46"/>
  <c r="AS220" i="46"/>
  <c r="AR220" i="46"/>
  <c r="AQ220" i="46"/>
  <c r="AP220" i="46"/>
  <c r="AO220" i="46"/>
  <c r="AN220" i="46"/>
  <c r="AM220" i="46"/>
  <c r="AZ217" i="46"/>
  <c r="AY217" i="46"/>
  <c r="AX217" i="46"/>
  <c r="AW217" i="46"/>
  <c r="AV217" i="46"/>
  <c r="AU217" i="46"/>
  <c r="AT217" i="46"/>
  <c r="AS217" i="46"/>
  <c r="AR217" i="46"/>
  <c r="AQ217" i="46"/>
  <c r="AP217" i="46"/>
  <c r="AO217" i="46"/>
  <c r="AN217" i="46"/>
  <c r="AM217" i="46"/>
  <c r="AZ214" i="46"/>
  <c r="AY214" i="46"/>
  <c r="AX214" i="46"/>
  <c r="AW214" i="46"/>
  <c r="AV214" i="46"/>
  <c r="AU214" i="46"/>
  <c r="AT214" i="46"/>
  <c r="AS214" i="46"/>
  <c r="AR214" i="46"/>
  <c r="AQ214" i="46"/>
  <c r="AP214" i="46"/>
  <c r="AO214" i="46"/>
  <c r="AN214" i="46"/>
  <c r="AM214" i="46"/>
  <c r="AZ210" i="46"/>
  <c r="AY210" i="46"/>
  <c r="AX210" i="46"/>
  <c r="AW210" i="46"/>
  <c r="AV210" i="46"/>
  <c r="AU210" i="46"/>
  <c r="AT210" i="46"/>
  <c r="AS210" i="46"/>
  <c r="AR210" i="46"/>
  <c r="AQ210" i="46"/>
  <c r="AP210" i="46"/>
  <c r="AO210" i="46"/>
  <c r="AN210" i="46"/>
  <c r="AM210" i="46"/>
  <c r="AZ201" i="46"/>
  <c r="AY201" i="46"/>
  <c r="AX201" i="46"/>
  <c r="AW201" i="46"/>
  <c r="AV201" i="46"/>
  <c r="AU201" i="46"/>
  <c r="AT201" i="46"/>
  <c r="AS201" i="46"/>
  <c r="AR201" i="46"/>
  <c r="AQ201" i="46"/>
  <c r="AP201" i="46"/>
  <c r="AO201" i="46"/>
  <c r="AN201" i="46"/>
  <c r="AM201" i="46"/>
  <c r="AZ198" i="46"/>
  <c r="AY198" i="46"/>
  <c r="AX198" i="46"/>
  <c r="AW198" i="46"/>
  <c r="AV198" i="46"/>
  <c r="AU198" i="46"/>
  <c r="AT198" i="46"/>
  <c r="AS198" i="46"/>
  <c r="AR198" i="46"/>
  <c r="AQ198" i="46"/>
  <c r="AP198" i="46"/>
  <c r="AO198" i="46"/>
  <c r="AN198" i="46"/>
  <c r="AM198" i="46"/>
  <c r="AZ195" i="46"/>
  <c r="AY195" i="46"/>
  <c r="AX195" i="46"/>
  <c r="AW195" i="46"/>
  <c r="AV195" i="46"/>
  <c r="AU195" i="46"/>
  <c r="AT195" i="46"/>
  <c r="AS195" i="46"/>
  <c r="AR195" i="46"/>
  <c r="AQ195" i="46"/>
  <c r="AP195" i="46"/>
  <c r="AO195" i="46"/>
  <c r="AN195" i="46"/>
  <c r="AM195" i="46"/>
  <c r="AZ192" i="46"/>
  <c r="AY192" i="46"/>
  <c r="AX192" i="46"/>
  <c r="AW192" i="46"/>
  <c r="AV192" i="46"/>
  <c r="AU192" i="46"/>
  <c r="AT192" i="46"/>
  <c r="AS192" i="46"/>
  <c r="AR192" i="46"/>
  <c r="AQ192" i="46"/>
  <c r="AP192" i="46"/>
  <c r="AO192" i="46"/>
  <c r="AN192" i="46"/>
  <c r="AM192" i="46"/>
  <c r="AZ189" i="46"/>
  <c r="AY189" i="46"/>
  <c r="AX189" i="46"/>
  <c r="AW189" i="46"/>
  <c r="AV189" i="46"/>
  <c r="AU189" i="46"/>
  <c r="AT189" i="46"/>
  <c r="AS189" i="46"/>
  <c r="AR189" i="46"/>
  <c r="AQ189" i="46"/>
  <c r="AP189" i="46"/>
  <c r="AO189" i="46"/>
  <c r="AN189" i="46"/>
  <c r="AM189" i="46"/>
  <c r="AZ185" i="46"/>
  <c r="AY185" i="46"/>
  <c r="AX185" i="46"/>
  <c r="AW185" i="46"/>
  <c r="AV185" i="46"/>
  <c r="AU185" i="46"/>
  <c r="AT185" i="46"/>
  <c r="AS185" i="46"/>
  <c r="AR185" i="46"/>
  <c r="AQ185" i="46"/>
  <c r="AP185" i="46"/>
  <c r="AO185" i="46"/>
  <c r="AN185" i="46"/>
  <c r="AM185" i="46"/>
  <c r="AZ179" i="46"/>
  <c r="AY179" i="46"/>
  <c r="AX179" i="46"/>
  <c r="AW179" i="46"/>
  <c r="AV179" i="46"/>
  <c r="AU179" i="46"/>
  <c r="AT179" i="46"/>
  <c r="AS179" i="46"/>
  <c r="AR179" i="46"/>
  <c r="AQ179" i="46"/>
  <c r="AP179" i="46"/>
  <c r="AO179" i="46"/>
  <c r="AN179" i="46"/>
  <c r="AM179" i="46"/>
  <c r="AZ176" i="46"/>
  <c r="AY176" i="46"/>
  <c r="AX176" i="46"/>
  <c r="AW176" i="46"/>
  <c r="AV176" i="46"/>
  <c r="AU176" i="46"/>
  <c r="AT176" i="46"/>
  <c r="AS176" i="46"/>
  <c r="AR176" i="46"/>
  <c r="AQ176" i="46"/>
  <c r="AP176" i="46"/>
  <c r="AO176" i="46"/>
  <c r="AN176" i="46"/>
  <c r="AM176" i="46"/>
  <c r="AZ173" i="46"/>
  <c r="AY173" i="46"/>
  <c r="AX173" i="46"/>
  <c r="AW173" i="46"/>
  <c r="AV173" i="46"/>
  <c r="AU173" i="46"/>
  <c r="AT173" i="46"/>
  <c r="AS173" i="46"/>
  <c r="AR173" i="46"/>
  <c r="AQ173" i="46"/>
  <c r="AP173" i="46"/>
  <c r="AO173" i="46"/>
  <c r="AN173" i="46"/>
  <c r="AM173" i="46"/>
  <c r="AZ170" i="46"/>
  <c r="AY170" i="46"/>
  <c r="AX170" i="46"/>
  <c r="AW170" i="46"/>
  <c r="AV170" i="46"/>
  <c r="AU170" i="46"/>
  <c r="AT170" i="46"/>
  <c r="AS170" i="46"/>
  <c r="AR170" i="46"/>
  <c r="AQ170" i="46"/>
  <c r="AP170" i="46"/>
  <c r="AO170" i="46"/>
  <c r="AN170" i="46"/>
  <c r="AM170" i="46"/>
  <c r="AZ167" i="46"/>
  <c r="AY167" i="46"/>
  <c r="AX167" i="46"/>
  <c r="AW167" i="46"/>
  <c r="AV167" i="46"/>
  <c r="AU167" i="46"/>
  <c r="AT167" i="46"/>
  <c r="AS167" i="46"/>
  <c r="AR167" i="46"/>
  <c r="AQ167" i="46"/>
  <c r="AP167" i="46"/>
  <c r="AO167" i="46"/>
  <c r="AN167" i="46"/>
  <c r="AM167" i="46"/>
  <c r="AZ164" i="46"/>
  <c r="AY164" i="46"/>
  <c r="AX164" i="46"/>
  <c r="AW164" i="46"/>
  <c r="AV164" i="46"/>
  <c r="AU164" i="46"/>
  <c r="AT164" i="46"/>
  <c r="AS164" i="46"/>
  <c r="AR164" i="46"/>
  <c r="AQ164" i="46"/>
  <c r="AP164" i="46"/>
  <c r="AO164" i="46"/>
  <c r="AN164" i="46"/>
  <c r="AM164" i="46"/>
  <c r="AZ161" i="46"/>
  <c r="AY161" i="46"/>
  <c r="AX161" i="46"/>
  <c r="AW161" i="46"/>
  <c r="AV161" i="46"/>
  <c r="AU161" i="46"/>
  <c r="AT161" i="46"/>
  <c r="AS161" i="46"/>
  <c r="AR161" i="46"/>
  <c r="AQ161" i="46"/>
  <c r="AP161" i="46"/>
  <c r="AO161" i="46"/>
  <c r="AN161" i="46"/>
  <c r="AM161" i="46"/>
  <c r="AY109" i="46"/>
  <c r="AX109" i="46"/>
  <c r="AW109" i="46"/>
  <c r="AV109" i="46"/>
  <c r="AU109" i="46"/>
  <c r="AT109" i="46"/>
  <c r="AS109" i="46"/>
  <c r="AR109" i="46"/>
  <c r="AQ109" i="46"/>
  <c r="AP109" i="46"/>
  <c r="AO109" i="46"/>
  <c r="AN109" i="46"/>
  <c r="AZ106" i="46"/>
  <c r="AY106" i="46"/>
  <c r="AX106" i="46"/>
  <c r="AW106" i="46"/>
  <c r="AV106" i="46"/>
  <c r="AU106" i="46"/>
  <c r="AT106" i="46"/>
  <c r="AS106" i="46"/>
  <c r="AR106" i="46"/>
  <c r="AQ106" i="46"/>
  <c r="AN106" i="46"/>
  <c r="AZ103" i="46"/>
  <c r="AY103" i="46"/>
  <c r="AX103" i="46"/>
  <c r="AW103" i="46"/>
  <c r="AV103" i="46"/>
  <c r="AU103" i="46"/>
  <c r="AT103" i="46"/>
  <c r="AS103" i="46"/>
  <c r="AR103" i="46"/>
  <c r="AQ103" i="46"/>
  <c r="AP103" i="46"/>
  <c r="AO103" i="46"/>
  <c r="AN103" i="46"/>
  <c r="AM103" i="46"/>
  <c r="AZ92" i="46"/>
  <c r="AY92" i="46"/>
  <c r="AX92" i="46"/>
  <c r="AW92" i="46"/>
  <c r="AV92" i="46"/>
  <c r="AU92" i="46"/>
  <c r="AT92" i="46"/>
  <c r="AS92" i="46"/>
  <c r="AR92" i="46"/>
  <c r="AQ92" i="46"/>
  <c r="AP92" i="46"/>
  <c r="AO92" i="46"/>
  <c r="AN92" i="46"/>
  <c r="AM92" i="46"/>
  <c r="AZ88" i="46"/>
  <c r="AY88" i="46"/>
  <c r="AX88" i="46"/>
  <c r="AW88" i="46"/>
  <c r="AV88" i="46"/>
  <c r="AU88" i="46"/>
  <c r="AT88" i="46"/>
  <c r="AS88" i="46"/>
  <c r="AR88" i="46"/>
  <c r="AQ88" i="46"/>
  <c r="AP88" i="46"/>
  <c r="AO88" i="46"/>
  <c r="AN88" i="46"/>
  <c r="AM88" i="46"/>
  <c r="AZ85" i="46"/>
  <c r="AY85" i="46"/>
  <c r="AX85" i="46"/>
  <c r="AW85" i="46"/>
  <c r="AV85" i="46"/>
  <c r="AU85" i="46"/>
  <c r="AT85" i="46"/>
  <c r="AS85" i="46"/>
  <c r="AR85" i="46"/>
  <c r="AQ85" i="46"/>
  <c r="AP85" i="46"/>
  <c r="AO85" i="46"/>
  <c r="AN85" i="46"/>
  <c r="AM85" i="46"/>
  <c r="AZ82" i="46"/>
  <c r="AY82" i="46"/>
  <c r="AX82" i="46"/>
  <c r="AW82" i="46"/>
  <c r="AV82" i="46"/>
  <c r="AU82" i="46"/>
  <c r="AT82" i="46"/>
  <c r="AS82" i="46"/>
  <c r="AR82" i="46"/>
  <c r="AQ82" i="46"/>
  <c r="AP82" i="46"/>
  <c r="AO82" i="46"/>
  <c r="AN82" i="46"/>
  <c r="AM82" i="46"/>
  <c r="AZ79" i="46"/>
  <c r="AY79" i="46"/>
  <c r="AX79" i="46"/>
  <c r="AW79" i="46"/>
  <c r="AV79" i="46"/>
  <c r="AU79" i="46"/>
  <c r="AT79" i="46"/>
  <c r="AS79" i="46"/>
  <c r="AR79" i="46"/>
  <c r="AQ79" i="46"/>
  <c r="AP79" i="46"/>
  <c r="AO79" i="46"/>
  <c r="AN79" i="46"/>
  <c r="AM79" i="46"/>
  <c r="AZ76" i="46"/>
  <c r="AY76" i="46"/>
  <c r="AX76" i="46"/>
  <c r="AW76" i="46"/>
  <c r="AV76" i="46"/>
  <c r="AU76" i="46"/>
  <c r="AT76" i="46"/>
  <c r="AS76" i="46"/>
  <c r="AR76" i="46"/>
  <c r="AQ76" i="46"/>
  <c r="AP76" i="46"/>
  <c r="AO76" i="46"/>
  <c r="AN76" i="46"/>
  <c r="AM76" i="46"/>
  <c r="AZ72" i="46"/>
  <c r="AY72" i="46"/>
  <c r="AX72" i="46"/>
  <c r="AW72" i="46"/>
  <c r="AV72" i="46"/>
  <c r="AU72" i="46"/>
  <c r="AT72" i="46"/>
  <c r="AS72" i="46"/>
  <c r="AR72" i="46"/>
  <c r="AQ72" i="46"/>
  <c r="AP72" i="46"/>
  <c r="AO72" i="46"/>
  <c r="AN72" i="46"/>
  <c r="AZ66" i="46"/>
  <c r="AY66" i="46"/>
  <c r="AX66" i="46"/>
  <c r="AW66" i="46"/>
  <c r="AV66" i="46"/>
  <c r="AU66" i="46"/>
  <c r="AT66" i="46"/>
  <c r="AS66" i="46"/>
  <c r="AR66" i="46"/>
  <c r="AQ66" i="46"/>
  <c r="AP66" i="46"/>
  <c r="AO66" i="46"/>
  <c r="AN66" i="46"/>
  <c r="AM66" i="46"/>
  <c r="AZ63" i="46"/>
  <c r="AY63" i="46"/>
  <c r="AX63" i="46"/>
  <c r="AW63" i="46"/>
  <c r="AV63" i="46"/>
  <c r="AU63" i="46"/>
  <c r="AT63" i="46"/>
  <c r="AS63" i="46"/>
  <c r="AR63" i="46"/>
  <c r="AQ63" i="46"/>
  <c r="AP63" i="46"/>
  <c r="AO63" i="46"/>
  <c r="AN63" i="46"/>
  <c r="AM63" i="46"/>
  <c r="AZ60" i="46"/>
  <c r="AY60" i="46"/>
  <c r="AX60" i="46"/>
  <c r="AW60" i="46"/>
  <c r="AV60" i="46"/>
  <c r="AU60" i="46"/>
  <c r="AT60" i="46"/>
  <c r="AS60" i="46"/>
  <c r="AR60" i="46"/>
  <c r="AQ60" i="46"/>
  <c r="AP60" i="46"/>
  <c r="AO60" i="46"/>
  <c r="AN60" i="46"/>
  <c r="AM60" i="46"/>
  <c r="AZ57" i="46"/>
  <c r="AY57" i="46"/>
  <c r="AX57" i="46"/>
  <c r="AW57" i="46"/>
  <c r="AV57" i="46"/>
  <c r="AU57" i="46"/>
  <c r="AT57" i="46"/>
  <c r="AS57" i="46"/>
  <c r="AR57" i="46"/>
  <c r="AQ57" i="46"/>
  <c r="AP57" i="46"/>
  <c r="AO57" i="46"/>
  <c r="AN57" i="46"/>
  <c r="AM57" i="46"/>
  <c r="AZ54" i="46"/>
  <c r="AY54" i="46"/>
  <c r="AX54" i="46"/>
  <c r="AW54" i="46"/>
  <c r="AV54" i="46"/>
  <c r="AU54" i="46"/>
  <c r="AT54" i="46"/>
  <c r="AS54" i="46"/>
  <c r="AR54" i="46"/>
  <c r="AQ54" i="46"/>
  <c r="AP54" i="46"/>
  <c r="AO54" i="46"/>
  <c r="AN54" i="46"/>
  <c r="AM54" i="46"/>
  <c r="AZ51" i="46"/>
  <c r="AY51" i="46"/>
  <c r="AX51" i="46"/>
  <c r="AW51" i="46"/>
  <c r="AV51" i="46"/>
  <c r="AU51" i="46"/>
  <c r="AT51" i="46"/>
  <c r="AS51" i="46"/>
  <c r="AR51" i="46"/>
  <c r="AQ51" i="46"/>
  <c r="AP51" i="46"/>
  <c r="AO51" i="46"/>
  <c r="AN51" i="46"/>
  <c r="AM51" i="46"/>
  <c r="AZ47" i="46"/>
  <c r="AY47" i="46"/>
  <c r="AX47" i="46"/>
  <c r="AW47" i="46"/>
  <c r="AV47" i="46"/>
  <c r="AU47" i="46"/>
  <c r="AT47" i="46"/>
  <c r="AS47" i="46"/>
  <c r="AR47" i="46"/>
  <c r="AQ47" i="46"/>
  <c r="AP47" i="46"/>
  <c r="AO47" i="46"/>
  <c r="AN47" i="46"/>
  <c r="AM47" i="46"/>
  <c r="AZ41" i="46"/>
  <c r="AY41" i="46"/>
  <c r="AX41" i="46"/>
  <c r="AW41" i="46"/>
  <c r="AV41" i="46"/>
  <c r="AU41" i="46"/>
  <c r="AT41" i="46"/>
  <c r="AS41" i="46"/>
  <c r="AR41" i="46"/>
  <c r="AQ41" i="46"/>
  <c r="AP41" i="46"/>
  <c r="AO41" i="46"/>
  <c r="AN41" i="46"/>
  <c r="AM41" i="46"/>
  <c r="AZ38" i="46"/>
  <c r="AY38" i="46"/>
  <c r="AX38" i="46"/>
  <c r="AW38" i="46"/>
  <c r="AV38" i="46"/>
  <c r="AU38" i="46"/>
  <c r="AT38" i="46"/>
  <c r="AS38" i="46"/>
  <c r="AR38" i="46"/>
  <c r="AQ38" i="46"/>
  <c r="AP38" i="46"/>
  <c r="AO38" i="46"/>
  <c r="AN38" i="46"/>
  <c r="AM38" i="46"/>
  <c r="AZ35" i="46"/>
  <c r="AY35" i="46"/>
  <c r="AX35" i="46"/>
  <c r="AW35" i="46"/>
  <c r="AV35" i="46"/>
  <c r="AU35" i="46"/>
  <c r="AT35" i="46"/>
  <c r="AS35" i="46"/>
  <c r="AR35" i="46"/>
  <c r="AQ35" i="46"/>
  <c r="AP35" i="46"/>
  <c r="AO35" i="46"/>
  <c r="AN35" i="46"/>
  <c r="AM35" i="46"/>
  <c r="AZ32" i="46"/>
  <c r="AY32" i="46"/>
  <c r="AX32" i="46"/>
  <c r="AW32" i="46"/>
  <c r="AV32" i="46"/>
  <c r="AU32" i="46"/>
  <c r="AT32" i="46"/>
  <c r="AS32" i="46"/>
  <c r="AR32" i="46"/>
  <c r="AQ32" i="46"/>
  <c r="AP32" i="46"/>
  <c r="AO32" i="46"/>
  <c r="AN32" i="46"/>
  <c r="AM32" i="46"/>
  <c r="AZ29" i="46"/>
  <c r="AY29" i="46"/>
  <c r="AX29" i="46"/>
  <c r="AW29" i="46"/>
  <c r="AV29" i="46"/>
  <c r="AU29" i="46"/>
  <c r="AT29" i="46"/>
  <c r="AS29" i="46"/>
  <c r="AR29" i="46"/>
  <c r="AQ29" i="46"/>
  <c r="AP29" i="46"/>
  <c r="AO29" i="46"/>
  <c r="AN29" i="46"/>
  <c r="AM29" i="46"/>
  <c r="AZ26" i="46"/>
  <c r="AY26" i="46"/>
  <c r="AX26" i="46"/>
  <c r="AW26" i="46"/>
  <c r="AV26" i="46"/>
  <c r="AU26" i="46"/>
  <c r="AT26" i="46"/>
  <c r="AS26" i="46"/>
  <c r="AR26" i="46"/>
  <c r="AQ26" i="46"/>
  <c r="AP26" i="46"/>
  <c r="AO26" i="46"/>
  <c r="AN26" i="46"/>
  <c r="AM26" i="46"/>
  <c r="AM424" i="46" l="1"/>
  <c r="AM425" i="46"/>
  <c r="AN424" i="46"/>
  <c r="AN425" i="46"/>
  <c r="AF977" i="79"/>
  <c r="AF781" i="79"/>
  <c r="AF789" i="79"/>
  <c r="AF782" i="79"/>
  <c r="AF783" i="79"/>
  <c r="AF784" i="79"/>
  <c r="AF788" i="79"/>
  <c r="AF785" i="79"/>
  <c r="AF786" i="79"/>
  <c r="AF787" i="79"/>
  <c r="AE782" i="79"/>
  <c r="AE789" i="79"/>
  <c r="AE781" i="79"/>
  <c r="AE788" i="79"/>
  <c r="AE787" i="79"/>
  <c r="AE786" i="79"/>
  <c r="AE785" i="79"/>
  <c r="AE783" i="79"/>
  <c r="AE784" i="79"/>
  <c r="AF1173" i="79"/>
  <c r="AF1177" i="79"/>
  <c r="AF1179" i="79"/>
  <c r="AF1174" i="79"/>
  <c r="AF1178" i="79"/>
  <c r="AF1176" i="79"/>
  <c r="AF1175" i="79"/>
  <c r="AF978" i="79"/>
  <c r="AF982" i="79"/>
  <c r="AF979" i="79"/>
  <c r="AF983" i="79"/>
  <c r="AF981" i="79"/>
  <c r="AF980" i="79"/>
  <c r="AF984" i="79"/>
  <c r="AE406" i="79"/>
  <c r="AE409" i="79"/>
  <c r="AE400" i="79"/>
  <c r="AE404" i="79"/>
  <c r="AE402" i="79"/>
  <c r="AE405" i="79"/>
  <c r="AE403" i="79"/>
  <c r="AE408" i="79"/>
  <c r="AE401" i="79"/>
  <c r="AE399" i="79"/>
  <c r="AE407" i="79"/>
  <c r="AF401" i="79"/>
  <c r="AF405" i="79"/>
  <c r="AF409" i="79"/>
  <c r="AF399" i="79"/>
  <c r="AF400" i="79"/>
  <c r="AF402" i="79"/>
  <c r="AF406" i="79"/>
  <c r="AF403" i="79"/>
  <c r="AF404" i="79"/>
  <c r="AF407" i="79"/>
  <c r="AF408" i="79"/>
  <c r="AF208" i="79"/>
  <c r="AF212" i="79"/>
  <c r="AF216" i="79"/>
  <c r="AF211" i="79"/>
  <c r="AF209" i="79"/>
  <c r="AF213" i="79"/>
  <c r="AF217" i="79"/>
  <c r="AF215" i="79"/>
  <c r="AF210" i="79"/>
  <c r="AF218" i="79"/>
  <c r="AF219" i="79"/>
  <c r="AN550" i="46"/>
  <c r="AN554" i="46"/>
  <c r="AN558" i="46"/>
  <c r="AN562" i="46"/>
  <c r="AN557" i="46"/>
  <c r="AN551" i="46"/>
  <c r="AN555" i="46"/>
  <c r="AN559" i="46"/>
  <c r="AN556" i="46"/>
  <c r="AN561" i="46"/>
  <c r="AN552" i="46"/>
  <c r="AN560" i="46"/>
  <c r="AN553" i="46"/>
  <c r="AM551" i="46"/>
  <c r="AM552" i="46"/>
  <c r="AM554" i="46"/>
  <c r="AM550" i="46"/>
  <c r="AM553" i="46"/>
  <c r="AN414" i="46"/>
  <c r="AN418" i="46"/>
  <c r="AN422" i="46"/>
  <c r="AN415" i="46"/>
  <c r="AN419" i="46"/>
  <c r="AN423" i="46"/>
  <c r="AN412" i="46"/>
  <c r="AN420" i="46"/>
  <c r="AN417" i="46"/>
  <c r="AN416" i="46"/>
  <c r="AN413" i="46"/>
  <c r="AN421" i="46"/>
  <c r="AM423" i="46"/>
  <c r="AM419" i="46"/>
  <c r="AM415" i="46"/>
  <c r="AM422" i="46"/>
  <c r="AM418" i="46"/>
  <c r="AM414" i="46"/>
  <c r="AM421" i="46"/>
  <c r="AM413" i="46"/>
  <c r="AM416" i="46"/>
  <c r="AM417" i="46"/>
  <c r="AM420" i="46"/>
  <c r="AM412" i="46"/>
  <c r="AN275" i="46"/>
  <c r="AN279" i="46"/>
  <c r="AN283" i="46"/>
  <c r="AN287" i="46"/>
  <c r="AN276" i="46"/>
  <c r="AN280" i="46"/>
  <c r="AN284" i="46"/>
  <c r="AN288" i="46"/>
  <c r="AN277" i="46"/>
  <c r="AN281" i="46"/>
  <c r="AN285" i="46"/>
  <c r="AN289" i="46"/>
  <c r="AN278" i="46"/>
  <c r="AN282" i="46"/>
  <c r="AN286" i="46"/>
  <c r="AM280" i="46"/>
  <c r="AM276" i="46"/>
  <c r="AM279" i="46"/>
  <c r="AM275" i="46"/>
  <c r="AM278" i="46"/>
  <c r="AM281" i="46"/>
  <c r="AM277" i="46"/>
  <c r="AM145" i="46"/>
  <c r="AM137" i="46"/>
  <c r="AM147" i="46"/>
  <c r="AM150" i="46"/>
  <c r="AM140" i="46"/>
  <c r="AM136" i="46"/>
  <c r="AM142" i="46"/>
  <c r="AM141" i="46"/>
  <c r="AM135" i="46"/>
  <c r="AM143" i="46"/>
  <c r="AM146" i="46"/>
  <c r="AM148" i="46"/>
  <c r="AM144" i="46"/>
  <c r="AM139" i="46"/>
  <c r="AM149" i="46"/>
  <c r="AM138" i="46"/>
  <c r="AF590" i="79"/>
  <c r="AF595" i="79"/>
  <c r="AF597" i="79"/>
  <c r="AF594" i="79"/>
  <c r="AF599" i="79"/>
  <c r="AF593" i="79"/>
  <c r="AF598" i="79"/>
  <c r="AF592" i="79"/>
  <c r="AF591" i="79"/>
  <c r="AF596" i="79"/>
  <c r="AE597" i="79"/>
  <c r="AE599" i="79"/>
  <c r="AE594" i="79"/>
  <c r="AE593" i="79"/>
  <c r="AE595" i="79"/>
  <c r="AE590" i="79"/>
  <c r="AE596" i="79"/>
  <c r="AE591" i="79"/>
  <c r="AE592" i="79"/>
  <c r="AE598" i="79"/>
  <c r="AE1177" i="79"/>
  <c r="AE1173" i="79"/>
  <c r="AE1176" i="79"/>
  <c r="AE1179" i="79"/>
  <c r="AE1178" i="79"/>
  <c r="AE1175" i="79"/>
  <c r="AE1174" i="79"/>
  <c r="AE981" i="79"/>
  <c r="AE977" i="79"/>
  <c r="AE984" i="79"/>
  <c r="AE980" i="79"/>
  <c r="AE982" i="79"/>
  <c r="AE979" i="79"/>
  <c r="AE978" i="79"/>
  <c r="AE983" i="79"/>
  <c r="AM287" i="46"/>
  <c r="AM283" i="46"/>
  <c r="AM286" i="46"/>
  <c r="AM282" i="46"/>
  <c r="AM288" i="46"/>
  <c r="AM285" i="46"/>
  <c r="AM284" i="46"/>
  <c r="AM289" i="46"/>
  <c r="AM560" i="46"/>
  <c r="AM556" i="46"/>
  <c r="AM562" i="46"/>
  <c r="AM558" i="46"/>
  <c r="AM561" i="46"/>
  <c r="AM557" i="46"/>
  <c r="AM559" i="46"/>
  <c r="AM555" i="46"/>
  <c r="E3" i="80"/>
  <c r="E2" i="80"/>
  <c r="AN23" i="46" l="1"/>
  <c r="AO23" i="46"/>
  <c r="AP23" i="46"/>
  <c r="AQ23" i="46"/>
  <c r="AR23" i="46"/>
  <c r="AS23" i="46"/>
  <c r="AT23" i="46"/>
  <c r="AU23" i="46"/>
  <c r="AV23" i="46"/>
  <c r="AW23" i="46"/>
  <c r="AX23" i="46"/>
  <c r="AY23" i="46"/>
  <c r="AZ23" i="46"/>
  <c r="E36" i="45"/>
  <c r="U51" i="46"/>
  <c r="AN135" i="46" l="1"/>
  <c r="AN139" i="46"/>
  <c r="AN143" i="46"/>
  <c r="AN147" i="46"/>
  <c r="AN136" i="46"/>
  <c r="AN140" i="46"/>
  <c r="AN144" i="46"/>
  <c r="AN148" i="46"/>
  <c r="AN137" i="46"/>
  <c r="AN141" i="46"/>
  <c r="AN145" i="46"/>
  <c r="AN149" i="46"/>
  <c r="AN138" i="46"/>
  <c r="AN142" i="46"/>
  <c r="AN146" i="46"/>
  <c r="AN150" i="46"/>
  <c r="BA430" i="46" l="1"/>
  <c r="BA294" i="46"/>
  <c r="BA158" i="46"/>
  <c r="BA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N71" i="45"/>
  <c r="M71" i="45"/>
  <c r="L71" i="45"/>
  <c r="K71" i="45"/>
  <c r="J71" i="45"/>
  <c r="I71" i="45"/>
  <c r="H71" i="45"/>
  <c r="G71" i="45"/>
  <c r="E71" i="45"/>
  <c r="D71" i="45"/>
  <c r="C28" i="44"/>
  <c r="C13" i="44"/>
  <c r="Q54" i="43"/>
  <c r="P54" i="43"/>
  <c r="O54" i="43"/>
  <c r="N54" i="43"/>
  <c r="M54" i="43"/>
  <c r="L54" i="43"/>
  <c r="K54" i="43"/>
  <c r="Q13" i="44"/>
  <c r="P42" i="44"/>
  <c r="O42" i="44"/>
  <c r="N42" i="44"/>
  <c r="L122" i="45"/>
  <c r="L28" i="44"/>
  <c r="K42" i="44"/>
  <c r="AL1684" i="79" l="1"/>
  <c r="AL1630" i="79"/>
  <c r="AL1577" i="79"/>
  <c r="AL1380" i="79"/>
  <c r="AL1603" i="79"/>
  <c r="AL226" i="79"/>
  <c r="AL36" i="79"/>
  <c r="AL1657" i="79"/>
  <c r="AL606" i="79"/>
  <c r="AL416" i="79"/>
  <c r="AL1186" i="79"/>
  <c r="AL796" i="79"/>
  <c r="AL977" i="79" s="1"/>
  <c r="AM1684" i="79"/>
  <c r="AM1630" i="79"/>
  <c r="AM1577" i="79"/>
  <c r="AM1186" i="79"/>
  <c r="AM606" i="79"/>
  <c r="AM226" i="79"/>
  <c r="AM1603" i="79"/>
  <c r="AM36" i="79"/>
  <c r="AM1657" i="79"/>
  <c r="AM416" i="79"/>
  <c r="AM796" i="79"/>
  <c r="AM977" i="79" s="1"/>
  <c r="AM1380" i="79"/>
  <c r="AQ1684" i="79"/>
  <c r="AQ1630" i="79"/>
  <c r="AQ1577" i="79"/>
  <c r="AQ1186" i="79"/>
  <c r="AQ606" i="79"/>
  <c r="AQ226" i="79"/>
  <c r="AQ1380" i="79"/>
  <c r="AQ1603" i="79"/>
  <c r="AQ36" i="79"/>
  <c r="AQ416" i="79"/>
  <c r="AQ1657" i="79"/>
  <c r="AQ796" i="79"/>
  <c r="AO1657" i="79"/>
  <c r="AO1603" i="79"/>
  <c r="AO1380" i="79"/>
  <c r="AO796" i="79"/>
  <c r="AO977" i="79" s="1"/>
  <c r="AO416" i="79"/>
  <c r="AO36" i="79"/>
  <c r="AO606" i="79"/>
  <c r="AO1630" i="79"/>
  <c r="AO1186" i="79"/>
  <c r="AO1577" i="79"/>
  <c r="AO1684" i="79"/>
  <c r="AO226" i="79"/>
  <c r="AP1684" i="79"/>
  <c r="AP1630" i="79"/>
  <c r="AP1657" i="79"/>
  <c r="AP1186" i="79"/>
  <c r="AP796" i="79"/>
  <c r="AP977" i="79" s="1"/>
  <c r="AP1577" i="79"/>
  <c r="AP1380" i="79"/>
  <c r="AP1603" i="79"/>
  <c r="AP226" i="79"/>
  <c r="AP36" i="79"/>
  <c r="AP606" i="79"/>
  <c r="AP416" i="79"/>
  <c r="AN1657" i="79"/>
  <c r="AN1684" i="79"/>
  <c r="AN416" i="79"/>
  <c r="AN226" i="79"/>
  <c r="AN796" i="79"/>
  <c r="AN977" i="79" s="1"/>
  <c r="AN606" i="79"/>
  <c r="AN1630" i="79"/>
  <c r="AN1380" i="79"/>
  <c r="AN1186" i="79"/>
  <c r="AN1603" i="79"/>
  <c r="AN1577" i="79"/>
  <c r="AN36" i="79"/>
  <c r="AR1657" i="79"/>
  <c r="AR1603" i="79"/>
  <c r="AR1630" i="79"/>
  <c r="AR1577" i="79"/>
  <c r="AR36" i="79"/>
  <c r="AR416" i="79"/>
  <c r="AR226" i="79"/>
  <c r="AR1684" i="79"/>
  <c r="AR796" i="79"/>
  <c r="AR977" i="79" s="1"/>
  <c r="AR606" i="79"/>
  <c r="AR1380" i="79"/>
  <c r="AR1186" i="79"/>
  <c r="AL991" i="79"/>
  <c r="AP991" i="79"/>
  <c r="AM991" i="79"/>
  <c r="AQ991" i="79"/>
  <c r="AO991" i="79"/>
  <c r="AN991" i="79"/>
  <c r="AR991" i="79"/>
  <c r="L29" i="44"/>
  <c r="L33" i="44" s="1"/>
  <c r="M14" i="44"/>
  <c r="M18" i="44" s="1"/>
  <c r="N43" i="44"/>
  <c r="K29" i="44"/>
  <c r="K33" i="44" s="1"/>
  <c r="N123" i="45"/>
  <c r="O123" i="45"/>
  <c r="P123" i="45"/>
  <c r="C88" i="45"/>
  <c r="AW21" i="46"/>
  <c r="M123" i="45"/>
  <c r="AU21" i="46"/>
  <c r="Q14" i="44"/>
  <c r="Q18" i="44" s="1"/>
  <c r="Q29" i="44"/>
  <c r="Q33" i="44" s="1"/>
  <c r="Q43" i="44"/>
  <c r="AX21" i="46"/>
  <c r="AX159" i="46"/>
  <c r="AT159" i="46"/>
  <c r="AX295" i="46"/>
  <c r="AX424" i="46" s="1"/>
  <c r="AT295" i="46"/>
  <c r="AT424" i="46" s="1"/>
  <c r="AX431" i="46"/>
  <c r="AT431" i="46"/>
  <c r="AP960" i="79"/>
  <c r="K14" i="44"/>
  <c r="K18" i="44" s="1"/>
  <c r="O14" i="44"/>
  <c r="O18" i="44" s="1"/>
  <c r="O29" i="44"/>
  <c r="O33" i="44" s="1"/>
  <c r="O43" i="44"/>
  <c r="O54" i="44" s="1"/>
  <c r="AT21" i="46"/>
  <c r="AW159" i="46"/>
  <c r="AW295" i="46"/>
  <c r="AW424" i="46" s="1"/>
  <c r="AW431" i="46"/>
  <c r="M43" i="44"/>
  <c r="AZ21" i="46"/>
  <c r="AZ159" i="46"/>
  <c r="AV159" i="46"/>
  <c r="AZ295" i="46"/>
  <c r="AZ424" i="46" s="1"/>
  <c r="AV295" i="46"/>
  <c r="AV424" i="46" s="1"/>
  <c r="AZ431" i="46"/>
  <c r="AV431" i="46"/>
  <c r="AN960" i="79"/>
  <c r="N29" i="44"/>
  <c r="N33" i="44" s="1"/>
  <c r="K43" i="44"/>
  <c r="K54" i="44" s="1"/>
  <c r="AV21" i="46"/>
  <c r="AY21" i="46"/>
  <c r="AY159" i="46"/>
  <c r="AU159" i="46"/>
  <c r="AY295" i="46"/>
  <c r="AY424" i="46" s="1"/>
  <c r="AU295" i="46"/>
  <c r="AU424" i="46" s="1"/>
  <c r="AY431" i="46"/>
  <c r="AU431" i="46"/>
  <c r="K122" i="45"/>
  <c r="AX20" i="46"/>
  <c r="AU158" i="46"/>
  <c r="AY430" i="46"/>
  <c r="L13" i="44"/>
  <c r="P13" i="44"/>
  <c r="S14" i="47"/>
  <c r="AT158" i="46"/>
  <c r="AY294" i="46"/>
  <c r="AU430" i="46"/>
  <c r="N28" i="44"/>
  <c r="Q14" i="47"/>
  <c r="AW20" i="46"/>
  <c r="AY158" i="46"/>
  <c r="AW294" i="46"/>
  <c r="O122" i="45"/>
  <c r="U14" i="47"/>
  <c r="AU20" i="46"/>
  <c r="AY20" i="46"/>
  <c r="AX158" i="46"/>
  <c r="AU294" i="46"/>
  <c r="V14" i="47"/>
  <c r="AZ430" i="46"/>
  <c r="AV430" i="46"/>
  <c r="N13" i="44"/>
  <c r="M122" i="45"/>
  <c r="M28" i="44"/>
  <c r="Q42" i="44"/>
  <c r="R14" i="47"/>
  <c r="AV20" i="46"/>
  <c r="AZ294" i="46"/>
  <c r="AV294" i="46"/>
  <c r="Q28" i="44"/>
  <c r="M42" i="44"/>
  <c r="AW158" i="46"/>
  <c r="AX430" i="46"/>
  <c r="AT430" i="46"/>
  <c r="T14" i="47"/>
  <c r="P14" i="47"/>
  <c r="AT20" i="46"/>
  <c r="AZ20" i="46"/>
  <c r="AZ158" i="46"/>
  <c r="AV158" i="46"/>
  <c r="AX294" i="46"/>
  <c r="AT294" i="46"/>
  <c r="AW430" i="46"/>
  <c r="K13" i="44"/>
  <c r="L123" i="45"/>
  <c r="N122" i="45"/>
  <c r="J122" i="45"/>
  <c r="M29" i="44"/>
  <c r="M33" i="44" s="1"/>
  <c r="O13" i="44"/>
  <c r="P28" i="44"/>
  <c r="N14" i="44"/>
  <c r="N18" i="44" s="1"/>
  <c r="M13" i="44"/>
  <c r="J123" i="45"/>
  <c r="P122" i="45"/>
  <c r="K28" i="44"/>
  <c r="L14" i="44"/>
  <c r="L18" i="44" s="1"/>
  <c r="P14" i="44"/>
  <c r="P18" i="44" s="1"/>
  <c r="P29" i="44"/>
  <c r="P33" i="44" s="1"/>
  <c r="P43" i="44"/>
  <c r="L43" i="44"/>
  <c r="L42" i="44"/>
  <c r="K123" i="45"/>
  <c r="O28" i="44"/>
  <c r="H130" i="47"/>
  <c r="H131" i="47"/>
  <c r="H129" i="47"/>
  <c r="AZ553" i="46" l="1"/>
  <c r="AZ551" i="46"/>
  <c r="AZ554" i="46"/>
  <c r="AZ552" i="46"/>
  <c r="AZ550" i="46"/>
  <c r="AZ555" i="46"/>
  <c r="N54" i="44"/>
  <c r="AR596" i="79"/>
  <c r="AR590" i="79"/>
  <c r="AR599" i="79"/>
  <c r="AR597" i="79"/>
  <c r="AR591" i="79"/>
  <c r="AR598" i="79"/>
  <c r="AR595" i="79"/>
  <c r="AR594" i="79"/>
  <c r="AR592" i="79"/>
  <c r="AR593" i="79"/>
  <c r="AM590" i="79"/>
  <c r="AM592" i="79"/>
  <c r="AM593" i="79"/>
  <c r="AM591" i="79"/>
  <c r="AM596" i="79"/>
  <c r="AM594" i="79"/>
  <c r="AM597" i="79"/>
  <c r="AM595" i="79"/>
  <c r="AM598" i="79"/>
  <c r="AM599" i="79"/>
  <c r="AX550" i="46"/>
  <c r="AX551" i="46"/>
  <c r="AX552" i="46"/>
  <c r="AX553" i="46"/>
  <c r="AX554" i="46"/>
  <c r="AX555" i="46"/>
  <c r="AN597" i="79"/>
  <c r="AN595" i="79"/>
  <c r="AN598" i="79"/>
  <c r="AN592" i="79"/>
  <c r="AN590" i="79"/>
  <c r="AN599" i="79"/>
  <c r="AN593" i="79"/>
  <c r="AN596" i="79"/>
  <c r="AN594" i="79"/>
  <c r="AN591" i="79"/>
  <c r="AU550" i="46"/>
  <c r="AU551" i="46"/>
  <c r="AU552" i="46"/>
  <c r="AU553" i="46"/>
  <c r="AU554" i="46"/>
  <c r="AU555" i="46"/>
  <c r="L54" i="44"/>
  <c r="P54" i="44"/>
  <c r="AY553" i="46"/>
  <c r="AY552" i="46"/>
  <c r="AY555" i="46"/>
  <c r="AY551" i="46"/>
  <c r="AY554" i="46"/>
  <c r="AY550" i="46"/>
  <c r="AP595" i="79"/>
  <c r="AP593" i="79"/>
  <c r="AP599" i="79"/>
  <c r="AP592" i="79"/>
  <c r="AP596" i="79"/>
  <c r="AP590" i="79"/>
  <c r="AP597" i="79"/>
  <c r="AP594" i="79"/>
  <c r="AP598" i="79"/>
  <c r="AP591" i="79"/>
  <c r="AQ960" i="79"/>
  <c r="AQ977" i="79"/>
  <c r="AR960" i="79"/>
  <c r="M54" i="44"/>
  <c r="AQ598" i="79"/>
  <c r="AQ592" i="79"/>
  <c r="AQ597" i="79"/>
  <c r="AQ590" i="79"/>
  <c r="AQ599" i="79"/>
  <c r="AQ596" i="79"/>
  <c r="AQ593" i="79"/>
  <c r="AQ595" i="79"/>
  <c r="AQ591" i="79"/>
  <c r="AQ594" i="79"/>
  <c r="AL597" i="79"/>
  <c r="AL593" i="79"/>
  <c r="AL599" i="79"/>
  <c r="AL596" i="79"/>
  <c r="AL592" i="79"/>
  <c r="AL598" i="79"/>
  <c r="AL590" i="79"/>
  <c r="AL591" i="79"/>
  <c r="AL594" i="79"/>
  <c r="AL595" i="79"/>
  <c r="AT550" i="46"/>
  <c r="AT551" i="46"/>
  <c r="AT552" i="46"/>
  <c r="AT553" i="46"/>
  <c r="AT554" i="46"/>
  <c r="AT555" i="46"/>
  <c r="AV551" i="46"/>
  <c r="AV554" i="46"/>
  <c r="AV552" i="46"/>
  <c r="AV553" i="46"/>
  <c r="AV555" i="46"/>
  <c r="AV550" i="46"/>
  <c r="AW550" i="46"/>
  <c r="AW551" i="46"/>
  <c r="AW552" i="46"/>
  <c r="AW553" i="46"/>
  <c r="AW554" i="46"/>
  <c r="AW555" i="46"/>
  <c r="Q54" i="44"/>
  <c r="AO595" i="79"/>
  <c r="AO590" i="79"/>
  <c r="AO593" i="79"/>
  <c r="AO594" i="79"/>
  <c r="AO599" i="79"/>
  <c r="AO592" i="79"/>
  <c r="AO596" i="79"/>
  <c r="AO591" i="79"/>
  <c r="AO597" i="79"/>
  <c r="AO598" i="79"/>
  <c r="AV138" i="46"/>
  <c r="AV148" i="46"/>
  <c r="AV139" i="46"/>
  <c r="AV145" i="46"/>
  <c r="AV144" i="46"/>
  <c r="AV142" i="46"/>
  <c r="AV137" i="46"/>
  <c r="AV149" i="46"/>
  <c r="AV141" i="46"/>
  <c r="AV135" i="46"/>
  <c r="AV140" i="46"/>
  <c r="AV147" i="46"/>
  <c r="AV136" i="46"/>
  <c r="AV150" i="46"/>
  <c r="AV146" i="46"/>
  <c r="AV143" i="46"/>
  <c r="AR1369" i="79"/>
  <c r="AR1371" i="79"/>
  <c r="AR1373" i="79"/>
  <c r="AR1370" i="79"/>
  <c r="AR1372" i="79"/>
  <c r="AR1374" i="79"/>
  <c r="AN1567" i="79"/>
  <c r="AN1564" i="79"/>
  <c r="AN1568" i="79"/>
  <c r="AN1566" i="79"/>
  <c r="AN1565" i="79"/>
  <c r="AO403" i="79"/>
  <c r="AO402" i="79"/>
  <c r="AO405" i="79"/>
  <c r="AO407" i="79"/>
  <c r="AO406" i="79"/>
  <c r="AO404" i="79"/>
  <c r="AO408" i="79"/>
  <c r="AO409" i="79"/>
  <c r="AQ979" i="79"/>
  <c r="AQ980" i="79"/>
  <c r="AQ984" i="79"/>
  <c r="AQ978" i="79"/>
  <c r="AQ981" i="79"/>
  <c r="AQ982" i="79"/>
  <c r="AQ983" i="79"/>
  <c r="AQ1370" i="79"/>
  <c r="AQ1374" i="79"/>
  <c r="AQ1372" i="79"/>
  <c r="AQ1369" i="79"/>
  <c r="AQ1371" i="79"/>
  <c r="AQ1373" i="79"/>
  <c r="AM1566" i="79"/>
  <c r="AM1565" i="79"/>
  <c r="AM1568" i="79"/>
  <c r="AM1567" i="79"/>
  <c r="AM1564" i="79"/>
  <c r="AM1372" i="79"/>
  <c r="AM1374" i="79"/>
  <c r="AM1371" i="79"/>
  <c r="AM1369" i="79"/>
  <c r="AM1373" i="79"/>
  <c r="AM1370" i="79"/>
  <c r="AL982" i="79"/>
  <c r="AL980" i="79"/>
  <c r="AL978" i="79"/>
  <c r="AL984" i="79"/>
  <c r="AL979" i="79"/>
  <c r="AL983" i="79"/>
  <c r="AL981" i="79"/>
  <c r="AL1564" i="79"/>
  <c r="AL1566" i="79"/>
  <c r="AL1568" i="79"/>
  <c r="AL1565" i="79"/>
  <c r="AL1567" i="79"/>
  <c r="C102" i="45"/>
  <c r="P55" i="44"/>
  <c r="P56" i="44"/>
  <c r="K53" i="44"/>
  <c r="K56" i="44"/>
  <c r="K55" i="44"/>
  <c r="AR1567" i="79"/>
  <c r="AR1566" i="79"/>
  <c r="AR1568" i="79"/>
  <c r="AR1564" i="79"/>
  <c r="AR1565" i="79"/>
  <c r="AR402" i="79"/>
  <c r="AR404" i="79"/>
  <c r="AR406" i="79"/>
  <c r="AR408" i="79"/>
  <c r="AR403" i="79"/>
  <c r="AR409" i="79"/>
  <c r="AR407" i="79"/>
  <c r="AR405" i="79"/>
  <c r="AP787" i="79"/>
  <c r="AP783" i="79"/>
  <c r="AP788" i="79"/>
  <c r="AP784" i="79"/>
  <c r="AP789" i="79"/>
  <c r="AP785" i="79"/>
  <c r="AP782" i="79"/>
  <c r="AP781" i="79"/>
  <c r="AP786" i="79"/>
  <c r="AP1566" i="79"/>
  <c r="AP1568" i="79"/>
  <c r="AP1565" i="79"/>
  <c r="AP1564" i="79"/>
  <c r="AP1567" i="79"/>
  <c r="AO786" i="79"/>
  <c r="AO781" i="79"/>
  <c r="AO783" i="79"/>
  <c r="AO787" i="79"/>
  <c r="AO788" i="79"/>
  <c r="AO784" i="79"/>
  <c r="AO785" i="79"/>
  <c r="AO782" i="79"/>
  <c r="AO789" i="79"/>
  <c r="AO1565" i="79"/>
  <c r="AO1564" i="79"/>
  <c r="AO1567" i="79"/>
  <c r="AO1566" i="79"/>
  <c r="AO1568" i="79"/>
  <c r="AQ1564" i="79"/>
  <c r="AQ1566" i="79"/>
  <c r="AQ1565" i="79"/>
  <c r="AQ1568" i="79"/>
  <c r="AQ1567" i="79"/>
  <c r="AM983" i="79"/>
  <c r="AM979" i="79"/>
  <c r="AM980" i="79"/>
  <c r="AM982" i="79"/>
  <c r="AM981" i="79"/>
  <c r="AM984" i="79"/>
  <c r="AM978" i="79"/>
  <c r="AL1371" i="79"/>
  <c r="AL1369" i="79"/>
  <c r="AL1370" i="79"/>
  <c r="AL1373" i="79"/>
  <c r="AL1374" i="79"/>
  <c r="AL1372" i="79"/>
  <c r="C95" i="45"/>
  <c r="O56" i="44"/>
  <c r="O55" i="44"/>
  <c r="AL960" i="79"/>
  <c r="AX135" i="46"/>
  <c r="AX139" i="46"/>
  <c r="AX143" i="46"/>
  <c r="AX147" i="46"/>
  <c r="AX141" i="46"/>
  <c r="AX149" i="46"/>
  <c r="AX142" i="46"/>
  <c r="AX150" i="46"/>
  <c r="AX136" i="46"/>
  <c r="AX140" i="46"/>
  <c r="AX144" i="46"/>
  <c r="AX148" i="46"/>
  <c r="AX137" i="46"/>
  <c r="AX145" i="46"/>
  <c r="AX138" i="46"/>
  <c r="AX146" i="46"/>
  <c r="AU135" i="46"/>
  <c r="AU139" i="46"/>
  <c r="AU143" i="46"/>
  <c r="AU147" i="46"/>
  <c r="AU140" i="46"/>
  <c r="AU148" i="46"/>
  <c r="AU141" i="46"/>
  <c r="AU145" i="46"/>
  <c r="AU142" i="46"/>
  <c r="AU150" i="46"/>
  <c r="AU136" i="46"/>
  <c r="AU144" i="46"/>
  <c r="AU137" i="46"/>
  <c r="AU149" i="46"/>
  <c r="AU138" i="46"/>
  <c r="AU146" i="46"/>
  <c r="N55" i="44"/>
  <c r="N56" i="44"/>
  <c r="AR785" i="79"/>
  <c r="AR788" i="79"/>
  <c r="AR782" i="79"/>
  <c r="AR781" i="79"/>
  <c r="AR789" i="79"/>
  <c r="AR783" i="79"/>
  <c r="AR784" i="79"/>
  <c r="AR786" i="79"/>
  <c r="AR787" i="79"/>
  <c r="AN788" i="79"/>
  <c r="AN781" i="79"/>
  <c r="AN783" i="79"/>
  <c r="AN787" i="79"/>
  <c r="AN784" i="79"/>
  <c r="AN786" i="79"/>
  <c r="AN782" i="79"/>
  <c r="AN785" i="79"/>
  <c r="AN789" i="79"/>
  <c r="AQ405" i="79"/>
  <c r="AQ403" i="79"/>
  <c r="AQ409" i="79"/>
  <c r="AQ407" i="79"/>
  <c r="AQ402" i="79"/>
  <c r="AQ408" i="79"/>
  <c r="AQ406" i="79"/>
  <c r="AQ404" i="79"/>
  <c r="AM405" i="79"/>
  <c r="AM408" i="79"/>
  <c r="AM403" i="79"/>
  <c r="AM409" i="79"/>
  <c r="AM402" i="79"/>
  <c r="AM406" i="79"/>
  <c r="AM404" i="79"/>
  <c r="AM407" i="79"/>
  <c r="AL404" i="79"/>
  <c r="AL407" i="79"/>
  <c r="AL408" i="79"/>
  <c r="AL409" i="79"/>
  <c r="AL405" i="79"/>
  <c r="AL402" i="79"/>
  <c r="AL403" i="79"/>
  <c r="AL406" i="79"/>
  <c r="L53" i="44"/>
  <c r="L55" i="44"/>
  <c r="L56" i="44"/>
  <c r="M56" i="44"/>
  <c r="M55" i="44"/>
  <c r="AW135" i="46"/>
  <c r="AW139" i="46"/>
  <c r="AW143" i="46"/>
  <c r="AW147" i="46"/>
  <c r="AW141" i="46"/>
  <c r="AW150" i="46"/>
  <c r="AW142" i="46"/>
  <c r="AW149" i="46"/>
  <c r="AW136" i="46"/>
  <c r="AW140" i="46"/>
  <c r="AW144" i="46"/>
  <c r="AW148" i="46"/>
  <c r="AW137" i="46"/>
  <c r="AW145" i="46"/>
  <c r="AW138" i="46"/>
  <c r="AW146" i="46"/>
  <c r="AN402" i="79"/>
  <c r="AN407" i="79"/>
  <c r="AN406" i="79"/>
  <c r="AN405" i="79"/>
  <c r="AN404" i="79"/>
  <c r="AN409" i="79"/>
  <c r="AN408" i="79"/>
  <c r="AN403" i="79"/>
  <c r="AP1374" i="79"/>
  <c r="AP1369" i="79"/>
  <c r="AP1371" i="79"/>
  <c r="AP1373" i="79"/>
  <c r="AP1370" i="79"/>
  <c r="AP1372" i="79"/>
  <c r="AO979" i="79"/>
  <c r="AO981" i="79"/>
  <c r="AO980" i="79"/>
  <c r="AO978" i="79"/>
  <c r="AO982" i="79"/>
  <c r="AO984" i="79"/>
  <c r="AO983" i="79"/>
  <c r="AO960" i="79"/>
  <c r="AT135" i="46"/>
  <c r="AT139" i="46"/>
  <c r="AT143" i="46"/>
  <c r="AT147" i="46"/>
  <c r="AT137" i="46"/>
  <c r="AT138" i="46"/>
  <c r="AT150" i="46"/>
  <c r="AT136" i="46"/>
  <c r="AT140" i="46"/>
  <c r="AT144" i="46"/>
  <c r="AT148" i="46"/>
  <c r="AT141" i="46"/>
  <c r="AT145" i="46"/>
  <c r="AT149" i="46"/>
  <c r="AT142" i="46"/>
  <c r="AT146" i="46"/>
  <c r="AM960" i="79"/>
  <c r="AY135" i="46"/>
  <c r="AY139" i="46"/>
  <c r="AY143" i="46"/>
  <c r="AY147" i="46"/>
  <c r="AY136" i="46"/>
  <c r="AY144" i="46"/>
  <c r="AY148" i="46"/>
  <c r="AY141" i="46"/>
  <c r="AY149" i="46"/>
  <c r="AY142" i="46"/>
  <c r="AY150" i="46"/>
  <c r="AY140" i="46"/>
  <c r="AY137" i="46"/>
  <c r="AY145" i="46"/>
  <c r="AY138" i="46"/>
  <c r="AY146" i="46"/>
  <c r="AZ137" i="46"/>
  <c r="AZ143" i="46"/>
  <c r="AZ138" i="46"/>
  <c r="AZ146" i="46"/>
  <c r="AZ140" i="46"/>
  <c r="AZ144" i="46"/>
  <c r="AZ136" i="46"/>
  <c r="AZ150" i="46"/>
  <c r="AZ139" i="46"/>
  <c r="AZ147" i="46"/>
  <c r="AZ141" i="46"/>
  <c r="AZ149" i="46"/>
  <c r="AZ135" i="46"/>
  <c r="AZ148" i="46"/>
  <c r="AZ142" i="46"/>
  <c r="AZ145" i="46"/>
  <c r="C109" i="45"/>
  <c r="Q56" i="44"/>
  <c r="Q55" i="44"/>
  <c r="AR982" i="79"/>
  <c r="AR984" i="79"/>
  <c r="AR983" i="79"/>
  <c r="AR980" i="79"/>
  <c r="AR979" i="79"/>
  <c r="AR981" i="79"/>
  <c r="AR978" i="79"/>
  <c r="AN1370" i="79"/>
  <c r="AN1372" i="79"/>
  <c r="AN1369" i="79"/>
  <c r="AN1371" i="79"/>
  <c r="AN1373" i="79"/>
  <c r="AN1374" i="79"/>
  <c r="AN983" i="79"/>
  <c r="AN984" i="79"/>
  <c r="AN979" i="79"/>
  <c r="AN978" i="79"/>
  <c r="AN982" i="79"/>
  <c r="AN980" i="79"/>
  <c r="AN981" i="79"/>
  <c r="AP404" i="79"/>
  <c r="AP407" i="79"/>
  <c r="AP408" i="79"/>
  <c r="AP405" i="79"/>
  <c r="AP409" i="79"/>
  <c r="AP402" i="79"/>
  <c r="AP403" i="79"/>
  <c r="AP406" i="79"/>
  <c r="AP979" i="79"/>
  <c r="AP984" i="79"/>
  <c r="AP982" i="79"/>
  <c r="AP980" i="79"/>
  <c r="AP983" i="79"/>
  <c r="AP981" i="79"/>
  <c r="AP978" i="79"/>
  <c r="AO1369" i="79"/>
  <c r="AO1373" i="79"/>
  <c r="AO1370" i="79"/>
  <c r="AO1372" i="79"/>
  <c r="AO1374" i="79"/>
  <c r="AO1371" i="79"/>
  <c r="AQ781" i="79"/>
  <c r="AQ789" i="79"/>
  <c r="AQ786" i="79"/>
  <c r="AQ782" i="79"/>
  <c r="AQ784" i="79"/>
  <c r="AQ783" i="79"/>
  <c r="AQ788" i="79"/>
  <c r="AQ785" i="79"/>
  <c r="AQ787" i="79"/>
  <c r="AM786" i="79"/>
  <c r="AM789" i="79"/>
  <c r="AM783" i="79"/>
  <c r="AM781" i="79"/>
  <c r="AM782" i="79"/>
  <c r="AM784" i="79"/>
  <c r="AM785" i="79"/>
  <c r="AM787" i="79"/>
  <c r="AM788" i="79"/>
  <c r="AL787" i="79"/>
  <c r="AL782" i="79"/>
  <c r="AL786" i="79"/>
  <c r="AL788" i="79"/>
  <c r="AL785" i="79"/>
  <c r="AL789" i="79"/>
  <c r="AL783" i="79"/>
  <c r="AL781" i="79"/>
  <c r="AL784" i="79"/>
  <c r="AQ1155" i="79"/>
  <c r="AQ1173" i="79"/>
  <c r="AQ1176" i="79"/>
  <c r="AQ1177" i="79"/>
  <c r="AQ1178" i="79"/>
  <c r="AQ1179" i="79"/>
  <c r="AQ1174" i="79"/>
  <c r="AQ1175" i="79"/>
  <c r="AR1155" i="79"/>
  <c r="AR1178" i="79"/>
  <c r="AR1174" i="79"/>
  <c r="AR1175" i="79"/>
  <c r="AR1176" i="79"/>
  <c r="AR1179" i="79"/>
  <c r="AR1173" i="79"/>
  <c r="AR1177" i="79"/>
  <c r="AM1155" i="79"/>
  <c r="AM1178" i="79"/>
  <c r="AM1179" i="79"/>
  <c r="AM1174" i="79"/>
  <c r="AM1175" i="79"/>
  <c r="AM1176" i="79"/>
  <c r="AM1177" i="79"/>
  <c r="AM1173" i="79"/>
  <c r="AN1155" i="79"/>
  <c r="AN1174" i="79"/>
  <c r="AN1173" i="79"/>
  <c r="AN1177" i="79"/>
  <c r="AN1178" i="79"/>
  <c r="AN1179" i="79"/>
  <c r="AN1175" i="79"/>
  <c r="AN1176" i="79"/>
  <c r="AP1155" i="79"/>
  <c r="AP1173" i="79"/>
  <c r="AP1176" i="79"/>
  <c r="AP1177" i="79"/>
  <c r="AP1178" i="79"/>
  <c r="AP1179" i="79"/>
  <c r="AP1175" i="79"/>
  <c r="AP1174" i="79"/>
  <c r="AO1155" i="79"/>
  <c r="AO1177" i="79"/>
  <c r="AO1178" i="79"/>
  <c r="AO1173" i="79"/>
  <c r="AO1174" i="79"/>
  <c r="AO1175" i="79"/>
  <c r="AO1176" i="79"/>
  <c r="AO1179" i="79"/>
  <c r="AL1155" i="79"/>
  <c r="AL1176" i="79"/>
  <c r="AL1177" i="79"/>
  <c r="AL1173" i="79"/>
  <c r="AL1174" i="79"/>
  <c r="AL1175" i="79"/>
  <c r="AL1178" i="79"/>
  <c r="AL1179" i="79"/>
  <c r="AO1544" i="79"/>
  <c r="AO1350" i="79"/>
  <c r="AY419" i="46"/>
  <c r="AY423" i="46"/>
  <c r="AY421" i="46"/>
  <c r="AY420" i="46"/>
  <c r="AY425" i="46"/>
  <c r="AY418" i="46"/>
  <c r="AY422" i="46"/>
  <c r="AZ284" i="46"/>
  <c r="AZ288" i="46"/>
  <c r="AZ282" i="46"/>
  <c r="AZ286" i="46"/>
  <c r="AZ285" i="46"/>
  <c r="AZ289" i="46"/>
  <c r="AZ283" i="46"/>
  <c r="AZ287" i="46"/>
  <c r="AW421" i="46"/>
  <c r="AW419" i="46"/>
  <c r="AW423" i="46"/>
  <c r="AW418" i="46"/>
  <c r="AW422" i="46"/>
  <c r="AW425" i="46"/>
  <c r="AW420" i="46"/>
  <c r="AX282" i="46"/>
  <c r="AX286" i="46"/>
  <c r="AX284" i="46"/>
  <c r="AX288" i="46"/>
  <c r="AX283" i="46"/>
  <c r="AX287" i="46"/>
  <c r="AX289" i="46"/>
  <c r="AX285" i="46"/>
  <c r="AQ1544" i="79"/>
  <c r="AM1544" i="79"/>
  <c r="AU283" i="46"/>
  <c r="AU287" i="46"/>
  <c r="AU285" i="46"/>
  <c r="AU289" i="46"/>
  <c r="AU284" i="46"/>
  <c r="AU288" i="46"/>
  <c r="AU282" i="46"/>
  <c r="AU286" i="46"/>
  <c r="AV420" i="46"/>
  <c r="AV425" i="46"/>
  <c r="AV418" i="46"/>
  <c r="AV422" i="46"/>
  <c r="AV421" i="46"/>
  <c r="AV423" i="46"/>
  <c r="AV419" i="46"/>
  <c r="AW285" i="46"/>
  <c r="AW289" i="46"/>
  <c r="AW283" i="46"/>
  <c r="AW287" i="46"/>
  <c r="AW282" i="46"/>
  <c r="AW286" i="46"/>
  <c r="AW288" i="46"/>
  <c r="AW284" i="46"/>
  <c r="AT418" i="46"/>
  <c r="AT422" i="46"/>
  <c r="AT420" i="46"/>
  <c r="AT425" i="46"/>
  <c r="AT419" i="46"/>
  <c r="AT423" i="46"/>
  <c r="AT421" i="46"/>
  <c r="AR1350" i="79"/>
  <c r="AN1350" i="79"/>
  <c r="AP1350" i="79"/>
  <c r="AL1350" i="79"/>
  <c r="AU419" i="46"/>
  <c r="AU423" i="46"/>
  <c r="AU421" i="46"/>
  <c r="AU420" i="46"/>
  <c r="AU425" i="46"/>
  <c r="AU422" i="46"/>
  <c r="AU418" i="46"/>
  <c r="AV284" i="46"/>
  <c r="AV288" i="46"/>
  <c r="AV282" i="46"/>
  <c r="AV286" i="46"/>
  <c r="AV285" i="46"/>
  <c r="AV289" i="46"/>
  <c r="AV287" i="46"/>
  <c r="AV283" i="46"/>
  <c r="AT282" i="46"/>
  <c r="AT286" i="46"/>
  <c r="AT284" i="46"/>
  <c r="AT288" i="46"/>
  <c r="AT283" i="46"/>
  <c r="AT287" i="46"/>
  <c r="AT285" i="46"/>
  <c r="AT289" i="46"/>
  <c r="AQ1350" i="79"/>
  <c r="AM1350" i="79"/>
  <c r="AY283" i="46"/>
  <c r="AY287" i="46"/>
  <c r="AY285" i="46"/>
  <c r="AY289" i="46"/>
  <c r="AY284" i="46"/>
  <c r="AY288" i="46"/>
  <c r="AY286" i="46"/>
  <c r="AY282" i="46"/>
  <c r="AZ420" i="46"/>
  <c r="AZ425" i="46"/>
  <c r="AZ418" i="46"/>
  <c r="AZ422" i="46"/>
  <c r="AZ421" i="46"/>
  <c r="AZ423" i="46"/>
  <c r="AZ419" i="46"/>
  <c r="AX418" i="46"/>
  <c r="AX422" i="46"/>
  <c r="AX420" i="46"/>
  <c r="AX425" i="46"/>
  <c r="AX419" i="46"/>
  <c r="AX423" i="46"/>
  <c r="AX421" i="46"/>
  <c r="AR1544" i="79"/>
  <c r="AN1544" i="79"/>
  <c r="AP1544" i="79"/>
  <c r="AL1544" i="79"/>
  <c r="AM209" i="79"/>
  <c r="AM213" i="79"/>
  <c r="AM217" i="79"/>
  <c r="AM208" i="79"/>
  <c r="AM212" i="79"/>
  <c r="AM216" i="79"/>
  <c r="AM214" i="79"/>
  <c r="AM215" i="79"/>
  <c r="AM210" i="79"/>
  <c r="AM218" i="79"/>
  <c r="AM211" i="79"/>
  <c r="AM219" i="79"/>
  <c r="AN400" i="79"/>
  <c r="AN399" i="79"/>
  <c r="AN401" i="79"/>
  <c r="AL401" i="79"/>
  <c r="AL399" i="79"/>
  <c r="AL400" i="79"/>
  <c r="AQ209" i="79"/>
  <c r="AQ213" i="79"/>
  <c r="AQ217" i="79"/>
  <c r="AQ208" i="79"/>
  <c r="AQ212" i="79"/>
  <c r="AQ216" i="79"/>
  <c r="AQ210" i="79"/>
  <c r="AQ218" i="79"/>
  <c r="AQ211" i="79"/>
  <c r="AQ219" i="79"/>
  <c r="AQ214" i="79"/>
  <c r="AQ215" i="79"/>
  <c r="AR400" i="79"/>
  <c r="AR399" i="79"/>
  <c r="AR401" i="79"/>
  <c r="AP401" i="79"/>
  <c r="AP399" i="79"/>
  <c r="AP400" i="79"/>
  <c r="AM399" i="79"/>
  <c r="AM400" i="79"/>
  <c r="AM401" i="79"/>
  <c r="AN210" i="79"/>
  <c r="AN214" i="79"/>
  <c r="AN218" i="79"/>
  <c r="AN209" i="79"/>
  <c r="AN213" i="79"/>
  <c r="AN217" i="79"/>
  <c r="AN211" i="79"/>
  <c r="AN219" i="79"/>
  <c r="AN212" i="79"/>
  <c r="AN215" i="79"/>
  <c r="AN208" i="79"/>
  <c r="AN216" i="79"/>
  <c r="AO401" i="79"/>
  <c r="AO400" i="79"/>
  <c r="AO399" i="79"/>
  <c r="AL208" i="79"/>
  <c r="AL212" i="79"/>
  <c r="AL216" i="79"/>
  <c r="AL211" i="79"/>
  <c r="AL215" i="79"/>
  <c r="AL219" i="79"/>
  <c r="AL209" i="79"/>
  <c r="AL217" i="79"/>
  <c r="AL210" i="79"/>
  <c r="AL218" i="79"/>
  <c r="AL213" i="79"/>
  <c r="AL214" i="79"/>
  <c r="AQ399" i="79"/>
  <c r="AQ400" i="79"/>
  <c r="AQ401" i="79"/>
  <c r="AR210" i="79"/>
  <c r="AR214" i="79"/>
  <c r="AR218" i="79"/>
  <c r="AR209" i="79"/>
  <c r="AR213" i="79"/>
  <c r="AR217" i="79"/>
  <c r="AR215" i="79"/>
  <c r="AR208" i="79"/>
  <c r="AR216" i="79"/>
  <c r="AR211" i="79"/>
  <c r="AR219" i="79"/>
  <c r="AR212" i="79"/>
  <c r="AO211" i="79"/>
  <c r="AO215" i="79"/>
  <c r="AO219" i="79"/>
  <c r="AO210" i="79"/>
  <c r="AO214" i="79"/>
  <c r="AO218" i="79"/>
  <c r="AO208" i="79"/>
  <c r="AO216" i="79"/>
  <c r="AO209" i="79"/>
  <c r="AO217" i="79"/>
  <c r="AO212" i="79"/>
  <c r="AO213" i="79"/>
  <c r="AP208" i="79"/>
  <c r="AP212" i="79"/>
  <c r="AP216" i="79"/>
  <c r="AP211" i="79"/>
  <c r="AP215" i="79"/>
  <c r="AP219" i="79"/>
  <c r="AP213" i="79"/>
  <c r="AP214" i="79"/>
  <c r="AP209" i="79"/>
  <c r="AP217" i="79"/>
  <c r="AP210" i="79"/>
  <c r="AP218" i="79"/>
  <c r="P53" i="44"/>
  <c r="O53" i="44"/>
  <c r="M53" i="44"/>
  <c r="N53" i="44"/>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K44" i="44"/>
  <c r="K45" i="44"/>
  <c r="O45" i="44"/>
  <c r="O44" i="44"/>
  <c r="C74" i="45"/>
  <c r="L44" i="44"/>
  <c r="L45" i="44"/>
  <c r="C81" i="45"/>
  <c r="M44" i="44"/>
  <c r="M45" i="44"/>
  <c r="N44" i="44"/>
  <c r="Q44" i="44"/>
  <c r="Q45" i="44"/>
  <c r="P45" i="44"/>
  <c r="P44" i="44"/>
  <c r="AQ575" i="79"/>
  <c r="AQ195" i="79"/>
  <c r="AQ765" i="79"/>
  <c r="AQ385" i="79"/>
  <c r="AY416" i="46"/>
  <c r="AY417" i="46"/>
  <c r="AY415" i="46"/>
  <c r="AY414" i="46"/>
  <c r="AY413" i="46"/>
  <c r="AY412" i="46"/>
  <c r="AY276" i="46"/>
  <c r="AY281" i="46"/>
  <c r="AY280" i="46"/>
  <c r="AY279" i="46"/>
  <c r="AY278" i="46"/>
  <c r="AY277" i="46"/>
  <c r="AY275" i="46"/>
  <c r="H85" i="47"/>
  <c r="H86" i="47"/>
  <c r="H82" i="47"/>
  <c r="H83" i="47"/>
  <c r="H84" i="47"/>
  <c r="H81" i="47"/>
  <c r="H79" i="47"/>
  <c r="H80" i="47"/>
  <c r="H76" i="47"/>
  <c r="H77" i="47"/>
  <c r="E64" i="45" l="1"/>
  <c r="F64" i="45"/>
  <c r="G64" i="45"/>
  <c r="H64" i="45"/>
  <c r="I64" i="45"/>
  <c r="J64" i="45"/>
  <c r="K64" i="45"/>
  <c r="L64" i="45"/>
  <c r="M64" i="45"/>
  <c r="N64" i="45"/>
  <c r="E57" i="45"/>
  <c r="F57" i="45"/>
  <c r="G57" i="45"/>
  <c r="H57" i="45"/>
  <c r="I57" i="45"/>
  <c r="J57" i="45"/>
  <c r="K57" i="45"/>
  <c r="L57" i="45"/>
  <c r="M57" i="45"/>
  <c r="N57" i="45"/>
  <c r="E50" i="45"/>
  <c r="F50" i="45"/>
  <c r="G50" i="45"/>
  <c r="H50" i="45"/>
  <c r="I50" i="45"/>
  <c r="J50" i="45"/>
  <c r="K50" i="45"/>
  <c r="L50" i="45"/>
  <c r="M50" i="45"/>
  <c r="N50" i="45"/>
  <c r="E43" i="45"/>
  <c r="F43" i="45"/>
  <c r="G43" i="45"/>
  <c r="H43" i="45"/>
  <c r="I43" i="45"/>
  <c r="J43" i="45"/>
  <c r="K43" i="45"/>
  <c r="L43" i="45"/>
  <c r="M43" i="45"/>
  <c r="N43" i="45"/>
  <c r="N36" i="45"/>
  <c r="F36" i="45"/>
  <c r="G36" i="45"/>
  <c r="H36" i="45"/>
  <c r="I36" i="45"/>
  <c r="J36" i="45"/>
  <c r="K36" i="45"/>
  <c r="L36" i="45"/>
  <c r="M36" i="45"/>
  <c r="D64" i="45"/>
  <c r="D57" i="45"/>
  <c r="D50" i="45"/>
  <c r="D43" i="45"/>
  <c r="D36" i="45"/>
  <c r="D1155" i="79"/>
  <c r="D960" i="79"/>
  <c r="D765" i="79"/>
  <c r="D575" i="79"/>
  <c r="D385" i="79"/>
  <c r="AR385" i="79" l="1"/>
  <c r="AR575" i="79"/>
  <c r="AR765" i="79"/>
  <c r="AP765" i="79"/>
  <c r="AL765" i="79"/>
  <c r="AM765" i="79"/>
  <c r="AO765" i="79"/>
  <c r="AN765" i="79"/>
  <c r="AP575" i="79"/>
  <c r="AL575" i="79"/>
  <c r="AN575" i="79"/>
  <c r="AM575" i="79"/>
  <c r="AO575" i="79"/>
  <c r="AO385" i="79"/>
  <c r="AN385" i="79"/>
  <c r="AP385" i="79"/>
  <c r="AL385" i="79"/>
  <c r="AM385" i="79"/>
  <c r="AE39" i="79" l="1"/>
  <c r="B60" i="45"/>
  <c r="B53" i="45"/>
  <c r="B46" i="45"/>
  <c r="B39" i="45"/>
  <c r="B32" i="45"/>
  <c r="B25" i="45"/>
  <c r="B18" i="45"/>
  <c r="AE219" i="79" l="1"/>
  <c r="AE215" i="79"/>
  <c r="AE211" i="79"/>
  <c r="AE212" i="79"/>
  <c r="AE218" i="79"/>
  <c r="AE210" i="79"/>
  <c r="AE216" i="79"/>
  <c r="AE217" i="79"/>
  <c r="AE213" i="79"/>
  <c r="AE209" i="79"/>
  <c r="AE208" i="79"/>
  <c r="AR195" i="79"/>
  <c r="AP195" i="79"/>
  <c r="AL195" i="79"/>
  <c r="AN195" i="79"/>
  <c r="AM195" i="79"/>
  <c r="AO195" i="79"/>
  <c r="D537" i="46"/>
  <c r="V401" i="46"/>
  <c r="D401" i="46"/>
  <c r="J54" i="43"/>
  <c r="I54" i="43"/>
  <c r="H54" i="43"/>
  <c r="G54" i="43"/>
  <c r="E54" i="43"/>
  <c r="D54" i="43"/>
  <c r="V265" i="46"/>
  <c r="D265" i="46"/>
  <c r="J28" i="44"/>
  <c r="I28" i="44"/>
  <c r="H28" i="44"/>
  <c r="G28" i="44"/>
  <c r="F28" i="44"/>
  <c r="E28" i="44"/>
  <c r="D28" i="44"/>
  <c r="AJ1657" i="79" l="1"/>
  <c r="AJ1630" i="79"/>
  <c r="AJ796" i="79"/>
  <c r="AJ977" i="79" s="1"/>
  <c r="AJ606" i="79"/>
  <c r="AJ1380" i="79"/>
  <c r="AJ1186" i="79"/>
  <c r="AJ1684" i="79"/>
  <c r="AJ1603" i="79"/>
  <c r="AJ1577" i="79"/>
  <c r="AJ36" i="79"/>
  <c r="AJ416" i="79"/>
  <c r="AJ598" i="79" s="1"/>
  <c r="AJ226" i="79"/>
  <c r="AI1684" i="79"/>
  <c r="AI1630" i="79"/>
  <c r="AI1577" i="79"/>
  <c r="AI1186" i="79"/>
  <c r="AI606" i="79"/>
  <c r="AI226" i="79"/>
  <c r="AI416" i="79"/>
  <c r="AI796" i="79"/>
  <c r="AI1380" i="79"/>
  <c r="AI1657" i="79"/>
  <c r="AI1603" i="79"/>
  <c r="AI36" i="79"/>
  <c r="AK1657" i="79"/>
  <c r="AK1603" i="79"/>
  <c r="AK1380" i="79"/>
  <c r="AK796" i="79"/>
  <c r="AK416" i="79"/>
  <c r="AK36" i="79"/>
  <c r="AK1186" i="79"/>
  <c r="AK1684" i="79"/>
  <c r="AK1577" i="79"/>
  <c r="AK226" i="79"/>
  <c r="AK1630" i="79"/>
  <c r="AK606" i="79"/>
  <c r="AF1684" i="79"/>
  <c r="AF1657" i="79"/>
  <c r="AF1630" i="79"/>
  <c r="AF1603" i="79"/>
  <c r="AF1577" i="79"/>
  <c r="AF1380" i="79"/>
  <c r="AF1186" i="79"/>
  <c r="AF796" i="79"/>
  <c r="AF960" i="79" s="1"/>
  <c r="AF606" i="79"/>
  <c r="AF416" i="79"/>
  <c r="AF575" i="79" s="1"/>
  <c r="AF226" i="79"/>
  <c r="AF385" i="79" s="1"/>
  <c r="AF36" i="79"/>
  <c r="AF214" i="79" s="1"/>
  <c r="AE1684" i="79"/>
  <c r="AE1657" i="79"/>
  <c r="AE1630" i="79"/>
  <c r="AE1603" i="79"/>
  <c r="AE1577" i="79"/>
  <c r="AE1380" i="79"/>
  <c r="AE1544" i="79" s="1"/>
  <c r="AE1186" i="79"/>
  <c r="AE796" i="79"/>
  <c r="AE960" i="79" s="1"/>
  <c r="AE606" i="79"/>
  <c r="AE416" i="79"/>
  <c r="AE575" i="79" s="1"/>
  <c r="AE226" i="79"/>
  <c r="AE385" i="79" s="1"/>
  <c r="AE36" i="79"/>
  <c r="AE214" i="79" s="1"/>
  <c r="AH1630" i="79"/>
  <c r="AH1186" i="79"/>
  <c r="AH226" i="79"/>
  <c r="AH1380" i="79"/>
  <c r="AH416" i="79"/>
  <c r="AH598" i="79" s="1"/>
  <c r="AH1603" i="79"/>
  <c r="AH796" i="79"/>
  <c r="AH960" i="79" s="1"/>
  <c r="AH36" i="79"/>
  <c r="AH1684" i="79"/>
  <c r="AH1577" i="79"/>
  <c r="AH606" i="79"/>
  <c r="AH1657" i="79"/>
  <c r="AG1684" i="79"/>
  <c r="AG1630" i="79"/>
  <c r="AG1577" i="79"/>
  <c r="AG1186" i="79"/>
  <c r="AG606" i="79"/>
  <c r="AG226" i="79"/>
  <c r="AG399" i="79" s="1"/>
  <c r="AG1657" i="79"/>
  <c r="AG1603" i="79"/>
  <c r="AG1380" i="79"/>
  <c r="AG796" i="79"/>
  <c r="AG416" i="79"/>
  <c r="AG598" i="79" s="1"/>
  <c r="AG36" i="79"/>
  <c r="AG991" i="79"/>
  <c r="AF1544" i="79"/>
  <c r="AF991" i="79"/>
  <c r="AF1155" i="79" s="1"/>
  <c r="AJ991" i="79"/>
  <c r="AK991" i="79"/>
  <c r="AH991" i="79"/>
  <c r="AE991" i="79"/>
  <c r="AE1155" i="79" s="1"/>
  <c r="AI991" i="79"/>
  <c r="H29" i="44"/>
  <c r="H33" i="44" s="1"/>
  <c r="I29" i="44"/>
  <c r="I33" i="44" s="1"/>
  <c r="J29" i="44"/>
  <c r="J33" i="44" s="1"/>
  <c r="AM21" i="46"/>
  <c r="AM127" i="46" s="1"/>
  <c r="E29" i="44"/>
  <c r="E33" i="44" s="1"/>
  <c r="AZ278" i="46"/>
  <c r="AZ275" i="46"/>
  <c r="AZ276" i="46"/>
  <c r="AZ281" i="46"/>
  <c r="AZ277" i="46"/>
  <c r="AZ279" i="46"/>
  <c r="AZ280" i="46"/>
  <c r="AZ413" i="46"/>
  <c r="AZ415" i="46"/>
  <c r="AZ414" i="46"/>
  <c r="AZ417" i="46"/>
  <c r="AZ412" i="46"/>
  <c r="AZ416" i="46"/>
  <c r="AT412" i="46"/>
  <c r="AV412" i="46"/>
  <c r="AU416" i="46"/>
  <c r="AU414" i="46"/>
  <c r="AT416" i="46"/>
  <c r="AX416" i="46"/>
  <c r="AW416" i="46"/>
  <c r="AV416" i="46"/>
  <c r="AU413" i="46"/>
  <c r="AX417" i="46"/>
  <c r="AW415" i="46"/>
  <c r="AW412" i="46"/>
  <c r="AX414" i="46"/>
  <c r="AW413" i="46"/>
  <c r="AV414" i="46"/>
  <c r="AU415" i="46"/>
  <c r="AT415" i="46"/>
  <c r="AT413" i="46"/>
  <c r="AX415" i="46"/>
  <c r="AX413" i="46"/>
  <c r="AW414" i="46"/>
  <c r="AV417" i="46"/>
  <c r="AX412" i="46"/>
  <c r="AU417" i="46"/>
  <c r="AT417" i="46"/>
  <c r="AV413" i="46"/>
  <c r="AV415" i="46"/>
  <c r="AT414" i="46"/>
  <c r="AW417" i="46"/>
  <c r="AU412" i="46"/>
  <c r="AT281" i="46"/>
  <c r="AX281" i="46"/>
  <c r="AV280" i="46"/>
  <c r="AT279" i="46"/>
  <c r="AX279" i="46"/>
  <c r="AV278" i="46"/>
  <c r="AT277" i="46"/>
  <c r="AX277" i="46"/>
  <c r="AU276" i="46"/>
  <c r="AT280" i="46"/>
  <c r="AV279" i="46"/>
  <c r="AT278" i="46"/>
  <c r="AV277" i="46"/>
  <c r="AX275" i="46"/>
  <c r="AT275" i="46"/>
  <c r="AW281" i="46"/>
  <c r="AT276" i="46"/>
  <c r="AU275" i="46"/>
  <c r="AW275" i="46"/>
  <c r="AU281" i="46"/>
  <c r="AW280" i="46"/>
  <c r="AU279" i="46"/>
  <c r="AW278" i="46"/>
  <c r="AU277" i="46"/>
  <c r="AV276" i="46"/>
  <c r="AV275" i="46"/>
  <c r="AV281" i="46"/>
  <c r="AX280" i="46"/>
  <c r="AX278" i="46"/>
  <c r="AW276" i="46"/>
  <c r="AU280" i="46"/>
  <c r="AW279" i="46"/>
  <c r="AU278" i="46"/>
  <c r="AW277" i="46"/>
  <c r="AX276" i="46"/>
  <c r="AY265" i="46"/>
  <c r="AZ265" i="46"/>
  <c r="AY401" i="46"/>
  <c r="AZ401" i="46"/>
  <c r="AX401" i="46"/>
  <c r="AY537" i="46"/>
  <c r="AZ537" i="46"/>
  <c r="AX537" i="46"/>
  <c r="AW401" i="46"/>
  <c r="AU401" i="46"/>
  <c r="AT401" i="46"/>
  <c r="AV401" i="46"/>
  <c r="AT537" i="46"/>
  <c r="AU537" i="46"/>
  <c r="AV537" i="46"/>
  <c r="AW537" i="46"/>
  <c r="AX265" i="46"/>
  <c r="AV265" i="46"/>
  <c r="AT265" i="46"/>
  <c r="AW265" i="46"/>
  <c r="AU265" i="46"/>
  <c r="F29" i="44"/>
  <c r="F33" i="44" s="1"/>
  <c r="AO21" i="46"/>
  <c r="D29" i="44"/>
  <c r="D33" i="44" s="1"/>
  <c r="AO431" i="46"/>
  <c r="AP295" i="46"/>
  <c r="AP424" i="46" s="1"/>
  <c r="G29" i="44"/>
  <c r="G33" i="44" s="1"/>
  <c r="AN294" i="46"/>
  <c r="E13" i="44"/>
  <c r="D123" i="45"/>
  <c r="E14" i="44"/>
  <c r="E18" i="44" s="1"/>
  <c r="AF765" i="79"/>
  <c r="AS430" i="46"/>
  <c r="J13" i="44"/>
  <c r="J43" i="44"/>
  <c r="J54" i="44" s="1"/>
  <c r="J14" i="44"/>
  <c r="J18" i="44" s="1"/>
  <c r="AM294" i="46"/>
  <c r="D13" i="44"/>
  <c r="AQ158" i="46"/>
  <c r="H13" i="44"/>
  <c r="AM431" i="46"/>
  <c r="AM537" i="46" s="1"/>
  <c r="D14" i="44"/>
  <c r="D18" i="44" s="1"/>
  <c r="AE765" i="79"/>
  <c r="AQ295" i="46"/>
  <c r="AQ424" i="46" s="1"/>
  <c r="H14" i="44"/>
  <c r="H18" i="44" s="1"/>
  <c r="AR158" i="46"/>
  <c r="I13" i="44"/>
  <c r="H123" i="45"/>
  <c r="I14" i="44"/>
  <c r="I18" i="44" s="1"/>
  <c r="AO430" i="46"/>
  <c r="F13" i="44"/>
  <c r="F43" i="44"/>
  <c r="F14" i="44"/>
  <c r="F18" i="44" s="1"/>
  <c r="AG960" i="79"/>
  <c r="AG765" i="79"/>
  <c r="AP430" i="46"/>
  <c r="G13" i="44"/>
  <c r="AP431" i="46"/>
  <c r="G14" i="44"/>
  <c r="G18" i="44" s="1"/>
  <c r="AP21" i="46"/>
  <c r="AM295" i="46"/>
  <c r="AS159" i="46"/>
  <c r="AP158" i="46"/>
  <c r="G123" i="45"/>
  <c r="AO159" i="46"/>
  <c r="AS431" i="46"/>
  <c r="I43" i="44"/>
  <c r="I54" i="44" s="1"/>
  <c r="E43" i="44"/>
  <c r="AN430" i="46"/>
  <c r="AS158" i="46"/>
  <c r="AO158" i="46"/>
  <c r="H43" i="44"/>
  <c r="H54" i="44" s="1"/>
  <c r="C123" i="45"/>
  <c r="F123" i="45"/>
  <c r="AS21" i="46"/>
  <c r="AR159" i="46"/>
  <c r="AN159" i="46"/>
  <c r="AS295" i="46"/>
  <c r="AS424" i="46" s="1"/>
  <c r="AO295" i="46"/>
  <c r="AO424" i="46" s="1"/>
  <c r="AQ294" i="46"/>
  <c r="AR431" i="46"/>
  <c r="AN431" i="46"/>
  <c r="AN537" i="46" s="1"/>
  <c r="AQ430" i="46"/>
  <c r="AR294" i="46"/>
  <c r="AR430" i="46"/>
  <c r="AN158" i="46"/>
  <c r="D43" i="44"/>
  <c r="G43" i="44"/>
  <c r="I123" i="45"/>
  <c r="E123" i="45"/>
  <c r="AR21" i="46"/>
  <c r="AN21" i="46"/>
  <c r="AQ159" i="46"/>
  <c r="AR295" i="46"/>
  <c r="AR424" i="46" s="1"/>
  <c r="AN295" i="46"/>
  <c r="AP294" i="46"/>
  <c r="AM430" i="46"/>
  <c r="AQ431" i="46"/>
  <c r="AM158" i="46"/>
  <c r="AQ21" i="46"/>
  <c r="AM159" i="46"/>
  <c r="AP159" i="46"/>
  <c r="AS294" i="46"/>
  <c r="AO294" i="46"/>
  <c r="AK592" i="79" l="1"/>
  <c r="AK591" i="79"/>
  <c r="AK596" i="79"/>
  <c r="AK593" i="79"/>
  <c r="AK597" i="79"/>
  <c r="AK595" i="79"/>
  <c r="AK590" i="79"/>
  <c r="AK598" i="79"/>
  <c r="AK594" i="79"/>
  <c r="AK599" i="79"/>
  <c r="AK960" i="79"/>
  <c r="AK977" i="79"/>
  <c r="AS550" i="46"/>
  <c r="AS551" i="46"/>
  <c r="AS552" i="46"/>
  <c r="AS553" i="46"/>
  <c r="AS554" i="46"/>
  <c r="AS555" i="46"/>
  <c r="AI596" i="79"/>
  <c r="AI599" i="79"/>
  <c r="AI597" i="79"/>
  <c r="AI598" i="79"/>
  <c r="AI592" i="79"/>
  <c r="AI593" i="79"/>
  <c r="AI595" i="79"/>
  <c r="AI590" i="79"/>
  <c r="AI594" i="79"/>
  <c r="AI591" i="79"/>
  <c r="AJ596" i="79"/>
  <c r="AJ599" i="79"/>
  <c r="AJ597" i="79"/>
  <c r="AJ592" i="79"/>
  <c r="AJ594" i="79"/>
  <c r="AJ590" i="79"/>
  <c r="AJ593" i="79"/>
  <c r="AJ591" i="79"/>
  <c r="AJ595" i="79"/>
  <c r="AQ551" i="46"/>
  <c r="AQ554" i="46"/>
  <c r="AQ555" i="46"/>
  <c r="AQ550" i="46"/>
  <c r="AQ552" i="46"/>
  <c r="AQ553" i="46"/>
  <c r="AP554" i="46"/>
  <c r="AP553" i="46"/>
  <c r="AP552" i="46"/>
  <c r="AP550" i="46"/>
  <c r="AP555" i="46"/>
  <c r="AP551" i="46"/>
  <c r="AR551" i="46"/>
  <c r="AR554" i="46"/>
  <c r="AR552" i="46"/>
  <c r="AR555" i="46"/>
  <c r="AR550" i="46"/>
  <c r="AR553" i="46"/>
  <c r="AH596" i="79"/>
  <c r="AH599" i="79"/>
  <c r="AH597" i="79"/>
  <c r="AH590" i="79"/>
  <c r="AH594" i="79"/>
  <c r="AH591" i="79"/>
  <c r="AH595" i="79"/>
  <c r="AH592" i="79"/>
  <c r="AH593" i="79"/>
  <c r="AI960" i="79"/>
  <c r="AI977" i="79"/>
  <c r="AG590" i="79"/>
  <c r="AG599" i="79"/>
  <c r="AG597" i="79"/>
  <c r="AG596" i="79"/>
  <c r="AG591" i="79"/>
  <c r="AV556" i="46"/>
  <c r="AV559" i="46"/>
  <c r="AX561" i="46"/>
  <c r="AW559" i="46"/>
  <c r="AO559" i="46"/>
  <c r="AX556" i="46"/>
  <c r="AQ556" i="46"/>
  <c r="AY556" i="46"/>
  <c r="AV557" i="46"/>
  <c r="AS558" i="46"/>
  <c r="AP559" i="46"/>
  <c r="AX559" i="46"/>
  <c r="AU560" i="46"/>
  <c r="AR561" i="46"/>
  <c r="AZ561" i="46"/>
  <c r="AW562" i="46"/>
  <c r="AO554" i="46"/>
  <c r="AO555" i="46"/>
  <c r="AS556" i="46"/>
  <c r="AU558" i="46"/>
  <c r="AZ559" i="46"/>
  <c r="AT561" i="46"/>
  <c r="AY562" i="46"/>
  <c r="AS557" i="46"/>
  <c r="AU559" i="46"/>
  <c r="AT562" i="46"/>
  <c r="AT557" i="46"/>
  <c r="AP561" i="46"/>
  <c r="AO557" i="46"/>
  <c r="AU557" i="46"/>
  <c r="AV562" i="46"/>
  <c r="AR556" i="46"/>
  <c r="AZ556" i="46"/>
  <c r="AW557" i="46"/>
  <c r="AT558" i="46"/>
  <c r="AQ559" i="46"/>
  <c r="AY559" i="46"/>
  <c r="AV560" i="46"/>
  <c r="AS561" i="46"/>
  <c r="AP562" i="46"/>
  <c r="AX562" i="46"/>
  <c r="AO553" i="46"/>
  <c r="AP557" i="46"/>
  <c r="AX557" i="46"/>
  <c r="AR559" i="46"/>
  <c r="AW560" i="46"/>
  <c r="AQ562" i="46"/>
  <c r="AO552" i="46"/>
  <c r="AX558" i="46"/>
  <c r="AZ560" i="46"/>
  <c r="AQ558" i="46"/>
  <c r="AU562" i="46"/>
  <c r="AZ558" i="46"/>
  <c r="AY561" i="46"/>
  <c r="AO561" i="46"/>
  <c r="AY558" i="46"/>
  <c r="AO560" i="46"/>
  <c r="AR558" i="46"/>
  <c r="AT560" i="46"/>
  <c r="AO556" i="46"/>
  <c r="AT556" i="46"/>
  <c r="AQ557" i="46"/>
  <c r="AY557" i="46"/>
  <c r="AV558" i="46"/>
  <c r="AS559" i="46"/>
  <c r="AP560" i="46"/>
  <c r="AX560" i="46"/>
  <c r="AU561" i="46"/>
  <c r="AR562" i="46"/>
  <c r="AZ562" i="46"/>
  <c r="AO550" i="46"/>
  <c r="AU556" i="46"/>
  <c r="AR557" i="46"/>
  <c r="AZ557" i="46"/>
  <c r="AW558" i="46"/>
  <c r="AT559" i="46"/>
  <c r="AQ560" i="46"/>
  <c r="AY560" i="46"/>
  <c r="AV561" i="46"/>
  <c r="AS562" i="46"/>
  <c r="AO562" i="46"/>
  <c r="AO551" i="46"/>
  <c r="AP558" i="46"/>
  <c r="AR560" i="46"/>
  <c r="AW561" i="46"/>
  <c r="AO558" i="46"/>
  <c r="AW556" i="46"/>
  <c r="AS560" i="46"/>
  <c r="AP556" i="46"/>
  <c r="AQ561" i="46"/>
  <c r="J53" i="44"/>
  <c r="J56" i="44"/>
  <c r="J55" i="44"/>
  <c r="AK1370" i="79"/>
  <c r="AK1371" i="79"/>
  <c r="AK1374" i="79"/>
  <c r="AK1372" i="79"/>
  <c r="AK1369" i="79"/>
  <c r="AK1373" i="79"/>
  <c r="AJ979" i="79"/>
  <c r="AJ983" i="79"/>
  <c r="AJ980" i="79"/>
  <c r="AJ984" i="79"/>
  <c r="AJ981" i="79"/>
  <c r="AJ978" i="79"/>
  <c r="AJ982" i="79"/>
  <c r="AK403" i="79"/>
  <c r="AK404" i="79"/>
  <c r="AK407" i="79"/>
  <c r="AK408" i="79"/>
  <c r="AK405" i="79"/>
  <c r="AK402" i="79"/>
  <c r="AK409" i="79"/>
  <c r="AK406" i="79"/>
  <c r="AI405" i="79"/>
  <c r="AI406" i="79"/>
  <c r="AI409" i="79"/>
  <c r="AI403" i="79"/>
  <c r="AI404" i="79"/>
  <c r="AI407" i="79"/>
  <c r="AI408" i="79"/>
  <c r="AI402" i="79"/>
  <c r="AJ1369" i="79"/>
  <c r="AJ1371" i="79"/>
  <c r="AJ1373" i="79"/>
  <c r="AJ1370" i="79"/>
  <c r="AJ1374" i="79"/>
  <c r="AJ1372" i="79"/>
  <c r="AQ135" i="46"/>
  <c r="AQ139" i="46"/>
  <c r="AQ143" i="46"/>
  <c r="AQ147" i="46"/>
  <c r="AQ136" i="46"/>
  <c r="AQ144" i="46"/>
  <c r="AQ148" i="46"/>
  <c r="AQ137" i="46"/>
  <c r="AQ145" i="46"/>
  <c r="AQ138" i="46"/>
  <c r="AQ146" i="46"/>
  <c r="AQ140" i="46"/>
  <c r="AQ141" i="46"/>
  <c r="AQ149" i="46"/>
  <c r="AQ142" i="46"/>
  <c r="AQ150" i="46"/>
  <c r="H53" i="44"/>
  <c r="H55" i="44"/>
  <c r="H56" i="44"/>
  <c r="AK781" i="79"/>
  <c r="AK785" i="79"/>
  <c r="AK788" i="79"/>
  <c r="AK789" i="79"/>
  <c r="AK782" i="79"/>
  <c r="AK787" i="79"/>
  <c r="AK783" i="79"/>
  <c r="AK784" i="79"/>
  <c r="AK786" i="79"/>
  <c r="AK981" i="79"/>
  <c r="AK979" i="79"/>
  <c r="AK980" i="79"/>
  <c r="AK982" i="79"/>
  <c r="AK978" i="79"/>
  <c r="AK983" i="79"/>
  <c r="AK984" i="79"/>
  <c r="AI981" i="79"/>
  <c r="AI978" i="79"/>
  <c r="AI982" i="79"/>
  <c r="AI980" i="79"/>
  <c r="AI979" i="79"/>
  <c r="AI984" i="79"/>
  <c r="AI983" i="79"/>
  <c r="AI1371" i="79"/>
  <c r="AI1370" i="79"/>
  <c r="AI1372" i="79"/>
  <c r="AI1374" i="79"/>
  <c r="AI1373" i="79"/>
  <c r="AI1369" i="79"/>
  <c r="AJ402" i="79"/>
  <c r="AJ403" i="79"/>
  <c r="AJ406" i="79"/>
  <c r="AJ407" i="79"/>
  <c r="AJ404" i="79"/>
  <c r="AJ409" i="79"/>
  <c r="AJ408" i="79"/>
  <c r="AJ405" i="79"/>
  <c r="AJ781" i="79"/>
  <c r="AJ789" i="79"/>
  <c r="AJ786" i="79"/>
  <c r="AJ782" i="79"/>
  <c r="AJ783" i="79"/>
  <c r="AJ784" i="79"/>
  <c r="AJ785" i="79"/>
  <c r="AJ787" i="79"/>
  <c r="AJ788" i="79"/>
  <c r="AS135" i="46"/>
  <c r="AS139" i="46"/>
  <c r="AS143" i="46"/>
  <c r="AS147" i="46"/>
  <c r="AS141" i="46"/>
  <c r="AS145" i="46"/>
  <c r="AS142" i="46"/>
  <c r="AS149" i="46"/>
  <c r="AS136" i="46"/>
  <c r="AS140" i="46"/>
  <c r="AS144" i="46"/>
  <c r="AS148" i="46"/>
  <c r="AS137" i="46"/>
  <c r="AS150" i="46"/>
  <c r="AS138" i="46"/>
  <c r="AS146" i="46"/>
  <c r="I53" i="44"/>
  <c r="I56" i="44"/>
  <c r="I55" i="44"/>
  <c r="AK1564" i="79"/>
  <c r="AK1567" i="79"/>
  <c r="AK1566" i="79"/>
  <c r="AK1568" i="79"/>
  <c r="AK1565" i="79"/>
  <c r="AJ960" i="79"/>
  <c r="AI1565" i="79"/>
  <c r="AI1568" i="79"/>
  <c r="AI1567" i="79"/>
  <c r="AI1564" i="79"/>
  <c r="AI1566" i="79"/>
  <c r="AI782" i="79"/>
  <c r="AI785" i="79"/>
  <c r="AI788" i="79"/>
  <c r="AI787" i="79"/>
  <c r="AI786" i="79"/>
  <c r="AI783" i="79"/>
  <c r="AI781" i="79"/>
  <c r="AI784" i="79"/>
  <c r="AI789" i="79"/>
  <c r="AJ1568" i="79"/>
  <c r="AJ1566" i="79"/>
  <c r="AJ1565" i="79"/>
  <c r="AJ1567" i="79"/>
  <c r="AJ1564" i="79"/>
  <c r="AI1155" i="79"/>
  <c r="AI1176" i="79"/>
  <c r="AI1177" i="79"/>
  <c r="AI1173" i="79"/>
  <c r="AI1174" i="79"/>
  <c r="AI1175" i="79"/>
  <c r="AI1178" i="79"/>
  <c r="AI1179" i="79"/>
  <c r="AJ1155" i="79"/>
  <c r="AJ1174" i="79"/>
  <c r="AJ1179" i="79"/>
  <c r="AJ1178" i="79"/>
  <c r="AJ1175" i="79"/>
  <c r="AJ1173" i="79"/>
  <c r="AJ1176" i="79"/>
  <c r="AJ1177" i="79"/>
  <c r="AK1155" i="79"/>
  <c r="AK1175" i="79"/>
  <c r="AK1176" i="79"/>
  <c r="AK1179" i="79"/>
  <c r="AK1173" i="79"/>
  <c r="AK1174" i="79"/>
  <c r="AK1177" i="79"/>
  <c r="AK1178" i="79"/>
  <c r="AH404" i="79"/>
  <c r="AH405" i="79"/>
  <c r="AH408" i="79"/>
  <c r="AH406" i="79"/>
  <c r="AH403" i="79"/>
  <c r="AH402" i="79"/>
  <c r="AH409" i="79"/>
  <c r="AH407" i="79"/>
  <c r="AG977" i="79"/>
  <c r="AH977" i="79"/>
  <c r="AG404" i="79"/>
  <c r="AG409" i="79"/>
  <c r="AG403" i="79"/>
  <c r="AG408" i="79"/>
  <c r="AG407" i="79"/>
  <c r="AG406" i="79"/>
  <c r="AG405" i="79"/>
  <c r="AG402" i="79"/>
  <c r="AH1371" i="79"/>
  <c r="AH1373" i="79"/>
  <c r="AH1369" i="79"/>
  <c r="AH1370" i="79"/>
  <c r="AH1374" i="79"/>
  <c r="AH1372" i="79"/>
  <c r="AG1373" i="79"/>
  <c r="AG1369" i="79"/>
  <c r="AG1372" i="79"/>
  <c r="AG1371" i="79"/>
  <c r="AG1370" i="79"/>
  <c r="AG1374" i="79"/>
  <c r="E59" i="44"/>
  <c r="E57" i="44"/>
  <c r="E56" i="44"/>
  <c r="E60" i="44"/>
  <c r="E55" i="44"/>
  <c r="E58" i="44"/>
  <c r="E54" i="44"/>
  <c r="E53" i="44"/>
  <c r="D56" i="44"/>
  <c r="D51" i="44"/>
  <c r="D58" i="44"/>
  <c r="D59" i="44"/>
  <c r="D55" i="44"/>
  <c r="D57" i="44"/>
  <c r="D54" i="44"/>
  <c r="D60" i="44"/>
  <c r="D53" i="44"/>
  <c r="D52" i="44"/>
  <c r="E50" i="44"/>
  <c r="E46" i="44"/>
  <c r="D50" i="44"/>
  <c r="D46" i="44"/>
  <c r="AH1566" i="79"/>
  <c r="AH1567" i="79"/>
  <c r="AH1565" i="79"/>
  <c r="AH1564" i="79"/>
  <c r="AH1568" i="79"/>
  <c r="AH781" i="79"/>
  <c r="AH783" i="79"/>
  <c r="AH789" i="79"/>
  <c r="AH788" i="79"/>
  <c r="AH782" i="79"/>
  <c r="AH784" i="79"/>
  <c r="AH785" i="79"/>
  <c r="AH787" i="79"/>
  <c r="AH786" i="79"/>
  <c r="AH981" i="79"/>
  <c r="AH978" i="79"/>
  <c r="AH982" i="79"/>
  <c r="AH979" i="79"/>
  <c r="AH983" i="79"/>
  <c r="AH984" i="79"/>
  <c r="AH980" i="79"/>
  <c r="AH1155" i="79"/>
  <c r="AH1173" i="79"/>
  <c r="AH1177" i="79"/>
  <c r="AH1178" i="79"/>
  <c r="AH1176" i="79"/>
  <c r="AH1175" i="79"/>
  <c r="AH1179" i="79"/>
  <c r="AH1174" i="79"/>
  <c r="G53" i="44"/>
  <c r="G58" i="44"/>
  <c r="G59" i="44"/>
  <c r="G57" i="44"/>
  <c r="G55" i="44"/>
  <c r="G56" i="44"/>
  <c r="G54" i="44"/>
  <c r="G60" i="44"/>
  <c r="G50" i="44"/>
  <c r="G46" i="44"/>
  <c r="F53" i="44"/>
  <c r="F54" i="44"/>
  <c r="F56" i="44"/>
  <c r="F57" i="44"/>
  <c r="F60" i="44"/>
  <c r="F55" i="44"/>
  <c r="F58" i="44"/>
  <c r="F59" i="44"/>
  <c r="F50" i="44"/>
  <c r="F46" i="44"/>
  <c r="AG595" i="79"/>
  <c r="AG593" i="79"/>
  <c r="AG592" i="79"/>
  <c r="AG594" i="79"/>
  <c r="AG1155" i="79"/>
  <c r="AG1173" i="79"/>
  <c r="AQ265" i="46"/>
  <c r="AQ283" i="46"/>
  <c r="AQ287" i="46"/>
  <c r="AQ285" i="46"/>
  <c r="AQ289" i="46"/>
  <c r="AQ284" i="46"/>
  <c r="AQ288" i="46"/>
  <c r="AQ286" i="46"/>
  <c r="AQ282" i="46"/>
  <c r="AH1350" i="79"/>
  <c r="AK1544" i="79"/>
  <c r="AH1544" i="79"/>
  <c r="AO421" i="46"/>
  <c r="AO417" i="46"/>
  <c r="AO423" i="46"/>
  <c r="AO419" i="46"/>
  <c r="AO422" i="46"/>
  <c r="AO418" i="46"/>
  <c r="AO425" i="46"/>
  <c r="AO420" i="46"/>
  <c r="AQ412" i="46"/>
  <c r="AQ419" i="46"/>
  <c r="AQ423" i="46"/>
  <c r="AQ421" i="46"/>
  <c r="AQ420" i="46"/>
  <c r="AQ425" i="46"/>
  <c r="AQ422" i="46"/>
  <c r="AQ418" i="46"/>
  <c r="AE1350" i="79"/>
  <c r="AJ1350" i="79"/>
  <c r="AF1350" i="79"/>
  <c r="AO265" i="46"/>
  <c r="AO289" i="46"/>
  <c r="AO285" i="46"/>
  <c r="AO281" i="46"/>
  <c r="AO287" i="46"/>
  <c r="AO283" i="46"/>
  <c r="AO286" i="46"/>
  <c r="AO282" i="46"/>
  <c r="AO288" i="46"/>
  <c r="AO284" i="46"/>
  <c r="AO275" i="46"/>
  <c r="AG1568" i="79"/>
  <c r="AG1567" i="79"/>
  <c r="AG1564" i="79"/>
  <c r="AG1565" i="79"/>
  <c r="AG1544" i="79"/>
  <c r="AG1566" i="79"/>
  <c r="AK1350" i="79"/>
  <c r="AR284" i="46"/>
  <c r="AR288" i="46"/>
  <c r="AR282" i="46"/>
  <c r="AR286" i="46"/>
  <c r="AR285" i="46"/>
  <c r="AR289" i="46"/>
  <c r="AR287" i="46"/>
  <c r="AR283" i="46"/>
  <c r="AP265" i="46"/>
  <c r="AP282" i="46"/>
  <c r="AP286" i="46"/>
  <c r="AP284" i="46"/>
  <c r="AP288" i="46"/>
  <c r="AP283" i="46"/>
  <c r="AP287" i="46"/>
  <c r="AP289" i="46"/>
  <c r="AP285" i="46"/>
  <c r="AR420" i="46"/>
  <c r="AR425" i="46"/>
  <c r="AR418" i="46"/>
  <c r="AR422" i="46"/>
  <c r="AR421" i="46"/>
  <c r="AR423" i="46"/>
  <c r="AR419" i="46"/>
  <c r="AS421" i="46"/>
  <c r="AS419" i="46"/>
  <c r="AS423" i="46"/>
  <c r="AS418" i="46"/>
  <c r="AS422" i="46"/>
  <c r="AS420" i="46"/>
  <c r="AS425" i="46"/>
  <c r="AS265" i="46"/>
  <c r="AS285" i="46"/>
  <c r="AS289" i="46"/>
  <c r="AS283" i="46"/>
  <c r="AS287" i="46"/>
  <c r="AS282" i="46"/>
  <c r="AS286" i="46"/>
  <c r="AS288" i="46"/>
  <c r="AS284" i="46"/>
  <c r="AP418" i="46"/>
  <c r="AP422" i="46"/>
  <c r="AP420" i="46"/>
  <c r="AP425" i="46"/>
  <c r="AP419" i="46"/>
  <c r="AP423" i="46"/>
  <c r="AP421" i="46"/>
  <c r="AI1350" i="79"/>
  <c r="AI1544" i="79"/>
  <c r="AG1174" i="79"/>
  <c r="AG1177" i="79"/>
  <c r="AG1175" i="79"/>
  <c r="AG1176" i="79"/>
  <c r="AG1178" i="79"/>
  <c r="AG1179" i="79"/>
  <c r="AG1350" i="79"/>
  <c r="AJ1544" i="79"/>
  <c r="AK401" i="79"/>
  <c r="AK400" i="79"/>
  <c r="AK399" i="79"/>
  <c r="AJ210" i="79"/>
  <c r="AJ214" i="79"/>
  <c r="AJ218" i="79"/>
  <c r="AJ209" i="79"/>
  <c r="AJ213" i="79"/>
  <c r="AJ217" i="79"/>
  <c r="AJ215" i="79"/>
  <c r="AJ208" i="79"/>
  <c r="AJ216" i="79"/>
  <c r="AJ211" i="79"/>
  <c r="AJ219" i="79"/>
  <c r="AJ212" i="79"/>
  <c r="AG789" i="79"/>
  <c r="AG785" i="79"/>
  <c r="AG781" i="79"/>
  <c r="AG788" i="79"/>
  <c r="AG784" i="79"/>
  <c r="AG782" i="79"/>
  <c r="AG787" i="79"/>
  <c r="AG786" i="79"/>
  <c r="AG783" i="79"/>
  <c r="AH208" i="79"/>
  <c r="AH212" i="79"/>
  <c r="AH216" i="79"/>
  <c r="AH211" i="79"/>
  <c r="AH215" i="79"/>
  <c r="AH219" i="79"/>
  <c r="AH213" i="79"/>
  <c r="AH214" i="79"/>
  <c r="AH209" i="79"/>
  <c r="AH217" i="79"/>
  <c r="AH210" i="79"/>
  <c r="AH218" i="79"/>
  <c r="AJ400" i="79"/>
  <c r="AJ399" i="79"/>
  <c r="AJ401" i="79"/>
  <c r="AI209" i="79"/>
  <c r="AI213" i="79"/>
  <c r="AI217" i="79"/>
  <c r="AI208" i="79"/>
  <c r="AI212" i="79"/>
  <c r="AI216" i="79"/>
  <c r="AI210" i="79"/>
  <c r="AI218" i="79"/>
  <c r="AI211" i="79"/>
  <c r="AI219" i="79"/>
  <c r="AI214" i="79"/>
  <c r="AI215" i="79"/>
  <c r="AG984" i="79"/>
  <c r="AG980" i="79"/>
  <c r="AG983" i="79"/>
  <c r="AG979" i="79"/>
  <c r="AG982" i="79"/>
  <c r="AG981" i="79"/>
  <c r="AG978" i="79"/>
  <c r="AI399" i="79"/>
  <c r="AI400" i="79"/>
  <c r="AI401" i="79"/>
  <c r="AH401" i="79"/>
  <c r="AH399" i="79"/>
  <c r="AH400" i="79"/>
  <c r="AG219" i="79"/>
  <c r="AG215" i="79"/>
  <c r="AG210" i="79"/>
  <c r="AG218" i="79"/>
  <c r="AG214" i="79"/>
  <c r="AG209" i="79"/>
  <c r="AG216" i="79"/>
  <c r="AG212" i="79"/>
  <c r="AG213" i="79"/>
  <c r="AG211" i="79"/>
  <c r="AG217" i="79"/>
  <c r="AG208" i="79"/>
  <c r="AK211" i="79"/>
  <c r="AK215" i="79"/>
  <c r="AK219" i="79"/>
  <c r="AK210" i="79"/>
  <c r="AK214" i="79"/>
  <c r="AK218" i="79"/>
  <c r="AK212" i="79"/>
  <c r="AK213" i="79"/>
  <c r="AK208" i="79"/>
  <c r="AK216" i="79"/>
  <c r="AK209" i="79"/>
  <c r="AK217" i="79"/>
  <c r="AM401" i="46"/>
  <c r="AN401" i="46"/>
  <c r="AN265" i="46"/>
  <c r="AM265" i="46"/>
  <c r="AE195" i="79"/>
  <c r="AF195" i="79"/>
  <c r="AN127" i="46"/>
  <c r="G49" i="44"/>
  <c r="G47" i="44"/>
  <c r="G52" i="44"/>
  <c r="G48" i="44"/>
  <c r="G51" i="44"/>
  <c r="H51" i="44"/>
  <c r="H47" i="44"/>
  <c r="H52" i="44"/>
  <c r="H49" i="44"/>
  <c r="H48" i="44"/>
  <c r="E52" i="44"/>
  <c r="E48" i="44"/>
  <c r="E49" i="44"/>
  <c r="E51" i="44"/>
  <c r="E47" i="44"/>
  <c r="F49" i="44"/>
  <c r="F52" i="44"/>
  <c r="F48" i="44"/>
  <c r="F47" i="44"/>
  <c r="F51" i="44"/>
  <c r="J49" i="44"/>
  <c r="J52" i="44"/>
  <c r="J48" i="44"/>
  <c r="J50" i="44"/>
  <c r="J51" i="44"/>
  <c r="J47" i="44"/>
  <c r="D48" i="44"/>
  <c r="D47" i="44"/>
  <c r="D49" i="44"/>
  <c r="I52" i="44"/>
  <c r="I48" i="44"/>
  <c r="I51" i="44"/>
  <c r="I47" i="44"/>
  <c r="I49" i="44"/>
  <c r="J45" i="44"/>
  <c r="J44" i="44"/>
  <c r="D44" i="44"/>
  <c r="D45" i="44"/>
  <c r="G45" i="44"/>
  <c r="G44" i="44"/>
  <c r="H45" i="44"/>
  <c r="H44" i="44"/>
  <c r="E45" i="44"/>
  <c r="F45" i="44"/>
  <c r="F44" i="44"/>
  <c r="I44" i="44"/>
  <c r="I45" i="44"/>
  <c r="AH385" i="79"/>
  <c r="AH765" i="79"/>
  <c r="AJ575" i="79"/>
  <c r="AI385" i="79"/>
  <c r="AH575" i="79"/>
  <c r="AG575" i="79"/>
  <c r="AJ385" i="79"/>
  <c r="AI575" i="79"/>
  <c r="AK385" i="79"/>
  <c r="AK575" i="79"/>
  <c r="AJ765" i="79"/>
  <c r="AG385" i="79"/>
  <c r="AG401" i="79"/>
  <c r="AG400" i="79"/>
  <c r="AH195" i="79"/>
  <c r="AG195" i="79"/>
  <c r="AJ195" i="79"/>
  <c r="AI195" i="79"/>
  <c r="AI765" i="79"/>
  <c r="AK195" i="79"/>
  <c r="AK765" i="79"/>
  <c r="AR537" i="46"/>
  <c r="AO537" i="46"/>
  <c r="AP537" i="46"/>
  <c r="AQ537" i="46"/>
  <c r="AS537" i="46"/>
  <c r="AP413" i="46"/>
  <c r="AP414" i="46"/>
  <c r="AO414" i="46"/>
  <c r="AO416" i="46"/>
  <c r="AO415" i="46"/>
  <c r="AO413" i="46"/>
  <c r="AR413" i="46"/>
  <c r="AR417" i="46"/>
  <c r="AR416" i="46"/>
  <c r="AR415" i="46"/>
  <c r="AR414" i="46"/>
  <c r="AS417" i="46"/>
  <c r="AS414" i="46"/>
  <c r="AS416" i="46"/>
  <c r="AS415" i="46"/>
  <c r="AS413" i="46"/>
  <c r="AP415" i="46"/>
  <c r="AP416" i="46"/>
  <c r="AP417" i="46"/>
  <c r="AQ416" i="46"/>
  <c r="AQ417" i="46"/>
  <c r="AQ415" i="46"/>
  <c r="AQ414" i="46"/>
  <c r="AQ413" i="46"/>
  <c r="AR401" i="46"/>
  <c r="AR412" i="46"/>
  <c r="AP401" i="46"/>
  <c r="AP412" i="46"/>
  <c r="AO401" i="46"/>
  <c r="AO412" i="46"/>
  <c r="AS281" i="46"/>
  <c r="AS401" i="46"/>
  <c r="AS412" i="46"/>
  <c r="AQ401" i="46"/>
  <c r="AS275" i="46"/>
  <c r="AS276" i="46"/>
  <c r="AS280" i="46"/>
  <c r="AO279" i="46"/>
  <c r="AQ279" i="46"/>
  <c r="AQ278" i="46"/>
  <c r="AR265" i="46"/>
  <c r="AR278" i="46"/>
  <c r="AR276" i="46"/>
  <c r="AR275" i="46"/>
  <c r="AR279" i="46"/>
  <c r="AR281" i="46"/>
  <c r="AR277" i="46"/>
  <c r="AR280" i="46"/>
  <c r="AQ275" i="46"/>
  <c r="AO277" i="46"/>
  <c r="AP275" i="46"/>
  <c r="AP278" i="46"/>
  <c r="AS278" i="46"/>
  <c r="AQ281" i="46"/>
  <c r="AS279" i="46"/>
  <c r="AP277" i="46"/>
  <c r="AP279" i="46"/>
  <c r="AP281" i="46"/>
  <c r="AO278" i="46"/>
  <c r="AQ280" i="46"/>
  <c r="AQ276" i="46"/>
  <c r="AP276" i="46"/>
  <c r="AO276" i="46"/>
  <c r="AP280" i="46"/>
  <c r="AQ277" i="46"/>
  <c r="AO280" i="46"/>
  <c r="AS277" i="46"/>
  <c r="D127" i="46"/>
  <c r="D122" i="45" l="1"/>
  <c r="E122" i="45"/>
  <c r="F122" i="45"/>
  <c r="G122" i="45"/>
  <c r="H122" i="45"/>
  <c r="I122" i="45"/>
  <c r="C122" i="45"/>
  <c r="AF1581" i="79" l="1"/>
  <c r="AF1688" i="79"/>
  <c r="AF1547" i="79"/>
  <c r="AF1557" i="79" s="1"/>
  <c r="AF1634" i="79"/>
  <c r="AF1661" i="79"/>
  <c r="AE1634" i="79"/>
  <c r="AE1581" i="79"/>
  <c r="AE1661" i="79"/>
  <c r="AE1688" i="79"/>
  <c r="AE1547" i="79"/>
  <c r="AN1634" i="79"/>
  <c r="AN1607" i="79"/>
  <c r="AQ1607" i="79"/>
  <c r="AL1607" i="79"/>
  <c r="AL1634" i="79"/>
  <c r="AR1607" i="79"/>
  <c r="AO1607" i="79"/>
  <c r="AO1581" i="79"/>
  <c r="AP1634" i="79"/>
  <c r="AM1688" i="79"/>
  <c r="AM1691" i="79" s="1"/>
  <c r="AN1547" i="79"/>
  <c r="AQ1634" i="79"/>
  <c r="AL1581" i="79"/>
  <c r="AR1634" i="79"/>
  <c r="AO1634" i="79"/>
  <c r="AP1688" i="79"/>
  <c r="AP1691" i="79" s="1"/>
  <c r="AM1661" i="79"/>
  <c r="AN1688" i="79"/>
  <c r="AN1691" i="79" s="1"/>
  <c r="AQ1581" i="79"/>
  <c r="AQ1661" i="79"/>
  <c r="AL1661" i="79"/>
  <c r="AR1581" i="79"/>
  <c r="AR1547" i="79"/>
  <c r="AO1661" i="79"/>
  <c r="AP1547" i="79"/>
  <c r="AP1581" i="79"/>
  <c r="AM1547" i="79"/>
  <c r="AQ1547" i="79"/>
  <c r="AR1661" i="79"/>
  <c r="AP1607" i="79"/>
  <c r="AM1581" i="79"/>
  <c r="AN1581" i="79"/>
  <c r="AL1688" i="79"/>
  <c r="AL1691" i="79" s="1"/>
  <c r="AP1661" i="79"/>
  <c r="AM1634" i="79"/>
  <c r="AM1607" i="79"/>
  <c r="AO1688" i="79"/>
  <c r="AO1691" i="79" s="1"/>
  <c r="AN1661" i="79"/>
  <c r="AR1688" i="79"/>
  <c r="AR1691" i="79" s="1"/>
  <c r="AQ1688" i="79"/>
  <c r="AQ1691" i="79" s="1"/>
  <c r="AO1547" i="79"/>
  <c r="AL1547" i="79"/>
  <c r="AI1688" i="79"/>
  <c r="AK1607" i="79"/>
  <c r="AK1634" i="79"/>
  <c r="AH1634" i="79"/>
  <c r="AG1547" i="79"/>
  <c r="AG1557" i="79" s="1"/>
  <c r="AG1688" i="79"/>
  <c r="AJ1607" i="79"/>
  <c r="AI1581" i="79"/>
  <c r="AH1607" i="79"/>
  <c r="AK1547" i="79"/>
  <c r="AK1688" i="79"/>
  <c r="AK1691" i="79" s="1"/>
  <c r="AH1661" i="79"/>
  <c r="AF1607" i="79"/>
  <c r="AI1607" i="79"/>
  <c r="AK1661" i="79"/>
  <c r="AH1547" i="79"/>
  <c r="AH1557" i="79" s="1"/>
  <c r="AH1581" i="79"/>
  <c r="AG1607" i="79"/>
  <c r="AG1581" i="79"/>
  <c r="AJ1581" i="79"/>
  <c r="AJ1547" i="79"/>
  <c r="AE1607" i="79"/>
  <c r="AI1547" i="79"/>
  <c r="AK1581" i="79"/>
  <c r="AH1688" i="79"/>
  <c r="AG1661" i="79"/>
  <c r="AJ1634" i="79"/>
  <c r="AJ1661" i="79"/>
  <c r="AI1634" i="79"/>
  <c r="AI1661" i="79"/>
  <c r="AG1634" i="79"/>
  <c r="AJ1688" i="79"/>
  <c r="O17" i="45"/>
  <c r="N17" i="45"/>
  <c r="M17" i="45"/>
  <c r="L17" i="45"/>
  <c r="U60" i="46"/>
  <c r="U57" i="46"/>
  <c r="AR136" i="46" l="1"/>
  <c r="AR149" i="46"/>
  <c r="AR127" i="46"/>
  <c r="AR145" i="46"/>
  <c r="AR147" i="46"/>
  <c r="AR140" i="46"/>
  <c r="AR148" i="46"/>
  <c r="AR141" i="46"/>
  <c r="AR150" i="46"/>
  <c r="AR146" i="46"/>
  <c r="AR137" i="46"/>
  <c r="AR135" i="46"/>
  <c r="AR143" i="46"/>
  <c r="AR138" i="46"/>
  <c r="AR139" i="46"/>
  <c r="AR142" i="46"/>
  <c r="AR144" i="46"/>
  <c r="O23" i="45"/>
  <c r="C134" i="45" s="1"/>
  <c r="AE1353" i="79" s="1"/>
  <c r="O30" i="45"/>
  <c r="D134" i="45" s="1"/>
  <c r="AF1353" i="79" s="1"/>
  <c r="N30" i="45"/>
  <c r="D133" i="45" s="1"/>
  <c r="AF1158" i="79" s="1"/>
  <c r="N23" i="45"/>
  <c r="C133" i="45" s="1"/>
  <c r="AE1158" i="79" s="1"/>
  <c r="M30" i="45"/>
  <c r="D132" i="45" s="1"/>
  <c r="AF963" i="79" s="1"/>
  <c r="M23" i="45"/>
  <c r="C132" i="45" s="1"/>
  <c r="AE963" i="79" s="1"/>
  <c r="L23" i="45"/>
  <c r="C131" i="45" s="1"/>
  <c r="AE768" i="79" s="1"/>
  <c r="L30" i="45"/>
  <c r="D131" i="45" s="1"/>
  <c r="AF768" i="79" s="1"/>
  <c r="AE1557" i="79"/>
  <c r="AP147" i="46"/>
  <c r="AP148" i="46"/>
  <c r="AP141" i="46"/>
  <c r="AP150" i="46"/>
  <c r="AO147" i="46"/>
  <c r="AO140" i="46"/>
  <c r="AO141" i="46"/>
  <c r="AO146" i="46"/>
  <c r="AP137" i="46"/>
  <c r="AO136" i="46"/>
  <c r="AO142" i="46"/>
  <c r="AP135" i="46"/>
  <c r="AP136" i="46"/>
  <c r="AP138" i="46"/>
  <c r="AP145" i="46"/>
  <c r="AO135" i="46"/>
  <c r="AO138" i="46"/>
  <c r="AO144" i="46"/>
  <c r="AO145" i="46"/>
  <c r="AP143" i="46"/>
  <c r="AP142" i="46"/>
  <c r="AO137" i="46"/>
  <c r="AP139" i="46"/>
  <c r="AP140" i="46"/>
  <c r="AP146" i="46"/>
  <c r="AP149" i="46"/>
  <c r="AO139" i="46"/>
  <c r="AO149" i="46"/>
  <c r="AO148" i="46"/>
  <c r="AO150" i="46"/>
  <c r="AO127" i="46"/>
  <c r="AP144" i="46"/>
  <c r="AO143" i="46"/>
  <c r="AM1611" i="79"/>
  <c r="AM1615" i="79"/>
  <c r="AM1608" i="79"/>
  <c r="AM1609" i="79"/>
  <c r="AM1617" i="79"/>
  <c r="AM1612" i="79"/>
  <c r="AM1616" i="79"/>
  <c r="AM1619" i="79"/>
  <c r="AM1614" i="79"/>
  <c r="AM1618" i="79"/>
  <c r="AM1610" i="79"/>
  <c r="AQ1551" i="79"/>
  <c r="AQ1555" i="79"/>
  <c r="AQ1558" i="79"/>
  <c r="AQ1548" i="79"/>
  <c r="AQ1557" i="79" s="1"/>
  <c r="AQ1549" i="79"/>
  <c r="AQ1559" i="79"/>
  <c r="AQ1554" i="79"/>
  <c r="AQ1550" i="79"/>
  <c r="AQ1552" i="79"/>
  <c r="AQ1556" i="79"/>
  <c r="AP1689" i="79"/>
  <c r="AP1693" i="79"/>
  <c r="AP1697" i="79"/>
  <c r="AP1690" i="79"/>
  <c r="AP1698" i="79"/>
  <c r="AP1695" i="79"/>
  <c r="AP1699" i="79"/>
  <c r="AP1696" i="79"/>
  <c r="AP1700" i="79"/>
  <c r="AP1692" i="79"/>
  <c r="AO1583" i="79"/>
  <c r="AO1591" i="79"/>
  <c r="AO1584" i="79"/>
  <c r="AO1588" i="79"/>
  <c r="AO1592" i="79"/>
  <c r="AO1585" i="79"/>
  <c r="AO1589" i="79"/>
  <c r="AO1593" i="79"/>
  <c r="AO1586" i="79"/>
  <c r="AO1590" i="79"/>
  <c r="AO1582" i="79"/>
  <c r="AF1165" i="79"/>
  <c r="AF1166" i="79"/>
  <c r="AF1167" i="79"/>
  <c r="AF1168" i="79"/>
  <c r="AJ1554" i="79"/>
  <c r="AJ1557" i="79"/>
  <c r="AJ1556" i="79"/>
  <c r="AJ1559" i="79"/>
  <c r="AJ1555" i="79"/>
  <c r="AJ1558" i="79"/>
  <c r="AH1590" i="79"/>
  <c r="AH1591" i="79"/>
  <c r="AH1588" i="79"/>
  <c r="AH1592" i="79"/>
  <c r="AH1589" i="79"/>
  <c r="AH1593" i="79"/>
  <c r="AG1555" i="79"/>
  <c r="AG1558" i="79"/>
  <c r="AG1554" i="79"/>
  <c r="AG1556" i="79"/>
  <c r="AG1559" i="79"/>
  <c r="AR1695" i="79"/>
  <c r="AR1699" i="79"/>
  <c r="AR1692" i="79"/>
  <c r="AR1696" i="79"/>
  <c r="AR1700" i="79"/>
  <c r="AR1689" i="79"/>
  <c r="AR1693" i="79"/>
  <c r="AR1697" i="79"/>
  <c r="AR1690" i="79"/>
  <c r="AR1698" i="79"/>
  <c r="AM1638" i="79"/>
  <c r="AM1636" i="79"/>
  <c r="AM1639" i="79"/>
  <c r="AM1643" i="79"/>
  <c r="AM1644" i="79"/>
  <c r="AM1635" i="79"/>
  <c r="AM1641" i="79"/>
  <c r="AM1645" i="79"/>
  <c r="AM1642" i="79"/>
  <c r="AM1637" i="79"/>
  <c r="AM1646" i="79"/>
  <c r="AM1585" i="79"/>
  <c r="AM1589" i="79"/>
  <c r="AM1593" i="79"/>
  <c r="AM1582" i="79"/>
  <c r="AM1586" i="79"/>
  <c r="AM1590" i="79"/>
  <c r="AM1583" i="79"/>
  <c r="AM1591" i="79"/>
  <c r="AM1592" i="79"/>
  <c r="AM1584" i="79"/>
  <c r="AM1588" i="79"/>
  <c r="AM1551" i="79"/>
  <c r="AM1555" i="79"/>
  <c r="AM1558" i="79"/>
  <c r="AM1548" i="79"/>
  <c r="AM1557" i="79" s="1"/>
  <c r="AM1549" i="79"/>
  <c r="AM1552" i="79"/>
  <c r="AM1556" i="79"/>
  <c r="AM1550" i="79"/>
  <c r="AM1559" i="79"/>
  <c r="AM1554" i="79"/>
  <c r="AR1550" i="79"/>
  <c r="AR1554" i="79"/>
  <c r="AR1551" i="79"/>
  <c r="AR1548" i="79"/>
  <c r="AR1557" i="79" s="1"/>
  <c r="AR1552" i="79"/>
  <c r="AR1556" i="79"/>
  <c r="AR1559" i="79"/>
  <c r="AR1555" i="79"/>
  <c r="AR1558" i="79"/>
  <c r="AR1549" i="79"/>
  <c r="AQ1585" i="79"/>
  <c r="AQ1589" i="79"/>
  <c r="AQ1593" i="79"/>
  <c r="AQ1582" i="79"/>
  <c r="AQ1586" i="79"/>
  <c r="AQ1590" i="79"/>
  <c r="AQ1583" i="79"/>
  <c r="AQ1591" i="79"/>
  <c r="AQ1588" i="79"/>
  <c r="AQ1592" i="79"/>
  <c r="AQ1584" i="79"/>
  <c r="AO1636" i="79"/>
  <c r="AO1638" i="79"/>
  <c r="AO1637" i="79"/>
  <c r="AO1641" i="79"/>
  <c r="AO1645" i="79"/>
  <c r="AO1642" i="79"/>
  <c r="AO1646" i="79"/>
  <c r="AO1639" i="79"/>
  <c r="AO1643" i="79"/>
  <c r="AO1635" i="79"/>
  <c r="AO1644" i="79"/>
  <c r="AN1550" i="79"/>
  <c r="AN1554" i="79"/>
  <c r="AN1551" i="79"/>
  <c r="AN1548" i="79"/>
  <c r="AN1557" i="79" s="1"/>
  <c r="AN1552" i="79"/>
  <c r="AN1556" i="79"/>
  <c r="AN1559" i="79"/>
  <c r="AN1558" i="79"/>
  <c r="AN1549" i="79"/>
  <c r="AN1555" i="79"/>
  <c r="AO1609" i="79"/>
  <c r="AO1611" i="79"/>
  <c r="AO1615" i="79"/>
  <c r="AO1610" i="79"/>
  <c r="AO1614" i="79"/>
  <c r="AO1617" i="79"/>
  <c r="AO1608" i="79"/>
  <c r="AO1612" i="79"/>
  <c r="AO1616" i="79"/>
  <c r="AO1618" i="79"/>
  <c r="AO1619" i="79"/>
  <c r="AQ1611" i="79"/>
  <c r="AQ1615" i="79"/>
  <c r="AQ1608" i="79"/>
  <c r="AQ1609" i="79"/>
  <c r="AQ1619" i="79"/>
  <c r="AQ1610" i="79"/>
  <c r="AQ1614" i="79"/>
  <c r="AQ1612" i="79"/>
  <c r="AQ1616" i="79"/>
  <c r="AQ1617" i="79"/>
  <c r="AQ1618" i="79"/>
  <c r="AF1588" i="79"/>
  <c r="AF1592" i="79"/>
  <c r="AF1589" i="79"/>
  <c r="AF1593" i="79"/>
  <c r="AF1590" i="79"/>
  <c r="AF1591" i="79"/>
  <c r="AK1609" i="79"/>
  <c r="AK1617" i="79"/>
  <c r="AK1611" i="79"/>
  <c r="AK1615" i="79"/>
  <c r="AK1608" i="79"/>
  <c r="AK1618" i="79"/>
  <c r="AK1610" i="79"/>
  <c r="AK1614" i="79"/>
  <c r="AK1619" i="79"/>
  <c r="AK1612" i="79"/>
  <c r="AK1616" i="79"/>
  <c r="AO1663" i="79"/>
  <c r="AO1671" i="79"/>
  <c r="AO1665" i="79"/>
  <c r="AO1669" i="79"/>
  <c r="AO1673" i="79"/>
  <c r="AO1662" i="79"/>
  <c r="AO1664" i="79"/>
  <c r="AO1668" i="79"/>
  <c r="AO1666" i="79"/>
  <c r="AO1670" i="79"/>
  <c r="AO1672" i="79"/>
  <c r="AL1608" i="79"/>
  <c r="AL1612" i="79"/>
  <c r="AL1616" i="79"/>
  <c r="AL1610" i="79"/>
  <c r="AL1614" i="79"/>
  <c r="AL1609" i="79"/>
  <c r="AL1611" i="79"/>
  <c r="AL1615" i="79"/>
  <c r="AL1617" i="79"/>
  <c r="AL1618" i="79"/>
  <c r="AL1619" i="79"/>
  <c r="AJ1588" i="79"/>
  <c r="AJ1592" i="79"/>
  <c r="AJ1589" i="79"/>
  <c r="AJ1593" i="79"/>
  <c r="AJ1590" i="79"/>
  <c r="AJ1591" i="79"/>
  <c r="AI1589" i="79"/>
  <c r="AI1593" i="79"/>
  <c r="AI1590" i="79"/>
  <c r="AI1591" i="79"/>
  <c r="AI1588" i="79"/>
  <c r="AI1592" i="79"/>
  <c r="AL1548" i="79"/>
  <c r="AL1557" i="79" s="1"/>
  <c r="AL1552" i="79"/>
  <c r="AL1556" i="79"/>
  <c r="AL1559" i="79"/>
  <c r="AL1549" i="79"/>
  <c r="AL1550" i="79"/>
  <c r="AL1554" i="79"/>
  <c r="AL1551" i="79"/>
  <c r="AL1555" i="79"/>
  <c r="AL1558" i="79"/>
  <c r="AN1664" i="79"/>
  <c r="AN1668" i="79"/>
  <c r="AN1672" i="79"/>
  <c r="AN1662" i="79"/>
  <c r="AN1666" i="79"/>
  <c r="AN1670" i="79"/>
  <c r="AN1673" i="79"/>
  <c r="AN1665" i="79"/>
  <c r="AN1669" i="79"/>
  <c r="AN1663" i="79"/>
  <c r="AN1671" i="79"/>
  <c r="AP1662" i="79"/>
  <c r="AP1666" i="79"/>
  <c r="AP1670" i="79"/>
  <c r="AP1663" i="79"/>
  <c r="AP1664" i="79"/>
  <c r="AP1668" i="79"/>
  <c r="AP1672" i="79"/>
  <c r="AP1671" i="79"/>
  <c r="AP1673" i="79"/>
  <c r="AP1669" i="79"/>
  <c r="AP1665" i="79"/>
  <c r="AP1608" i="79"/>
  <c r="AP1612" i="79"/>
  <c r="AP1616" i="79"/>
  <c r="AP1610" i="79"/>
  <c r="AP1614" i="79"/>
  <c r="AP1617" i="79"/>
  <c r="AP1609" i="79"/>
  <c r="AP1618" i="79"/>
  <c r="AP1619" i="79"/>
  <c r="AP1611" i="79"/>
  <c r="AP1615" i="79"/>
  <c r="AP1582" i="79"/>
  <c r="AP1586" i="79"/>
  <c r="AP1590" i="79"/>
  <c r="AP1583" i="79"/>
  <c r="AP1591" i="79"/>
  <c r="AP1584" i="79"/>
  <c r="AP1588" i="79"/>
  <c r="AP1592" i="79"/>
  <c r="AP1593" i="79"/>
  <c r="AP1585" i="79"/>
  <c r="AP1589" i="79"/>
  <c r="AR1584" i="79"/>
  <c r="AR1588" i="79"/>
  <c r="AR1592" i="79"/>
  <c r="AR1585" i="79"/>
  <c r="AR1589" i="79"/>
  <c r="AR1593" i="79"/>
  <c r="AR1582" i="79"/>
  <c r="AR1586" i="79"/>
  <c r="AR1590" i="79"/>
  <c r="AR1591" i="79"/>
  <c r="AR1583" i="79"/>
  <c r="AN1695" i="79"/>
  <c r="AN1699" i="79"/>
  <c r="AN1692" i="79"/>
  <c r="AN1696" i="79"/>
  <c r="AN1700" i="79"/>
  <c r="AN1689" i="79"/>
  <c r="AN1693" i="79"/>
  <c r="AN1697" i="79"/>
  <c r="AN1698" i="79"/>
  <c r="AN1690" i="79"/>
  <c r="AR1637" i="79"/>
  <c r="AR1635" i="79"/>
  <c r="AR1638" i="79"/>
  <c r="AR1642" i="79"/>
  <c r="AR1646" i="79"/>
  <c r="AR1639" i="79"/>
  <c r="AR1643" i="79"/>
  <c r="AR1644" i="79"/>
  <c r="AR1641" i="79"/>
  <c r="AR1645" i="79"/>
  <c r="AR1636" i="79"/>
  <c r="AM1692" i="79"/>
  <c r="AM1696" i="79"/>
  <c r="AM1700" i="79"/>
  <c r="AM1689" i="79"/>
  <c r="AM1693" i="79"/>
  <c r="AM1697" i="79"/>
  <c r="AM1690" i="79"/>
  <c r="AM1698" i="79"/>
  <c r="AM1695" i="79"/>
  <c r="AM1699" i="79"/>
  <c r="AR1610" i="79"/>
  <c r="AR1614" i="79"/>
  <c r="AR1608" i="79"/>
  <c r="AR1612" i="79"/>
  <c r="AR1616" i="79"/>
  <c r="AR1611" i="79"/>
  <c r="AR1615" i="79"/>
  <c r="AR1618" i="79"/>
  <c r="AR1619" i="79"/>
  <c r="AR1609" i="79"/>
  <c r="AR1617" i="79"/>
  <c r="AN1610" i="79"/>
  <c r="AN1614" i="79"/>
  <c r="AN1608" i="79"/>
  <c r="AN1612" i="79"/>
  <c r="AN1616" i="79"/>
  <c r="AN1618" i="79"/>
  <c r="AN1609" i="79"/>
  <c r="AN1619" i="79"/>
  <c r="AN1611" i="79"/>
  <c r="AN1615" i="79"/>
  <c r="AN1617" i="79"/>
  <c r="AF1554" i="79"/>
  <c r="AF1556" i="79"/>
  <c r="AF1559" i="79"/>
  <c r="AF1558" i="79"/>
  <c r="AF1555" i="79"/>
  <c r="AF1363" i="79"/>
  <c r="AF1360" i="79"/>
  <c r="AF1364" i="79"/>
  <c r="AF1361" i="79"/>
  <c r="AF1362" i="79"/>
  <c r="AK1549" i="79"/>
  <c r="AK1550" i="79"/>
  <c r="AK1551" i="79"/>
  <c r="AK1555" i="79"/>
  <c r="AK1558" i="79"/>
  <c r="AK1559" i="79"/>
  <c r="AK1548" i="79"/>
  <c r="AK1557" i="79" s="1"/>
  <c r="AK1554" i="79"/>
  <c r="AK1556" i="79"/>
  <c r="AK1552" i="79"/>
  <c r="AQ1692" i="79"/>
  <c r="AQ1696" i="79"/>
  <c r="AQ1700" i="79"/>
  <c r="AQ1689" i="79"/>
  <c r="AQ1693" i="79"/>
  <c r="AQ1697" i="79"/>
  <c r="AQ1690" i="79"/>
  <c r="AQ1698" i="79"/>
  <c r="AQ1695" i="79"/>
  <c r="AQ1699" i="79"/>
  <c r="AN1584" i="79"/>
  <c r="AN1588" i="79"/>
  <c r="AN1592" i="79"/>
  <c r="AN1585" i="79"/>
  <c r="AN1589" i="79"/>
  <c r="AN1593" i="79"/>
  <c r="AN1582" i="79"/>
  <c r="AN1586" i="79"/>
  <c r="AN1590" i="79"/>
  <c r="AN1591" i="79"/>
  <c r="AN1583" i="79"/>
  <c r="AQ1665" i="79"/>
  <c r="AQ1669" i="79"/>
  <c r="AQ1673" i="79"/>
  <c r="AQ1662" i="79"/>
  <c r="AQ1663" i="79"/>
  <c r="AQ1671" i="79"/>
  <c r="AQ1664" i="79"/>
  <c r="AQ1668" i="79"/>
  <c r="AQ1666" i="79"/>
  <c r="AQ1670" i="79"/>
  <c r="AQ1672" i="79"/>
  <c r="AQ1638" i="79"/>
  <c r="AQ1636" i="79"/>
  <c r="AQ1635" i="79"/>
  <c r="AQ1639" i="79"/>
  <c r="AQ1643" i="79"/>
  <c r="AQ1637" i="79"/>
  <c r="AQ1644" i="79"/>
  <c r="AQ1641" i="79"/>
  <c r="AQ1645" i="79"/>
  <c r="AQ1646" i="79"/>
  <c r="AQ1642" i="79"/>
  <c r="AK1583" i="79"/>
  <c r="AK1591" i="79"/>
  <c r="AK1584" i="79"/>
  <c r="AK1588" i="79"/>
  <c r="AK1592" i="79"/>
  <c r="AK1585" i="79"/>
  <c r="AK1589" i="79"/>
  <c r="AK1593" i="79"/>
  <c r="AK1590" i="79"/>
  <c r="AK1582" i="79"/>
  <c r="AK1586" i="79"/>
  <c r="AH1556" i="79"/>
  <c r="AH1559" i="79"/>
  <c r="AH1554" i="79"/>
  <c r="AH1558" i="79"/>
  <c r="AH1555" i="79"/>
  <c r="AI1555" i="79"/>
  <c r="AI1558" i="79"/>
  <c r="AI1557" i="79"/>
  <c r="AI1559" i="79"/>
  <c r="AI1554" i="79"/>
  <c r="AI1556" i="79"/>
  <c r="AG1591" i="79"/>
  <c r="AG1588" i="79"/>
  <c r="AG1592" i="79"/>
  <c r="AG1589" i="79"/>
  <c r="AG1593" i="79"/>
  <c r="AG1590" i="79"/>
  <c r="AK1663" i="79"/>
  <c r="AK1671" i="79"/>
  <c r="AK1665" i="79"/>
  <c r="AK1669" i="79"/>
  <c r="AK1673" i="79"/>
  <c r="AK1672" i="79"/>
  <c r="AK1664" i="79"/>
  <c r="AK1668" i="79"/>
  <c r="AK1666" i="79"/>
  <c r="AK1670" i="79"/>
  <c r="AK1662" i="79"/>
  <c r="AK1690" i="79"/>
  <c r="AK1698" i="79"/>
  <c r="AK1695" i="79"/>
  <c r="AK1699" i="79"/>
  <c r="AK1692" i="79"/>
  <c r="AK1696" i="79"/>
  <c r="AK1700" i="79"/>
  <c r="AK1693" i="79"/>
  <c r="AK1697" i="79"/>
  <c r="AK1689" i="79"/>
  <c r="AK1636" i="79"/>
  <c r="AK1638" i="79"/>
  <c r="AK1641" i="79"/>
  <c r="AK1645" i="79"/>
  <c r="AK1635" i="79"/>
  <c r="AK1642" i="79"/>
  <c r="AK1646" i="79"/>
  <c r="AK1637" i="79"/>
  <c r="AK1639" i="79"/>
  <c r="AK1643" i="79"/>
  <c r="AK1644" i="79"/>
  <c r="AO1549" i="79"/>
  <c r="AO1550" i="79"/>
  <c r="AO1551" i="79"/>
  <c r="AO1555" i="79"/>
  <c r="AO1558" i="79"/>
  <c r="AO1554" i="79"/>
  <c r="AO1552" i="79"/>
  <c r="AO1556" i="79"/>
  <c r="AO1548" i="79"/>
  <c r="AO1557" i="79" s="1"/>
  <c r="AO1559" i="79"/>
  <c r="AO1690" i="79"/>
  <c r="AO1698" i="79"/>
  <c r="AO1695" i="79"/>
  <c r="AO1699" i="79"/>
  <c r="AO1692" i="79"/>
  <c r="AO1696" i="79"/>
  <c r="AO1700" i="79"/>
  <c r="AO1689" i="79"/>
  <c r="AO1693" i="79"/>
  <c r="AO1697" i="79"/>
  <c r="AL1689" i="79"/>
  <c r="AL1693" i="79"/>
  <c r="AL1697" i="79"/>
  <c r="AL1690" i="79"/>
  <c r="AL1698" i="79"/>
  <c r="AL1695" i="79"/>
  <c r="AL1699" i="79"/>
  <c r="AL1700" i="79"/>
  <c r="AL1692" i="79"/>
  <c r="AL1696" i="79"/>
  <c r="AR1664" i="79"/>
  <c r="AR1668" i="79"/>
  <c r="AR1672" i="79"/>
  <c r="AR1662" i="79"/>
  <c r="AR1666" i="79"/>
  <c r="AR1670" i="79"/>
  <c r="AR1663" i="79"/>
  <c r="AR1665" i="79"/>
  <c r="AR1669" i="79"/>
  <c r="AR1671" i="79"/>
  <c r="AR1673" i="79"/>
  <c r="AP1548" i="79"/>
  <c r="AP1557" i="79" s="1"/>
  <c r="AP1552" i="79"/>
  <c r="AP1556" i="79"/>
  <c r="AP1559" i="79"/>
  <c r="AP1549" i="79"/>
  <c r="AP1550" i="79"/>
  <c r="AP1554" i="79"/>
  <c r="AP1551" i="79"/>
  <c r="AP1558" i="79"/>
  <c r="AP1555" i="79"/>
  <c r="AL1662" i="79"/>
  <c r="AL1666" i="79"/>
  <c r="AL1670" i="79"/>
  <c r="AL1663" i="79"/>
  <c r="AL1664" i="79"/>
  <c r="AL1668" i="79"/>
  <c r="AL1672" i="79"/>
  <c r="AL1665" i="79"/>
  <c r="AL1669" i="79"/>
  <c r="AL1671" i="79"/>
  <c r="AL1673" i="79"/>
  <c r="AM1665" i="79"/>
  <c r="AM1669" i="79"/>
  <c r="AM1673" i="79"/>
  <c r="AM1662" i="79"/>
  <c r="AM1663" i="79"/>
  <c r="AM1671" i="79"/>
  <c r="AM1666" i="79"/>
  <c r="AM1670" i="79"/>
  <c r="AM1672" i="79"/>
  <c r="AM1664" i="79"/>
  <c r="AM1668" i="79"/>
  <c r="AL1582" i="79"/>
  <c r="AL1586" i="79"/>
  <c r="AL1590" i="79"/>
  <c r="AL1583" i="79"/>
  <c r="AL1591" i="79"/>
  <c r="AL1584" i="79"/>
  <c r="AL1588" i="79"/>
  <c r="AL1592" i="79"/>
  <c r="AL1585" i="79"/>
  <c r="AL1589" i="79"/>
  <c r="AL1593" i="79"/>
  <c r="AP1635" i="79"/>
  <c r="AP1637" i="79"/>
  <c r="AP1644" i="79"/>
  <c r="AP1641" i="79"/>
  <c r="AP1645" i="79"/>
  <c r="AP1636" i="79"/>
  <c r="AP1642" i="79"/>
  <c r="AP1646" i="79"/>
  <c r="AP1639" i="79"/>
  <c r="AP1638" i="79"/>
  <c r="AP1643" i="79"/>
  <c r="AL1635" i="79"/>
  <c r="AL1637" i="79"/>
  <c r="AL1636" i="79"/>
  <c r="AL1644" i="79"/>
  <c r="AL1638" i="79"/>
  <c r="AL1641" i="79"/>
  <c r="AL1645" i="79"/>
  <c r="AL1642" i="79"/>
  <c r="AL1646" i="79"/>
  <c r="AL1643" i="79"/>
  <c r="AL1639" i="79"/>
  <c r="AN1637" i="79"/>
  <c r="AN1635" i="79"/>
  <c r="AN1642" i="79"/>
  <c r="AN1646" i="79"/>
  <c r="AN1636" i="79"/>
  <c r="AN1639" i="79"/>
  <c r="AN1643" i="79"/>
  <c r="AN1638" i="79"/>
  <c r="AN1644" i="79"/>
  <c r="AN1645" i="79"/>
  <c r="AN1641" i="79"/>
  <c r="AE1592" i="79"/>
  <c r="AE1591" i="79"/>
  <c r="AE1593" i="79"/>
  <c r="AE1589" i="79"/>
  <c r="AE1588" i="79"/>
  <c r="AE1590" i="79"/>
  <c r="AE1558" i="79"/>
  <c r="AE1559" i="79"/>
  <c r="AE1555" i="79"/>
  <c r="AE1554" i="79"/>
  <c r="AE1556" i="79"/>
  <c r="N107" i="45"/>
  <c r="O133" i="45" s="1"/>
  <c r="N114" i="45"/>
  <c r="P133" i="45" s="1"/>
  <c r="N93" i="45"/>
  <c r="M133" i="45" s="1"/>
  <c r="N100" i="45"/>
  <c r="N133" i="45" s="1"/>
  <c r="N79" i="45"/>
  <c r="K133" i="45" s="1"/>
  <c r="N44" i="45"/>
  <c r="F133" i="45" s="1"/>
  <c r="N51" i="45"/>
  <c r="G133" i="45" s="1"/>
  <c r="N58" i="45"/>
  <c r="H133" i="45" s="1"/>
  <c r="N37" i="45"/>
  <c r="E133" i="45" s="1"/>
  <c r="N65" i="45"/>
  <c r="I133" i="45" s="1"/>
  <c r="O72" i="45"/>
  <c r="J134" i="45" s="1"/>
  <c r="O79" i="45"/>
  <c r="K134" i="45" s="1"/>
  <c r="O107" i="45"/>
  <c r="O134" i="45" s="1"/>
  <c r="O86" i="45"/>
  <c r="L134" i="45" s="1"/>
  <c r="O93" i="45"/>
  <c r="M134" i="45" s="1"/>
  <c r="O114" i="45"/>
  <c r="P134" i="45" s="1"/>
  <c r="O100" i="45"/>
  <c r="N134" i="45" s="1"/>
  <c r="O65" i="45"/>
  <c r="I134" i="45" s="1"/>
  <c r="O37" i="45"/>
  <c r="E134" i="45" s="1"/>
  <c r="O44" i="45"/>
  <c r="F134" i="45" s="1"/>
  <c r="O51" i="45"/>
  <c r="G134" i="45" s="1"/>
  <c r="O58" i="45"/>
  <c r="H134" i="45" s="1"/>
  <c r="AZ127" i="46"/>
  <c r="AX127" i="46"/>
  <c r="AS127" i="46"/>
  <c r="AU127" i="46"/>
  <c r="AT127" i="46"/>
  <c r="AQ127" i="46"/>
  <c r="AP127" i="46"/>
  <c r="AV127" i="46"/>
  <c r="AW127" i="46"/>
  <c r="AY127" i="46"/>
  <c r="M93" i="45"/>
  <c r="M132" i="45" s="1"/>
  <c r="M114" i="45"/>
  <c r="P132" i="45" s="1"/>
  <c r="M107" i="45"/>
  <c r="O132" i="45" s="1"/>
  <c r="M86" i="45"/>
  <c r="L132" i="45" s="1"/>
  <c r="M100" i="45"/>
  <c r="N132" i="45" s="1"/>
  <c r="M79" i="45"/>
  <c r="K132" i="45" s="1"/>
  <c r="M72" i="45"/>
  <c r="J132" i="45" s="1"/>
  <c r="L93" i="45"/>
  <c r="M131" i="45" s="1"/>
  <c r="L107" i="45"/>
  <c r="O131" i="45" s="1"/>
  <c r="L86" i="45"/>
  <c r="L131" i="45" s="1"/>
  <c r="L114" i="45"/>
  <c r="P131" i="45" s="1"/>
  <c r="L100" i="45"/>
  <c r="N131" i="45" s="1"/>
  <c r="L79" i="45"/>
  <c r="K131" i="45" s="1"/>
  <c r="L72" i="45"/>
  <c r="J131" i="45" s="1"/>
  <c r="N86" i="45"/>
  <c r="L133" i="45" s="1"/>
  <c r="N72" i="45"/>
  <c r="J133" i="45" s="1"/>
  <c r="L65" i="45"/>
  <c r="I131" i="45" s="1"/>
  <c r="L51" i="45"/>
  <c r="G131" i="45" s="1"/>
  <c r="L58" i="45"/>
  <c r="H131" i="45" s="1"/>
  <c r="L37" i="45"/>
  <c r="E131" i="45" s="1"/>
  <c r="L44" i="45"/>
  <c r="F131" i="45" s="1"/>
  <c r="M44" i="45"/>
  <c r="F132" i="45" s="1"/>
  <c r="M58" i="45"/>
  <c r="H132" i="45" s="1"/>
  <c r="M51" i="45"/>
  <c r="G132" i="45" s="1"/>
  <c r="M37" i="45"/>
  <c r="E132" i="45" s="1"/>
  <c r="M65" i="45"/>
  <c r="I132" i="45" s="1"/>
  <c r="AE1560" i="79" l="1"/>
  <c r="AF1701" i="79"/>
  <c r="E117" i="43" s="1"/>
  <c r="AS1612" i="79"/>
  <c r="AS1617" i="79"/>
  <c r="AS1555" i="79"/>
  <c r="AE1674" i="79"/>
  <c r="D113" i="43" s="1"/>
  <c r="AS1669" i="79"/>
  <c r="AS1646" i="79"/>
  <c r="AS1593" i="79"/>
  <c r="AS1671" i="79"/>
  <c r="AS1673" i="79"/>
  <c r="AS1615" i="79"/>
  <c r="AS1619" i="79"/>
  <c r="AS1641" i="79"/>
  <c r="AS1639" i="79"/>
  <c r="AS1689" i="79"/>
  <c r="AE1701" i="79"/>
  <c r="D117" i="43" s="1"/>
  <c r="AS1700" i="79"/>
  <c r="AS1698" i="79"/>
  <c r="AS1559" i="79"/>
  <c r="AS1590" i="79"/>
  <c r="AS1591" i="79"/>
  <c r="AS1642" i="79"/>
  <c r="AS1696" i="79"/>
  <c r="AS1668" i="79"/>
  <c r="AS1666" i="79"/>
  <c r="AS1614" i="79"/>
  <c r="AS1616" i="79"/>
  <c r="AS1611" i="79"/>
  <c r="AS1645" i="79"/>
  <c r="AS1643" i="79"/>
  <c r="AS1690" i="79"/>
  <c r="AS1693" i="79"/>
  <c r="AS1695" i="79"/>
  <c r="AF1647" i="79"/>
  <c r="E109" i="43" s="1"/>
  <c r="AS1556" i="79"/>
  <c r="AS1588" i="79"/>
  <c r="AS1592" i="79"/>
  <c r="AS1691" i="79"/>
  <c r="AS1672" i="79"/>
  <c r="AS1670" i="79"/>
  <c r="AS1618" i="79"/>
  <c r="AE1647" i="79"/>
  <c r="D109" i="43" s="1"/>
  <c r="AS1644" i="79"/>
  <c r="AS1692" i="79"/>
  <c r="AS1697" i="79"/>
  <c r="AS1699" i="79"/>
  <c r="AS1554" i="79"/>
  <c r="AS1558" i="79"/>
  <c r="AS1550" i="79"/>
  <c r="AF1674" i="79"/>
  <c r="E113" i="43" s="1"/>
  <c r="AS1586" i="79"/>
  <c r="AS1589" i="79"/>
  <c r="AN1353" i="79"/>
  <c r="AQ1353" i="79"/>
  <c r="AL1353" i="79"/>
  <c r="AR1353" i="79"/>
  <c r="AO1353" i="79"/>
  <c r="AP1353" i="79"/>
  <c r="AM1353" i="79"/>
  <c r="AI1353" i="79"/>
  <c r="AK1353" i="79"/>
  <c r="AG1353" i="79"/>
  <c r="AH1353" i="79"/>
  <c r="AJ1353" i="79"/>
  <c r="AE1362" i="79"/>
  <c r="AE1364" i="79"/>
  <c r="AE1361" i="79"/>
  <c r="AE1360" i="79"/>
  <c r="AE1363" i="79"/>
  <c r="AN963" i="79"/>
  <c r="AR963" i="79"/>
  <c r="AL963" i="79"/>
  <c r="AO963" i="79"/>
  <c r="AQ963" i="79"/>
  <c r="AP963" i="79"/>
  <c r="AM963" i="79"/>
  <c r="AK963" i="79"/>
  <c r="AH963" i="79"/>
  <c r="AG963" i="79"/>
  <c r="AJ963" i="79"/>
  <c r="AI963" i="79"/>
  <c r="AL768" i="79"/>
  <c r="AR768" i="79"/>
  <c r="AP768" i="79"/>
  <c r="AN768" i="79"/>
  <c r="AM768" i="79"/>
  <c r="AQ768" i="79"/>
  <c r="AO768" i="79"/>
  <c r="AH768" i="79"/>
  <c r="AJ768" i="79"/>
  <c r="AI768" i="79"/>
  <c r="AK768" i="79"/>
  <c r="AG768" i="79"/>
  <c r="AR1158" i="79"/>
  <c r="AO1158" i="79"/>
  <c r="AN1158" i="79"/>
  <c r="AQ1158" i="79"/>
  <c r="AL1158" i="79"/>
  <c r="AP1158" i="79"/>
  <c r="AM1158" i="79"/>
  <c r="AI1158" i="79"/>
  <c r="AG1158" i="79"/>
  <c r="AJ1158" i="79"/>
  <c r="AK1158" i="79"/>
  <c r="AH1158" i="79"/>
  <c r="AE1165" i="79"/>
  <c r="AE1168" i="79"/>
  <c r="AE1166" i="79"/>
  <c r="AE1167" i="79"/>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AH1167" i="79" l="1"/>
  <c r="AH1168" i="79"/>
  <c r="AH1165" i="79"/>
  <c r="AH1166" i="79"/>
  <c r="AQ1162" i="79"/>
  <c r="AQ1166" i="79"/>
  <c r="AQ1159" i="79"/>
  <c r="AQ1163" i="79"/>
  <c r="AQ1167" i="79"/>
  <c r="AQ1160" i="79"/>
  <c r="AQ1168" i="79"/>
  <c r="AQ1161" i="79"/>
  <c r="AQ1165" i="79"/>
  <c r="AN772" i="79"/>
  <c r="AN776" i="79"/>
  <c r="AN769" i="79"/>
  <c r="AN773" i="79"/>
  <c r="AN770" i="79"/>
  <c r="AN774" i="79"/>
  <c r="AN775" i="79"/>
  <c r="AN771" i="79"/>
  <c r="AO967" i="79"/>
  <c r="AO971" i="79"/>
  <c r="AO964" i="79"/>
  <c r="AO968" i="79"/>
  <c r="AO972" i="79"/>
  <c r="AO965" i="79"/>
  <c r="AO969" i="79"/>
  <c r="AO966" i="79"/>
  <c r="AO970" i="79"/>
  <c r="AI1360" i="79"/>
  <c r="AI1364" i="79"/>
  <c r="AI1361" i="79"/>
  <c r="AI1362" i="79"/>
  <c r="AI1363" i="79"/>
  <c r="AK1160" i="79"/>
  <c r="AK1168" i="79"/>
  <c r="AK1161" i="79"/>
  <c r="AK1165" i="79"/>
  <c r="AK1162" i="79"/>
  <c r="AK1166" i="79"/>
  <c r="AK1167" i="79"/>
  <c r="AK1159" i="79"/>
  <c r="AK1163" i="79"/>
  <c r="AM1162" i="79"/>
  <c r="AM1166" i="79"/>
  <c r="AM1159" i="79"/>
  <c r="AM1163" i="79"/>
  <c r="AM1167" i="79"/>
  <c r="AM1160" i="79"/>
  <c r="AM1168" i="79"/>
  <c r="AM1161" i="79"/>
  <c r="AM1165" i="79"/>
  <c r="AN1161" i="79"/>
  <c r="AN1165" i="79"/>
  <c r="AN1162" i="79"/>
  <c r="AN1166" i="79"/>
  <c r="AN1159" i="79"/>
  <c r="AN1163" i="79"/>
  <c r="AN1167" i="79"/>
  <c r="AN1168" i="79"/>
  <c r="AN1160" i="79"/>
  <c r="AK771" i="79"/>
  <c r="AK775" i="79"/>
  <c r="AK772" i="79"/>
  <c r="AK769" i="79"/>
  <c r="AK773" i="79"/>
  <c r="AK774" i="79"/>
  <c r="AK770" i="79"/>
  <c r="AK776" i="79"/>
  <c r="AO771" i="79"/>
  <c r="AO775" i="79"/>
  <c r="AO772" i="79"/>
  <c r="AO769" i="79"/>
  <c r="AO773" i="79"/>
  <c r="AO770" i="79"/>
  <c r="AO774" i="79"/>
  <c r="AO776" i="79"/>
  <c r="AP770" i="79"/>
  <c r="AP774" i="79"/>
  <c r="AP771" i="79"/>
  <c r="AP772" i="79"/>
  <c r="AP776" i="79"/>
  <c r="AP769" i="79"/>
  <c r="AP775" i="79"/>
  <c r="AP773" i="79"/>
  <c r="AM965" i="79"/>
  <c r="AM969" i="79"/>
  <c r="AM966" i="79"/>
  <c r="AM970" i="79"/>
  <c r="AM967" i="79"/>
  <c r="AM971" i="79"/>
  <c r="AM968" i="79"/>
  <c r="AM972" i="79"/>
  <c r="AM964" i="79"/>
  <c r="AL966" i="79"/>
  <c r="AL970" i="79"/>
  <c r="AL967" i="79"/>
  <c r="AL971" i="79"/>
  <c r="AL964" i="79"/>
  <c r="AL968" i="79"/>
  <c r="AL972" i="79"/>
  <c r="AL965" i="79"/>
  <c r="AL969" i="79"/>
  <c r="AH1361" i="79"/>
  <c r="AH1362" i="79"/>
  <c r="AH1363" i="79"/>
  <c r="AH1360" i="79"/>
  <c r="AH1364" i="79"/>
  <c r="AM1354" i="79"/>
  <c r="AM1356" i="79"/>
  <c r="AM1360" i="79"/>
  <c r="AM1364" i="79"/>
  <c r="AM1357" i="79"/>
  <c r="AM1361" i="79"/>
  <c r="AM1358" i="79"/>
  <c r="AM1362" i="79"/>
  <c r="AM1355" i="79"/>
  <c r="AM1363" i="79"/>
  <c r="AL1355" i="79"/>
  <c r="AL1354" i="79"/>
  <c r="AL1357" i="79"/>
  <c r="AL1361" i="79"/>
  <c r="AL1358" i="79"/>
  <c r="AL1362" i="79"/>
  <c r="AL1363" i="79"/>
  <c r="AL1360" i="79"/>
  <c r="AL1364" i="79"/>
  <c r="AL1356" i="79"/>
  <c r="AK967" i="79"/>
  <c r="AK971" i="79"/>
  <c r="AK964" i="79"/>
  <c r="AK968" i="79"/>
  <c r="AK972" i="79"/>
  <c r="AK965" i="79"/>
  <c r="AK969" i="79"/>
  <c r="AK966" i="79"/>
  <c r="AK970" i="79"/>
  <c r="AR1355" i="79"/>
  <c r="AR1363" i="79"/>
  <c r="AR1356" i="79"/>
  <c r="AR1360" i="79"/>
  <c r="AR1364" i="79"/>
  <c r="AR1357" i="79"/>
  <c r="AR1361" i="79"/>
  <c r="AR1362" i="79"/>
  <c r="AR1354" i="79"/>
  <c r="AR1358" i="79"/>
  <c r="AJ1165" i="79"/>
  <c r="AJ1166" i="79"/>
  <c r="AJ1167" i="79"/>
  <c r="AJ1168" i="79"/>
  <c r="AO1160" i="79"/>
  <c r="AO1168" i="79"/>
  <c r="AO1161" i="79"/>
  <c r="AO1165" i="79"/>
  <c r="AO1162" i="79"/>
  <c r="AO1166" i="79"/>
  <c r="AO1167" i="79"/>
  <c r="AO1159" i="79"/>
  <c r="AO1163" i="79"/>
  <c r="AQ769" i="79"/>
  <c r="AQ773" i="79"/>
  <c r="AQ770" i="79"/>
  <c r="AQ771" i="79"/>
  <c r="AQ775" i="79"/>
  <c r="AQ776" i="79"/>
  <c r="AQ774" i="79"/>
  <c r="AQ772" i="79"/>
  <c r="AR772" i="79"/>
  <c r="AR776" i="79"/>
  <c r="AR769" i="79"/>
  <c r="AR773" i="79"/>
  <c r="AR770" i="79"/>
  <c r="AR774" i="79"/>
  <c r="AR771" i="79"/>
  <c r="AR775" i="79"/>
  <c r="AP966" i="79"/>
  <c r="AP970" i="79"/>
  <c r="AP967" i="79"/>
  <c r="AP971" i="79"/>
  <c r="AP964" i="79"/>
  <c r="AP968" i="79"/>
  <c r="AP972" i="79"/>
  <c r="AP969" i="79"/>
  <c r="AP965" i="79"/>
  <c r="AR964" i="79"/>
  <c r="AR968" i="79"/>
  <c r="AR972" i="79"/>
  <c r="AR965" i="79"/>
  <c r="AR969" i="79"/>
  <c r="AR966" i="79"/>
  <c r="AR970" i="79"/>
  <c r="AR967" i="79"/>
  <c r="AR971" i="79"/>
  <c r="AG1362" i="79"/>
  <c r="AG1363" i="79"/>
  <c r="AG1360" i="79"/>
  <c r="AG1364" i="79"/>
  <c r="AG1361" i="79"/>
  <c r="AP1357" i="79"/>
  <c r="AP1361" i="79"/>
  <c r="AP1358" i="79"/>
  <c r="AP1362" i="79"/>
  <c r="AP1354" i="79"/>
  <c r="AP1355" i="79"/>
  <c r="AP1363" i="79"/>
  <c r="AP1356" i="79"/>
  <c r="AP1360" i="79"/>
  <c r="AP1364" i="79"/>
  <c r="AQ1354" i="79"/>
  <c r="AQ1356" i="79"/>
  <c r="AQ1360" i="79"/>
  <c r="AQ1364" i="79"/>
  <c r="AQ1357" i="79"/>
  <c r="AQ1361" i="79"/>
  <c r="AQ1358" i="79"/>
  <c r="AQ1362" i="79"/>
  <c r="AQ1363" i="79"/>
  <c r="AQ1355" i="79"/>
  <c r="AI1166" i="79"/>
  <c r="AI1167" i="79"/>
  <c r="AI1168" i="79"/>
  <c r="AI1165" i="79"/>
  <c r="AJ1363" i="79"/>
  <c r="AJ1360" i="79"/>
  <c r="AJ1364" i="79"/>
  <c r="AJ1361" i="79"/>
  <c r="AJ1362" i="79"/>
  <c r="AP1159" i="79"/>
  <c r="AP1163" i="79"/>
  <c r="AP1167" i="79"/>
  <c r="AP1160" i="79"/>
  <c r="AP1168" i="79"/>
  <c r="AP1161" i="79"/>
  <c r="AP1165" i="79"/>
  <c r="AP1162" i="79"/>
  <c r="AP1166" i="79"/>
  <c r="AG1168" i="79"/>
  <c r="AG1165" i="79"/>
  <c r="AG1166" i="79"/>
  <c r="AG1167" i="79"/>
  <c r="AL1159" i="79"/>
  <c r="AL1163" i="79"/>
  <c r="AL1167" i="79"/>
  <c r="AL1160" i="79"/>
  <c r="AL1168" i="79"/>
  <c r="AL1161" i="79"/>
  <c r="AL1165" i="79"/>
  <c r="AL1166" i="79"/>
  <c r="AL1162" i="79"/>
  <c r="AR1161" i="79"/>
  <c r="AR1165" i="79"/>
  <c r="AR1162" i="79"/>
  <c r="AR1166" i="79"/>
  <c r="AR1159" i="79"/>
  <c r="AR1163" i="79"/>
  <c r="AR1167" i="79"/>
  <c r="AR1168" i="79"/>
  <c r="AR1160" i="79"/>
  <c r="AM769" i="79"/>
  <c r="AM773" i="79"/>
  <c r="AM770" i="79"/>
  <c r="AM771" i="79"/>
  <c r="AM775" i="79"/>
  <c r="AM774" i="79"/>
  <c r="AM772" i="79"/>
  <c r="AM776" i="79"/>
  <c r="AL770" i="79"/>
  <c r="AL774" i="79"/>
  <c r="AL771" i="79"/>
  <c r="AL772" i="79"/>
  <c r="AL776" i="79"/>
  <c r="AL769" i="79"/>
  <c r="AL773" i="79"/>
  <c r="AL775" i="79"/>
  <c r="AQ965" i="79"/>
  <c r="AQ969" i="79"/>
  <c r="AQ966" i="79"/>
  <c r="AQ970" i="79"/>
  <c r="AQ967" i="79"/>
  <c r="AQ971" i="79"/>
  <c r="AQ964" i="79"/>
  <c r="AQ968" i="79"/>
  <c r="AQ972" i="79"/>
  <c r="AN964" i="79"/>
  <c r="AN968" i="79"/>
  <c r="AN972" i="79"/>
  <c r="AN965" i="79"/>
  <c r="AN969" i="79"/>
  <c r="AN966" i="79"/>
  <c r="AN970" i="79"/>
  <c r="AN967" i="79"/>
  <c r="AN971" i="79"/>
  <c r="AK1354" i="79"/>
  <c r="AK1358" i="79"/>
  <c r="AK1362" i="79"/>
  <c r="AK1363" i="79"/>
  <c r="AK1355" i="79"/>
  <c r="AK1356" i="79"/>
  <c r="AK1360" i="79"/>
  <c r="AK1364" i="79"/>
  <c r="AK1361" i="79"/>
  <c r="AK1357" i="79"/>
  <c r="AO1354" i="79"/>
  <c r="AO1358" i="79"/>
  <c r="AO1362" i="79"/>
  <c r="AO1355" i="79"/>
  <c r="AO1363" i="79"/>
  <c r="AO1356" i="79"/>
  <c r="AO1360" i="79"/>
  <c r="AO1364" i="79"/>
  <c r="AO1361" i="79"/>
  <c r="AO1357" i="79"/>
  <c r="AN1355" i="79"/>
  <c r="AN1363" i="79"/>
  <c r="AN1354" i="79"/>
  <c r="AN1356" i="79"/>
  <c r="AN1360" i="79"/>
  <c r="AN1364" i="79"/>
  <c r="AN1357" i="79"/>
  <c r="AN1361" i="79"/>
  <c r="AN1362" i="79"/>
  <c r="AN1358" i="79"/>
  <c r="H120" i="47"/>
  <c r="H121" i="47"/>
  <c r="H122" i="47"/>
  <c r="H123" i="47"/>
  <c r="H124" i="47"/>
  <c r="H125" i="47"/>
  <c r="H126" i="47"/>
  <c r="H127" i="47"/>
  <c r="H128" i="47"/>
  <c r="H135" i="47"/>
  <c r="H136" i="47"/>
  <c r="H137" i="47"/>
  <c r="H138" i="47"/>
  <c r="H140" i="47"/>
  <c r="H141" i="47"/>
  <c r="H142" i="47"/>
  <c r="H144" i="47"/>
  <c r="H145" i="47"/>
  <c r="H146" i="47"/>
  <c r="H150" i="47"/>
  <c r="H151" i="47"/>
  <c r="H152" i="47"/>
  <c r="D17" i="45"/>
  <c r="AJ1365" i="79" l="1"/>
  <c r="I85" i="43" s="1"/>
  <c r="AS1165" i="79"/>
  <c r="AS1361" i="79"/>
  <c r="AS1358" i="79"/>
  <c r="AS1362" i="79"/>
  <c r="AS1166" i="79"/>
  <c r="AS1167" i="79"/>
  <c r="AS1168" i="79"/>
  <c r="AS1363" i="79"/>
  <c r="AS1163" i="79"/>
  <c r="AS1364" i="79"/>
  <c r="AS1360" i="79"/>
  <c r="AF1620" i="79"/>
  <c r="E105" i="43" s="1"/>
  <c r="AF1594" i="79"/>
  <c r="E101" i="43" s="1"/>
  <c r="D88" i="43"/>
  <c r="AF1365" i="79"/>
  <c r="E85" i="43" s="1"/>
  <c r="AS1548" i="79"/>
  <c r="AE1594" i="79"/>
  <c r="D101" i="43" s="1"/>
  <c r="AS1357" i="79"/>
  <c r="AS1609" i="79"/>
  <c r="AS1608" i="79"/>
  <c r="AE1620" i="79"/>
  <c r="D105" i="43" s="1"/>
  <c r="AS1552" i="79"/>
  <c r="AS1551" i="79"/>
  <c r="AE1365" i="79"/>
  <c r="D85" i="43" s="1"/>
  <c r="AS1610" i="79"/>
  <c r="AS1585" i="79"/>
  <c r="AS1664" i="79"/>
  <c r="AS1638" i="79"/>
  <c r="AS1636" i="79"/>
  <c r="AS1549" i="79"/>
  <c r="AS1354" i="79"/>
  <c r="AS1635" i="79"/>
  <c r="AS1356" i="79"/>
  <c r="AS1665" i="79"/>
  <c r="AS1637" i="79"/>
  <c r="AS1355" i="79"/>
  <c r="AS1582" i="79"/>
  <c r="AS1662" i="79"/>
  <c r="AS1584" i="79"/>
  <c r="AS1663" i="79"/>
  <c r="AS1583" i="79"/>
  <c r="H115" i="47"/>
  <c r="H116" i="47"/>
  <c r="H114" i="47"/>
  <c r="H112" i="47"/>
  <c r="H113" i="47"/>
  <c r="H111" i="47"/>
  <c r="H109" i="47"/>
  <c r="H110" i="47"/>
  <c r="H108" i="47"/>
  <c r="H106" i="47"/>
  <c r="H107" i="47"/>
  <c r="H105" i="47"/>
  <c r="H97" i="47"/>
  <c r="H98" i="47"/>
  <c r="H96" i="47"/>
  <c r="H94" i="47"/>
  <c r="H95" i="47"/>
  <c r="H93" i="47"/>
  <c r="H91" i="47"/>
  <c r="H92" i="47"/>
  <c r="H90" i="47"/>
  <c r="AS1557" i="79" l="1"/>
  <c r="AF1560" i="79"/>
  <c r="E88" i="43" s="1"/>
  <c r="H31" i="47"/>
  <c r="H32" i="47"/>
  <c r="H30" i="47"/>
  <c r="H16" i="47"/>
  <c r="H17" i="47"/>
  <c r="H15" i="47"/>
  <c r="K17" i="45" l="1"/>
  <c r="J17" i="45"/>
  <c r="I17" i="45"/>
  <c r="H17" i="45"/>
  <c r="G17" i="45"/>
  <c r="F17" i="45"/>
  <c r="E17" i="45"/>
  <c r="E30" i="45" l="1"/>
  <c r="D124" i="45" s="1"/>
  <c r="E23" i="45"/>
  <c r="C124" i="45" s="1"/>
  <c r="K23" i="45"/>
  <c r="C130" i="45" s="1"/>
  <c r="AE578" i="79" s="1"/>
  <c r="K30" i="45"/>
  <c r="D130" i="45" s="1"/>
  <c r="J23" i="45"/>
  <c r="C129" i="45" s="1"/>
  <c r="AE388" i="79" s="1"/>
  <c r="J30" i="45"/>
  <c r="D129" i="45" s="1"/>
  <c r="I30" i="45"/>
  <c r="D128" i="45" s="1"/>
  <c r="I23" i="45"/>
  <c r="C128" i="45" s="1"/>
  <c r="AE198" i="79" s="1"/>
  <c r="H23" i="45"/>
  <c r="C127" i="45" s="1"/>
  <c r="H30" i="45"/>
  <c r="D127" i="45" s="1"/>
  <c r="G23" i="45"/>
  <c r="C126" i="45" s="1"/>
  <c r="G30" i="45"/>
  <c r="D126" i="45" s="1"/>
  <c r="F23" i="45"/>
  <c r="C125" i="45" s="1"/>
  <c r="F30" i="45"/>
  <c r="D125" i="45" s="1"/>
  <c r="I65" i="45"/>
  <c r="I128" i="45" s="1"/>
  <c r="E86" i="45"/>
  <c r="L124" i="45" s="1"/>
  <c r="E100" i="45"/>
  <c r="N124" i="45" s="1"/>
  <c r="E72" i="45"/>
  <c r="J124" i="45" s="1"/>
  <c r="E107" i="45"/>
  <c r="O124" i="45" s="1"/>
  <c r="E114" i="45"/>
  <c r="P124" i="45" s="1"/>
  <c r="E79" i="45"/>
  <c r="K124" i="45" s="1"/>
  <c r="E93" i="45"/>
  <c r="M124" i="45" s="1"/>
  <c r="E65" i="45"/>
  <c r="I124" i="45" s="1"/>
  <c r="G65" i="45"/>
  <c r="I126" i="45" s="1"/>
  <c r="G100" i="45"/>
  <c r="N126" i="45" s="1"/>
  <c r="G86" i="45"/>
  <c r="L126" i="45" s="1"/>
  <c r="G114" i="45"/>
  <c r="P126" i="45" s="1"/>
  <c r="G107" i="45"/>
  <c r="O126" i="45" s="1"/>
  <c r="G79" i="45"/>
  <c r="K126" i="45" s="1"/>
  <c r="G93" i="45"/>
  <c r="M126" i="45" s="1"/>
  <c r="G72" i="45"/>
  <c r="J126" i="45" s="1"/>
  <c r="H93" i="45"/>
  <c r="M127" i="45" s="1"/>
  <c r="H79" i="45"/>
  <c r="K127" i="45" s="1"/>
  <c r="H86" i="45"/>
  <c r="L127" i="45" s="1"/>
  <c r="H107" i="45"/>
  <c r="O127" i="45" s="1"/>
  <c r="H114" i="45"/>
  <c r="P127" i="45" s="1"/>
  <c r="H100" i="45"/>
  <c r="N127" i="45" s="1"/>
  <c r="H72" i="45"/>
  <c r="J127" i="45" s="1"/>
  <c r="I93" i="45"/>
  <c r="M128" i="45" s="1"/>
  <c r="I86" i="45"/>
  <c r="L128" i="45" s="1"/>
  <c r="I72" i="45"/>
  <c r="J128" i="45" s="1"/>
  <c r="I100" i="45"/>
  <c r="N128" i="45" s="1"/>
  <c r="I114" i="45"/>
  <c r="P128" i="45" s="1"/>
  <c r="I107" i="45"/>
  <c r="O128" i="45" s="1"/>
  <c r="I79" i="45"/>
  <c r="K128" i="45" s="1"/>
  <c r="F58" i="45"/>
  <c r="H125" i="45" s="1"/>
  <c r="F107" i="45"/>
  <c r="O125" i="45" s="1"/>
  <c r="F86" i="45"/>
  <c r="L125" i="45" s="1"/>
  <c r="F100" i="45"/>
  <c r="N125" i="45" s="1"/>
  <c r="F72" i="45"/>
  <c r="J125" i="45" s="1"/>
  <c r="F93" i="45"/>
  <c r="M125" i="45" s="1"/>
  <c r="F114" i="45"/>
  <c r="P125" i="45" s="1"/>
  <c r="F79" i="45"/>
  <c r="K125" i="45" s="1"/>
  <c r="J86" i="45"/>
  <c r="L129" i="45" s="1"/>
  <c r="J114" i="45"/>
  <c r="P129" i="45" s="1"/>
  <c r="J93" i="45"/>
  <c r="M129" i="45" s="1"/>
  <c r="J100" i="45"/>
  <c r="N129" i="45" s="1"/>
  <c r="J72" i="45"/>
  <c r="J129" i="45" s="1"/>
  <c r="J107" i="45"/>
  <c r="O129" i="45" s="1"/>
  <c r="J79" i="45"/>
  <c r="K129" i="45" s="1"/>
  <c r="K100" i="45"/>
  <c r="N130" i="45" s="1"/>
  <c r="K114" i="45"/>
  <c r="P130" i="45" s="1"/>
  <c r="K72" i="45"/>
  <c r="J130" i="45" s="1"/>
  <c r="K93" i="45"/>
  <c r="M130" i="45" s="1"/>
  <c r="K86" i="45"/>
  <c r="L130" i="45" s="1"/>
  <c r="K79" i="45"/>
  <c r="K130" i="45" s="1"/>
  <c r="K107" i="45"/>
  <c r="O130" i="45" s="1"/>
  <c r="J65" i="45"/>
  <c r="I129" i="45" s="1"/>
  <c r="K65" i="45"/>
  <c r="I130" i="45" s="1"/>
  <c r="E58" i="45"/>
  <c r="H124" i="45" s="1"/>
  <c r="F65" i="45"/>
  <c r="I125" i="45" s="1"/>
  <c r="H37" i="45"/>
  <c r="E127" i="45" s="1"/>
  <c r="H65" i="45"/>
  <c r="I127" i="45" s="1"/>
  <c r="G58" i="45"/>
  <c r="H126" i="45" s="1"/>
  <c r="G51" i="45"/>
  <c r="G126" i="45" s="1"/>
  <c r="G44" i="45"/>
  <c r="F126" i="45" s="1"/>
  <c r="G37" i="45"/>
  <c r="E126" i="45" s="1"/>
  <c r="K58" i="45"/>
  <c r="H130" i="45" s="1"/>
  <c r="K51" i="45"/>
  <c r="G130" i="45" s="1"/>
  <c r="K44" i="45"/>
  <c r="F130" i="45" s="1"/>
  <c r="K37" i="45"/>
  <c r="E130" i="45" s="1"/>
  <c r="H58" i="45"/>
  <c r="H127" i="45" s="1"/>
  <c r="H44" i="45"/>
  <c r="F127" i="45" s="1"/>
  <c r="H51" i="45"/>
  <c r="G127" i="45" s="1"/>
  <c r="E51" i="45"/>
  <c r="G124" i="45" s="1"/>
  <c r="E37" i="45"/>
  <c r="E124" i="45" s="1"/>
  <c r="E44" i="45"/>
  <c r="F124" i="45" s="1"/>
  <c r="I58" i="45"/>
  <c r="H128" i="45" s="1"/>
  <c r="I44" i="45"/>
  <c r="F128" i="45" s="1"/>
  <c r="I37" i="45"/>
  <c r="E128" i="45" s="1"/>
  <c r="I51" i="45"/>
  <c r="G128" i="45" s="1"/>
  <c r="F51" i="45"/>
  <c r="G125" i="45" s="1"/>
  <c r="F44" i="45"/>
  <c r="F125" i="45" s="1"/>
  <c r="F37" i="45"/>
  <c r="E125" i="45" s="1"/>
  <c r="J58" i="45"/>
  <c r="H129" i="45" s="1"/>
  <c r="J44" i="45"/>
  <c r="F129" i="45" s="1"/>
  <c r="J37" i="45"/>
  <c r="E129" i="45" s="1"/>
  <c r="J51" i="45"/>
  <c r="G129" i="45" s="1"/>
  <c r="AM20" i="46"/>
  <c r="W14" i="47"/>
  <c r="J14" i="47"/>
  <c r="K14" i="47"/>
  <c r="L14" i="47"/>
  <c r="M14" i="47"/>
  <c r="N14" i="47"/>
  <c r="O14" i="47"/>
  <c r="I14" i="47"/>
  <c r="AS20" i="46"/>
  <c r="AO20" i="46"/>
  <c r="AP20" i="46"/>
  <c r="AQ20" i="46"/>
  <c r="AR20" i="46"/>
  <c r="AN20" i="46"/>
  <c r="C60" i="45"/>
  <c r="C53" i="45"/>
  <c r="C46" i="45"/>
  <c r="C39" i="45"/>
  <c r="C25" i="45"/>
  <c r="C32" i="45"/>
  <c r="C18" i="45"/>
  <c r="E42" i="44"/>
  <c r="F42" i="44"/>
  <c r="G42" i="44"/>
  <c r="H42" i="44"/>
  <c r="I42" i="44"/>
  <c r="J42" i="44"/>
  <c r="D42" i="44"/>
  <c r="AF1632" i="79" l="1"/>
  <c r="AE1632" i="79"/>
  <c r="AE1659" i="79"/>
  <c r="AF1686" i="79"/>
  <c r="AF1659" i="79"/>
  <c r="AE1686" i="79"/>
  <c r="AH1659" i="79"/>
  <c r="G114" i="43" s="1"/>
  <c r="AL1659" i="79"/>
  <c r="AL1675" i="79" s="1"/>
  <c r="K114" i="43" s="1"/>
  <c r="AL1632" i="79"/>
  <c r="AN1686" i="79"/>
  <c r="AN1702" i="79" s="1"/>
  <c r="M118" i="43" s="1"/>
  <c r="AR1686" i="79"/>
  <c r="AR1702" i="79" s="1"/>
  <c r="Q118" i="43" s="1"/>
  <c r="AP1632" i="79"/>
  <c r="AP1648" i="79" s="1"/>
  <c r="O110" i="43" s="1"/>
  <c r="AR1632" i="79"/>
  <c r="AR1648" i="79" s="1"/>
  <c r="Q110" i="43" s="1"/>
  <c r="AK1632" i="79"/>
  <c r="AK1648" i="79" s="1"/>
  <c r="J110" i="43" s="1"/>
  <c r="AP1659" i="79"/>
  <c r="AP1675" i="79" s="1"/>
  <c r="O114" i="43" s="1"/>
  <c r="AN1659" i="79"/>
  <c r="AN1675" i="79" s="1"/>
  <c r="M114" i="43" s="1"/>
  <c r="AM1632" i="79"/>
  <c r="AM1648" i="79" s="1"/>
  <c r="L110" i="43" s="1"/>
  <c r="AG1686" i="79"/>
  <c r="AK1686" i="79"/>
  <c r="AP1686" i="79"/>
  <c r="AP1702" i="79" s="1"/>
  <c r="O118" i="43" s="1"/>
  <c r="AI1686" i="79"/>
  <c r="H118" i="43" s="1"/>
  <c r="AJ1686" i="79"/>
  <c r="I118" i="43" s="1"/>
  <c r="AI1659" i="79"/>
  <c r="H114" i="43" s="1"/>
  <c r="AG1659" i="79"/>
  <c r="F114" i="43" s="1"/>
  <c r="AN1632" i="79"/>
  <c r="AN1648" i="79" s="1"/>
  <c r="M110" i="43" s="1"/>
  <c r="AO1686" i="79"/>
  <c r="AO1702" i="79" s="1"/>
  <c r="N118" i="43" s="1"/>
  <c r="AL1686" i="79"/>
  <c r="AL1702" i="79" s="1"/>
  <c r="K118" i="43" s="1"/>
  <c r="AJ1659" i="79"/>
  <c r="I114" i="43" s="1"/>
  <c r="AR1659" i="79"/>
  <c r="AR1675" i="79" s="1"/>
  <c r="Q114" i="43" s="1"/>
  <c r="AO1632" i="79"/>
  <c r="AO1648" i="79" s="1"/>
  <c r="N110" i="43" s="1"/>
  <c r="AQ1659" i="79"/>
  <c r="AQ1675" i="79" s="1"/>
  <c r="P114" i="43" s="1"/>
  <c r="AO1659" i="79"/>
  <c r="AO1675" i="79" s="1"/>
  <c r="N114" i="43" s="1"/>
  <c r="AH1632" i="79"/>
  <c r="AH1686" i="79"/>
  <c r="AM1686" i="79"/>
  <c r="AM1702" i="79" s="1"/>
  <c r="L118" i="43" s="1"/>
  <c r="AJ1632" i="79"/>
  <c r="I110" i="43" s="1"/>
  <c r="AI1632" i="79"/>
  <c r="H110" i="43" s="1"/>
  <c r="AK1659" i="79"/>
  <c r="AK1675" i="79" s="1"/>
  <c r="J114" i="43" s="1"/>
  <c r="AG1632" i="79"/>
  <c r="F110" i="43" s="1"/>
  <c r="AQ1632" i="79"/>
  <c r="AQ1648" i="79" s="1"/>
  <c r="P110" i="43" s="1"/>
  <c r="AQ1686" i="79"/>
  <c r="AM1659" i="79"/>
  <c r="AF388" i="79"/>
  <c r="AF578" i="79"/>
  <c r="AF198" i="79"/>
  <c r="AN130" i="46"/>
  <c r="AN404" i="46"/>
  <c r="AN540" i="46"/>
  <c r="AN268" i="46"/>
  <c r="AN269" i="46" s="1"/>
  <c r="AL1579" i="79"/>
  <c r="AL1595" i="79" s="1"/>
  <c r="K102" i="43" s="1"/>
  <c r="AJ1545" i="79"/>
  <c r="AJ1561" i="79" s="1"/>
  <c r="I89" i="43" s="1"/>
  <c r="AN1351" i="79"/>
  <c r="AN1366" i="79" s="1"/>
  <c r="M86" i="43" s="1"/>
  <c r="AP1579" i="79"/>
  <c r="AP1595" i="79" s="1"/>
  <c r="O102" i="43" s="1"/>
  <c r="AN1545" i="79"/>
  <c r="AN1561" i="79" s="1"/>
  <c r="M89" i="43" s="1"/>
  <c r="AO1351" i="79"/>
  <c r="AO1366" i="79" s="1"/>
  <c r="N86" i="43" s="1"/>
  <c r="AR1545" i="79"/>
  <c r="AR1561" i="79" s="1"/>
  <c r="Q89" i="43" s="1"/>
  <c r="AJ1351" i="79"/>
  <c r="AJ1366" i="79" s="1"/>
  <c r="I86" i="43" s="1"/>
  <c r="AR1351" i="79"/>
  <c r="AR1366" i="79" s="1"/>
  <c r="Q86" i="43" s="1"/>
  <c r="AE1605" i="79"/>
  <c r="AF1351" i="79"/>
  <c r="AF1366" i="79" s="1"/>
  <c r="E86" i="43" s="1"/>
  <c r="AH1579" i="79"/>
  <c r="AH1595" i="79" s="1"/>
  <c r="G102" i="43" s="1"/>
  <c r="AF1545" i="79"/>
  <c r="AF1561" i="79" s="1"/>
  <c r="E89" i="43" s="1"/>
  <c r="AK1351" i="79"/>
  <c r="AK1366" i="79" s="1"/>
  <c r="J86" i="43" s="1"/>
  <c r="AG1351" i="79"/>
  <c r="AG1366" i="79" s="1"/>
  <c r="F86" i="43" s="1"/>
  <c r="AE1579" i="79"/>
  <c r="AE1595" i="79" s="1"/>
  <c r="AO1605" i="79"/>
  <c r="AO1621" i="79" s="1"/>
  <c r="N106" i="43" s="1"/>
  <c r="AG1545" i="79"/>
  <c r="AG1561" i="79" s="1"/>
  <c r="F89" i="43" s="1"/>
  <c r="E114" i="43"/>
  <c r="E115" i="43" s="1"/>
  <c r="F118" i="43"/>
  <c r="AH1605" i="79"/>
  <c r="G106" i="43" s="1"/>
  <c r="AI1351" i="79"/>
  <c r="AI1366" i="79" s="1"/>
  <c r="H86" i="43" s="1"/>
  <c r="AL1545" i="79"/>
  <c r="AL1561" i="79" s="1"/>
  <c r="K89" i="43" s="1"/>
  <c r="AQ1579" i="79"/>
  <c r="AQ1595" i="79" s="1"/>
  <c r="P102" i="43" s="1"/>
  <c r="AM1605" i="79"/>
  <c r="AM1621" i="79" s="1"/>
  <c r="L106" i="43" s="1"/>
  <c r="AM1545" i="79"/>
  <c r="AM1561" i="79" s="1"/>
  <c r="L89" i="43" s="1"/>
  <c r="AN1579" i="79"/>
  <c r="AN1595" i="79" s="1"/>
  <c r="M102" i="43" s="1"/>
  <c r="AR1605" i="79"/>
  <c r="AR1621" i="79" s="1"/>
  <c r="Q106" i="43" s="1"/>
  <c r="AP1351" i="79"/>
  <c r="AP1366" i="79" s="1"/>
  <c r="O86" i="43" s="1"/>
  <c r="AI1545" i="79"/>
  <c r="AI1561" i="79" s="1"/>
  <c r="H89" i="43" s="1"/>
  <c r="AQ1702" i="79"/>
  <c r="P118" i="43" s="1"/>
  <c r="AN1605" i="79"/>
  <c r="AN1621" i="79" s="1"/>
  <c r="M106" i="43" s="1"/>
  <c r="AH1351" i="79"/>
  <c r="AH1366" i="79" s="1"/>
  <c r="G86" i="43" s="1"/>
  <c r="AK1545" i="79"/>
  <c r="AK1561" i="79" s="1"/>
  <c r="J89" i="43" s="1"/>
  <c r="AK1702" i="79"/>
  <c r="J118" i="43" s="1"/>
  <c r="AL1605" i="79"/>
  <c r="AL1621" i="79" s="1"/>
  <c r="K106" i="43" s="1"/>
  <c r="AM1351" i="79"/>
  <c r="AM1366" i="79" s="1"/>
  <c r="L86" i="43" s="1"/>
  <c r="AP1545" i="79"/>
  <c r="AP1561" i="79" s="1"/>
  <c r="O89" i="43" s="1"/>
  <c r="E110" i="43"/>
  <c r="E111" i="43" s="1"/>
  <c r="G118" i="43"/>
  <c r="AQ1605" i="79"/>
  <c r="AQ1621" i="79" s="1"/>
  <c r="P106" i="43" s="1"/>
  <c r="AQ1545" i="79"/>
  <c r="AQ1561" i="79" s="1"/>
  <c r="P89" i="43" s="1"/>
  <c r="AR1579" i="79"/>
  <c r="AR1595" i="79" s="1"/>
  <c r="Q102" i="43" s="1"/>
  <c r="AF1605" i="79"/>
  <c r="E106" i="43" s="1"/>
  <c r="E107" i="43" s="1"/>
  <c r="AG1579" i="79"/>
  <c r="AG1595" i="79" s="1"/>
  <c r="F102" i="43" s="1"/>
  <c r="AL1648" i="79"/>
  <c r="K110" i="43" s="1"/>
  <c r="AM1675" i="79"/>
  <c r="L114" i="43" s="1"/>
  <c r="AG1605" i="79"/>
  <c r="F106" i="43" s="1"/>
  <c r="AL1351" i="79"/>
  <c r="AL1366" i="79" s="1"/>
  <c r="K86" i="43" s="1"/>
  <c r="AO1545" i="79"/>
  <c r="AO1561" i="79" s="1"/>
  <c r="N89" i="43" s="1"/>
  <c r="AP1605" i="79"/>
  <c r="AP1621" i="79" s="1"/>
  <c r="O106" i="43" s="1"/>
  <c r="AQ1351" i="79"/>
  <c r="AQ1366" i="79" s="1"/>
  <c r="P86" i="43" s="1"/>
  <c r="AI1579" i="79"/>
  <c r="AI1595" i="79" s="1"/>
  <c r="H102" i="43" s="1"/>
  <c r="AE1545" i="79"/>
  <c r="AE1561" i="79" s="1"/>
  <c r="AF1579" i="79"/>
  <c r="AF1595" i="79" s="1"/>
  <c r="E102" i="43" s="1"/>
  <c r="AJ1605" i="79"/>
  <c r="I106" i="43" s="1"/>
  <c r="AK1579" i="79"/>
  <c r="AK1595" i="79" s="1"/>
  <c r="J102" i="43" s="1"/>
  <c r="AK1605" i="79"/>
  <c r="AK1621" i="79" s="1"/>
  <c r="J106" i="43" s="1"/>
  <c r="AE1351" i="79"/>
  <c r="AE1366" i="79" s="1"/>
  <c r="AH1545" i="79"/>
  <c r="AH1561" i="79" s="1"/>
  <c r="G89" i="43" s="1"/>
  <c r="AM1579" i="79"/>
  <c r="AM1595" i="79" s="1"/>
  <c r="L102" i="43" s="1"/>
  <c r="AI1605" i="79"/>
  <c r="H106" i="43" s="1"/>
  <c r="AJ1579" i="79"/>
  <c r="AJ1595" i="79" s="1"/>
  <c r="I102" i="43" s="1"/>
  <c r="AO1579" i="79"/>
  <c r="AO1595" i="79" s="1"/>
  <c r="N102" i="43" s="1"/>
  <c r="E118" i="43"/>
  <c r="E119" i="43" s="1"/>
  <c r="AM130" i="46"/>
  <c r="AM404" i="46"/>
  <c r="AM540" i="46"/>
  <c r="AM268" i="46"/>
  <c r="AM269" i="46" s="1"/>
  <c r="G110" i="43"/>
  <c r="AE576" i="79"/>
  <c r="AF576" i="79"/>
  <c r="AF386" i="79"/>
  <c r="AF196" i="79"/>
  <c r="AF1156" i="79"/>
  <c r="AE766" i="79"/>
  <c r="AE196" i="79"/>
  <c r="AF961" i="79"/>
  <c r="AE961" i="79"/>
  <c r="AE1156" i="79"/>
  <c r="AE386" i="79"/>
  <c r="AF766" i="79"/>
  <c r="AN198" i="79"/>
  <c r="AL198" i="79"/>
  <c r="AR198" i="79"/>
  <c r="AP198" i="79"/>
  <c r="AM198" i="79"/>
  <c r="AQ198" i="79"/>
  <c r="AO198" i="79"/>
  <c r="AG198" i="79"/>
  <c r="AI198" i="79"/>
  <c r="AJ198" i="79"/>
  <c r="AK198" i="79"/>
  <c r="AH198" i="79"/>
  <c r="AM388" i="79"/>
  <c r="AL388" i="79"/>
  <c r="AO388" i="79"/>
  <c r="AQ388" i="79"/>
  <c r="AN388" i="79"/>
  <c r="AR388" i="79"/>
  <c r="AP388" i="79"/>
  <c r="AH388" i="79"/>
  <c r="AG388" i="79"/>
  <c r="AJ388" i="79"/>
  <c r="AI388" i="79"/>
  <c r="AK388" i="79"/>
  <c r="AL578" i="79"/>
  <c r="AP578" i="79"/>
  <c r="AQ578" i="79"/>
  <c r="AO578" i="79"/>
  <c r="AM578" i="79"/>
  <c r="AN578" i="79"/>
  <c r="AR578" i="79"/>
  <c r="AI578" i="79"/>
  <c r="AH578" i="79"/>
  <c r="AK578" i="79"/>
  <c r="AG578" i="79"/>
  <c r="AJ578" i="79"/>
  <c r="AM266" i="46"/>
  <c r="AT540" i="46"/>
  <c r="AU268" i="46"/>
  <c r="AX540" i="46"/>
  <c r="AU404" i="46"/>
  <c r="AT268" i="46"/>
  <c r="AU540" i="46"/>
  <c r="AT130" i="46"/>
  <c r="AT131" i="46" s="1"/>
  <c r="K55" i="43" s="1"/>
  <c r="AU130" i="46"/>
  <c r="AU131" i="46" s="1"/>
  <c r="L55" i="43" s="1"/>
  <c r="AV268" i="46"/>
  <c r="AW540" i="46"/>
  <c r="AV540" i="46"/>
  <c r="AW404" i="46"/>
  <c r="AT404" i="46"/>
  <c r="AV130" i="46"/>
  <c r="AV131" i="46" s="1"/>
  <c r="M55" i="43" s="1"/>
  <c r="AW130" i="46"/>
  <c r="AW131" i="46" s="1"/>
  <c r="N55" i="43" s="1"/>
  <c r="AX130" i="46"/>
  <c r="AX131" i="46" s="1"/>
  <c r="O55" i="43" s="1"/>
  <c r="AX404" i="46"/>
  <c r="AW268" i="46"/>
  <c r="AX268" i="46"/>
  <c r="AM128" i="46"/>
  <c r="AZ404" i="46"/>
  <c r="AZ268" i="46"/>
  <c r="AY268" i="46"/>
  <c r="AY540" i="46"/>
  <c r="AZ540" i="46"/>
  <c r="AZ130" i="46"/>
  <c r="AZ131" i="46" s="1"/>
  <c r="Q55" i="43" s="1"/>
  <c r="AY130" i="46"/>
  <c r="AY131" i="46" s="1"/>
  <c r="P55" i="43" s="1"/>
  <c r="AP766" i="79"/>
  <c r="AM766" i="79"/>
  <c r="AM386" i="79"/>
  <c r="AQ961" i="79"/>
  <c r="AL766" i="79"/>
  <c r="AN576" i="79"/>
  <c r="AR196" i="79"/>
  <c r="AU538" i="46"/>
  <c r="AO961" i="79"/>
  <c r="AP961" i="79"/>
  <c r="AL386" i="79"/>
  <c r="AR576" i="79"/>
  <c r="AL961" i="79"/>
  <c r="AP386" i="79"/>
  <c r="AN1156" i="79"/>
  <c r="AO1156" i="79"/>
  <c r="AY538" i="46"/>
  <c r="AO196" i="79"/>
  <c r="AQ386" i="79"/>
  <c r="AT538" i="46"/>
  <c r="AL576" i="79"/>
  <c r="AR386" i="79"/>
  <c r="AR766" i="79"/>
  <c r="AP576" i="79"/>
  <c r="AX538" i="46"/>
  <c r="AQ196" i="79"/>
  <c r="AM196" i="79"/>
  <c r="AM1156" i="79"/>
  <c r="AM576" i="79"/>
  <c r="AV538" i="46"/>
  <c r="AQ1156" i="79"/>
  <c r="AN196" i="79"/>
  <c r="AN961" i="79"/>
  <c r="AP1156" i="79"/>
  <c r="AL196" i="79"/>
  <c r="AL1156" i="79"/>
  <c r="AR961" i="79"/>
  <c r="AO386" i="79"/>
  <c r="AZ538" i="46"/>
  <c r="AQ766" i="79"/>
  <c r="AN386" i="79"/>
  <c r="AP196" i="79"/>
  <c r="AR1156" i="79"/>
  <c r="AN766" i="79"/>
  <c r="AW538" i="46"/>
  <c r="AQ576" i="79"/>
  <c r="AO576" i="79"/>
  <c r="AO766" i="79"/>
  <c r="AM961" i="79"/>
  <c r="AM538" i="46"/>
  <c r="AP538" i="46"/>
  <c r="AK1156" i="79"/>
  <c r="AJ386" i="79"/>
  <c r="AI576" i="79"/>
  <c r="AQ538" i="46"/>
  <c r="AH961" i="79"/>
  <c r="AG1156" i="79"/>
  <c r="AJ196" i="79"/>
  <c r="AK766" i="79"/>
  <c r="AO538" i="46"/>
  <c r="AS538" i="46"/>
  <c r="AI386" i="79"/>
  <c r="AH766" i="79"/>
  <c r="AI1156" i="79"/>
  <c r="AK386" i="79"/>
  <c r="AR538" i="46"/>
  <c r="AG576" i="79"/>
  <c r="AJ1156" i="79"/>
  <c r="AK961" i="79"/>
  <c r="AH386" i="79"/>
  <c r="AH1156" i="79"/>
  <c r="AG766" i="79"/>
  <c r="AJ576" i="79"/>
  <c r="AK576" i="79"/>
  <c r="AN538" i="46"/>
  <c r="AI961" i="79"/>
  <c r="AH576" i="79"/>
  <c r="AG196" i="79"/>
  <c r="AJ961" i="79"/>
  <c r="AI196" i="79"/>
  <c r="AK196" i="79"/>
  <c r="AJ766" i="79"/>
  <c r="AG386" i="79"/>
  <c r="AG961" i="79"/>
  <c r="AH196" i="79"/>
  <c r="AI766" i="79"/>
  <c r="AR540" i="46"/>
  <c r="AR130" i="46"/>
  <c r="AR131" i="46" s="1"/>
  <c r="AR404" i="46"/>
  <c r="AR268" i="46"/>
  <c r="AQ130" i="46"/>
  <c r="AQ540" i="46"/>
  <c r="AQ404" i="46"/>
  <c r="AQ268" i="46"/>
  <c r="AP404" i="46"/>
  <c r="AP268" i="46"/>
  <c r="AP130" i="46"/>
  <c r="AP540" i="46"/>
  <c r="AS404" i="46"/>
  <c r="AS268" i="46"/>
  <c r="AS540" i="46"/>
  <c r="AS130" i="46"/>
  <c r="AS131" i="46" s="1"/>
  <c r="AO404" i="46"/>
  <c r="AO268" i="46"/>
  <c r="AO269" i="46" s="1"/>
  <c r="AO540" i="46"/>
  <c r="AO130" i="46"/>
  <c r="AO402" i="46"/>
  <c r="AS402" i="46"/>
  <c r="AO266" i="46"/>
  <c r="AS266" i="46"/>
  <c r="AO128" i="46"/>
  <c r="AS128" i="46"/>
  <c r="AP402" i="46"/>
  <c r="AT402" i="46"/>
  <c r="AP266" i="46"/>
  <c r="AT266" i="46"/>
  <c r="AP128" i="46"/>
  <c r="AT128" i="46"/>
  <c r="AQ402" i="46"/>
  <c r="AQ266" i="46"/>
  <c r="AQ128" i="46"/>
  <c r="AN402" i="46"/>
  <c r="AR402" i="46"/>
  <c r="AN266" i="46"/>
  <c r="AR266" i="46"/>
  <c r="AN128" i="46"/>
  <c r="AR128" i="46"/>
  <c r="AV402" i="46"/>
  <c r="AZ266" i="46"/>
  <c r="AZ402" i="46"/>
  <c r="AY402" i="46"/>
  <c r="AX402" i="46"/>
  <c r="AU266" i="46"/>
  <c r="AY266" i="46"/>
  <c r="AW128" i="46"/>
  <c r="AX128" i="46"/>
  <c r="AU128" i="46"/>
  <c r="AV266" i="46"/>
  <c r="AW266" i="46"/>
  <c r="AZ128" i="46"/>
  <c r="AU402" i="46"/>
  <c r="AW402" i="46"/>
  <c r="AV128" i="46"/>
  <c r="AX266" i="46"/>
  <c r="AY128" i="46"/>
  <c r="AM402" i="46"/>
  <c r="E103" i="43" l="1"/>
  <c r="E121" i="43" s="1"/>
  <c r="AS543" i="46"/>
  <c r="AS544" i="46"/>
  <c r="AS541" i="46"/>
  <c r="AS542" i="46"/>
  <c r="AY541" i="46"/>
  <c r="AY542" i="46"/>
  <c r="AY543" i="46"/>
  <c r="AY544" i="46"/>
  <c r="AT406" i="46"/>
  <c r="AT407" i="46"/>
  <c r="AT405" i="46"/>
  <c r="AT270" i="46"/>
  <c r="AT269" i="46"/>
  <c r="AN582" i="79"/>
  <c r="AN580" i="79"/>
  <c r="AN584" i="79"/>
  <c r="AN585" i="79"/>
  <c r="AN579" i="79"/>
  <c r="AN583" i="79"/>
  <c r="AN581" i="79"/>
  <c r="AP201" i="79"/>
  <c r="AP200" i="79"/>
  <c r="AP202" i="79"/>
  <c r="AP199" i="79"/>
  <c r="AP203" i="79"/>
  <c r="AS270" i="46"/>
  <c r="AS269" i="46"/>
  <c r="AP270" i="46"/>
  <c r="AP269" i="46"/>
  <c r="AQ541" i="46"/>
  <c r="AQ544" i="46"/>
  <c r="AQ542" i="46"/>
  <c r="AQ543" i="46"/>
  <c r="AY269" i="46"/>
  <c r="AY270" i="46"/>
  <c r="AX270" i="46"/>
  <c r="AX269" i="46"/>
  <c r="AW407" i="46"/>
  <c r="AW406" i="46"/>
  <c r="AW405" i="46"/>
  <c r="AU405" i="46"/>
  <c r="AU406" i="46"/>
  <c r="AU407" i="46"/>
  <c r="AM579" i="79"/>
  <c r="AM583" i="79"/>
  <c r="AM581" i="79"/>
  <c r="AM585" i="79"/>
  <c r="AM582" i="79"/>
  <c r="AM584" i="79"/>
  <c r="AM580" i="79"/>
  <c r="AL580" i="79"/>
  <c r="AL584" i="79"/>
  <c r="AL582" i="79"/>
  <c r="AL579" i="79"/>
  <c r="AL581" i="79"/>
  <c r="AL583" i="79"/>
  <c r="AL585" i="79"/>
  <c r="AN391" i="79"/>
  <c r="AN394" i="79"/>
  <c r="AN392" i="79"/>
  <c r="AN390" i="79"/>
  <c r="AN389" i="79"/>
  <c r="AN393" i="79"/>
  <c r="AM392" i="79"/>
  <c r="AM389" i="79"/>
  <c r="AM393" i="79"/>
  <c r="AM391" i="79"/>
  <c r="AM390" i="79"/>
  <c r="AM394" i="79"/>
  <c r="AK202" i="79"/>
  <c r="AK199" i="79"/>
  <c r="AK203" i="79"/>
  <c r="AK200" i="79"/>
  <c r="AK201" i="79"/>
  <c r="AO202" i="79"/>
  <c r="AO201" i="79"/>
  <c r="AO199" i="79"/>
  <c r="AO203" i="79"/>
  <c r="AO200" i="79"/>
  <c r="AR199" i="79"/>
  <c r="AR203" i="79"/>
  <c r="AR200" i="79"/>
  <c r="AR201" i="79"/>
  <c r="AR202" i="79"/>
  <c r="AN544" i="46"/>
  <c r="AN541" i="46"/>
  <c r="AN542" i="46"/>
  <c r="AN543" i="46"/>
  <c r="AR407" i="46"/>
  <c r="AR405" i="46"/>
  <c r="AR406" i="46"/>
  <c r="AT542" i="46"/>
  <c r="AT543" i="46"/>
  <c r="AT544" i="46"/>
  <c r="AT541" i="46"/>
  <c r="AR391" i="79"/>
  <c r="AR392" i="79"/>
  <c r="AR389" i="79"/>
  <c r="AR393" i="79"/>
  <c r="AR390" i="79"/>
  <c r="AR394" i="79"/>
  <c r="AP406" i="46"/>
  <c r="AP405" i="46"/>
  <c r="AP407" i="46"/>
  <c r="AZ269" i="46"/>
  <c r="AZ270" i="46"/>
  <c r="AW269" i="46"/>
  <c r="AW270" i="46"/>
  <c r="AV544" i="46"/>
  <c r="AV543" i="46"/>
  <c r="AV541" i="46"/>
  <c r="AV542" i="46"/>
  <c r="AX542" i="46"/>
  <c r="AX543" i="46"/>
  <c r="AX541" i="46"/>
  <c r="AX544" i="46"/>
  <c r="AO581" i="79"/>
  <c r="AO585" i="79"/>
  <c r="AO579" i="79"/>
  <c r="AO583" i="79"/>
  <c r="AO580" i="79"/>
  <c r="AO582" i="79"/>
  <c r="AO584" i="79"/>
  <c r="AK390" i="79"/>
  <c r="AK394" i="79"/>
  <c r="AK391" i="79"/>
  <c r="AK389" i="79"/>
  <c r="AK393" i="79"/>
  <c r="AK392" i="79"/>
  <c r="AQ392" i="79"/>
  <c r="AQ389" i="79"/>
  <c r="AQ393" i="79"/>
  <c r="AQ390" i="79"/>
  <c r="AQ394" i="79"/>
  <c r="AQ391" i="79"/>
  <c r="AQ200" i="79"/>
  <c r="AQ201" i="79"/>
  <c r="AQ202" i="79"/>
  <c r="AQ199" i="79"/>
  <c r="AQ203" i="79"/>
  <c r="AL201" i="79"/>
  <c r="AL202" i="79"/>
  <c r="AL199" i="79"/>
  <c r="AL203" i="79"/>
  <c r="AL200" i="79"/>
  <c r="AN405" i="46"/>
  <c r="AN406" i="46"/>
  <c r="AN407" i="46"/>
  <c r="AO543" i="46"/>
  <c r="AO542" i="46"/>
  <c r="AO544" i="46"/>
  <c r="AO541" i="46"/>
  <c r="AQ405" i="46"/>
  <c r="AQ406" i="46"/>
  <c r="AQ407" i="46"/>
  <c r="AV269" i="46"/>
  <c r="AV270" i="46"/>
  <c r="AK581" i="79"/>
  <c r="AK585" i="79"/>
  <c r="AK579" i="79"/>
  <c r="AK583" i="79"/>
  <c r="AK584" i="79"/>
  <c r="AK582" i="79"/>
  <c r="AK580" i="79"/>
  <c r="AP580" i="79"/>
  <c r="AP584" i="79"/>
  <c r="AP582" i="79"/>
  <c r="AP583" i="79"/>
  <c r="AP585" i="79"/>
  <c r="AP579" i="79"/>
  <c r="AP581" i="79"/>
  <c r="AL389" i="79"/>
  <c r="AL393" i="79"/>
  <c r="AL390" i="79"/>
  <c r="AL394" i="79"/>
  <c r="AL391" i="79"/>
  <c r="AL392" i="79"/>
  <c r="AO407" i="46"/>
  <c r="AO405" i="46"/>
  <c r="AO406" i="46"/>
  <c r="AS407" i="46"/>
  <c r="AS406" i="46"/>
  <c r="AS405" i="46"/>
  <c r="AR544" i="46"/>
  <c r="AR541" i="46"/>
  <c r="AR542" i="46"/>
  <c r="AR543" i="46"/>
  <c r="AP542" i="46"/>
  <c r="AP541" i="46"/>
  <c r="AP543" i="46"/>
  <c r="AP544" i="46"/>
  <c r="AQ269" i="46"/>
  <c r="AQ270" i="46"/>
  <c r="AR269" i="46"/>
  <c r="AR270" i="46"/>
  <c r="AZ544" i="46"/>
  <c r="AZ541" i="46"/>
  <c r="AZ542" i="46"/>
  <c r="AZ543" i="46"/>
  <c r="AZ405" i="46"/>
  <c r="AZ407" i="46"/>
  <c r="AZ406" i="46"/>
  <c r="AX406" i="46"/>
  <c r="AX405" i="46"/>
  <c r="AX407" i="46"/>
  <c r="AW543" i="46"/>
  <c r="AW544" i="46"/>
  <c r="AW541" i="46"/>
  <c r="AW542" i="46"/>
  <c r="AU541" i="46"/>
  <c r="AU542" i="46"/>
  <c r="AU544" i="46"/>
  <c r="AU543" i="46"/>
  <c r="AU269" i="46"/>
  <c r="AU270" i="46"/>
  <c r="AR582" i="79"/>
  <c r="AR580" i="79"/>
  <c r="AR584" i="79"/>
  <c r="AR581" i="79"/>
  <c r="AR583" i="79"/>
  <c r="AR579" i="79"/>
  <c r="AR585" i="79"/>
  <c r="AQ579" i="79"/>
  <c r="AQ583" i="79"/>
  <c r="AQ581" i="79"/>
  <c r="AQ585" i="79"/>
  <c r="AQ580" i="79"/>
  <c r="AQ584" i="79"/>
  <c r="AQ582" i="79"/>
  <c r="AP389" i="79"/>
  <c r="AP393" i="79"/>
  <c r="AP390" i="79"/>
  <c r="AP394" i="79"/>
  <c r="AP392" i="79"/>
  <c r="AP391" i="79"/>
  <c r="AO390" i="79"/>
  <c r="AO394" i="79"/>
  <c r="AO391" i="79"/>
  <c r="AO392" i="79"/>
  <c r="AO389" i="79"/>
  <c r="AO393" i="79"/>
  <c r="AM200" i="79"/>
  <c r="AM199" i="79"/>
  <c r="AM201" i="79"/>
  <c r="AM203" i="79"/>
  <c r="AM202" i="79"/>
  <c r="AN199" i="79"/>
  <c r="AN203" i="79"/>
  <c r="AN200" i="79"/>
  <c r="AN202" i="79"/>
  <c r="AN201" i="79"/>
  <c r="AS1621" i="79"/>
  <c r="AS1648" i="79"/>
  <c r="AS1675" i="79"/>
  <c r="AS1595" i="79"/>
  <c r="AS1702" i="79"/>
  <c r="AS1366" i="79"/>
  <c r="AS1561" i="79"/>
  <c r="D86" i="43"/>
  <c r="R86" i="43" s="1"/>
  <c r="D106" i="43"/>
  <c r="D102" i="43"/>
  <c r="D103" i="43" s="1"/>
  <c r="D89" i="43"/>
  <c r="R89" i="43" s="1"/>
  <c r="D110" i="43"/>
  <c r="D118" i="43"/>
  <c r="D114" i="43"/>
  <c r="AK1164" i="79"/>
  <c r="AK1553" i="79"/>
  <c r="AK1359" i="79"/>
  <c r="AN1164" i="79"/>
  <c r="AN1553" i="79"/>
  <c r="AN1359" i="79"/>
  <c r="AQ1359" i="79"/>
  <c r="AQ1553" i="79"/>
  <c r="AQ1164" i="79"/>
  <c r="AL1553" i="79"/>
  <c r="AL1359" i="79"/>
  <c r="AL1164" i="79"/>
  <c r="AM1164" i="79"/>
  <c r="AM1359" i="79"/>
  <c r="AM1553" i="79"/>
  <c r="AO1359" i="79"/>
  <c r="AO1553" i="79"/>
  <c r="AO1164" i="79"/>
  <c r="AR1359" i="79"/>
  <c r="AR1553" i="79"/>
  <c r="AR1164" i="79"/>
  <c r="AP1553" i="79"/>
  <c r="AP1164" i="79"/>
  <c r="AP1359" i="79"/>
  <c r="AE1170" i="79"/>
  <c r="AQ587" i="79"/>
  <c r="P74" i="43" s="1"/>
  <c r="AM546" i="46"/>
  <c r="D65" i="43" s="1"/>
  <c r="AR546" i="46"/>
  <c r="I65" i="43" s="1"/>
  <c r="AM542" i="46"/>
  <c r="AM541" i="46"/>
  <c r="AM543" i="46"/>
  <c r="AM544" i="46"/>
  <c r="AO546" i="46"/>
  <c r="F65" i="43" s="1"/>
  <c r="AO587" i="79"/>
  <c r="N74" i="43" s="1"/>
  <c r="AM396" i="79"/>
  <c r="L71" i="43" s="1"/>
  <c r="AN974" i="79"/>
  <c r="M80" i="43" s="1"/>
  <c r="AP974" i="79"/>
  <c r="O80" i="43" s="1"/>
  <c r="AO974" i="79"/>
  <c r="N80" i="43" s="1"/>
  <c r="AF974" i="79"/>
  <c r="E80" i="43" s="1"/>
  <c r="AQ974" i="79"/>
  <c r="P80" i="43" s="1"/>
  <c r="AK974" i="79"/>
  <c r="J80" i="43" s="1"/>
  <c r="AI974" i="79"/>
  <c r="H80" i="43" s="1"/>
  <c r="AG974" i="79"/>
  <c r="F80" i="43" s="1"/>
  <c r="AH974" i="79"/>
  <c r="G80" i="43" s="1"/>
  <c r="AM974" i="79"/>
  <c r="L80" i="43" s="1"/>
  <c r="AE587" i="79"/>
  <c r="AP1170" i="79"/>
  <c r="AR1170" i="79"/>
  <c r="AQ1170" i="79"/>
  <c r="AN1170" i="79"/>
  <c r="AI1170" i="79"/>
  <c r="AK1170" i="79"/>
  <c r="AH1170" i="79"/>
  <c r="AJ1170" i="79"/>
  <c r="AR778" i="79"/>
  <c r="AK778" i="79"/>
  <c r="AL778" i="79"/>
  <c r="AF778" i="79"/>
  <c r="AI778" i="79"/>
  <c r="AP778" i="79"/>
  <c r="AN778" i="79"/>
  <c r="AG778" i="79"/>
  <c r="AH778" i="79"/>
  <c r="AV132" i="46"/>
  <c r="M56" i="43" s="1"/>
  <c r="AE396" i="79"/>
  <c r="AN396" i="79"/>
  <c r="M71" i="43" s="1"/>
  <c r="AU272" i="46"/>
  <c r="L59" i="43" s="1"/>
  <c r="AW546" i="46"/>
  <c r="N65" i="43" s="1"/>
  <c r="AV546" i="46"/>
  <c r="M65" i="43" s="1"/>
  <c r="AN205" i="79"/>
  <c r="M68" i="43" s="1"/>
  <c r="AT132" i="46"/>
  <c r="K56" i="43" s="1"/>
  <c r="AX546" i="46"/>
  <c r="O65" i="43" s="1"/>
  <c r="AT272" i="46"/>
  <c r="K59" i="43" s="1"/>
  <c r="AY404" i="46"/>
  <c r="AV272" i="46"/>
  <c r="M59" i="43" s="1"/>
  <c r="AV404" i="46"/>
  <c r="AU132" i="46"/>
  <c r="L56" i="43" s="1"/>
  <c r="AG396" i="79"/>
  <c r="F71" i="43" s="1"/>
  <c r="AT546" i="46"/>
  <c r="K65" i="43" s="1"/>
  <c r="AU546" i="46"/>
  <c r="L65" i="43" s="1"/>
  <c r="AE778" i="79"/>
  <c r="AE205" i="79"/>
  <c r="AW132" i="46"/>
  <c r="N56" i="43" s="1"/>
  <c r="AX132" i="46"/>
  <c r="O56" i="43" s="1"/>
  <c r="AW272" i="46"/>
  <c r="N59" i="43" s="1"/>
  <c r="AX272" i="46"/>
  <c r="O59" i="43" s="1"/>
  <c r="AM405" i="46"/>
  <c r="AM406" i="46"/>
  <c r="AZ132" i="46"/>
  <c r="Q56" i="43" s="1"/>
  <c r="AY132" i="46"/>
  <c r="P56" i="43" s="1"/>
  <c r="AY272" i="46"/>
  <c r="P59" i="43" s="1"/>
  <c r="AZ272" i="46"/>
  <c r="Q59" i="43" s="1"/>
  <c r="AZ546" i="46"/>
  <c r="Q65" i="43" s="1"/>
  <c r="AY546" i="46"/>
  <c r="P65" i="43" s="1"/>
  <c r="AM270" i="46"/>
  <c r="AQ272" i="46"/>
  <c r="H59" i="43" s="1"/>
  <c r="AN546" i="46"/>
  <c r="E65" i="43" s="1"/>
  <c r="AP546" i="46"/>
  <c r="G65" i="43" s="1"/>
  <c r="AS546" i="46"/>
  <c r="J65" i="43" s="1"/>
  <c r="AQ546" i="46"/>
  <c r="H65" i="43" s="1"/>
  <c r="AS272" i="46"/>
  <c r="J59" i="43" s="1"/>
  <c r="AR272" i="46"/>
  <c r="I59" i="43" s="1"/>
  <c r="AR409" i="46"/>
  <c r="I62" i="43" s="1"/>
  <c r="AQ409" i="46"/>
  <c r="H62" i="43" s="1"/>
  <c r="AO409" i="46"/>
  <c r="F62" i="43" s="1"/>
  <c r="AP409" i="46"/>
  <c r="G62" i="43" s="1"/>
  <c r="AP272" i="46"/>
  <c r="G59" i="43" s="1"/>
  <c r="AO270" i="46"/>
  <c r="AO271" i="46" s="1"/>
  <c r="F58" i="43" s="1"/>
  <c r="AO272" i="46"/>
  <c r="F59" i="43" s="1"/>
  <c r="AM272" i="46"/>
  <c r="AT409" i="46"/>
  <c r="K62" i="43" s="1"/>
  <c r="AU409" i="46"/>
  <c r="L62" i="43" s="1"/>
  <c r="AX409" i="46"/>
  <c r="O62" i="43" s="1"/>
  <c r="AW409" i="46"/>
  <c r="N62" i="43" s="1"/>
  <c r="AZ409" i="46"/>
  <c r="Q62" i="43" s="1"/>
  <c r="AR132" i="46"/>
  <c r="I56" i="43" s="1"/>
  <c r="AO132" i="46"/>
  <c r="F56" i="43" s="1"/>
  <c r="AP132" i="46"/>
  <c r="G56" i="43" s="1"/>
  <c r="AQ132" i="46"/>
  <c r="H56" i="43" s="1"/>
  <c r="AS132" i="46"/>
  <c r="J56" i="43" s="1"/>
  <c r="AK205" i="79"/>
  <c r="J68" i="43" s="1"/>
  <c r="AS409" i="46"/>
  <c r="J62" i="43" s="1"/>
  <c r="AM132" i="46"/>
  <c r="AM131" i="46"/>
  <c r="AM409" i="46"/>
  <c r="AM407" i="46"/>
  <c r="AN272" i="46"/>
  <c r="E59" i="43" s="1"/>
  <c r="AN270" i="46"/>
  <c r="AN409" i="46"/>
  <c r="E62" i="43" s="1"/>
  <c r="AQ131" i="46"/>
  <c r="H55" i="43" s="1"/>
  <c r="AO131" i="46"/>
  <c r="F55" i="43" s="1"/>
  <c r="AP131" i="46"/>
  <c r="G55" i="43" s="1"/>
  <c r="AN131" i="46"/>
  <c r="AN132" i="46"/>
  <c r="E56" i="43" s="1"/>
  <c r="I55" i="43"/>
  <c r="R118" i="43" l="1"/>
  <c r="D119" i="43"/>
  <c r="R106" i="43"/>
  <c r="D107" i="43"/>
  <c r="R110" i="43"/>
  <c r="D111" i="43"/>
  <c r="R114" i="43"/>
  <c r="D115" i="43"/>
  <c r="AQ271" i="46"/>
  <c r="H58" i="43" s="1"/>
  <c r="M32" i="47" s="1"/>
  <c r="AW271" i="46"/>
  <c r="N58" i="43" s="1"/>
  <c r="S30" i="47" s="1"/>
  <c r="AS271" i="46"/>
  <c r="J58" i="43" s="1"/>
  <c r="AR271" i="46"/>
  <c r="I58" i="43" s="1"/>
  <c r="N31" i="47" s="1"/>
  <c r="AU271" i="46"/>
  <c r="L58" i="43" s="1"/>
  <c r="Q41" i="47" s="1"/>
  <c r="AX271" i="46"/>
  <c r="O58" i="43" s="1"/>
  <c r="T33" i="47" s="1"/>
  <c r="AP271" i="46"/>
  <c r="G58" i="43" s="1"/>
  <c r="L33" i="47" s="1"/>
  <c r="AV409" i="46"/>
  <c r="M62" i="43" s="1"/>
  <c r="AV405" i="46"/>
  <c r="AV406" i="46"/>
  <c r="AV407" i="46"/>
  <c r="AY405" i="46"/>
  <c r="AY406" i="46"/>
  <c r="AY407" i="46"/>
  <c r="AG1647" i="79"/>
  <c r="F109" i="43" s="1"/>
  <c r="F111" i="43" s="1"/>
  <c r="R102" i="43"/>
  <c r="AG1620" i="79"/>
  <c r="F105" i="43" s="1"/>
  <c r="F107" i="43" s="1"/>
  <c r="AP1365" i="79"/>
  <c r="O85" i="43" s="1"/>
  <c r="AO1560" i="79"/>
  <c r="N88" i="43" s="1"/>
  <c r="AI1560" i="79"/>
  <c r="H88" i="43" s="1"/>
  <c r="AS1359" i="79"/>
  <c r="AS1365" i="79" s="1"/>
  <c r="AS1367" i="79" s="1"/>
  <c r="AG1365" i="79"/>
  <c r="F85" i="43" s="1"/>
  <c r="AM1560" i="79"/>
  <c r="L88" i="43" s="1"/>
  <c r="AL1365" i="79"/>
  <c r="K85" i="43" s="1"/>
  <c r="AH1365" i="79"/>
  <c r="G85" i="43" s="1"/>
  <c r="AN1365" i="79"/>
  <c r="M85" i="43" s="1"/>
  <c r="AP1560" i="79"/>
  <c r="O88" i="43" s="1"/>
  <c r="AR1365" i="79"/>
  <c r="Q85" i="43" s="1"/>
  <c r="AO1365" i="79"/>
  <c r="N85" i="43" s="1"/>
  <c r="AI1365" i="79"/>
  <c r="H85" i="43" s="1"/>
  <c r="AS1553" i="79"/>
  <c r="AS1560" i="79" s="1"/>
  <c r="AS1562" i="79" s="1"/>
  <c r="AG1560" i="79"/>
  <c r="F88" i="43" s="1"/>
  <c r="AG1594" i="79"/>
  <c r="F101" i="43" s="1"/>
  <c r="F103" i="43" s="1"/>
  <c r="AM1365" i="79"/>
  <c r="L85" i="43" s="1"/>
  <c r="AL1560" i="79"/>
  <c r="K88" i="43" s="1"/>
  <c r="AQ1560" i="79"/>
  <c r="P88" i="43" s="1"/>
  <c r="AH1560" i="79"/>
  <c r="G88" i="43" s="1"/>
  <c r="AK1365" i="79"/>
  <c r="J85" i="43" s="1"/>
  <c r="AR1560" i="79"/>
  <c r="Q88" i="43" s="1"/>
  <c r="AQ1365" i="79"/>
  <c r="P85" i="43" s="1"/>
  <c r="AN1560" i="79"/>
  <c r="M88" i="43" s="1"/>
  <c r="AJ1560" i="79"/>
  <c r="I88" i="43" s="1"/>
  <c r="AK1560" i="79"/>
  <c r="J88" i="43" s="1"/>
  <c r="AS1164" i="79"/>
  <c r="K77" i="43"/>
  <c r="H83" i="43"/>
  <c r="G77" i="43"/>
  <c r="F77" i="43"/>
  <c r="M83" i="43"/>
  <c r="M77" i="43"/>
  <c r="J77" i="43"/>
  <c r="P83" i="43"/>
  <c r="O77" i="43"/>
  <c r="Q77" i="43"/>
  <c r="H77" i="43"/>
  <c r="I83" i="43"/>
  <c r="Q83" i="43"/>
  <c r="G83" i="43"/>
  <c r="E77" i="43"/>
  <c r="J83" i="43"/>
  <c r="O83" i="43"/>
  <c r="AE777" i="79"/>
  <c r="D76" i="43" s="1"/>
  <c r="T18" i="47"/>
  <c r="P20" i="47"/>
  <c r="Q15" i="47"/>
  <c r="S23" i="47"/>
  <c r="U17" i="47"/>
  <c r="R26" i="47"/>
  <c r="AJ587" i="79"/>
  <c r="I74" i="43" s="1"/>
  <c r="AP587" i="79"/>
  <c r="O74" i="43" s="1"/>
  <c r="BA546" i="46"/>
  <c r="F140" i="43" s="1"/>
  <c r="AM545" i="46"/>
  <c r="V21" i="47"/>
  <c r="BA269" i="46"/>
  <c r="AF1170" i="79"/>
  <c r="D71" i="43"/>
  <c r="BA131" i="46"/>
  <c r="C129" i="43" s="1"/>
  <c r="C139" i="43" s="1"/>
  <c r="BA272" i="46"/>
  <c r="D140" i="43" s="1"/>
  <c r="BA542" i="46"/>
  <c r="D77" i="43"/>
  <c r="BA132" i="46"/>
  <c r="C140" i="43" s="1"/>
  <c r="BA544" i="46"/>
  <c r="BA270" i="46"/>
  <c r="BA543" i="46"/>
  <c r="D68" i="43"/>
  <c r="BA541" i="46"/>
  <c r="R18" i="47"/>
  <c r="R17" i="47"/>
  <c r="R20" i="47"/>
  <c r="R21" i="47"/>
  <c r="R16" i="47"/>
  <c r="AK396" i="79"/>
  <c r="J71" i="43" s="1"/>
  <c r="R22" i="47"/>
  <c r="AI205" i="79"/>
  <c r="H68" i="43" s="1"/>
  <c r="AR587" i="79"/>
  <c r="Q74" i="43" s="1"/>
  <c r="AH205" i="79"/>
  <c r="G68" i="43" s="1"/>
  <c r="AJ396" i="79"/>
  <c r="I71" i="43" s="1"/>
  <c r="AG205" i="79"/>
  <c r="F68" i="43" s="1"/>
  <c r="AH396" i="79"/>
  <c r="G71" i="43" s="1"/>
  <c r="R19" i="47"/>
  <c r="R24" i="47"/>
  <c r="R25" i="47"/>
  <c r="R23" i="47"/>
  <c r="R15" i="47"/>
  <c r="AM587" i="79"/>
  <c r="L74" i="43" s="1"/>
  <c r="AN587" i="79"/>
  <c r="M74" i="43" s="1"/>
  <c r="AG587" i="79"/>
  <c r="F74" i="43" s="1"/>
  <c r="AQ396" i="79"/>
  <c r="P71" i="43" s="1"/>
  <c r="AM205" i="79"/>
  <c r="L68" i="43" s="1"/>
  <c r="AR396" i="79"/>
  <c r="Q71" i="43" s="1"/>
  <c r="AL587" i="79"/>
  <c r="K74" i="43" s="1"/>
  <c r="AH587" i="79"/>
  <c r="G74" i="43" s="1"/>
  <c r="AE974" i="79"/>
  <c r="Q19" i="47"/>
  <c r="Q24" i="47"/>
  <c r="AJ205" i="79"/>
  <c r="I68" i="43" s="1"/>
  <c r="AW545" i="46"/>
  <c r="N64" i="43" s="1"/>
  <c r="AV545" i="46"/>
  <c r="M64" i="43" s="1"/>
  <c r="Q26" i="47"/>
  <c r="AQ205" i="79"/>
  <c r="P68" i="43" s="1"/>
  <c r="AP396" i="79"/>
  <c r="O71" i="43" s="1"/>
  <c r="AK587" i="79"/>
  <c r="J74" i="43" s="1"/>
  <c r="Q17" i="47"/>
  <c r="AF396" i="79"/>
  <c r="E71" i="43" s="1"/>
  <c r="AI396" i="79"/>
  <c r="H71" i="43" s="1"/>
  <c r="AF205" i="79"/>
  <c r="E68" i="43" s="1"/>
  <c r="Q21" i="47"/>
  <c r="AI587" i="79"/>
  <c r="H74" i="43" s="1"/>
  <c r="AL396" i="79"/>
  <c r="K71" i="43" s="1"/>
  <c r="AU545" i="46"/>
  <c r="L64" i="43" s="1"/>
  <c r="AT271" i="46"/>
  <c r="K58" i="43" s="1"/>
  <c r="D74" i="43"/>
  <c r="AF587" i="79"/>
  <c r="E74" i="43" s="1"/>
  <c r="AF1169" i="79"/>
  <c r="AS1162" i="79"/>
  <c r="AY409" i="46"/>
  <c r="P62" i="43" s="1"/>
  <c r="AR205" i="79"/>
  <c r="Q68" i="43" s="1"/>
  <c r="AL205" i="79"/>
  <c r="K68" i="43" s="1"/>
  <c r="AL974" i="79"/>
  <c r="K80" i="43" s="1"/>
  <c r="AR974" i="79"/>
  <c r="Q80" i="43" s="1"/>
  <c r="AO396" i="79"/>
  <c r="N71" i="43" s="1"/>
  <c r="AM1170" i="79"/>
  <c r="AQ778" i="79"/>
  <c r="AM778" i="79"/>
  <c r="AJ974" i="79"/>
  <c r="I80" i="43" s="1"/>
  <c r="AG1170" i="79"/>
  <c r="AJ778" i="79"/>
  <c r="AO1170" i="79"/>
  <c r="AL1170" i="79"/>
  <c r="AO778" i="79"/>
  <c r="P15" i="47"/>
  <c r="AO205" i="79"/>
  <c r="N68" i="43" s="1"/>
  <c r="AT408" i="46"/>
  <c r="K61" i="43" s="1"/>
  <c r="AX545" i="46"/>
  <c r="O64" i="43" s="1"/>
  <c r="AT545" i="46"/>
  <c r="K64" i="43" s="1"/>
  <c r="AV271" i="46"/>
  <c r="M58" i="43" s="1"/>
  <c r="AG395" i="79"/>
  <c r="F70" i="43" s="1"/>
  <c r="AU408" i="46"/>
  <c r="L61" i="43" s="1"/>
  <c r="D83" i="43"/>
  <c r="P17" i="47"/>
  <c r="P18" i="47"/>
  <c r="P21" i="47"/>
  <c r="P24" i="47"/>
  <c r="Q22" i="47"/>
  <c r="Q25" i="47"/>
  <c r="P19" i="47"/>
  <c r="P22" i="47"/>
  <c r="Q23" i="47"/>
  <c r="P16" i="47"/>
  <c r="P25" i="47"/>
  <c r="P23" i="47"/>
  <c r="Q18" i="47"/>
  <c r="Q16" i="47"/>
  <c r="P26" i="47"/>
  <c r="Q20" i="47"/>
  <c r="AP205" i="79"/>
  <c r="O68" i="43" s="1"/>
  <c r="R65" i="43"/>
  <c r="AW408" i="46"/>
  <c r="N61" i="43" s="1"/>
  <c r="T24" i="47"/>
  <c r="T17" i="47"/>
  <c r="T19" i="47"/>
  <c r="T16" i="47"/>
  <c r="T22" i="47"/>
  <c r="S20" i="47"/>
  <c r="T21" i="47"/>
  <c r="T15" i="47"/>
  <c r="AX408" i="46"/>
  <c r="O61" i="43" s="1"/>
  <c r="S24" i="47"/>
  <c r="T26" i="47"/>
  <c r="T20" i="47"/>
  <c r="T23" i="47"/>
  <c r="T25" i="47"/>
  <c r="S26" i="47"/>
  <c r="S17" i="47"/>
  <c r="S19" i="47"/>
  <c r="S21" i="47"/>
  <c r="S18" i="47"/>
  <c r="S15" i="47"/>
  <c r="S25" i="47"/>
  <c r="S16" i="47"/>
  <c r="S22" i="47"/>
  <c r="V18" i="47"/>
  <c r="AE204" i="79"/>
  <c r="V16" i="47"/>
  <c r="V20" i="47"/>
  <c r="V23" i="47"/>
  <c r="V25" i="47"/>
  <c r="V15" i="47"/>
  <c r="F130" i="43"/>
  <c r="V26" i="47"/>
  <c r="V24" i="47"/>
  <c r="V19" i="47"/>
  <c r="V17" i="47"/>
  <c r="V22" i="47"/>
  <c r="D129" i="43"/>
  <c r="AM271" i="46"/>
  <c r="D58" i="43" s="1"/>
  <c r="D130" i="43"/>
  <c r="F129" i="43"/>
  <c r="D59" i="43"/>
  <c r="R59" i="43" s="1"/>
  <c r="U20" i="47"/>
  <c r="U22" i="47"/>
  <c r="U23" i="47"/>
  <c r="U16" i="47"/>
  <c r="U15" i="47"/>
  <c r="U24" i="47"/>
  <c r="U25" i="47"/>
  <c r="U18" i="47"/>
  <c r="U26" i="47"/>
  <c r="U19" i="47"/>
  <c r="U21" i="47"/>
  <c r="S40" i="47"/>
  <c r="S31" i="47"/>
  <c r="S34" i="47"/>
  <c r="AY545" i="46"/>
  <c r="P64" i="43" s="1"/>
  <c r="AZ271" i="46"/>
  <c r="Q58" i="43" s="1"/>
  <c r="AY271" i="46"/>
  <c r="P58" i="43" s="1"/>
  <c r="AZ408" i="46"/>
  <c r="Q61" i="43" s="1"/>
  <c r="AQ586" i="79"/>
  <c r="P73" i="43" s="1"/>
  <c r="AO408" i="46"/>
  <c r="F61" i="43" s="1"/>
  <c r="K45" i="47" s="1"/>
  <c r="AZ545" i="46"/>
  <c r="Q64" i="43" s="1"/>
  <c r="AQ408" i="46"/>
  <c r="H61" i="43" s="1"/>
  <c r="AS545" i="46"/>
  <c r="J64" i="43" s="1"/>
  <c r="AR408" i="46"/>
  <c r="I61" i="43" s="1"/>
  <c r="AP545" i="46"/>
  <c r="G64" i="43" s="1"/>
  <c r="AR545" i="46"/>
  <c r="I64" i="43" s="1"/>
  <c r="AO545" i="46"/>
  <c r="F64" i="43" s="1"/>
  <c r="AQ545" i="46"/>
  <c r="H64" i="43" s="1"/>
  <c r="AN545" i="46"/>
  <c r="E64" i="43" s="1"/>
  <c r="AP408" i="46"/>
  <c r="G61" i="43" s="1"/>
  <c r="D62" i="43"/>
  <c r="K34" i="47"/>
  <c r="L15" i="47"/>
  <c r="L19" i="47"/>
  <c r="L26" i="47"/>
  <c r="K31" i="47"/>
  <c r="L18" i="47"/>
  <c r="K18" i="47"/>
  <c r="M26" i="47"/>
  <c r="M36" i="47"/>
  <c r="M15" i="47"/>
  <c r="L24" i="47"/>
  <c r="N24" i="47"/>
  <c r="M22" i="47"/>
  <c r="M23" i="47"/>
  <c r="K40" i="47"/>
  <c r="L25" i="47"/>
  <c r="M24" i="47"/>
  <c r="M19" i="47"/>
  <c r="K24" i="47"/>
  <c r="N19" i="47"/>
  <c r="M37" i="47"/>
  <c r="K17" i="47"/>
  <c r="K19" i="47"/>
  <c r="K41" i="47"/>
  <c r="K30" i="47"/>
  <c r="N16" i="47"/>
  <c r="N22" i="47"/>
  <c r="N20" i="47"/>
  <c r="N26" i="47"/>
  <c r="N15" i="47"/>
  <c r="N23" i="47"/>
  <c r="N25" i="47"/>
  <c r="N17" i="47"/>
  <c r="K37" i="47"/>
  <c r="K25" i="47"/>
  <c r="K26" i="47"/>
  <c r="K15" i="47"/>
  <c r="K36" i="47"/>
  <c r="K39" i="47"/>
  <c r="K38" i="47"/>
  <c r="K32" i="47"/>
  <c r="K21" i="47"/>
  <c r="K23" i="47"/>
  <c r="K16" i="47"/>
  <c r="K22" i="47"/>
  <c r="K20" i="47"/>
  <c r="K33" i="47"/>
  <c r="K35" i="47"/>
  <c r="N21" i="47"/>
  <c r="N18" i="47"/>
  <c r="M17" i="47"/>
  <c r="M18" i="47"/>
  <c r="M21" i="47"/>
  <c r="M40" i="47"/>
  <c r="M30" i="47"/>
  <c r="M41" i="47"/>
  <c r="L16" i="47"/>
  <c r="L23" i="47"/>
  <c r="L21" i="47"/>
  <c r="M16" i="47"/>
  <c r="M25" i="47"/>
  <c r="M20" i="47"/>
  <c r="M38" i="47"/>
  <c r="M39" i="47"/>
  <c r="L17" i="47"/>
  <c r="L20" i="47"/>
  <c r="L22" i="47"/>
  <c r="AS408" i="46"/>
  <c r="J61" i="43" s="1"/>
  <c r="AK204" i="79"/>
  <c r="J67" i="43" s="1"/>
  <c r="AN408" i="46"/>
  <c r="E61" i="43" s="1"/>
  <c r="AN271" i="46"/>
  <c r="AM408" i="46"/>
  <c r="J55" i="43"/>
  <c r="D55" i="43"/>
  <c r="D56" i="43"/>
  <c r="E55" i="43"/>
  <c r="S36" i="47" l="1"/>
  <c r="S32" i="47"/>
  <c r="S35" i="47"/>
  <c r="S39" i="47"/>
  <c r="M35" i="47"/>
  <c r="S38" i="47"/>
  <c r="S41" i="47"/>
  <c r="S37" i="47"/>
  <c r="M31" i="47"/>
  <c r="M33" i="47"/>
  <c r="M34" i="47"/>
  <c r="S33" i="47"/>
  <c r="L36" i="47"/>
  <c r="D121" i="43"/>
  <c r="N41" i="47"/>
  <c r="N34" i="47"/>
  <c r="Q35" i="47"/>
  <c r="Q33" i="47"/>
  <c r="Q40" i="47"/>
  <c r="N30" i="47"/>
  <c r="N39" i="47"/>
  <c r="N38" i="47"/>
  <c r="N35" i="47"/>
  <c r="N36" i="47"/>
  <c r="N33" i="47"/>
  <c r="N37" i="47"/>
  <c r="N40" i="47"/>
  <c r="N32" i="47"/>
  <c r="Q39" i="47"/>
  <c r="Q30" i="47"/>
  <c r="Q34" i="47"/>
  <c r="Q31" i="47"/>
  <c r="Q38" i="47"/>
  <c r="Q36" i="47"/>
  <c r="Q32" i="47"/>
  <c r="Q37" i="47"/>
  <c r="T32" i="47"/>
  <c r="T41" i="47"/>
  <c r="T37" i="47"/>
  <c r="T34" i="47"/>
  <c r="T39" i="47"/>
  <c r="E130" i="43"/>
  <c r="T38" i="47"/>
  <c r="T31" i="47"/>
  <c r="T30" i="47"/>
  <c r="T35" i="47"/>
  <c r="T36" i="47"/>
  <c r="T40" i="47"/>
  <c r="L32" i="47"/>
  <c r="L40" i="47"/>
  <c r="L38" i="47"/>
  <c r="L34" i="47"/>
  <c r="L31" i="47"/>
  <c r="L39" i="47"/>
  <c r="L41" i="47"/>
  <c r="L35" i="47"/>
  <c r="L30" i="47"/>
  <c r="L37" i="47"/>
  <c r="AS585" i="79"/>
  <c r="AS778" i="79"/>
  <c r="R88" i="43"/>
  <c r="R85" i="43"/>
  <c r="AS1170" i="79"/>
  <c r="L140" i="43" s="1"/>
  <c r="AG1674" i="79"/>
  <c r="F113" i="43" s="1"/>
  <c r="F115" i="43" s="1"/>
  <c r="AS776" i="79"/>
  <c r="AG1701" i="79"/>
  <c r="F117" i="43" s="1"/>
  <c r="F119" i="43" s="1"/>
  <c r="AS587" i="79"/>
  <c r="AS972" i="79"/>
  <c r="AS974" i="79"/>
  <c r="K140" i="43" s="1"/>
  <c r="AE395" i="79"/>
  <c r="D70" i="43" s="1"/>
  <c r="K83" i="43"/>
  <c r="N83" i="43"/>
  <c r="I77" i="43"/>
  <c r="F83" i="43"/>
  <c r="P77" i="43"/>
  <c r="E83" i="43"/>
  <c r="N77" i="43"/>
  <c r="L83" i="43"/>
  <c r="L77" i="43"/>
  <c r="AS1161" i="79"/>
  <c r="AS1160" i="79"/>
  <c r="AS1159" i="79"/>
  <c r="AS390" i="79"/>
  <c r="S56" i="47"/>
  <c r="P39" i="47"/>
  <c r="R55" i="43"/>
  <c r="M45" i="47"/>
  <c r="V39" i="47"/>
  <c r="R30" i="47"/>
  <c r="N51" i="47"/>
  <c r="AF777" i="79"/>
  <c r="E76" i="43" s="1"/>
  <c r="AE586" i="79"/>
  <c r="D73" i="43" s="1"/>
  <c r="AS389" i="79"/>
  <c r="AS391" i="79"/>
  <c r="AS205" i="79"/>
  <c r="G140" i="43" s="1"/>
  <c r="AJ586" i="79"/>
  <c r="I73" i="43" s="1"/>
  <c r="AP586" i="79"/>
  <c r="O73" i="43" s="1"/>
  <c r="BA545" i="46"/>
  <c r="BA547" i="46" s="1"/>
  <c r="U31" i="47"/>
  <c r="R56" i="43"/>
  <c r="BA271" i="46"/>
  <c r="BA273" i="46" s="1"/>
  <c r="BA405" i="46"/>
  <c r="AS581" i="79"/>
  <c r="BA407" i="46"/>
  <c r="AS200" i="79"/>
  <c r="AS199" i="79"/>
  <c r="AS771" i="79"/>
  <c r="AS775" i="79"/>
  <c r="AS770" i="79"/>
  <c r="AS769" i="79"/>
  <c r="AS965" i="79"/>
  <c r="AS201" i="79"/>
  <c r="BA406" i="46"/>
  <c r="BA133" i="46"/>
  <c r="AS967" i="79"/>
  <c r="AS774" i="79"/>
  <c r="AS772" i="79"/>
  <c r="AS773" i="79"/>
  <c r="AS202" i="79"/>
  <c r="AS203" i="79"/>
  <c r="AS580" i="79"/>
  <c r="D80" i="43"/>
  <c r="R80" i="43" s="1"/>
  <c r="AS968" i="79"/>
  <c r="AS394" i="79"/>
  <c r="AS582" i="79"/>
  <c r="R74" i="43"/>
  <c r="BA409" i="46"/>
  <c r="E140" i="43" s="1"/>
  <c r="AS579" i="79"/>
  <c r="AS970" i="79"/>
  <c r="AS396" i="79"/>
  <c r="H140" i="43" s="1"/>
  <c r="AS583" i="79"/>
  <c r="AY408" i="46"/>
  <c r="P61" i="43" s="1"/>
  <c r="AS393" i="79"/>
  <c r="AS392" i="79"/>
  <c r="AS584" i="79"/>
  <c r="AS964" i="79"/>
  <c r="AS966" i="79"/>
  <c r="AS969" i="79"/>
  <c r="AS971" i="79"/>
  <c r="D139" i="43"/>
  <c r="AH204" i="79"/>
  <c r="G67" i="43" s="1"/>
  <c r="AR586" i="79"/>
  <c r="Q73" i="43" s="1"/>
  <c r="E131" i="43"/>
  <c r="AF395" i="79"/>
  <c r="E70" i="43" s="1"/>
  <c r="AG204" i="79"/>
  <c r="F67" i="43" s="1"/>
  <c r="AM586" i="79"/>
  <c r="L73" i="43" s="1"/>
  <c r="AH395" i="79"/>
  <c r="G70" i="43" s="1"/>
  <c r="AG586" i="79"/>
  <c r="F73" i="43" s="1"/>
  <c r="R27" i="47"/>
  <c r="R29" i="47" s="1"/>
  <c r="P30" i="47"/>
  <c r="P37" i="47"/>
  <c r="P33" i="47"/>
  <c r="P56" i="47"/>
  <c r="P32" i="47"/>
  <c r="AM395" i="79"/>
  <c r="L70" i="43" s="1"/>
  <c r="AN395" i="79"/>
  <c r="M70" i="43" s="1"/>
  <c r="AH586" i="79"/>
  <c r="G73" i="43" s="1"/>
  <c r="AO586" i="79"/>
  <c r="N73" i="43" s="1"/>
  <c r="AP395" i="79"/>
  <c r="O70" i="43" s="1"/>
  <c r="AR395" i="79"/>
  <c r="Q70" i="43" s="1"/>
  <c r="H133" i="43"/>
  <c r="P48" i="47"/>
  <c r="AJ204" i="79"/>
  <c r="I67" i="43" s="1"/>
  <c r="K131" i="43"/>
  <c r="AL395" i="79"/>
  <c r="K70" i="43" s="1"/>
  <c r="P54" i="47"/>
  <c r="AL586" i="79"/>
  <c r="K73" i="43" s="1"/>
  <c r="AL204" i="79"/>
  <c r="K67" i="43" s="1"/>
  <c r="AQ395" i="79"/>
  <c r="P70" i="43" s="1"/>
  <c r="AM204" i="79"/>
  <c r="L67" i="43" s="1"/>
  <c r="P34" i="47"/>
  <c r="P40" i="47"/>
  <c r="AQ204" i="79"/>
  <c r="P67" i="43" s="1"/>
  <c r="AF204" i="79"/>
  <c r="E67" i="43" s="1"/>
  <c r="AE973" i="79"/>
  <c r="H130" i="43"/>
  <c r="H132" i="43"/>
  <c r="AO204" i="79"/>
  <c r="N67" i="43" s="1"/>
  <c r="AK586" i="79"/>
  <c r="J73" i="43" s="1"/>
  <c r="P51" i="47"/>
  <c r="K130" i="43"/>
  <c r="AN586" i="79"/>
  <c r="M73" i="43" s="1"/>
  <c r="AI395" i="79"/>
  <c r="H70" i="43" s="1"/>
  <c r="I135" i="43"/>
  <c r="H129" i="43"/>
  <c r="H134" i="43"/>
  <c r="P55" i="47"/>
  <c r="J135" i="43"/>
  <c r="I131" i="43"/>
  <c r="P50" i="47"/>
  <c r="K137" i="43"/>
  <c r="J134" i="43"/>
  <c r="R71" i="43"/>
  <c r="AI204" i="79"/>
  <c r="H67" i="43" s="1"/>
  <c r="AI586" i="79"/>
  <c r="H73" i="43" s="1"/>
  <c r="K133" i="43"/>
  <c r="J133" i="43"/>
  <c r="P47" i="47"/>
  <c r="P35" i="47"/>
  <c r="P38" i="47"/>
  <c r="AJ395" i="79"/>
  <c r="I70" i="43" s="1"/>
  <c r="AL973" i="79"/>
  <c r="I129" i="43"/>
  <c r="P53" i="47"/>
  <c r="P36" i="47"/>
  <c r="P31" i="47"/>
  <c r="H131" i="43"/>
  <c r="AM973" i="79"/>
  <c r="AO395" i="79"/>
  <c r="N70" i="43" s="1"/>
  <c r="I134" i="43"/>
  <c r="L130" i="43"/>
  <c r="R62" i="43"/>
  <c r="P46" i="47"/>
  <c r="P52" i="47"/>
  <c r="P41" i="47"/>
  <c r="J132" i="43"/>
  <c r="L131" i="43"/>
  <c r="K129" i="43"/>
  <c r="P45" i="47"/>
  <c r="P49" i="47"/>
  <c r="L138" i="43"/>
  <c r="M138" i="43" s="1"/>
  <c r="I130" i="43"/>
  <c r="AK395" i="79"/>
  <c r="J70" i="43" s="1"/>
  <c r="AF586" i="79"/>
  <c r="E73" i="43" s="1"/>
  <c r="AN973" i="79"/>
  <c r="K135" i="43"/>
  <c r="AJ777" i="79"/>
  <c r="I76" i="43" s="1"/>
  <c r="J129" i="43"/>
  <c r="AK973" i="79"/>
  <c r="AQ777" i="79"/>
  <c r="P76" i="43" s="1"/>
  <c r="L129" i="43"/>
  <c r="G133" i="43"/>
  <c r="AI973" i="79"/>
  <c r="J130" i="43"/>
  <c r="L133" i="43"/>
  <c r="AR777" i="79"/>
  <c r="Q76" i="43" s="1"/>
  <c r="AL777" i="79"/>
  <c r="K76" i="43" s="1"/>
  <c r="AJ973" i="79"/>
  <c r="J131" i="43"/>
  <c r="I132" i="43"/>
  <c r="AI777" i="79"/>
  <c r="H76" i="43" s="1"/>
  <c r="K136" i="43"/>
  <c r="AO777" i="79"/>
  <c r="N76" i="43" s="1"/>
  <c r="AG777" i="79"/>
  <c r="F76" i="43" s="1"/>
  <c r="I133" i="43"/>
  <c r="K132" i="43"/>
  <c r="L135" i="43"/>
  <c r="AP973" i="79"/>
  <c r="K134" i="43"/>
  <c r="AK777" i="79"/>
  <c r="J76" i="43" s="1"/>
  <c r="AF973" i="79"/>
  <c r="AR973" i="79"/>
  <c r="L137" i="43"/>
  <c r="AG973" i="79"/>
  <c r="AO973" i="79"/>
  <c r="AH973" i="79"/>
  <c r="AP777" i="79"/>
  <c r="O76" i="43" s="1"/>
  <c r="AN777" i="79"/>
  <c r="M76" i="43" s="1"/>
  <c r="AQ973" i="79"/>
  <c r="AM777" i="79"/>
  <c r="L76" i="43" s="1"/>
  <c r="AH777" i="79"/>
  <c r="G76" i="43" s="1"/>
  <c r="L132" i="43"/>
  <c r="J136" i="43"/>
  <c r="AV408" i="46"/>
  <c r="M61" i="43" s="1"/>
  <c r="T63" i="47"/>
  <c r="S60" i="47"/>
  <c r="Q61" i="47"/>
  <c r="P62" i="47"/>
  <c r="P66" i="47"/>
  <c r="P69" i="47"/>
  <c r="P67" i="47"/>
  <c r="P61" i="47"/>
  <c r="R31" i="47"/>
  <c r="P71" i="47"/>
  <c r="P70" i="47"/>
  <c r="R34" i="47"/>
  <c r="P68" i="47"/>
  <c r="P64" i="47"/>
  <c r="R38" i="47"/>
  <c r="T47" i="47"/>
  <c r="R37" i="47"/>
  <c r="P60" i="47"/>
  <c r="P63" i="47"/>
  <c r="R39" i="47"/>
  <c r="P65" i="47"/>
  <c r="AP204" i="79"/>
  <c r="O67" i="43" s="1"/>
  <c r="Q27" i="47"/>
  <c r="Q29" i="47" s="1"/>
  <c r="P27" i="47"/>
  <c r="P29" i="47" s="1"/>
  <c r="Q60" i="47"/>
  <c r="Q67" i="47"/>
  <c r="Q69" i="47"/>
  <c r="Q50" i="47"/>
  <c r="R40" i="47"/>
  <c r="Q71" i="47"/>
  <c r="R41" i="47"/>
  <c r="R33" i="47"/>
  <c r="AR204" i="79"/>
  <c r="Q67" i="43" s="1"/>
  <c r="Q47" i="47"/>
  <c r="Q52" i="47"/>
  <c r="R35" i="47"/>
  <c r="R32" i="47"/>
  <c r="R36" i="47"/>
  <c r="E129" i="43"/>
  <c r="Q65" i="47"/>
  <c r="Q45" i="47"/>
  <c r="Q62" i="47"/>
  <c r="G130" i="43"/>
  <c r="Q54" i="47"/>
  <c r="Q48" i="47"/>
  <c r="Q70" i="47"/>
  <c r="Q64" i="47"/>
  <c r="Q63" i="47"/>
  <c r="Q66" i="47"/>
  <c r="Q56" i="47"/>
  <c r="Q49" i="47"/>
  <c r="Q53" i="47"/>
  <c r="Q55" i="47"/>
  <c r="G131" i="43"/>
  <c r="Q51" i="47"/>
  <c r="Q68" i="47"/>
  <c r="Q46" i="47"/>
  <c r="R68" i="43"/>
  <c r="S48" i="47"/>
  <c r="G132" i="43"/>
  <c r="AN204" i="79"/>
  <c r="M67" i="43" s="1"/>
  <c r="G129" i="43"/>
  <c r="S49" i="47"/>
  <c r="S71" i="47"/>
  <c r="S55" i="47"/>
  <c r="S50" i="47"/>
  <c r="S63" i="47"/>
  <c r="T71" i="47"/>
  <c r="T61" i="47"/>
  <c r="T66" i="47"/>
  <c r="S68" i="47"/>
  <c r="S46" i="47"/>
  <c r="S67" i="47"/>
  <c r="S66" i="47"/>
  <c r="S69" i="47"/>
  <c r="S45" i="47"/>
  <c r="S70" i="47"/>
  <c r="S64" i="47"/>
  <c r="S52" i="47"/>
  <c r="S65" i="47"/>
  <c r="S62" i="47"/>
  <c r="S61" i="47"/>
  <c r="S51" i="47"/>
  <c r="S54" i="47"/>
  <c r="S47" i="47"/>
  <c r="S53" i="47"/>
  <c r="T60" i="47"/>
  <c r="T54" i="47"/>
  <c r="T52" i="47"/>
  <c r="T56" i="47"/>
  <c r="T48" i="47"/>
  <c r="T27" i="47"/>
  <c r="T29" i="47" s="1"/>
  <c r="T53" i="47"/>
  <c r="T45" i="47"/>
  <c r="T62" i="47"/>
  <c r="T69" i="47"/>
  <c r="T70" i="47"/>
  <c r="T64" i="47"/>
  <c r="T55" i="47"/>
  <c r="S27" i="47"/>
  <c r="S29" i="47" s="1"/>
  <c r="T68" i="47"/>
  <c r="T46" i="47"/>
  <c r="T51" i="47"/>
  <c r="T65" i="47"/>
  <c r="T67" i="47"/>
  <c r="T49" i="47"/>
  <c r="T50" i="47"/>
  <c r="V27" i="47"/>
  <c r="V29" i="47" s="1"/>
  <c r="F132" i="43"/>
  <c r="F131" i="43"/>
  <c r="D64" i="43"/>
  <c r="R64" i="43" s="1"/>
  <c r="U27" i="47"/>
  <c r="U29" i="47" s="1"/>
  <c r="V30" i="47"/>
  <c r="V31" i="47"/>
  <c r="V33" i="47"/>
  <c r="V37" i="47"/>
  <c r="V34" i="47"/>
  <c r="V46" i="47"/>
  <c r="V38" i="47"/>
  <c r="V50" i="47"/>
  <c r="V71"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K56" i="47"/>
  <c r="K54" i="47"/>
  <c r="K50" i="47"/>
  <c r="K51" i="47"/>
  <c r="K48" i="47"/>
  <c r="K55" i="47"/>
  <c r="K52" i="47"/>
  <c r="K46" i="47"/>
  <c r="K47" i="47"/>
  <c r="K49" i="47"/>
  <c r="K53" i="47"/>
  <c r="M47" i="47"/>
  <c r="M49" i="47"/>
  <c r="V60" i="47"/>
  <c r="V67" i="47"/>
  <c r="V65" i="47"/>
  <c r="V66" i="47"/>
  <c r="M54" i="47"/>
  <c r="M55" i="47"/>
  <c r="M51" i="47"/>
  <c r="V70" i="47"/>
  <c r="V63" i="47"/>
  <c r="V64" i="47"/>
  <c r="V68" i="47"/>
  <c r="V69" i="47"/>
  <c r="V62" i="47"/>
  <c r="V61" i="47"/>
  <c r="D67"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61" i="43"/>
  <c r="J21" i="47"/>
  <c r="J23" i="47"/>
  <c r="J15" i="47"/>
  <c r="J18" i="47"/>
  <c r="O66" i="47"/>
  <c r="O39" i="47"/>
  <c r="O22" i="47"/>
  <c r="O67" i="47"/>
  <c r="O79" i="47"/>
  <c r="O38" i="47"/>
  <c r="J19" i="47"/>
  <c r="O45" i="47"/>
  <c r="O16" i="47"/>
  <c r="O46" i="47"/>
  <c r="O48" i="47"/>
  <c r="O62" i="47"/>
  <c r="O19" i="47"/>
  <c r="O64" i="47"/>
  <c r="O23" i="47"/>
  <c r="O60" i="47"/>
  <c r="O41" i="47"/>
  <c r="O52" i="47"/>
  <c r="O17" i="47"/>
  <c r="O40" i="47"/>
  <c r="O61" i="47"/>
  <c r="O80" i="47"/>
  <c r="O35" i="47"/>
  <c r="O50" i="47"/>
  <c r="O49" i="47"/>
  <c r="J16" i="47"/>
  <c r="O20" i="47"/>
  <c r="O68" i="47"/>
  <c r="O32" i="47"/>
  <c r="O81" i="47"/>
  <c r="O83" i="47"/>
  <c r="O75" i="47"/>
  <c r="O82" i="47"/>
  <c r="I30" i="47"/>
  <c r="I15" i="47"/>
  <c r="J24" i="47"/>
  <c r="J20" i="47"/>
  <c r="J26" i="47"/>
  <c r="O25" i="47"/>
  <c r="O18" i="47"/>
  <c r="O24" i="47"/>
  <c r="O63" i="47"/>
  <c r="O54" i="47"/>
  <c r="O33" i="47"/>
  <c r="O31" i="47"/>
  <c r="O36" i="47"/>
  <c r="O37" i="47"/>
  <c r="O69" i="47"/>
  <c r="O76" i="47"/>
  <c r="O86" i="47"/>
  <c r="O30" i="47"/>
  <c r="O70" i="47"/>
  <c r="O77" i="47"/>
  <c r="J17" i="47"/>
  <c r="J25" i="47"/>
  <c r="J22" i="47"/>
  <c r="O15" i="47"/>
  <c r="O26" i="47"/>
  <c r="O21" i="47"/>
  <c r="O84" i="47"/>
  <c r="O78" i="47"/>
  <c r="O71" i="47"/>
  <c r="O34" i="47"/>
  <c r="O85"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8" i="43"/>
  <c r="K27" i="47"/>
  <c r="S42" i="47" l="1"/>
  <c r="S44" i="47" s="1"/>
  <c r="F121" i="43"/>
  <c r="Q42" i="47"/>
  <c r="Q44" i="47" s="1"/>
  <c r="Q57" i="47" s="1"/>
  <c r="Q59" i="47" s="1"/>
  <c r="Q72" i="47" s="1"/>
  <c r="Q74" i="47" s="1"/>
  <c r="T42" i="47"/>
  <c r="T44" i="47" s="1"/>
  <c r="T57" i="47" s="1"/>
  <c r="T59" i="47" s="1"/>
  <c r="T72" i="47" s="1"/>
  <c r="T74" i="47" s="1"/>
  <c r="AI1620" i="79"/>
  <c r="H105" i="43" s="1"/>
  <c r="H107" i="43" s="1"/>
  <c r="AJ1674" i="79"/>
  <c r="I113" i="43" s="1"/>
  <c r="I115" i="43" s="1"/>
  <c r="AP1694" i="79"/>
  <c r="AP1701" i="79" s="1"/>
  <c r="O117" i="43" s="1"/>
  <c r="O119" i="43" s="1"/>
  <c r="AK1694" i="79"/>
  <c r="AK1701" i="79" s="1"/>
  <c r="J117" i="43" s="1"/>
  <c r="J119" i="43" s="1"/>
  <c r="AK1667" i="79"/>
  <c r="AK1674" i="79" s="1"/>
  <c r="J113" i="43" s="1"/>
  <c r="J115" i="43" s="1"/>
  <c r="AQ1640" i="79"/>
  <c r="AQ1647" i="79" s="1"/>
  <c r="P109" i="43" s="1"/>
  <c r="P111" i="43" s="1"/>
  <c r="AO1667" i="79"/>
  <c r="AO1674" i="79" s="1"/>
  <c r="N113" i="43" s="1"/>
  <c r="N115" i="43" s="1"/>
  <c r="AN1587" i="79"/>
  <c r="AN1594" i="79" s="1"/>
  <c r="M101" i="43" s="1"/>
  <c r="M103" i="43" s="1"/>
  <c r="AI1594" i="79"/>
  <c r="H101" i="43" s="1"/>
  <c r="H103" i="43" s="1"/>
  <c r="AR1694" i="79"/>
  <c r="AR1701" i="79" s="1"/>
  <c r="Q117" i="43" s="1"/>
  <c r="Q119" i="43" s="1"/>
  <c r="AJ1701" i="79"/>
  <c r="I117" i="43" s="1"/>
  <c r="I119" i="43" s="1"/>
  <c r="AP1640" i="79"/>
  <c r="AP1647" i="79" s="1"/>
  <c r="O109" i="43" s="1"/>
  <c r="O111" i="43" s="1"/>
  <c r="AP1587" i="79"/>
  <c r="AP1594" i="79" s="1"/>
  <c r="O101" i="43" s="1"/>
  <c r="O103" i="43" s="1"/>
  <c r="AM1640" i="79"/>
  <c r="AM1647" i="79" s="1"/>
  <c r="L109" i="43" s="1"/>
  <c r="L111" i="43" s="1"/>
  <c r="AL1613" i="79"/>
  <c r="AL1620" i="79" s="1"/>
  <c r="K105" i="43" s="1"/>
  <c r="K107" i="43" s="1"/>
  <c r="AK1640" i="79"/>
  <c r="AK1647" i="79" s="1"/>
  <c r="J109" i="43" s="1"/>
  <c r="J111" i="43" s="1"/>
  <c r="AQ1667" i="79"/>
  <c r="AQ1674" i="79" s="1"/>
  <c r="P113" i="43" s="1"/>
  <c r="P115" i="43" s="1"/>
  <c r="AQ1694" i="79"/>
  <c r="AQ1701" i="79" s="1"/>
  <c r="P117" i="43" s="1"/>
  <c r="P119" i="43" s="1"/>
  <c r="AO1694" i="79"/>
  <c r="AO1701" i="79" s="1"/>
  <c r="N117" i="43" s="1"/>
  <c r="N119" i="43" s="1"/>
  <c r="AN1667" i="79"/>
  <c r="AN1674" i="79" s="1"/>
  <c r="M113" i="43" s="1"/>
  <c r="M115" i="43" s="1"/>
  <c r="AR1613" i="79"/>
  <c r="AR1620" i="79" s="1"/>
  <c r="Q105" i="43" s="1"/>
  <c r="Q107" i="43" s="1"/>
  <c r="AM1667" i="79"/>
  <c r="AM1674" i="79" s="1"/>
  <c r="L113" i="43" s="1"/>
  <c r="L115" i="43" s="1"/>
  <c r="AI1701" i="79"/>
  <c r="H117" i="43" s="1"/>
  <c r="H119" i="43" s="1"/>
  <c r="AH1701" i="79"/>
  <c r="AR1587" i="79"/>
  <c r="AR1594" i="79" s="1"/>
  <c r="Q101" i="43" s="1"/>
  <c r="Q103" i="43" s="1"/>
  <c r="AJ1620" i="79"/>
  <c r="I105" i="43" s="1"/>
  <c r="I107" i="43" s="1"/>
  <c r="AP1613" i="79"/>
  <c r="AP1620" i="79" s="1"/>
  <c r="O105" i="43" s="1"/>
  <c r="O107" i="43" s="1"/>
  <c r="AM1613" i="79"/>
  <c r="AM1620" i="79" s="1"/>
  <c r="L105" i="43" s="1"/>
  <c r="L107" i="43" s="1"/>
  <c r="AM1694" i="79"/>
  <c r="AM1701" i="79" s="1"/>
  <c r="L117" i="43" s="1"/>
  <c r="L119" i="43" s="1"/>
  <c r="AL1694" i="79"/>
  <c r="AL1701" i="79" s="1"/>
  <c r="K117" i="43" s="1"/>
  <c r="K119" i="43" s="1"/>
  <c r="AK1587" i="79"/>
  <c r="AK1594" i="79" s="1"/>
  <c r="J101" i="43" s="1"/>
  <c r="J103" i="43" s="1"/>
  <c r="AQ1587" i="79"/>
  <c r="AQ1594" i="79" s="1"/>
  <c r="P101" i="43" s="1"/>
  <c r="P103" i="43" s="1"/>
  <c r="AO1640" i="79"/>
  <c r="AO1647" i="79" s="1"/>
  <c r="N109" i="43" s="1"/>
  <c r="N111" i="43" s="1"/>
  <c r="AO1613" i="79"/>
  <c r="AO1620" i="79" s="1"/>
  <c r="N105" i="43" s="1"/>
  <c r="N107" i="43" s="1"/>
  <c r="AN1694" i="79"/>
  <c r="AN1701" i="79" s="1"/>
  <c r="M117" i="43" s="1"/>
  <c r="M119" i="43" s="1"/>
  <c r="AL1640" i="79"/>
  <c r="AL1647" i="79" s="1"/>
  <c r="K109" i="43" s="1"/>
  <c r="K111" i="43" s="1"/>
  <c r="AI1674" i="79"/>
  <c r="H113" i="43" s="1"/>
  <c r="H115" i="43" s="1"/>
  <c r="AI1647" i="79"/>
  <c r="H109" i="43" s="1"/>
  <c r="H111" i="43" s="1"/>
  <c r="AH1674" i="79"/>
  <c r="AR1667" i="79"/>
  <c r="AR1674" i="79" s="1"/>
  <c r="Q113" i="43" s="1"/>
  <c r="Q115" i="43" s="1"/>
  <c r="AR1640" i="79"/>
  <c r="AR1647" i="79" s="1"/>
  <c r="Q109" i="43" s="1"/>
  <c r="Q111" i="43" s="1"/>
  <c r="AJ1594" i="79"/>
  <c r="I101" i="43" s="1"/>
  <c r="I103" i="43" s="1"/>
  <c r="AP1667" i="79"/>
  <c r="AP1674" i="79" s="1"/>
  <c r="O113" i="43" s="1"/>
  <c r="O115" i="43" s="1"/>
  <c r="AM1587" i="79"/>
  <c r="AM1594" i="79" s="1"/>
  <c r="L101" i="43" s="1"/>
  <c r="L103" i="43" s="1"/>
  <c r="AL1667" i="79"/>
  <c r="AL1674" i="79" s="1"/>
  <c r="K113" i="43" s="1"/>
  <c r="K115" i="43" s="1"/>
  <c r="AL1587" i="79"/>
  <c r="AL1594" i="79" s="1"/>
  <c r="K101" i="43" s="1"/>
  <c r="K103" i="43" s="1"/>
  <c r="AK1613" i="79"/>
  <c r="AK1620" i="79" s="1"/>
  <c r="J105" i="43" s="1"/>
  <c r="J107" i="43" s="1"/>
  <c r="AQ1613" i="79"/>
  <c r="AQ1620" i="79" s="1"/>
  <c r="P105" i="43" s="1"/>
  <c r="P107" i="43" s="1"/>
  <c r="AO1587" i="79"/>
  <c r="AO1594" i="79" s="1"/>
  <c r="N101" i="43" s="1"/>
  <c r="N103" i="43" s="1"/>
  <c r="AN1613" i="79"/>
  <c r="AN1620" i="79" s="1"/>
  <c r="M105" i="43" s="1"/>
  <c r="M107" i="43" s="1"/>
  <c r="AN1640" i="79"/>
  <c r="AN1647" i="79" s="1"/>
  <c r="M109" i="43" s="1"/>
  <c r="M111" i="43" s="1"/>
  <c r="AH1620" i="79"/>
  <c r="AH1647" i="79"/>
  <c r="AS973" i="79"/>
  <c r="AS975" i="79" s="1"/>
  <c r="AS586" i="79"/>
  <c r="AS588" i="79" s="1"/>
  <c r="AS1169" i="79"/>
  <c r="AS1171" i="79" s="1"/>
  <c r="AS777" i="79"/>
  <c r="AS779" i="79" s="1"/>
  <c r="AH1594" i="79"/>
  <c r="G101" i="43" s="1"/>
  <c r="G103" i="43" s="1"/>
  <c r="AO1169" i="79"/>
  <c r="N82" i="43" s="1"/>
  <c r="R83" i="43"/>
  <c r="R77" i="43"/>
  <c r="F79" i="43"/>
  <c r="P79" i="43"/>
  <c r="Q79" i="43"/>
  <c r="E79" i="43"/>
  <c r="H79" i="43"/>
  <c r="M141" i="47" s="1"/>
  <c r="J79" i="43"/>
  <c r="I79" i="43"/>
  <c r="N141" i="47" s="1"/>
  <c r="G79" i="43"/>
  <c r="L79" i="43"/>
  <c r="N79" i="43"/>
  <c r="S143" i="47" s="1"/>
  <c r="K79" i="43"/>
  <c r="D79" i="43"/>
  <c r="O79" i="43"/>
  <c r="M79" i="43"/>
  <c r="R140" i="47" s="1"/>
  <c r="R58" i="43"/>
  <c r="T75" i="47"/>
  <c r="U47" i="47"/>
  <c r="L81" i="47"/>
  <c r="R68" i="47"/>
  <c r="O98" i="47"/>
  <c r="U83" i="47"/>
  <c r="AS204" i="79"/>
  <c r="AS206" i="79" s="1"/>
  <c r="J140" i="43"/>
  <c r="I140" i="43"/>
  <c r="R76" i="43"/>
  <c r="R67" i="43"/>
  <c r="R70" i="43"/>
  <c r="R61" i="43"/>
  <c r="R73" i="43"/>
  <c r="Q82" i="47"/>
  <c r="P83" i="47"/>
  <c r="BA408" i="46"/>
  <c r="BA410" i="46" s="1"/>
  <c r="U63" i="47"/>
  <c r="U71" i="47"/>
  <c r="U48" i="47"/>
  <c r="U50" i="47"/>
  <c r="U61" i="47"/>
  <c r="U65" i="47"/>
  <c r="U49" i="47"/>
  <c r="U56" i="47"/>
  <c r="U68" i="47"/>
  <c r="U70" i="47"/>
  <c r="U45" i="47"/>
  <c r="U46" i="47"/>
  <c r="U60" i="47"/>
  <c r="U66" i="47"/>
  <c r="U69" i="47"/>
  <c r="U52" i="47"/>
  <c r="AS395" i="79"/>
  <c r="AS397" i="79" s="1"/>
  <c r="U62" i="47"/>
  <c r="U64" i="47"/>
  <c r="U54" i="47"/>
  <c r="U55" i="47"/>
  <c r="U67" i="47"/>
  <c r="U53" i="47"/>
  <c r="U51" i="47"/>
  <c r="W15" i="47"/>
  <c r="M82" i="47"/>
  <c r="N84" i="47"/>
  <c r="F139" i="43"/>
  <c r="H139" i="43"/>
  <c r="M131" i="43"/>
  <c r="M130" i="43"/>
  <c r="L85" i="47"/>
  <c r="M135" i="43"/>
  <c r="L77" i="47"/>
  <c r="W26" i="47"/>
  <c r="L82" i="47"/>
  <c r="L86" i="47"/>
  <c r="L75" i="47"/>
  <c r="L98" i="47"/>
  <c r="I139" i="43"/>
  <c r="L79" i="47"/>
  <c r="G139" i="43"/>
  <c r="J139" i="43"/>
  <c r="L83" i="47"/>
  <c r="L78" i="47"/>
  <c r="K139" i="43"/>
  <c r="L76" i="47"/>
  <c r="M133" i="43"/>
  <c r="L80" i="47"/>
  <c r="E139" i="43"/>
  <c r="M137" i="43"/>
  <c r="M129" i="43"/>
  <c r="L84" i="47"/>
  <c r="W18" i="47"/>
  <c r="M132" i="43"/>
  <c r="L93" i="47"/>
  <c r="L100" i="47"/>
  <c r="L92" i="47"/>
  <c r="L110" i="47"/>
  <c r="L94" i="47"/>
  <c r="L90" i="47"/>
  <c r="L101" i="47"/>
  <c r="L95" i="47"/>
  <c r="L99" i="47"/>
  <c r="L97" i="47"/>
  <c r="L96" i="47"/>
  <c r="L91" i="47"/>
  <c r="Q106" i="47"/>
  <c r="U84" i="47"/>
  <c r="L106" i="47"/>
  <c r="L108" i="47"/>
  <c r="Q111" i="47"/>
  <c r="Q81" i="47"/>
  <c r="Q86" i="47"/>
  <c r="L111" i="47"/>
  <c r="Q107" i="47"/>
  <c r="L105" i="47"/>
  <c r="Q94" i="47"/>
  <c r="L109" i="47"/>
  <c r="Q97" i="47"/>
  <c r="Q84" i="47"/>
  <c r="L113" i="47"/>
  <c r="Q95" i="47"/>
  <c r="L116" i="47"/>
  <c r="Q125" i="47"/>
  <c r="Q76" i="47"/>
  <c r="L115" i="47"/>
  <c r="L114" i="47"/>
  <c r="L107" i="47"/>
  <c r="Q110" i="47"/>
  <c r="L112" i="47"/>
  <c r="Q80" i="47"/>
  <c r="Q108" i="47"/>
  <c r="Q77" i="47"/>
  <c r="Q96" i="47"/>
  <c r="Q116" i="47"/>
  <c r="Q101" i="47"/>
  <c r="Q100" i="47"/>
  <c r="L122" i="47"/>
  <c r="O92" i="47"/>
  <c r="O99" i="47"/>
  <c r="L120" i="47"/>
  <c r="L130"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N113" i="47"/>
  <c r="Q99" i="47"/>
  <c r="Q83" i="47"/>
  <c r="P95" i="47"/>
  <c r="Q85" i="47"/>
  <c r="Q92" i="47"/>
  <c r="L126" i="47"/>
  <c r="R55" i="47"/>
  <c r="Q109" i="47"/>
  <c r="Q112" i="47"/>
  <c r="Q127" i="47"/>
  <c r="U75" i="47"/>
  <c r="Q79" i="47"/>
  <c r="P109" i="47"/>
  <c r="Q105" i="47"/>
  <c r="Q114" i="47"/>
  <c r="Q131" i="47"/>
  <c r="Q113" i="47"/>
  <c r="Q93" i="47"/>
  <c r="M92" i="47"/>
  <c r="U94" i="47"/>
  <c r="U82" i="47"/>
  <c r="Q98" i="47"/>
  <c r="Q90" i="47"/>
  <c r="Q75" i="47"/>
  <c r="Q78" i="47"/>
  <c r="Q91" i="47"/>
  <c r="Q120" i="47"/>
  <c r="Q115" i="47"/>
  <c r="P120" i="47"/>
  <c r="U108" i="47"/>
  <c r="P114" i="47"/>
  <c r="P76" i="47"/>
  <c r="N92" i="47"/>
  <c r="N111" i="47"/>
  <c r="N107" i="47"/>
  <c r="U112" i="47"/>
  <c r="P90" i="47"/>
  <c r="P108" i="47"/>
  <c r="P110" i="47"/>
  <c r="P92" i="47"/>
  <c r="P113" i="47"/>
  <c r="P77" i="47"/>
  <c r="U101" i="47"/>
  <c r="U115" i="47"/>
  <c r="M98" i="47"/>
  <c r="U100" i="47"/>
  <c r="L129" i="47"/>
  <c r="L124" i="47"/>
  <c r="U99" i="47"/>
  <c r="U111" i="47"/>
  <c r="P97" i="47"/>
  <c r="P93" i="47"/>
  <c r="P105" i="47"/>
  <c r="P85" i="47"/>
  <c r="P91" i="47"/>
  <c r="P79" i="47"/>
  <c r="L131" i="47"/>
  <c r="U109" i="47"/>
  <c r="P112" i="47"/>
  <c r="P107" i="47"/>
  <c r="P96" i="47"/>
  <c r="P86" i="47"/>
  <c r="O114" i="47"/>
  <c r="S95" i="47"/>
  <c r="U95" i="47"/>
  <c r="U97" i="47"/>
  <c r="P94" i="47"/>
  <c r="P99" i="47"/>
  <c r="U90" i="47"/>
  <c r="U105" i="47"/>
  <c r="U106" i="47"/>
  <c r="U91" i="47"/>
  <c r="P116" i="47"/>
  <c r="P130" i="47"/>
  <c r="P111" i="47"/>
  <c r="P98" i="47"/>
  <c r="P81" i="47"/>
  <c r="P78" i="47"/>
  <c r="P82" i="47"/>
  <c r="S77" i="47"/>
  <c r="O116" i="47"/>
  <c r="O97" i="47"/>
  <c r="S98" i="47"/>
  <c r="S84" i="47"/>
  <c r="S92" i="47"/>
  <c r="Q130" i="47"/>
  <c r="M116" i="47"/>
  <c r="O113" i="47"/>
  <c r="O107" i="47"/>
  <c r="O91" i="47"/>
  <c r="O128" i="47"/>
  <c r="O93" i="47"/>
  <c r="O108" i="47"/>
  <c r="M111" i="47"/>
  <c r="U114" i="47"/>
  <c r="U85" i="47"/>
  <c r="U80" i="47"/>
  <c r="U93" i="47"/>
  <c r="U86" i="47"/>
  <c r="U92" i="47"/>
  <c r="S76" i="47"/>
  <c r="S107" i="47"/>
  <c r="S93" i="47"/>
  <c r="S75" i="47"/>
  <c r="R70" i="47"/>
  <c r="Q124" i="47"/>
  <c r="Q123" i="47"/>
  <c r="Q121" i="47"/>
  <c r="S82" i="47"/>
  <c r="O111" i="47"/>
  <c r="O110" i="47"/>
  <c r="S131" i="47"/>
  <c r="S83" i="47"/>
  <c r="S114" i="47"/>
  <c r="U96" i="47"/>
  <c r="U110" i="47"/>
  <c r="U113" i="47"/>
  <c r="U107" i="47"/>
  <c r="U98" i="47"/>
  <c r="S100" i="47"/>
  <c r="S78" i="47"/>
  <c r="S101" i="47"/>
  <c r="Q129" i="47"/>
  <c r="Q122" i="47"/>
  <c r="O100" i="47"/>
  <c r="O109" i="47"/>
  <c r="O112" i="47"/>
  <c r="S122" i="47"/>
  <c r="S125" i="47"/>
  <c r="O120" i="47"/>
  <c r="O96" i="47"/>
  <c r="O124" i="47"/>
  <c r="O126" i="47"/>
  <c r="U77" i="47"/>
  <c r="U81" i="47"/>
  <c r="U79" i="47"/>
  <c r="S109" i="47"/>
  <c r="S108" i="47"/>
  <c r="S116" i="47"/>
  <c r="U125" i="47"/>
  <c r="S79" i="47"/>
  <c r="O105" i="47"/>
  <c r="O115" i="47"/>
  <c r="O106" i="47"/>
  <c r="S85" i="47"/>
  <c r="S86" i="47"/>
  <c r="Q126" i="47"/>
  <c r="O95" i="47"/>
  <c r="O90" i="47"/>
  <c r="O122" i="47"/>
  <c r="O127" i="47"/>
  <c r="U76" i="47"/>
  <c r="U116" i="47"/>
  <c r="S113" i="47"/>
  <c r="S80" i="47"/>
  <c r="S81" i="47"/>
  <c r="Q128" i="47"/>
  <c r="M86" i="47"/>
  <c r="M93" i="47"/>
  <c r="M112" i="47"/>
  <c r="M78" i="47"/>
  <c r="N116" i="47"/>
  <c r="M75" i="47"/>
  <c r="M80" i="47"/>
  <c r="M113" i="47"/>
  <c r="M100" i="47"/>
  <c r="P42" i="47"/>
  <c r="P44" i="47" s="1"/>
  <c r="P57" i="47" s="1"/>
  <c r="P59" i="47" s="1"/>
  <c r="P72" i="47" s="1"/>
  <c r="P74" i="47" s="1"/>
  <c r="M122" i="47"/>
  <c r="M95" i="47"/>
  <c r="M110" i="47"/>
  <c r="M107" i="47"/>
  <c r="M96" i="47"/>
  <c r="M114" i="47"/>
  <c r="M76" i="47"/>
  <c r="M97" i="47"/>
  <c r="M85" i="47"/>
  <c r="M79" i="47"/>
  <c r="M84" i="47"/>
  <c r="M94" i="47"/>
  <c r="M90" i="47"/>
  <c r="N110" i="47"/>
  <c r="M108" i="47"/>
  <c r="U122" i="47"/>
  <c r="S126" i="47"/>
  <c r="N114" i="47"/>
  <c r="M105" i="47"/>
  <c r="M91" i="47"/>
  <c r="M109" i="47"/>
  <c r="M99" i="47"/>
  <c r="M81" i="47"/>
  <c r="M83" i="47"/>
  <c r="M115" i="47"/>
  <c r="M101" i="47"/>
  <c r="M77" i="47"/>
  <c r="M106" i="47"/>
  <c r="U121" i="47"/>
  <c r="J107" i="47"/>
  <c r="L127" i="47"/>
  <c r="N122" i="47"/>
  <c r="N91" i="47"/>
  <c r="N99" i="47"/>
  <c r="N106" i="47"/>
  <c r="S111" i="47"/>
  <c r="S94" i="47"/>
  <c r="S97" i="47"/>
  <c r="P125" i="47"/>
  <c r="U123" i="47"/>
  <c r="L123" i="47"/>
  <c r="N98" i="47"/>
  <c r="N100" i="47"/>
  <c r="N109" i="47"/>
  <c r="N112" i="47"/>
  <c r="M124" i="47"/>
  <c r="U124" i="47"/>
  <c r="S91" i="47"/>
  <c r="S120" i="47"/>
  <c r="S96" i="47"/>
  <c r="U120" i="47"/>
  <c r="U131" i="47"/>
  <c r="L128" i="47"/>
  <c r="N115" i="47"/>
  <c r="N105" i="47"/>
  <c r="N94" i="47"/>
  <c r="N96" i="47"/>
  <c r="U130" i="47"/>
  <c r="S110" i="47"/>
  <c r="S106" i="47"/>
  <c r="S99" i="47"/>
  <c r="S112" i="47"/>
  <c r="U126" i="47"/>
  <c r="L121" i="47"/>
  <c r="L125" i="47"/>
  <c r="N108" i="47"/>
  <c r="U128" i="47"/>
  <c r="U127" i="47"/>
  <c r="U129" i="47"/>
  <c r="S115" i="47"/>
  <c r="S90" i="47"/>
  <c r="S105" i="47"/>
  <c r="R64" i="47"/>
  <c r="R53" i="47"/>
  <c r="O123" i="47"/>
  <c r="R52" i="47"/>
  <c r="R51" i="47"/>
  <c r="P129" i="47"/>
  <c r="R62" i="47"/>
  <c r="O131" i="47"/>
  <c r="O121" i="47"/>
  <c r="N121" i="47"/>
  <c r="M126" i="47"/>
  <c r="M127" i="47"/>
  <c r="N131" i="47"/>
  <c r="S128" i="47"/>
  <c r="S123" i="47"/>
  <c r="R71" i="47"/>
  <c r="R67" i="47"/>
  <c r="R48" i="47"/>
  <c r="R61" i="47"/>
  <c r="R60" i="47"/>
  <c r="R45" i="47"/>
  <c r="M130" i="47"/>
  <c r="M131" i="47"/>
  <c r="R54" i="47"/>
  <c r="R46" i="47"/>
  <c r="R66" i="47"/>
  <c r="P128" i="47"/>
  <c r="N129" i="47"/>
  <c r="M120" i="47"/>
  <c r="M121" i="47"/>
  <c r="M123" i="47"/>
  <c r="N130" i="47"/>
  <c r="N128" i="47"/>
  <c r="S130" i="47"/>
  <c r="S127" i="47"/>
  <c r="S121" i="47"/>
  <c r="R56" i="47"/>
  <c r="R47" i="47"/>
  <c r="R122" i="47"/>
  <c r="M129" i="47"/>
  <c r="N127" i="47"/>
  <c r="R50" i="47"/>
  <c r="P124" i="47"/>
  <c r="R65" i="47"/>
  <c r="O130" i="47"/>
  <c r="O129" i="47"/>
  <c r="N124" i="47"/>
  <c r="N120" i="47"/>
  <c r="N123" i="47"/>
  <c r="N125" i="47"/>
  <c r="S124" i="47"/>
  <c r="S129" i="47"/>
  <c r="R63" i="47"/>
  <c r="P131" i="47"/>
  <c r="O125" i="47"/>
  <c r="M125" i="47"/>
  <c r="M128" i="47"/>
  <c r="P126" i="47"/>
  <c r="P121" i="47"/>
  <c r="N126" i="47"/>
  <c r="R69" i="47"/>
  <c r="P123" i="47"/>
  <c r="P122" i="47"/>
  <c r="P127" i="47"/>
  <c r="T95" i="47"/>
  <c r="V97" i="47"/>
  <c r="V96" i="47"/>
  <c r="V106" i="47"/>
  <c r="V127" i="47"/>
  <c r="V120" i="47"/>
  <c r="V124" i="47"/>
  <c r="T110" i="47"/>
  <c r="T106" i="47"/>
  <c r="T92" i="47"/>
  <c r="V128" i="47"/>
  <c r="V129" i="47"/>
  <c r="V84" i="47"/>
  <c r="T128" i="47"/>
  <c r="T96" i="47"/>
  <c r="T130" i="47"/>
  <c r="T80" i="47"/>
  <c r="T125" i="47"/>
  <c r="T82" i="47"/>
  <c r="V92" i="47"/>
  <c r="V130" i="47"/>
  <c r="V75" i="47"/>
  <c r="V78" i="47"/>
  <c r="T120" i="47"/>
  <c r="T115" i="47"/>
  <c r="T86" i="47"/>
  <c r="T123" i="47"/>
  <c r="T112" i="47"/>
  <c r="T105" i="47"/>
  <c r="V108" i="47"/>
  <c r="V121" i="47"/>
  <c r="V93" i="47"/>
  <c r="T127" i="47"/>
  <c r="T109" i="47"/>
  <c r="T121" i="47"/>
  <c r="T116" i="47"/>
  <c r="T122" i="47"/>
  <c r="T101" i="47"/>
  <c r="V125" i="47"/>
  <c r="V94" i="47"/>
  <c r="T114" i="47"/>
  <c r="R84" i="47"/>
  <c r="V82" i="47"/>
  <c r="V116" i="47"/>
  <c r="V99" i="47"/>
  <c r="V101" i="47"/>
  <c r="V85" i="47"/>
  <c r="T126" i="47"/>
  <c r="T129" i="47"/>
  <c r="T90" i="47"/>
  <c r="T77" i="47"/>
  <c r="R127" i="47"/>
  <c r="V98" i="47"/>
  <c r="V105" i="47"/>
  <c r="V126" i="47"/>
  <c r="V90" i="47"/>
  <c r="V111" i="47"/>
  <c r="V76" i="47"/>
  <c r="V100" i="47"/>
  <c r="T94" i="47"/>
  <c r="T108" i="47"/>
  <c r="T99" i="47"/>
  <c r="T76" i="47"/>
  <c r="T79" i="47"/>
  <c r="T81" i="47"/>
  <c r="V122" i="47"/>
  <c r="V109" i="47"/>
  <c r="V123" i="47"/>
  <c r="V81" i="47"/>
  <c r="V110" i="47"/>
  <c r="V131" i="47"/>
  <c r="V77" i="47"/>
  <c r="V95" i="47"/>
  <c r="V112" i="47"/>
  <c r="T98" i="47"/>
  <c r="T91" i="47"/>
  <c r="T107" i="47"/>
  <c r="T113" i="47"/>
  <c r="T111" i="47"/>
  <c r="T78" i="47"/>
  <c r="T100" i="47"/>
  <c r="T83" i="47"/>
  <c r="R42" i="47"/>
  <c r="R44" i="47" s="1"/>
  <c r="V113" i="47"/>
  <c r="V107" i="47"/>
  <c r="V79" i="47"/>
  <c r="V80" i="47"/>
  <c r="V86" i="47"/>
  <c r="V115" i="47"/>
  <c r="V83" i="47"/>
  <c r="V91" i="47"/>
  <c r="V114" i="47"/>
  <c r="T93" i="47"/>
  <c r="T131" i="47"/>
  <c r="T97" i="47"/>
  <c r="T85" i="47"/>
  <c r="T84" i="47"/>
  <c r="T124" i="47"/>
  <c r="R81" i="47"/>
  <c r="R112" i="47"/>
  <c r="R123" i="47"/>
  <c r="R78" i="47"/>
  <c r="R109" i="47"/>
  <c r="R94" i="47"/>
  <c r="R106" i="47"/>
  <c r="R128" i="47"/>
  <c r="R99" i="47"/>
  <c r="R125" i="47"/>
  <c r="R75" i="47"/>
  <c r="R107" i="47"/>
  <c r="R80" i="47"/>
  <c r="R86" i="47"/>
  <c r="R113" i="47"/>
  <c r="R83" i="47"/>
  <c r="R110" i="47"/>
  <c r="R95" i="47"/>
  <c r="R121" i="47"/>
  <c r="R111" i="47"/>
  <c r="R120" i="47"/>
  <c r="R100" i="47"/>
  <c r="R115" i="47"/>
  <c r="R90" i="47"/>
  <c r="R108" i="47"/>
  <c r="R93" i="47"/>
  <c r="R101" i="47"/>
  <c r="R82" i="47"/>
  <c r="R91" i="47"/>
  <c r="R85" i="47"/>
  <c r="R97" i="47"/>
  <c r="R129" i="47"/>
  <c r="R92" i="47"/>
  <c r="R124" i="47"/>
  <c r="R98" i="47"/>
  <c r="R116" i="47"/>
  <c r="R126" i="47"/>
  <c r="R130" i="47"/>
  <c r="R96" i="47"/>
  <c r="R79" i="47"/>
  <c r="R131" i="47"/>
  <c r="R105" i="47"/>
  <c r="R76" i="47"/>
  <c r="R114" i="47"/>
  <c r="R77" i="47"/>
  <c r="W17" i="47"/>
  <c r="S57" i="47"/>
  <c r="S59" i="47" s="1"/>
  <c r="S72" i="47" s="1"/>
  <c r="S74" i="47" s="1"/>
  <c r="W25" i="47"/>
  <c r="V42" i="47"/>
  <c r="V44" i="47" s="1"/>
  <c r="V57" i="47" s="1"/>
  <c r="V59" i="47" s="1"/>
  <c r="V72" i="47" s="1"/>
  <c r="V74" i="47" s="1"/>
  <c r="U42" i="47"/>
  <c r="U44" i="47" s="1"/>
  <c r="W20" i="47"/>
  <c r="W22" i="47"/>
  <c r="W24" i="47"/>
  <c r="W19" i="47"/>
  <c r="W21" i="47"/>
  <c r="W16" i="47"/>
  <c r="W23" i="47"/>
  <c r="K92" i="47"/>
  <c r="K63" i="47"/>
  <c r="K112" i="47"/>
  <c r="K128" i="47"/>
  <c r="K130" i="47"/>
  <c r="K116" i="47"/>
  <c r="K95" i="47"/>
  <c r="K105" i="47"/>
  <c r="K131" i="47"/>
  <c r="K115" i="47"/>
  <c r="K101" i="47"/>
  <c r="K96" i="47"/>
  <c r="K94" i="47"/>
  <c r="K65" i="47"/>
  <c r="K81" i="47"/>
  <c r="K76" i="47"/>
  <c r="K85" i="47"/>
  <c r="K77" i="47"/>
  <c r="K114" i="47"/>
  <c r="K64" i="47"/>
  <c r="K109" i="47"/>
  <c r="K100" i="47"/>
  <c r="K129" i="47"/>
  <c r="K84" i="47"/>
  <c r="K107" i="47"/>
  <c r="K121" i="47"/>
  <c r="K124" i="47"/>
  <c r="K111" i="47"/>
  <c r="K122" i="47"/>
  <c r="K69" i="47"/>
  <c r="K78" i="47"/>
  <c r="K86" i="47"/>
  <c r="K83" i="47"/>
  <c r="K68" i="47"/>
  <c r="K79" i="47"/>
  <c r="K120" i="47"/>
  <c r="K93" i="47"/>
  <c r="K99" i="47"/>
  <c r="K106" i="47"/>
  <c r="K90" i="47"/>
  <c r="K113" i="47"/>
  <c r="K97" i="47"/>
  <c r="K125" i="47"/>
  <c r="K62" i="47"/>
  <c r="K98" i="47"/>
  <c r="K91" i="47"/>
  <c r="K60" i="47"/>
  <c r="K108" i="47"/>
  <c r="K126" i="47"/>
  <c r="K110" i="47"/>
  <c r="K80" i="47"/>
  <c r="K71" i="47"/>
  <c r="K123" i="47"/>
  <c r="K75" i="47"/>
  <c r="K70" i="47"/>
  <c r="K67" i="47"/>
  <c r="K61" i="47"/>
  <c r="K82" i="47"/>
  <c r="K127" i="47"/>
  <c r="K66" i="47"/>
  <c r="I71" i="47"/>
  <c r="I125" i="47"/>
  <c r="I126" i="47"/>
  <c r="I68" i="47"/>
  <c r="I60" i="47"/>
  <c r="I70" i="47"/>
  <c r="I109" i="47"/>
  <c r="I131" i="47"/>
  <c r="I75" i="47"/>
  <c r="I83" i="47"/>
  <c r="I66" i="47"/>
  <c r="I54" i="47"/>
  <c r="I63" i="47"/>
  <c r="I95" i="47"/>
  <c r="I115" i="47"/>
  <c r="I61" i="47"/>
  <c r="I47" i="47"/>
  <c r="I107" i="47"/>
  <c r="I105" i="47"/>
  <c r="I85" i="47"/>
  <c r="I82" i="47"/>
  <c r="I77" i="47"/>
  <c r="I65" i="47"/>
  <c r="I80" i="47"/>
  <c r="I48" i="47"/>
  <c r="I79" i="47"/>
  <c r="I62" i="47"/>
  <c r="I94" i="47"/>
  <c r="I99" i="47"/>
  <c r="I97" i="47"/>
  <c r="I129" i="47"/>
  <c r="I112" i="47"/>
  <c r="I76" i="47"/>
  <c r="I56" i="47"/>
  <c r="I69" i="47"/>
  <c r="I53" i="47"/>
  <c r="I55" i="47"/>
  <c r="I46" i="47"/>
  <c r="I51" i="47"/>
  <c r="I90" i="47"/>
  <c r="I121" i="47"/>
  <c r="I128" i="47"/>
  <c r="I106" i="47"/>
  <c r="I96" i="47"/>
  <c r="I123" i="47"/>
  <c r="I86" i="47"/>
  <c r="I113" i="47"/>
  <c r="I91" i="47"/>
  <c r="I98" i="47"/>
  <c r="I93" i="47"/>
  <c r="I130" i="47"/>
  <c r="I92" i="47"/>
  <c r="I124" i="47"/>
  <c r="I108" i="47"/>
  <c r="I84" i="47"/>
  <c r="I49" i="47"/>
  <c r="I67" i="47"/>
  <c r="I50" i="47"/>
  <c r="I81" i="47"/>
  <c r="I64" i="47"/>
  <c r="I52" i="47"/>
  <c r="I45" i="47"/>
  <c r="I78" i="47"/>
  <c r="I122" i="47"/>
  <c r="I120" i="47"/>
  <c r="I114" i="47"/>
  <c r="I101" i="47"/>
  <c r="I111" i="47"/>
  <c r="I100" i="47"/>
  <c r="I110" i="47"/>
  <c r="I116" i="47"/>
  <c r="I127" i="47"/>
  <c r="J121" i="47"/>
  <c r="J93" i="47"/>
  <c r="J97" i="47"/>
  <c r="J110" i="47"/>
  <c r="J92" i="47"/>
  <c r="J95" i="47"/>
  <c r="J123" i="47"/>
  <c r="J99" i="47"/>
  <c r="J113" i="47"/>
  <c r="J96" i="47"/>
  <c r="J124" i="47"/>
  <c r="J122" i="47"/>
  <c r="J112" i="47"/>
  <c r="J116" i="47"/>
  <c r="J111" i="47"/>
  <c r="J126" i="47"/>
  <c r="J114" i="47"/>
  <c r="J76" i="47"/>
  <c r="J115" i="47"/>
  <c r="J125" i="47"/>
  <c r="J131" i="47"/>
  <c r="J94" i="47"/>
  <c r="J106" i="47"/>
  <c r="J108" i="47"/>
  <c r="J129" i="47"/>
  <c r="J130" i="47"/>
  <c r="J109" i="47"/>
  <c r="J91" i="47"/>
  <c r="J90" i="47"/>
  <c r="J100" i="47"/>
  <c r="J105" i="47"/>
  <c r="J101" i="47"/>
  <c r="J98" i="47"/>
  <c r="J120" i="47"/>
  <c r="J127" i="47"/>
  <c r="J128" i="47"/>
  <c r="J61" i="47"/>
  <c r="J40" i="47"/>
  <c r="W40" i="47" s="1"/>
  <c r="J35" i="47"/>
  <c r="W35" i="47" s="1"/>
  <c r="J51" i="47"/>
  <c r="J78" i="47"/>
  <c r="J55" i="47"/>
  <c r="J33" i="47"/>
  <c r="W33" i="47" s="1"/>
  <c r="J41" i="47"/>
  <c r="W41" i="47" s="1"/>
  <c r="J52" i="47"/>
  <c r="J66" i="47"/>
  <c r="J53" i="47"/>
  <c r="J49" i="47"/>
  <c r="J67" i="47"/>
  <c r="J37" i="47"/>
  <c r="W37" i="47" s="1"/>
  <c r="J31" i="47"/>
  <c r="W31" i="47" s="1"/>
  <c r="J46" i="47"/>
  <c r="J45" i="47"/>
  <c r="J75" i="47"/>
  <c r="J48" i="47"/>
  <c r="J62" i="47"/>
  <c r="J69" i="47"/>
  <c r="J60" i="47"/>
  <c r="J84" i="47"/>
  <c r="J68" i="47"/>
  <c r="J47" i="47"/>
  <c r="J38" i="47"/>
  <c r="W38" i="47" s="1"/>
  <c r="J86" i="47"/>
  <c r="J65" i="47"/>
  <c r="J36" i="47"/>
  <c r="W36" i="47" s="1"/>
  <c r="J63" i="47"/>
  <c r="J32" i="47"/>
  <c r="W32" i="47" s="1"/>
  <c r="J30" i="47"/>
  <c r="W30" i="47" s="1"/>
  <c r="J39" i="47"/>
  <c r="W39" i="47" s="1"/>
  <c r="J64" i="47"/>
  <c r="J71" i="47"/>
  <c r="J79" i="47"/>
  <c r="J81" i="47"/>
  <c r="J83" i="47"/>
  <c r="J56" i="47"/>
  <c r="J54" i="47"/>
  <c r="J77" i="47"/>
  <c r="J70" i="47"/>
  <c r="J85" i="47"/>
  <c r="J82" i="47"/>
  <c r="J50" i="47"/>
  <c r="J80" i="47"/>
  <c r="J34" i="47"/>
  <c r="W34" i="47" s="1"/>
  <c r="I27" i="47"/>
  <c r="I29" i="47" s="1"/>
  <c r="O27" i="47"/>
  <c r="O29" i="47" s="1"/>
  <c r="J27" i="47"/>
  <c r="J29" i="47" s="1"/>
  <c r="M27" i="47"/>
  <c r="M29" i="47" s="1"/>
  <c r="L27" i="47"/>
  <c r="L29" i="47" s="1"/>
  <c r="N27" i="47"/>
  <c r="N29" i="47" s="1"/>
  <c r="K29" i="47"/>
  <c r="S171" i="47" l="1"/>
  <c r="L137" i="47"/>
  <c r="S166" i="47"/>
  <c r="S167" i="47"/>
  <c r="S174" i="47"/>
  <c r="S183" i="47"/>
  <c r="S180" i="47"/>
  <c r="S175" i="47"/>
  <c r="S185" i="47"/>
  <c r="S165" i="47"/>
  <c r="S181" i="47"/>
  <c r="S186" i="47"/>
  <c r="S188" i="47"/>
  <c r="S190" i="47"/>
  <c r="S184" i="47"/>
  <c r="S170" i="47"/>
  <c r="S172" i="47"/>
  <c r="T146" i="47"/>
  <c r="S168" i="47"/>
  <c r="S189" i="47"/>
  <c r="S187" i="47"/>
  <c r="S182" i="47"/>
  <c r="S176" i="47"/>
  <c r="S169" i="47"/>
  <c r="S173" i="47"/>
  <c r="S191" i="47"/>
  <c r="N121" i="43"/>
  <c r="L121" i="43"/>
  <c r="K121" i="43"/>
  <c r="J121" i="43"/>
  <c r="Q121" i="43"/>
  <c r="O121" i="43"/>
  <c r="H121" i="43"/>
  <c r="P121" i="43"/>
  <c r="M121" i="43"/>
  <c r="AS1694" i="79"/>
  <c r="AS1667" i="79"/>
  <c r="AS1640" i="79"/>
  <c r="G113" i="43"/>
  <c r="AS1674" i="79"/>
  <c r="AS1676" i="79" s="1"/>
  <c r="G117" i="43"/>
  <c r="AS1701" i="79"/>
  <c r="AS1703" i="79" s="1"/>
  <c r="AS1587" i="79"/>
  <c r="AS1594" i="79" s="1"/>
  <c r="AS1596" i="79" s="1"/>
  <c r="AS1613" i="79"/>
  <c r="AJ1647" i="79"/>
  <c r="I109" i="43" s="1"/>
  <c r="I111" i="43" s="1"/>
  <c r="I121" i="43" s="1"/>
  <c r="H20" i="43"/>
  <c r="E40" i="43"/>
  <c r="R101" i="43"/>
  <c r="R103" i="43" s="1"/>
  <c r="AS1620" i="79"/>
  <c r="AS1622" i="79" s="1"/>
  <c r="G105" i="43"/>
  <c r="G109" i="43"/>
  <c r="G111" i="43" s="1"/>
  <c r="L143" i="47"/>
  <c r="L140" i="47"/>
  <c r="L141" i="47"/>
  <c r="L135" i="47"/>
  <c r="T144" i="47"/>
  <c r="L144" i="47"/>
  <c r="T140" i="47"/>
  <c r="T142" i="47"/>
  <c r="S136" i="47"/>
  <c r="S141" i="47"/>
  <c r="N137" i="47"/>
  <c r="N142" i="47"/>
  <c r="AG1169" i="79"/>
  <c r="F82" i="43" s="1"/>
  <c r="K174" i="47" s="1"/>
  <c r="AP1169" i="79"/>
  <c r="O82" i="43" s="1"/>
  <c r="T183" i="47" s="1"/>
  <c r="K142" i="47"/>
  <c r="K139" i="47"/>
  <c r="K144" i="47"/>
  <c r="K138" i="47"/>
  <c r="AE1169" i="79"/>
  <c r="D82" i="43" s="1"/>
  <c r="I168" i="47" s="1"/>
  <c r="E82" i="43"/>
  <c r="J182" i="47" s="1"/>
  <c r="AJ1169" i="79"/>
  <c r="I82" i="43" s="1"/>
  <c r="N180" i="47" s="1"/>
  <c r="S157" i="47"/>
  <c r="S152" i="47"/>
  <c r="AQ1169" i="79"/>
  <c r="P82" i="43" s="1"/>
  <c r="E42" i="43" s="1"/>
  <c r="AL1169" i="79"/>
  <c r="K82" i="43" s="1"/>
  <c r="P176" i="47" s="1"/>
  <c r="AK1169" i="79"/>
  <c r="J82" i="43" s="1"/>
  <c r="O165" i="47" s="1"/>
  <c r="K136" i="47"/>
  <c r="K143" i="47"/>
  <c r="K146" i="47"/>
  <c r="K137" i="47"/>
  <c r="K135" i="47"/>
  <c r="K140" i="47"/>
  <c r="K141" i="47"/>
  <c r="K145" i="47"/>
  <c r="S146" i="47"/>
  <c r="N139" i="47"/>
  <c r="N135" i="47"/>
  <c r="N143" i="47"/>
  <c r="N138" i="47"/>
  <c r="N140" i="47"/>
  <c r="S142" i="47"/>
  <c r="S135" i="47"/>
  <c r="S137" i="47"/>
  <c r="N136" i="47"/>
  <c r="L136" i="43"/>
  <c r="M136" i="43" s="1"/>
  <c r="N146" i="47"/>
  <c r="N145" i="47"/>
  <c r="S140" i="47"/>
  <c r="S138" i="47"/>
  <c r="S139" i="47"/>
  <c r="S156" i="47"/>
  <c r="S153" i="47"/>
  <c r="S150" i="47"/>
  <c r="S144" i="47"/>
  <c r="N144" i="47"/>
  <c r="S145" i="47"/>
  <c r="T138" i="47"/>
  <c r="T137" i="47"/>
  <c r="L138" i="47"/>
  <c r="S154" i="47"/>
  <c r="S161" i="47"/>
  <c r="AH1169" i="79"/>
  <c r="G82" i="43" s="1"/>
  <c r="L180" i="47" s="1"/>
  <c r="T136" i="47"/>
  <c r="T143" i="47"/>
  <c r="T135" i="47"/>
  <c r="L139" i="47"/>
  <c r="L142" i="47"/>
  <c r="L136" i="47"/>
  <c r="AM1169" i="79"/>
  <c r="L82" i="43" s="1"/>
  <c r="Q168" i="47" s="1"/>
  <c r="T145" i="47"/>
  <c r="S158" i="47"/>
  <c r="L146" i="47"/>
  <c r="S151" i="47"/>
  <c r="T141" i="47"/>
  <c r="T139" i="47"/>
  <c r="S159" i="47"/>
  <c r="L145" i="47"/>
  <c r="O139" i="47"/>
  <c r="S155" i="47"/>
  <c r="S160" i="47"/>
  <c r="AR1169" i="79"/>
  <c r="Q82" i="43" s="1"/>
  <c r="V175" i="47" s="1"/>
  <c r="AN1169" i="79"/>
  <c r="M82" i="43" s="1"/>
  <c r="R189" i="47" s="1"/>
  <c r="R142" i="47"/>
  <c r="V143" i="47"/>
  <c r="V145" i="47"/>
  <c r="V138" i="47"/>
  <c r="Q140" i="47"/>
  <c r="Q146" i="47"/>
  <c r="R144" i="47"/>
  <c r="V146" i="47"/>
  <c r="Q137" i="47"/>
  <c r="R146" i="47"/>
  <c r="V136" i="47"/>
  <c r="V142" i="47"/>
  <c r="V135" i="47"/>
  <c r="V137" i="47"/>
  <c r="Q138" i="47"/>
  <c r="R137" i="47"/>
  <c r="R136" i="47"/>
  <c r="V139" i="47"/>
  <c r="R143" i="47"/>
  <c r="R135" i="47"/>
  <c r="R141" i="47"/>
  <c r="V141" i="47"/>
  <c r="Q142" i="47"/>
  <c r="R145" i="47"/>
  <c r="R139" i="47"/>
  <c r="R138" i="47"/>
  <c r="V144" i="47"/>
  <c r="V140" i="47"/>
  <c r="Q139" i="47"/>
  <c r="Q145" i="47"/>
  <c r="Q141" i="47"/>
  <c r="L134" i="43"/>
  <c r="AI1169" i="79"/>
  <c r="H82" i="43" s="1"/>
  <c r="M165" i="47" s="1"/>
  <c r="Q144" i="47"/>
  <c r="Q136" i="47"/>
  <c r="Q143" i="47"/>
  <c r="Q135" i="47"/>
  <c r="M138" i="47"/>
  <c r="M144" i="47"/>
  <c r="M135" i="47"/>
  <c r="M139" i="47"/>
  <c r="M145" i="47"/>
  <c r="M143" i="47"/>
  <c r="M140" i="47"/>
  <c r="M137" i="47"/>
  <c r="M146" i="47"/>
  <c r="M142" i="47"/>
  <c r="M136" i="47"/>
  <c r="U145" i="47"/>
  <c r="P140" i="47"/>
  <c r="P141" i="47"/>
  <c r="J141" i="47"/>
  <c r="J139" i="47"/>
  <c r="J138" i="47"/>
  <c r="J146" i="47"/>
  <c r="J136" i="47"/>
  <c r="J144" i="47"/>
  <c r="J142" i="47"/>
  <c r="J143" i="47"/>
  <c r="J137" i="47"/>
  <c r="J145" i="47"/>
  <c r="J135" i="47"/>
  <c r="J140" i="47"/>
  <c r="O138" i="47"/>
  <c r="O135" i="47"/>
  <c r="O141" i="47"/>
  <c r="O137" i="47"/>
  <c r="O136" i="47"/>
  <c r="O146" i="47"/>
  <c r="O140" i="47"/>
  <c r="O145" i="47"/>
  <c r="O142" i="47"/>
  <c r="O144" i="47"/>
  <c r="O143" i="47"/>
  <c r="I145" i="47"/>
  <c r="I138" i="47"/>
  <c r="P137" i="47"/>
  <c r="P145" i="47"/>
  <c r="P136" i="47"/>
  <c r="P139" i="47"/>
  <c r="P142" i="47"/>
  <c r="P146" i="47"/>
  <c r="P135" i="47"/>
  <c r="P138" i="47"/>
  <c r="P143" i="47"/>
  <c r="P144" i="47"/>
  <c r="I144" i="47"/>
  <c r="U144" i="47"/>
  <c r="U142" i="47"/>
  <c r="I142" i="47"/>
  <c r="I146" i="47"/>
  <c r="I141" i="47"/>
  <c r="I137" i="47"/>
  <c r="U143" i="47"/>
  <c r="U141" i="47"/>
  <c r="U138" i="47"/>
  <c r="U146" i="47"/>
  <c r="U139" i="47"/>
  <c r="I143" i="47"/>
  <c r="I135" i="47"/>
  <c r="U137" i="47"/>
  <c r="U136" i="47"/>
  <c r="U140" i="47"/>
  <c r="R79" i="43"/>
  <c r="I139" i="47"/>
  <c r="I140" i="47"/>
  <c r="I136" i="47"/>
  <c r="U135" i="47"/>
  <c r="M140" i="43"/>
  <c r="U57" i="47"/>
  <c r="U59" i="47" s="1"/>
  <c r="U72" i="47" s="1"/>
  <c r="U74" i="47" s="1"/>
  <c r="U87" i="47" s="1"/>
  <c r="U89" i="47" s="1"/>
  <c r="U102" i="47" s="1"/>
  <c r="W27" i="47"/>
  <c r="C141" i="43" s="1"/>
  <c r="C142" i="43" s="1"/>
  <c r="Q87" i="47"/>
  <c r="Q89" i="47" s="1"/>
  <c r="Q102" i="47" s="1"/>
  <c r="P87" i="47"/>
  <c r="P89" i="47" s="1"/>
  <c r="P102" i="47" s="1"/>
  <c r="S87" i="47"/>
  <c r="S89" i="47" s="1"/>
  <c r="S102" i="47" s="1"/>
  <c r="R57" i="47"/>
  <c r="R59" i="47" s="1"/>
  <c r="R72" i="47" s="1"/>
  <c r="R74" i="47" s="1"/>
  <c r="R87" i="47" s="1"/>
  <c r="R89" i="47" s="1"/>
  <c r="R102" i="47" s="1"/>
  <c r="V87" i="47"/>
  <c r="V89" i="47" s="1"/>
  <c r="V102" i="47" s="1"/>
  <c r="T87" i="47"/>
  <c r="T89" i="47" s="1"/>
  <c r="T102" i="47" s="1"/>
  <c r="W64" i="47"/>
  <c r="W55" i="47"/>
  <c r="W46" i="47"/>
  <c r="W48" i="47"/>
  <c r="W66" i="47"/>
  <c r="W126" i="47"/>
  <c r="W94" i="47"/>
  <c r="W129" i="47"/>
  <c r="W110" i="47"/>
  <c r="W122" i="47"/>
  <c r="W91" i="47"/>
  <c r="W121" i="47"/>
  <c r="W82" i="47"/>
  <c r="W115" i="47"/>
  <c r="W107" i="47"/>
  <c r="W92" i="47"/>
  <c r="W56" i="47"/>
  <c r="W61" i="47"/>
  <c r="W127" i="47"/>
  <c r="W114" i="47"/>
  <c r="W108" i="47"/>
  <c r="W76" i="47"/>
  <c r="W85" i="47"/>
  <c r="W83" i="47"/>
  <c r="W111" i="47"/>
  <c r="W120" i="47"/>
  <c r="W45" i="47"/>
  <c r="W50" i="47"/>
  <c r="W124" i="47"/>
  <c r="W93" i="47"/>
  <c r="W98" i="47"/>
  <c r="W123" i="47"/>
  <c r="W128" i="47"/>
  <c r="W51" i="47"/>
  <c r="W69" i="47"/>
  <c r="W112" i="47"/>
  <c r="W99" i="47"/>
  <c r="W79" i="47"/>
  <c r="W77" i="47"/>
  <c r="W47" i="47"/>
  <c r="W54" i="47"/>
  <c r="W131" i="47"/>
  <c r="W68" i="47"/>
  <c r="W71" i="47"/>
  <c r="W101" i="47"/>
  <c r="W52" i="47"/>
  <c r="W67" i="47"/>
  <c r="W109" i="47"/>
  <c r="W100" i="47"/>
  <c r="W49" i="47"/>
  <c r="W113" i="47"/>
  <c r="W96" i="47"/>
  <c r="W80" i="47"/>
  <c r="W105" i="47"/>
  <c r="W95" i="47"/>
  <c r="W70" i="47"/>
  <c r="W116" i="47"/>
  <c r="W78" i="47"/>
  <c r="W81" i="47"/>
  <c r="W84" i="47"/>
  <c r="W130" i="47"/>
  <c r="W86" i="47"/>
  <c r="W106" i="47"/>
  <c r="W90" i="47"/>
  <c r="W53" i="47"/>
  <c r="W97" i="47"/>
  <c r="W62" i="47"/>
  <c r="W65" i="47"/>
  <c r="W63" i="47"/>
  <c r="W75" i="47"/>
  <c r="W60" i="47"/>
  <c r="W125"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R183" i="47" l="1"/>
  <c r="P173" i="47"/>
  <c r="V181" i="47"/>
  <c r="K170" i="47"/>
  <c r="L166" i="47"/>
  <c r="K184" i="47"/>
  <c r="N168" i="47"/>
  <c r="U191" i="47"/>
  <c r="T182" i="47"/>
  <c r="K168" i="47"/>
  <c r="J188" i="47"/>
  <c r="L185" i="47"/>
  <c r="T172" i="47"/>
  <c r="V189" i="47"/>
  <c r="J165" i="47"/>
  <c r="J181" i="47"/>
  <c r="P175" i="47"/>
  <c r="U167" i="47"/>
  <c r="K169" i="47"/>
  <c r="O181" i="47"/>
  <c r="L175" i="47"/>
  <c r="K185" i="47"/>
  <c r="Q172" i="47"/>
  <c r="T181" i="47"/>
  <c r="V167" i="47"/>
  <c r="O166" i="47"/>
  <c r="P181" i="47"/>
  <c r="K175" i="47"/>
  <c r="U184" i="47"/>
  <c r="V165" i="47"/>
  <c r="U187" i="47"/>
  <c r="T175" i="47"/>
  <c r="J186" i="47"/>
  <c r="U172" i="47"/>
  <c r="P174" i="47"/>
  <c r="J169" i="47"/>
  <c r="P184" i="47"/>
  <c r="T173" i="47"/>
  <c r="J168" i="47"/>
  <c r="Q174" i="47"/>
  <c r="J189" i="47"/>
  <c r="Q190" i="47"/>
  <c r="L169" i="47"/>
  <c r="L174" i="47"/>
  <c r="Q189" i="47"/>
  <c r="R175" i="47"/>
  <c r="T165" i="47"/>
  <c r="E38" i="43"/>
  <c r="Q171" i="47"/>
  <c r="Q170" i="47"/>
  <c r="Q184" i="47"/>
  <c r="E35" i="43"/>
  <c r="N171" i="47"/>
  <c r="N188" i="47"/>
  <c r="N165" i="47"/>
  <c r="N182" i="47"/>
  <c r="N175" i="47"/>
  <c r="N167" i="47"/>
  <c r="E32" i="43"/>
  <c r="K176" i="47"/>
  <c r="R187" i="47"/>
  <c r="R181" i="47"/>
  <c r="N166" i="47"/>
  <c r="N185" i="47"/>
  <c r="P190" i="47"/>
  <c r="O167" i="47"/>
  <c r="V171" i="47"/>
  <c r="M188" i="47"/>
  <c r="J183" i="47"/>
  <c r="Q167" i="47"/>
  <c r="L165" i="47"/>
  <c r="T169" i="47"/>
  <c r="I183" i="47"/>
  <c r="Q181" i="47"/>
  <c r="K181" i="47"/>
  <c r="O168" i="47"/>
  <c r="N183" i="47"/>
  <c r="J176" i="47"/>
  <c r="L188" i="47"/>
  <c r="L173" i="47"/>
  <c r="U180" i="47"/>
  <c r="M182" i="47"/>
  <c r="M176" i="47"/>
  <c r="K191" i="47"/>
  <c r="Q176" i="47"/>
  <c r="P186" i="47"/>
  <c r="L168" i="47"/>
  <c r="Q186" i="47"/>
  <c r="E30" i="43"/>
  <c r="I181" i="47"/>
  <c r="I185" i="47"/>
  <c r="I166" i="47"/>
  <c r="I175" i="47"/>
  <c r="E39" i="43"/>
  <c r="R174" i="47"/>
  <c r="R168" i="47"/>
  <c r="R180" i="47"/>
  <c r="R182" i="47"/>
  <c r="R190" i="47"/>
  <c r="R166" i="47"/>
  <c r="R186" i="47"/>
  <c r="R191" i="47"/>
  <c r="M175" i="47"/>
  <c r="E31" i="43"/>
  <c r="J180" i="47"/>
  <c r="J187" i="47"/>
  <c r="J166" i="47"/>
  <c r="J190" i="47"/>
  <c r="L182" i="47"/>
  <c r="T170" i="47"/>
  <c r="Q187" i="47"/>
  <c r="V172" i="47"/>
  <c r="R172" i="47"/>
  <c r="O188" i="47"/>
  <c r="J167" i="47"/>
  <c r="I190" i="47"/>
  <c r="N189" i="47"/>
  <c r="K186" i="47"/>
  <c r="M167" i="47"/>
  <c r="V180" i="47"/>
  <c r="P185" i="47"/>
  <c r="J172" i="47"/>
  <c r="K180" i="47"/>
  <c r="M166" i="47"/>
  <c r="U170" i="47"/>
  <c r="Q191" i="47"/>
  <c r="N172" i="47"/>
  <c r="T184" i="47"/>
  <c r="I187" i="47"/>
  <c r="N176" i="47"/>
  <c r="P166" i="47"/>
  <c r="O191" i="47"/>
  <c r="R165" i="47"/>
  <c r="N184" i="47"/>
  <c r="L189" i="47"/>
  <c r="U185" i="47"/>
  <c r="E34" i="43"/>
  <c r="M191" i="47"/>
  <c r="M187" i="47"/>
  <c r="M174" i="47"/>
  <c r="M190" i="47"/>
  <c r="M183" i="47"/>
  <c r="M180" i="47"/>
  <c r="M169" i="47"/>
  <c r="I167" i="47"/>
  <c r="M181" i="47"/>
  <c r="O183" i="47"/>
  <c r="I176" i="47"/>
  <c r="O171" i="47"/>
  <c r="O169" i="47"/>
  <c r="E43" i="43"/>
  <c r="V168" i="47"/>
  <c r="V170" i="47"/>
  <c r="V190" i="47"/>
  <c r="V176" i="47"/>
  <c r="V169" i="47"/>
  <c r="E37" i="43"/>
  <c r="P171" i="47"/>
  <c r="P170" i="47"/>
  <c r="P168" i="47"/>
  <c r="P189" i="47"/>
  <c r="P172" i="47"/>
  <c r="P188" i="47"/>
  <c r="P183" i="47"/>
  <c r="T176" i="47"/>
  <c r="T186" i="47"/>
  <c r="N173" i="47"/>
  <c r="J171" i="47"/>
  <c r="U176" i="47"/>
  <c r="O182" i="47"/>
  <c r="O172" i="47"/>
  <c r="U181" i="47"/>
  <c r="I186" i="47"/>
  <c r="U171" i="47"/>
  <c r="T174" i="47"/>
  <c r="V188" i="47"/>
  <c r="K187" i="47"/>
  <c r="U175" i="47"/>
  <c r="N190" i="47"/>
  <c r="U174" i="47"/>
  <c r="M185" i="47"/>
  <c r="M184" i="47"/>
  <c r="Q185" i="47"/>
  <c r="I165" i="47"/>
  <c r="U182" i="47"/>
  <c r="R188" i="47"/>
  <c r="O185" i="47"/>
  <c r="I188" i="47"/>
  <c r="U183" i="47"/>
  <c r="N174" i="47"/>
  <c r="T189" i="47"/>
  <c r="L184" i="47"/>
  <c r="K182" i="47"/>
  <c r="P167" i="47"/>
  <c r="N187" i="47"/>
  <c r="L186" i="47"/>
  <c r="Q183" i="47"/>
  <c r="V186" i="47"/>
  <c r="M186" i="47"/>
  <c r="R171" i="47"/>
  <c r="V183" i="47"/>
  <c r="K172" i="47"/>
  <c r="N181" i="47"/>
  <c r="U166" i="47"/>
  <c r="T167" i="47"/>
  <c r="V184" i="47"/>
  <c r="Q165" i="47"/>
  <c r="J191" i="47"/>
  <c r="K188" i="47"/>
  <c r="M173" i="47"/>
  <c r="R176" i="47"/>
  <c r="K183" i="47"/>
  <c r="I169" i="47"/>
  <c r="U186" i="47"/>
  <c r="V185" i="47"/>
  <c r="L171" i="47"/>
  <c r="K166" i="47"/>
  <c r="N169" i="47"/>
  <c r="M170" i="47"/>
  <c r="L183" i="47"/>
  <c r="K190" i="47"/>
  <c r="K171" i="47"/>
  <c r="I189" i="47"/>
  <c r="V174" i="47"/>
  <c r="V166" i="47"/>
  <c r="J173" i="47"/>
  <c r="Q169" i="47"/>
  <c r="U168" i="47"/>
  <c r="L176" i="47"/>
  <c r="P182" i="47"/>
  <c r="I180" i="47"/>
  <c r="E36" i="43"/>
  <c r="O180" i="47"/>
  <c r="O173" i="47"/>
  <c r="O189" i="47"/>
  <c r="O170" i="47"/>
  <c r="V187" i="47"/>
  <c r="O186" i="47"/>
  <c r="K165" i="47"/>
  <c r="R170" i="47"/>
  <c r="T188" i="47"/>
  <c r="P169" i="47"/>
  <c r="N186" i="47"/>
  <c r="J185" i="47"/>
  <c r="R167" i="47"/>
  <c r="L190" i="47"/>
  <c r="T190" i="47"/>
  <c r="J175" i="47"/>
  <c r="K167" i="47"/>
  <c r="R184" i="47"/>
  <c r="O176" i="47"/>
  <c r="P180" i="47"/>
  <c r="I184" i="47"/>
  <c r="P187" i="47"/>
  <c r="Q182" i="47"/>
  <c r="V173" i="47"/>
  <c r="I171" i="47"/>
  <c r="U165" i="47"/>
  <c r="N191" i="47"/>
  <c r="V182" i="47"/>
  <c r="O187" i="47"/>
  <c r="I173" i="47"/>
  <c r="U169" i="47"/>
  <c r="I182" i="47"/>
  <c r="M171" i="47"/>
  <c r="I170" i="47"/>
  <c r="O174" i="47"/>
  <c r="E33" i="43"/>
  <c r="L181" i="47"/>
  <c r="L191" i="47"/>
  <c r="L170" i="47"/>
  <c r="E41" i="43"/>
  <c r="T191" i="47"/>
  <c r="T171" i="47"/>
  <c r="T168" i="47"/>
  <c r="T185" i="47"/>
  <c r="T166" i="47"/>
  <c r="R185" i="47"/>
  <c r="T180" i="47"/>
  <c r="O184" i="47"/>
  <c r="Q175" i="47"/>
  <c r="I191" i="47"/>
  <c r="U189" i="47"/>
  <c r="L172" i="47"/>
  <c r="M168" i="47"/>
  <c r="Q180" i="47"/>
  <c r="J174" i="47"/>
  <c r="N170" i="47"/>
  <c r="R173" i="47"/>
  <c r="M172" i="47"/>
  <c r="Q173" i="47"/>
  <c r="I172" i="47"/>
  <c r="U173" i="47"/>
  <c r="T187" i="47"/>
  <c r="M189" i="47"/>
  <c r="V191" i="47"/>
  <c r="Q166" i="47"/>
  <c r="J170" i="47"/>
  <c r="J184" i="47"/>
  <c r="U190" i="47"/>
  <c r="O190" i="47"/>
  <c r="R169" i="47"/>
  <c r="Q188" i="47"/>
  <c r="K189" i="47"/>
  <c r="U188" i="47"/>
  <c r="P165" i="47"/>
  <c r="L187" i="47"/>
  <c r="I174" i="47"/>
  <c r="P191" i="47"/>
  <c r="L167" i="47"/>
  <c r="K173" i="47"/>
  <c r="O175" i="47"/>
  <c r="R113" i="43"/>
  <c r="R115" i="43" s="1"/>
  <c r="G115" i="43"/>
  <c r="R105" i="43"/>
  <c r="R107" i="43" s="1"/>
  <c r="G107" i="43"/>
  <c r="R117" i="43"/>
  <c r="R119" i="43" s="1"/>
  <c r="G119" i="43"/>
  <c r="R109" i="43"/>
  <c r="AS1647" i="79"/>
  <c r="AS1649" i="79" s="1"/>
  <c r="K159" i="47"/>
  <c r="K155" i="47"/>
  <c r="K157" i="47"/>
  <c r="K151" i="47"/>
  <c r="V159" i="47"/>
  <c r="N156" i="47"/>
  <c r="K152" i="47"/>
  <c r="K153" i="47"/>
  <c r="I159" i="47"/>
  <c r="K161" i="47"/>
  <c r="K150" i="47"/>
  <c r="K156" i="47"/>
  <c r="K160" i="47"/>
  <c r="K154" i="47"/>
  <c r="K158" i="47"/>
  <c r="T154" i="47"/>
  <c r="T152" i="47"/>
  <c r="T161" i="47"/>
  <c r="T150" i="47"/>
  <c r="T156" i="47"/>
  <c r="T153" i="47"/>
  <c r="T157" i="47"/>
  <c r="T151" i="47"/>
  <c r="J157" i="47"/>
  <c r="O161" i="47"/>
  <c r="T158" i="47"/>
  <c r="O160" i="47"/>
  <c r="O156" i="47"/>
  <c r="O157" i="47"/>
  <c r="O150" i="47"/>
  <c r="O155" i="47"/>
  <c r="O151" i="47"/>
  <c r="O152" i="47"/>
  <c r="O159" i="47"/>
  <c r="O153" i="47"/>
  <c r="O158" i="47"/>
  <c r="O154" i="47"/>
  <c r="I154" i="47"/>
  <c r="I155" i="47"/>
  <c r="I161" i="47"/>
  <c r="I158" i="47"/>
  <c r="I157" i="47"/>
  <c r="I153" i="47"/>
  <c r="I156" i="47"/>
  <c r="I152" i="47"/>
  <c r="I151" i="47"/>
  <c r="I150" i="47"/>
  <c r="I160" i="47"/>
  <c r="J158" i="47"/>
  <c r="J151" i="47"/>
  <c r="J153" i="47"/>
  <c r="J156" i="47"/>
  <c r="T155" i="47"/>
  <c r="J152" i="47"/>
  <c r="J159" i="47"/>
  <c r="J150" i="47"/>
  <c r="T160" i="47"/>
  <c r="J160" i="47"/>
  <c r="J161" i="47"/>
  <c r="J155" i="47"/>
  <c r="J154" i="47"/>
  <c r="T159" i="47"/>
  <c r="U160" i="47"/>
  <c r="U156" i="47"/>
  <c r="U159" i="47"/>
  <c r="U157" i="47"/>
  <c r="U155" i="47"/>
  <c r="U153" i="47"/>
  <c r="U152" i="47"/>
  <c r="U158" i="47"/>
  <c r="U150" i="47"/>
  <c r="U154" i="47"/>
  <c r="U161" i="47"/>
  <c r="U151" i="47"/>
  <c r="N154" i="47"/>
  <c r="N158" i="47"/>
  <c r="N150" i="47"/>
  <c r="N161" i="47"/>
  <c r="P159" i="47"/>
  <c r="N153" i="47"/>
  <c r="V161" i="47"/>
  <c r="N155" i="47"/>
  <c r="R161" i="47"/>
  <c r="M151" i="47"/>
  <c r="N151" i="47"/>
  <c r="M154" i="47"/>
  <c r="V150" i="47"/>
  <c r="N160" i="47"/>
  <c r="N152" i="47"/>
  <c r="N159" i="47"/>
  <c r="N157" i="47"/>
  <c r="L157" i="47"/>
  <c r="V160" i="47"/>
  <c r="P160" i="47"/>
  <c r="P155" i="47"/>
  <c r="P153" i="47"/>
  <c r="P161" i="47"/>
  <c r="P154" i="47"/>
  <c r="P156" i="47"/>
  <c r="P152" i="47"/>
  <c r="R158" i="47"/>
  <c r="P151" i="47"/>
  <c r="R155" i="47"/>
  <c r="P158" i="47"/>
  <c r="P150" i="47"/>
  <c r="P157" i="47"/>
  <c r="Q161" i="47"/>
  <c r="Q150" i="47"/>
  <c r="Q152" i="47"/>
  <c r="R159" i="47"/>
  <c r="Q155" i="47"/>
  <c r="Q160" i="47"/>
  <c r="Q154" i="47"/>
  <c r="R156" i="47"/>
  <c r="L150" i="47"/>
  <c r="Q158" i="47"/>
  <c r="L155" i="47"/>
  <c r="Q159" i="47"/>
  <c r="R150" i="47"/>
  <c r="L151" i="47"/>
  <c r="L161" i="47"/>
  <c r="Q157" i="47"/>
  <c r="R153" i="47"/>
  <c r="Q156" i="47"/>
  <c r="R157" i="47"/>
  <c r="L160" i="47"/>
  <c r="R154" i="47"/>
  <c r="R151" i="47"/>
  <c r="L159" i="47"/>
  <c r="L154" i="47"/>
  <c r="M153" i="47"/>
  <c r="M160" i="47"/>
  <c r="M161" i="47"/>
  <c r="M158" i="47"/>
  <c r="M155" i="47"/>
  <c r="V151" i="47"/>
  <c r="V156" i="47"/>
  <c r="M156" i="47"/>
  <c r="V155" i="47"/>
  <c r="Q153" i="47"/>
  <c r="Q151" i="47"/>
  <c r="L153" i="47"/>
  <c r="L156" i="47"/>
  <c r="L158" i="47"/>
  <c r="L152" i="47"/>
  <c r="M159" i="47"/>
  <c r="V154" i="47"/>
  <c r="V157" i="47"/>
  <c r="V153" i="47"/>
  <c r="M150" i="47"/>
  <c r="V158" i="47"/>
  <c r="R160" i="47"/>
  <c r="M152" i="47"/>
  <c r="M157" i="47"/>
  <c r="V152" i="47"/>
  <c r="R152" i="47"/>
  <c r="R82" i="43"/>
  <c r="H19" i="43" s="1"/>
  <c r="M134" i="43"/>
  <c r="M139" i="43" s="1"/>
  <c r="L139" i="43"/>
  <c r="W138" i="47"/>
  <c r="W139" i="47"/>
  <c r="W135" i="47"/>
  <c r="W145" i="47"/>
  <c r="W141" i="47"/>
  <c r="W144" i="47"/>
  <c r="W142" i="47"/>
  <c r="W146" i="47"/>
  <c r="W143" i="47"/>
  <c r="W137" i="47"/>
  <c r="W136" i="47"/>
  <c r="W140" i="47"/>
  <c r="V104" i="47"/>
  <c r="V117" i="47" s="1"/>
  <c r="V119" i="47" s="1"/>
  <c r="V132" i="47" s="1"/>
  <c r="V134" i="47" s="1"/>
  <c r="V147" i="47" s="1"/>
  <c r="V149" i="47" s="1"/>
  <c r="P104" i="47"/>
  <c r="P117" i="47" s="1"/>
  <c r="P119" i="47" s="1"/>
  <c r="P132" i="47" s="1"/>
  <c r="P134" i="47" s="1"/>
  <c r="P147" i="47" s="1"/>
  <c r="P149" i="47" s="1"/>
  <c r="R104" i="47"/>
  <c r="R117" i="47" s="1"/>
  <c r="R119" i="47" s="1"/>
  <c r="R132" i="47" s="1"/>
  <c r="R134" i="47" s="1"/>
  <c r="R147" i="47" s="1"/>
  <c r="R149" i="47" s="1"/>
  <c r="Q104" i="47"/>
  <c r="Q117" i="47" s="1"/>
  <c r="Q119" i="47" s="1"/>
  <c r="Q132" i="47" s="1"/>
  <c r="Q134" i="47" s="1"/>
  <c r="Q147" i="47" s="1"/>
  <c r="Q149" i="47" s="1"/>
  <c r="S104" i="47"/>
  <c r="S117" i="47" s="1"/>
  <c r="S119" i="47" s="1"/>
  <c r="S132" i="47" s="1"/>
  <c r="S134" i="47" s="1"/>
  <c r="S147" i="47" s="1"/>
  <c r="S149" i="47" s="1"/>
  <c r="S162" i="47" s="1"/>
  <c r="T104" i="47"/>
  <c r="T117" i="47" s="1"/>
  <c r="T119" i="47" s="1"/>
  <c r="T132" i="47" s="1"/>
  <c r="T134" i="47" s="1"/>
  <c r="T147" i="47" s="1"/>
  <c r="T149" i="47" s="1"/>
  <c r="U104" i="47"/>
  <c r="U117" i="47" s="1"/>
  <c r="U119" i="47" s="1"/>
  <c r="U132" i="47" s="1"/>
  <c r="U134" i="47" s="1"/>
  <c r="U147" i="47" s="1"/>
  <c r="U149" i="47" s="1"/>
  <c r="W29" i="47"/>
  <c r="M72" i="47"/>
  <c r="M74" i="47" s="1"/>
  <c r="M87" i="47" s="1"/>
  <c r="M89" i="47" s="1"/>
  <c r="M102" i="47" s="1"/>
  <c r="I72" i="47"/>
  <c r="I74" i="47" s="1"/>
  <c r="I87" i="47" s="1"/>
  <c r="I89" i="47" s="1"/>
  <c r="I102" i="47" s="1"/>
  <c r="J72" i="47"/>
  <c r="J74" i="47" s="1"/>
  <c r="J87" i="47" s="1"/>
  <c r="J89" i="47" s="1"/>
  <c r="J102" i="47" s="1"/>
  <c r="N72" i="47"/>
  <c r="N74" i="47" s="1"/>
  <c r="N87" i="47" s="1"/>
  <c r="N89" i="47" s="1"/>
  <c r="N102" i="47" s="1"/>
  <c r="O72" i="47"/>
  <c r="O74" i="47" s="1"/>
  <c r="O87" i="47" s="1"/>
  <c r="O89" i="47" s="1"/>
  <c r="O102" i="47" s="1"/>
  <c r="L44" i="47"/>
  <c r="L57" i="47" s="1"/>
  <c r="L59" i="47" s="1"/>
  <c r="E44" i="43" l="1"/>
  <c r="W165" i="47"/>
  <c r="G121" i="43"/>
  <c r="R111" i="43"/>
  <c r="R121" i="43" s="1"/>
  <c r="H23" i="43" s="1"/>
  <c r="T162" i="47"/>
  <c r="T164" i="47" s="1"/>
  <c r="T177" i="47" s="1"/>
  <c r="T179" i="47" s="1"/>
  <c r="T192" i="47" s="1"/>
  <c r="O91" i="43" s="1"/>
  <c r="O92" i="43" s="1"/>
  <c r="W181" i="47"/>
  <c r="W188" i="47"/>
  <c r="U162" i="47"/>
  <c r="U164" i="47" s="1"/>
  <c r="U177" i="47" s="1"/>
  <c r="U179" i="47" s="1"/>
  <c r="U192" i="47" s="1"/>
  <c r="P91" i="43" s="1"/>
  <c r="P92" i="43" s="1"/>
  <c r="W168" i="47"/>
  <c r="W161" i="47"/>
  <c r="P162" i="47"/>
  <c r="P164" i="47" s="1"/>
  <c r="P177" i="47" s="1"/>
  <c r="P179" i="47" s="1"/>
  <c r="P192" i="47" s="1"/>
  <c r="K91" i="43" s="1"/>
  <c r="K92" i="43" s="1"/>
  <c r="W187" i="47"/>
  <c r="W175" i="47"/>
  <c r="W173" i="47"/>
  <c r="W166" i="47"/>
  <c r="W180" i="47"/>
  <c r="W172" i="47"/>
  <c r="W174" i="47"/>
  <c r="W190" i="47"/>
  <c r="W154" i="47"/>
  <c r="W191" i="47"/>
  <c r="W171" i="47"/>
  <c r="W184" i="47"/>
  <c r="W176" i="47"/>
  <c r="W158" i="47"/>
  <c r="W159" i="47"/>
  <c r="W183" i="47"/>
  <c r="W151" i="47"/>
  <c r="W156" i="47"/>
  <c r="W170" i="47"/>
  <c r="W160" i="47"/>
  <c r="W185" i="47"/>
  <c r="W152" i="47"/>
  <c r="W153" i="47"/>
  <c r="W157" i="47"/>
  <c r="W182" i="47"/>
  <c r="W186" i="47"/>
  <c r="W167" i="47"/>
  <c r="W150" i="47"/>
  <c r="W189" i="47"/>
  <c r="W155" i="47"/>
  <c r="W169" i="47"/>
  <c r="Q162" i="47"/>
  <c r="Q164" i="47" s="1"/>
  <c r="Q177" i="47" s="1"/>
  <c r="Q179" i="47" s="1"/>
  <c r="Q192" i="47" s="1"/>
  <c r="L91" i="43" s="1"/>
  <c r="L92" i="43" s="1"/>
  <c r="R162" i="47"/>
  <c r="R164" i="47" s="1"/>
  <c r="R177" i="47" s="1"/>
  <c r="R179" i="47" s="1"/>
  <c r="R192" i="47" s="1"/>
  <c r="M91" i="43" s="1"/>
  <c r="M92" i="43" s="1"/>
  <c r="V162" i="47"/>
  <c r="V164" i="47" s="1"/>
  <c r="V177" i="47" s="1"/>
  <c r="V179" i="47" s="1"/>
  <c r="V192" i="47" s="1"/>
  <c r="Q91" i="43" s="1"/>
  <c r="Q92" i="43" s="1"/>
  <c r="S164" i="47"/>
  <c r="S177" i="47" s="1"/>
  <c r="S179" i="47" s="1"/>
  <c r="S192" i="47" s="1"/>
  <c r="N91" i="43" s="1"/>
  <c r="O104" i="47"/>
  <c r="O117" i="47" s="1"/>
  <c r="O119" i="47" s="1"/>
  <c r="O132" i="47" s="1"/>
  <c r="O134" i="47" s="1"/>
  <c r="O147" i="47" s="1"/>
  <c r="O149" i="47" s="1"/>
  <c r="O162" i="47" s="1"/>
  <c r="J104" i="47"/>
  <c r="J117" i="47" s="1"/>
  <c r="J119" i="47" s="1"/>
  <c r="J132" i="47" s="1"/>
  <c r="J134" i="47" s="1"/>
  <c r="J147" i="47" s="1"/>
  <c r="J149" i="47" s="1"/>
  <c r="J162" i="47" s="1"/>
  <c r="M104" i="47"/>
  <c r="M117" i="47" s="1"/>
  <c r="M119" i="47" s="1"/>
  <c r="M132" i="47" s="1"/>
  <c r="M134" i="47" s="1"/>
  <c r="M147" i="47" s="1"/>
  <c r="M149" i="47" s="1"/>
  <c r="M162" i="47" s="1"/>
  <c r="N104" i="47"/>
  <c r="N117" i="47" s="1"/>
  <c r="N119" i="47" s="1"/>
  <c r="N132" i="47" s="1"/>
  <c r="N134" i="47" s="1"/>
  <c r="N147" i="47" s="1"/>
  <c r="N149" i="47" s="1"/>
  <c r="N162" i="47" s="1"/>
  <c r="L72" i="47"/>
  <c r="L74" i="47" s="1"/>
  <c r="L87" i="47" s="1"/>
  <c r="L89" i="47" s="1"/>
  <c r="L102" i="47" s="1"/>
  <c r="N92" i="43" l="1"/>
  <c r="F40" i="43"/>
  <c r="G40" i="43" s="1"/>
  <c r="F39" i="43"/>
  <c r="G39" i="43" s="1"/>
  <c r="F37" i="43"/>
  <c r="G37" i="43" s="1"/>
  <c r="F43" i="43"/>
  <c r="G43" i="43" s="1"/>
  <c r="F42" i="43"/>
  <c r="G42" i="43" s="1"/>
  <c r="F41" i="43"/>
  <c r="G41" i="43" s="1"/>
  <c r="F38" i="43"/>
  <c r="G38" i="43" s="1"/>
  <c r="M164" i="47"/>
  <c r="M177" i="47" s="1"/>
  <c r="M179" i="47" s="1"/>
  <c r="M192" i="47" s="1"/>
  <c r="H91" i="43" s="1"/>
  <c r="O164" i="47"/>
  <c r="O177" i="47" s="1"/>
  <c r="O179" i="47" s="1"/>
  <c r="O192" i="47" s="1"/>
  <c r="J91" i="43" s="1"/>
  <c r="N164" i="47"/>
  <c r="N177" i="47" s="1"/>
  <c r="N179" i="47" s="1"/>
  <c r="N192" i="47" s="1"/>
  <c r="I91" i="43" s="1"/>
  <c r="J164" i="47"/>
  <c r="J177" i="47" s="1"/>
  <c r="J179" i="47" s="1"/>
  <c r="J192" i="47" s="1"/>
  <c r="E91" i="43" s="1"/>
  <c r="L104" i="47"/>
  <c r="L117" i="47" s="1"/>
  <c r="L119" i="47" s="1"/>
  <c r="L132" i="47" s="1"/>
  <c r="L134" i="47" s="1"/>
  <c r="L147" i="47" s="1"/>
  <c r="L149" i="47" s="1"/>
  <c r="L162" i="47" s="1"/>
  <c r="I104" i="47"/>
  <c r="I117" i="47" s="1"/>
  <c r="I119" i="47" s="1"/>
  <c r="I132" i="47" s="1"/>
  <c r="I134" i="47" s="1"/>
  <c r="I147" i="47" s="1"/>
  <c r="I149" i="47" s="1"/>
  <c r="I162" i="47" s="1"/>
  <c r="I164" i="47" s="1"/>
  <c r="I177" i="47" s="1"/>
  <c r="I179" i="47" s="1"/>
  <c r="I192" i="47" s="1"/>
  <c r="D91" i="43" s="1"/>
  <c r="D92" i="43" s="1"/>
  <c r="H92" i="43" l="1"/>
  <c r="F34" i="43"/>
  <c r="G34" i="43" s="1"/>
  <c r="F30" i="43"/>
  <c r="E92" i="43"/>
  <c r="F31" i="43"/>
  <c r="G31" i="43" s="1"/>
  <c r="I92" i="43"/>
  <c r="F35" i="43"/>
  <c r="G35" i="43" s="1"/>
  <c r="J92" i="43"/>
  <c r="F36" i="43"/>
  <c r="G36" i="43" s="1"/>
  <c r="L164" i="47"/>
  <c r="L177" i="47" s="1"/>
  <c r="L179" i="47" s="1"/>
  <c r="L192" i="47" s="1"/>
  <c r="G91" i="43" s="1"/>
  <c r="W42" i="47"/>
  <c r="D141" i="43" s="1"/>
  <c r="K42" i="47"/>
  <c r="G30" i="43" l="1"/>
  <c r="G92" i="43"/>
  <c r="F33" i="43"/>
  <c r="G33" i="43" s="1"/>
  <c r="D142" i="43"/>
  <c r="K44" i="47"/>
  <c r="K57" i="47" s="1"/>
  <c r="K59" i="47" s="1"/>
  <c r="W44" i="47"/>
  <c r="W57" i="47" s="1"/>
  <c r="W59" i="47" l="1"/>
  <c r="W72" i="47" s="1"/>
  <c r="E141" i="43"/>
  <c r="K72" i="47"/>
  <c r="K74" i="47" s="1"/>
  <c r="K87" i="47" s="1"/>
  <c r="K89" i="47" s="1"/>
  <c r="K102" i="47" s="1"/>
  <c r="K104" i="47" l="1"/>
  <c r="K117" i="47" s="1"/>
  <c r="K119" i="47" s="1"/>
  <c r="K132" i="47" s="1"/>
  <c r="K134" i="47" s="1"/>
  <c r="K147" i="47" s="1"/>
  <c r="K149" i="47" s="1"/>
  <c r="K162" i="47" s="1"/>
  <c r="W74" i="47"/>
  <c r="W87" i="47" s="1"/>
  <c r="F141" i="43"/>
  <c r="F142" i="43" s="1"/>
  <c r="E142" i="43"/>
  <c r="K164" i="47" l="1"/>
  <c r="K177" i="47" s="1"/>
  <c r="K179" i="47" s="1"/>
  <c r="K192" i="47" s="1"/>
  <c r="F91" i="43" s="1"/>
  <c r="W89" i="47"/>
  <c r="W102" i="47" s="1"/>
  <c r="G141" i="43"/>
  <c r="F92" i="43" l="1"/>
  <c r="F32" i="43"/>
  <c r="F44" i="43" s="1"/>
  <c r="R91" i="43"/>
  <c r="G142" i="43"/>
  <c r="W104" i="47"/>
  <c r="W117" i="47" s="1"/>
  <c r="H141" i="43"/>
  <c r="H142" i="43" s="1"/>
  <c r="G32" i="43" l="1"/>
  <c r="G44" i="43" s="1"/>
  <c r="H21" i="43"/>
  <c r="H22" i="43" s="1"/>
  <c r="R92" i="43"/>
  <c r="W119" i="47"/>
  <c r="W132" i="47" s="1"/>
  <c r="I141" i="43"/>
  <c r="I142" i="43" s="1"/>
  <c r="W134" i="47" l="1"/>
  <c r="W147" i="47" s="1"/>
  <c r="W149" i="47" s="1"/>
  <c r="W162" i="47" s="1"/>
  <c r="W164" i="47" s="1"/>
  <c r="W177" i="47" s="1"/>
  <c r="W179" i="47" s="1"/>
  <c r="W192" i="47" s="1"/>
  <c r="J141" i="43"/>
  <c r="J142" i="43" l="1"/>
  <c r="K141" i="43"/>
  <c r="K142" i="43" s="1"/>
  <c r="L141" i="43" l="1"/>
  <c r="L142" i="43" l="1"/>
  <c r="M141" i="43"/>
  <c r="M142"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<sst xmlns="http://schemas.openxmlformats.org/spreadsheetml/2006/main" count="3880" uniqueCount="1057">
  <si>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</si>
  <si>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</si>
  <si>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</si>
  <si>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</si>
  <si>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</si>
  <si>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</si>
  <si>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</si>
  <si>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</si>
  <si>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</si>
  <si>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</si>
  <si>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</si>
  <si>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</si>
  <si>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</si>
  <si>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</si>
  <si>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</si>
  <si>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</si>
  <si>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</si>
  <si>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</si>
  <si>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</si>
  <si>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</si>
  <si>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</si>
  <si>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</si>
  <si>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</si>
  <si>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</si>
  <si>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</si>
  <si>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</si>
  <si>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</si>
  <si>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</si>
  <si>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</si>
  <si>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</si>
  <si>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</si>
  <si>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</si>
  <si>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</si>
  <si>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</si>
  <si>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</si>
  <si>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</si>
  <si>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</si>
  <si>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</si>
  <si>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</si>
  <si>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</si>
  <si>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</si>
  <si>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</si>
  <si>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</si>
  <si>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</si>
  <si>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</si>
  <si>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</si>
  <si>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</si>
  <si>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</si>
  <si>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</si>
  <si>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</si>
  <si>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</si>
  <si>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</si>
  <si>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</si>
  <si>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</si>
  <si>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</si>
  <si>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</si>
  <si>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</si>
  <si>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</si>
  <si>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</si>
  <si>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</si>
  <si>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</si>
  <si>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</si>
  <si>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</si>
  <si>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</si>
  <si>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</si>
  <si>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</si>
  <si>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</si>
  <si>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</si>
  <si>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</si>
  <si>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</si>
  <si>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</si>
  <si>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</si>
  <si>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</si>
  <si>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</si>
  <si>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</si>
  <si>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</si>
  <si>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</si>
  <si>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</si>
  <si>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</si>
  <si>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</si>
  <si>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</si>
  <si>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</si>
  <si>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</si>
  <si>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</si>
  <si>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</si>
  <si>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</si>
  <si>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</si>
  <si>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</si>
  <si>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</si>
  <si>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</si>
  <si>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</si>
  <si>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</si>
  <si>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</si>
  <si>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</si>
  <si>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</si>
  <si>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</si>
  <si>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</si>
  <si>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</si>
  <si>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</si>
  <si>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</si>
  <si>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</si>
  <si>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</si>
  <si>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</si>
  <si>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</si>
  <si>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</si>
  <si>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</si>
  <si>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</si>
  <si>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</si>
  <si>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</si>
  <si>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</si>
  <si>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</si>
  <si>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</si>
  <si>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</si>
  <si>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</si>
  <si>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</si>
  <si>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</si>
  <si>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</si>
  <si>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</si>
  <si>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</si>
  <si>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</si>
  <si>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</si>
  <si>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</si>
  <si>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</si>
  <si>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</si>
  <si>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</si>
  <si>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</si>
  <si>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</si>
  <si>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</si>
  <si>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</si>
  <si>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</si>
  <si>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</si>
  <si>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</si>
  <si>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</si>
  <si>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</si>
  <si>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</si>
  <si>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</si>
  <si>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</si>
  <si>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</si>
  <si>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</si>
  <si>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</si>
  <si>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</si>
  <si>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</si>
  <si>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</si>
  <si>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</si>
  <si>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</si>
  <si>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</si>
  <si>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</si>
  <si>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</si>
  <si>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</si>
  <si>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</si>
  <si>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</si>
  <si>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</si>
  <si>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</si>
  <si>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</si>
  <si>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</si>
  <si>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</si>
  <si>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</si>
  <si>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</si>
  <si>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</si>
  <si>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</si>
  <si>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</si>
  <si>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</si>
  <si>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</si>
  <si>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</si>
  <si>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</si>
  <si>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</si>
  <si>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</si>
  <si>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</si>
  <si>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</si>
  <si>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</si>
  <si>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</si>
  <si>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</si>
  <si>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</si>
  <si>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</si>
  <si>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</si>
  <si>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</si>
  <si>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</si>
  <si>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</si>
  <si>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</si>
  <si>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</si>
  <si>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</si>
  <si>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</si>
  <si>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</si>
  <si>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</si>
  <si>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</si>
  <si>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</si>
  <si>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</si>
  <si>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</si>
  <si>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</si>
  <si>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</si>
  <si>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</si>
  <si>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</si>
  <si>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</si>
  <si>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</si>
  <si>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</si>
  <si>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</si>
  <si>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</si>
  <si>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</si>
  <si>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</si>
  <si>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</si>
  <si>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</si>
  <si>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</si>
  <si>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</si>
  <si>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</si>
  <si>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</si>
  <si>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</si>
  <si>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</si>
  <si>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</si>
  <si>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</si>
  <si>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</si>
  <si>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</si>
  <si>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</si>
  <si>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</si>
  <si>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</si>
  <si>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</si>
  <si>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</si>
  <si>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</si>
  <si>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</si>
  <si>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</si>
  <si>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</si>
  <si>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</si>
  <si>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</si>
  <si>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</si>
  <si>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</si>
  <si>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</si>
  <si>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</si>
  <si>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</si>
  <si>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</si>
  <si>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</si>
  <si>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</si>
  <si>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</si>
  <si>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</si>
  <si>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</si>
  <si>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</si>
  <si>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</si>
  <si>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</si>
  <si>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</si>
  <si>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</si>
  <si>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</si>
  <si>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</si>
  <si>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</si>
  <si>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</si>
  <si>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</si>
  <si>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</si>
  <si>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</si>
  <si>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</si>
  <si>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</si>
  <si>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</si>
  <si>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</si>
  <si>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</si>
  <si>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</si>
  <si>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</si>
  <si>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</si>
  <si>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</si>
  <si>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</si>
  <si>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</si>
  <si>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</si>
  <si>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</si>
  <si>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</si>
  <si>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</si>
  <si>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</si>
  <si>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</si>
  <si>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</si>
  <si>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</si>
  <si>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</si>
  <si>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</si>
  <si>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</si>
  <si>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</si>
  <si>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</si>
  <si>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</si>
  <si>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</si>
  <si>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</si>
  <si>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</si>
  <si>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</si>
  <si>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</si>
  <si>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</si>
  <si>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</si>
  <si>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</si>
  <si>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</si>
  <si>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</si>
  <si>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</si>
  <si>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</si>
  <si>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</si>
  <si>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</si>
  <si>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</si>
  <si>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</si>
  <si>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</si>
  <si>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</si>
  <si>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</si>
  <si>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</si>
  <si>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</si>
  <si>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</si>
  <si>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</si>
  <si>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</si>
  <si>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</si>
  <si>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</si>
  <si>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</si>
  <si>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</si>
  <si>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</si>
  <si>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</si>
  <si>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</si>
  <si>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</si>
  <si>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</si>
  <si>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</si>
  <si>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</si>
  <si>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</si>
  <si>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</si>
  <si>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</si>
  <si>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</si>
  <si>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</si>
  <si>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</si>
  <si>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</si>
  <si>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</si>
  <si>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</si>
  <si>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</si>
  <si>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</si>
  <si>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</si>
  <si>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</si>
  <si>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</si>
  <si>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</si>
  <si>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</si>
  <si>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</si>
  <si>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</si>
  <si>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</si>
  <si>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</si>
  <si>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</si>
  <si>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</si>
  <si>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</si>
  <si>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</si>
  <si>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</si>
  <si>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</si>
  <si>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</si>
  <si>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</si>
  <si>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</si>
  <si>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</si>
  <si>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</si>
  <si>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</si>
  <si>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</si>
  <si>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</si>
  <si>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</si>
  <si>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</si>
  <si>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</si>
  <si>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</si>
  <si>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</si>
  <si>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</si>
  <si>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</si>
  <si>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</si>
  <si>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</si>
  <si>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</si>
  <si>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</si>
  <si>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</si>
  <si>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</si>
  <si>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</si>
  <si>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</si>
  <si>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</si>
  <si>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</si>
  <si>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</si>
  <si>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</si>
  <si>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</si>
  <si>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</si>
  <si>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</si>
  <si>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</si>
  <si>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</si>
  <si>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</si>
  <si>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</si>
  <si>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</si>
  <si>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</si>
  <si>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</si>
  <si>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</si>
  <si>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</si>
  <si>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</si>
  <si>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</si>
  <si>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</si>
  <si>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</si>
  <si>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</si>
  <si>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</si>
  <si>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</si>
  <si>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</si>
  <si>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</si>
  <si>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</si>
  <si>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</si>
  <si>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</si>
  <si>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</si>
  <si>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</si>
  <si>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</si>
  <si>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</si>
  <si>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</si>
  <si>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</si>
  <si>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</si>
  <si>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</si>
  <si>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</si>
  <si>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</si>
  <si>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</si>
  <si>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</si>
  <si>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</si>
  <si>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</si>
  <si>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</si>
  <si>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</si>
  <si>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</si>
  <si>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</si>
  <si>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</si>
  <si>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</si>
  <si>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</si>
  <si>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</si>
  <si>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</si>
  <si>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</si>
  <si>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</si>
  <si>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</si>
  <si>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</si>
  <si>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</si>
  <si>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</si>
  <si>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</si>
  <si>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</si>
  <si>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</si>
  <si>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</si>
  <si>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</si>
  <si>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</si>
  <si>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</si>
  <si>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</si>
  <si>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</si>
  <si>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</si>
  <si>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</si>
  <si>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</si>
  <si>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</si>
  <si>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</si>
  <si>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</si>
  <si>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</si>
  <si>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</si>
  <si>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</si>
  <si>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</si>
  <si>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</si>
  <si>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</si>
  <si>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</si>
  <si>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</si>
  <si>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</si>
  <si>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</si>
  <si>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</si>
  <si>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</si>
  <si>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</si>
  <si>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</si>
  <si>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</si>
  <si>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</si>
  <si>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</si>
  <si>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</si>
  <si>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</si>
  <si>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</si>
  <si>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</si>
  <si>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</si>
  <si>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</si>
  <si>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</si>
  <si>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</si>
  <si>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</si>
  <si>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</si>
  <si>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</si>
  <si>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</si>
  <si>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</si>
  <si>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</si>
  <si>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</si>
  <si>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</si>
  <si>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</si>
  <si>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</si>
  <si>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</si>
  <si>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</si>
  <si>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</si>
  <si>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</si>
  <si>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</si>
  <si>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</si>
  <si>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</si>
  <si>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</si>
  <si>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</si>
  <si>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</si>
  <si>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</si>
  <si>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</si>
  <si>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</si>
  <si>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</si>
  <si>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</si>
  <si>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</si>
  <si>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</si>
  <si>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</si>
  <si>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</si>
  <si>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</si>
  <si>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</si>
  <si>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</si>
  <si>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</si>
  <si>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</si>
  <si>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</si>
  <si>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</si>
  <si>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</si>
  <si>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</si>
  <si>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</si>
  <si>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</si>
  <si>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</si>
  <si>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</si>
  <si>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</si>
  <si>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</si>
  <si>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</si>
  <si>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</si>
  <si>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</si>
  <si>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</si>
  <si>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</si>
  <si>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</si>
  <si>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</si>
  <si>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</si>
  <si>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</si>
  <si>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</si>
  <si>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</si>
  <si>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</si>
  <si>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</si>
  <si>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</si>
  <si>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</si>
  <si>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</si>
  <si>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</si>
  <si>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</si>
  <si>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</si>
  <si>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</si>
  <si>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</si>
  <si>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</si>
  <si>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</si>
  <si>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</si>
  <si>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</si>
  <si>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</si>
  <si>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</si>
  <si>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</si>
  <si>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</si>
  <si>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</si>
  <si>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</si>
  <si>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</si>
  <si>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</si>
  <si>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</si>
  <si>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</si>
  <si>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</si>
  <si>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</si>
  <si>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</si>
  <si>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</si>
  <si>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</si>
  <si>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</si>
  <si>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</si>
  <si>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</si>
  <si>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</si>
  <si>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</si>
  <si>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</si>
  <si>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</si>
  <si>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</si>
  <si>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</si>
  <si>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</si>
  <si>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</si>
  <si>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</si>
  <si>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</si>
  <si>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</si>
  <si>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</si>
  <si>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</si>
  <si>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</si>
  <si>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</si>
  <si>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</si>
  <si>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</si>
  <si>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</si>
  <si>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</si>
  <si>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</si>
  <si>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</si>
  <si>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</si>
  <si>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</si>
  <si>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</si>
  <si>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</si>
  <si>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</si>
  <si>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</si>
  <si>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</si>
  <si>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</si>
  <si>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</si>
  <si>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</si>
  <si>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</si>
  <si>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</si>
  <si>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</si>
  <si>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</si>
  <si>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</si>
  <si>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</si>
  <si>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</si>
  <si>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</si>
  <si>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</si>
  <si>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</si>
  <si>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</si>
  <si>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</si>
  <si>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#2</t>
  </si>
  <si>
    <t>#3</t>
  </si>
  <si>
    <t>#4</t>
  </si>
  <si>
    <t>Step:</t>
  </si>
  <si>
    <t>#1</t>
  </si>
  <si>
    <t>8.  Streetlighting</t>
  </si>
  <si>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</si>
  <si>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</si>
  <si>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</si>
  <si>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 6-b</t>
    </r>
    <r>
      <rPr>
        <sz val="11"/>
        <rFont val="Arial"/>
        <family val="2"/>
      </rPr>
      <t xml:space="preserve"> includes the variance on carrying charges related to the LRAMVA disposition.</t>
    </r>
  </si>
  <si>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</si>
  <si>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</si>
  <si>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</si>
  <si>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</si>
  <si>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</si>
  <si>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</si>
  <si>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</si>
  <si>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</si>
  <si>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</si>
  <si>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</si>
  <si>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</si>
  <si>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</si>
  <si>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</si>
  <si>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</si>
  <si>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</si>
  <si>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</si>
  <si>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</si>
  <si>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</si>
  <si>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</si>
  <si>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</si>
  <si>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</si>
  <si>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</si>
  <si>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t>Note:  LDC to make note of the years removed from this table, whose distribution rates are not part of the LRAMVA disposition</t>
  </si>
  <si>
    <t>NOTE: The Net Verified Peak Demand Savings table and Net Verified Energy Savings table below are in the reverse order to the accompanying tables in Tab 4 and Tab 5. The tables below match those provided by the IESO.</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</si>
  <si>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</si>
  <si>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</si>
  <si>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</si>
  <si>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</si>
  <si>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</si>
  <si>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</si>
  <si>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</si>
  <si>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</si>
  <si>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</si>
  <si>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</si>
  <si>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</si>
  <si>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</si>
  <si>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</si>
  <si>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</si>
  <si>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</si>
  <si>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</si>
  <si>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</si>
  <si>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</si>
  <si>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</si>
  <si>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</si>
  <si>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</si>
  <si>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</si>
  <si>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</si>
  <si>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</si>
  <si>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</si>
  <si>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</si>
  <si>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</si>
  <si>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</si>
  <si>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</si>
  <si>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</si>
  <si>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</si>
  <si>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</si>
  <si>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</si>
  <si>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</si>
  <si>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</si>
  <si>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</si>
  <si>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</si>
  <si>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</si>
  <si>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</si>
  <si>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</si>
  <si>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t>Actual lost revenue based on kW billing</t>
  </si>
  <si>
    <t>Billed amount (kW)</t>
  </si>
  <si>
    <t>Gross kW reduction</t>
  </si>
  <si>
    <t>Net kW reduction</t>
  </si>
  <si>
    <t>Net to Gross Ratio</t>
  </si>
  <si>
    <t>Fixture type</t>
  </si>
  <si>
    <t>Billing Wattage (kW)</t>
  </si>
  <si>
    <t>Quantity</t>
  </si>
  <si>
    <t>Pre-conversion billing demand</t>
  </si>
  <si>
    <t>Post-conversion billing demand</t>
  </si>
  <si>
    <t>a</t>
  </si>
  <si>
    <t>b</t>
  </si>
  <si>
    <t>c</t>
  </si>
  <si>
    <t>b * c</t>
  </si>
  <si>
    <t>d</t>
  </si>
  <si>
    <t>e</t>
  </si>
  <si>
    <t>d * e</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</si>
  <si>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</si>
  <si>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</si>
  <si>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</si>
  <si>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Table 8-a:  Name of Muncipality</t>
  </si>
  <si>
    <t>Summary of Project #1</t>
  </si>
  <si>
    <t>Details of Project #1 (Month, Year)</t>
  </si>
  <si>
    <t>Persistence in 20XX</t>
  </si>
  <si>
    <t>Jan 20xx</t>
  </si>
  <si>
    <t>Feb 20xx</t>
  </si>
  <si>
    <t>Mar 20xx</t>
  </si>
  <si>
    <t>Apr 20xx</t>
  </si>
  <si>
    <t>May 20xx</t>
  </si>
  <si>
    <t>June 20xx</t>
  </si>
  <si>
    <t>Jul 20xx</t>
  </si>
  <si>
    <t>Aug 20xx</t>
  </si>
  <si>
    <t>Sep 20xx</t>
  </si>
  <si>
    <t>Oct 20xx</t>
  </si>
  <si>
    <t>Nov 20xx</t>
  </si>
  <si>
    <t>Dec 20xx</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</si>
  <si>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</si>
  <si>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</si>
  <si>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</si>
  <si>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</si>
  <si>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</si>
  <si>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</si>
  <si>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</si>
  <si>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</si>
  <si>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</si>
  <si>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</si>
  <si>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</si>
  <si>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</si>
  <si>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</si>
  <si>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2011-2021</t>
  </si>
  <si>
    <t>2011-2022</t>
  </si>
  <si>
    <t>The LRAMVA work form was created in a generic manner for use by all LDCs.  Distributors should follow the checklist, which is referenced in this tab of the work form and listed below:</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</si>
  <si>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</si>
  <si>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r>
      <t>T</t>
    </r>
    <r>
      <rPr>
        <b/>
        <sz val="12"/>
        <rFont val="Arial"/>
        <family val="2"/>
      </rPr>
      <t>abs 4 and 5 (2</t>
    </r>
    <r>
      <rPr>
        <b/>
        <sz val="12"/>
        <color theme="1"/>
        <rFont val="Arial"/>
        <family val="2"/>
      </rPr>
      <t>011-to Next COS)</t>
    </r>
  </si>
  <si>
    <t>2021 Actuals</t>
  </si>
  <si>
    <t>2021 Forecast</t>
  </si>
  <si>
    <t>2022 Actuals</t>
  </si>
  <si>
    <t>2022 Forecast</t>
  </si>
  <si>
    <t>Table 7.  2011-2021 Verified Program Results and Persistence into Future Years</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</si>
  <si>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 note #5: As noted above, the work form has been expanded to allow for persistence of savings and lost revenues into the future, up to the time of an LDCs next cost of service application. LDCs should include all persisting lost revenues in order to be able to close its LRAMVA balances entirely.</t>
    </r>
  </si>
  <si>
    <t>Table 5-f.  2021 Lost Revenues</t>
  </si>
  <si>
    <t>Table 5-f.  2022 Lost Revenues</t>
  </si>
  <si>
    <t>Table 5-f.  2023 Lost Revenues</t>
  </si>
  <si>
    <t>Table 5-f.  2024 Lost Revenues</t>
  </si>
  <si>
    <t>Table 5-f.  2025 Lost Revenues</t>
  </si>
  <si>
    <t>Table 5-f.  2026 Lost Revenues</t>
  </si>
  <si>
    <t>Table 5-f.  2027 Lost Revenues</t>
  </si>
  <si>
    <t>Adjustment to 2021 savings</t>
  </si>
  <si>
    <t>Actual CDM Savings in 2021</t>
  </si>
  <si>
    <t>Forecast CDM Savings in 2021</t>
  </si>
  <si>
    <t>Distribution Rate in 2021</t>
  </si>
  <si>
    <t>Lost Revenue in 2021 from 2011 programs</t>
  </si>
  <si>
    <t>Lost Revenue in 2021 from 2012 programs</t>
  </si>
  <si>
    <t>Lost Revenue in 2021 from 2013 programs</t>
  </si>
  <si>
    <t>Lost Revenue in 2021 from 2014 programs</t>
  </si>
  <si>
    <t>Lost Revenue in 2021 from 2015 programs</t>
  </si>
  <si>
    <t>Lost Revenue in 2021 from 2016 programs</t>
  </si>
  <si>
    <t>Lost Revenue in 2021 from 2017 programs</t>
  </si>
  <si>
    <t>Lost Revenue in 2021 from 2018 programs</t>
  </si>
  <si>
    <t>Lost Revenue in 2021 from 2019 programs</t>
  </si>
  <si>
    <t>Lost Revenue in 2021 from 2021 programs</t>
  </si>
  <si>
    <t>Total Lost Revenues in 2021</t>
  </si>
  <si>
    <t>Forecast Lost Revenues in 2021</t>
  </si>
  <si>
    <t>LRAMVA in 2021</t>
  </si>
  <si>
    <t>Lost Revenue in 2021 from 2020 programs</t>
  </si>
  <si>
    <t>Adjustment to 2022 savings</t>
  </si>
  <si>
    <t>Actual CDM Savings in 2022</t>
  </si>
  <si>
    <t>Forecast CDM Savings in 2022</t>
  </si>
  <si>
    <t>Distribution Rate in 2022</t>
  </si>
  <si>
    <t>Lost Revenue in 2022 from 2011 programs</t>
  </si>
  <si>
    <t>Lost Revenue in 2022 from 2012 programs</t>
  </si>
  <si>
    <t>Lost Revenue in 2022 from 2013 programs</t>
  </si>
  <si>
    <t>Lost Revenue in 2022 from 2014 programs</t>
  </si>
  <si>
    <t>Lost Revenue in 2022 from 2015 programs</t>
  </si>
  <si>
    <t>Lost Revenue in 2022 from 2016 programs</t>
  </si>
  <si>
    <t>Lost Revenue in 2022 from 2017 programs</t>
  </si>
  <si>
    <t>Lost Revenue in 2022 from 2018 programs</t>
  </si>
  <si>
    <t>Lost Revenue in 2022 from 2019 programs</t>
  </si>
  <si>
    <t>Lost Revenue in 2022 from 2022 programs</t>
  </si>
  <si>
    <t>Total Lost Revenues in 2022</t>
  </si>
  <si>
    <t>Forecast Lost Revenues in 2022</t>
  </si>
  <si>
    <t>LRAMVA in 2022</t>
  </si>
  <si>
    <t>Lost Revenue in 2022 from 2020 programs</t>
  </si>
  <si>
    <t>Lost Revenue in 2022 from 2021 programs</t>
  </si>
  <si>
    <t>Forecast CDM Savings in 2023</t>
  </si>
  <si>
    <t>Lost Revenue in 2023 from 2011 programs</t>
  </si>
  <si>
    <t>Lost Revenue in 2023 from 2012 programs</t>
  </si>
  <si>
    <t>Lost Revenue in 2023 from 2013 programs</t>
  </si>
  <si>
    <t>Lost Revenue in 2023 from 2014 programs</t>
  </si>
  <si>
    <t>Lost Revenue in 2023 from 2015 programs</t>
  </si>
  <si>
    <t>Lost Revenue in 2023 from 2016 programs</t>
  </si>
  <si>
    <t>Lost Revenue in 2023 from 2017 programs</t>
  </si>
  <si>
    <t>Lost Revenue in 2023 from 2018 programs</t>
  </si>
  <si>
    <t>Lost Revenue in 2023 from 2019 programs</t>
  </si>
  <si>
    <t>Lost Revenue in 2023 from 2020 programs</t>
  </si>
  <si>
    <t>Lost Revenue in 2023 from 2021 programs</t>
  </si>
  <si>
    <t>Lost Revenue in 2023 from 2022 programs</t>
  </si>
  <si>
    <t>Forecast CDM Savings in 2024</t>
  </si>
  <si>
    <t>Lost Revenue in 2024 from 2011 programs</t>
  </si>
  <si>
    <t>Lost Revenue in 2024 from 2012 programs</t>
  </si>
  <si>
    <t>Lost Revenue in 2024 from 2013 programs</t>
  </si>
  <si>
    <t>Lost Revenue in 2024 from 2014 programs</t>
  </si>
  <si>
    <t>Lost Revenue in 2024 from 2015 programs</t>
  </si>
  <si>
    <t>Lost Revenue in 2024 from 2016 programs</t>
  </si>
  <si>
    <t>Lost Revenue in 2024 from 2017 programs</t>
  </si>
  <si>
    <t>Lost Revenue in 2024 from 2018 programs</t>
  </si>
  <si>
    <t>Lost Revenue in 2024 from 2019 programs</t>
  </si>
  <si>
    <t>Lost Revenue in 2024 from 2020 programs</t>
  </si>
  <si>
    <t>Lost Revenue in 2024 from 2021 programs</t>
  </si>
  <si>
    <t>Lost Revenue in 2024 from 2022 programs</t>
  </si>
  <si>
    <t>Forecast CDM Savings in 2025</t>
  </si>
  <si>
    <t>Lost Revenue in 2025 from 2011 programs</t>
  </si>
  <si>
    <t>Lost Revenue in 2025 from 2012 programs</t>
  </si>
  <si>
    <t>Lost Revenue in 2025 from 2013 programs</t>
  </si>
  <si>
    <t>Lost Revenue in 2025 from 2014 programs</t>
  </si>
  <si>
    <t>Lost Revenue in 2025 from 2015 programs</t>
  </si>
  <si>
    <t>Lost Revenue in 2025 from 2016 programs</t>
  </si>
  <si>
    <t>Lost Revenue in 2025 from 2017 programs</t>
  </si>
  <si>
    <t>Lost Revenue in 2025 from 2018 programs</t>
  </si>
  <si>
    <t>Lost Revenue in 2025 from 2019 programs</t>
  </si>
  <si>
    <t>Lost Revenue in 2025 from 2020 programs</t>
  </si>
  <si>
    <t>Lost Revenue in 2025 from 2021 programs</t>
  </si>
  <si>
    <t>Lost Revenue in 2025 from 2022 programs</t>
  </si>
  <si>
    <t>Forecast CDM Savings in 2026</t>
  </si>
  <si>
    <t>Lost Revenue in 2026 from 2011 programs</t>
  </si>
  <si>
    <t>Lost Revenue in 2026 from 2012 programs</t>
  </si>
  <si>
    <t>Lost Revenue in 2026 from 2013 programs</t>
  </si>
  <si>
    <t>Lost Revenue in 2026 from 2014 programs</t>
  </si>
  <si>
    <t>Lost Revenue in 2026 from 2015 programs</t>
  </si>
  <si>
    <t>Lost Revenue in 2026 from 2016 programs</t>
  </si>
  <si>
    <t>Lost Revenue in 2026 from 2017 programs</t>
  </si>
  <si>
    <t>Lost Revenue in 2026 from 2018 programs</t>
  </si>
  <si>
    <t>Lost Revenue in 2026 from 2019 programs</t>
  </si>
  <si>
    <t>Lost Revenue in 2026 from 2020 programs</t>
  </si>
  <si>
    <t>Lost Revenue in 2026 from 2021 programs</t>
  </si>
  <si>
    <t>Lost Revenue in 2026 from 2022 programs</t>
  </si>
  <si>
    <t>Table 5-g.  2021 Lost Revenues Work Form</t>
  </si>
  <si>
    <t>Table 5-h.  2022 Lost Revenues Work Form</t>
  </si>
  <si>
    <t>Table 5-i.  2023 Lost Revenues Work Form</t>
  </si>
  <si>
    <t>Table 5-j.  2024 Lost Revenues Work Form</t>
  </si>
  <si>
    <t>Table 5-k.  2025 Lost Revenues Work Form</t>
  </si>
  <si>
    <t>Table 5-l.  2026 Lost Revenues Work Form</t>
  </si>
  <si>
    <t>Table 5-m.  2027 Lost Revenues Work Form</t>
  </si>
  <si>
    <t>Forecast CDM Savings in 2027</t>
  </si>
  <si>
    <t>Lost Revenue in 2027 from 2011 programs</t>
  </si>
  <si>
    <t>Lost Revenue in 2027 from 2012 programs</t>
  </si>
  <si>
    <t>Lost Revenue in 2027 from 2013 programs</t>
  </si>
  <si>
    <t>Lost Revenue in 2027 from 2014 programs</t>
  </si>
  <si>
    <t>Lost Revenue in 2027 from 2015 programs</t>
  </si>
  <si>
    <t>Lost Revenue in 2027 from 2016 programs</t>
  </si>
  <si>
    <t>Lost Revenue in 2027 from 2017 programs</t>
  </si>
  <si>
    <t>Lost Revenue in 2027 from 2018 programs</t>
  </si>
  <si>
    <t>Lost Revenue in 2027 from 2019 programs</t>
  </si>
  <si>
    <t>Lost Revenue in 2027 from 2027 programs</t>
  </si>
  <si>
    <t>Lost Revenue in 2027 from 2021 programs</t>
  </si>
  <si>
    <t>Lost Revenue in 2027 from 2022 programs</t>
  </si>
  <si>
    <t>5.  2015-2027 LRAM</t>
  </si>
  <si>
    <r>
      <rPr>
        <b/>
        <sz val="11"/>
        <rFont val="Arial"/>
        <family val="2"/>
      </rPr>
      <t>Tables 5-a, 5-b, 5-c, 5-d, 5-e, 5-f, 5-g, 5-h, 5-i, 5-j, 5-k, 5-l and 5-m</t>
    </r>
    <r>
      <rPr>
        <sz val="11"/>
        <rFont val="Arial"/>
        <family val="2"/>
      </rPr>
      <t xml:space="preserve"> include the template 2015-2027 LRAMVA work forms.</t>
    </r>
  </si>
  <si>
    <t>2011 Savings Persisting in 2021</t>
  </si>
  <si>
    <t>2011 Savings Persisting in 2022</t>
  </si>
  <si>
    <t>2011 Savings Persisting in 2023</t>
  </si>
  <si>
    <t>2011 Savings Persisting in 2024</t>
  </si>
  <si>
    <t>2011 Savings Persisting in 2025</t>
  </si>
  <si>
    <t>2011 Savings Persisting in 2026</t>
  </si>
  <si>
    <t>2011 Savings Persisting in 2027</t>
  </si>
  <si>
    <t>2015 Savings Persisting in 2021</t>
  </si>
  <si>
    <t>2016 Savings Persisting in 2021</t>
  </si>
  <si>
    <t>2017 Savings Persisting in 2021</t>
  </si>
  <si>
    <t>2018 Savings Persisting in 2021</t>
  </si>
  <si>
    <t>2019 Savings Persisting in 2021</t>
  </si>
  <si>
    <t>2015 Savings Persisting in 2022</t>
  </si>
  <si>
    <t>2015 Savings Persisting in 2023</t>
  </si>
  <si>
    <t>2015 Savings Persisting in 2024</t>
  </si>
  <si>
    <t>2015 Savings Persisting in 2025</t>
  </si>
  <si>
    <t>2015 Savings Persisting in 2026</t>
  </si>
  <si>
    <t>2015 Savings Persisting in 2027</t>
  </si>
  <si>
    <t>2016 Savings Persisting in 2022</t>
  </si>
  <si>
    <t>2016 Savings Persisting in 2023</t>
  </si>
  <si>
    <t>2016 Savings Persisting in 2024</t>
  </si>
  <si>
    <t>2016 Savings Persisting in 2025</t>
  </si>
  <si>
    <t>2016 Savings Persisting in 2026</t>
  </si>
  <si>
    <t>2016 Savings Persisting in 2027</t>
  </si>
  <si>
    <t>2017 Savings Persisting in 2022</t>
  </si>
  <si>
    <t>2017 Savings Persisting in 2023</t>
  </si>
  <si>
    <t>2017 Savings Persisting in 2024</t>
  </si>
  <si>
    <t>2017 Savings Persisting in 2025</t>
  </si>
  <si>
    <t>2017 Savings Persisting in 2026</t>
  </si>
  <si>
    <t>2017 Savings Persisting in 2027</t>
  </si>
  <si>
    <t>2018 Savings Persisting in 2022</t>
  </si>
  <si>
    <t>2018 Savings Persisting in 2023</t>
  </si>
  <si>
    <t>2018 Savings Persisting in 2024</t>
  </si>
  <si>
    <t>2018 Savings Persisting in 2025</t>
  </si>
  <si>
    <t>2018 Savings Persisting in 2026</t>
  </si>
  <si>
    <t>2018 Savings Persisting in 2027</t>
  </si>
  <si>
    <t>2019 Savings Persisting in 2022</t>
  </si>
  <si>
    <t>2019 Savings Persisting in 2023</t>
  </si>
  <si>
    <t>2019 Savings Persisting in 2024</t>
  </si>
  <si>
    <t>2019 Savings Persisting in 2025</t>
  </si>
  <si>
    <t>2019 Savings Persisting in 2026</t>
  </si>
  <si>
    <t>2019 Savings Persisting in 2027</t>
  </si>
  <si>
    <t>2020 Savings Persisting in 2021</t>
  </si>
  <si>
    <t>2020 Savings Persisting in 2022</t>
  </si>
  <si>
    <t>2020 Savings Persisting in 2023</t>
  </si>
  <si>
    <t>2020 Savings Persisting in 2024</t>
  </si>
  <si>
    <t>2020 Savings Persisting in 2025</t>
  </si>
  <si>
    <t>2020 Savings Persisting in 2026</t>
  </si>
  <si>
    <t>2020 Savings Persisting in 2027</t>
  </si>
  <si>
    <t>2021 Savings Persisting in 2022</t>
  </si>
  <si>
    <t>2021 Savings Persisting in 2023</t>
  </si>
  <si>
    <t>2021 Savings Persisting in 2024</t>
  </si>
  <si>
    <t>2021 Savings Persisting in 2025</t>
  </si>
  <si>
    <t>2021 Savings Persisting in 2026</t>
  </si>
  <si>
    <t>2021 Savings Persisting in 2027</t>
  </si>
  <si>
    <t>2022 Savings Persisting in 2023</t>
  </si>
  <si>
    <t>2022 Savings Persisting in 2024</t>
  </si>
  <si>
    <t>2022 Savings Persisting in 2025</t>
  </si>
  <si>
    <t>2022 Savings Persisting in 2026</t>
  </si>
  <si>
    <t>2022 Savings Persisting in 2027</t>
  </si>
  <si>
    <r>
      <rPr>
        <b/>
        <sz val="12"/>
        <rFont val="Arial"/>
        <family val="2"/>
      </rPr>
      <t xml:space="preserve">1.  </t>
    </r>
    <r>
      <rPr>
        <sz val="12"/>
        <rFont val="Arial"/>
        <family val="2"/>
      </rPr>
      <t xml:space="preserve">The following LRAMVA work forms apply to LDCs that need to recover lost revenues arising from CDM activity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</si>
  <si>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 xml:space="preserve">Please provide the LRAMVA threshold approved in the cost of service (COS) or custom IR (CIR) application, which is used as the comparator against actual savings in the period of the LRAMVA claim. If a manual update is required to reflect a different allocation of forecast savings that was approved by the OEB, please note the changes and provide rationale for the change in Tab 1-a. </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</si>
  <si>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cannot be claimed as approved LRAMVA amounts are considered to be final.</t>
    </r>
  </si>
  <si>
    <t>LRAM-Eligible Amount in 2023 (in 2022 $)</t>
  </si>
  <si>
    <t>Total Lost Revenues in 2023 (in 2022 $)</t>
  </si>
  <si>
    <t>Forecast Lost Revenues in 2023 (in 2022 $)</t>
  </si>
  <si>
    <t>Total Lost Revenues in 2024 (in 2022 $)</t>
  </si>
  <si>
    <t>Forecast Lost Revenues in 2024 (in 2022 $)</t>
  </si>
  <si>
    <t>LRAM-Eligible Amount in 2024 (in 2022 $)</t>
  </si>
  <si>
    <t>Total Lost Revenues in 2025 (in 2022 $)</t>
  </si>
  <si>
    <t>Forecast Lost Revenues in 2025 (in 2022 $)</t>
  </si>
  <si>
    <t>LRAM-Eligible Amount in 2025 (in 2022 $)</t>
  </si>
  <si>
    <t>Total Lost Revenues in 2026 (in 2022 $)</t>
  </si>
  <si>
    <t>Forecast Lost Revenues in 2026 (in 2022 $)</t>
  </si>
  <si>
    <t>LRAM-Eligible Amount in 2026 (in 2022 $)</t>
  </si>
  <si>
    <t>Total Lost Revenues in 2027 (in 2022 $)</t>
  </si>
  <si>
    <t>Forecast Lost Revenues in 2027 (in 2022 $)</t>
  </si>
  <si>
    <t>LRAM-Eligible Amount in 2027 (in 2022 $)</t>
  </si>
  <si>
    <t>Table 1-c.  LRAM-Eligible Amounts for Prospective Disposition</t>
  </si>
  <si>
    <t>2012 Savings Persisting in 2021</t>
  </si>
  <si>
    <t>2012 Savings Persisting in 2022</t>
  </si>
  <si>
    <t>2012 Savings Persisting in 2023</t>
  </si>
  <si>
    <t>2012 Savings Persisting in 2024</t>
  </si>
  <si>
    <t>2012 Savings Persisting in 2025</t>
  </si>
  <si>
    <t>2012 Savings Persisting in 2026</t>
  </si>
  <si>
    <t>2012 Savings Persisting in 2027</t>
  </si>
  <si>
    <t>2014 Savings Persisting in 2021</t>
  </si>
  <si>
    <t>2013 Savings Persisting in 2027</t>
  </si>
  <si>
    <t>2013 Savings Persisting in 2021</t>
  </si>
  <si>
    <t>2013 Savings Persisting in 2022</t>
  </si>
  <si>
    <t>2013 Savings Persisting in 2023</t>
  </si>
  <si>
    <t>2013 Savings Persisting in 2025</t>
  </si>
  <si>
    <t>2013 Savings Persisting in 2026</t>
  </si>
  <si>
    <t>2014 Savings Persisting in 2027</t>
  </si>
  <si>
    <t>2014 Savings Persisting in 2022</t>
  </si>
  <si>
    <t>2014 Savings Persisting in 2023</t>
  </si>
  <si>
    <t>2014 Savings Persisting in 2024</t>
  </si>
  <si>
    <t>2014 Savings Persisting in 2025</t>
  </si>
  <si>
    <t>2014 Savings Persisting in 2026</t>
  </si>
  <si>
    <r>
      <t xml:space="preserve">Local Program Fund </t>
    </r>
    <r>
      <rPr>
        <b/>
        <sz val="12"/>
        <color rgb="FF0033CC"/>
        <rFont val="Arial"/>
        <family val="2"/>
      </rPr>
      <t>(LDC to Complete)</t>
    </r>
  </si>
  <si>
    <t xml:space="preserve">Interim Framework </t>
  </si>
  <si>
    <t>2023 Actuals (in 2022 $)</t>
  </si>
  <si>
    <t>2023 Forecast (in 2022 $)</t>
  </si>
  <si>
    <t>2024 Actuals (in 2022 $)</t>
  </si>
  <si>
    <t>2024 Forecast (in 2022 $)</t>
  </si>
  <si>
    <t>2025 Actuals (in 2022 $)</t>
  </si>
  <si>
    <t>2025 Forecast (in 2022 $)</t>
  </si>
  <si>
    <t>2026 Actuals (in 2022 $)</t>
  </si>
  <si>
    <t>2026 Forecast (in 2022 $)</t>
  </si>
  <si>
    <t>2027 Actuals (in 2022 $)</t>
  </si>
  <si>
    <t>2027 Forecast (in 2022 $)</t>
  </si>
  <si>
    <t>Total LRAM-Eligible Amount (in 2022 $)</t>
  </si>
  <si>
    <t>Prospective Disposition of 
Persisting CDM Savings</t>
  </si>
  <si>
    <t>Total LRAMVA Balance
(2011-2022)</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</si>
  <si>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Additionally, LDCs are also able to calculate prospective LRAM-eligible amounts, consistent with guidance provided in the 2021 CDM Guidelines.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</si>
  <si>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Tabs "4.  2011-2014 LRAM" and "5.  2015-2027 LRAM"</t>
  </si>
  <si>
    <t>Distributors are required to report any past approved LRAMVA amounts along with the current LRAMVA amount requested for approval.  Distributors are also expected to provide prospective LRAM-eligible amounts related to persisting CDM savings for all years until their next rebasing application.There are separate tables indicating new lost revenues and carrying charges amounts by year and the totals for rate rider calculations.</t>
  </si>
  <si>
    <t>Distributors should complete the lost revenue calculation for 2011-2014 program years and 2015-2022 program years and persisting savings until distributors next cost of service application, as applicable, by undertaking the following:</t>
  </si>
  <si>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 Carrying charges are not to be calculated for prospective LRAM-eligible amounts that relate to the persisting savings from CDM programs until the LDCs next cost-of-service application.</t>
  </si>
  <si>
    <r>
      <rPr>
        <b/>
        <sz val="11"/>
        <rFont val="Arial"/>
        <family val="2"/>
      </rPr>
      <t>Tables 1-a and 1-b</t>
    </r>
    <r>
      <rPr>
        <sz val="11"/>
        <rFont val="Arial"/>
        <family val="2"/>
      </rPr>
      <t xml:space="preserve"> provide a summary of the LRAMVA balances and carrying charges associated with the LRAMVA disposition. </t>
    </r>
    <r>
      <rPr>
        <b/>
        <sz val="11"/>
        <rFont val="Arial"/>
        <family val="2"/>
      </rPr>
      <t>Table 1c</t>
    </r>
    <r>
      <rPr>
        <sz val="11"/>
        <rFont val="Arial"/>
        <family val="2"/>
      </rPr>
      <t xml:space="preserve"> provides a summary of prospective LRAM-eligible amounts related to persisting CDM savings for all years until the LDC's next rebasing application. The balances are populated from entries into other tabs throughout this work form.</t>
    </r>
  </si>
  <si>
    <r>
      <rPr>
        <b/>
        <sz val="12"/>
        <rFont val="Arial"/>
        <family val="2"/>
      </rPr>
      <t xml:space="preserve">1.  </t>
    </r>
    <r>
      <rPr>
        <sz val="12"/>
        <rFont val="Arial"/>
        <family val="2"/>
      </rPr>
      <t>LDCs are expected to apply for disposition of all LRAMVA balances, incluidng persisting amounts that extend to the LDCs next COS, as part of 2023 rate applications. The following LRAMVA work forms apply to all LDCs that need to recover lost revenues for the 2015-2027 period, resulting from CDM activity in the 2015-2022 period. This includes the ability to recover lost revenues that  persist until the LDCs next COS application.</t>
    </r>
    <r>
      <rPr>
        <sz val="12"/>
        <color rgb="FFFF0000"/>
        <rFont val="Arial"/>
        <family val="2"/>
      </rPr>
      <t xml:space="preserve"> </t>
    </r>
    <r>
      <rPr>
        <sz val="12"/>
        <rFont val="Arial"/>
        <family val="2"/>
      </rPr>
      <t xml:space="preserve"> The 2021 CDM Guidelines indicate that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r>
    <r>
      <rPr>
        <b/>
        <sz val="12"/>
        <rFont val="Arial"/>
        <family val="2"/>
      </rPr>
      <t xml:space="preserve">More detailed instructions related to prospective LRAM-eligible amounts are included above Table 5-i (2023 Lost Revenue Work Form). </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</si>
  <si>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r>
      <t xml:space="preserve">As noted above, prospective treatment will not be necessary for cost-of-service applications. For incentive rate-setting mechanism applications, treatment of prospective LRAM-eligible amounts should be done as follows:
1)  Tables 5-i through Tables 5-m (the 2023 to 2027 years) do not allow for entry of new CDM savings in these years, but will calculate the total lost revenues, the forecast lost revenues, and the LRAM-eligible amount in these years, due to persistence of savings from prior years,  based on 2022 distribution rates. 
2)  The LRAM-eligible amounts for 2023 to 2027 are not added to the LRAMVA and do not accrue interest, but are shown separately in the LRAMVA Summary in Table 1-C.  
3)  In their applications for 2023 rates, distributors should apply for approval of the 2023 to 2027 LRAM-eligible amounts shown in Table 1-C. Approval will mean that the LRAM-eligible amounts are accepted as final, subject only to the mechanistic adjustment described below.
4)  In their applications for 2023 rates and subsequent rate years: 
       o   Distributors should propose rate riders to recover each annual LRAM-eligible amount in the corresponding rate year, beginning with the application for 2023 rates, and continuing each rate year until all amounts shown in Table 1-C have been recovered.  
       o   The LRAM-eligible amount for a particular year (as identified in Table 1-C) is to be adjusted mechanistically by the OEB-approved inflation minus X factor formula applicable to IRM applications in effect for a given year. For example:
</t>
    </r>
    <r>
      <rPr>
        <b/>
        <sz val="12"/>
        <rFont val="Arial"/>
        <family val="2"/>
      </rPr>
      <t xml:space="preserve">
                  LRAM-Eligible Amount
</t>
    </r>
    <r>
      <rPr>
        <sz val="12"/>
        <rFont val="Arial"/>
        <family val="2"/>
      </rPr>
      <t xml:space="preserve">                           - Updated 2023 LRAM-eligible amount requested in the 2023 rate application = (2023 LRAM-eligible amount shown in Table 1-c)*(2023 OEB-approved inflation minus X-factor)
                           - Updated 2023 LRAM-eligible amount requested in the 2024 rate application = (2024 LRAM-eligible amount shown in Table 1-c)*(2023 OEB-approved inflation minus X-factor)*(2024 OEB-approved inflation minux X-factor)
</t>
    </r>
    <r>
      <rPr>
        <b/>
        <sz val="12"/>
        <rFont val="Arial"/>
        <family val="2"/>
      </rPr>
      <t xml:space="preserve">
</t>
    </r>
    <r>
      <rPr>
        <sz val="12"/>
        <rFont val="Arial"/>
        <family val="2"/>
      </rPr>
      <t xml:space="preserve">•   </t>
    </r>
    <r>
      <rPr>
        <b/>
        <sz val="12"/>
        <rFont val="Arial"/>
        <family val="2"/>
      </rPr>
      <t>Note</t>
    </r>
    <r>
      <rPr>
        <sz val="12"/>
        <rFont val="Arial"/>
        <family val="2"/>
      </rPr>
      <t>: each year’s LRAM-eligible amount is to be adjusted by the OEB-approved inflation minus X factors for the previous years up to and including the current rate year. 
       o   The rate riders for the respective rate year’s LRAM eligible amount are for a one-year period. 
       o   Distributors are to input the resulting rate riders in Tab 18 – Additional Rates of the IRM Rate Generator Model.</t>
    </r>
  </si>
  <si>
    <t>LDCs are expected to include projected carrying charges amounts in row 90 of Table 1-b below.  LDCs should also check accuracy of the years included in the LRAMVA balance in row 92.</t>
  </si>
  <si>
    <t xml:space="preserve">Table 1-c provides a summary of all prospective LRAM-eligible amounts. Consistent with guidance in the 2021 CDM Guidelines,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</si>
  <si>
    <t xml:space="preserve">All entries summarized below will be populated based on persisting savings from prior year CDM activities with no new savings from 2023-2027. Additionally, LRAM-eligible amounts for 2023 to 2027 are not added to the LRAMVA and do not accrue interest. </t>
  </si>
  <si>
    <t>In their applications for 2023 rates, distributors should apply for approval of the 2023 to 2027 LRAM-eligible amounts shown in Table 1-C. Approval will mean that the LRAM-eligible amounts are accepted as final, subject only to the annual mechanistic adjustment to be completed in subsequent rate years.</t>
  </si>
  <si>
    <t>Tab "4.  2011-2014 LRAM" and "5.  2015-2027 LRAM"</t>
  </si>
  <si>
    <t>Actual CDM Savings in 2023 (set to zero)</t>
  </si>
  <si>
    <t>Actual CDM Savings in 2024 (set to zero)</t>
  </si>
  <si>
    <t>Actual CDM Savings in 2025 (set to zero)</t>
  </si>
  <si>
    <t>Actual CDM Savings in 2026 (set to zero)</t>
  </si>
  <si>
    <t>Actual CDM Savings in 2027 (set to zero)</t>
  </si>
  <si>
    <t>2023 TOTAL LRAM-Eligible*</t>
  </si>
  <si>
    <t>2024 TOTAL LRAM-Eligible*</t>
  </si>
  <si>
    <t>2025 TOTAL LRAM-Eligible*</t>
  </si>
  <si>
    <t>2026 TOTAL LRAM-Eligible*</t>
  </si>
  <si>
    <t xml:space="preserve">Note: All 2023-2027 LRAM-Eligible Amounts are in 2022 dollars. LDCs are to follow the instructions noted above Table 5-i in Tab 5 when seeking recovery of prospective amounts in future rate applications. </t>
  </si>
  <si>
    <t>2027 TOTAL LRAM-Eligible*</t>
  </si>
  <si>
    <t>Total LRAM-Eligible Amounts for Prospective Disposition</t>
  </si>
  <si>
    <t>(Annual amounts to be recovered in future rate applications)</t>
  </si>
  <si>
    <t>2013 Savings Persisting in 2024</t>
  </si>
  <si>
    <t>Updates</t>
  </si>
  <si>
    <t>Reference</t>
  </si>
  <si>
    <t>Description of Version 1.0</t>
  </si>
  <si>
    <t>Update in Version 1.1</t>
  </si>
  <si>
    <t>Tab 4, Rows 422-424</t>
  </si>
  <si>
    <t>Tab 4, Row 425</t>
  </si>
  <si>
    <t>No row for 2013 Savings Persisting in 2027</t>
  </si>
  <si>
    <t>Added new row for 2013 Savings Persisting in 2027</t>
  </si>
  <si>
    <t>Formulae referenced the wrong year for persisting savings</t>
  </si>
  <si>
    <t>Formulae corrected to retrieve correct persisting savings data</t>
  </si>
  <si>
    <t>Formulae referenced the wrong rate allocation range</t>
  </si>
  <si>
    <t xml:space="preserve">Formulae corrected to match other rows in this range </t>
  </si>
  <si>
    <t>Formulae referenced savings one year later than intended</t>
  </si>
  <si>
    <t>Formulae corrected to retrieve data from correct program year</t>
  </si>
  <si>
    <t>Formulae referenced incorrect cell to determine billing unit</t>
  </si>
  <si>
    <t xml:space="preserve">Formulae corrected to retrieve correct billing unit information </t>
  </si>
  <si>
    <t>Tab 6, C57:C60, H156:H191</t>
  </si>
  <si>
    <t>Cells did not include published OEB interest rates from 2021 Q3 to 2022 Q2</t>
  </si>
  <si>
    <t>Cells updated to include published OEB interest rates from 2021 Q3 to 2022 Q2</t>
  </si>
  <si>
    <r>
      <t xml:space="preserve">Rows labelled as 2013 Savings Persisting in </t>
    </r>
    <r>
      <rPr>
        <b/>
        <u/>
        <sz val="12"/>
        <color theme="1"/>
        <rFont val="Calibri"/>
        <family val="2"/>
        <scheme val="minor"/>
      </rPr>
      <t>2024-2027</t>
    </r>
  </si>
  <si>
    <r>
      <t xml:space="preserve">Corrected labelling to 2013 Savings Persisting in </t>
    </r>
    <r>
      <rPr>
        <b/>
        <u/>
        <sz val="12"/>
        <color theme="1"/>
        <rFont val="Calibri"/>
        <family val="2"/>
        <scheme val="minor"/>
      </rPr>
      <t>2023-2026</t>
    </r>
  </si>
  <si>
    <r>
      <t>Version 1.1 published June</t>
    </r>
    <r>
      <rPr>
        <b/>
        <sz val="12"/>
        <color rgb="FFFF0000"/>
        <rFont val="Arial"/>
        <family val="2"/>
      </rPr>
      <t xml:space="preserve"> </t>
    </r>
    <r>
      <rPr>
        <b/>
        <sz val="12"/>
        <rFont val="Arial"/>
        <family val="2"/>
      </rPr>
      <t>3, 2022</t>
    </r>
  </si>
  <si>
    <r>
      <t>Version 1.2 published June</t>
    </r>
    <r>
      <rPr>
        <b/>
        <sz val="12"/>
        <color rgb="FFFF0000"/>
        <rFont val="Arial"/>
        <family val="2"/>
      </rPr>
      <t xml:space="preserve"> </t>
    </r>
    <r>
      <rPr>
        <b/>
        <sz val="12"/>
        <rFont val="Arial"/>
        <family val="2"/>
      </rPr>
      <t>9, 2022</t>
    </r>
  </si>
  <si>
    <t>Tab 5, Rows 596 to 599 (Columns AG:AR)</t>
  </si>
  <si>
    <t>Tab 4, Rows, 555 to 561 (Columns AO:AZ)</t>
  </si>
  <si>
    <t>Tab 5, Rows 591, 596-599 (Columns AG:AS)</t>
  </si>
  <si>
    <t>Tab 5, Rows 781:789 (Column AF)</t>
  </si>
  <si>
    <t>Tab 5, Row 977 (Columns AI:AR)</t>
  </si>
  <si>
    <t>Tab 5, Rows 1632, 1659, 1686 (Columns AE:AS)</t>
  </si>
  <si>
    <t>Tab 6, I165:V176, I180:V191</t>
  </si>
  <si>
    <t>Formulae referenced the wrong year for forecast savings</t>
  </si>
  <si>
    <t>Formulae referenced the wrong year of total LRAMVA balance</t>
  </si>
  <si>
    <t>Formulae corrected to retrieve correct billing unit information</t>
  </si>
  <si>
    <t>Formulae corrected to retrieve correct forecast savings data</t>
  </si>
  <si>
    <t>Formulae corrected to retrieve correct year of total LRAMVA balance</t>
  </si>
  <si>
    <t>Description of Version 1.1</t>
  </si>
  <si>
    <t>Update in Version 1.2</t>
  </si>
  <si>
    <t>Niagara-on-the-Lake Hydro Inc.</t>
  </si>
  <si>
    <t>EB-2020-0042</t>
  </si>
  <si>
    <t>2021 IRM Application</t>
  </si>
  <si>
    <t>2018-2019</t>
  </si>
  <si>
    <t>GS 50 - 4,999 kW</t>
  </si>
  <si>
    <t>NOTL Hydro 2019 Load Forecast Wholesale 20190110.xslm_20190211.xlsx - Settlement Proposal</t>
  </si>
  <si>
    <t>Unmetered</t>
  </si>
  <si>
    <t>Street Lights</t>
  </si>
  <si>
    <t>EB-2009-0237</t>
  </si>
  <si>
    <t>EB-2010-0101</t>
  </si>
  <si>
    <t>EB-2011-0186
EB-2012-0026</t>
  </si>
  <si>
    <t>EB-2012-0063</t>
  </si>
  <si>
    <t>EB-2013-0155</t>
  </si>
  <si>
    <t>EB-2014-0097</t>
  </si>
  <si>
    <t>EB-2015-0091</t>
  </si>
  <si>
    <t>EB-2016-0095</t>
  </si>
  <si>
    <t>EB-2017-0064</t>
  </si>
  <si>
    <t>EB-2018-0056</t>
  </si>
  <si>
    <t>EB-2019-0056</t>
  </si>
  <si>
    <t>EB-2021-0045</t>
  </si>
  <si>
    <t>kw</t>
  </si>
  <si>
    <t>EB-2022-0052</t>
  </si>
  <si>
    <t>2023 IRM Application</t>
  </si>
  <si>
    <t>2020-2023</t>
  </si>
  <si>
    <t>NOTL Hydro plans to file a COS application for 2024 rates - no further prospective savings</t>
  </si>
  <si>
    <t>Delete Calculations</t>
  </si>
  <si>
    <t>AE1608:AJ1703</t>
  </si>
  <si>
    <t>5. 2015-2017 LRAM</t>
  </si>
  <si>
    <t>CDM amounts up to 2016 were reflected in the 2019 COS Load Forecast</t>
  </si>
  <si>
    <t>AE1582:AJ1587</t>
  </si>
  <si>
    <t>AE1548:AJ1553</t>
  </si>
  <si>
    <t>AE1354:AJ1359</t>
  </si>
  <si>
    <t>AE1159:AJ1164</t>
  </si>
  <si>
    <t>2019 LRAM amounts were previously claimed</t>
  </si>
  <si>
    <t>AE964:AJ972</t>
  </si>
  <si>
    <t>2018 LRAM amounts were previously claimed</t>
  </si>
  <si>
    <t>AE769:AJ776</t>
  </si>
  <si>
    <t>2017 LRAM amounts were previously claimed</t>
  </si>
  <si>
    <t>AE579:AJ585</t>
  </si>
  <si>
    <t>2016 LRAM amounts were previously claimed</t>
  </si>
  <si>
    <t>AE389:AJ394</t>
  </si>
  <si>
    <t>2015 LRAM amounts were previously claimed</t>
  </si>
  <si>
    <t>AE199:AJ203</t>
  </si>
  <si>
    <t>C15:f16</t>
  </si>
  <si>
    <t>Updted CDM threshold</t>
  </si>
  <si>
    <t>Incorrectly utilized the Manual Ajdustment for 2019 Load Forecast in previous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</si>
</sst>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8">
    <numFmt numFmtId="8" formatCode="&quot;$&quot;#,##0.00_);[Red]\(&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s>
  <fonts count="250">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b/>
      <sz val="16"/>
      <color indexed="8"/>
      <name val="Calibri"/>
      <family val="2"/>
      <scheme val="minor"/>
    </font>
    <font>
      <b/>
      <sz val="10"/>
      <color indexed="8"/>
      <name val="Calibri"/>
      <family val="2"/>
      <scheme val="minor"/>
    </font>
    <font>
      <b/>
      <vertAlign val="subscript"/>
      <sz val="11"/>
      <color theme="0"/>
      <name val="Calibri"/>
      <family val="2"/>
      <scheme val="minor"/>
    </font>
    <font>
      <sz val="10"/>
      <color theme="5"/>
      <name val="Calibri"/>
      <family val="2"/>
      <scheme val="minor"/>
    </font>
    <font>
      <sz val="10"/>
      <color theme="8"/>
      <name val="Calibri"/>
      <family val="2"/>
      <scheme val="minor"/>
    </font>
    <font>
      <sz val="8"/>
      <name val="Calibri"/>
      <family val="2"/>
      <scheme val="minor"/>
    </font>
    <font>
      <b/>
      <sz val="14"/>
      <name val="Calibri"/>
      <family val="2"/>
      <scheme val="minor"/>
    </font>
    <font>
      <b/>
      <sz val="12"/>
      <color rgb="FF000000"/>
      <name val="Calibri"/>
      <family val="2"/>
      <scheme val="minor"/>
    </font>
    <font>
      <b/>
      <u/>
      <sz val="12"/>
      <color theme="1"/>
      <name val="Calibri"/>
      <family val="2"/>
      <scheme val="minor"/>
    </font>
  </fonts>
  <fills count="96">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
      <patternFill patternType="solid">
        <fgColor theme="9" tint="0.59999389629810485"/>
        <bgColor indexed="64"/>
      </patternFill>
    </fill>
    <fill>
      <patternFill patternType="solid">
        <fgColor rgb="FFFFFF00"/>
        <bgColor indexed="64"/>
      </patternFill>
    </fill>
  </fills>
  <borders count="2755">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right style="thin">
        <color theme="0"/>
      </right>
      <top style="thin">
        <color indexed="64"/>
      </top>
      <bottom/>
      <diagonal/>
    </border>
    <border>
      <left style="thin">
        <color theme="0"/>
      </left>
      <right/>
      <top style="thin">
        <color indexed="64"/>
      </top>
      <bottom/>
      <diagonal/>
    </border>
    <border>
      <left style="thin">
        <color theme="0"/>
      </left>
      <right/>
      <top style="hair">
        <color indexed="64"/>
      </top>
      <bottom style="hair">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indexed="64"/>
      </top>
      <bottom style="thin">
        <color indexed="64"/>
      </bottom>
      <diagonal/>
    </border>
    <border>
      <left/>
      <right style="thin">
        <color theme="0"/>
      </right>
      <top style="thin">
        <color theme="0"/>
      </top>
      <bottom/>
      <diagonal/>
    </border>
    <border>
      <left/>
      <right style="thin">
        <color theme="0"/>
      </right>
      <top/>
      <bottom style="thin">
        <color theme="0"/>
      </bottom>
      <diagonal/>
    </border>
    <border>
      <left/>
      <right style="hair">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rgb="FFFFFFFF"/>
      </right>
      <top style="medium">
        <color rgb="FFFFFFFF"/>
      </top>
      <bottom style="thin">
        <color indexed="64"/>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right/>
      <top/>
      <bottom style="thin">
        <color indexed="28"/>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bottom style="thin">
        <color indexed="28"/>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hair">
        <color auto="1"/>
      </right>
      <top/>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23"/>
      </left>
      <right style="thin">
        <color indexed="23"/>
      </right>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bottom style="thin">
        <color indexed="28"/>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hair">
        <color auto="1"/>
      </right>
      <top/>
      <bottom/>
      <diagonal/>
    </border>
    <border>
      <left style="thin">
        <color indexed="23"/>
      </left>
      <right style="thin">
        <color indexed="23"/>
      </right>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bottom style="thin">
        <color indexed="28"/>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hair">
        <color auto="1"/>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double">
        <color auto="1"/>
      </bottom>
      <diagonal/>
    </border>
    <border>
      <left style="thin">
        <color indexed="23"/>
      </left>
      <right style="thin">
        <color indexed="23"/>
      </right>
      <top/>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bottom style="thin">
        <color indexed="28"/>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hair">
        <color auto="1"/>
      </right>
      <top/>
      <bottom/>
      <diagonal/>
    </border>
    <border>
      <left style="thin">
        <color indexed="23"/>
      </left>
      <right style="thin">
        <color indexed="23"/>
      </right>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bottom style="thin">
        <color indexed="28"/>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43132">
    <xf numFmtId="0" fontId="0" fillId="0" borderId="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4" applyNumberFormat="0" applyAlignment="0" applyProtection="0"/>
    <xf numFmtId="0" fontId="18" fillId="22" borderId="15" applyNumberFormat="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6" applyNumberFormat="0" applyFill="0" applyAlignment="0" applyProtection="0"/>
    <xf numFmtId="0" fontId="23" fillId="0" borderId="17" applyNumberFormat="0" applyFill="0" applyAlignment="0" applyProtection="0"/>
    <xf numFmtId="0" fontId="24" fillId="0" borderId="18" applyNumberFormat="0" applyFill="0" applyAlignment="0" applyProtection="0"/>
    <xf numFmtId="0" fontId="24" fillId="0" borderId="0" applyNumberFormat="0" applyFill="0" applyBorder="0" applyAlignment="0" applyProtection="0"/>
    <xf numFmtId="0" fontId="25" fillId="8" borderId="14" applyNumberFormat="0" applyAlignment="0" applyProtection="0"/>
    <xf numFmtId="0" fontId="26" fillId="0" borderId="19"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0" applyNumberFormat="0" applyFont="0" applyAlignment="0" applyProtection="0"/>
    <xf numFmtId="0" fontId="12" fillId="24" borderId="20" applyNumberFormat="0" applyFont="0" applyAlignment="0" applyProtection="0"/>
    <xf numFmtId="0" fontId="28" fillId="21" borderId="21"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2" applyNumberFormat="0" applyFill="0" applyAlignment="0" applyProtection="0"/>
    <xf numFmtId="0" fontId="31" fillId="0" borderId="0" applyNumberFormat="0" applyFill="0" applyBorder="0" applyAlignment="0" applyProtection="0"/>
    <xf numFmtId="0" fontId="17" fillId="21" borderId="23" applyNumberFormat="0" applyAlignment="0" applyProtection="0"/>
    <xf numFmtId="0" fontId="25" fillId="8" borderId="23" applyNumberFormat="0" applyAlignment="0" applyProtection="0"/>
    <xf numFmtId="0" fontId="12" fillId="24" borderId="24" applyNumberFormat="0" applyFont="0" applyAlignment="0" applyProtection="0"/>
    <xf numFmtId="0" fontId="12" fillId="24" borderId="24" applyNumberFormat="0" applyFont="0" applyAlignment="0" applyProtection="0"/>
    <xf numFmtId="0" fontId="28" fillId="21" borderId="25" applyNumberFormat="0" applyAlignment="0" applyProtection="0"/>
    <xf numFmtId="0" fontId="30" fillId="0" borderId="26" applyNumberFormat="0" applyFill="0" applyAlignment="0" applyProtection="0"/>
    <xf numFmtId="16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82" fontId="12" fillId="0" borderId="0" applyFont="0" applyFill="0" applyBorder="0" applyAlignment="0" applyProtection="0"/>
    <xf numFmtId="0" fontId="78" fillId="0" borderId="0"/>
    <xf numFmtId="0" fontId="79"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6" fontId="12" fillId="0" borderId="0" applyFont="0" applyFill="0" applyBorder="0" applyAlignment="0" applyProtection="0"/>
    <xf numFmtId="187" fontId="80" fillId="0" borderId="0" applyFont="0" applyFill="0" applyBorder="0" applyAlignment="0" applyProtection="0"/>
    <xf numFmtId="188" fontId="80"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Protection="0">
      <alignment horizontal="right"/>
    </xf>
    <xf numFmtId="194" fontId="80" fillId="0" borderId="0" applyFont="0" applyFill="0" applyBorder="0" applyAlignment="0" applyProtection="0"/>
    <xf numFmtId="168" fontId="80" fillId="0" borderId="0" applyFont="0" applyFill="0" applyBorder="0" applyAlignment="0" applyProtection="0"/>
    <xf numFmtId="195" fontId="12" fillId="0" borderId="0" applyFont="0" applyFill="0" applyBorder="0" applyAlignment="0" applyProtection="0"/>
    <xf numFmtId="176" fontId="12" fillId="0" borderId="0" applyFont="0" applyFill="0" applyBorder="0" applyAlignment="0" applyProtection="0"/>
    <xf numFmtId="196" fontId="80"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8" applyNumberFormat="0">
      <alignment horizontal="centerContinuous" vertical="center" wrapText="1"/>
    </xf>
    <xf numFmtId="0" fontId="12" fillId="61" borderId="28" applyNumberFormat="0">
      <alignment horizontal="left" vertical="center"/>
    </xf>
    <xf numFmtId="170"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200" fontId="79" fillId="0" borderId="0" applyNumberFormat="0" applyFill="0">
      <alignment horizontal="left" vertical="center" wrapText="1"/>
    </xf>
    <xf numFmtId="164" fontId="83" fillId="0" borderId="0" applyFont="0" applyFill="0" applyBorder="0" applyAlignment="0" applyProtection="0"/>
    <xf numFmtId="166" fontId="83" fillId="0" borderId="0" applyFont="0" applyFill="0" applyBorder="0" applyAlignment="0" applyProtection="0"/>
    <xf numFmtId="0" fontId="84" fillId="0" borderId="0" applyFont="0" applyFill="0" applyBorder="0" applyAlignment="0" applyProtection="0"/>
    <xf numFmtId="201" fontId="84" fillId="0" borderId="0" applyFont="0" applyFill="0" applyBorder="0" applyAlignment="0" applyProtection="0"/>
    <xf numFmtId="0" fontId="79" fillId="25" borderId="0" applyFont="0" applyFill="0" applyProtection="0"/>
    <xf numFmtId="182" fontId="12" fillId="0" borderId="0"/>
    <xf numFmtId="202"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203" fontId="12" fillId="0" borderId="9">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67" fontId="87" fillId="0" borderId="0" applyFont="0"/>
    <xf numFmtId="167" fontId="87" fillId="0" borderId="64" applyFont="0"/>
    <xf numFmtId="168" fontId="87" fillId="0" borderId="0" applyFont="0"/>
    <xf numFmtId="204" fontId="88" fillId="0" borderId="9">
      <alignment horizontal="right"/>
    </xf>
    <xf numFmtId="204" fontId="88" fillId="0" borderId="9" applyFill="0">
      <alignment horizontal="right"/>
    </xf>
    <xf numFmtId="3" fontId="12" fillId="0" borderId="9" applyFill="0">
      <alignment horizontal="right"/>
    </xf>
    <xf numFmtId="205" fontId="88" fillId="0" borderId="9" applyFill="0">
      <alignment horizontal="right"/>
    </xf>
    <xf numFmtId="206" fontId="11" fillId="62" borderId="65">
      <alignment horizontal="center" vertical="center"/>
    </xf>
    <xf numFmtId="0" fontId="12" fillId="0" borderId="0"/>
    <xf numFmtId="182" fontId="89" fillId="0" borderId="0"/>
    <xf numFmtId="0" fontId="12" fillId="0" borderId="0"/>
    <xf numFmtId="207" fontId="12" fillId="0" borderId="9">
      <alignment horizontal="right"/>
      <protection locked="0"/>
    </xf>
    <xf numFmtId="165" fontId="88" fillId="0" borderId="9" applyNumberFormat="0" applyFont="0" applyBorder="0" applyProtection="0">
      <alignment horizontal="right"/>
    </xf>
    <xf numFmtId="208" fontId="90" fillId="63" borderId="66"/>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0"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7" applyNumberFormat="0" applyFont="0" applyFill="0" applyAlignment="0" applyProtection="0"/>
    <xf numFmtId="0" fontId="99" fillId="0" borderId="68" applyNumberFormat="0" applyFont="0" applyFill="0" applyAlignment="0" applyProtection="0">
      <alignment horizontal="centerContinuous"/>
    </xf>
    <xf numFmtId="0" fontId="83" fillId="0" borderId="5" applyNumberFormat="0" applyFont="0" applyFill="0" applyAlignment="0" applyProtection="0"/>
    <xf numFmtId="0" fontId="83" fillId="0" borderId="10" applyNumberFormat="0" applyFont="0" applyFill="0" applyAlignment="0" applyProtection="0"/>
    <xf numFmtId="0" fontId="83" fillId="0" borderId="11" applyNumberFormat="0" applyFont="0" applyFill="0" applyAlignment="0" applyProtection="0"/>
    <xf numFmtId="0" fontId="83" fillId="0" borderId="43" applyNumberFormat="0" applyFont="0" applyFill="0" applyAlignment="0" applyProtection="0"/>
    <xf numFmtId="209"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10" fontId="80" fillId="0" borderId="0" applyFill="0" applyBorder="0" applyAlignment="0"/>
    <xf numFmtId="211" fontId="80" fillId="0" borderId="0" applyFill="0" applyBorder="0" applyAlignment="0"/>
    <xf numFmtId="173" fontId="80" fillId="0" borderId="0" applyFill="0" applyBorder="0" applyAlignment="0"/>
    <xf numFmtId="212" fontId="80" fillId="0" borderId="0" applyFill="0" applyBorder="0" applyAlignment="0"/>
    <xf numFmtId="173" fontId="12"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7" fillId="21" borderId="2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70" fillId="33" borderId="58" applyNumberFormat="0" applyAlignment="0" applyProtection="0"/>
    <xf numFmtId="0" fontId="70" fillId="33" borderId="58" applyNumberFormat="0" applyAlignment="0" applyProtection="0"/>
    <xf numFmtId="182" fontId="98" fillId="66" borderId="0" applyNumberFormat="0" applyFont="0" applyBorder="0" applyAlignment="0">
      <alignment horizontal="left"/>
    </xf>
    <xf numFmtId="0" fontId="26" fillId="0" borderId="19" applyNumberFormat="0" applyFill="0" applyAlignment="0" applyProtection="0"/>
    <xf numFmtId="213" fontId="12" fillId="0" borderId="0" applyFont="0" applyFill="0" applyBorder="0" applyProtection="0">
      <alignment horizontal="center" vertical="center"/>
    </xf>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72" fillId="34" borderId="61" applyNumberFormat="0" applyAlignment="0" applyProtection="0"/>
    <xf numFmtId="0" fontId="72" fillId="34" borderId="61" applyNumberFormat="0" applyAlignment="0" applyProtection="0"/>
    <xf numFmtId="214"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71" fontId="85" fillId="0" borderId="0" applyBorder="0">
      <alignment horizontal="right"/>
    </xf>
    <xf numFmtId="171" fontId="85" fillId="0" borderId="67" applyAlignment="0">
      <alignment horizontal="right"/>
    </xf>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168" fontId="103" fillId="0" borderId="0" applyFont="0" applyBorder="0">
      <alignment horizontal="right"/>
    </xf>
    <xf numFmtId="210" fontId="80" fillId="0" borderId="0" applyFont="0" applyFill="0" applyBorder="0" applyAlignment="0" applyProtection="0"/>
    <xf numFmtId="216"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6" fontId="12" fillId="0" borderId="0" applyFont="0" applyFill="0" applyBorder="0" applyAlignment="0" applyProtection="0">
      <alignment horizontal="right"/>
    </xf>
    <xf numFmtId="217"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170" fontId="105"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01"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18" fontId="10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9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8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3" fontId="109" fillId="0" borderId="0" applyFont="0" applyFill="0" applyBorder="0" applyAlignment="0" applyProtection="0"/>
    <xf numFmtId="182" fontId="110" fillId="0" borderId="0"/>
    <xf numFmtId="0" fontId="111" fillId="0" borderId="0"/>
    <xf numFmtId="0" fontId="12" fillId="24" borderId="29" applyNumberFormat="0" applyFont="0" applyAlignment="0" applyProtection="0"/>
    <xf numFmtId="0" fontId="112" fillId="67" borderId="0">
      <alignment horizontal="center" vertical="center" wrapText="1"/>
    </xf>
    <xf numFmtId="219" fontId="12" fillId="0" borderId="0" applyFill="0" applyBorder="0">
      <alignment horizontal="right"/>
      <protection locked="0"/>
    </xf>
    <xf numFmtId="211" fontId="80" fillId="0" borderId="0" applyFont="0" applyFill="0" applyBorder="0" applyAlignment="0" applyProtection="0"/>
    <xf numFmtId="220" fontId="37" fillId="0" borderId="0">
      <alignment horizontal="right"/>
    </xf>
    <xf numFmtId="166" fontId="113" fillId="0" borderId="69">
      <protection locked="0"/>
    </xf>
    <xf numFmtId="0" fontId="104" fillId="0" borderId="0" applyFont="0" applyFill="0" applyBorder="0" applyProtection="0">
      <alignment horizontal="right"/>
    </xf>
    <xf numFmtId="191" fontId="12" fillId="0" borderId="0" applyFont="0" applyFill="0" applyBorder="0" applyAlignment="0" applyProtection="0">
      <alignment horizontal="right"/>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9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91" fillId="0" borderId="0" applyFont="0" applyFill="0" applyBorder="0" applyAlignment="0" applyProtection="0"/>
    <xf numFmtId="14" fontId="12"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44" fontId="107" fillId="0" borderId="0" applyFont="0" applyFill="0" applyBorder="0" applyAlignment="0" applyProtection="0"/>
    <xf numFmtId="44" fontId="12"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2" fillId="0" borderId="0" applyFont="0" applyFill="0" applyBorder="0" applyAlignment="0" applyProtection="0"/>
    <xf numFmtId="169" fontId="19" fillId="0" borderId="0" applyFont="0" applyFill="0" applyBorder="0" applyAlignment="0" applyProtection="0"/>
    <xf numFmtId="44" fontId="6"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22" fontId="1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44" fontId="108" fillId="0" borderId="0" applyFont="0" applyFill="0" applyBorder="0" applyAlignment="0" applyProtection="0"/>
    <xf numFmtId="169" fontId="77"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23" fontId="80" fillId="0" borderId="0" applyFont="0" applyFill="0" applyBorder="0" applyProtection="0">
      <alignment horizontal="right"/>
    </xf>
    <xf numFmtId="224" fontId="108" fillId="0" borderId="70" applyFont="0" applyFill="0" applyBorder="0" applyAlignment="0" applyProtection="0"/>
    <xf numFmtId="225" fontId="88" fillId="0" borderId="0" applyFont="0" applyFill="0" applyBorder="0" applyAlignment="0" applyProtection="0">
      <alignment vertical="center"/>
    </xf>
    <xf numFmtId="226"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7" fontId="78" fillId="0" borderId="71" applyNumberFormat="0" applyFill="0">
      <alignment horizontal="right"/>
    </xf>
    <xf numFmtId="227" fontId="78" fillId="0" borderId="71" applyNumberFormat="0" applyFill="0">
      <alignment horizontal="right"/>
    </xf>
    <xf numFmtId="1" fontId="115" fillId="0" borderId="0"/>
    <xf numFmtId="228" fontId="98" fillId="0" borderId="0" applyFont="0" applyFill="0" applyBorder="0" applyProtection="0">
      <alignment horizontal="right"/>
    </xf>
    <xf numFmtId="229" fontId="81" fillId="65" borderId="8" applyFont="0" applyFill="0" applyBorder="0" applyAlignment="0" applyProtection="0"/>
    <xf numFmtId="230" fontId="108" fillId="0" borderId="0" applyFont="0" applyFill="0" applyBorder="0" applyAlignment="0" applyProtection="0"/>
    <xf numFmtId="230" fontId="108" fillId="0" borderId="0" applyFont="0" applyFill="0" applyBorder="0" applyAlignment="0" applyProtection="0"/>
    <xf numFmtId="231" fontId="85" fillId="0" borderId="5" applyFont="0" applyFill="0" applyBorder="0" applyAlignment="0" applyProtection="0"/>
    <xf numFmtId="183" fontId="12" fillId="0" borderId="0" applyFont="0" applyFill="0" applyBorder="0" applyAlignment="0" applyProtection="0"/>
    <xf numFmtId="232" fontId="106" fillId="0" borderId="0" applyFont="0" applyFill="0" applyBorder="0" applyAlignment="0" applyProtection="0"/>
    <xf numFmtId="14" fontId="19" fillId="0" borderId="0" applyFill="0" applyBorder="0" applyAlignment="0"/>
    <xf numFmtId="0" fontId="12" fillId="0" borderId="0">
      <alignment horizontal="left" vertical="top"/>
    </xf>
    <xf numFmtId="167" fontId="116" fillId="0" borderId="0"/>
    <xf numFmtId="0" fontId="108" fillId="0" borderId="0"/>
    <xf numFmtId="168" fontId="12" fillId="0" borderId="0" applyFont="0" applyFill="0" applyBorder="0" applyAlignment="0" applyProtection="0"/>
    <xf numFmtId="170" fontId="12" fillId="0" borderId="0" applyFont="0" applyFill="0" applyBorder="0" applyAlignment="0" applyProtection="0"/>
    <xf numFmtId="0" fontId="117" fillId="0" borderId="0">
      <protection locked="0"/>
    </xf>
    <xf numFmtId="0" fontId="12" fillId="0" borderId="0"/>
    <xf numFmtId="167" fontId="80" fillId="0" borderId="0"/>
    <xf numFmtId="171" fontId="12" fillId="0" borderId="72" applyNumberFormat="0" applyFont="0" applyFill="0" applyAlignment="0" applyProtection="0"/>
    <xf numFmtId="171" fontId="12" fillId="0" borderId="72" applyNumberFormat="0" applyFont="0" applyFill="0" applyAlignment="0" applyProtection="0"/>
    <xf numFmtId="171" fontId="12" fillId="0" borderId="72" applyNumberFormat="0" applyFont="0" applyFill="0" applyAlignment="0" applyProtection="0"/>
    <xf numFmtId="167" fontId="118" fillId="0" borderId="0" applyFill="0" applyBorder="0" applyAlignment="0" applyProtection="0"/>
    <xf numFmtId="1" fontId="98" fillId="0" borderId="0"/>
    <xf numFmtId="233" fontId="119" fillId="0" borderId="0">
      <protection locked="0"/>
    </xf>
    <xf numFmtId="233" fontId="119" fillId="0" borderId="0">
      <protection locked="0"/>
    </xf>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25" fillId="8" borderId="28" applyNumberFormat="0" applyAlignment="0" applyProtection="0"/>
    <xf numFmtId="234"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5" fontId="101" fillId="68" borderId="10">
      <alignment horizontal="left"/>
    </xf>
    <xf numFmtId="1" fontId="121" fillId="69" borderId="42" applyNumberFormat="0" applyBorder="0" applyAlignment="0">
      <alignment horizontal="centerContinuous" vertical="center"/>
      <protection locked="0"/>
    </xf>
    <xf numFmtId="236" fontId="12" fillId="0" borderId="0">
      <protection locked="0"/>
    </xf>
    <xf numFmtId="214"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7" fontId="12" fillId="71" borderId="33" applyNumberFormat="0" applyFont="0" applyBorder="0" applyAlignment="0" applyProtection="0"/>
    <xf numFmtId="186" fontId="12" fillId="0" borderId="0" applyFont="0" applyFill="0" applyBorder="0" applyAlignment="0" applyProtection="0">
      <alignment horizontal="right"/>
    </xf>
    <xf numFmtId="182" fontId="126" fillId="71" borderId="0" applyNumberFormat="0" applyFont="0" applyAlignment="0"/>
    <xf numFmtId="0" fontId="127" fillId="0" borderId="0" applyProtection="0">
      <alignment horizontal="right"/>
    </xf>
    <xf numFmtId="0" fontId="47" fillId="0" borderId="73" applyNumberFormat="0" applyAlignment="0" applyProtection="0">
      <alignment horizontal="left" vertical="center"/>
    </xf>
    <xf numFmtId="0" fontId="47" fillId="0" borderId="32">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5"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6"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7" applyNumberFormat="0" applyFill="0" applyAlignment="0" applyProtection="0"/>
    <xf numFmtId="0" fontId="64" fillId="0" borderId="57"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8" fontId="87" fillId="0" borderId="0">
      <alignment horizontal="centerContinuous"/>
    </xf>
    <xf numFmtId="0" fontId="134" fillId="0" borderId="74" applyNumberFormat="0" applyFill="0" applyBorder="0" applyAlignment="0" applyProtection="0">
      <alignment horizontal="left"/>
    </xf>
    <xf numFmtId="238" fontId="87" fillId="0" borderId="75">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7">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9"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3" applyNumberFormat="0" applyBorder="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68" fillId="32" borderId="58" applyNumberFormat="0" applyAlignment="0" applyProtection="0"/>
    <xf numFmtId="240"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41" fontId="12" fillId="65" borderId="76"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42" fontId="145" fillId="0" borderId="77" applyFont="0" applyFill="0" applyBorder="0" applyAlignment="0" applyProtection="0"/>
    <xf numFmtId="243" fontId="12" fillId="0" borderId="0" applyFill="0" applyBorder="0">
      <alignment horizontal="right"/>
      <protection locked="0"/>
    </xf>
    <xf numFmtId="0" fontId="146" fillId="0" borderId="0" applyFill="0" applyBorder="0"/>
    <xf numFmtId="0" fontId="147" fillId="73" borderId="78">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14" fontId="85" fillId="0" borderId="5" applyFont="0" applyFill="0" applyBorder="0" applyAlignment="0" applyProtection="0"/>
    <xf numFmtId="3" fontId="12" fillId="0" borderId="0"/>
    <xf numFmtId="1" fontId="151" fillId="0" borderId="0"/>
    <xf numFmtId="244" fontId="152" fillId="75" borderId="0" applyBorder="0" applyAlignment="0">
      <alignment horizontal="right"/>
    </xf>
    <xf numFmtId="168"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5" fontId="12" fillId="0" borderId="0" applyFont="0" applyFill="0" applyBorder="0" applyAlignment="0" applyProtection="0"/>
    <xf numFmtId="246" fontId="6" fillId="0" borderId="0" applyFont="0" applyFill="0" applyBorder="0" applyAlignment="0" applyProtection="0"/>
    <xf numFmtId="247"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8" fontId="12" fillId="0" borderId="0" applyFont="0" applyFill="0" applyBorder="0" applyAlignment="0" applyProtection="0"/>
    <xf numFmtId="249" fontId="6" fillId="0" borderId="0" applyFont="0" applyFill="0" applyBorder="0" applyAlignment="0" applyProtection="0"/>
    <xf numFmtId="250" fontId="12" fillId="0" borderId="0" applyFont="0" applyFill="0" applyBorder="0" applyAlignment="0" applyProtection="0"/>
    <xf numFmtId="251" fontId="12" fillId="0" borderId="0">
      <protection locked="0"/>
    </xf>
    <xf numFmtId="231" fontId="108" fillId="65" borderId="0">
      <alignment horizontal="center"/>
    </xf>
    <xf numFmtId="252" fontId="106" fillId="0" borderId="0" applyFont="0" applyFill="0" applyBorder="0" applyProtection="0">
      <alignment horizontal="right"/>
    </xf>
    <xf numFmtId="253" fontId="12" fillId="0" borderId="0" applyFont="0" applyFill="0" applyBorder="0" applyAlignment="0" applyProtection="0"/>
    <xf numFmtId="179"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71" fontId="12" fillId="0" borderId="0" applyFont="0" applyFill="0" applyBorder="0" applyProtection="0">
      <alignment horizontal="right"/>
    </xf>
    <xf numFmtId="0" fontId="12" fillId="0" borderId="79"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41"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41" fontId="156" fillId="0" borderId="0" applyNumberFormat="0" applyFill="0" applyBorder="0" applyAlignment="0" applyProtection="0">
      <alignment vertical="center"/>
    </xf>
    <xf numFmtId="1" fontId="84" fillId="0" borderId="0"/>
    <xf numFmtId="254" fontId="157" fillId="0" borderId="0"/>
    <xf numFmtId="37" fontId="81" fillId="77" borderId="0" applyFont="0" applyFill="0" applyBorder="0" applyAlignment="0" applyProtection="0"/>
    <xf numFmtId="233" fontId="12" fillId="0" borderId="0" applyFont="0" applyFill="0" applyBorder="0" applyAlignment="0"/>
    <xf numFmtId="255" fontId="108" fillId="0" borderId="0" applyFont="0" applyFill="0" applyBorder="0" applyAlignment="0"/>
    <xf numFmtId="256" fontId="108" fillId="0" borderId="0" applyFont="0" applyFill="0" applyBorder="0" applyAlignment="0"/>
    <xf numFmtId="255" fontId="108" fillId="0" borderId="0" applyFont="0" applyFill="0" applyBorder="0" applyAlignment="0"/>
    <xf numFmtId="257"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3"/>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9" fontId="12" fillId="0" borderId="0"/>
    <xf numFmtId="0" fontId="101" fillId="0" borderId="0"/>
    <xf numFmtId="0" fontId="101" fillId="0" borderId="0"/>
    <xf numFmtId="239" fontId="12" fillId="0" borderId="0"/>
    <xf numFmtId="0" fontId="34"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4" fillId="0" borderId="0"/>
    <xf numFmtId="0" fontId="125" fillId="0" borderId="0"/>
    <xf numFmtId="0" fontId="12" fillId="0" borderId="0"/>
    <xf numFmtId="239" fontId="12" fillId="0" borderId="0"/>
    <xf numFmtId="239"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239" fontId="12" fillId="0" borderId="0"/>
    <xf numFmtId="0"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57" fontId="6" fillId="0" borderId="0"/>
    <xf numFmtId="0" fontId="6" fillId="0" borderId="0"/>
    <xf numFmtId="0" fontId="107" fillId="0" borderId="0"/>
    <xf numFmtId="239" fontId="12" fillId="0" borderId="0"/>
    <xf numFmtId="0" fontId="12" fillId="0" borderId="0"/>
    <xf numFmtId="239" fontId="12" fillId="0" borderId="0"/>
    <xf numFmtId="0" fontId="77" fillId="0" borderId="0"/>
    <xf numFmtId="0" fontId="6" fillId="0" borderId="0"/>
    <xf numFmtId="0" fontId="77"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239" fontId="12" fillId="0" borderId="0"/>
    <xf numFmtId="239" fontId="12" fillId="0" borderId="0"/>
    <xf numFmtId="239" fontId="12" fillId="0" borderId="0"/>
    <xf numFmtId="0" fontId="6"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12" fillId="0" borderId="0">
      <alignment wrapText="1"/>
    </xf>
    <xf numFmtId="0" fontId="12" fillId="0" borderId="0">
      <alignment wrapText="1"/>
    </xf>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0" fontId="12" fillId="0" borderId="0"/>
    <xf numFmtId="0" fontId="6"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0" fontId="101" fillId="0" borderId="0"/>
    <xf numFmtId="0" fontId="12" fillId="0" borderId="0">
      <alignment wrapText="1"/>
    </xf>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alignment wrapText="1"/>
    </xf>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9"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7"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0" fontId="159" fillId="0" borderId="0"/>
    <xf numFmtId="0" fontId="12" fillId="0" borderId="0"/>
    <xf numFmtId="0" fontId="160" fillId="0" borderId="0"/>
    <xf numFmtId="259" fontId="108" fillId="0" borderId="0" applyFont="0" applyFill="0" applyBorder="0" applyAlignment="0" applyProtection="0"/>
    <xf numFmtId="0" fontId="86"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260" fontId="162" fillId="0" borderId="0" applyBorder="0" applyProtection="0">
      <alignment horizontal="right"/>
    </xf>
    <xf numFmtId="260" fontId="163" fillId="78" borderId="0" applyBorder="0" applyProtection="0">
      <alignment horizontal="right"/>
    </xf>
    <xf numFmtId="260" fontId="164" fillId="0" borderId="32" applyBorder="0"/>
    <xf numFmtId="260" fontId="162" fillId="0" borderId="0" applyBorder="0" applyProtection="0">
      <alignment horizontal="right"/>
    </xf>
    <xf numFmtId="261" fontId="162" fillId="0" borderId="0" applyBorder="0" applyProtection="0">
      <alignment horizontal="right"/>
    </xf>
    <xf numFmtId="261" fontId="165" fillId="78" borderId="0" applyProtection="0">
      <alignment horizontal="right"/>
    </xf>
    <xf numFmtId="37" fontId="79" fillId="0" borderId="0" applyFill="0" applyBorder="0" applyProtection="0">
      <alignment horizontal="right"/>
    </xf>
    <xf numFmtId="192" fontId="81" fillId="0" borderId="0" applyFont="0" applyFill="0" applyBorder="0" applyProtection="0">
      <alignment horizontal="right"/>
    </xf>
    <xf numFmtId="262" fontId="162" fillId="0" borderId="0" applyFill="0" applyBorder="0" applyProtection="0"/>
    <xf numFmtId="0" fontId="95" fillId="65" borderId="0">
      <alignment horizontal="right"/>
    </xf>
    <xf numFmtId="0" fontId="12" fillId="0" borderId="0">
      <alignment horizontal="right"/>
    </xf>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69" fillId="33" borderId="59" applyNumberFormat="0" applyAlignment="0" applyProtection="0"/>
    <xf numFmtId="0" fontId="69" fillId="33" borderId="59"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41" fontId="170" fillId="0" borderId="5">
      <alignment vertical="center"/>
    </xf>
    <xf numFmtId="2" fontId="98" fillId="0" borderId="0"/>
    <xf numFmtId="237" fontId="171" fillId="0" borderId="0" applyFill="0" applyBorder="0" applyAlignment="0" applyProtection="0"/>
    <xf numFmtId="173" fontId="12" fillId="0" borderId="0" applyFont="0" applyFill="0" applyBorder="0" applyAlignment="0" applyProtection="0"/>
    <xf numFmtId="263" fontId="80" fillId="0" borderId="0" applyFont="0" applyFill="0" applyBorder="0" applyAlignment="0" applyProtection="0"/>
    <xf numFmtId="264" fontId="172" fillId="65" borderId="33" applyFill="0" applyBorder="0" applyAlignment="0" applyProtection="0">
      <alignment horizontal="right"/>
      <protection locked="0"/>
    </xf>
    <xf numFmtId="265"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6" fontId="162" fillId="0" borderId="0" applyBorder="0" applyProtection="0">
      <alignment horizontal="right"/>
    </xf>
    <xf numFmtId="266" fontId="163" fillId="78" borderId="0" applyProtection="0">
      <alignment horizontal="right"/>
    </xf>
    <xf numFmtId="266"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7"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7" fontId="98" fillId="0" borderId="0" applyFont="0" applyFill="0" applyBorder="0" applyProtection="0">
      <alignment horizontal="right"/>
    </xf>
    <xf numFmtId="9" fontId="12" fillId="0" borderId="0"/>
    <xf numFmtId="268" fontId="12" fillId="0" borderId="0" applyFill="0" applyBorder="0">
      <alignment horizontal="right"/>
      <protection locked="0"/>
    </xf>
    <xf numFmtId="1" fontId="84" fillId="0" borderId="0"/>
    <xf numFmtId="251" fontId="12" fillId="0" borderId="0">
      <protection locked="0"/>
    </xf>
    <xf numFmtId="237" fontId="12" fillId="0" borderId="0" applyFont="0" applyFill="0" applyBorder="0" applyAlignment="0" applyProtection="0"/>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10" fontId="98" fillId="0" borderId="0"/>
    <xf numFmtId="10" fontId="98" fillId="73" borderId="0"/>
    <xf numFmtId="9" fontId="98" fillId="0" borderId="0" applyFont="0" applyFill="0" applyBorder="0" applyAlignment="0" applyProtection="0"/>
    <xf numFmtId="171" fontId="19" fillId="0" borderId="0"/>
    <xf numFmtId="269"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7">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33"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0">
      <alignment vertical="center"/>
    </xf>
    <xf numFmtId="270" fontId="12" fillId="0" borderId="0" applyFill="0" applyBorder="0">
      <alignment horizontal="right"/>
      <protection hidden="1"/>
    </xf>
    <xf numFmtId="0" fontId="177" fillId="67" borderId="33">
      <alignment horizontal="center" vertical="center" wrapText="1"/>
      <protection hidden="1"/>
    </xf>
    <xf numFmtId="0" fontId="101" fillId="80" borderId="81"/>
    <xf numFmtId="0" fontId="80" fillId="81" borderId="0" applyNumberFormat="0" applyFont="0" applyBorder="0" applyAlignment="0" applyProtection="0"/>
    <xf numFmtId="167" fontId="178" fillId="0" borderId="0" applyFill="0" applyBorder="0" applyAlignment="0" applyProtection="0"/>
    <xf numFmtId="168" fontId="179" fillId="0" borderId="0"/>
    <xf numFmtId="0" fontId="108" fillId="0" borderId="0"/>
    <xf numFmtId="0" fontId="180" fillId="0" borderId="0">
      <alignment horizontal="right"/>
    </xf>
    <xf numFmtId="0" fontId="115" fillId="0" borderId="0">
      <alignment horizontal="left"/>
    </xf>
    <xf numFmtId="237" fontId="181" fillId="0" borderId="75"/>
    <xf numFmtId="271"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168"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9"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3" applyNumberFormat="0" applyProtection="0">
      <alignment horizontal="center" vertical="center"/>
    </xf>
    <xf numFmtId="0" fontId="80" fillId="0" borderId="0">
      <alignment vertical="top"/>
    </xf>
    <xf numFmtId="0" fontId="11" fillId="81" borderId="33" applyNumberFormat="0" applyProtection="0">
      <alignment horizontal="center" vertical="center" wrapText="1"/>
    </xf>
    <xf numFmtId="0" fontId="11" fillId="81" borderId="33" applyNumberFormat="0" applyProtection="0">
      <alignment horizontal="center" vertical="center"/>
    </xf>
    <xf numFmtId="0" fontId="11" fillId="81" borderId="33" applyNumberFormat="0" applyProtection="0">
      <alignment horizontal="center" vertical="center" wrapText="1"/>
    </xf>
    <xf numFmtId="0" fontId="184" fillId="0" borderId="0" applyNumberFormat="0" applyFill="0" applyBorder="0" applyAlignment="0" applyProtection="0"/>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7" fontId="11" fillId="82" borderId="33" applyNumberFormat="0" applyProtection="0">
      <alignment horizontal="center" vertical="center" wrapText="1"/>
    </xf>
    <xf numFmtId="0" fontId="12" fillId="25" borderId="33" applyNumberFormat="0" applyProtection="0">
      <alignment horizontal="left" vertical="center" wrapText="1"/>
    </xf>
    <xf numFmtId="0" fontId="80" fillId="0" borderId="0">
      <alignment vertical="top"/>
    </xf>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170"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5"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69"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2" applyNumberFormat="0" applyFill="0" applyProtection="0">
      <alignment horizontal="left" vertical="center"/>
    </xf>
    <xf numFmtId="273"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71"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41" fontId="12" fillId="25" borderId="82" applyNumberFormat="0" applyAlignment="0">
      <alignment vertical="center"/>
    </xf>
    <xf numFmtId="241" fontId="194" fillId="86" borderId="83" applyNumberFormat="0" applyBorder="0" applyAlignment="0" applyProtection="0">
      <alignment vertical="center"/>
    </xf>
    <xf numFmtId="241" fontId="12" fillId="25" borderId="82" applyNumberFormat="0" applyProtection="0">
      <alignment horizontal="centerContinuous" vertical="center"/>
    </xf>
    <xf numFmtId="241" fontId="195" fillId="87" borderId="0" applyNumberFormat="0" applyBorder="0" applyAlignment="0" applyProtection="0">
      <alignment vertical="center"/>
    </xf>
    <xf numFmtId="241"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4" fontId="80" fillId="0" borderId="0" applyFill="0" applyBorder="0" applyAlignment="0"/>
    <xf numFmtId="275"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6"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7" fontId="12" fillId="0" borderId="0" applyNumberFormat="0" applyFill="0" applyBorder="0" applyProtection="0">
      <alignment vertical="top"/>
    </xf>
    <xf numFmtId="0" fontId="3"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203" fillId="0" borderId="63" applyNumberFormat="0" applyFill="0" applyAlignment="0" applyProtection="0"/>
    <xf numFmtId="39" fontId="12" fillId="0" borderId="64">
      <protection locked="0"/>
    </xf>
    <xf numFmtId="165" fontId="193" fillId="0" borderId="64" applyFill="0" applyAlignment="0" applyProtection="0"/>
    <xf numFmtId="171" fontId="85" fillId="0" borderId="84"/>
    <xf numFmtId="0" fontId="204" fillId="0" borderId="0">
      <alignment horizontal="fill"/>
    </xf>
    <xf numFmtId="278" fontId="173" fillId="70" borderId="10" applyBorder="0">
      <alignment horizontal="right" vertical="center"/>
      <protection locked="0"/>
    </xf>
    <xf numFmtId="167" fontId="12" fillId="0" borderId="0" applyFont="0" applyFill="0" applyBorder="0" applyAlignment="0" applyProtection="0"/>
    <xf numFmtId="27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277"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80" fontId="98" fillId="0" borderId="0" applyFont="0" applyFill="0" applyBorder="0" applyProtection="0">
      <alignment horizontal="right"/>
    </xf>
    <xf numFmtId="281" fontId="12" fillId="0" borderId="0"/>
    <xf numFmtId="282" fontId="162" fillId="0" borderId="0" applyFill="0" applyBorder="0" applyProtection="0"/>
    <xf numFmtId="0" fontId="12" fillId="0" borderId="0">
      <alignment horizontal="center"/>
    </xf>
    <xf numFmtId="283" fontId="79" fillId="0" borderId="5">
      <alignment horizontal="right"/>
    </xf>
    <xf numFmtId="284" fontId="12" fillId="0" borderId="0" applyFont="0" applyFill="0" applyBorder="0" applyAlignment="0" applyProtection="0"/>
    <xf numFmtId="285" fontId="90" fillId="0" borderId="0" applyFont="0" applyFill="0" applyBorder="0" applyProtection="0">
      <alignment horizontal="right"/>
    </xf>
    <xf numFmtId="0" fontId="12" fillId="0" borderId="0"/>
    <xf numFmtId="43" fontId="12" fillId="0" borderId="0" applyFont="0" applyFill="0" applyBorder="0" applyAlignment="0" applyProtection="0"/>
    <xf numFmtId="257"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03" fontId="12" fillId="0" borderId="87">
      <alignment horizontal="right"/>
    </xf>
    <xf numFmtId="204" fontId="88" fillId="0" borderId="87">
      <alignment horizontal="right"/>
    </xf>
    <xf numFmtId="204" fontId="88" fillId="0" borderId="87" applyFill="0">
      <alignment horizontal="right"/>
    </xf>
    <xf numFmtId="3" fontId="12" fillId="0" borderId="87" applyFill="0">
      <alignment horizontal="right"/>
    </xf>
    <xf numFmtId="205" fontId="88" fillId="0" borderId="87" applyFill="0">
      <alignment horizontal="right"/>
    </xf>
    <xf numFmtId="207" fontId="12" fillId="0" borderId="87">
      <alignment horizontal="right"/>
      <protection locked="0"/>
    </xf>
    <xf numFmtId="165" fontId="88" fillId="0" borderId="87" applyNumberFormat="0" applyFont="0" applyBorder="0" applyProtection="0">
      <alignment horizontal="right"/>
    </xf>
    <xf numFmtId="1" fontId="94" fillId="64" borderId="88" applyNumberFormat="0" applyBorder="0" applyAlignment="0">
      <alignment horizontal="center" vertical="top" wrapText="1"/>
      <protection hidden="1"/>
    </xf>
    <xf numFmtId="0" fontId="97" fillId="0" borderId="85" applyNumberFormat="0" applyFill="0" applyAlignment="0" applyProtection="0"/>
    <xf numFmtId="0" fontId="83" fillId="0" borderId="85" applyNumberFormat="0" applyFont="0" applyFill="0" applyAlignment="0" applyProtection="0"/>
    <xf numFmtId="0" fontId="83" fillId="0" borderId="88" applyNumberFormat="0" applyFont="0" applyFill="0" applyAlignment="0" applyProtection="0"/>
    <xf numFmtId="229" fontId="81" fillId="65" borderId="86" applyFont="0" applyFill="0" applyBorder="0" applyAlignment="0" applyProtection="0"/>
    <xf numFmtId="231" fontId="85" fillId="0" borderId="85" applyFont="0" applyFill="0" applyBorder="0" applyAlignment="0" applyProtection="0"/>
    <xf numFmtId="235" fontId="101" fillId="68" borderId="88">
      <alignment horizontal="left"/>
    </xf>
    <xf numFmtId="2" fontId="149" fillId="0" borderId="85"/>
    <xf numFmtId="14" fontId="85" fillId="0" borderId="85"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1" fontId="12" fillId="0" borderId="85" applyBorder="0" applyProtection="0">
      <alignment horizontal="right" vertical="center"/>
    </xf>
    <xf numFmtId="43" fontId="6" fillId="0" borderId="0" applyFont="0" applyFill="0" applyBorder="0" applyAlignment="0" applyProtection="0"/>
    <xf numFmtId="0" fontId="189" fillId="83" borderId="85" applyBorder="0" applyProtection="0">
      <alignment horizontal="centerContinuous" vertical="center"/>
    </xf>
    <xf numFmtId="49" fontId="79" fillId="0" borderId="85">
      <alignment vertical="center"/>
    </xf>
    <xf numFmtId="278" fontId="173" fillId="70" borderId="88" applyBorder="0">
      <alignment horizontal="right" vertical="center"/>
      <protection locked="0"/>
    </xf>
    <xf numFmtId="283" fontId="79" fillId="0" borderId="85">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1">
      <alignment horizontal="left" vertical="center" wrapText="1"/>
    </xf>
    <xf numFmtId="166" fontId="113" fillId="0" borderId="90">
      <protection locked="0"/>
    </xf>
    <xf numFmtId="208" fontId="90" fillId="63" borderId="89"/>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41" fontId="194" fillId="86" borderId="92" applyNumberFormat="0" applyBorder="0" applyAlignment="0" applyProtection="0">
      <alignment vertical="center"/>
    </xf>
    <xf numFmtId="171" fontId="85" fillId="0" borderId="93"/>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4" applyNumberFormat="0" applyAlignment="0" applyProtection="0"/>
    <xf numFmtId="0" fontId="24" fillId="0" borderId="125" applyNumberFormat="0" applyFill="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83" fillId="0" borderId="491" applyNumberFormat="0" applyFont="0" applyFill="0" applyAlignment="0" applyProtection="0"/>
    <xf numFmtId="231" fontId="85" fillId="0" borderId="491" applyFont="0" applyFill="0" applyBorder="0" applyAlignment="0" applyProtection="0"/>
    <xf numFmtId="2" fontId="149" fillId="0" borderId="491"/>
    <xf numFmtId="14" fontId="85" fillId="0" borderId="491" applyFont="0" applyFill="0" applyBorder="0" applyAlignment="0" applyProtection="0"/>
    <xf numFmtId="0" fontId="11" fillId="60" borderId="2306" applyNumberFormat="0" applyProtection="0">
      <alignment horizontal="left" vertical="center" wrapText="1"/>
    </xf>
    <xf numFmtId="0" fontId="12" fillId="25" borderId="2306" applyNumberFormat="0" applyProtection="0">
      <alignment horizontal="left" vertical="center" wrapText="1"/>
    </xf>
    <xf numFmtId="257" fontId="11" fillId="82" borderId="2306" applyNumberFormat="0" applyProtection="0">
      <alignment horizontal="center" vertical="center" wrapText="1"/>
    </xf>
    <xf numFmtId="0" fontId="11" fillId="60" borderId="2306" applyNumberFormat="0" applyProtection="0">
      <alignment horizontal="left" vertical="center" wrapText="1"/>
    </xf>
    <xf numFmtId="0" fontId="11" fillId="81" borderId="2306" applyNumberFormat="0" applyProtection="0">
      <alignment horizontal="center" vertical="center" wrapText="1"/>
    </xf>
    <xf numFmtId="0" fontId="11" fillId="81" borderId="2306" applyNumberFormat="0" applyProtection="0">
      <alignment horizontal="center" vertical="center"/>
    </xf>
    <xf numFmtId="0" fontId="11" fillId="81" borderId="2306" applyNumberFormat="0" applyProtection="0">
      <alignment horizontal="center" vertical="center" wrapText="1"/>
    </xf>
    <xf numFmtId="0" fontId="183" fillId="81" borderId="2306" applyNumberFormat="0" applyProtection="0">
      <alignment horizontal="center" vertical="center"/>
    </xf>
    <xf numFmtId="0" fontId="11" fillId="60" borderId="1874" applyNumberFormat="0" applyProtection="0">
      <alignment horizontal="left" vertical="center" wrapText="1"/>
    </xf>
    <xf numFmtId="0" fontId="12" fillId="25" borderId="1874" applyNumberFormat="0" applyProtection="0">
      <alignment horizontal="left" vertical="center" wrapText="1"/>
    </xf>
    <xf numFmtId="257" fontId="11" fillId="82" borderId="1874" applyNumberFormat="0" applyProtection="0">
      <alignment horizontal="center" vertical="center" wrapText="1"/>
    </xf>
    <xf numFmtId="0" fontId="12" fillId="60" borderId="124" applyNumberFormat="0">
      <alignment horizontal="centerContinuous" vertical="center" wrapText="1"/>
    </xf>
    <xf numFmtId="0" fontId="12" fillId="61" borderId="124" applyNumberFormat="0">
      <alignment horizontal="left" vertical="center"/>
    </xf>
    <xf numFmtId="0" fontId="11" fillId="60" borderId="1874" applyNumberFormat="0" applyProtection="0">
      <alignment horizontal="left" vertical="center" wrapText="1"/>
    </xf>
    <xf numFmtId="0" fontId="11" fillId="81" borderId="1874" applyNumberFormat="0" applyProtection="0">
      <alignment horizontal="center" vertical="center" wrapText="1"/>
    </xf>
    <xf numFmtId="0" fontId="11" fillId="81" borderId="1874" applyNumberFormat="0" applyProtection="0">
      <alignment horizontal="center" vertical="center"/>
    </xf>
    <xf numFmtId="0" fontId="11" fillId="81" borderId="1874" applyNumberFormat="0" applyProtection="0">
      <alignment horizontal="center" vertical="center" wrapText="1"/>
    </xf>
    <xf numFmtId="0" fontId="183" fillId="81" borderId="1874" applyNumberFormat="0" applyProtection="0">
      <alignment horizontal="center" vertical="center"/>
    </xf>
    <xf numFmtId="0" fontId="11" fillId="60" borderId="594" applyNumberFormat="0" applyProtection="0">
      <alignment horizontal="left" vertical="center" wrapText="1"/>
    </xf>
    <xf numFmtId="0" fontId="12" fillId="25" borderId="594" applyNumberFormat="0" applyProtection="0">
      <alignment horizontal="left" vertical="center" wrapText="1"/>
    </xf>
    <xf numFmtId="257" fontId="11" fillId="82" borderId="594" applyNumberFormat="0" applyProtection="0">
      <alignment horizontal="center" vertical="center" wrapText="1"/>
    </xf>
    <xf numFmtId="0" fontId="11" fillId="60" borderId="594" applyNumberFormat="0" applyProtection="0">
      <alignment horizontal="left" vertical="center" wrapText="1"/>
    </xf>
    <xf numFmtId="0" fontId="11" fillId="81" borderId="594" applyNumberFormat="0" applyProtection="0">
      <alignment horizontal="center" vertical="center" wrapText="1"/>
    </xf>
    <xf numFmtId="0" fontId="11" fillId="81" borderId="594" applyNumberFormat="0" applyProtection="0">
      <alignment horizontal="center" vertical="center"/>
    </xf>
    <xf numFmtId="0" fontId="11" fillId="81" borderId="594" applyNumberFormat="0" applyProtection="0">
      <alignment horizontal="center" vertical="center" wrapText="1"/>
    </xf>
    <xf numFmtId="0" fontId="183" fillId="81" borderId="594" applyNumberFormat="0" applyProtection="0">
      <alignment horizontal="center" vertical="center"/>
    </xf>
    <xf numFmtId="0" fontId="177" fillId="67" borderId="2306">
      <alignment horizontal="center" vertical="center" wrapText="1"/>
      <protection hidden="1"/>
    </xf>
    <xf numFmtId="0" fontId="177" fillId="67" borderId="1874">
      <alignment horizontal="center" vertical="center" wrapText="1"/>
      <protection hidden="1"/>
    </xf>
    <xf numFmtId="0" fontId="177" fillId="67" borderId="594">
      <alignment horizontal="center" vertical="center" wrapText="1"/>
      <protection hidden="1"/>
    </xf>
    <xf numFmtId="264" fontId="172" fillId="65" borderId="594" applyFill="0" applyBorder="0" applyAlignment="0" applyProtection="0">
      <alignment horizontal="right"/>
      <protection locked="0"/>
    </xf>
    <xf numFmtId="264" fontId="172" fillId="65" borderId="1874" applyFill="0" applyBorder="0" applyAlignment="0" applyProtection="0">
      <alignment horizontal="right"/>
      <protection locked="0"/>
    </xf>
    <xf numFmtId="260" fontId="164" fillId="0" borderId="601" applyBorder="0"/>
    <xf numFmtId="264" fontId="172" fillId="65" borderId="2306" applyFill="0" applyBorder="0" applyAlignment="0" applyProtection="0">
      <alignment horizontal="right"/>
      <protection locked="0"/>
    </xf>
    <xf numFmtId="260" fontId="164" fillId="0" borderId="1879" applyBorder="0"/>
    <xf numFmtId="260" fontId="164" fillId="0" borderId="2311" applyBorder="0"/>
    <xf numFmtId="0" fontId="99" fillId="0" borderId="167" applyNumberFormat="0" applyFont="0" applyFill="0" applyAlignment="0" applyProtection="0">
      <alignment horizontal="centerContinuous"/>
    </xf>
    <xf numFmtId="0" fontId="83" fillId="0" borderId="102" applyNumberFormat="0" applyFont="0" applyFill="0" applyAlignment="0" applyProtection="0"/>
    <xf numFmtId="0" fontId="17" fillId="21" borderId="124" applyNumberFormat="0" applyAlignment="0" applyProtection="0"/>
    <xf numFmtId="0" fontId="12" fillId="24" borderId="126" applyNumberFormat="0" applyFont="0" applyAlignment="0" applyProtection="0"/>
    <xf numFmtId="227" fontId="78" fillId="0" borderId="168" applyNumberFormat="0" applyFill="0">
      <alignment horizontal="right"/>
    </xf>
    <xf numFmtId="227" fontId="78" fillId="0" borderId="168" applyNumberFormat="0" applyFill="0">
      <alignment horizontal="right"/>
    </xf>
    <xf numFmtId="0" fontId="25" fillId="8" borderId="124" applyNumberFormat="0" applyAlignment="0" applyProtection="0"/>
    <xf numFmtId="1" fontId="121" fillId="69" borderId="117" applyNumberFormat="0" applyBorder="0" applyAlignment="0">
      <alignment horizontal="centerContinuous" vertical="center"/>
      <protection locked="0"/>
    </xf>
    <xf numFmtId="237" fontId="12" fillId="71" borderId="109" applyNumberFormat="0" applyFont="0" applyBorder="0" applyAlignment="0" applyProtection="0"/>
    <xf numFmtId="0" fontId="47" fillId="0" borderId="155" applyNumberFormat="0" applyAlignment="0" applyProtection="0">
      <alignment horizontal="left" vertical="center"/>
    </xf>
    <xf numFmtId="0" fontId="47" fillId="0" borderId="137">
      <alignment horizontal="left" vertical="center"/>
    </xf>
    <xf numFmtId="238" fontId="87" fillId="0" borderId="169">
      <alignment horizontal="center"/>
    </xf>
    <xf numFmtId="10" fontId="108" fillId="65" borderId="109" applyNumberFormat="0" applyBorder="0" applyAlignment="0" applyProtection="0"/>
    <xf numFmtId="0" fontId="12" fillId="0" borderId="109"/>
    <xf numFmtId="0" fontId="12" fillId="0" borderId="594"/>
    <xf numFmtId="0" fontId="12" fillId="0" borderId="1874"/>
    <xf numFmtId="0" fontId="12" fillId="0" borderId="2306"/>
    <xf numFmtId="10" fontId="108" fillId="65" borderId="594" applyNumberFormat="0" applyBorder="0" applyAlignment="0" applyProtection="0"/>
    <xf numFmtId="241" fontId="12" fillId="65" borderId="1451" applyNumberFormat="0" applyFont="0" applyBorder="0" applyAlignment="0">
      <alignment horizontal="right" vertical="center"/>
      <protection locked="0"/>
    </xf>
    <xf numFmtId="10" fontId="108" fillId="65" borderId="1874" applyNumberFormat="0" applyBorder="0" applyAlignment="0" applyProtection="0"/>
    <xf numFmtId="0" fontId="47" fillId="0" borderId="601">
      <alignment horizontal="left" vertical="center"/>
    </xf>
    <xf numFmtId="237" fontId="12" fillId="71" borderId="594" applyNumberFormat="0" applyFont="0" applyBorder="0" applyAlignment="0" applyProtection="0"/>
    <xf numFmtId="10" fontId="108" fillId="65" borderId="2306" applyNumberFormat="0" applyBorder="0" applyAlignment="0" applyProtection="0"/>
    <xf numFmtId="1" fontId="121" fillId="69" borderId="602" applyNumberFormat="0" applyBorder="0" applyAlignment="0">
      <alignment horizontal="centerContinuous" vertical="center"/>
      <protection locked="0"/>
    </xf>
    <xf numFmtId="0" fontId="25" fillId="8" borderId="596" applyNumberFormat="0" applyAlignment="0" applyProtection="0"/>
    <xf numFmtId="0" fontId="47" fillId="0" borderId="1879">
      <alignment horizontal="left" vertical="center"/>
    </xf>
    <xf numFmtId="237" fontId="12" fillId="71" borderId="1874" applyNumberFormat="0" applyFont="0" applyBorder="0" applyAlignment="0" applyProtection="0"/>
    <xf numFmtId="1" fontId="121" fillId="69" borderId="1880" applyNumberFormat="0" applyBorder="0" applyAlignment="0">
      <alignment horizontal="centerContinuous" vertical="center"/>
      <protection locked="0"/>
    </xf>
    <xf numFmtId="0" fontId="47" fillId="0" borderId="2311">
      <alignment horizontal="left" vertical="center"/>
    </xf>
    <xf numFmtId="237" fontId="12" fillId="71" borderId="2306" applyNumberFormat="0" applyFont="0" applyBorder="0" applyAlignment="0" applyProtection="0"/>
    <xf numFmtId="0" fontId="25" fillId="8" borderId="1875" applyNumberFormat="0" applyAlignment="0" applyProtection="0"/>
    <xf numFmtId="224" fontId="108" fillId="0" borderId="825" applyFont="0" applyFill="0" applyBorder="0" applyAlignment="0" applyProtection="0"/>
    <xf numFmtId="1" fontId="121" fillId="69" borderId="2312" applyNumberFormat="0" applyBorder="0" applyAlignment="0">
      <alignment horizontal="centerContinuous" vertical="center"/>
      <protection locked="0"/>
    </xf>
    <xf numFmtId="224" fontId="108" fillId="0" borderId="825" applyFont="0" applyFill="0" applyBorder="0" applyAlignment="0" applyProtection="0"/>
    <xf numFmtId="0" fontId="25" fillId="8" borderId="2307" applyNumberFormat="0" applyAlignment="0" applyProtection="0"/>
    <xf numFmtId="224" fontId="108" fillId="0" borderId="1452" applyFont="0" applyFill="0" applyBorder="0" applyAlignment="0" applyProtection="0"/>
    <xf numFmtId="224" fontId="108" fillId="0" borderId="2100" applyFont="0" applyFill="0" applyBorder="0" applyAlignment="0" applyProtection="0"/>
    <xf numFmtId="0" fontId="12" fillId="24" borderId="597" applyNumberFormat="0" applyFont="0" applyAlignment="0" applyProtection="0"/>
    <xf numFmtId="0" fontId="12" fillId="24" borderId="1876" applyNumberFormat="0" applyFont="0" applyAlignment="0" applyProtection="0"/>
    <xf numFmtId="0" fontId="12" fillId="24" borderId="2308" applyNumberFormat="0" applyFont="0" applyAlignment="0" applyProtection="0"/>
    <xf numFmtId="0" fontId="17" fillId="21" borderId="596" applyNumberFormat="0" applyAlignment="0" applyProtection="0"/>
    <xf numFmtId="0" fontId="83" fillId="0" borderId="603" applyNumberFormat="0" applyFont="0" applyFill="0" applyAlignment="0" applyProtection="0"/>
    <xf numFmtId="0" fontId="17" fillId="21" borderId="1875" applyNumberFormat="0" applyAlignment="0" applyProtection="0"/>
    <xf numFmtId="0" fontId="83" fillId="0" borderId="1881" applyNumberFormat="0" applyFont="0" applyFill="0" applyAlignment="0" applyProtection="0"/>
    <xf numFmtId="0" fontId="17" fillId="21" borderId="2307" applyNumberFormat="0" applyAlignment="0" applyProtection="0"/>
    <xf numFmtId="0" fontId="83" fillId="0" borderId="2313" applyNumberFormat="0" applyFont="0" applyFill="0" applyAlignment="0" applyProtection="0"/>
    <xf numFmtId="260" fontId="164" fillId="0" borderId="137" applyBorder="0"/>
    <xf numFmtId="264" fontId="172" fillId="65" borderId="109" applyFill="0" applyBorder="0" applyAlignment="0" applyProtection="0">
      <alignment horizontal="right"/>
      <protection locked="0"/>
    </xf>
    <xf numFmtId="0" fontId="12" fillId="25" borderId="660" applyNumberFormat="0" applyProtection="0">
      <alignment horizontal="left" vertical="center"/>
    </xf>
    <xf numFmtId="0" fontId="12" fillId="25" borderId="660" applyNumberFormat="0" applyProtection="0">
      <alignment horizontal="left" vertical="center"/>
    </xf>
    <xf numFmtId="0" fontId="12" fillId="60" borderId="794" applyNumberFormat="0">
      <alignment horizontal="centerContinuous" vertical="center" wrapText="1"/>
    </xf>
    <xf numFmtId="0" fontId="12" fillId="61" borderId="794" applyNumberFormat="0">
      <alignment horizontal="left" vertical="center"/>
    </xf>
    <xf numFmtId="208" fontId="90" fillId="63" borderId="814"/>
    <xf numFmtId="0" fontId="83" fillId="0" borderId="650" applyNumberFormat="0" applyFont="0" applyFill="0" applyAlignment="0" applyProtection="0"/>
    <xf numFmtId="0" fontId="17" fillId="21" borderId="794" applyNumberFormat="0" applyAlignment="0" applyProtection="0"/>
    <xf numFmtId="0" fontId="12" fillId="24" borderId="795" applyNumberFormat="0" applyFont="0" applyAlignment="0" applyProtection="0"/>
    <xf numFmtId="166" fontId="113" fillId="0" borderId="815">
      <protection locked="0"/>
    </xf>
    <xf numFmtId="0" fontId="25" fillId="8" borderId="794" applyNumberFormat="0" applyAlignment="0" applyProtection="0"/>
    <xf numFmtId="1" fontId="121" fillId="69" borderId="665" applyNumberFormat="0" applyBorder="0" applyAlignment="0">
      <alignment horizontal="centerContinuous" vertical="center"/>
      <protection locked="0"/>
    </xf>
    <xf numFmtId="237" fontId="12" fillId="71" borderId="660" applyNumberFormat="0" applyFont="0" applyBorder="0" applyAlignment="0" applyProtection="0"/>
    <xf numFmtId="0" fontId="47" fillId="0" borderId="813">
      <alignment horizontal="left" vertical="center"/>
    </xf>
    <xf numFmtId="10" fontId="108" fillId="65" borderId="660" applyNumberFormat="0" applyBorder="0" applyAlignment="0" applyProtection="0"/>
    <xf numFmtId="0" fontId="147" fillId="73" borderId="816">
      <alignment horizontal="left" vertical="center" wrapText="1"/>
    </xf>
    <xf numFmtId="0" fontId="12" fillId="0" borderId="660"/>
    <xf numFmtId="260" fontId="164" fillId="0" borderId="813" applyBorder="0"/>
    <xf numFmtId="264" fontId="172" fillId="65" borderId="660" applyFill="0" applyBorder="0" applyAlignment="0" applyProtection="0">
      <alignment horizontal="right"/>
      <protection locked="0"/>
    </xf>
    <xf numFmtId="0" fontId="177" fillId="67" borderId="660">
      <alignment horizontal="center" vertical="center" wrapText="1"/>
      <protection hidden="1"/>
    </xf>
    <xf numFmtId="0" fontId="183" fillId="81" borderId="660" applyNumberFormat="0" applyProtection="0">
      <alignment horizontal="center" vertical="center"/>
    </xf>
    <xf numFmtId="0" fontId="11" fillId="81" borderId="660" applyNumberFormat="0" applyProtection="0">
      <alignment horizontal="center" vertical="center" wrapText="1"/>
    </xf>
    <xf numFmtId="0" fontId="11" fillId="81" borderId="660" applyNumberFormat="0" applyProtection="0">
      <alignment horizontal="center" vertical="center"/>
    </xf>
    <xf numFmtId="0" fontId="11" fillId="81" borderId="660" applyNumberFormat="0" applyProtection="0">
      <alignment horizontal="center" vertical="center" wrapText="1"/>
    </xf>
    <xf numFmtId="0" fontId="11" fillId="60" borderId="660" applyNumberFormat="0" applyProtection="0">
      <alignment horizontal="left" vertical="center" wrapText="1"/>
    </xf>
    <xf numFmtId="257" fontId="11" fillId="82" borderId="660" applyNumberFormat="0" applyProtection="0">
      <alignment horizontal="center" vertical="center" wrapText="1"/>
    </xf>
    <xf numFmtId="0" fontId="12" fillId="25" borderId="660" applyNumberFormat="0" applyProtection="0">
      <alignment horizontal="left" vertical="center" wrapText="1"/>
    </xf>
    <xf numFmtId="0" fontId="11" fillId="60" borderId="660" applyNumberFormat="0" applyProtection="0">
      <alignment horizontal="left" vertical="center" wrapText="1"/>
    </xf>
    <xf numFmtId="241" fontId="194" fillId="86" borderId="817" applyNumberFormat="0" applyBorder="0" applyAlignment="0" applyProtection="0">
      <alignment vertical="center"/>
    </xf>
    <xf numFmtId="0" fontId="147" fillId="73" borderId="816">
      <alignment horizontal="left" vertical="center" wrapText="1"/>
    </xf>
    <xf numFmtId="166" fontId="113" fillId="0" borderId="815">
      <protection locked="0"/>
    </xf>
    <xf numFmtId="208" fontId="90" fillId="63" borderId="814"/>
    <xf numFmtId="0" fontId="28" fillId="21" borderId="818" applyNumberFormat="0" applyAlignment="0" applyProtection="0"/>
    <xf numFmtId="0" fontId="30" fillId="0" borderId="819" applyNumberFormat="0" applyFill="0" applyAlignment="0" applyProtection="0"/>
    <xf numFmtId="0" fontId="17" fillId="21" borderId="820" applyNumberFormat="0" applyAlignment="0" applyProtection="0"/>
    <xf numFmtId="0" fontId="25" fillId="8" borderId="820" applyNumberFormat="0" applyAlignment="0" applyProtection="0"/>
    <xf numFmtId="0" fontId="28" fillId="21" borderId="818" applyNumberFormat="0" applyAlignment="0" applyProtection="0"/>
    <xf numFmtId="0" fontId="30" fillId="0" borderId="819" applyNumberFormat="0" applyFill="0" applyAlignment="0" applyProtection="0"/>
    <xf numFmtId="0" fontId="17" fillId="21" borderId="820" applyNumberFormat="0" applyAlignment="0" applyProtection="0"/>
    <xf numFmtId="0" fontId="25" fillId="8" borderId="820" applyNumberFormat="0" applyAlignment="0" applyProtection="0"/>
    <xf numFmtId="0" fontId="28" fillId="21" borderId="818" applyNumberFormat="0" applyAlignment="0" applyProtection="0"/>
    <xf numFmtId="0" fontId="30" fillId="0" borderId="819" applyNumberFormat="0" applyFill="0" applyAlignment="0" applyProtection="0"/>
    <xf numFmtId="0" fontId="17" fillId="21" borderId="820" applyNumberFormat="0" applyAlignment="0" applyProtection="0"/>
    <xf numFmtId="0" fontId="25" fillId="8" borderId="820" applyNumberFormat="0" applyAlignment="0" applyProtection="0"/>
    <xf numFmtId="0" fontId="28" fillId="21" borderId="818" applyNumberFormat="0" applyAlignment="0" applyProtection="0"/>
    <xf numFmtId="0" fontId="30" fillId="0" borderId="819" applyNumberFormat="0" applyFill="0" applyAlignment="0" applyProtection="0"/>
    <xf numFmtId="278" fontId="173" fillId="70" borderId="844" applyBorder="0">
      <alignment horizontal="right" vertical="center"/>
      <protection locked="0"/>
    </xf>
    <xf numFmtId="171" fontId="85" fillId="0" borderId="806"/>
    <xf numFmtId="165" fontId="193" fillId="0" borderId="801" applyFill="0" applyAlignment="0" applyProtection="0"/>
    <xf numFmtId="39" fontId="12" fillId="0" borderId="801">
      <protection locked="0"/>
    </xf>
    <xf numFmtId="171" fontId="85" fillId="0" borderId="841"/>
    <xf numFmtId="171" fontId="85" fillId="0" borderId="841"/>
    <xf numFmtId="165" fontId="193" fillId="0" borderId="847" applyFill="0" applyAlignment="0" applyProtection="0"/>
    <xf numFmtId="39" fontId="12" fillId="0" borderId="847">
      <protection locked="0"/>
    </xf>
    <xf numFmtId="171" fontId="85" fillId="0" borderId="870"/>
    <xf numFmtId="165" fontId="193" fillId="0" borderId="865" applyFill="0" applyAlignment="0" applyProtection="0"/>
    <xf numFmtId="39" fontId="12" fillId="0" borderId="865">
      <protection locked="0"/>
    </xf>
    <xf numFmtId="171" fontId="85" fillId="0" borderId="870"/>
    <xf numFmtId="165" fontId="193" fillId="0" borderId="865" applyFill="0" applyAlignment="0" applyProtection="0"/>
    <xf numFmtId="39" fontId="12" fillId="0" borderId="865">
      <protection locked="0"/>
    </xf>
    <xf numFmtId="171" fontId="85" fillId="0" borderId="888"/>
    <xf numFmtId="241" fontId="12" fillId="25" borderId="835" applyNumberFormat="0" applyProtection="0">
      <alignment horizontal="centerContinuous" vertical="center"/>
    </xf>
    <xf numFmtId="241" fontId="194" fillId="86" borderId="817" applyNumberFormat="0" applyBorder="0" applyAlignment="0" applyProtection="0">
      <alignment vertical="center"/>
    </xf>
    <xf numFmtId="241" fontId="12" fillId="25" borderId="835" applyNumberFormat="0" applyAlignment="0">
      <alignment vertical="center"/>
    </xf>
    <xf numFmtId="241" fontId="194" fillId="86" borderId="840" applyNumberFormat="0" applyBorder="0" applyAlignment="0" applyProtection="0">
      <alignment vertical="center"/>
    </xf>
    <xf numFmtId="241" fontId="194" fillId="86" borderId="840" applyNumberFormat="0" applyBorder="0" applyAlignment="0" applyProtection="0">
      <alignment vertical="center"/>
    </xf>
    <xf numFmtId="241" fontId="194" fillId="86" borderId="869" applyNumberFormat="0" applyBorder="0" applyAlignment="0" applyProtection="0">
      <alignment vertical="center"/>
    </xf>
    <xf numFmtId="283" fontId="79" fillId="0" borderId="842">
      <alignment horizontal="right"/>
    </xf>
    <xf numFmtId="171" fontId="85" fillId="0" borderId="806"/>
    <xf numFmtId="165" fontId="193" fillId="0" borderId="824" applyFill="0" applyAlignment="0" applyProtection="0"/>
    <xf numFmtId="39" fontId="12" fillId="0" borderId="824">
      <protection locked="0"/>
    </xf>
    <xf numFmtId="171" fontId="85" fillId="0" borderId="841"/>
    <xf numFmtId="171" fontId="85" fillId="0" borderId="841"/>
    <xf numFmtId="171" fontId="85" fillId="0" borderId="857"/>
    <xf numFmtId="241" fontId="194" fillId="86" borderId="817" applyNumberFormat="0" applyBorder="0" applyAlignment="0" applyProtection="0">
      <alignment vertical="center"/>
    </xf>
    <xf numFmtId="49" fontId="79" fillId="0" borderId="842">
      <alignment vertical="center"/>
    </xf>
    <xf numFmtId="241" fontId="194" fillId="86" borderId="840" applyNumberFormat="0" applyBorder="0" applyAlignment="0" applyProtection="0">
      <alignment vertical="center"/>
    </xf>
    <xf numFmtId="241" fontId="12" fillId="25" borderId="835" applyNumberFormat="0" applyProtection="0">
      <alignment horizontal="centerContinuous" vertical="center"/>
    </xf>
    <xf numFmtId="241" fontId="194" fillId="86" borderId="856" applyNumberFormat="0" applyBorder="0" applyAlignment="0" applyProtection="0">
      <alignment vertical="center"/>
    </xf>
    <xf numFmtId="241" fontId="12" fillId="25" borderId="835" applyNumberFormat="0" applyAlignment="0">
      <alignment vertical="center"/>
    </xf>
    <xf numFmtId="0" fontId="189" fillId="83" borderId="842" applyBorder="0" applyProtection="0">
      <alignment horizontal="centerContinuous" vertical="center"/>
    </xf>
    <xf numFmtId="171" fontId="12" fillId="0" borderId="842" applyBorder="0" applyProtection="0">
      <alignment horizontal="right" vertical="center"/>
    </xf>
    <xf numFmtId="0" fontId="11" fillId="60" borderId="660" applyNumberFormat="0" applyProtection="0">
      <alignment horizontal="left" vertical="center" wrapText="1"/>
    </xf>
    <xf numFmtId="0" fontId="12" fillId="25" borderId="660" applyNumberFormat="0" applyProtection="0">
      <alignment horizontal="left" vertical="center" wrapText="1"/>
    </xf>
    <xf numFmtId="257" fontId="11" fillId="82" borderId="660" applyNumberFormat="0" applyProtection="0">
      <alignment horizontal="center" vertical="center" wrapText="1"/>
    </xf>
    <xf numFmtId="0" fontId="11" fillId="60" borderId="660" applyNumberFormat="0" applyProtection="0">
      <alignment horizontal="left" vertical="center" wrapText="1"/>
    </xf>
    <xf numFmtId="0" fontId="177" fillId="67" borderId="109">
      <alignment horizontal="center" vertical="center" wrapText="1"/>
      <protection hidden="1"/>
    </xf>
    <xf numFmtId="0" fontId="11" fillId="81" borderId="660" applyNumberFormat="0" applyProtection="0">
      <alignment horizontal="center" vertical="center" wrapText="1"/>
    </xf>
    <xf numFmtId="0" fontId="11" fillId="81" borderId="660" applyNumberFormat="0" applyProtection="0">
      <alignment horizontal="center" vertical="center"/>
    </xf>
    <xf numFmtId="0" fontId="11" fillId="81" borderId="660" applyNumberFormat="0" applyProtection="0">
      <alignment horizontal="center" vertical="center" wrapText="1"/>
    </xf>
    <xf numFmtId="0" fontId="11" fillId="60" borderId="807" applyNumberFormat="0" applyProtection="0">
      <alignment horizontal="left" vertical="center" wrapText="1"/>
    </xf>
    <xf numFmtId="0" fontId="183" fillId="81" borderId="660" applyNumberFormat="0" applyProtection="0">
      <alignment horizontal="center" vertical="center"/>
    </xf>
    <xf numFmtId="0" fontId="12" fillId="25" borderId="807" applyNumberFormat="0" applyProtection="0">
      <alignment horizontal="left" vertical="center" wrapText="1"/>
    </xf>
    <xf numFmtId="257" fontId="11" fillId="82" borderId="807" applyNumberFormat="0" applyProtection="0">
      <alignment horizontal="center" vertical="center" wrapText="1"/>
    </xf>
    <xf numFmtId="237" fontId="181" fillId="0" borderId="169"/>
    <xf numFmtId="0" fontId="11" fillId="60" borderId="807" applyNumberFormat="0" applyProtection="0">
      <alignment horizontal="left" vertical="center" wrapText="1"/>
    </xf>
    <xf numFmtId="0" fontId="11" fillId="81" borderId="807" applyNumberFormat="0" applyProtection="0">
      <alignment horizontal="center" vertical="center" wrapText="1"/>
    </xf>
    <xf numFmtId="0" fontId="11" fillId="81" borderId="807" applyNumberFormat="0" applyProtection="0">
      <alignment horizontal="center" vertical="center"/>
    </xf>
    <xf numFmtId="0" fontId="11" fillId="81" borderId="807" applyNumberFormat="0" applyProtection="0">
      <alignment horizontal="center" vertical="center" wrapText="1"/>
    </xf>
    <xf numFmtId="0" fontId="183" fillId="81" borderId="807" applyNumberFormat="0" applyProtection="0">
      <alignment horizontal="center" vertical="center"/>
    </xf>
    <xf numFmtId="0" fontId="11" fillId="60" borderId="874" applyNumberFormat="0" applyProtection="0">
      <alignment horizontal="left" vertical="center" wrapText="1"/>
    </xf>
    <xf numFmtId="0" fontId="12" fillId="25" borderId="874" applyNumberFormat="0" applyProtection="0">
      <alignment horizontal="left" vertical="center" wrapText="1"/>
    </xf>
    <xf numFmtId="257" fontId="11" fillId="82" borderId="874" applyNumberFormat="0" applyProtection="0">
      <alignment horizontal="center" vertical="center" wrapText="1"/>
    </xf>
    <xf numFmtId="0" fontId="11" fillId="60" borderId="874" applyNumberFormat="0" applyProtection="0">
      <alignment horizontal="left" vertical="center" wrapText="1"/>
    </xf>
    <xf numFmtId="0" fontId="11" fillId="81" borderId="874" applyNumberFormat="0" applyProtection="0">
      <alignment horizontal="center" vertical="center" wrapText="1"/>
    </xf>
    <xf numFmtId="0" fontId="11" fillId="81" borderId="874" applyNumberFormat="0" applyProtection="0">
      <alignment horizontal="center" vertical="center"/>
    </xf>
    <xf numFmtId="0" fontId="11" fillId="81" borderId="874" applyNumberFormat="0" applyProtection="0">
      <alignment horizontal="center" vertical="center" wrapText="1"/>
    </xf>
    <xf numFmtId="0" fontId="183" fillId="81" borderId="874" applyNumberFormat="0" applyProtection="0">
      <alignment horizontal="center" vertical="center"/>
    </xf>
    <xf numFmtId="0" fontId="177" fillId="67" borderId="660">
      <alignment horizontal="center" vertical="center" wrapText="1"/>
      <protection hidden="1"/>
    </xf>
    <xf numFmtId="0" fontId="177" fillId="67" borderId="807">
      <alignment horizontal="center" vertical="center" wrapText="1"/>
      <protection hidden="1"/>
    </xf>
    <xf numFmtId="237" fontId="181" fillId="0" borderId="834"/>
    <xf numFmtId="0" fontId="177" fillId="67" borderId="874">
      <alignment horizontal="center" vertical="center" wrapText="1"/>
      <protection hidden="1"/>
    </xf>
    <xf numFmtId="241" fontId="194" fillId="86" borderId="869" applyNumberFormat="0" applyBorder="0" applyAlignment="0" applyProtection="0">
      <alignment vertical="center"/>
    </xf>
    <xf numFmtId="264" fontId="172" fillId="65" borderId="660" applyFill="0" applyBorder="0" applyAlignment="0" applyProtection="0">
      <alignment horizontal="right"/>
      <protection locked="0"/>
    </xf>
    <xf numFmtId="264" fontId="172" fillId="65" borderId="807" applyFill="0" applyBorder="0" applyAlignment="0" applyProtection="0">
      <alignment horizontal="right"/>
      <protection locked="0"/>
    </xf>
    <xf numFmtId="241" fontId="194" fillId="86" borderId="887" applyNumberFormat="0" applyBorder="0" applyAlignment="0" applyProtection="0">
      <alignment vertical="center"/>
    </xf>
    <xf numFmtId="241" fontId="12" fillId="25" borderId="835" applyNumberFormat="0" applyProtection="0">
      <alignment horizontal="centerContinuous" vertical="center"/>
    </xf>
    <xf numFmtId="241" fontId="12" fillId="25" borderId="835" applyNumberFormat="0" applyAlignment="0">
      <alignment vertical="center"/>
    </xf>
    <xf numFmtId="0" fontId="12" fillId="61" borderId="820" applyNumberFormat="0">
      <alignment horizontal="left" vertical="center"/>
    </xf>
    <xf numFmtId="0" fontId="11" fillId="60" borderId="807" applyNumberFormat="0" applyProtection="0">
      <alignment horizontal="left" vertical="center" wrapText="1"/>
    </xf>
    <xf numFmtId="0" fontId="12" fillId="25" borderId="807" applyNumberFormat="0" applyProtection="0">
      <alignment horizontal="left" vertical="center" wrapText="1"/>
    </xf>
    <xf numFmtId="257" fontId="11" fillId="82" borderId="807" applyNumberFormat="0" applyProtection="0">
      <alignment horizontal="center" vertical="center" wrapText="1"/>
    </xf>
    <xf numFmtId="0" fontId="11" fillId="60" borderId="807" applyNumberFormat="0" applyProtection="0">
      <alignment horizontal="left" vertical="center" wrapText="1"/>
    </xf>
    <xf numFmtId="0" fontId="11" fillId="81" borderId="807" applyNumberFormat="0" applyProtection="0">
      <alignment horizontal="center" vertical="center" wrapText="1"/>
    </xf>
    <xf numFmtId="0" fontId="11" fillId="81" borderId="807" applyNumberFormat="0" applyProtection="0">
      <alignment horizontal="center" vertical="center"/>
    </xf>
    <xf numFmtId="0" fontId="11" fillId="81" borderId="807" applyNumberFormat="0" applyProtection="0">
      <alignment horizontal="center" vertical="center" wrapText="1"/>
    </xf>
    <xf numFmtId="0" fontId="183" fillId="81" borderId="807" applyNumberFormat="0" applyProtection="0">
      <alignment horizontal="center" vertical="center"/>
    </xf>
    <xf numFmtId="0" fontId="11" fillId="60" borderId="845" applyNumberFormat="0" applyProtection="0">
      <alignment horizontal="left" vertical="center" wrapText="1"/>
    </xf>
    <xf numFmtId="0" fontId="12" fillId="25" borderId="845" applyNumberFormat="0" applyProtection="0">
      <alignment horizontal="left" vertical="center" wrapText="1"/>
    </xf>
    <xf numFmtId="257" fontId="11" fillId="82" borderId="845" applyNumberFormat="0" applyProtection="0">
      <alignment horizontal="center" vertical="center" wrapText="1"/>
    </xf>
    <xf numFmtId="0" fontId="11" fillId="60" borderId="845" applyNumberFormat="0" applyProtection="0">
      <alignment horizontal="left" vertical="center" wrapText="1"/>
    </xf>
    <xf numFmtId="0" fontId="11" fillId="81" borderId="845" applyNumberFormat="0" applyProtection="0">
      <alignment horizontal="center" vertical="center" wrapText="1"/>
    </xf>
    <xf numFmtId="0" fontId="11" fillId="81" borderId="845" applyNumberFormat="0" applyProtection="0">
      <alignment horizontal="center" vertical="center"/>
    </xf>
    <xf numFmtId="0" fontId="11" fillId="81" borderId="845" applyNumberFormat="0" applyProtection="0">
      <alignment horizontal="center" vertical="center" wrapText="1"/>
    </xf>
    <xf numFmtId="0" fontId="11" fillId="60" borderId="858" applyNumberFormat="0" applyProtection="0">
      <alignment horizontal="left" vertical="center" wrapText="1"/>
    </xf>
    <xf numFmtId="0" fontId="183" fillId="81" borderId="845" applyNumberFormat="0" applyProtection="0">
      <alignment horizontal="center" vertical="center"/>
    </xf>
    <xf numFmtId="0" fontId="12" fillId="25" borderId="858" applyNumberFormat="0" applyProtection="0">
      <alignment horizontal="left" vertical="center" wrapText="1"/>
    </xf>
    <xf numFmtId="257" fontId="11" fillId="82" borderId="858" applyNumberFormat="0" applyProtection="0">
      <alignment horizontal="center" vertical="center" wrapText="1"/>
    </xf>
    <xf numFmtId="0" fontId="11" fillId="60" borderId="858" applyNumberFormat="0" applyProtection="0">
      <alignment horizontal="left" vertical="center" wrapText="1"/>
    </xf>
    <xf numFmtId="0" fontId="11" fillId="81" borderId="858" applyNumberFormat="0" applyProtection="0">
      <alignment horizontal="center" vertical="center" wrapText="1"/>
    </xf>
    <xf numFmtId="0" fontId="11" fillId="81" borderId="858" applyNumberFormat="0" applyProtection="0">
      <alignment horizontal="center" vertical="center"/>
    </xf>
    <xf numFmtId="0" fontId="11" fillId="81" borderId="858" applyNumberFormat="0" applyProtection="0">
      <alignment horizontal="center" vertical="center" wrapText="1"/>
    </xf>
    <xf numFmtId="0" fontId="183" fillId="81" borderId="858" applyNumberFormat="0" applyProtection="0">
      <alignment horizontal="center" vertical="center"/>
    </xf>
    <xf numFmtId="0" fontId="11" fillId="60" borderId="858" applyNumberFormat="0" applyProtection="0">
      <alignment horizontal="left" vertical="center" wrapText="1"/>
    </xf>
    <xf numFmtId="0" fontId="12" fillId="25" borderId="858" applyNumberFormat="0" applyProtection="0">
      <alignment horizontal="left" vertical="center" wrapText="1"/>
    </xf>
    <xf numFmtId="257" fontId="11" fillId="82" borderId="858" applyNumberFormat="0" applyProtection="0">
      <alignment horizontal="center" vertical="center" wrapText="1"/>
    </xf>
    <xf numFmtId="0" fontId="11" fillId="60" borderId="858" applyNumberFormat="0" applyProtection="0">
      <alignment horizontal="left" vertical="center" wrapText="1"/>
    </xf>
    <xf numFmtId="0" fontId="11" fillId="81" borderId="858" applyNumberFormat="0" applyProtection="0">
      <alignment horizontal="center" vertical="center" wrapText="1"/>
    </xf>
    <xf numFmtId="0" fontId="11" fillId="81" borderId="858" applyNumberFormat="0" applyProtection="0">
      <alignment horizontal="center" vertical="center"/>
    </xf>
    <xf numFmtId="0" fontId="11" fillId="81" borderId="858" applyNumberFormat="0" applyProtection="0">
      <alignment horizontal="center" vertical="center" wrapText="1"/>
    </xf>
    <xf numFmtId="0" fontId="183" fillId="81" borderId="858" applyNumberFormat="0" applyProtection="0">
      <alignment horizontal="center" vertical="center"/>
    </xf>
    <xf numFmtId="237" fontId="181" fillId="0" borderId="834"/>
    <xf numFmtId="0" fontId="177" fillId="67" borderId="807">
      <alignment horizontal="center" vertical="center" wrapText="1"/>
      <protection hidden="1"/>
    </xf>
    <xf numFmtId="0" fontId="177" fillId="67" borderId="845">
      <alignment horizontal="center" vertical="center" wrapText="1"/>
      <protection hidden="1"/>
    </xf>
    <xf numFmtId="0" fontId="177" fillId="67" borderId="858">
      <alignment horizontal="center" vertical="center" wrapText="1"/>
      <protection hidden="1"/>
    </xf>
    <xf numFmtId="0" fontId="177" fillId="67" borderId="858">
      <alignment horizontal="center" vertical="center" wrapText="1"/>
      <protection hidden="1"/>
    </xf>
    <xf numFmtId="237" fontId="181" fillId="0" borderId="834"/>
    <xf numFmtId="264" fontId="172" fillId="65" borderId="807" applyFill="0" applyBorder="0" applyAlignment="0" applyProtection="0">
      <alignment horizontal="right"/>
      <protection locked="0"/>
    </xf>
    <xf numFmtId="260" fontId="164" fillId="0" borderId="831" applyBorder="0"/>
    <xf numFmtId="264" fontId="172" fillId="65" borderId="845" applyFill="0" applyBorder="0" applyAlignment="0" applyProtection="0">
      <alignment horizontal="right"/>
      <protection locked="0"/>
    </xf>
    <xf numFmtId="0" fontId="83" fillId="0" borderId="842" applyNumberFormat="0" applyFont="0" applyFill="0" applyAlignment="0" applyProtection="0"/>
    <xf numFmtId="231" fontId="85" fillId="0" borderId="842" applyFont="0" applyFill="0" applyBorder="0" applyAlignment="0" applyProtection="0"/>
    <xf numFmtId="2" fontId="149" fillId="0" borderId="842"/>
    <xf numFmtId="14" fontId="85" fillId="0" borderId="842" applyFont="0" applyFill="0" applyBorder="0" applyAlignment="0" applyProtection="0"/>
    <xf numFmtId="260" fontId="164" fillId="0" borderId="785" applyBorder="0"/>
    <xf numFmtId="264" fontId="172" fillId="65" borderId="858" applyFill="0" applyBorder="0" applyAlignment="0" applyProtection="0">
      <alignment horizontal="right"/>
      <protection locked="0"/>
    </xf>
    <xf numFmtId="264" fontId="172" fillId="65" borderId="874" applyFill="0" applyBorder="0" applyAlignment="0" applyProtection="0">
      <alignment horizontal="right"/>
      <protection locked="0"/>
    </xf>
    <xf numFmtId="264" fontId="172" fillId="65" borderId="858" applyFill="0" applyBorder="0" applyAlignment="0" applyProtection="0">
      <alignment horizontal="right"/>
      <protection locked="0"/>
    </xf>
    <xf numFmtId="260" fontId="164" fillId="0" borderId="831" applyBorder="0"/>
    <xf numFmtId="229" fontId="81" fillId="65" borderId="836" applyFont="0" applyFill="0" applyBorder="0" applyAlignment="0" applyProtection="0"/>
    <xf numFmtId="260" fontId="164" fillId="0" borderId="863" applyBorder="0"/>
    <xf numFmtId="229" fontId="81" fillId="65" borderId="836" applyFont="0" applyFill="0" applyBorder="0" applyAlignment="0" applyProtection="0"/>
    <xf numFmtId="260" fontId="164" fillId="0" borderId="863" applyBorder="0"/>
    <xf numFmtId="260" fontId="164" fillId="0" borderId="863" applyBorder="0"/>
    <xf numFmtId="208" fontId="90" fillId="63" borderId="814"/>
    <xf numFmtId="0" fontId="83" fillId="0" borderId="823" applyNumberFormat="0" applyFont="0" applyFill="0" applyAlignment="0" applyProtection="0"/>
    <xf numFmtId="0" fontId="17" fillId="21" borderId="820" applyNumberFormat="0" applyAlignment="0" applyProtection="0"/>
    <xf numFmtId="171" fontId="12" fillId="0" borderId="842" applyBorder="0" applyProtection="0">
      <alignment horizontal="right" vertical="center"/>
    </xf>
    <xf numFmtId="0" fontId="189" fillId="83" borderId="842" applyBorder="0" applyProtection="0">
      <alignment horizontal="centerContinuous" vertical="center"/>
    </xf>
    <xf numFmtId="49" fontId="79" fillId="0" borderId="842">
      <alignment vertical="center"/>
    </xf>
    <xf numFmtId="283" fontId="79" fillId="0" borderId="842">
      <alignment horizontal="right"/>
    </xf>
    <xf numFmtId="166" fontId="113" fillId="0" borderId="815">
      <protection locked="0"/>
    </xf>
    <xf numFmtId="260" fontId="164" fillId="0" borderId="872" applyBorder="0"/>
    <xf numFmtId="260" fontId="164" fillId="0" borderId="863" applyBorder="0"/>
    <xf numFmtId="171" fontId="85" fillId="0" borderId="806"/>
    <xf numFmtId="241" fontId="194" fillId="86" borderId="817" applyNumberFormat="0" applyBorder="0" applyAlignment="0" applyProtection="0">
      <alignment vertical="center"/>
    </xf>
    <xf numFmtId="0" fontId="25" fillId="8" borderId="820" applyNumberFormat="0" applyAlignment="0" applyProtection="0"/>
    <xf numFmtId="1" fontId="121" fillId="69" borderId="822" applyNumberFormat="0" applyBorder="0" applyAlignment="0">
      <alignment horizontal="centerContinuous" vertical="center"/>
      <protection locked="0"/>
    </xf>
    <xf numFmtId="0" fontId="47" fillId="0" borderId="821">
      <alignment horizontal="left" vertical="center"/>
    </xf>
    <xf numFmtId="0" fontId="147" fillId="73" borderId="839">
      <alignment horizontal="left" vertical="center" wrapText="1"/>
    </xf>
    <xf numFmtId="166" fontId="113" fillId="0" borderId="838">
      <protection locked="0"/>
    </xf>
    <xf numFmtId="208" fontId="90" fillId="63" borderId="837"/>
    <xf numFmtId="0" fontId="147" fillId="73" borderId="839">
      <alignment horizontal="left" vertical="center" wrapText="1"/>
    </xf>
    <xf numFmtId="166" fontId="113" fillId="0" borderId="838">
      <protection locked="0"/>
    </xf>
    <xf numFmtId="208" fontId="90" fillId="63" borderId="837"/>
    <xf numFmtId="0" fontId="147" fillId="73" borderId="816">
      <alignment horizontal="left" vertical="center" wrapText="1"/>
    </xf>
    <xf numFmtId="0" fontId="147" fillId="73" borderId="855">
      <alignment horizontal="left" vertical="center" wrapText="1"/>
    </xf>
    <xf numFmtId="166" fontId="113" fillId="0" borderId="854">
      <protection locked="0"/>
    </xf>
    <xf numFmtId="208" fontId="90" fillId="63" borderId="853"/>
    <xf numFmtId="166" fontId="113" fillId="0" borderId="867">
      <protection locked="0"/>
    </xf>
    <xf numFmtId="208" fontId="90" fillId="63" borderId="866"/>
    <xf numFmtId="0" fontId="147" fillId="73" borderId="868">
      <alignment horizontal="left" vertical="center" wrapText="1"/>
    </xf>
    <xf numFmtId="166" fontId="113" fillId="0" borderId="867">
      <protection locked="0"/>
    </xf>
    <xf numFmtId="208" fontId="90" fillId="63" borderId="866"/>
    <xf numFmtId="0" fontId="12" fillId="0" borderId="807"/>
    <xf numFmtId="0" fontId="147" fillId="73" borderId="816">
      <alignment horizontal="left" vertical="center" wrapText="1"/>
    </xf>
    <xf numFmtId="241" fontId="12" fillId="65" borderId="812" applyNumberFormat="0" applyFont="0" applyBorder="0" applyAlignment="0">
      <alignment horizontal="right" vertical="center"/>
      <protection locked="0"/>
    </xf>
    <xf numFmtId="10" fontId="108" fillId="65" borderId="807" applyNumberFormat="0" applyBorder="0" applyAlignment="0" applyProtection="0"/>
    <xf numFmtId="0" fontId="12" fillId="0" borderId="845"/>
    <xf numFmtId="0" fontId="12" fillId="0" borderId="858"/>
    <xf numFmtId="238" fontId="87" fillId="0" borderId="834">
      <alignment horizontal="center"/>
    </xf>
    <xf numFmtId="208" fontId="90" fillId="63" borderId="814"/>
    <xf numFmtId="166" fontId="113" fillId="0" borderId="815">
      <protection locked="0"/>
    </xf>
    <xf numFmtId="0" fontId="147" fillId="73" borderId="816">
      <alignment horizontal="left" vertical="center" wrapText="1"/>
    </xf>
    <xf numFmtId="0" fontId="183" fillId="81" borderId="109" applyNumberFormat="0" applyProtection="0">
      <alignment horizontal="center" vertical="center"/>
    </xf>
    <xf numFmtId="0" fontId="47" fillId="0" borderId="831">
      <alignment horizontal="left" vertical="center"/>
    </xf>
    <xf numFmtId="0" fontId="11" fillId="81" borderId="109" applyNumberFormat="0" applyProtection="0">
      <alignment horizontal="center" vertical="center" wrapText="1"/>
    </xf>
    <xf numFmtId="0" fontId="11" fillId="81" borderId="109" applyNumberFormat="0" applyProtection="0">
      <alignment horizontal="center" vertical="center"/>
    </xf>
    <xf numFmtId="0" fontId="11" fillId="81" borderId="109" applyNumberFormat="0" applyProtection="0">
      <alignment horizontal="center" vertical="center" wrapText="1"/>
    </xf>
    <xf numFmtId="237" fontId="12" fillId="71" borderId="807" applyNumberFormat="0" applyFont="0" applyBorder="0" applyAlignment="0" applyProtection="0"/>
    <xf numFmtId="0" fontId="11" fillId="60" borderId="109" applyNumberFormat="0" applyProtection="0">
      <alignment horizontal="left" vertical="center" wrapText="1"/>
    </xf>
    <xf numFmtId="0" fontId="12" fillId="0" borderId="858"/>
    <xf numFmtId="0" fontId="147" fillId="73" borderId="839">
      <alignment horizontal="left" vertical="center" wrapText="1"/>
    </xf>
    <xf numFmtId="1" fontId="121" fillId="69" borderId="826" applyNumberFormat="0" applyBorder="0" applyAlignment="0">
      <alignment horizontal="centerContinuous" vertical="center"/>
      <protection locked="0"/>
    </xf>
    <xf numFmtId="257" fontId="11" fillId="82" borderId="109" applyNumberFormat="0" applyProtection="0">
      <alignment horizontal="center" vertical="center" wrapText="1"/>
    </xf>
    <xf numFmtId="0" fontId="12" fillId="25" borderId="109" applyNumberFormat="0" applyProtection="0">
      <alignment horizontal="left" vertical="center" wrapText="1"/>
    </xf>
    <xf numFmtId="0" fontId="147" fillId="73" borderId="839">
      <alignment horizontal="left" vertical="center" wrapText="1"/>
    </xf>
    <xf numFmtId="0" fontId="11" fillId="60" borderId="109" applyNumberFormat="0" applyProtection="0">
      <alignment horizontal="left" vertical="center" wrapText="1"/>
    </xf>
    <xf numFmtId="0" fontId="25" fillId="8" borderId="827" applyNumberFormat="0" applyAlignment="0" applyProtection="0"/>
    <xf numFmtId="0" fontId="47" fillId="0" borderId="785">
      <alignment horizontal="left" vertical="center"/>
    </xf>
    <xf numFmtId="10" fontId="108" fillId="65" borderId="845" applyNumberFormat="0" applyBorder="0" applyAlignment="0" applyProtection="0"/>
    <xf numFmtId="227" fontId="78" fillId="0" borderId="833" applyNumberFormat="0" applyFill="0">
      <alignment horizontal="right"/>
    </xf>
    <xf numFmtId="227" fontId="78" fillId="0" borderId="833" applyNumberFormat="0" applyFill="0">
      <alignment horizontal="right"/>
    </xf>
    <xf numFmtId="0" fontId="147" fillId="73" borderId="868">
      <alignment horizontal="left" vertical="center" wrapText="1"/>
    </xf>
    <xf numFmtId="224" fontId="108" fillId="0" borderId="825" applyFont="0" applyFill="0" applyBorder="0" applyAlignment="0" applyProtection="0"/>
    <xf numFmtId="1" fontId="121" fillId="69" borderId="826" applyNumberFormat="0" applyBorder="0" applyAlignment="0">
      <alignment horizontal="centerContinuous" vertical="center"/>
      <protection locked="0"/>
    </xf>
    <xf numFmtId="10" fontId="108" fillId="65" borderId="858" applyNumberFormat="0" applyBorder="0" applyAlignment="0" applyProtection="0"/>
    <xf numFmtId="0" fontId="25" fillId="8" borderId="827" applyNumberFormat="0" applyAlignment="0" applyProtection="0"/>
    <xf numFmtId="0" fontId="147" fillId="73" borderId="868">
      <alignment horizontal="left" vertical="center" wrapText="1"/>
    </xf>
    <xf numFmtId="0" fontId="47" fillId="0" borderId="831">
      <alignment horizontal="left" vertical="center"/>
    </xf>
    <xf numFmtId="237" fontId="12" fillId="71" borderId="845" applyNumberFormat="0" applyFont="0" applyBorder="0" applyAlignment="0" applyProtection="0"/>
    <xf numFmtId="224" fontId="108" fillId="0" borderId="825" applyFont="0" applyFill="0" applyBorder="0" applyAlignment="0" applyProtection="0"/>
    <xf numFmtId="235" fontId="101" fillId="68" borderId="844">
      <alignment horizontal="left"/>
    </xf>
    <xf numFmtId="10" fontId="108" fillId="65" borderId="858" applyNumberFormat="0" applyBorder="0" applyAlignment="0" applyProtection="0"/>
    <xf numFmtId="1" fontId="121" fillId="69" borderId="846" applyNumberFormat="0" applyBorder="0" applyAlignment="0">
      <alignment horizontal="centerContinuous" vertical="center"/>
      <protection locked="0"/>
    </xf>
    <xf numFmtId="0" fontId="147" fillId="73" borderId="886">
      <alignment horizontal="left" vertical="center" wrapText="1"/>
    </xf>
    <xf numFmtId="0" fontId="47" fillId="0" borderId="863">
      <alignment horizontal="left" vertical="center"/>
    </xf>
    <xf numFmtId="237" fontId="12" fillId="71" borderId="858" applyNumberFormat="0" applyFont="0" applyBorder="0" applyAlignment="0" applyProtection="0"/>
    <xf numFmtId="224" fontId="108" fillId="0" borderId="825" applyFont="0" applyFill="0" applyBorder="0" applyAlignment="0" applyProtection="0"/>
    <xf numFmtId="241" fontId="12" fillId="65" borderId="812" applyNumberFormat="0" applyFont="0" applyBorder="0" applyAlignment="0">
      <alignment horizontal="right" vertical="center"/>
      <protection locked="0"/>
    </xf>
    <xf numFmtId="1" fontId="121" fillId="69" borderId="859" applyNumberFormat="0" applyBorder="0" applyAlignment="0">
      <alignment horizontal="centerContinuous" vertical="center"/>
      <protection locked="0"/>
    </xf>
    <xf numFmtId="0" fontId="25" fillId="8" borderId="860" applyNumberFormat="0" applyAlignment="0" applyProtection="0"/>
    <xf numFmtId="224" fontId="108" fillId="0" borderId="825" applyFont="0" applyFill="0" applyBorder="0" applyAlignment="0" applyProtection="0"/>
    <xf numFmtId="0" fontId="47" fillId="0" borderId="863">
      <alignment horizontal="left" vertical="center"/>
    </xf>
    <xf numFmtId="237" fontId="12" fillId="71" borderId="858" applyNumberFormat="0" applyFont="0" applyBorder="0" applyAlignment="0" applyProtection="0"/>
    <xf numFmtId="224" fontId="108" fillId="0" borderId="825" applyFont="0" applyFill="0" applyBorder="0" applyAlignment="0" applyProtection="0"/>
    <xf numFmtId="1" fontId="121" fillId="69" borderId="859" applyNumberFormat="0" applyBorder="0" applyAlignment="0">
      <alignment horizontal="centerContinuous" vertical="center"/>
      <protection locked="0"/>
    </xf>
    <xf numFmtId="238" fontId="87" fillId="0" borderId="834">
      <alignment horizontal="center"/>
    </xf>
    <xf numFmtId="0" fontId="47" fillId="0" borderId="863">
      <alignment horizontal="left" vertical="center"/>
    </xf>
    <xf numFmtId="0" fontId="25" fillId="8" borderId="860" applyNumberFormat="0" applyAlignment="0" applyProtection="0"/>
    <xf numFmtId="1" fontId="121" fillId="69" borderId="879" applyNumberFormat="0" applyBorder="0" applyAlignment="0">
      <alignment horizontal="centerContinuous" vertical="center"/>
      <protection locked="0"/>
    </xf>
    <xf numFmtId="0" fontId="25" fillId="8" borderId="880" applyNumberFormat="0" applyAlignment="0" applyProtection="0"/>
    <xf numFmtId="224" fontId="108" fillId="0" borderId="825" applyFont="0" applyFill="0" applyBorder="0" applyAlignment="0" applyProtection="0"/>
    <xf numFmtId="224" fontId="108" fillId="0" borderId="825" applyFont="0" applyFill="0" applyBorder="0" applyAlignment="0" applyProtection="0"/>
    <xf numFmtId="227" fontId="78" fillId="0" borderId="833" applyNumberFormat="0" applyFill="0">
      <alignment horizontal="right"/>
    </xf>
    <xf numFmtId="227" fontId="78" fillId="0" borderId="833" applyNumberFormat="0" applyFill="0">
      <alignment horizontal="right"/>
    </xf>
    <xf numFmtId="224" fontId="108" fillId="0" borderId="825" applyFont="0" applyFill="0" applyBorder="0" applyAlignment="0" applyProtection="0"/>
    <xf numFmtId="241" fontId="194" fillId="86" borderId="840" applyNumberFormat="0" applyBorder="0" applyAlignment="0" applyProtection="0">
      <alignment vertical="center"/>
    </xf>
    <xf numFmtId="171" fontId="85" fillId="0" borderId="841"/>
    <xf numFmtId="171" fontId="85" fillId="0" borderId="841"/>
    <xf numFmtId="241" fontId="194" fillId="86" borderId="840" applyNumberFormat="0" applyBorder="0" applyAlignment="0" applyProtection="0">
      <alignment vertical="center"/>
    </xf>
    <xf numFmtId="166" fontId="113" fillId="0" borderId="803">
      <protection locked="0"/>
    </xf>
    <xf numFmtId="0" fontId="12" fillId="24" borderId="828" applyNumberFormat="0" applyFont="0" applyAlignment="0" applyProtection="0"/>
    <xf numFmtId="241" fontId="194" fillId="86" borderId="856" applyNumberFormat="0" applyBorder="0" applyAlignment="0" applyProtection="0">
      <alignment vertical="center"/>
    </xf>
    <xf numFmtId="171" fontId="85" fillId="0" borderId="857"/>
    <xf numFmtId="0" fontId="12" fillId="24" borderId="828" applyNumberFormat="0" applyFont="0" applyAlignment="0" applyProtection="0"/>
    <xf numFmtId="241" fontId="194" fillId="86" borderId="869" applyNumberFormat="0" applyBorder="0" applyAlignment="0" applyProtection="0">
      <alignment vertical="center"/>
    </xf>
    <xf numFmtId="171" fontId="85" fillId="0" borderId="870"/>
    <xf numFmtId="166" fontId="113" fillId="0" borderId="838">
      <protection locked="0"/>
    </xf>
    <xf numFmtId="241" fontId="194" fillId="86" borderId="869" applyNumberFormat="0" applyBorder="0" applyAlignment="0" applyProtection="0">
      <alignment vertical="center"/>
    </xf>
    <xf numFmtId="171" fontId="85" fillId="0" borderId="870"/>
    <xf numFmtId="166" fontId="113" fillId="0" borderId="838">
      <protection locked="0"/>
    </xf>
    <xf numFmtId="166" fontId="113" fillId="0" borderId="867">
      <protection locked="0"/>
    </xf>
    <xf numFmtId="166" fontId="113" fillId="0" borderId="867">
      <protection locked="0"/>
    </xf>
    <xf numFmtId="0" fontId="17" fillId="21" borderId="827" applyNumberFormat="0" applyAlignment="0" applyProtection="0"/>
    <xf numFmtId="0" fontId="83" fillId="0" borderId="786" applyNumberFormat="0" applyFont="0" applyFill="0" applyAlignment="0" applyProtection="0"/>
    <xf numFmtId="166" fontId="113" fillId="0" borderId="885">
      <protection locked="0"/>
    </xf>
    <xf numFmtId="0" fontId="12" fillId="24" borderId="881" applyNumberFormat="0" applyFont="0" applyAlignment="0" applyProtection="0"/>
    <xf numFmtId="208" fontId="90" fillId="63" borderId="802"/>
    <xf numFmtId="167" fontId="87" fillId="0" borderId="801" applyFont="0"/>
    <xf numFmtId="0" fontId="17" fillId="21" borderId="827" applyNumberFormat="0" applyAlignment="0" applyProtection="0"/>
    <xf numFmtId="0" fontId="83" fillId="0" borderId="786" applyNumberFormat="0" applyFont="0" applyFill="0" applyAlignment="0" applyProtection="0"/>
    <xf numFmtId="0" fontId="83" fillId="0" borderId="844" applyNumberFormat="0" applyFont="0" applyFill="0" applyAlignment="0" applyProtection="0"/>
    <xf numFmtId="1" fontId="94" fillId="64" borderId="844" applyNumberFormat="0" applyBorder="0" applyAlignment="0">
      <alignment horizontal="center" vertical="top" wrapText="1"/>
      <protection hidden="1"/>
    </xf>
    <xf numFmtId="208" fontId="90" fillId="63" borderId="837"/>
    <xf numFmtId="165" fontId="88" fillId="0" borderId="843" applyNumberFormat="0" applyFont="0" applyBorder="0" applyProtection="0">
      <alignment horizontal="right"/>
    </xf>
    <xf numFmtId="204" fontId="88" fillId="0" borderId="843" applyFill="0">
      <alignment horizontal="right"/>
    </xf>
    <xf numFmtId="204" fontId="88" fillId="0" borderId="843">
      <alignment horizontal="right"/>
    </xf>
    <xf numFmtId="0" fontId="147" fillId="73" borderId="839">
      <alignment horizontal="left" vertical="center" wrapText="1"/>
    </xf>
    <xf numFmtId="207" fontId="12" fillId="0" borderId="843">
      <alignment horizontal="right"/>
      <protection locked="0"/>
    </xf>
    <xf numFmtId="205" fontId="88" fillId="0" borderId="843" applyFill="0">
      <alignment horizontal="right"/>
    </xf>
    <xf numFmtId="3" fontId="12" fillId="0" borderId="843" applyFill="0">
      <alignment horizontal="right"/>
    </xf>
    <xf numFmtId="229" fontId="81" fillId="65" borderId="836" applyFont="0" applyFill="0" applyBorder="0" applyAlignment="0" applyProtection="0"/>
    <xf numFmtId="0" fontId="12" fillId="61" borderId="596" applyNumberFormat="0">
      <alignment horizontal="left" vertical="center"/>
    </xf>
    <xf numFmtId="0" fontId="12" fillId="60" borderId="596" applyNumberFormat="0">
      <alignment horizontal="centerContinuous" vertical="center" wrapText="1"/>
    </xf>
    <xf numFmtId="208" fontId="90" fillId="63" borderId="837"/>
    <xf numFmtId="208" fontId="90" fillId="63" borderId="837"/>
    <xf numFmtId="0" fontId="17" fillId="21" borderId="860" applyNumberFormat="0" applyAlignment="0" applyProtection="0"/>
    <xf numFmtId="167" fontId="87" fillId="0" borderId="847" applyFont="0"/>
    <xf numFmtId="0" fontId="83" fillId="0" borderId="864" applyNumberFormat="0" applyFont="0" applyFill="0" applyAlignment="0" applyProtection="0"/>
    <xf numFmtId="203" fontId="12" fillId="0" borderId="843">
      <alignment horizontal="right"/>
    </xf>
    <xf numFmtId="208" fontId="90" fillId="63" borderId="866"/>
    <xf numFmtId="167" fontId="87" fillId="0" borderId="865" applyFont="0"/>
    <xf numFmtId="0" fontId="17" fillId="21" borderId="860" applyNumberFormat="0" applyAlignment="0" applyProtection="0"/>
    <xf numFmtId="0" fontId="83" fillId="0" borderId="873" applyNumberFormat="0" applyFont="0" applyFill="0" applyAlignment="0" applyProtection="0"/>
    <xf numFmtId="260" fontId="164" fillId="0" borderId="821" applyBorder="0"/>
    <xf numFmtId="208" fontId="90" fillId="63" borderId="866"/>
    <xf numFmtId="241" fontId="12" fillId="25" borderId="170" applyNumberFormat="0" applyAlignment="0">
      <alignment vertical="center"/>
    </xf>
    <xf numFmtId="260" fontId="164" fillId="0" borderId="831" applyBorder="0"/>
    <xf numFmtId="241" fontId="12" fillId="25" borderId="170" applyNumberFormat="0" applyProtection="0">
      <alignment horizontal="centerContinuous" vertical="center"/>
    </xf>
    <xf numFmtId="0" fontId="17" fillId="21" borderId="880" applyNumberFormat="0" applyAlignment="0" applyProtection="0"/>
    <xf numFmtId="167" fontId="87" fillId="0" borderId="865" applyFont="0"/>
    <xf numFmtId="0" fontId="83" fillId="0" borderId="864" applyNumberFormat="0" applyFont="0" applyFill="0" applyAlignment="0" applyProtection="0"/>
    <xf numFmtId="208" fontId="90" fillId="63" borderId="884"/>
    <xf numFmtId="0" fontId="99" fillId="0" borderId="832" applyNumberFormat="0" applyFont="0" applyFill="0" applyAlignment="0" applyProtection="0">
      <alignment horizontal="centerContinuous"/>
    </xf>
    <xf numFmtId="0" fontId="12" fillId="61" borderId="827" applyNumberFormat="0">
      <alignment horizontal="left" vertical="center"/>
    </xf>
    <xf numFmtId="0" fontId="12" fillId="60" borderId="827" applyNumberFormat="0">
      <alignment horizontal="centerContinuous" vertical="center" wrapText="1"/>
    </xf>
    <xf numFmtId="241" fontId="194" fillId="86" borderId="817" applyNumberFormat="0" applyBorder="0" applyAlignment="0" applyProtection="0">
      <alignment vertical="center"/>
    </xf>
    <xf numFmtId="260" fontId="164" fillId="0" borderId="813" applyBorder="0"/>
    <xf numFmtId="166" fontId="113" fillId="0" borderId="838">
      <protection locked="0"/>
    </xf>
    <xf numFmtId="171" fontId="12" fillId="0" borderId="491" applyBorder="0" applyProtection="0">
      <alignment horizontal="right" vertical="center"/>
    </xf>
    <xf numFmtId="0" fontId="189" fillId="83" borderId="491" applyBorder="0" applyProtection="0">
      <alignment horizontal="centerContinuous" vertical="center"/>
    </xf>
    <xf numFmtId="49" fontId="79" fillId="0" borderId="491">
      <alignment vertical="center"/>
    </xf>
    <xf numFmtId="283" fontId="79" fillId="0" borderId="491">
      <alignment horizontal="right"/>
    </xf>
    <xf numFmtId="229" fontId="81" fillId="65" borderId="171" applyFont="0" applyFill="0" applyBorder="0" applyAlignment="0" applyProtection="0"/>
    <xf numFmtId="241" fontId="12" fillId="65" borderId="2530" applyNumberFormat="0" applyFont="0" applyBorder="0" applyAlignment="0">
      <alignment horizontal="right" vertical="center"/>
      <protection locked="0"/>
    </xf>
    <xf numFmtId="241" fontId="12" fillId="65" borderId="1665" applyNumberFormat="0" applyFont="0" applyBorder="0" applyAlignment="0">
      <alignment horizontal="right" vertical="center"/>
      <protection locked="0"/>
    </xf>
    <xf numFmtId="241" fontId="12" fillId="65" borderId="812" applyNumberFormat="0" applyFont="0" applyBorder="0" applyAlignment="0">
      <alignment horizontal="right" vertical="center"/>
      <protection locked="0"/>
    </xf>
    <xf numFmtId="224" fontId="108" fillId="0" borderId="1452" applyFont="0" applyFill="0" applyBorder="0" applyAlignment="0" applyProtection="0"/>
    <xf numFmtId="224" fontId="108" fillId="0" borderId="1452" applyFont="0" applyFill="0" applyBorder="0" applyAlignment="0" applyProtection="0"/>
    <xf numFmtId="224" fontId="108" fillId="0" borderId="2100" applyFont="0" applyFill="0" applyBorder="0" applyAlignment="0" applyProtection="0"/>
    <xf numFmtId="224" fontId="108" fillId="0" borderId="825" applyFont="0" applyFill="0" applyBorder="0" applyAlignment="0" applyProtection="0"/>
    <xf numFmtId="0" fontId="12" fillId="25" borderId="1201" applyNumberFormat="0" applyProtection="0">
      <alignment horizontal="left" vertical="center"/>
    </xf>
    <xf numFmtId="0" fontId="12" fillId="24" borderId="1662" applyNumberFormat="0" applyFont="0" applyAlignment="0" applyProtection="0"/>
    <xf numFmtId="0" fontId="12" fillId="24" borderId="2092" applyNumberFormat="0" applyFont="0" applyAlignment="0" applyProtection="0"/>
    <xf numFmtId="0" fontId="83" fillId="0" borderId="2095" applyNumberFormat="0" applyFont="0" applyFill="0" applyAlignment="0" applyProtection="0"/>
    <xf numFmtId="0" fontId="83" fillId="0" borderId="379" applyNumberFormat="0" applyFont="0" applyFill="0" applyAlignment="0" applyProtection="0"/>
    <xf numFmtId="0" fontId="12" fillId="60" borderId="1384" applyNumberFormat="0">
      <alignment horizontal="centerContinuous" vertical="center" wrapText="1"/>
    </xf>
    <xf numFmtId="0" fontId="12" fillId="61" borderId="1384" applyNumberFormat="0">
      <alignment horizontal="left" vertical="center"/>
    </xf>
    <xf numFmtId="208" fontId="90" fillId="63" borderId="1441"/>
    <xf numFmtId="0" fontId="83" fillId="0" borderId="1287" applyNumberFormat="0" applyFont="0" applyFill="0" applyAlignment="0" applyProtection="0"/>
    <xf numFmtId="0" fontId="17" fillId="21" borderId="1384" applyNumberFormat="0" applyAlignment="0" applyProtection="0"/>
    <xf numFmtId="0" fontId="12" fillId="24" borderId="1434" applyNumberFormat="0" applyFont="0" applyAlignment="0" applyProtection="0"/>
    <xf numFmtId="0" fontId="25" fillId="8" borderId="1384" applyNumberFormat="0" applyAlignment="0" applyProtection="0"/>
    <xf numFmtId="1" fontId="121" fillId="69" borderId="1273" applyNumberFormat="0" applyBorder="0" applyAlignment="0">
      <alignment horizontal="centerContinuous" vertical="center"/>
      <protection locked="0"/>
    </xf>
    <xf numFmtId="0" fontId="147" fillId="73" borderId="1443">
      <alignment horizontal="left" vertical="center" wrapText="1"/>
    </xf>
    <xf numFmtId="241" fontId="194" fillId="86" borderId="1444" applyNumberFormat="0" applyBorder="0" applyAlignment="0" applyProtection="0">
      <alignment vertical="center"/>
    </xf>
    <xf numFmtId="0" fontId="147" fillId="73" borderId="1443">
      <alignment horizontal="left" vertical="center" wrapText="1"/>
    </xf>
    <xf numFmtId="166" fontId="113" fillId="0" borderId="1442">
      <protection locked="0"/>
    </xf>
    <xf numFmtId="208" fontId="90" fillId="63" borderId="1441"/>
    <xf numFmtId="241" fontId="194" fillId="86" borderId="1444" applyNumberFormat="0" applyBorder="0" applyAlignment="0" applyProtection="0">
      <alignment vertical="center"/>
    </xf>
    <xf numFmtId="0" fontId="28" fillId="21" borderId="1275" applyNumberFormat="0" applyAlignment="0" applyProtection="0"/>
    <xf numFmtId="0" fontId="30" fillId="0" borderId="1378" applyNumberFormat="0" applyFill="0" applyAlignment="0" applyProtection="0"/>
    <xf numFmtId="0" fontId="17" fillId="21" borderId="1384" applyNumberFormat="0" applyAlignment="0" applyProtection="0"/>
    <xf numFmtId="0" fontId="25" fillId="8" borderId="1384" applyNumberFormat="0" applyAlignment="0" applyProtection="0"/>
    <xf numFmtId="0" fontId="28" fillId="21" borderId="1275" applyNumberFormat="0" applyAlignment="0" applyProtection="0"/>
    <xf numFmtId="0" fontId="30" fillId="0" borderId="1378" applyNumberFormat="0" applyFill="0" applyAlignment="0" applyProtection="0"/>
    <xf numFmtId="0" fontId="17" fillId="21" borderId="1384" applyNumberFormat="0" applyAlignment="0" applyProtection="0"/>
    <xf numFmtId="0" fontId="25" fillId="8" borderId="1384" applyNumberFormat="0" applyAlignment="0" applyProtection="0"/>
    <xf numFmtId="0" fontId="28" fillId="21" borderId="1275" applyNumberFormat="0" applyAlignment="0" applyProtection="0"/>
    <xf numFmtId="0" fontId="30" fillId="0" borderId="1378" applyNumberFormat="0" applyFill="0" applyAlignment="0" applyProtection="0"/>
    <xf numFmtId="0" fontId="17" fillId="21" borderId="1384" applyNumberFormat="0" applyAlignment="0" applyProtection="0"/>
    <xf numFmtId="0" fontId="25" fillId="8" borderId="1384" applyNumberFormat="0" applyAlignment="0" applyProtection="0"/>
    <xf numFmtId="0" fontId="28" fillId="21" borderId="1275" applyNumberFormat="0" applyAlignment="0" applyProtection="0"/>
    <xf numFmtId="0" fontId="30" fillId="0" borderId="1378" applyNumberFormat="0" applyFill="0" applyAlignment="0" applyProtection="0"/>
    <xf numFmtId="278" fontId="173" fillId="70" borderId="1484" applyBorder="0">
      <alignment horizontal="right" vertical="center"/>
      <protection locked="0"/>
    </xf>
    <xf numFmtId="171" fontId="85" fillId="0" borderId="1466"/>
    <xf numFmtId="165" fontId="193" fillId="0" borderId="1440" applyFill="0" applyAlignment="0" applyProtection="0"/>
    <xf numFmtId="39" fontId="12" fillId="0" borderId="1440">
      <protection locked="0"/>
    </xf>
    <xf numFmtId="171" fontId="85" fillId="0" borderId="1479"/>
    <xf numFmtId="165" fontId="193" fillId="0" borderId="1486" applyFill="0" applyAlignment="0" applyProtection="0"/>
    <xf numFmtId="39" fontId="12" fillId="0" borderId="1486">
      <protection locked="0"/>
    </xf>
    <xf numFmtId="171" fontId="85" fillId="0" borderId="1508"/>
    <xf numFmtId="165" fontId="193" fillId="0" borderId="1503" applyFill="0" applyAlignment="0" applyProtection="0"/>
    <xf numFmtId="39" fontId="12" fillId="0" borderId="1503">
      <protection locked="0"/>
    </xf>
    <xf numFmtId="171" fontId="85" fillId="0" borderId="1508"/>
    <xf numFmtId="165" fontId="193" fillId="0" borderId="1503" applyFill="0" applyAlignment="0" applyProtection="0"/>
    <xf numFmtId="39" fontId="12" fillId="0" borderId="1503">
      <protection locked="0"/>
    </xf>
    <xf numFmtId="171" fontId="85" fillId="0" borderId="1526"/>
    <xf numFmtId="241" fontId="12" fillId="25" borderId="1464" applyNumberFormat="0" applyProtection="0">
      <alignment horizontal="centerContinuous" vertical="center"/>
    </xf>
    <xf numFmtId="241" fontId="194" fillId="86" borderId="1465" applyNumberFormat="0" applyBorder="0" applyAlignment="0" applyProtection="0">
      <alignment vertical="center"/>
    </xf>
    <xf numFmtId="241" fontId="12" fillId="25" borderId="1464" applyNumberFormat="0" applyAlignment="0">
      <alignment vertical="center"/>
    </xf>
    <xf numFmtId="241" fontId="194" fillId="86" borderId="1478" applyNumberFormat="0" applyBorder="0" applyAlignment="0" applyProtection="0">
      <alignment vertical="center"/>
    </xf>
    <xf numFmtId="241" fontId="194" fillId="86" borderId="1478" applyNumberFormat="0" applyBorder="0" applyAlignment="0" applyProtection="0">
      <alignment vertical="center"/>
    </xf>
    <xf numFmtId="241" fontId="194" fillId="86" borderId="1507" applyNumberFormat="0" applyBorder="0" applyAlignment="0" applyProtection="0">
      <alignment vertical="center"/>
    </xf>
    <xf numFmtId="171" fontId="85" fillId="0" borderId="1445"/>
    <xf numFmtId="165" fontId="193" fillId="0" borderId="1440" applyFill="0" applyAlignment="0" applyProtection="0"/>
    <xf numFmtId="39" fontId="12" fillId="0" borderId="1440">
      <protection locked="0"/>
    </xf>
    <xf numFmtId="171" fontId="85" fillId="0" borderId="1479"/>
    <xf numFmtId="171" fontId="85" fillId="0" borderId="1479"/>
    <xf numFmtId="171" fontId="85" fillId="0" borderId="1495"/>
    <xf numFmtId="241" fontId="194" fillId="86" borderId="1444" applyNumberFormat="0" applyBorder="0" applyAlignment="0" applyProtection="0">
      <alignment vertical="center"/>
    </xf>
    <xf numFmtId="241" fontId="194" fillId="86" borderId="1478" applyNumberFormat="0" applyBorder="0" applyAlignment="0" applyProtection="0">
      <alignment vertical="center"/>
    </xf>
    <xf numFmtId="241" fontId="194" fillId="86" borderId="1478" applyNumberFormat="0" applyBorder="0" applyAlignment="0" applyProtection="0">
      <alignment vertical="center"/>
    </xf>
    <xf numFmtId="241" fontId="12" fillId="25" borderId="1464" applyNumberFormat="0" applyProtection="0">
      <alignment horizontal="centerContinuous" vertical="center"/>
    </xf>
    <xf numFmtId="241" fontId="194" fillId="86" borderId="1494" applyNumberFormat="0" applyBorder="0" applyAlignment="0" applyProtection="0">
      <alignment vertical="center"/>
    </xf>
    <xf numFmtId="241" fontId="12" fillId="25" borderId="1464" applyNumberFormat="0" applyAlignment="0">
      <alignment vertical="center"/>
    </xf>
    <xf numFmtId="0" fontId="11" fillId="60" borderId="1470" applyNumberFormat="0" applyProtection="0">
      <alignment horizontal="left" vertical="center" wrapText="1"/>
    </xf>
    <xf numFmtId="0" fontId="12" fillId="25" borderId="1470" applyNumberFormat="0" applyProtection="0">
      <alignment horizontal="left" vertical="center" wrapText="1"/>
    </xf>
    <xf numFmtId="257" fontId="11" fillId="82" borderId="1470" applyNumberFormat="0" applyProtection="0">
      <alignment horizontal="center" vertical="center" wrapText="1"/>
    </xf>
    <xf numFmtId="0" fontId="11" fillId="60" borderId="1470" applyNumberFormat="0" applyProtection="0">
      <alignment horizontal="left" vertical="center" wrapText="1"/>
    </xf>
    <xf numFmtId="0" fontId="11" fillId="81" borderId="1470" applyNumberFormat="0" applyProtection="0">
      <alignment horizontal="center" vertical="center" wrapText="1"/>
    </xf>
    <xf numFmtId="0" fontId="11" fillId="81" borderId="1470" applyNumberFormat="0" applyProtection="0">
      <alignment horizontal="center" vertical="center" wrapText="1"/>
    </xf>
    <xf numFmtId="0" fontId="183" fillId="81" borderId="1470" applyNumberFormat="0" applyProtection="0">
      <alignment horizontal="center" vertical="center"/>
    </xf>
    <xf numFmtId="0" fontId="11" fillId="60" borderId="1512" applyNumberFormat="0" applyProtection="0">
      <alignment horizontal="left" vertical="center" wrapText="1"/>
    </xf>
    <xf numFmtId="0" fontId="12" fillId="25" borderId="1512" applyNumberFormat="0" applyProtection="0">
      <alignment horizontal="left" vertical="center" wrapText="1"/>
    </xf>
    <xf numFmtId="257" fontId="11" fillId="82" borderId="1512" applyNumberFormat="0" applyProtection="0">
      <alignment horizontal="center" vertical="center" wrapText="1"/>
    </xf>
    <xf numFmtId="0" fontId="11" fillId="60" borderId="1512" applyNumberFormat="0" applyProtection="0">
      <alignment horizontal="left" vertical="center" wrapText="1"/>
    </xf>
    <xf numFmtId="0" fontId="11" fillId="81" borderId="1512" applyNumberFormat="0" applyProtection="0">
      <alignment horizontal="center" vertical="center" wrapText="1"/>
    </xf>
    <xf numFmtId="0" fontId="11" fillId="81" borderId="1512" applyNumberFormat="0" applyProtection="0">
      <alignment horizontal="center" vertical="center"/>
    </xf>
    <xf numFmtId="0" fontId="11" fillId="81" borderId="1512" applyNumberFormat="0" applyProtection="0">
      <alignment horizontal="center" vertical="center" wrapText="1"/>
    </xf>
    <xf numFmtId="0" fontId="183" fillId="81" borderId="1512" applyNumberFormat="0" applyProtection="0">
      <alignment horizontal="center" vertical="center"/>
    </xf>
    <xf numFmtId="0" fontId="177" fillId="67" borderId="1470">
      <alignment horizontal="center" vertical="center" wrapText="1"/>
      <protection hidden="1"/>
    </xf>
    <xf numFmtId="237" fontId="181" fillId="0" borderId="1462"/>
    <xf numFmtId="0" fontId="177" fillId="67" borderId="1512">
      <alignment horizontal="center" vertical="center" wrapText="1"/>
      <protection hidden="1"/>
    </xf>
    <xf numFmtId="241" fontId="194" fillId="86" borderId="1507" applyNumberFormat="0" applyBorder="0" applyAlignment="0" applyProtection="0">
      <alignment vertical="center"/>
    </xf>
    <xf numFmtId="264" fontId="172" fillId="65" borderId="1470" applyFill="0" applyBorder="0" applyAlignment="0" applyProtection="0">
      <alignment horizontal="right"/>
      <protection locked="0"/>
    </xf>
    <xf numFmtId="241" fontId="194" fillId="86" borderId="1525" applyNumberFormat="0" applyBorder="0" applyAlignment="0" applyProtection="0">
      <alignment vertical="center"/>
    </xf>
    <xf numFmtId="241" fontId="12" fillId="25" borderId="1464" applyNumberFormat="0" applyProtection="0">
      <alignment horizontal="centerContinuous" vertical="center"/>
    </xf>
    <xf numFmtId="241" fontId="12" fillId="25" borderId="1464" applyNumberFormat="0" applyAlignment="0">
      <alignment vertical="center"/>
    </xf>
    <xf numFmtId="0" fontId="12" fillId="60" borderId="1384" applyNumberFormat="0">
      <alignment horizontal="centerContinuous" vertical="center" wrapText="1"/>
    </xf>
    <xf numFmtId="0" fontId="12" fillId="61" borderId="1384" applyNumberFormat="0">
      <alignment horizontal="left" vertical="center"/>
    </xf>
    <xf numFmtId="0" fontId="11" fillId="60" borderId="1446" applyNumberFormat="0" applyProtection="0">
      <alignment horizontal="left" vertical="center" wrapText="1"/>
    </xf>
    <xf numFmtId="0" fontId="12" fillId="25" borderId="1446" applyNumberFormat="0" applyProtection="0">
      <alignment horizontal="left" vertical="center" wrapText="1"/>
    </xf>
    <xf numFmtId="257" fontId="11" fillId="82" borderId="1446" applyNumberFormat="0" applyProtection="0">
      <alignment horizontal="center" vertical="center" wrapText="1"/>
    </xf>
    <xf numFmtId="0" fontId="11" fillId="60" borderId="1446" applyNumberFormat="0" applyProtection="0">
      <alignment horizontal="left" vertical="center" wrapText="1"/>
    </xf>
    <xf numFmtId="0" fontId="11" fillId="81" borderId="1446" applyNumberFormat="0" applyProtection="0">
      <alignment horizontal="center" vertical="center" wrapText="1"/>
    </xf>
    <xf numFmtId="0" fontId="11" fillId="81" borderId="1446" applyNumberFormat="0" applyProtection="0">
      <alignment horizontal="center" vertical="center"/>
    </xf>
    <xf numFmtId="0" fontId="11" fillId="81" borderId="1446" applyNumberFormat="0" applyProtection="0">
      <alignment horizontal="center" vertical="center" wrapText="1"/>
    </xf>
    <xf numFmtId="0" fontId="183" fillId="81" borderId="1446" applyNumberFormat="0" applyProtection="0">
      <alignment horizontal="center" vertical="center"/>
    </xf>
    <xf numFmtId="0" fontId="11" fillId="60" borderId="1485" applyNumberFormat="0" applyProtection="0">
      <alignment horizontal="left" vertical="center" wrapText="1"/>
    </xf>
    <xf numFmtId="0" fontId="12" fillId="25" borderId="1485" applyNumberFormat="0" applyProtection="0">
      <alignment horizontal="left" vertical="center" wrapText="1"/>
    </xf>
    <xf numFmtId="257" fontId="11" fillId="82" borderId="1485" applyNumberFormat="0" applyProtection="0">
      <alignment horizontal="center" vertical="center" wrapText="1"/>
    </xf>
    <xf numFmtId="0" fontId="11" fillId="60" borderId="1485" applyNumberFormat="0" applyProtection="0">
      <alignment horizontal="left" vertical="center" wrapText="1"/>
    </xf>
    <xf numFmtId="0" fontId="11" fillId="81" borderId="1485" applyNumberFormat="0" applyProtection="0">
      <alignment horizontal="center" vertical="center" wrapText="1"/>
    </xf>
    <xf numFmtId="0" fontId="11" fillId="81" borderId="1485" applyNumberFormat="0" applyProtection="0">
      <alignment horizontal="center" vertical="center"/>
    </xf>
    <xf numFmtId="0" fontId="11" fillId="81" borderId="1485" applyNumberFormat="0" applyProtection="0">
      <alignment horizontal="center" vertical="center" wrapText="1"/>
    </xf>
    <xf numFmtId="0" fontId="11" fillId="60" borderId="1496" applyNumberFormat="0" applyProtection="0">
      <alignment horizontal="left" vertical="center" wrapText="1"/>
    </xf>
    <xf numFmtId="0" fontId="183" fillId="81" borderId="1485" applyNumberFormat="0" applyProtection="0">
      <alignment horizontal="center" vertical="center"/>
    </xf>
    <xf numFmtId="0" fontId="12" fillId="25" borderId="1496" applyNumberFormat="0" applyProtection="0">
      <alignment horizontal="left" vertical="center" wrapText="1"/>
    </xf>
    <xf numFmtId="0" fontId="11" fillId="60" borderId="1496" applyNumberFormat="0" applyProtection="0">
      <alignment horizontal="left" vertical="center" wrapText="1"/>
    </xf>
    <xf numFmtId="0" fontId="11" fillId="81" borderId="1496" applyNumberFormat="0" applyProtection="0">
      <alignment horizontal="center" vertical="center" wrapText="1"/>
    </xf>
    <xf numFmtId="0" fontId="11" fillId="81" borderId="1496" applyNumberFormat="0" applyProtection="0">
      <alignment horizontal="center" vertical="center"/>
    </xf>
    <xf numFmtId="0" fontId="11" fillId="81" borderId="1496" applyNumberFormat="0" applyProtection="0">
      <alignment horizontal="center" vertical="center" wrapText="1"/>
    </xf>
    <xf numFmtId="0" fontId="183" fillId="81" borderId="1496" applyNumberFormat="0" applyProtection="0">
      <alignment horizontal="center" vertical="center"/>
    </xf>
    <xf numFmtId="0" fontId="11" fillId="60" borderId="1496" applyNumberFormat="0" applyProtection="0">
      <alignment horizontal="left" vertical="center" wrapText="1"/>
    </xf>
    <xf numFmtId="0" fontId="12" fillId="25" borderId="1496" applyNumberFormat="0" applyProtection="0">
      <alignment horizontal="left" vertical="center" wrapText="1"/>
    </xf>
    <xf numFmtId="257" fontId="11" fillId="82" borderId="1496" applyNumberFormat="0" applyProtection="0">
      <alignment horizontal="center" vertical="center" wrapText="1"/>
    </xf>
    <xf numFmtId="0" fontId="11" fillId="60" borderId="1496" applyNumberFormat="0" applyProtection="0">
      <alignment horizontal="left" vertical="center" wrapText="1"/>
    </xf>
    <xf numFmtId="0" fontId="11" fillId="81" borderId="1496" applyNumberFormat="0" applyProtection="0">
      <alignment horizontal="center" vertical="center" wrapText="1"/>
    </xf>
    <xf numFmtId="0" fontId="11" fillId="81" borderId="1496" applyNumberFormat="0" applyProtection="0">
      <alignment horizontal="center" vertical="center"/>
    </xf>
    <xf numFmtId="0" fontId="11" fillId="81" borderId="1496" applyNumberFormat="0" applyProtection="0">
      <alignment horizontal="center" vertical="center" wrapText="1"/>
    </xf>
    <xf numFmtId="0" fontId="183" fillId="81" borderId="1496" applyNumberFormat="0" applyProtection="0">
      <alignment horizontal="center" vertical="center"/>
    </xf>
    <xf numFmtId="237" fontId="181" fillId="0" borderId="1462"/>
    <xf numFmtId="0" fontId="177" fillId="67" borderId="1446">
      <alignment horizontal="center" vertical="center" wrapText="1"/>
      <protection hidden="1"/>
    </xf>
    <xf numFmtId="0" fontId="177" fillId="67" borderId="1485">
      <alignment horizontal="center" vertical="center" wrapText="1"/>
      <protection hidden="1"/>
    </xf>
    <xf numFmtId="0" fontId="177" fillId="67" borderId="1496">
      <alignment horizontal="center" vertical="center" wrapText="1"/>
      <protection hidden="1"/>
    </xf>
    <xf numFmtId="0" fontId="177" fillId="67" borderId="1496">
      <alignment horizontal="center" vertical="center" wrapText="1"/>
      <protection hidden="1"/>
    </xf>
    <xf numFmtId="237" fontId="181" fillId="0" borderId="1462"/>
    <xf numFmtId="264" fontId="172" fillId="65" borderId="1446" applyFill="0" applyBorder="0" applyAlignment="0" applyProtection="0">
      <alignment horizontal="right"/>
      <protection locked="0"/>
    </xf>
    <xf numFmtId="260" fontId="164" fillId="0" borderId="1458" applyBorder="0"/>
    <xf numFmtId="264" fontId="172" fillId="65" borderId="1485" applyFill="0" applyBorder="0" applyAlignment="0" applyProtection="0">
      <alignment horizontal="right"/>
      <protection locked="0"/>
    </xf>
    <xf numFmtId="260" fontId="164" fillId="0" borderId="1480" applyBorder="0"/>
    <xf numFmtId="264" fontId="172" fillId="65" borderId="1496" applyFill="0" applyBorder="0" applyAlignment="0" applyProtection="0">
      <alignment horizontal="right"/>
      <protection locked="0"/>
    </xf>
    <xf numFmtId="264" fontId="172" fillId="65" borderId="1512" applyFill="0" applyBorder="0" applyAlignment="0" applyProtection="0">
      <alignment horizontal="right"/>
      <protection locked="0"/>
    </xf>
    <xf numFmtId="264" fontId="172" fillId="65" borderId="1496" applyFill="0" applyBorder="0" applyAlignment="0" applyProtection="0">
      <alignment horizontal="right"/>
      <protection locked="0"/>
    </xf>
    <xf numFmtId="260" fontId="164" fillId="0" borderId="1458" applyBorder="0"/>
    <xf numFmtId="229" fontId="81" fillId="65" borderId="1467" applyFont="0" applyFill="0" applyBorder="0" applyAlignment="0" applyProtection="0"/>
    <xf numFmtId="260" fontId="164" fillId="0" borderId="1501" applyBorder="0"/>
    <xf numFmtId="229" fontId="81" fillId="65" borderId="1467" applyFont="0" applyFill="0" applyBorder="0" applyAlignment="0" applyProtection="0"/>
    <xf numFmtId="260" fontId="164" fillId="0" borderId="1501" applyBorder="0"/>
    <xf numFmtId="260" fontId="164" fillId="0" borderId="1501" applyBorder="0"/>
    <xf numFmtId="208" fontId="90" fillId="63" borderId="1441"/>
    <xf numFmtId="0" fontId="83" fillId="0" borderId="1287" applyNumberFormat="0" applyFont="0" applyFill="0" applyAlignment="0" applyProtection="0"/>
    <xf numFmtId="0" fontId="17" fillId="21" borderId="1384" applyNumberFormat="0" applyAlignment="0" applyProtection="0"/>
    <xf numFmtId="166" fontId="113" fillId="0" borderId="1442">
      <protection locked="0"/>
    </xf>
    <xf numFmtId="260" fontId="164" fillId="0" borderId="1510" applyBorder="0"/>
    <xf numFmtId="260" fontId="164" fillId="0" borderId="1501" applyBorder="0"/>
    <xf numFmtId="171" fontId="85" fillId="0" borderId="1445"/>
    <xf numFmtId="241" fontId="194" fillId="86" borderId="1444" applyNumberFormat="0" applyBorder="0" applyAlignment="0" applyProtection="0">
      <alignment vertical="center"/>
    </xf>
    <xf numFmtId="0" fontId="25" fillId="8" borderId="1384" applyNumberFormat="0" applyAlignment="0" applyProtection="0"/>
    <xf numFmtId="1" fontId="121" fillId="69" borderId="1273" applyNumberFormat="0" applyBorder="0" applyAlignment="0">
      <alignment horizontal="centerContinuous" vertical="center"/>
      <protection locked="0"/>
    </xf>
    <xf numFmtId="0" fontId="147" fillId="73" borderId="1477">
      <alignment horizontal="left" vertical="center" wrapText="1"/>
    </xf>
    <xf numFmtId="166" fontId="113" fillId="0" borderId="1476">
      <protection locked="0"/>
    </xf>
    <xf numFmtId="208" fontId="90" fillId="63" borderId="1475"/>
    <xf numFmtId="0" fontId="147" fillId="73" borderId="1477">
      <alignment horizontal="left" vertical="center" wrapText="1"/>
    </xf>
    <xf numFmtId="166" fontId="113" fillId="0" borderId="1476">
      <protection locked="0"/>
    </xf>
    <xf numFmtId="208" fontId="90" fillId="63" borderId="1475"/>
    <xf numFmtId="0" fontId="147" fillId="73" borderId="1443">
      <alignment horizontal="left" vertical="center" wrapText="1"/>
    </xf>
    <xf numFmtId="0" fontId="147" fillId="73" borderId="1493">
      <alignment horizontal="left" vertical="center" wrapText="1"/>
    </xf>
    <xf numFmtId="166" fontId="113" fillId="0" borderId="1492">
      <protection locked="0"/>
    </xf>
    <xf numFmtId="208" fontId="90" fillId="63" borderId="1491"/>
    <xf numFmtId="0" fontId="147" fillId="73" borderId="1506">
      <alignment horizontal="left" vertical="center" wrapText="1"/>
    </xf>
    <xf numFmtId="166" fontId="113" fillId="0" borderId="1505">
      <protection locked="0"/>
    </xf>
    <xf numFmtId="208" fontId="90" fillId="63" borderId="1504"/>
    <xf numFmtId="0" fontId="147" fillId="73" borderId="1506">
      <alignment horizontal="left" vertical="center" wrapText="1"/>
    </xf>
    <xf numFmtId="166" fontId="113" fillId="0" borderId="1505">
      <protection locked="0"/>
    </xf>
    <xf numFmtId="208" fontId="90" fillId="63" borderId="1504"/>
    <xf numFmtId="0" fontId="12" fillId="0" borderId="1446"/>
    <xf numFmtId="0" fontId="147" fillId="73" borderId="1463">
      <alignment horizontal="left" vertical="center" wrapText="1"/>
    </xf>
    <xf numFmtId="241" fontId="12" fillId="65" borderId="1451" applyNumberFormat="0" applyFont="0" applyBorder="0" applyAlignment="0">
      <alignment horizontal="right" vertical="center"/>
      <protection locked="0"/>
    </xf>
    <xf numFmtId="10" fontId="108" fillId="65" borderId="1446" applyNumberFormat="0" applyBorder="0" applyAlignment="0" applyProtection="0"/>
    <xf numFmtId="0" fontId="12" fillId="0" borderId="1485"/>
    <xf numFmtId="0" fontId="12" fillId="0" borderId="1496"/>
    <xf numFmtId="238" fontId="87" fillId="0" borderId="1462">
      <alignment horizontal="center"/>
    </xf>
    <xf numFmtId="208" fontId="90" fillId="63" borderId="1441"/>
    <xf numFmtId="166" fontId="113" fillId="0" borderId="1442">
      <protection locked="0"/>
    </xf>
    <xf numFmtId="0" fontId="147" fillId="73" borderId="1443">
      <alignment horizontal="left" vertical="center" wrapText="1"/>
    </xf>
    <xf numFmtId="0" fontId="47" fillId="0" borderId="1458">
      <alignment horizontal="left" vertical="center"/>
    </xf>
    <xf numFmtId="237" fontId="12" fillId="71" borderId="1446" applyNumberFormat="0" applyFont="0" applyBorder="0" applyAlignment="0" applyProtection="0"/>
    <xf numFmtId="0" fontId="12" fillId="0" borderId="1496"/>
    <xf numFmtId="0" fontId="147" fillId="73" borderId="1477">
      <alignment horizontal="left" vertical="center" wrapText="1"/>
    </xf>
    <xf numFmtId="0" fontId="12" fillId="60" borderId="1224" applyNumberFormat="0">
      <alignment horizontal="centerContinuous" vertical="center" wrapText="1"/>
    </xf>
    <xf numFmtId="0" fontId="12" fillId="61" borderId="1224" applyNumberFormat="0">
      <alignment horizontal="left" vertical="center"/>
    </xf>
    <xf numFmtId="208" fontId="90" fillId="63" borderId="1232"/>
    <xf numFmtId="0" fontId="83" fillId="0" borderId="1230" applyNumberFormat="0" applyFont="0" applyFill="0" applyAlignment="0" applyProtection="0"/>
    <xf numFmtId="0" fontId="17" fillId="21" borderId="1224" applyNumberFormat="0" applyAlignment="0" applyProtection="0"/>
    <xf numFmtId="0" fontId="12" fillId="24" borderId="1225" applyNumberFormat="0" applyFont="0" applyAlignment="0" applyProtection="0"/>
    <xf numFmtId="166" fontId="113" fillId="0" borderId="1233">
      <protection locked="0"/>
    </xf>
    <xf numFmtId="0" fontId="25" fillId="8" borderId="1224" applyNumberFormat="0" applyAlignment="0" applyProtection="0"/>
    <xf numFmtId="1" fontId="121" fillId="69" borderId="1229" applyNumberFormat="0" applyBorder="0" applyAlignment="0">
      <alignment horizontal="centerContinuous" vertical="center"/>
      <protection locked="0"/>
    </xf>
    <xf numFmtId="237" fontId="12" fillId="71" borderId="1201" applyNumberFormat="0" applyFont="0" applyBorder="0" applyAlignment="0" applyProtection="0"/>
    <xf numFmtId="0" fontId="47" fillId="0" borderId="1228">
      <alignment horizontal="left" vertical="center"/>
    </xf>
    <xf numFmtId="10" fontId="108" fillId="65" borderId="1201" applyNumberFormat="0" applyBorder="0" applyAlignment="0" applyProtection="0"/>
    <xf numFmtId="0" fontId="147" fillId="73" borderId="1234">
      <alignment horizontal="left" vertical="center" wrapText="1"/>
    </xf>
    <xf numFmtId="0" fontId="12" fillId="0" borderId="1201"/>
    <xf numFmtId="260" fontId="164" fillId="0" borderId="1228" applyBorder="0"/>
    <xf numFmtId="264" fontId="172" fillId="65" borderId="1201" applyFill="0" applyBorder="0" applyAlignment="0" applyProtection="0">
      <alignment horizontal="right"/>
      <protection locked="0"/>
    </xf>
    <xf numFmtId="0" fontId="177" fillId="67" borderId="1201">
      <alignment horizontal="center" vertical="center" wrapText="1"/>
      <protection hidden="1"/>
    </xf>
    <xf numFmtId="0" fontId="183" fillId="81" borderId="1201" applyNumberFormat="0" applyProtection="0">
      <alignment horizontal="center" vertical="center"/>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1" fillId="60" borderId="1201" applyNumberFormat="0" applyProtection="0">
      <alignment horizontal="left" vertical="center" wrapText="1"/>
    </xf>
    <xf numFmtId="257" fontId="11" fillId="82" borderId="1201" applyNumberFormat="0" applyProtection="0">
      <alignment horizontal="center" vertical="center" wrapText="1"/>
    </xf>
    <xf numFmtId="0" fontId="12" fillId="25" borderId="1201" applyNumberFormat="0" applyProtection="0">
      <alignment horizontal="left" vertical="center" wrapText="1"/>
    </xf>
    <xf numFmtId="0" fontId="11" fillId="60" borderId="1201" applyNumberFormat="0" applyProtection="0">
      <alignment horizontal="left" vertical="center" wrapText="1"/>
    </xf>
    <xf numFmtId="241" fontId="194" fillId="86" borderId="1235" applyNumberFormat="0" applyBorder="0" applyAlignment="0" applyProtection="0">
      <alignment vertical="center"/>
    </xf>
    <xf numFmtId="0" fontId="12" fillId="25" borderId="580" applyNumberFormat="0" applyProtection="0">
      <alignment horizontal="left" vertical="center"/>
    </xf>
    <xf numFmtId="0" fontId="12" fillId="25" borderId="580" applyNumberFormat="0" applyProtection="0">
      <alignment horizontal="left" vertical="center"/>
    </xf>
    <xf numFmtId="0" fontId="12" fillId="60" borderId="596" applyNumberFormat="0">
      <alignment horizontal="centerContinuous" vertical="center" wrapText="1"/>
    </xf>
    <xf numFmtId="0" fontId="12" fillId="61" borderId="596" applyNumberFormat="0">
      <alignment horizontal="left" vertical="center"/>
    </xf>
    <xf numFmtId="208" fontId="90" fillId="63" borderId="604"/>
    <xf numFmtId="0" fontId="83" fillId="0" borderId="603" applyNumberFormat="0" applyFont="0" applyFill="0" applyAlignment="0" applyProtection="0"/>
    <xf numFmtId="0" fontId="17" fillId="21" borderId="596" applyNumberFormat="0" applyAlignment="0" applyProtection="0"/>
    <xf numFmtId="0" fontId="12" fillId="24" borderId="597" applyNumberFormat="0" applyFont="0" applyAlignment="0" applyProtection="0"/>
    <xf numFmtId="166" fontId="113" fillId="0" borderId="605">
      <protection locked="0"/>
    </xf>
    <xf numFmtId="0" fontId="25" fillId="8" borderId="596" applyNumberFormat="0" applyAlignment="0" applyProtection="0"/>
    <xf numFmtId="1" fontId="121" fillId="69" borderId="602" applyNumberFormat="0" applyBorder="0" applyAlignment="0">
      <alignment horizontal="centerContinuous" vertical="center"/>
      <protection locked="0"/>
    </xf>
    <xf numFmtId="237" fontId="12" fillId="71" borderId="580" applyNumberFormat="0" applyFont="0" applyBorder="0" applyAlignment="0" applyProtection="0"/>
    <xf numFmtId="0" fontId="47" fillId="0" borderId="585">
      <alignment horizontal="left" vertical="center"/>
    </xf>
    <xf numFmtId="10" fontId="108" fillId="65" borderId="580" applyNumberFormat="0" applyBorder="0" applyAlignment="0" applyProtection="0"/>
    <xf numFmtId="0" fontId="147" fillId="73" borderId="606">
      <alignment horizontal="left" vertical="center" wrapText="1"/>
    </xf>
    <xf numFmtId="0" fontId="12" fillId="0" borderId="580"/>
    <xf numFmtId="260" fontId="164" fillId="0" borderId="585" applyBorder="0"/>
    <xf numFmtId="264" fontId="172" fillId="65" borderId="580" applyFill="0" applyBorder="0" applyAlignment="0" applyProtection="0">
      <alignment horizontal="right"/>
      <protection locked="0"/>
    </xf>
    <xf numFmtId="0" fontId="177" fillId="67" borderId="580">
      <alignment horizontal="center" vertical="center" wrapText="1"/>
      <protection hidden="1"/>
    </xf>
    <xf numFmtId="0" fontId="183" fillId="81" borderId="580" applyNumberFormat="0" applyProtection="0">
      <alignment horizontal="center" vertical="center"/>
    </xf>
    <xf numFmtId="0" fontId="11" fillId="81" borderId="580" applyNumberFormat="0" applyProtection="0">
      <alignment horizontal="center" vertical="center" wrapText="1"/>
    </xf>
    <xf numFmtId="0" fontId="11" fillId="81" borderId="580" applyNumberFormat="0" applyProtection="0">
      <alignment horizontal="center" vertical="center"/>
    </xf>
    <xf numFmtId="0" fontId="11" fillId="81" borderId="580" applyNumberFormat="0" applyProtection="0">
      <alignment horizontal="center" vertical="center" wrapText="1"/>
    </xf>
    <xf numFmtId="0" fontId="11" fillId="60" borderId="580" applyNumberFormat="0" applyProtection="0">
      <alignment horizontal="left" vertical="center" wrapText="1"/>
    </xf>
    <xf numFmtId="257" fontId="11" fillId="82" borderId="580" applyNumberFormat="0" applyProtection="0">
      <alignment horizontal="center" vertical="center" wrapText="1"/>
    </xf>
    <xf numFmtId="0" fontId="12" fillId="25" borderId="580" applyNumberFormat="0" applyProtection="0">
      <alignment horizontal="left" vertical="center" wrapText="1"/>
    </xf>
    <xf numFmtId="0" fontId="11" fillId="60" borderId="580" applyNumberFormat="0" applyProtection="0">
      <alignment horizontal="left" vertical="center" wrapText="1"/>
    </xf>
    <xf numFmtId="241" fontId="194" fillId="86" borderId="607" applyNumberFormat="0" applyBorder="0" applyAlignment="0" applyProtection="0">
      <alignment vertical="center"/>
    </xf>
    <xf numFmtId="0" fontId="147" fillId="73" borderId="606">
      <alignment horizontal="left" vertical="center" wrapText="1"/>
    </xf>
    <xf numFmtId="166" fontId="113" fillId="0" borderId="605">
      <protection locked="0"/>
    </xf>
    <xf numFmtId="208" fontId="90" fillId="63" borderId="604"/>
    <xf numFmtId="241" fontId="194" fillId="86" borderId="607" applyNumberFormat="0" applyBorder="0" applyAlignment="0" applyProtection="0">
      <alignment vertical="center"/>
    </xf>
    <xf numFmtId="0" fontId="28" fillId="21" borderId="598" applyNumberFormat="0" applyAlignment="0" applyProtection="0"/>
    <xf numFmtId="0" fontId="30" fillId="0" borderId="599" applyNumberFormat="0" applyFill="0" applyAlignment="0" applyProtection="0"/>
    <xf numFmtId="0" fontId="17" fillId="21" borderId="596" applyNumberFormat="0" applyAlignment="0" applyProtection="0"/>
    <xf numFmtId="0" fontId="25" fillId="8" borderId="596" applyNumberFormat="0" applyAlignment="0" applyProtection="0"/>
    <xf numFmtId="0" fontId="28" fillId="21" borderId="598" applyNumberFormat="0" applyAlignment="0" applyProtection="0"/>
    <xf numFmtId="0" fontId="30" fillId="0" borderId="599" applyNumberFormat="0" applyFill="0" applyAlignment="0" applyProtection="0"/>
    <xf numFmtId="0" fontId="17" fillId="21" borderId="596" applyNumberFormat="0" applyAlignment="0" applyProtection="0"/>
    <xf numFmtId="0" fontId="25" fillId="8" borderId="596" applyNumberFormat="0" applyAlignment="0" applyProtection="0"/>
    <xf numFmtId="0" fontId="147" fillId="73" borderId="1234">
      <alignment horizontal="left" vertical="center" wrapText="1"/>
    </xf>
    <xf numFmtId="0" fontId="30" fillId="0" borderId="599" applyNumberFormat="0" applyFill="0" applyAlignment="0" applyProtection="0"/>
    <xf numFmtId="0" fontId="17" fillId="21" borderId="596" applyNumberFormat="0" applyAlignment="0" applyProtection="0"/>
    <xf numFmtId="0" fontId="25" fillId="8" borderId="596" applyNumberFormat="0" applyAlignment="0" applyProtection="0"/>
    <xf numFmtId="0" fontId="28" fillId="21" borderId="598" applyNumberFormat="0" applyAlignment="0" applyProtection="0"/>
    <xf numFmtId="0" fontId="30" fillId="0" borderId="599" applyNumberFormat="0" applyFill="0" applyAlignment="0" applyProtection="0"/>
    <xf numFmtId="166" fontId="113" fillId="0" borderId="1233">
      <protection locked="0"/>
    </xf>
    <xf numFmtId="171" fontId="85" fillId="0" borderId="617"/>
    <xf numFmtId="165" fontId="193" fillId="0" borderId="608" applyFill="0" applyAlignment="0" applyProtection="0"/>
    <xf numFmtId="39" fontId="12" fillId="0" borderId="608">
      <protection locked="0"/>
    </xf>
    <xf numFmtId="171" fontId="85" fillId="0" borderId="629"/>
    <xf numFmtId="208" fontId="90" fillId="63" borderId="1232"/>
    <xf numFmtId="171" fontId="85" fillId="0" borderId="629"/>
    <xf numFmtId="165" fontId="193" fillId="0" borderId="634" applyFill="0" applyAlignment="0" applyProtection="0"/>
    <xf numFmtId="39" fontId="12" fillId="0" borderId="634">
      <protection locked="0"/>
    </xf>
    <xf numFmtId="171" fontId="85" fillId="0" borderId="656"/>
    <xf numFmtId="165" fontId="193" fillId="0" borderId="651" applyFill="0" applyAlignment="0" applyProtection="0"/>
    <xf numFmtId="39" fontId="12" fillId="0" borderId="651">
      <protection locked="0"/>
    </xf>
    <xf numFmtId="171" fontId="85" fillId="0" borderId="656"/>
    <xf numFmtId="165" fontId="193" fillId="0" borderId="651" applyFill="0" applyAlignment="0" applyProtection="0"/>
    <xf numFmtId="39" fontId="12" fillId="0" borderId="651">
      <protection locked="0"/>
    </xf>
    <xf numFmtId="171" fontId="85" fillId="0" borderId="674"/>
    <xf numFmtId="241" fontId="194" fillId="86" borderId="1235" applyNumberFormat="0" applyBorder="0" applyAlignment="0" applyProtection="0">
      <alignment vertical="center"/>
    </xf>
    <xf numFmtId="241" fontId="194" fillId="86" borderId="607" applyNumberFormat="0" applyBorder="0" applyAlignment="0" applyProtection="0">
      <alignment vertical="center"/>
    </xf>
    <xf numFmtId="0" fontId="28" fillId="21" borderId="1226" applyNumberFormat="0" applyAlignment="0" applyProtection="0"/>
    <xf numFmtId="241" fontId="194" fillId="86" borderId="628" applyNumberFormat="0" applyBorder="0" applyAlignment="0" applyProtection="0">
      <alignment vertical="center"/>
    </xf>
    <xf numFmtId="0" fontId="30" fillId="0" borderId="1227" applyNumberFormat="0" applyFill="0" applyAlignment="0" applyProtection="0"/>
    <xf numFmtId="241" fontId="194" fillId="86" borderId="628" applyNumberFormat="0" applyBorder="0" applyAlignment="0" applyProtection="0">
      <alignment vertical="center"/>
    </xf>
    <xf numFmtId="241" fontId="194" fillId="86" borderId="655" applyNumberFormat="0" applyBorder="0" applyAlignment="0" applyProtection="0">
      <alignment vertical="center"/>
    </xf>
    <xf numFmtId="0" fontId="17" fillId="21" borderId="1224" applyNumberFormat="0" applyAlignment="0" applyProtection="0"/>
    <xf numFmtId="278" fontId="173" fillId="70" borderId="10" applyBorder="0">
      <alignment horizontal="right" vertical="center"/>
      <protection locked="0"/>
    </xf>
    <xf numFmtId="171" fontId="85" fillId="0" borderId="609"/>
    <xf numFmtId="165" fontId="193" fillId="0" borderId="608" applyFill="0" applyAlignment="0" applyProtection="0"/>
    <xf numFmtId="39" fontId="12" fillId="0" borderId="608">
      <protection locked="0"/>
    </xf>
    <xf numFmtId="171" fontId="85" fillId="0" borderId="629"/>
    <xf numFmtId="171" fontId="85" fillId="0" borderId="629"/>
    <xf numFmtId="171" fontId="85" fillId="0" borderId="643"/>
    <xf numFmtId="241" fontId="194" fillId="86" borderId="607" applyNumberFormat="0" applyBorder="0" applyAlignment="0" applyProtection="0">
      <alignment vertical="center"/>
    </xf>
    <xf numFmtId="0" fontId="25" fillId="8" borderId="1224" applyNumberFormat="0" applyAlignment="0" applyProtection="0"/>
    <xf numFmtId="241" fontId="194" fillId="86" borderId="628" applyNumberFormat="0" applyBorder="0" applyAlignment="0" applyProtection="0">
      <alignment vertical="center"/>
    </xf>
    <xf numFmtId="241" fontId="194" fillId="86" borderId="628" applyNumberFormat="0" applyBorder="0" applyAlignment="0" applyProtection="0">
      <alignment vertical="center"/>
    </xf>
    <xf numFmtId="0" fontId="28" fillId="21" borderId="1226" applyNumberFormat="0" applyAlignment="0" applyProtection="0"/>
    <xf numFmtId="241" fontId="194" fillId="86" borderId="642" applyNumberFormat="0" applyBorder="0" applyAlignment="0" applyProtection="0">
      <alignment vertical="center"/>
    </xf>
    <xf numFmtId="0" fontId="30" fillId="0" borderId="1227" applyNumberFormat="0" applyFill="0" applyAlignment="0" applyProtection="0"/>
    <xf numFmtId="0" fontId="17" fillId="21" borderId="1224" applyNumberFormat="0" applyAlignment="0" applyProtection="0"/>
    <xf numFmtId="0" fontId="11" fillId="60" borderId="580" applyNumberFormat="0" applyProtection="0">
      <alignment horizontal="left" vertical="center" wrapText="1"/>
    </xf>
    <xf numFmtId="0" fontId="12" fillId="25" borderId="580" applyNumberFormat="0" applyProtection="0">
      <alignment horizontal="left" vertical="center" wrapText="1"/>
    </xf>
    <xf numFmtId="257" fontId="11" fillId="82" borderId="580" applyNumberFormat="0" applyProtection="0">
      <alignment horizontal="center" vertical="center" wrapText="1"/>
    </xf>
    <xf numFmtId="0" fontId="11" fillId="60" borderId="580" applyNumberFormat="0" applyProtection="0">
      <alignment horizontal="left" vertical="center" wrapText="1"/>
    </xf>
    <xf numFmtId="0" fontId="11" fillId="81" borderId="580" applyNumberFormat="0" applyProtection="0">
      <alignment horizontal="center" vertical="center" wrapText="1"/>
    </xf>
    <xf numFmtId="0" fontId="11" fillId="81" borderId="580" applyNumberFormat="0" applyProtection="0">
      <alignment horizontal="center" vertical="center"/>
    </xf>
    <xf numFmtId="0" fontId="11" fillId="81" borderId="580" applyNumberFormat="0" applyProtection="0">
      <alignment horizontal="center" vertical="center" wrapText="1"/>
    </xf>
    <xf numFmtId="0" fontId="11" fillId="60" borderId="620" applyNumberFormat="0" applyProtection="0">
      <alignment horizontal="left" vertical="center" wrapText="1"/>
    </xf>
    <xf numFmtId="0" fontId="183" fillId="81" borderId="580" applyNumberFormat="0" applyProtection="0">
      <alignment horizontal="center" vertical="center"/>
    </xf>
    <xf numFmtId="0" fontId="12" fillId="25" borderId="620" applyNumberFormat="0" applyProtection="0">
      <alignment horizontal="left" vertical="center" wrapText="1"/>
    </xf>
    <xf numFmtId="257" fontId="11" fillId="82" borderId="620" applyNumberFormat="0" applyProtection="0">
      <alignment horizontal="center" vertical="center" wrapText="1"/>
    </xf>
    <xf numFmtId="0" fontId="11" fillId="60" borderId="620" applyNumberFormat="0" applyProtection="0">
      <alignment horizontal="left" vertical="center" wrapText="1"/>
    </xf>
    <xf numFmtId="0" fontId="11" fillId="81" borderId="620" applyNumberFormat="0" applyProtection="0">
      <alignment horizontal="center" vertical="center" wrapText="1"/>
    </xf>
    <xf numFmtId="0" fontId="11" fillId="81" borderId="620" applyNumberFormat="0" applyProtection="0">
      <alignment horizontal="center" vertical="center"/>
    </xf>
    <xf numFmtId="0" fontId="11" fillId="81" borderId="620" applyNumberFormat="0" applyProtection="0">
      <alignment horizontal="center" vertical="center" wrapText="1"/>
    </xf>
    <xf numFmtId="0" fontId="183" fillId="81" borderId="620" applyNumberFormat="0" applyProtection="0">
      <alignment horizontal="center" vertical="center"/>
    </xf>
    <xf numFmtId="0" fontId="11" fillId="60" borderId="660" applyNumberFormat="0" applyProtection="0">
      <alignment horizontal="left" vertical="center" wrapText="1"/>
    </xf>
    <xf numFmtId="0" fontId="12" fillId="25" borderId="660" applyNumberFormat="0" applyProtection="0">
      <alignment horizontal="left" vertical="center" wrapText="1"/>
    </xf>
    <xf numFmtId="257" fontId="11" fillId="82" borderId="660" applyNumberFormat="0" applyProtection="0">
      <alignment horizontal="center" vertical="center" wrapText="1"/>
    </xf>
    <xf numFmtId="0" fontId="11" fillId="60" borderId="660" applyNumberFormat="0" applyProtection="0">
      <alignment horizontal="left" vertical="center" wrapText="1"/>
    </xf>
    <xf numFmtId="0" fontId="11" fillId="81" borderId="660" applyNumberFormat="0" applyProtection="0">
      <alignment horizontal="center" vertical="center" wrapText="1"/>
    </xf>
    <xf numFmtId="0" fontId="11" fillId="81" borderId="660" applyNumberFormat="0" applyProtection="0">
      <alignment horizontal="center" vertical="center"/>
    </xf>
    <xf numFmtId="0" fontId="11" fillId="81" borderId="660" applyNumberFormat="0" applyProtection="0">
      <alignment horizontal="center" vertical="center" wrapText="1"/>
    </xf>
    <xf numFmtId="0" fontId="183" fillId="81" borderId="660" applyNumberFormat="0" applyProtection="0">
      <alignment horizontal="center" vertical="center"/>
    </xf>
    <xf numFmtId="0" fontId="177" fillId="67" borderId="580">
      <alignment horizontal="center" vertical="center" wrapText="1"/>
      <protection hidden="1"/>
    </xf>
    <xf numFmtId="0" fontId="177" fillId="67" borderId="620">
      <alignment horizontal="center" vertical="center" wrapText="1"/>
      <protection hidden="1"/>
    </xf>
    <xf numFmtId="0" fontId="25" fillId="8" borderId="1224" applyNumberFormat="0" applyAlignment="0" applyProtection="0"/>
    <xf numFmtId="0" fontId="177" fillId="67" borderId="660">
      <alignment horizontal="center" vertical="center" wrapText="1"/>
      <protection hidden="1"/>
    </xf>
    <xf numFmtId="241" fontId="194" fillId="86" borderId="655" applyNumberFormat="0" applyBorder="0" applyAlignment="0" applyProtection="0">
      <alignment vertical="center"/>
    </xf>
    <xf numFmtId="264" fontId="172" fillId="65" borderId="580" applyFill="0" applyBorder="0" applyAlignment="0" applyProtection="0">
      <alignment horizontal="right"/>
      <protection locked="0"/>
    </xf>
    <xf numFmtId="264" fontId="172" fillId="65" borderId="620" applyFill="0" applyBorder="0" applyAlignment="0" applyProtection="0">
      <alignment horizontal="right"/>
      <protection locked="0"/>
    </xf>
    <xf numFmtId="0" fontId="28" fillId="21" borderId="1226" applyNumberFormat="0" applyAlignment="0" applyProtection="0"/>
    <xf numFmtId="241" fontId="194" fillId="86" borderId="673" applyNumberFormat="0" applyBorder="0" applyAlignment="0" applyProtection="0">
      <alignment vertical="center"/>
    </xf>
    <xf numFmtId="0" fontId="30" fillId="0" borderId="1227" applyNumberFormat="0" applyFill="0" applyAlignment="0" applyProtection="0"/>
    <xf numFmtId="0" fontId="17" fillId="21" borderId="1224" applyNumberFormat="0" applyAlignment="0" applyProtection="0"/>
    <xf numFmtId="0" fontId="12" fillId="60" borderId="596" applyNumberFormat="0">
      <alignment horizontal="centerContinuous" vertical="center" wrapText="1"/>
    </xf>
    <xf numFmtId="0" fontId="12" fillId="61" borderId="596" applyNumberFormat="0">
      <alignment horizontal="left" vertical="center"/>
    </xf>
    <xf numFmtId="0" fontId="11" fillId="60" borderId="610" applyNumberFormat="0" applyProtection="0">
      <alignment horizontal="left" vertical="center" wrapText="1"/>
    </xf>
    <xf numFmtId="0" fontId="12" fillId="25" borderId="610" applyNumberFormat="0" applyProtection="0">
      <alignment horizontal="left" vertical="center" wrapText="1"/>
    </xf>
    <xf numFmtId="0" fontId="11" fillId="60" borderId="610" applyNumberFormat="0" applyProtection="0">
      <alignment horizontal="left" vertical="center" wrapText="1"/>
    </xf>
    <xf numFmtId="0" fontId="11" fillId="81" borderId="610" applyNumberFormat="0" applyProtection="0">
      <alignment horizontal="center" vertical="center" wrapText="1"/>
    </xf>
    <xf numFmtId="0" fontId="11" fillId="81" borderId="610" applyNumberFormat="0" applyProtection="0">
      <alignment horizontal="center" vertical="center"/>
    </xf>
    <xf numFmtId="0" fontId="11" fillId="81" borderId="610" applyNumberFormat="0" applyProtection="0">
      <alignment horizontal="center" vertical="center" wrapText="1"/>
    </xf>
    <xf numFmtId="0" fontId="183" fillId="81" borderId="610" applyNumberFormat="0" applyProtection="0">
      <alignment horizontal="center" vertical="center"/>
    </xf>
    <xf numFmtId="0" fontId="11" fillId="60" borderId="633" applyNumberFormat="0" applyProtection="0">
      <alignment horizontal="left" vertical="center" wrapText="1"/>
    </xf>
    <xf numFmtId="0" fontId="12" fillId="25" borderId="633" applyNumberFormat="0" applyProtection="0">
      <alignment horizontal="left" vertical="center" wrapText="1"/>
    </xf>
    <xf numFmtId="257" fontId="11" fillId="82" borderId="633" applyNumberFormat="0" applyProtection="0">
      <alignment horizontal="center" vertical="center" wrapText="1"/>
    </xf>
    <xf numFmtId="0" fontId="11" fillId="60" borderId="633" applyNumberFormat="0" applyProtection="0">
      <alignment horizontal="left" vertical="center" wrapText="1"/>
    </xf>
    <xf numFmtId="0" fontId="11" fillId="81" borderId="633" applyNumberFormat="0" applyProtection="0">
      <alignment horizontal="center" vertical="center" wrapText="1"/>
    </xf>
    <xf numFmtId="0" fontId="11" fillId="81" borderId="633" applyNumberFormat="0" applyProtection="0">
      <alignment horizontal="center" vertical="center"/>
    </xf>
    <xf numFmtId="0" fontId="11" fillId="81" borderId="633" applyNumberFormat="0" applyProtection="0">
      <alignment horizontal="center" vertical="center" wrapText="1"/>
    </xf>
    <xf numFmtId="0" fontId="11" fillId="60" borderId="644" applyNumberFormat="0" applyProtection="0">
      <alignment horizontal="left" vertical="center" wrapText="1"/>
    </xf>
    <xf numFmtId="0" fontId="183" fillId="81" borderId="633" applyNumberFormat="0" applyProtection="0">
      <alignment horizontal="center" vertical="center"/>
    </xf>
    <xf numFmtId="0" fontId="12" fillId="25" borderId="644" applyNumberFormat="0" applyProtection="0">
      <alignment horizontal="left" vertical="center" wrapText="1"/>
    </xf>
    <xf numFmtId="257" fontId="11" fillId="82" borderId="644" applyNumberFormat="0" applyProtection="0">
      <alignment horizontal="center" vertical="center" wrapText="1"/>
    </xf>
    <xf numFmtId="0" fontId="11" fillId="60" borderId="644" applyNumberFormat="0" applyProtection="0">
      <alignment horizontal="left" vertical="center" wrapText="1"/>
    </xf>
    <xf numFmtId="0" fontId="11" fillId="81" borderId="644" applyNumberFormat="0" applyProtection="0">
      <alignment horizontal="center" vertical="center" wrapText="1"/>
    </xf>
    <xf numFmtId="0" fontId="11" fillId="81" borderId="644" applyNumberFormat="0" applyProtection="0">
      <alignment horizontal="center" vertical="center"/>
    </xf>
    <xf numFmtId="0" fontId="11" fillId="81" borderId="644" applyNumberFormat="0" applyProtection="0">
      <alignment horizontal="center" vertical="center" wrapText="1"/>
    </xf>
    <xf numFmtId="0" fontId="183" fillId="81" borderId="644" applyNumberFormat="0" applyProtection="0">
      <alignment horizontal="center" vertical="center"/>
    </xf>
    <xf numFmtId="0" fontId="11" fillId="60" borderId="644" applyNumberFormat="0" applyProtection="0">
      <alignment horizontal="left" vertical="center" wrapText="1"/>
    </xf>
    <xf numFmtId="0" fontId="12" fillId="25" borderId="644" applyNumberFormat="0" applyProtection="0">
      <alignment horizontal="left" vertical="center" wrapText="1"/>
    </xf>
    <xf numFmtId="257" fontId="11" fillId="82" borderId="644" applyNumberFormat="0" applyProtection="0">
      <alignment horizontal="center" vertical="center" wrapText="1"/>
    </xf>
    <xf numFmtId="0" fontId="11" fillId="60" borderId="644" applyNumberFormat="0" applyProtection="0">
      <alignment horizontal="left" vertical="center" wrapText="1"/>
    </xf>
    <xf numFmtId="0" fontId="11" fillId="81" borderId="644" applyNumberFormat="0" applyProtection="0">
      <alignment horizontal="center" vertical="center" wrapText="1"/>
    </xf>
    <xf numFmtId="0" fontId="11" fillId="81" borderId="644" applyNumberFormat="0" applyProtection="0">
      <alignment horizontal="center" vertical="center"/>
    </xf>
    <xf numFmtId="0" fontId="11" fillId="81" borderId="644" applyNumberFormat="0" applyProtection="0">
      <alignment horizontal="center" vertical="center" wrapText="1"/>
    </xf>
    <xf numFmtId="0" fontId="183" fillId="81" borderId="644" applyNumberFormat="0" applyProtection="0">
      <alignment horizontal="center" vertical="center"/>
    </xf>
    <xf numFmtId="0" fontId="28" fillId="21" borderId="1226" applyNumberFormat="0" applyAlignment="0" applyProtection="0"/>
    <xf numFmtId="0" fontId="177" fillId="67" borderId="610">
      <alignment horizontal="center" vertical="center" wrapText="1"/>
      <protection hidden="1"/>
    </xf>
    <xf numFmtId="0" fontId="177" fillId="67" borderId="633">
      <alignment horizontal="center" vertical="center" wrapText="1"/>
      <protection hidden="1"/>
    </xf>
    <xf numFmtId="0" fontId="177" fillId="67" borderId="644">
      <alignment horizontal="center" vertical="center" wrapText="1"/>
      <protection hidden="1"/>
    </xf>
    <xf numFmtId="0" fontId="177" fillId="67" borderId="644">
      <alignment horizontal="center" vertical="center" wrapText="1"/>
      <protection hidden="1"/>
    </xf>
    <xf numFmtId="0" fontId="30" fillId="0" borderId="1227" applyNumberFormat="0" applyFill="0" applyAlignment="0" applyProtection="0"/>
    <xf numFmtId="264" fontId="172" fillId="65" borderId="610" applyFill="0" applyBorder="0" applyAlignment="0" applyProtection="0">
      <alignment horizontal="right"/>
      <protection locked="0"/>
    </xf>
    <xf numFmtId="260" fontId="164" fillId="0" borderId="616" applyBorder="0"/>
    <xf numFmtId="264" fontId="172" fillId="65" borderId="633" applyFill="0" applyBorder="0" applyAlignment="0" applyProtection="0">
      <alignment horizontal="right"/>
      <protection locked="0"/>
    </xf>
    <xf numFmtId="171" fontId="85" fillId="0" borderId="1246"/>
    <xf numFmtId="165" fontId="193" fillId="0" borderId="1242" applyFill="0" applyAlignment="0" applyProtection="0"/>
    <xf numFmtId="39" fontId="12" fillId="0" borderId="1242">
      <protection locked="0"/>
    </xf>
    <xf numFmtId="260" fontId="164" fillId="0" borderId="630" applyBorder="0"/>
    <xf numFmtId="264" fontId="172" fillId="65" borderId="644" applyFill="0" applyBorder="0" applyAlignment="0" applyProtection="0">
      <alignment horizontal="right"/>
      <protection locked="0"/>
    </xf>
    <xf numFmtId="264" fontId="172" fillId="65" borderId="660" applyFill="0" applyBorder="0" applyAlignment="0" applyProtection="0">
      <alignment horizontal="right"/>
      <protection locked="0"/>
    </xf>
    <xf numFmtId="264" fontId="172" fillId="65" borderId="644" applyFill="0" applyBorder="0" applyAlignment="0" applyProtection="0">
      <alignment horizontal="right"/>
      <protection locked="0"/>
    </xf>
    <xf numFmtId="260" fontId="164" fillId="0" borderId="616" applyBorder="0"/>
    <xf numFmtId="171" fontId="85" fillId="0" borderId="1258"/>
    <xf numFmtId="260" fontId="164" fillId="0" borderId="649" applyBorder="0"/>
    <xf numFmtId="260" fontId="164" fillId="0" borderId="649" applyBorder="0"/>
    <xf numFmtId="0" fontId="17" fillId="21" borderId="596" applyNumberFormat="0" applyAlignment="0" applyProtection="0"/>
    <xf numFmtId="171" fontId="85" fillId="0" borderId="1258"/>
    <xf numFmtId="166" fontId="113" fillId="0" borderId="605">
      <protection locked="0"/>
    </xf>
    <xf numFmtId="0" fontId="147" fillId="73" borderId="606">
      <alignment horizontal="left" vertical="center" wrapText="1"/>
    </xf>
    <xf numFmtId="260" fontId="164" fillId="0" borderId="649" applyBorder="0"/>
    <xf numFmtId="208" fontId="90" fillId="63" borderId="604"/>
    <xf numFmtId="0" fontId="83" fillId="0" borderId="603" applyNumberFormat="0" applyFont="0" applyFill="0" applyAlignment="0" applyProtection="0"/>
    <xf numFmtId="165" fontId="193" fillId="0" borderId="1261" applyFill="0" applyAlignment="0" applyProtection="0"/>
    <xf numFmtId="208" fontId="90" fillId="63" borderId="604"/>
    <xf numFmtId="39" fontId="12" fillId="0" borderId="1261">
      <protection locked="0"/>
    </xf>
    <xf numFmtId="10" fontId="108" fillId="65" borderId="610" applyNumberFormat="0" applyBorder="0" applyAlignment="0" applyProtection="0"/>
    <xf numFmtId="0" fontId="12" fillId="0" borderId="633"/>
    <xf numFmtId="0" fontId="12" fillId="0" borderId="644"/>
    <xf numFmtId="0" fontId="147" fillId="73" borderId="606">
      <alignment horizontal="left" vertical="center" wrapText="1"/>
    </xf>
    <xf numFmtId="237" fontId="12" fillId="71" borderId="610" applyNumberFormat="0" applyFont="0" applyBorder="0" applyAlignment="0" applyProtection="0"/>
    <xf numFmtId="171" fontId="85" fillId="0" borderId="1284"/>
    <xf numFmtId="165" fontId="193" fillId="0" borderId="1279" applyFill="0" applyAlignment="0" applyProtection="0"/>
    <xf numFmtId="39" fontId="12" fillId="0" borderId="1279">
      <protection locked="0"/>
    </xf>
    <xf numFmtId="171" fontId="85" fillId="0" borderId="1284"/>
    <xf numFmtId="165" fontId="193" fillId="0" borderId="1279" applyFill="0" applyAlignment="0" applyProtection="0"/>
    <xf numFmtId="166" fontId="113" fillId="0" borderId="605">
      <protection locked="0"/>
    </xf>
    <xf numFmtId="39" fontId="12" fillId="0" borderId="1279">
      <protection locked="0"/>
    </xf>
    <xf numFmtId="260" fontId="164" fillId="0" borderId="658" applyBorder="0"/>
    <xf numFmtId="260" fontId="164" fillId="0" borderId="649" applyBorder="0"/>
    <xf numFmtId="171" fontId="85" fillId="0" borderId="609"/>
    <xf numFmtId="241" fontId="194" fillId="86" borderId="607" applyNumberFormat="0" applyBorder="0" applyAlignment="0" applyProtection="0">
      <alignment vertical="center"/>
    </xf>
    <xf numFmtId="0" fontId="25" fillId="8" borderId="596" applyNumberFormat="0" applyAlignment="0" applyProtection="0"/>
    <xf numFmtId="1" fontId="121" fillId="69" borderId="602" applyNumberFormat="0" applyBorder="0" applyAlignment="0">
      <alignment horizontal="centerContinuous" vertical="center"/>
      <protection locked="0"/>
    </xf>
    <xf numFmtId="0" fontId="47" fillId="0" borderId="585">
      <alignment horizontal="left" vertical="center"/>
    </xf>
    <xf numFmtId="0" fontId="147" fillId="73" borderId="627">
      <alignment horizontal="left" vertical="center" wrapText="1"/>
    </xf>
    <xf numFmtId="166" fontId="113" fillId="0" borderId="626">
      <protection locked="0"/>
    </xf>
    <xf numFmtId="208" fontId="90" fillId="63" borderId="625"/>
    <xf numFmtId="0" fontId="147" fillId="73" borderId="627">
      <alignment horizontal="left" vertical="center" wrapText="1"/>
    </xf>
    <xf numFmtId="166" fontId="113" fillId="0" borderId="626">
      <protection locked="0"/>
    </xf>
    <xf numFmtId="208" fontId="90" fillId="63" borderId="625"/>
    <xf numFmtId="0" fontId="147" fillId="73" borderId="641">
      <alignment horizontal="left" vertical="center" wrapText="1"/>
    </xf>
    <xf numFmtId="166" fontId="113" fillId="0" borderId="640">
      <protection locked="0"/>
    </xf>
    <xf numFmtId="208" fontId="90" fillId="63" borderId="639"/>
    <xf numFmtId="0" fontId="147" fillId="73" borderId="654">
      <alignment horizontal="left" vertical="center" wrapText="1"/>
    </xf>
    <xf numFmtId="166" fontId="113" fillId="0" borderId="653">
      <protection locked="0"/>
    </xf>
    <xf numFmtId="208" fontId="90" fillId="63" borderId="652"/>
    <xf numFmtId="0" fontId="147" fillId="73" borderId="654">
      <alignment horizontal="left" vertical="center" wrapText="1"/>
    </xf>
    <xf numFmtId="166" fontId="113" fillId="0" borderId="653">
      <protection locked="0"/>
    </xf>
    <xf numFmtId="208" fontId="90" fillId="63" borderId="652"/>
    <xf numFmtId="0" fontId="12" fillId="0" borderId="610"/>
    <xf numFmtId="0" fontId="147" fillId="73" borderId="606">
      <alignment horizontal="left" vertical="center" wrapText="1"/>
    </xf>
    <xf numFmtId="0" fontId="47" fillId="0" borderId="616">
      <alignment horizontal="left" vertical="center"/>
    </xf>
    <xf numFmtId="0" fontId="147" fillId="73" borderId="1477">
      <alignment horizontal="left" vertical="center" wrapText="1"/>
    </xf>
    <xf numFmtId="0" fontId="25" fillId="8" borderId="1454" applyNumberFormat="0" applyAlignment="0" applyProtection="0"/>
    <xf numFmtId="0" fontId="47" fillId="0" borderId="1480">
      <alignment horizontal="left" vertical="center"/>
    </xf>
    <xf numFmtId="10" fontId="108" fillId="65" borderId="1485" applyNumberFormat="0" applyBorder="0" applyAlignment="0" applyProtection="0"/>
    <xf numFmtId="227" fontId="78" fillId="0" borderId="1461" applyNumberFormat="0" applyFill="0">
      <alignment horizontal="right"/>
    </xf>
    <xf numFmtId="227" fontId="78" fillId="0" borderId="1461" applyNumberFormat="0" applyFill="0">
      <alignment horizontal="right"/>
    </xf>
    <xf numFmtId="0" fontId="147" fillId="73" borderId="1506">
      <alignment horizontal="left" vertical="center" wrapText="1"/>
    </xf>
    <xf numFmtId="224" fontId="108" fillId="0" borderId="1452" applyFont="0" applyFill="0" applyBorder="0" applyAlignment="0" applyProtection="0"/>
    <xf numFmtId="1" fontId="121" fillId="69" borderId="1481" applyNumberFormat="0" applyBorder="0" applyAlignment="0">
      <alignment horizontal="centerContinuous" vertical="center"/>
      <protection locked="0"/>
    </xf>
    <xf numFmtId="10" fontId="108" fillId="65" borderId="1496" applyNumberFormat="0" applyBorder="0" applyAlignment="0" applyProtection="0"/>
    <xf numFmtId="0" fontId="25" fillId="8" borderId="1471" applyNumberFormat="0" applyAlignment="0" applyProtection="0"/>
    <xf numFmtId="0" fontId="147" fillId="73" borderId="1506">
      <alignment horizontal="left" vertical="center" wrapText="1"/>
    </xf>
    <xf numFmtId="0" fontId="47" fillId="0" borderId="1458">
      <alignment horizontal="left" vertical="center"/>
    </xf>
    <xf numFmtId="237" fontId="12" fillId="71" borderId="1485" applyNumberFormat="0" applyFont="0" applyBorder="0" applyAlignment="0" applyProtection="0"/>
    <xf numFmtId="224" fontId="108" fillId="0" borderId="1452" applyFont="0" applyFill="0" applyBorder="0" applyAlignment="0" applyProtection="0"/>
    <xf numFmtId="235" fontId="101" fillId="68" borderId="1484">
      <alignment horizontal="left"/>
    </xf>
    <xf numFmtId="10" fontId="108" fillId="65" borderId="1496" applyNumberFormat="0" applyBorder="0" applyAlignment="0" applyProtection="0"/>
    <xf numFmtId="1" fontId="121" fillId="69" borderId="1468" applyNumberFormat="0" applyBorder="0" applyAlignment="0">
      <alignment horizontal="centerContinuous" vertical="center"/>
      <protection locked="0"/>
    </xf>
    <xf numFmtId="0" fontId="147" fillId="73" borderId="1524">
      <alignment horizontal="left" vertical="center" wrapText="1"/>
    </xf>
    <xf numFmtId="0" fontId="47" fillId="0" borderId="1501">
      <alignment horizontal="left" vertical="center"/>
    </xf>
    <xf numFmtId="224" fontId="108" fillId="0" borderId="1452" applyFont="0" applyFill="0" applyBorder="0" applyAlignment="0" applyProtection="0"/>
    <xf numFmtId="237" fontId="12" fillId="71" borderId="1496" applyNumberFormat="0" applyFont="0" applyBorder="0" applyAlignment="0" applyProtection="0"/>
    <xf numFmtId="224" fontId="108" fillId="0" borderId="1452" applyFont="0" applyFill="0" applyBorder="0" applyAlignment="0" applyProtection="0"/>
    <xf numFmtId="241" fontId="12" fillId="65" borderId="1451" applyNumberFormat="0" applyFont="0" applyBorder="0" applyAlignment="0">
      <alignment horizontal="right" vertical="center"/>
      <protection locked="0"/>
    </xf>
    <xf numFmtId="1" fontId="121" fillId="69" borderId="1497" applyNumberFormat="0" applyBorder="0" applyAlignment="0">
      <alignment horizontal="centerContinuous" vertical="center"/>
      <protection locked="0"/>
    </xf>
    <xf numFmtId="0" fontId="25" fillId="8" borderId="1498" applyNumberFormat="0" applyAlignment="0" applyProtection="0"/>
    <xf numFmtId="224" fontId="108" fillId="0" borderId="1452" applyFont="0" applyFill="0" applyBorder="0" applyAlignment="0" applyProtection="0"/>
    <xf numFmtId="0" fontId="47" fillId="0" borderId="1501">
      <alignment horizontal="left" vertical="center"/>
    </xf>
    <xf numFmtId="237" fontId="12" fillId="71" borderId="1496" applyNumberFormat="0" applyFont="0" applyBorder="0" applyAlignment="0" applyProtection="0"/>
    <xf numFmtId="0" fontId="12" fillId="60" borderId="1915" applyNumberFormat="0">
      <alignment horizontal="centerContinuous" vertical="center" wrapText="1"/>
    </xf>
    <xf numFmtId="0" fontId="12" fillId="61" borderId="1915" applyNumberFormat="0">
      <alignment horizontal="left" vertical="center"/>
    </xf>
    <xf numFmtId="208" fontId="90" fillId="63" borderId="2096"/>
    <xf numFmtId="0" fontId="83" fillId="0" borderId="2095" applyNumberFormat="0" applyFont="0" applyFill="0" applyAlignment="0" applyProtection="0"/>
    <xf numFmtId="0" fontId="17" fillId="21" borderId="1915" applyNumberFormat="0" applyAlignment="0" applyProtection="0"/>
    <xf numFmtId="0" fontId="12" fillId="24" borderId="2092" applyNumberFormat="0" applyFont="0" applyAlignment="0" applyProtection="0"/>
    <xf numFmtId="166" fontId="113" fillId="0" borderId="2097">
      <protection locked="0"/>
    </xf>
    <xf numFmtId="0" fontId="25" fillId="8" borderId="1915" applyNumberFormat="0" applyAlignment="0" applyProtection="0"/>
    <xf numFmtId="0" fontId="147" fillId="73" borderId="2098">
      <alignment horizontal="left" vertical="center" wrapText="1"/>
    </xf>
    <xf numFmtId="0" fontId="12" fillId="60" borderId="1023" applyNumberFormat="0">
      <alignment horizontal="centerContinuous" vertical="center" wrapText="1"/>
    </xf>
    <xf numFmtId="0" fontId="12" fillId="61" borderId="1023" applyNumberFormat="0">
      <alignment horizontal="left" vertical="center"/>
    </xf>
    <xf numFmtId="208" fontId="90" fillId="63" borderId="1031"/>
    <xf numFmtId="0" fontId="83" fillId="0" borderId="1029" applyNumberFormat="0" applyFont="0" applyFill="0" applyAlignment="0" applyProtection="0"/>
    <xf numFmtId="0" fontId="17" fillId="21" borderId="1023" applyNumberFormat="0" applyAlignment="0" applyProtection="0"/>
    <xf numFmtId="0" fontId="12" fillId="24" borderId="1024" applyNumberFormat="0" applyFont="0" applyAlignment="0" applyProtection="0"/>
    <xf numFmtId="166" fontId="113" fillId="0" borderId="1032">
      <protection locked="0"/>
    </xf>
    <xf numFmtId="0" fontId="25" fillId="8" borderId="1023" applyNumberFormat="0" applyAlignment="0" applyProtection="0"/>
    <xf numFmtId="1" fontId="121" fillId="69" borderId="822" applyNumberFormat="0" applyBorder="0" applyAlignment="0">
      <alignment horizontal="centerContinuous" vertical="center"/>
      <protection locked="0"/>
    </xf>
    <xf numFmtId="0" fontId="47" fillId="0" borderId="821">
      <alignment horizontal="left" vertical="center"/>
    </xf>
    <xf numFmtId="0" fontId="147" fillId="73" borderId="1033">
      <alignment horizontal="left" vertical="center" wrapText="1"/>
    </xf>
    <xf numFmtId="260" fontId="164" fillId="0" borderId="821" applyBorder="0"/>
    <xf numFmtId="241" fontId="194" fillId="86" borderId="1924" applyNumberFormat="0" applyBorder="0" applyAlignment="0" applyProtection="0">
      <alignment vertical="center"/>
    </xf>
    <xf numFmtId="0" fontId="147" fillId="73" borderId="2098">
      <alignment horizontal="left" vertical="center" wrapText="1"/>
    </xf>
    <xf numFmtId="241" fontId="194" fillId="86" borderId="1034" applyNumberFormat="0" applyBorder="0" applyAlignment="0" applyProtection="0">
      <alignment vertical="center"/>
    </xf>
    <xf numFmtId="0" fontId="147" fillId="73" borderId="1033">
      <alignment horizontal="left" vertical="center" wrapText="1"/>
    </xf>
    <xf numFmtId="166" fontId="113" fillId="0" borderId="1032">
      <protection locked="0"/>
    </xf>
    <xf numFmtId="208" fontId="90" fillId="63" borderId="1031"/>
    <xf numFmtId="241" fontId="194" fillId="86" borderId="1034" applyNumberFormat="0" applyBorder="0" applyAlignment="0" applyProtection="0">
      <alignment vertical="center"/>
    </xf>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28" fillId="21" borderId="1025" applyNumberFormat="0" applyAlignment="0" applyProtection="0"/>
    <xf numFmtId="0" fontId="30" fillId="0" borderId="1026" applyNumberFormat="0" applyFill="0" applyAlignment="0" applyProtection="0"/>
    <xf numFmtId="0" fontId="25" fillId="8" borderId="1023" applyNumberFormat="0" applyAlignment="0" applyProtection="0"/>
    <xf numFmtId="208" fontId="90" fillId="63" borderId="2096"/>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28" fillId="21" borderId="1025" applyNumberFormat="0" applyAlignment="0" applyProtection="0"/>
    <xf numFmtId="0" fontId="30" fillId="0" borderId="1026" applyNumberFormat="0" applyFill="0" applyAlignment="0" applyProtection="0"/>
    <xf numFmtId="241" fontId="194" fillId="86" borderId="1924" applyNumberFormat="0" applyBorder="0" applyAlignment="0" applyProtection="0">
      <alignment vertical="center"/>
    </xf>
    <xf numFmtId="171" fontId="85" fillId="0" borderId="1047"/>
    <xf numFmtId="165" fontId="193" fillId="0" borderId="1030" applyFill="0" applyAlignment="0" applyProtection="0"/>
    <xf numFmtId="39" fontId="12" fillId="0" borderId="1030">
      <protection locked="0"/>
    </xf>
    <xf numFmtId="171" fontId="85" fillId="0" borderId="1059"/>
    <xf numFmtId="171" fontId="85" fillId="0" borderId="1059"/>
    <xf numFmtId="165" fontId="193" fillId="0" borderId="1064" applyFill="0" applyAlignment="0" applyProtection="0"/>
    <xf numFmtId="39" fontId="12" fillId="0" borderId="1064">
      <protection locked="0"/>
    </xf>
    <xf numFmtId="171" fontId="85" fillId="0" borderId="1086"/>
    <xf numFmtId="165" fontId="193" fillId="0" borderId="1081" applyFill="0" applyAlignment="0" applyProtection="0"/>
    <xf numFmtId="39" fontId="12" fillId="0" borderId="1081">
      <protection locked="0"/>
    </xf>
    <xf numFmtId="171" fontId="85" fillId="0" borderId="1086"/>
    <xf numFmtId="165" fontId="193" fillId="0" borderId="1081" applyFill="0" applyAlignment="0" applyProtection="0"/>
    <xf numFmtId="39" fontId="12" fillId="0" borderId="1081">
      <protection locked="0"/>
    </xf>
    <xf numFmtId="171" fontId="85" fillId="0" borderId="1104"/>
    <xf numFmtId="241" fontId="194" fillId="86" borderId="1034" applyNumberFormat="0" applyBorder="0" applyAlignment="0" applyProtection="0">
      <alignment vertical="center"/>
    </xf>
    <xf numFmtId="0" fontId="17" fillId="21" borderId="1915" applyNumberFormat="0" applyAlignment="0" applyProtection="0"/>
    <xf numFmtId="241" fontId="194" fillId="86" borderId="1058" applyNumberFormat="0" applyBorder="0" applyAlignment="0" applyProtection="0">
      <alignment vertical="center"/>
    </xf>
    <xf numFmtId="0" fontId="25" fillId="8" borderId="1915" applyNumberFormat="0" applyAlignment="0" applyProtection="0"/>
    <xf numFmtId="241" fontId="194" fillId="86" borderId="1058" applyNumberFormat="0" applyBorder="0" applyAlignment="0" applyProtection="0">
      <alignment vertical="center"/>
    </xf>
    <xf numFmtId="241" fontId="194" fillId="86" borderId="1085" applyNumberFormat="0" applyBorder="0" applyAlignment="0" applyProtection="0">
      <alignment vertical="center"/>
    </xf>
    <xf numFmtId="171" fontId="85" fillId="0" borderId="1035"/>
    <xf numFmtId="165" fontId="193" fillId="0" borderId="1030" applyFill="0" applyAlignment="0" applyProtection="0"/>
    <xf numFmtId="39" fontId="12" fillId="0" borderId="1030">
      <protection locked="0"/>
    </xf>
    <xf numFmtId="171" fontId="85" fillId="0" borderId="1059"/>
    <xf numFmtId="171" fontId="85" fillId="0" borderId="1059"/>
    <xf numFmtId="171" fontId="85" fillId="0" borderId="1073"/>
    <xf numFmtId="241" fontId="194" fillId="86" borderId="1034" applyNumberFormat="0" applyBorder="0" applyAlignment="0" applyProtection="0">
      <alignment vertical="center"/>
    </xf>
    <xf numFmtId="0" fontId="17" fillId="21" borderId="1915" applyNumberFormat="0" applyAlignment="0" applyProtection="0"/>
    <xf numFmtId="241" fontId="194" fillId="86" borderId="1058" applyNumberFormat="0" applyBorder="0" applyAlignment="0" applyProtection="0">
      <alignment vertical="center"/>
    </xf>
    <xf numFmtId="0" fontId="25" fillId="8" borderId="1915" applyNumberFormat="0" applyAlignment="0" applyProtection="0"/>
    <xf numFmtId="241" fontId="194" fillId="86" borderId="1072" applyNumberFormat="0" applyBorder="0" applyAlignment="0" applyProtection="0">
      <alignment vertical="center"/>
    </xf>
    <xf numFmtId="0" fontId="17" fillId="21" borderId="1915" applyNumberFormat="0" applyAlignment="0" applyProtection="0"/>
    <xf numFmtId="0" fontId="25" fillId="8" borderId="1915" applyNumberFormat="0" applyAlignment="0" applyProtection="0"/>
    <xf numFmtId="0" fontId="11" fillId="60" borderId="1050" applyNumberFormat="0" applyProtection="0">
      <alignment horizontal="left" vertical="center" wrapText="1"/>
    </xf>
    <xf numFmtId="278" fontId="173" fillId="70" borderId="2115" applyBorder="0">
      <alignment horizontal="right" vertical="center"/>
      <protection locked="0"/>
    </xf>
    <xf numFmtId="0" fontId="12" fillId="25" borderId="1063" applyNumberFormat="0" applyProtection="0">
      <alignment horizontal="left" vertical="center" wrapText="1"/>
    </xf>
    <xf numFmtId="257" fontId="11" fillId="82" borderId="1063" applyNumberFormat="0" applyProtection="0">
      <alignment horizontal="center" vertical="center" wrapText="1"/>
    </xf>
    <xf numFmtId="171" fontId="85" fillId="0" borderId="2101"/>
    <xf numFmtId="165" fontId="193" fillId="0" borderId="2099" applyFill="0" applyAlignment="0" applyProtection="0"/>
    <xf numFmtId="39" fontId="12" fillId="0" borderId="2099">
      <protection locked="0"/>
    </xf>
    <xf numFmtId="0" fontId="183" fillId="81" borderId="1036" applyNumberFormat="0" applyProtection="0">
      <alignment horizontal="center" vertical="center"/>
    </xf>
    <xf numFmtId="0" fontId="11" fillId="60" borderId="1063" applyNumberFormat="0" applyProtection="0">
      <alignment horizontal="left" vertical="center" wrapText="1"/>
    </xf>
    <xf numFmtId="0" fontId="11" fillId="60" borderId="1036" applyNumberFormat="0" applyProtection="0">
      <alignment horizontal="left" vertical="center" wrapText="1"/>
    </xf>
    <xf numFmtId="0" fontId="11" fillId="81" borderId="1036" applyNumberFormat="0" applyProtection="0">
      <alignment horizontal="center" vertical="center" wrapText="1"/>
    </xf>
    <xf numFmtId="0" fontId="11" fillId="81" borderId="1036" applyNumberFormat="0" applyProtection="0">
      <alignment horizontal="center" vertical="center"/>
    </xf>
    <xf numFmtId="0" fontId="11" fillId="81" borderId="1036" applyNumberFormat="0" applyProtection="0">
      <alignment horizontal="center" vertical="center" wrapText="1"/>
    </xf>
    <xf numFmtId="171" fontId="85" fillId="0" borderId="2113"/>
    <xf numFmtId="0" fontId="11" fillId="81" borderId="1063" applyNumberFormat="0" applyProtection="0">
      <alignment horizontal="center" vertical="center" wrapText="1"/>
    </xf>
    <xf numFmtId="0" fontId="12" fillId="25" borderId="1050" applyNumberFormat="0" applyProtection="0">
      <alignment horizontal="left" vertical="center" wrapText="1"/>
    </xf>
    <xf numFmtId="257" fontId="11" fillId="82" borderId="1050" applyNumberFormat="0" applyProtection="0">
      <alignment horizontal="center" vertical="center" wrapText="1"/>
    </xf>
    <xf numFmtId="0" fontId="11" fillId="60" borderId="1050" applyNumberFormat="0" applyProtection="0">
      <alignment horizontal="left" vertical="center" wrapText="1"/>
    </xf>
    <xf numFmtId="0" fontId="11" fillId="81" borderId="1050" applyNumberFormat="0" applyProtection="0">
      <alignment horizontal="center" vertical="center" wrapText="1"/>
    </xf>
    <xf numFmtId="0" fontId="11" fillId="81" borderId="1050" applyNumberFormat="0" applyProtection="0">
      <alignment horizontal="center" vertical="center"/>
    </xf>
    <xf numFmtId="0" fontId="11" fillId="81" borderId="1050" applyNumberFormat="0" applyProtection="0">
      <alignment horizontal="center" vertical="center" wrapText="1"/>
    </xf>
    <xf numFmtId="0" fontId="183" fillId="81" borderId="1050" applyNumberFormat="0" applyProtection="0">
      <alignment horizontal="center" vertical="center"/>
    </xf>
    <xf numFmtId="0" fontId="11" fillId="60" borderId="1090" applyNumberFormat="0" applyProtection="0">
      <alignment horizontal="left" vertical="center" wrapText="1"/>
    </xf>
    <xf numFmtId="0" fontId="12" fillId="25" borderId="1090" applyNumberFormat="0" applyProtection="0">
      <alignment horizontal="left" vertical="center" wrapText="1"/>
    </xf>
    <xf numFmtId="257" fontId="11" fillId="82" borderId="1090" applyNumberFormat="0" applyProtection="0">
      <alignment horizontal="center" vertical="center" wrapText="1"/>
    </xf>
    <xf numFmtId="0" fontId="11" fillId="60" borderId="1090" applyNumberFormat="0" applyProtection="0">
      <alignment horizontal="left" vertical="center" wrapText="1"/>
    </xf>
    <xf numFmtId="0" fontId="11" fillId="81" borderId="1090" applyNumberFormat="0" applyProtection="0">
      <alignment horizontal="center" vertical="center" wrapText="1"/>
    </xf>
    <xf numFmtId="0" fontId="11" fillId="81" borderId="1090" applyNumberFormat="0" applyProtection="0">
      <alignment horizontal="center" vertical="center"/>
    </xf>
    <xf numFmtId="0" fontId="11" fillId="81" borderId="1090" applyNumberFormat="0" applyProtection="0">
      <alignment horizontal="center" vertical="center" wrapText="1"/>
    </xf>
    <xf numFmtId="0" fontId="183" fillId="81" borderId="1090" applyNumberFormat="0" applyProtection="0">
      <alignment horizontal="center" vertical="center"/>
    </xf>
    <xf numFmtId="0" fontId="177" fillId="67" borderId="1050">
      <alignment horizontal="center" vertical="center" wrapText="1"/>
      <protection hidden="1"/>
    </xf>
    <xf numFmtId="171" fontId="85" fillId="0" borderId="2113"/>
    <xf numFmtId="0" fontId="177" fillId="67" borderId="1090">
      <alignment horizontal="center" vertical="center" wrapText="1"/>
      <protection hidden="1"/>
    </xf>
    <xf numFmtId="241" fontId="194" fillId="86" borderId="1085" applyNumberFormat="0" applyBorder="0" applyAlignment="0" applyProtection="0">
      <alignment vertical="center"/>
    </xf>
    <xf numFmtId="264" fontId="172" fillId="65" borderId="1050" applyFill="0" applyBorder="0" applyAlignment="0" applyProtection="0">
      <alignment horizontal="right"/>
      <protection locked="0"/>
    </xf>
    <xf numFmtId="165" fontId="193" fillId="0" borderId="2118" applyFill="0" applyAlignment="0" applyProtection="0"/>
    <xf numFmtId="39" fontId="12" fillId="0" borderId="2118">
      <protection locked="0"/>
    </xf>
    <xf numFmtId="241" fontId="194" fillId="86" borderId="1103" applyNumberFormat="0" applyBorder="0" applyAlignment="0" applyProtection="0">
      <alignment vertical="center"/>
    </xf>
    <xf numFmtId="171" fontId="85" fillId="0" borderId="2141"/>
    <xf numFmtId="165" fontId="193" fillId="0" borderId="2136" applyFill="0" applyAlignment="0" applyProtection="0"/>
    <xf numFmtId="0" fontId="12" fillId="60" borderId="1023" applyNumberFormat="0">
      <alignment horizontal="centerContinuous" vertical="center" wrapText="1"/>
    </xf>
    <xf numFmtId="0" fontId="12" fillId="61" borderId="1023" applyNumberFormat="0">
      <alignment horizontal="left" vertical="center"/>
    </xf>
    <xf numFmtId="0" fontId="11" fillId="60" borderId="1036" applyNumberFormat="0" applyProtection="0">
      <alignment horizontal="left" vertical="center" wrapText="1"/>
    </xf>
    <xf numFmtId="0" fontId="12" fillId="25" borderId="1036" applyNumberFormat="0" applyProtection="0">
      <alignment horizontal="left" vertical="center" wrapText="1"/>
    </xf>
    <xf numFmtId="257" fontId="11" fillId="82" borderId="1036" applyNumberFormat="0" applyProtection="0">
      <alignment horizontal="center" vertical="center" wrapText="1"/>
    </xf>
    <xf numFmtId="0" fontId="11" fillId="60" borderId="1063" applyNumberFormat="0" applyProtection="0">
      <alignment horizontal="left" vertical="center" wrapText="1"/>
    </xf>
    <xf numFmtId="39" fontId="12" fillId="0" borderId="2136">
      <protection locked="0"/>
    </xf>
    <xf numFmtId="171" fontId="85" fillId="0" borderId="1302"/>
    <xf numFmtId="241" fontId="194" fillId="86" borderId="1235" applyNumberFormat="0" applyBorder="0" applyAlignment="0" applyProtection="0">
      <alignment vertical="center"/>
    </xf>
    <xf numFmtId="241" fontId="194" fillId="86" borderId="1257" applyNumberFormat="0" applyBorder="0" applyAlignment="0" applyProtection="0">
      <alignment vertical="center"/>
    </xf>
    <xf numFmtId="241" fontId="194" fillId="86" borderId="1257" applyNumberFormat="0" applyBorder="0" applyAlignment="0" applyProtection="0">
      <alignment vertical="center"/>
    </xf>
    <xf numFmtId="241" fontId="194" fillId="86" borderId="1283" applyNumberFormat="0" applyBorder="0" applyAlignment="0" applyProtection="0">
      <alignment vertical="center"/>
    </xf>
    <xf numFmtId="171" fontId="85" fillId="0" borderId="1246"/>
    <xf numFmtId="165" fontId="193" fillId="0" borderId="1242" applyFill="0" applyAlignment="0" applyProtection="0"/>
    <xf numFmtId="39" fontId="12" fillId="0" borderId="1242">
      <protection locked="0"/>
    </xf>
    <xf numFmtId="171" fontId="85" fillId="0" borderId="1258"/>
    <xf numFmtId="171" fontId="85" fillId="0" borderId="1258"/>
    <xf numFmtId="171" fontId="85" fillId="0" borderId="1271"/>
    <xf numFmtId="241" fontId="194" fillId="86" borderId="1235" applyNumberFormat="0" applyBorder="0" applyAlignment="0" applyProtection="0">
      <alignment vertical="center"/>
    </xf>
    <xf numFmtId="241" fontId="194" fillId="86" borderId="1257" applyNumberFormat="0" applyBorder="0" applyAlignment="0" applyProtection="0">
      <alignment vertical="center"/>
    </xf>
    <xf numFmtId="241" fontId="194" fillId="86" borderId="1257" applyNumberFormat="0" applyBorder="0" applyAlignment="0" applyProtection="0">
      <alignment vertical="center"/>
    </xf>
    <xf numFmtId="241" fontId="194" fillId="86" borderId="1270" applyNumberFormat="0" applyBorder="0" applyAlignment="0" applyProtection="0">
      <alignment vertical="center"/>
    </xf>
    <xf numFmtId="0" fontId="12" fillId="25" borderId="1223" applyNumberFormat="0" applyProtection="0">
      <alignment horizontal="left" vertical="center" wrapText="1"/>
    </xf>
    <xf numFmtId="257" fontId="11" fillId="82" borderId="1223" applyNumberFormat="0" applyProtection="0">
      <alignment horizontal="center" vertical="center" wrapText="1"/>
    </xf>
    <xf numFmtId="0" fontId="11" fillId="60" borderId="1223" applyNumberFormat="0" applyProtection="0">
      <alignment horizontal="left" vertical="center" wrapText="1"/>
    </xf>
    <xf numFmtId="0" fontId="11" fillId="81" borderId="1223" applyNumberFormat="0" applyProtection="0">
      <alignment horizontal="center" vertical="center" wrapText="1"/>
    </xf>
    <xf numFmtId="0" fontId="11" fillId="81" borderId="1223" applyNumberFormat="0" applyProtection="0">
      <alignment horizontal="center" vertical="center"/>
    </xf>
    <xf numFmtId="0" fontId="11" fillId="81" borderId="1223" applyNumberFormat="0" applyProtection="0">
      <alignment horizontal="center" vertical="center" wrapText="1"/>
    </xf>
    <xf numFmtId="0" fontId="11" fillId="60" borderId="1247" applyNumberFormat="0" applyProtection="0">
      <alignment horizontal="left" vertical="center" wrapText="1"/>
    </xf>
    <xf numFmtId="0" fontId="183" fillId="81" borderId="1223" applyNumberFormat="0" applyProtection="0">
      <alignment horizontal="center" vertical="center"/>
    </xf>
    <xf numFmtId="0" fontId="12" fillId="25" borderId="1247" applyNumberFormat="0" applyProtection="0">
      <alignment horizontal="left" vertical="center" wrapText="1"/>
    </xf>
    <xf numFmtId="257" fontId="11" fillId="82" borderId="1247" applyNumberFormat="0" applyProtection="0">
      <alignment horizontal="center" vertical="center" wrapText="1"/>
    </xf>
    <xf numFmtId="0" fontId="11" fillId="60" borderId="1247" applyNumberFormat="0" applyProtection="0">
      <alignment horizontal="left" vertical="center" wrapText="1"/>
    </xf>
    <xf numFmtId="0" fontId="11" fillId="81" borderId="1247" applyNumberFormat="0" applyProtection="0">
      <alignment horizontal="center" vertical="center" wrapText="1"/>
    </xf>
    <xf numFmtId="0" fontId="11" fillId="81" borderId="1247" applyNumberFormat="0" applyProtection="0">
      <alignment horizontal="center" vertical="center"/>
    </xf>
    <xf numFmtId="0" fontId="11" fillId="81" borderId="1247" applyNumberFormat="0" applyProtection="0">
      <alignment horizontal="center" vertical="center" wrapText="1"/>
    </xf>
    <xf numFmtId="0" fontId="183" fillId="81" borderId="1247" applyNumberFormat="0" applyProtection="0">
      <alignment horizontal="center" vertical="center"/>
    </xf>
    <xf numFmtId="0" fontId="11" fillId="60" borderId="1288" applyNumberFormat="0" applyProtection="0">
      <alignment horizontal="left" vertical="center" wrapText="1"/>
    </xf>
    <xf numFmtId="0" fontId="12" fillId="25" borderId="1288" applyNumberFormat="0" applyProtection="0">
      <alignment horizontal="left" vertical="center" wrapText="1"/>
    </xf>
    <xf numFmtId="257" fontId="11" fillId="82" borderId="1288" applyNumberFormat="0" applyProtection="0">
      <alignment horizontal="center" vertical="center" wrapText="1"/>
    </xf>
    <xf numFmtId="0" fontId="11" fillId="60" borderId="1288" applyNumberFormat="0" applyProtection="0">
      <alignment horizontal="left" vertical="center" wrapText="1"/>
    </xf>
    <xf numFmtId="0" fontId="11" fillId="81" borderId="1288" applyNumberFormat="0" applyProtection="0">
      <alignment horizontal="center" vertical="center" wrapText="1"/>
    </xf>
    <xf numFmtId="224" fontId="108" fillId="0" borderId="1452" applyFont="0" applyFill="0" applyBorder="0" applyAlignment="0" applyProtection="0"/>
    <xf numFmtId="1" fontId="121" fillId="69" borderId="1497" applyNumberFormat="0" applyBorder="0" applyAlignment="0">
      <alignment horizontal="centerContinuous" vertical="center"/>
      <protection locked="0"/>
    </xf>
    <xf numFmtId="0" fontId="11" fillId="81" borderId="1288" applyNumberFormat="0" applyProtection="0">
      <alignment horizontal="center" vertical="center"/>
    </xf>
    <xf numFmtId="0" fontId="11" fillId="81" borderId="1288" applyNumberFormat="0" applyProtection="0">
      <alignment horizontal="center" vertical="center" wrapText="1"/>
    </xf>
    <xf numFmtId="0" fontId="183" fillId="81" borderId="1288" applyNumberFormat="0" applyProtection="0">
      <alignment horizontal="center" vertical="center"/>
    </xf>
    <xf numFmtId="0" fontId="177" fillId="67" borderId="1223">
      <alignment horizontal="center" vertical="center" wrapText="1"/>
      <protection hidden="1"/>
    </xf>
    <xf numFmtId="0" fontId="177" fillId="67" borderId="1247">
      <alignment horizontal="center" vertical="center" wrapText="1"/>
      <protection hidden="1"/>
    </xf>
    <xf numFmtId="0" fontId="177" fillId="67" borderId="1288">
      <alignment horizontal="center" vertical="center" wrapText="1"/>
      <protection hidden="1"/>
    </xf>
    <xf numFmtId="238" fontId="87" fillId="0" borderId="1462">
      <alignment horizontal="center"/>
    </xf>
    <xf numFmtId="0" fontId="47" fillId="0" borderId="1501">
      <alignment horizontal="left" vertical="center"/>
    </xf>
    <xf numFmtId="241" fontId="194" fillId="86" borderId="1283" applyNumberFormat="0" applyBorder="0" applyAlignment="0" applyProtection="0">
      <alignment vertical="center"/>
    </xf>
    <xf numFmtId="264" fontId="172" fillId="65" borderId="1223" applyFill="0" applyBorder="0" applyAlignment="0" applyProtection="0">
      <alignment horizontal="right"/>
      <protection locked="0"/>
    </xf>
    <xf numFmtId="264" fontId="172" fillId="65" borderId="1247" applyFill="0" applyBorder="0" applyAlignment="0" applyProtection="0">
      <alignment horizontal="right"/>
      <protection locked="0"/>
    </xf>
    <xf numFmtId="241" fontId="194" fillId="86" borderId="1301" applyNumberFormat="0" applyBorder="0" applyAlignment="0" applyProtection="0">
      <alignment vertical="center"/>
    </xf>
    <xf numFmtId="0" fontId="12" fillId="60" borderId="1224" applyNumberFormat="0">
      <alignment horizontal="centerContinuous" vertical="center" wrapText="1"/>
    </xf>
    <xf numFmtId="0" fontId="12" fillId="61" borderId="1224" applyNumberFormat="0">
      <alignment horizontal="left" vertical="center"/>
    </xf>
    <xf numFmtId="0" fontId="11" fillId="60" borderId="1247" applyNumberFormat="0" applyProtection="0">
      <alignment horizontal="left" vertical="center" wrapText="1"/>
    </xf>
    <xf numFmtId="0" fontId="12" fillId="25" borderId="1247" applyNumberFormat="0" applyProtection="0">
      <alignment horizontal="left" vertical="center" wrapText="1"/>
    </xf>
    <xf numFmtId="257" fontId="11" fillId="82" borderId="1247" applyNumberFormat="0" applyProtection="0">
      <alignment horizontal="center" vertical="center" wrapText="1"/>
    </xf>
    <xf numFmtId="0" fontId="11" fillId="60" borderId="1247" applyNumberFormat="0" applyProtection="0">
      <alignment horizontal="left" vertical="center" wrapText="1"/>
    </xf>
    <xf numFmtId="0" fontId="11" fillId="81" borderId="1247" applyNumberFormat="0" applyProtection="0">
      <alignment horizontal="center" vertical="center" wrapText="1"/>
    </xf>
    <xf numFmtId="0" fontId="11" fillId="81" borderId="1247" applyNumberFormat="0" applyProtection="0">
      <alignment horizontal="center" vertical="center"/>
    </xf>
    <xf numFmtId="0" fontId="11" fillId="81" borderId="1247" applyNumberFormat="0" applyProtection="0">
      <alignment horizontal="center" vertical="center" wrapText="1"/>
    </xf>
    <xf numFmtId="0" fontId="183" fillId="81" borderId="1247" applyNumberFormat="0" applyProtection="0">
      <alignment horizontal="center" vertical="center"/>
    </xf>
    <xf numFmtId="0" fontId="11" fillId="60" borderId="1259" applyNumberFormat="0" applyProtection="0">
      <alignment horizontal="left" vertical="center" wrapText="1"/>
    </xf>
    <xf numFmtId="0" fontId="12" fillId="25" borderId="1259" applyNumberFormat="0" applyProtection="0">
      <alignment horizontal="left" vertical="center" wrapText="1"/>
    </xf>
    <xf numFmtId="257" fontId="11" fillId="82" borderId="1259" applyNumberFormat="0" applyProtection="0">
      <alignment horizontal="center" vertical="center" wrapText="1"/>
    </xf>
    <xf numFmtId="0" fontId="11" fillId="81" borderId="1259" applyNumberFormat="0" applyProtection="0">
      <alignment horizontal="center" vertical="center" wrapText="1"/>
    </xf>
    <xf numFmtId="0" fontId="11" fillId="81" borderId="1259" applyNumberFormat="0" applyProtection="0">
      <alignment horizontal="center" vertical="center"/>
    </xf>
    <xf numFmtId="0" fontId="11" fillId="81" borderId="1259" applyNumberFormat="0" applyProtection="0">
      <alignment horizontal="center" vertical="center" wrapText="1"/>
    </xf>
    <xf numFmtId="0" fontId="11" fillId="60" borderId="1272" applyNumberFormat="0" applyProtection="0">
      <alignment horizontal="left" vertical="center" wrapText="1"/>
    </xf>
    <xf numFmtId="0" fontId="183" fillId="81" borderId="1259" applyNumberFormat="0" applyProtection="0">
      <alignment horizontal="center" vertical="center"/>
    </xf>
    <xf numFmtId="0" fontId="12" fillId="25" borderId="1272" applyNumberFormat="0" applyProtection="0">
      <alignment horizontal="left" vertical="center" wrapText="1"/>
    </xf>
    <xf numFmtId="257" fontId="11" fillId="82" borderId="1272" applyNumberFormat="0" applyProtection="0">
      <alignment horizontal="center" vertical="center" wrapText="1"/>
    </xf>
    <xf numFmtId="0" fontId="11" fillId="60" borderId="1272" applyNumberFormat="0" applyProtection="0">
      <alignment horizontal="left" vertical="center" wrapText="1"/>
    </xf>
    <xf numFmtId="0" fontId="11" fillId="81" borderId="1272" applyNumberFormat="0" applyProtection="0">
      <alignment horizontal="center" vertical="center" wrapText="1"/>
    </xf>
    <xf numFmtId="0" fontId="11" fillId="81" borderId="1272" applyNumberFormat="0" applyProtection="0">
      <alignment horizontal="center" vertical="center"/>
    </xf>
    <xf numFmtId="0" fontId="11" fillId="81" borderId="1272" applyNumberFormat="0" applyProtection="0">
      <alignment horizontal="center" vertical="center" wrapText="1"/>
    </xf>
    <xf numFmtId="0" fontId="183" fillId="81" borderId="1272" applyNumberFormat="0" applyProtection="0">
      <alignment horizontal="center" vertical="center"/>
    </xf>
    <xf numFmtId="0" fontId="11" fillId="60" borderId="1272" applyNumberFormat="0" applyProtection="0">
      <alignment horizontal="left" vertical="center" wrapText="1"/>
    </xf>
    <xf numFmtId="0" fontId="12" fillId="25" borderId="1272" applyNumberFormat="0" applyProtection="0">
      <alignment horizontal="left" vertical="center" wrapText="1"/>
    </xf>
    <xf numFmtId="257" fontId="11" fillId="82" borderId="1272" applyNumberFormat="0" applyProtection="0">
      <alignment horizontal="center" vertical="center" wrapText="1"/>
    </xf>
    <xf numFmtId="0" fontId="11" fillId="60" borderId="1272" applyNumberFormat="0" applyProtection="0">
      <alignment horizontal="left" vertical="center" wrapText="1"/>
    </xf>
    <xf numFmtId="0" fontId="11" fillId="81" borderId="1272" applyNumberFormat="0" applyProtection="0">
      <alignment horizontal="center" vertical="center" wrapText="1"/>
    </xf>
    <xf numFmtId="0" fontId="11" fillId="81" borderId="1272" applyNumberFormat="0" applyProtection="0">
      <alignment horizontal="center" vertical="center"/>
    </xf>
    <xf numFmtId="0" fontId="11" fillId="81" borderId="1272" applyNumberFormat="0" applyProtection="0">
      <alignment horizontal="center" vertical="center" wrapText="1"/>
    </xf>
    <xf numFmtId="0" fontId="183" fillId="81" borderId="1272" applyNumberFormat="0" applyProtection="0">
      <alignment horizontal="center" vertical="center"/>
    </xf>
    <xf numFmtId="0" fontId="177" fillId="67" borderId="1247">
      <alignment horizontal="center" vertical="center" wrapText="1"/>
      <protection hidden="1"/>
    </xf>
    <xf numFmtId="0" fontId="177" fillId="67" borderId="1259">
      <alignment horizontal="center" vertical="center" wrapText="1"/>
      <protection hidden="1"/>
    </xf>
    <xf numFmtId="0" fontId="177" fillId="67" borderId="1272">
      <alignment horizontal="center" vertical="center" wrapText="1"/>
      <protection hidden="1"/>
    </xf>
    <xf numFmtId="0" fontId="177" fillId="67" borderId="1272">
      <alignment horizontal="center" vertical="center" wrapText="1"/>
      <protection hidden="1"/>
    </xf>
    <xf numFmtId="264" fontId="172" fillId="65" borderId="1247" applyFill="0" applyBorder="0" applyAlignment="0" applyProtection="0">
      <alignment horizontal="right"/>
      <protection locked="0"/>
    </xf>
    <xf numFmtId="260" fontId="164" fillId="0" borderId="1253" applyBorder="0"/>
    <xf numFmtId="264" fontId="172" fillId="65" borderId="1259" applyFill="0" applyBorder="0" applyAlignment="0" applyProtection="0">
      <alignment horizontal="right"/>
      <protection locked="0"/>
    </xf>
    <xf numFmtId="0" fontId="12" fillId="25" borderId="1750" applyNumberFormat="0" applyProtection="0">
      <alignment horizontal="left" vertical="center"/>
    </xf>
    <xf numFmtId="0" fontId="12" fillId="25" borderId="1750" applyNumberFormat="0" applyProtection="0">
      <alignment horizontal="left" vertical="center"/>
    </xf>
    <xf numFmtId="0" fontId="12" fillId="60" borderId="1875" applyNumberFormat="0">
      <alignment horizontal="centerContinuous" vertical="center" wrapText="1"/>
    </xf>
    <xf numFmtId="260" fontId="164" fillId="0" borderId="1215" applyBorder="0"/>
    <xf numFmtId="264" fontId="172" fillId="65" borderId="1272" applyFill="0" applyBorder="0" applyAlignment="0" applyProtection="0">
      <alignment horizontal="right"/>
      <protection locked="0"/>
    </xf>
    <xf numFmtId="264" fontId="172" fillId="65" borderId="1288" applyFill="0" applyBorder="0" applyAlignment="0" applyProtection="0">
      <alignment horizontal="right"/>
      <protection locked="0"/>
    </xf>
    <xf numFmtId="264" fontId="172" fillId="65" borderId="1272" applyFill="0" applyBorder="0" applyAlignment="0" applyProtection="0">
      <alignment horizontal="right"/>
      <protection locked="0"/>
    </xf>
    <xf numFmtId="260" fontId="164" fillId="0" borderId="1253" applyBorder="0"/>
    <xf numFmtId="0" fontId="12" fillId="61" borderId="1875" applyNumberFormat="0">
      <alignment horizontal="left" vertical="center"/>
    </xf>
    <xf numFmtId="260" fontId="164" fillId="0" borderId="1277" applyBorder="0"/>
    <xf numFmtId="208" fontId="90" fillId="63" borderId="1882"/>
    <xf numFmtId="260" fontId="164" fillId="0" borderId="1277" applyBorder="0"/>
    <xf numFmtId="208" fontId="90" fillId="63" borderId="1232"/>
    <xf numFmtId="0" fontId="83" fillId="0" borderId="1230" applyNumberFormat="0" applyFont="0" applyFill="0" applyAlignment="0" applyProtection="0"/>
    <xf numFmtId="0" fontId="17" fillId="21" borderId="1224" applyNumberFormat="0" applyAlignment="0" applyProtection="0"/>
    <xf numFmtId="0" fontId="83" fillId="0" borderId="1748" applyNumberFormat="0" applyFont="0" applyFill="0" applyAlignment="0" applyProtection="0"/>
    <xf numFmtId="0" fontId="17" fillId="21" borderId="1875" applyNumberFormat="0" applyAlignment="0" applyProtection="0"/>
    <xf numFmtId="0" fontId="12" fillId="24" borderId="1876" applyNumberFormat="0" applyFont="0" applyAlignment="0" applyProtection="0"/>
    <xf numFmtId="166" fontId="113" fillId="0" borderId="1883">
      <protection locked="0"/>
    </xf>
    <xf numFmtId="0" fontId="25" fillId="8" borderId="1875" applyNumberFormat="0" applyAlignment="0" applyProtection="0"/>
    <xf numFmtId="1" fontId="121" fillId="69" borderId="1756" applyNumberFormat="0" applyBorder="0" applyAlignment="0">
      <alignment horizontal="centerContinuous" vertical="center"/>
      <protection locked="0"/>
    </xf>
    <xf numFmtId="166" fontId="113" fillId="0" borderId="1233">
      <protection locked="0"/>
    </xf>
    <xf numFmtId="237" fontId="12" fillId="71" borderId="1750" applyNumberFormat="0" applyFont="0" applyBorder="0" applyAlignment="0" applyProtection="0"/>
    <xf numFmtId="260" fontId="164" fillId="0" borderId="1286" applyBorder="0"/>
    <xf numFmtId="260" fontId="164" fillId="0" borderId="1277" applyBorder="0"/>
    <xf numFmtId="171" fontId="85" fillId="0" borderId="1246"/>
    <xf numFmtId="241" fontId="194" fillId="86" borderId="1235" applyNumberFormat="0" applyBorder="0" applyAlignment="0" applyProtection="0">
      <alignment vertical="center"/>
    </xf>
    <xf numFmtId="0" fontId="25" fillId="8" borderId="1224" applyNumberFormat="0" applyAlignment="0" applyProtection="0"/>
    <xf numFmtId="1" fontId="121" fillId="69" borderId="1229" applyNumberFormat="0" applyBorder="0" applyAlignment="0">
      <alignment horizontal="centerContinuous" vertical="center"/>
      <protection locked="0"/>
    </xf>
    <xf numFmtId="0" fontId="47" fillId="0" borderId="1228">
      <alignment horizontal="left" vertical="center"/>
    </xf>
    <xf numFmtId="0" fontId="147" fillId="73" borderId="1256">
      <alignment horizontal="left" vertical="center" wrapText="1"/>
    </xf>
    <xf numFmtId="166" fontId="113" fillId="0" borderId="1255">
      <protection locked="0"/>
    </xf>
    <xf numFmtId="208" fontId="90" fillId="63" borderId="1254"/>
    <xf numFmtId="0" fontId="147" fillId="73" borderId="1256">
      <alignment horizontal="left" vertical="center" wrapText="1"/>
    </xf>
    <xf numFmtId="166" fontId="113" fillId="0" borderId="1255">
      <protection locked="0"/>
    </xf>
    <xf numFmtId="208" fontId="90" fillId="63" borderId="1254"/>
    <xf numFmtId="0" fontId="147" fillId="73" borderId="1234">
      <alignment horizontal="left" vertical="center" wrapText="1"/>
    </xf>
    <xf numFmtId="0" fontId="147" fillId="73" borderId="1269">
      <alignment horizontal="left" vertical="center" wrapText="1"/>
    </xf>
    <xf numFmtId="166" fontId="113" fillId="0" borderId="1268">
      <protection locked="0"/>
    </xf>
    <xf numFmtId="208" fontId="90" fillId="63" borderId="1267"/>
    <xf numFmtId="0" fontId="147" fillId="73" borderId="1282">
      <alignment horizontal="left" vertical="center" wrapText="1"/>
    </xf>
    <xf numFmtId="166" fontId="113" fillId="0" borderId="1281">
      <protection locked="0"/>
    </xf>
    <xf numFmtId="208" fontId="90" fillId="63" borderId="1280"/>
    <xf numFmtId="0" fontId="147" fillId="73" borderId="1282">
      <alignment horizontal="left" vertical="center" wrapText="1"/>
    </xf>
    <xf numFmtId="166" fontId="113" fillId="0" borderId="1281">
      <protection locked="0"/>
    </xf>
    <xf numFmtId="208" fontId="90" fillId="63" borderId="1280"/>
    <xf numFmtId="0" fontId="12" fillId="0" borderId="1247"/>
    <xf numFmtId="0" fontId="147" fillId="73" borderId="1245">
      <alignment horizontal="left" vertical="center" wrapText="1"/>
    </xf>
    <xf numFmtId="0" fontId="47" fillId="0" borderId="1755">
      <alignment horizontal="left" vertical="center"/>
    </xf>
    <xf numFmtId="10" fontId="108" fillId="65" borderId="1247" applyNumberFormat="0" applyBorder="0" applyAlignment="0" applyProtection="0"/>
    <xf numFmtId="0" fontId="12" fillId="0" borderId="1259"/>
    <xf numFmtId="0" fontId="12" fillId="0" borderId="1272"/>
    <xf numFmtId="10" fontId="108" fillId="65" borderId="1750" applyNumberFormat="0" applyBorder="0" applyAlignment="0" applyProtection="0"/>
    <xf numFmtId="166" fontId="113" fillId="0" borderId="1244">
      <protection locked="0"/>
    </xf>
    <xf numFmtId="0" fontId="147" fillId="73" borderId="1245">
      <alignment horizontal="left" vertical="center" wrapText="1"/>
    </xf>
    <xf numFmtId="0" fontId="47" fillId="0" borderId="1253">
      <alignment horizontal="left" vertical="center"/>
    </xf>
    <xf numFmtId="237" fontId="12" fillId="71" borderId="1247" applyNumberFormat="0" applyFont="0" applyBorder="0" applyAlignment="0" applyProtection="0"/>
    <xf numFmtId="0" fontId="12" fillId="0" borderId="1272"/>
    <xf numFmtId="0" fontId="147" fillId="73" borderId="1256">
      <alignment horizontal="left" vertical="center" wrapText="1"/>
    </xf>
    <xf numFmtId="1" fontId="121" fillId="69" borderId="1248" applyNumberFormat="0" applyBorder="0" applyAlignment="0">
      <alignment horizontal="centerContinuous" vertical="center"/>
      <protection locked="0"/>
    </xf>
    <xf numFmtId="0" fontId="147" fillId="73" borderId="1256">
      <alignment horizontal="left" vertical="center" wrapText="1"/>
    </xf>
    <xf numFmtId="0" fontId="25" fillId="8" borderId="1249" applyNumberFormat="0" applyAlignment="0" applyProtection="0"/>
    <xf numFmtId="0" fontId="147" fillId="73" borderId="1884">
      <alignment horizontal="left" vertical="center" wrapText="1"/>
    </xf>
    <xf numFmtId="0" fontId="47" fillId="0" borderId="1215">
      <alignment horizontal="left" vertical="center"/>
    </xf>
    <xf numFmtId="10" fontId="108" fillId="65" borderId="1259" applyNumberFormat="0" applyBorder="0" applyAlignment="0" applyProtection="0"/>
    <xf numFmtId="0" fontId="12" fillId="0" borderId="1750"/>
    <xf numFmtId="260" fontId="164" fillId="0" borderId="1755" applyBorder="0"/>
    <xf numFmtId="264" fontId="172" fillId="65" borderId="1750" applyFill="0" applyBorder="0" applyAlignment="0" applyProtection="0">
      <alignment horizontal="right"/>
      <protection locked="0"/>
    </xf>
    <xf numFmtId="0" fontId="147" fillId="73" borderId="1282">
      <alignment horizontal="left" vertical="center" wrapText="1"/>
    </xf>
    <xf numFmtId="224" fontId="108" fillId="0" borderId="825" applyFont="0" applyFill="0" applyBorder="0" applyAlignment="0" applyProtection="0"/>
    <xf numFmtId="1" fontId="121" fillId="69" borderId="1248" applyNumberFormat="0" applyBorder="0" applyAlignment="0">
      <alignment horizontal="centerContinuous" vertical="center"/>
      <protection locked="0"/>
    </xf>
    <xf numFmtId="10" fontId="108" fillId="65" borderId="1272" applyNumberFormat="0" applyBorder="0" applyAlignment="0" applyProtection="0"/>
    <xf numFmtId="0" fontId="25" fillId="8" borderId="1249" applyNumberFormat="0" applyAlignment="0" applyProtection="0"/>
    <xf numFmtId="0" fontId="147" fillId="73" borderId="1282">
      <alignment horizontal="left" vertical="center" wrapText="1"/>
    </xf>
    <xf numFmtId="0" fontId="47" fillId="0" borderId="1253">
      <alignment horizontal="left" vertical="center"/>
    </xf>
    <xf numFmtId="237" fontId="12" fillId="71" borderId="1259" applyNumberFormat="0" applyFont="0" applyBorder="0" applyAlignment="0" applyProtection="0"/>
    <xf numFmtId="224" fontId="108" fillId="0" borderId="825" applyFont="0" applyFill="0" applyBorder="0" applyAlignment="0" applyProtection="0"/>
    <xf numFmtId="0" fontId="177" fillId="67" borderId="1750">
      <alignment horizontal="center" vertical="center" wrapText="1"/>
      <protection hidden="1"/>
    </xf>
    <xf numFmtId="10" fontId="108" fillId="65" borderId="1272" applyNumberFormat="0" applyBorder="0" applyAlignment="0" applyProtection="0"/>
    <xf numFmtId="1" fontId="121" fillId="69" borderId="1260" applyNumberFormat="0" applyBorder="0" applyAlignment="0">
      <alignment horizontal="centerContinuous" vertical="center"/>
      <protection locked="0"/>
    </xf>
    <xf numFmtId="0" fontId="147" fillId="73" borderId="1300">
      <alignment horizontal="left" vertical="center" wrapText="1"/>
    </xf>
    <xf numFmtId="0" fontId="47" fillId="0" borderId="1277">
      <alignment horizontal="left" vertical="center"/>
    </xf>
    <xf numFmtId="224" fontId="108" fillId="0" borderId="825" applyFont="0" applyFill="0" applyBorder="0" applyAlignment="0" applyProtection="0"/>
    <xf numFmtId="237" fontId="12" fillId="71" borderId="1272" applyNumberFormat="0" applyFont="0" applyBorder="0" applyAlignment="0" applyProtection="0"/>
    <xf numFmtId="224" fontId="108" fillId="0" borderId="825" applyFont="0" applyFill="0" applyBorder="0" applyAlignment="0" applyProtection="0"/>
    <xf numFmtId="0" fontId="183" fillId="81" borderId="1750" applyNumberFormat="0" applyProtection="0">
      <alignment horizontal="center" vertical="center"/>
    </xf>
    <xf numFmtId="1" fontId="121" fillId="69" borderId="1273" applyNumberFormat="0" applyBorder="0" applyAlignment="0">
      <alignment horizontal="centerContinuous" vertical="center"/>
      <protection locked="0"/>
    </xf>
    <xf numFmtId="0" fontId="25" fillId="8" borderId="1274" applyNumberFormat="0" applyAlignment="0" applyProtection="0"/>
    <xf numFmtId="224" fontId="108" fillId="0" borderId="825" applyFont="0" applyFill="0" applyBorder="0" applyAlignment="0" applyProtection="0"/>
    <xf numFmtId="0" fontId="47" fillId="0" borderId="1277">
      <alignment horizontal="left" vertical="center"/>
    </xf>
    <xf numFmtId="237" fontId="12" fillId="71" borderId="1272" applyNumberFormat="0" applyFont="0" applyBorder="0" applyAlignment="0" applyProtection="0"/>
    <xf numFmtId="0" fontId="11" fillId="81" borderId="1750" applyNumberFormat="0" applyProtection="0">
      <alignment horizontal="center" vertical="center" wrapText="1"/>
    </xf>
    <xf numFmtId="0" fontId="11" fillId="81" borderId="1750" applyNumberFormat="0" applyProtection="0">
      <alignment horizontal="center" vertical="center"/>
    </xf>
    <xf numFmtId="1" fontId="121" fillId="69" borderId="1273" applyNumberFormat="0" applyBorder="0" applyAlignment="0">
      <alignment horizontal="centerContinuous" vertical="center"/>
      <protection locked="0"/>
    </xf>
    <xf numFmtId="0" fontId="11" fillId="81" borderId="1750" applyNumberFormat="0" applyProtection="0">
      <alignment horizontal="center" vertical="center" wrapText="1"/>
    </xf>
    <xf numFmtId="0" fontId="25" fillId="8" borderId="1274" applyNumberFormat="0" applyAlignment="0" applyProtection="0"/>
    <xf numFmtId="1" fontId="121" fillId="69" borderId="1293" applyNumberFormat="0" applyBorder="0" applyAlignment="0">
      <alignment horizontal="centerContinuous" vertical="center"/>
      <protection locked="0"/>
    </xf>
    <xf numFmtId="0" fontId="11" fillId="60" borderId="1750" applyNumberFormat="0" applyProtection="0">
      <alignment horizontal="left" vertical="center" wrapText="1"/>
    </xf>
    <xf numFmtId="0" fontId="25" fillId="8" borderId="1294" applyNumberFormat="0" applyAlignment="0" applyProtection="0"/>
    <xf numFmtId="224" fontId="108" fillId="0" borderId="825" applyFont="0" applyFill="0" applyBorder="0" applyAlignment="0" applyProtection="0"/>
    <xf numFmtId="257" fontId="11" fillId="82" borderId="1750" applyNumberFormat="0" applyProtection="0">
      <alignment horizontal="center" vertical="center" wrapText="1"/>
    </xf>
    <xf numFmtId="0" fontId="12" fillId="25" borderId="1750" applyNumberFormat="0" applyProtection="0">
      <alignment horizontal="left" vertical="center" wrapText="1"/>
    </xf>
    <xf numFmtId="0" fontId="11" fillId="60" borderId="1750" applyNumberFormat="0" applyProtection="0">
      <alignment horizontal="left" vertical="center" wrapText="1"/>
    </xf>
    <xf numFmtId="224" fontId="108" fillId="0" borderId="825" applyFont="0" applyFill="0" applyBorder="0" applyAlignment="0" applyProtection="0"/>
    <xf numFmtId="241" fontId="194" fillId="86" borderId="1257" applyNumberFormat="0" applyBorder="0" applyAlignment="0" applyProtection="0">
      <alignment vertical="center"/>
    </xf>
    <xf numFmtId="171" fontId="85" fillId="0" borderId="1258"/>
    <xf numFmtId="171" fontId="85" fillId="0" borderId="1258"/>
    <xf numFmtId="241" fontId="194" fillId="86" borderId="1257" applyNumberFormat="0" applyBorder="0" applyAlignment="0" applyProtection="0">
      <alignment vertical="center"/>
    </xf>
    <xf numFmtId="166" fontId="113" fillId="0" borderId="1244">
      <protection locked="0"/>
    </xf>
    <xf numFmtId="0" fontId="12" fillId="24" borderId="1250" applyNumberFormat="0" applyFont="0" applyAlignment="0" applyProtection="0"/>
    <xf numFmtId="241" fontId="194" fillId="86" borderId="1270" applyNumberFormat="0" applyBorder="0" applyAlignment="0" applyProtection="0">
      <alignment vertical="center"/>
    </xf>
    <xf numFmtId="171" fontId="85" fillId="0" borderId="1271"/>
    <xf numFmtId="0" fontId="12" fillId="24" borderId="1250" applyNumberFormat="0" applyFont="0" applyAlignment="0" applyProtection="0"/>
    <xf numFmtId="241" fontId="194" fillId="86" borderId="1283" applyNumberFormat="0" applyBorder="0" applyAlignment="0" applyProtection="0">
      <alignment vertical="center"/>
    </xf>
    <xf numFmtId="171" fontId="85" fillId="0" borderId="1284"/>
    <xf numFmtId="166" fontId="113" fillId="0" borderId="1255">
      <protection locked="0"/>
    </xf>
    <xf numFmtId="241" fontId="194" fillId="86" borderId="1283" applyNumberFormat="0" applyBorder="0" applyAlignment="0" applyProtection="0">
      <alignment vertical="center"/>
    </xf>
    <xf numFmtId="171" fontId="85" fillId="0" borderId="1284"/>
    <xf numFmtId="166" fontId="113" fillId="0" borderId="1255">
      <protection locked="0"/>
    </xf>
    <xf numFmtId="166" fontId="113" fillId="0" borderId="1281">
      <protection locked="0"/>
    </xf>
    <xf numFmtId="166" fontId="113" fillId="0" borderId="1281">
      <protection locked="0"/>
    </xf>
    <xf numFmtId="0" fontId="17" fillId="21" borderId="1249" applyNumberFormat="0" applyAlignment="0" applyProtection="0"/>
    <xf numFmtId="0" fontId="83" fillId="0" borderId="1216" applyNumberFormat="0" applyFont="0" applyFill="0" applyAlignment="0" applyProtection="0"/>
    <xf numFmtId="166" fontId="113" fillId="0" borderId="1299">
      <protection locked="0"/>
    </xf>
    <xf numFmtId="241" fontId="194" fillId="86" borderId="1885" applyNumberFormat="0" applyBorder="0" applyAlignment="0" applyProtection="0">
      <alignment vertical="center"/>
    </xf>
    <xf numFmtId="0" fontId="12" fillId="24" borderId="1295" applyNumberFormat="0" applyFont="0" applyAlignment="0" applyProtection="0"/>
    <xf numFmtId="208" fontId="90" fillId="63" borderId="1243"/>
    <xf numFmtId="167" fontId="87" fillId="0" borderId="1242" applyFont="0"/>
    <xf numFmtId="0" fontId="17" fillId="21" borderId="1249" applyNumberFormat="0" applyAlignment="0" applyProtection="0"/>
    <xf numFmtId="0" fontId="83" fillId="0" borderId="1216" applyNumberFormat="0" applyFont="0" applyFill="0" applyAlignment="0" applyProtection="0"/>
    <xf numFmtId="0" fontId="147" fillId="73" borderId="1884">
      <alignment horizontal="left" vertical="center" wrapText="1"/>
    </xf>
    <xf numFmtId="166" fontId="113" fillId="0" borderId="1883">
      <protection locked="0"/>
    </xf>
    <xf numFmtId="208" fontId="90" fillId="63" borderId="1254"/>
    <xf numFmtId="208" fontId="90" fillId="63" borderId="1882"/>
    <xf numFmtId="0" fontId="28" fillId="21" borderId="1877" applyNumberFormat="0" applyAlignment="0" applyProtection="0"/>
    <xf numFmtId="0" fontId="30" fillId="0" borderId="1878" applyNumberFormat="0" applyFill="0" applyAlignment="0" applyProtection="0"/>
    <xf numFmtId="0" fontId="17" fillId="21" borderId="1875" applyNumberFormat="0" applyAlignment="0" applyProtection="0"/>
    <xf numFmtId="0" fontId="25" fillId="8" borderId="1875" applyNumberFormat="0" applyAlignment="0" applyProtection="0"/>
    <xf numFmtId="208" fontId="90" fillId="63" borderId="1254"/>
    <xf numFmtId="0" fontId="17" fillId="21" borderId="1274" applyNumberFormat="0" applyAlignment="0" applyProtection="0"/>
    <xf numFmtId="167" fontId="87" fillId="0" borderId="1261" applyFont="0"/>
    <xf numFmtId="0" fontId="83" fillId="0" borderId="1278" applyNumberFormat="0" applyFont="0" applyFill="0" applyAlignment="0" applyProtection="0"/>
    <xf numFmtId="0" fontId="28" fillId="21" borderId="1877" applyNumberFormat="0" applyAlignment="0" applyProtection="0"/>
    <xf numFmtId="0" fontId="30" fillId="0" borderId="1878" applyNumberFormat="0" applyFill="0" applyAlignment="0" applyProtection="0"/>
    <xf numFmtId="0" fontId="17" fillId="21" borderId="1875" applyNumberFormat="0" applyAlignment="0" applyProtection="0"/>
    <xf numFmtId="208" fontId="90" fillId="63" borderId="1280"/>
    <xf numFmtId="167" fontId="87" fillId="0" borderId="1279" applyFont="0"/>
    <xf numFmtId="0" fontId="17" fillId="21" borderId="1274" applyNumberFormat="0" applyAlignment="0" applyProtection="0"/>
    <xf numFmtId="0" fontId="83" fillId="0" borderId="1287" applyNumberFormat="0" applyFont="0" applyFill="0" applyAlignment="0" applyProtection="0"/>
    <xf numFmtId="260" fontId="164" fillId="0" borderId="1228" applyBorder="0"/>
    <xf numFmtId="208" fontId="90" fillId="63" borderId="1280"/>
    <xf numFmtId="260" fontId="164" fillId="0" borderId="1253" applyBorder="0"/>
    <xf numFmtId="0" fontId="17" fillId="21" borderId="1294" applyNumberFormat="0" applyAlignment="0" applyProtection="0"/>
    <xf numFmtId="167" fontId="87" fillId="0" borderId="1279" applyFont="0"/>
    <xf numFmtId="0" fontId="83" fillId="0" borderId="1278" applyNumberFormat="0" applyFont="0" applyFill="0" applyAlignment="0" applyProtection="0"/>
    <xf numFmtId="0" fontId="25" fillId="8" borderId="1875" applyNumberFormat="0" applyAlignment="0" applyProtection="0"/>
    <xf numFmtId="208" fontId="90" fillId="63" borderId="1298"/>
    <xf numFmtId="0" fontId="28" fillId="21" borderId="1877" applyNumberFormat="0" applyAlignment="0" applyProtection="0"/>
    <xf numFmtId="0" fontId="30" fillId="0" borderId="1878" applyNumberFormat="0" applyFill="0" applyAlignment="0" applyProtection="0"/>
    <xf numFmtId="0" fontId="17" fillId="21" borderId="1875" applyNumberFormat="0" applyAlignment="0" applyProtection="0"/>
    <xf numFmtId="0" fontId="25" fillId="8" borderId="1875" applyNumberFormat="0" applyAlignment="0" applyProtection="0"/>
    <xf numFmtId="0" fontId="28" fillId="21" borderId="1877" applyNumberFormat="0" applyAlignment="0" applyProtection="0"/>
    <xf numFmtId="0" fontId="30" fillId="0" borderId="1878" applyNumberFormat="0" applyFill="0" applyAlignment="0" applyProtection="0"/>
    <xf numFmtId="171" fontId="85" fillId="0" borderId="1887"/>
    <xf numFmtId="0" fontId="12" fillId="61" borderId="1249" applyNumberFormat="0">
      <alignment horizontal="left" vertical="center"/>
    </xf>
    <xf numFmtId="0" fontId="12" fillId="60" borderId="1249" applyNumberFormat="0">
      <alignment horizontal="centerContinuous" vertical="center" wrapText="1"/>
    </xf>
    <xf numFmtId="241" fontId="194" fillId="86" borderId="1235" applyNumberFormat="0" applyBorder="0" applyAlignment="0" applyProtection="0">
      <alignment vertical="center"/>
    </xf>
    <xf numFmtId="260" fontId="164" fillId="0" borderId="1215" applyBorder="0"/>
    <xf numFmtId="165" fontId="193" fillId="0" borderId="1886" applyFill="0" applyAlignment="0" applyProtection="0"/>
    <xf numFmtId="39" fontId="12" fillId="0" borderId="1886">
      <protection locked="0"/>
    </xf>
    <xf numFmtId="171" fontId="85" fillId="0" borderId="1899"/>
    <xf numFmtId="171" fontId="85" fillId="0" borderId="1899"/>
    <xf numFmtId="0" fontId="147" fillId="73" borderId="1256">
      <alignment horizontal="left" vertical="center" wrapText="1"/>
    </xf>
    <xf numFmtId="166" fontId="113" fillId="0" borderId="1255">
      <protection locked="0"/>
    </xf>
    <xf numFmtId="208" fontId="90" fillId="63" borderId="1254"/>
    <xf numFmtId="0" fontId="147" fillId="73" borderId="1256">
      <alignment horizontal="left" vertical="center" wrapText="1"/>
    </xf>
    <xf numFmtId="0" fontId="12" fillId="25" borderId="594" applyNumberFormat="0" applyProtection="0">
      <alignment horizontal="left" vertical="center"/>
    </xf>
    <xf numFmtId="0" fontId="12" fillId="25" borderId="594" applyNumberFormat="0" applyProtection="0">
      <alignment horizontal="left" vertical="center"/>
    </xf>
    <xf numFmtId="208" fontId="90" fillId="63" borderId="1254"/>
    <xf numFmtId="0" fontId="147" fillId="73" borderId="1282">
      <alignment horizontal="left" vertical="center" wrapText="1"/>
    </xf>
    <xf numFmtId="166" fontId="113" fillId="0" borderId="1281">
      <protection locked="0"/>
    </xf>
    <xf numFmtId="208" fontId="90" fillId="63" borderId="1280"/>
    <xf numFmtId="0" fontId="147" fillId="73" borderId="1300">
      <alignment horizontal="left" vertical="center" wrapText="1"/>
    </xf>
    <xf numFmtId="166" fontId="113" fillId="0" borderId="1299">
      <protection locked="0"/>
    </xf>
    <xf numFmtId="208" fontId="90" fillId="63" borderId="1298"/>
    <xf numFmtId="0" fontId="147" fillId="73" borderId="1282">
      <alignment horizontal="left" vertical="center" wrapText="1"/>
    </xf>
    <xf numFmtId="166" fontId="113" fillId="0" borderId="1281">
      <protection locked="0"/>
    </xf>
    <xf numFmtId="208" fontId="90" fillId="63" borderId="1243"/>
    <xf numFmtId="0" fontId="147" fillId="73" borderId="1234">
      <alignment horizontal="left" vertical="center" wrapText="1"/>
    </xf>
    <xf numFmtId="165" fontId="193" fillId="0" borderId="1902" applyFill="0" applyAlignment="0" applyProtection="0"/>
    <xf numFmtId="224" fontId="108" fillId="0" borderId="825" applyFont="0" applyFill="0" applyBorder="0" applyAlignment="0" applyProtection="0"/>
    <xf numFmtId="208" fontId="90" fillId="63" borderId="1280"/>
    <xf numFmtId="0" fontId="147" fillId="73" borderId="1245">
      <alignment horizontal="left" vertical="center" wrapText="1"/>
    </xf>
    <xf numFmtId="166" fontId="113" fillId="0" borderId="1244">
      <protection locked="0"/>
    </xf>
    <xf numFmtId="224" fontId="108" fillId="0" borderId="825" applyFont="0" applyFill="0" applyBorder="0" applyAlignment="0" applyProtection="0"/>
    <xf numFmtId="0" fontId="25" fillId="8" borderId="1289" applyNumberFormat="0" applyAlignment="0" applyProtection="0"/>
    <xf numFmtId="0" fontId="25" fillId="8" borderId="1224" applyNumberFormat="0" applyAlignment="0" applyProtection="0"/>
    <xf numFmtId="1" fontId="121" fillId="69" borderId="1293" applyNumberFormat="0" applyBorder="0" applyAlignment="0">
      <alignment horizontal="centerContinuous" vertical="center"/>
      <protection locked="0"/>
    </xf>
    <xf numFmtId="39" fontId="12" fillId="0" borderId="1902">
      <protection locked="0"/>
    </xf>
    <xf numFmtId="0" fontId="25" fillId="8" borderId="1274" applyNumberFormat="0" applyAlignment="0" applyProtection="0"/>
    <xf numFmtId="1" fontId="121" fillId="69" borderId="1248" applyNumberFormat="0" applyBorder="0" applyAlignment="0">
      <alignment horizontal="centerContinuous" vertical="center"/>
      <protection locked="0"/>
    </xf>
    <xf numFmtId="224" fontId="108" fillId="0" borderId="825" applyFont="0" applyFill="0" applyBorder="0" applyAlignment="0" applyProtection="0"/>
    <xf numFmtId="166" fontId="113" fillId="0" borderId="1233">
      <protection locked="0"/>
    </xf>
    <xf numFmtId="208" fontId="90" fillId="63" borderId="1232"/>
    <xf numFmtId="0" fontId="12" fillId="0" borderId="1247"/>
    <xf numFmtId="0" fontId="12" fillId="0" borderId="1288"/>
    <xf numFmtId="0" fontId="12" fillId="0" borderId="1223"/>
    <xf numFmtId="171" fontId="85" fillId="0" borderId="1925"/>
    <xf numFmtId="0" fontId="147" fillId="73" borderId="1256">
      <alignment horizontal="left" vertical="center" wrapText="1"/>
    </xf>
    <xf numFmtId="165" fontId="193" fillId="0" borderId="1920" applyFill="0" applyAlignment="0" applyProtection="0"/>
    <xf numFmtId="10" fontId="108" fillId="65" borderId="1247" applyNumberFormat="0" applyBorder="0" applyAlignment="0" applyProtection="0"/>
    <xf numFmtId="0" fontId="147" fillId="73" borderId="1256">
      <alignment horizontal="left" vertical="center" wrapText="1"/>
    </xf>
    <xf numFmtId="0" fontId="147" fillId="73" borderId="1269">
      <alignment horizontal="left" vertical="center" wrapText="1"/>
    </xf>
    <xf numFmtId="39" fontId="12" fillId="0" borderId="1920">
      <protection locked="0"/>
    </xf>
    <xf numFmtId="171" fontId="85" fillId="0" borderId="1925"/>
    <xf numFmtId="0" fontId="147" fillId="73" borderId="1245">
      <alignment horizontal="left" vertical="center" wrapText="1"/>
    </xf>
    <xf numFmtId="165" fontId="193" fillId="0" borderId="1920" applyFill="0" applyAlignment="0" applyProtection="0"/>
    <xf numFmtId="10" fontId="108" fillId="65" borderId="1223" applyNumberFormat="0" applyBorder="0" applyAlignment="0" applyProtection="0"/>
    <xf numFmtId="10" fontId="108" fillId="65" borderId="1288" applyNumberFormat="0" applyBorder="0" applyAlignment="0" applyProtection="0"/>
    <xf numFmtId="0" fontId="47" fillId="0" borderId="1253">
      <alignment horizontal="left" vertical="center"/>
    </xf>
    <xf numFmtId="39" fontId="12" fillId="0" borderId="1920">
      <protection locked="0"/>
    </xf>
    <xf numFmtId="237" fontId="12" fillId="71" borderId="1247" applyNumberFormat="0" applyFont="0" applyBorder="0" applyAlignment="0" applyProtection="0"/>
    <xf numFmtId="0" fontId="25" fillId="8" borderId="1249" applyNumberFormat="0" applyAlignment="0" applyProtection="0"/>
    <xf numFmtId="0" fontId="47" fillId="0" borderId="1215">
      <alignment horizontal="left" vertical="center"/>
    </xf>
    <xf numFmtId="0" fontId="47" fillId="0" borderId="1286">
      <alignment horizontal="left" vertical="center"/>
    </xf>
    <xf numFmtId="171" fontId="85" fillId="0" borderId="1943"/>
    <xf numFmtId="237" fontId="12" fillId="71" borderId="1223" applyNumberFormat="0" applyFont="0" applyBorder="0" applyAlignment="0" applyProtection="0"/>
    <xf numFmtId="0" fontId="47" fillId="0" borderId="1277">
      <alignment horizontal="left" vertical="center"/>
    </xf>
    <xf numFmtId="237" fontId="12" fillId="71" borderId="1288" applyNumberFormat="0" applyFont="0" applyBorder="0" applyAlignment="0" applyProtection="0"/>
    <xf numFmtId="1" fontId="121" fillId="69" borderId="1229" applyNumberFormat="0" applyBorder="0" applyAlignment="0">
      <alignment horizontal="centerContinuous" vertical="center"/>
      <protection locked="0"/>
    </xf>
    <xf numFmtId="1" fontId="121" fillId="69" borderId="1273" applyNumberFormat="0" applyBorder="0" applyAlignment="0">
      <alignment horizontal="centerContinuous" vertical="center"/>
      <protection locked="0"/>
    </xf>
    <xf numFmtId="0" fontId="25" fillId="8" borderId="1263" applyNumberFormat="0" applyAlignment="0" applyProtection="0"/>
    <xf numFmtId="224" fontId="108" fillId="0" borderId="825" applyFont="0" applyFill="0" applyBorder="0" applyAlignment="0" applyProtection="0"/>
    <xf numFmtId="171" fontId="85" fillId="0" borderId="2141"/>
    <xf numFmtId="0" fontId="25" fillId="8" borderId="1498" applyNumberFormat="0" applyAlignment="0" applyProtection="0"/>
    <xf numFmtId="1" fontId="121" fillId="69" borderId="1517" applyNumberFormat="0" applyBorder="0" applyAlignment="0">
      <alignment horizontal="centerContinuous" vertical="center"/>
      <protection locked="0"/>
    </xf>
    <xf numFmtId="165" fontId="193" fillId="0" borderId="2136" applyFill="0" applyAlignment="0" applyProtection="0"/>
    <xf numFmtId="0" fontId="25" fillId="8" borderId="1518" applyNumberFormat="0" applyAlignment="0" applyProtection="0"/>
    <xf numFmtId="224" fontId="108" fillId="0" borderId="1452" applyFont="0" applyFill="0" applyBorder="0" applyAlignment="0" applyProtection="0"/>
    <xf numFmtId="224" fontId="108" fillId="0" borderId="1452" applyFont="0" applyFill="0" applyBorder="0" applyAlignment="0" applyProtection="0"/>
    <xf numFmtId="227" fontId="78" fillId="0" borderId="1461" applyNumberFormat="0" applyFill="0">
      <alignment horizontal="right"/>
    </xf>
    <xf numFmtId="224" fontId="108" fillId="0" borderId="1452" applyFont="0" applyFill="0" applyBorder="0" applyAlignment="0" applyProtection="0"/>
    <xf numFmtId="241" fontId="194" fillId="86" borderId="1478" applyNumberFormat="0" applyBorder="0" applyAlignment="0" applyProtection="0">
      <alignment vertical="center"/>
    </xf>
    <xf numFmtId="171" fontId="85" fillId="0" borderId="1479"/>
    <xf numFmtId="171" fontId="85" fillId="0" borderId="1479"/>
    <xf numFmtId="241" fontId="194" fillId="86" borderId="1478" applyNumberFormat="0" applyBorder="0" applyAlignment="0" applyProtection="0">
      <alignment vertical="center"/>
    </xf>
    <xf numFmtId="166" fontId="113" fillId="0" borderId="1460">
      <protection locked="0"/>
    </xf>
    <xf numFmtId="0" fontId="12" fillId="24" borderId="1455" applyNumberFormat="0" applyFont="0" applyAlignment="0" applyProtection="0"/>
    <xf numFmtId="241" fontId="194" fillId="86" borderId="1494" applyNumberFormat="0" applyBorder="0" applyAlignment="0" applyProtection="0">
      <alignment vertical="center"/>
    </xf>
    <xf numFmtId="171" fontId="85" fillId="0" borderId="1495"/>
    <xf numFmtId="0" fontId="12" fillId="24" borderId="1472" applyNumberFormat="0" applyFont="0" applyAlignment="0" applyProtection="0"/>
    <xf numFmtId="241" fontId="194" fillId="86" borderId="1507" applyNumberFormat="0" applyBorder="0" applyAlignment="0" applyProtection="0">
      <alignment vertical="center"/>
    </xf>
    <xf numFmtId="171" fontId="85" fillId="0" borderId="1508"/>
    <xf numFmtId="166" fontId="113" fillId="0" borderId="1476">
      <protection locked="0"/>
    </xf>
    <xf numFmtId="241" fontId="194" fillId="86" borderId="1507" applyNumberFormat="0" applyBorder="0" applyAlignment="0" applyProtection="0">
      <alignment vertical="center"/>
    </xf>
    <xf numFmtId="171" fontId="85" fillId="0" borderId="1508"/>
    <xf numFmtId="166" fontId="113" fillId="0" borderId="1476">
      <protection locked="0"/>
    </xf>
    <xf numFmtId="166" fontId="113" fillId="0" borderId="1505">
      <protection locked="0"/>
    </xf>
    <xf numFmtId="166" fontId="113" fillId="0" borderId="1505">
      <protection locked="0"/>
    </xf>
    <xf numFmtId="0" fontId="17" fillId="21" borderId="1454" applyNumberFormat="0" applyAlignment="0" applyProtection="0"/>
    <xf numFmtId="0" fontId="83" fillId="0" borderId="1425" applyNumberFormat="0" applyFont="0" applyFill="0" applyAlignment="0" applyProtection="0"/>
    <xf numFmtId="166" fontId="113" fillId="0" borderId="1523">
      <protection locked="0"/>
    </xf>
    <xf numFmtId="0" fontId="99" fillId="0" borderId="1459" applyNumberFormat="0" applyFont="0" applyFill="0" applyAlignment="0" applyProtection="0">
      <alignment horizontal="centerContinuous"/>
    </xf>
    <xf numFmtId="0" fontId="12" fillId="24" borderId="1519" applyNumberFormat="0" applyFont="0" applyAlignment="0" applyProtection="0"/>
    <xf numFmtId="208" fontId="90" fillId="63" borderId="1441"/>
    <xf numFmtId="167" fontId="87" fillId="0" borderId="1440" applyFont="0"/>
    <xf numFmtId="0" fontId="17" fillId="21" borderId="1471" applyNumberFormat="0" applyAlignment="0" applyProtection="0"/>
    <xf numFmtId="0" fontId="83" fillId="0" borderId="1482" applyNumberFormat="0" applyFont="0" applyFill="0" applyAlignment="0" applyProtection="0"/>
    <xf numFmtId="0" fontId="83" fillId="0" borderId="1484" applyNumberFormat="0" applyFont="0" applyFill="0" applyAlignment="0" applyProtection="0"/>
    <xf numFmtId="1" fontId="94" fillId="64" borderId="1484" applyNumberFormat="0" applyBorder="0" applyAlignment="0">
      <alignment horizontal="center" vertical="top" wrapText="1"/>
      <protection hidden="1"/>
    </xf>
    <xf numFmtId="208" fontId="90" fillId="63" borderId="1475"/>
    <xf numFmtId="165" fontId="88" fillId="0" borderId="1483" applyNumberFormat="0" applyFont="0" applyBorder="0" applyProtection="0">
      <alignment horizontal="right"/>
    </xf>
    <xf numFmtId="207" fontId="12" fillId="0" borderId="1483">
      <alignment horizontal="right"/>
      <protection locked="0"/>
    </xf>
    <xf numFmtId="205" fontId="88" fillId="0" borderId="1483" applyFill="0">
      <alignment horizontal="right"/>
    </xf>
    <xf numFmtId="3" fontId="12" fillId="0" borderId="1483" applyFill="0">
      <alignment horizontal="right"/>
    </xf>
    <xf numFmtId="204" fontId="88" fillId="0" borderId="1483" applyFill="0">
      <alignment horizontal="right"/>
    </xf>
    <xf numFmtId="204" fontId="88" fillId="0" borderId="1483">
      <alignment horizontal="right"/>
    </xf>
    <xf numFmtId="208" fontId="90" fillId="63" borderId="1475"/>
    <xf numFmtId="0" fontId="17" fillId="21" borderId="1498" applyNumberFormat="0" applyAlignment="0" applyProtection="0"/>
    <xf numFmtId="39" fontId="12" fillId="0" borderId="2136">
      <protection locked="0"/>
    </xf>
    <xf numFmtId="171" fontId="85" fillId="0" borderId="2159"/>
    <xf numFmtId="167" fontId="87" fillId="0" borderId="1486" applyFont="0"/>
    <xf numFmtId="0" fontId="83" fillId="0" borderId="1502" applyNumberFormat="0" applyFont="0" applyFill="0" applyAlignment="0" applyProtection="0"/>
    <xf numFmtId="203" fontId="12" fillId="0" borderId="1483">
      <alignment horizontal="right"/>
    </xf>
    <xf numFmtId="208" fontId="90" fillId="63" borderId="1504"/>
    <xf numFmtId="167" fontId="87" fillId="0" borderId="1503" applyFont="0"/>
    <xf numFmtId="0" fontId="17" fillId="21" borderId="1498" applyNumberFormat="0" applyAlignment="0" applyProtection="0"/>
    <xf numFmtId="241" fontId="194" fillId="86" borderId="1924" applyNumberFormat="0" applyBorder="0" applyAlignment="0" applyProtection="0">
      <alignment vertical="center"/>
    </xf>
    <xf numFmtId="0" fontId="83" fillId="0" borderId="1511" applyNumberFormat="0" applyFont="0" applyFill="0" applyAlignment="0" applyProtection="0"/>
    <xf numFmtId="241" fontId="194" fillId="86" borderId="2112" applyNumberFormat="0" applyBorder="0" applyAlignment="0" applyProtection="0">
      <alignment vertical="center"/>
    </xf>
    <xf numFmtId="208" fontId="90" fillId="63" borderId="1504"/>
    <xf numFmtId="260" fontId="164" fillId="0" borderId="1458" applyBorder="0"/>
    <xf numFmtId="0" fontId="17" fillId="21" borderId="1518" applyNumberFormat="0" applyAlignment="0" applyProtection="0"/>
    <xf numFmtId="208" fontId="90" fillId="63" borderId="1522"/>
    <xf numFmtId="0" fontId="12" fillId="0" borderId="1470"/>
    <xf numFmtId="0" fontId="12" fillId="0" borderId="1512"/>
    <xf numFmtId="167" fontId="87" fillId="0" borderId="1503" applyFont="0"/>
    <xf numFmtId="0" fontId="83" fillId="0" borderId="1502" applyNumberFormat="0" applyFont="0" applyFill="0" applyAlignment="0" applyProtection="0"/>
    <xf numFmtId="241" fontId="194" fillId="86" borderId="2112" applyNumberFormat="0" applyBorder="0" applyAlignment="0" applyProtection="0">
      <alignment vertical="center"/>
    </xf>
    <xf numFmtId="166" fontId="113" fillId="0" borderId="1442">
      <protection locked="0"/>
    </xf>
    <xf numFmtId="208" fontId="90" fillId="63" borderId="1441"/>
    <xf numFmtId="0" fontId="147" fillId="73" borderId="1463">
      <alignment horizontal="left" vertical="center" wrapText="1"/>
    </xf>
    <xf numFmtId="166" fontId="113" fillId="0" borderId="1460">
      <protection locked="0"/>
    </xf>
    <xf numFmtId="208" fontId="90" fillId="63" borderId="1441"/>
    <xf numFmtId="0" fontId="147" fillId="73" borderId="1443">
      <alignment horizontal="left" vertical="center" wrapText="1"/>
    </xf>
    <xf numFmtId="0" fontId="147" fillId="73" borderId="1477">
      <alignment horizontal="left" vertical="center" wrapText="1"/>
    </xf>
    <xf numFmtId="241" fontId="194" fillId="86" borderId="2140" applyNumberFormat="0" applyBorder="0" applyAlignment="0" applyProtection="0">
      <alignment vertical="center"/>
    </xf>
    <xf numFmtId="171" fontId="85" fillId="0" borderId="2101"/>
    <xf numFmtId="165" fontId="193" fillId="0" borderId="2099" applyFill="0" applyAlignment="0" applyProtection="0"/>
    <xf numFmtId="39" fontId="12" fillId="0" borderId="2099">
      <protection locked="0"/>
    </xf>
    <xf numFmtId="171" fontId="85" fillId="0" borderId="2113"/>
    <xf numFmtId="0" fontId="99" fillId="0" borderId="1459" applyNumberFormat="0" applyFont="0" applyFill="0" applyAlignment="0" applyProtection="0">
      <alignment horizontal="centerContinuous"/>
    </xf>
    <xf numFmtId="171" fontId="85" fillId="0" borderId="2113"/>
    <xf numFmtId="0" fontId="12" fillId="61" borderId="1454" applyNumberFormat="0">
      <alignment horizontal="left" vertical="center"/>
    </xf>
    <xf numFmtId="0" fontId="12" fillId="60" borderId="1454" applyNumberFormat="0">
      <alignment horizontal="centerContinuous" vertical="center" wrapText="1"/>
    </xf>
    <xf numFmtId="241" fontId="194" fillId="86" borderId="1444" applyNumberFormat="0" applyBorder="0" applyAlignment="0" applyProtection="0">
      <alignment vertical="center"/>
    </xf>
    <xf numFmtId="260" fontId="164" fillId="0" borderId="1424" applyBorder="0"/>
    <xf numFmtId="229" fontId="81" fillId="65" borderId="1467" applyFont="0" applyFill="0" applyBorder="0" applyAlignment="0" applyProtection="0"/>
    <xf numFmtId="171" fontId="85" fillId="0" borderId="2128"/>
    <xf numFmtId="241" fontId="194" fillId="86" borderId="2112" applyNumberFormat="0" applyBorder="0" applyAlignment="0" applyProtection="0">
      <alignment vertical="center"/>
    </xf>
    <xf numFmtId="241" fontId="194" fillId="86" borderId="2112" applyNumberFormat="0" applyBorder="0" applyAlignment="0" applyProtection="0">
      <alignment vertical="center"/>
    </xf>
    <xf numFmtId="0" fontId="147" fillId="73" borderId="1477">
      <alignment horizontal="left" vertical="center" wrapText="1"/>
    </xf>
    <xf numFmtId="166" fontId="113" fillId="0" borderId="1476">
      <protection locked="0"/>
    </xf>
    <xf numFmtId="208" fontId="90" fillId="63" borderId="1475"/>
    <xf numFmtId="166" fontId="113" fillId="0" borderId="1476">
      <protection locked="0"/>
    </xf>
    <xf numFmtId="208" fontId="90" fillId="63" borderId="1475"/>
    <xf numFmtId="0" fontId="147" fillId="73" borderId="1506">
      <alignment horizontal="left" vertical="center" wrapText="1"/>
    </xf>
    <xf numFmtId="166" fontId="113" fillId="0" borderId="1505">
      <protection locked="0"/>
    </xf>
    <xf numFmtId="208" fontId="90" fillId="63" borderId="1504"/>
    <xf numFmtId="0" fontId="147" fillId="73" borderId="1524">
      <alignment horizontal="left" vertical="center" wrapText="1"/>
    </xf>
    <xf numFmtId="166" fontId="113" fillId="0" borderId="1523">
      <protection locked="0"/>
    </xf>
    <xf numFmtId="208" fontId="90" fillId="63" borderId="1522"/>
    <xf numFmtId="0" fontId="147" fillId="73" borderId="1506">
      <alignment horizontal="left" vertical="center" wrapText="1"/>
    </xf>
    <xf numFmtId="166" fontId="113" fillId="0" borderId="1505">
      <protection locked="0"/>
    </xf>
    <xf numFmtId="208" fontId="90" fillId="63" borderId="1504"/>
    <xf numFmtId="241" fontId="194" fillId="86" borderId="1885" applyNumberFormat="0" applyBorder="0" applyAlignment="0" applyProtection="0">
      <alignment vertical="center"/>
    </xf>
    <xf numFmtId="241" fontId="194" fillId="86" borderId="2127" applyNumberFormat="0" applyBorder="0" applyAlignment="0" applyProtection="0">
      <alignment vertical="center"/>
    </xf>
    <xf numFmtId="0" fontId="28" fillId="21" borderId="598" applyNumberFormat="0" applyAlignment="0" applyProtection="0"/>
    <xf numFmtId="257" fontId="11" fillId="82" borderId="610" applyNumberFormat="0" applyProtection="0">
      <alignment horizontal="center" vertical="center" wrapText="1"/>
    </xf>
    <xf numFmtId="0" fontId="97" fillId="0" borderId="491" applyNumberFormat="0" applyFill="0" applyAlignment="0" applyProtection="0"/>
    <xf numFmtId="0" fontId="11" fillId="60" borderId="2102" applyNumberFormat="0" applyProtection="0">
      <alignment horizontal="left" vertical="center" wrapText="1"/>
    </xf>
    <xf numFmtId="0" fontId="12" fillId="25" borderId="2102" applyNumberFormat="0" applyProtection="0">
      <alignment horizontal="left" vertical="center" wrapText="1"/>
    </xf>
    <xf numFmtId="257" fontId="11" fillId="82" borderId="2102" applyNumberFormat="0" applyProtection="0">
      <alignment horizontal="center" vertical="center" wrapText="1"/>
    </xf>
    <xf numFmtId="0" fontId="11" fillId="60" borderId="2102" applyNumberFormat="0" applyProtection="0">
      <alignment horizontal="left" vertical="center" wrapText="1"/>
    </xf>
    <xf numFmtId="0" fontId="11" fillId="81" borderId="2102" applyNumberFormat="0" applyProtection="0">
      <alignment horizontal="center" vertical="center" wrapText="1"/>
    </xf>
    <xf numFmtId="0" fontId="11" fillId="81" borderId="2102" applyNumberFormat="0" applyProtection="0">
      <alignment horizontal="center" vertical="center"/>
    </xf>
    <xf numFmtId="0" fontId="11" fillId="81" borderId="2102" applyNumberFormat="0" applyProtection="0">
      <alignment horizontal="center" vertical="center" wrapText="1"/>
    </xf>
    <xf numFmtId="0" fontId="183" fillId="81" borderId="2102" applyNumberFormat="0" applyProtection="0">
      <alignment horizontal="center" vertical="center"/>
    </xf>
    <xf numFmtId="0" fontId="11" fillId="60" borderId="2145" applyNumberFormat="0" applyProtection="0">
      <alignment horizontal="left" vertical="center" wrapText="1"/>
    </xf>
    <xf numFmtId="0" fontId="12" fillId="25" borderId="2145" applyNumberFormat="0" applyProtection="0">
      <alignment horizontal="left" vertical="center" wrapText="1"/>
    </xf>
    <xf numFmtId="257" fontId="11" fillId="82" borderId="2145" applyNumberFormat="0" applyProtection="0">
      <alignment horizontal="center" vertical="center" wrapText="1"/>
    </xf>
    <xf numFmtId="0" fontId="11" fillId="60" borderId="2145" applyNumberFormat="0" applyProtection="0">
      <alignment horizontal="left" vertical="center" wrapText="1"/>
    </xf>
    <xf numFmtId="0" fontId="11" fillId="81" borderId="2145" applyNumberFormat="0" applyProtection="0">
      <alignment horizontal="center" vertical="center" wrapText="1"/>
    </xf>
    <xf numFmtId="0" fontId="11" fillId="81" borderId="2145" applyNumberFormat="0" applyProtection="0">
      <alignment horizontal="center" vertical="center"/>
    </xf>
    <xf numFmtId="0" fontId="11" fillId="81" borderId="2145" applyNumberFormat="0" applyProtection="0">
      <alignment horizontal="center" vertical="center" wrapText="1"/>
    </xf>
    <xf numFmtId="0" fontId="183" fillId="81" borderId="2145" applyNumberFormat="0" applyProtection="0">
      <alignment horizontal="center" vertical="center"/>
    </xf>
    <xf numFmtId="0" fontId="177" fillId="67" borderId="2102">
      <alignment horizontal="center" vertical="center" wrapText="1"/>
      <protection hidden="1"/>
    </xf>
    <xf numFmtId="241" fontId="194" fillId="86" borderId="817" applyNumberFormat="0" applyBorder="0" applyAlignment="0" applyProtection="0">
      <alignment vertical="center"/>
    </xf>
    <xf numFmtId="241" fontId="194" fillId="86" borderId="840" applyNumberFormat="0" applyBorder="0" applyAlignment="0" applyProtection="0">
      <alignment vertical="center"/>
    </xf>
    <xf numFmtId="0" fontId="12" fillId="60" borderId="820" applyNumberFormat="0">
      <alignment horizontal="centerContinuous" vertical="center" wrapText="1"/>
    </xf>
    <xf numFmtId="0" fontId="97" fillId="0" borderId="842" applyNumberFormat="0" applyFill="0" applyAlignment="0" applyProtection="0"/>
    <xf numFmtId="0" fontId="147" fillId="73" borderId="868">
      <alignment horizontal="left" vertical="center" wrapText="1"/>
    </xf>
    <xf numFmtId="224" fontId="108" fillId="0" borderId="825" applyFont="0" applyFill="0" applyBorder="0" applyAlignment="0" applyProtection="0"/>
    <xf numFmtId="0" fontId="99" fillId="0" borderId="832" applyNumberFormat="0" applyFont="0" applyFill="0" applyAlignment="0" applyProtection="0">
      <alignment horizontal="centerContinuous"/>
    </xf>
    <xf numFmtId="0" fontId="177" fillId="67" borderId="2145">
      <alignment horizontal="center" vertical="center" wrapText="1"/>
      <protection hidden="1"/>
    </xf>
    <xf numFmtId="241" fontId="194" fillId="86" borderId="2140" applyNumberFormat="0" applyBorder="0" applyAlignment="0" applyProtection="0">
      <alignment vertical="center"/>
    </xf>
    <xf numFmtId="264" fontId="172" fillId="65" borderId="2102" applyFill="0" applyBorder="0" applyAlignment="0" applyProtection="0">
      <alignment horizontal="right"/>
      <protection locked="0"/>
    </xf>
    <xf numFmtId="241" fontId="194" fillId="86" borderId="2158" applyNumberFormat="0" applyBorder="0" applyAlignment="0" applyProtection="0">
      <alignment vertical="center"/>
    </xf>
    <xf numFmtId="0" fontId="12" fillId="25" borderId="109" applyNumberFormat="0" applyProtection="0">
      <alignment horizontal="left" vertical="center"/>
    </xf>
    <xf numFmtId="0" fontId="12" fillId="25" borderId="109" applyNumberFormat="0" applyProtection="0">
      <alignment horizontal="left" vertical="center"/>
    </xf>
    <xf numFmtId="0" fontId="12" fillId="60" borderId="124" applyNumberFormat="0">
      <alignment horizontal="centerContinuous" vertical="center" wrapText="1"/>
    </xf>
    <xf numFmtId="0" fontId="12" fillId="61" borderId="124" applyNumberFormat="0">
      <alignment horizontal="left" vertical="center"/>
    </xf>
    <xf numFmtId="208" fontId="90" fillId="63" borderId="172"/>
    <xf numFmtId="0" fontId="83" fillId="0" borderId="102" applyNumberFormat="0" applyFont="0" applyFill="0" applyAlignment="0" applyProtection="0"/>
    <xf numFmtId="0" fontId="17" fillId="21" borderId="124" applyNumberFormat="0" applyAlignment="0" applyProtection="0"/>
    <xf numFmtId="0" fontId="12" fillId="24" borderId="126" applyNumberFormat="0" applyFont="0" applyAlignment="0" applyProtection="0"/>
    <xf numFmtId="166" fontId="113" fillId="0" borderId="173">
      <protection locked="0"/>
    </xf>
    <xf numFmtId="0" fontId="25" fillId="8" borderId="124" applyNumberFormat="0" applyAlignment="0" applyProtection="0"/>
    <xf numFmtId="1" fontId="121" fillId="69" borderId="117" applyNumberFormat="0" applyBorder="0" applyAlignment="0">
      <alignment horizontal="centerContinuous" vertical="center"/>
      <protection locked="0"/>
    </xf>
    <xf numFmtId="237" fontId="12" fillId="71" borderId="109" applyNumberFormat="0" applyFont="0" applyBorder="0" applyAlignment="0" applyProtection="0"/>
    <xf numFmtId="0" fontId="47" fillId="0" borderId="137">
      <alignment horizontal="left" vertical="center"/>
    </xf>
    <xf numFmtId="10" fontId="108" fillId="65" borderId="109" applyNumberFormat="0" applyBorder="0" applyAlignment="0" applyProtection="0"/>
    <xf numFmtId="0" fontId="147" fillId="73" borderId="174">
      <alignment horizontal="left" vertical="center" wrapText="1"/>
    </xf>
    <xf numFmtId="0" fontId="12" fillId="0" borderId="109"/>
    <xf numFmtId="260" fontId="164" fillId="0" borderId="137" applyBorder="0"/>
    <xf numFmtId="264" fontId="172" fillId="65" borderId="109" applyFill="0" applyBorder="0" applyAlignment="0" applyProtection="0">
      <alignment horizontal="right"/>
      <protection locked="0"/>
    </xf>
    <xf numFmtId="0" fontId="177" fillId="67" borderId="109">
      <alignment horizontal="center" vertical="center" wrapText="1"/>
      <protection hidden="1"/>
    </xf>
    <xf numFmtId="0" fontId="183" fillId="81" borderId="109" applyNumberFormat="0" applyProtection="0">
      <alignment horizontal="center" vertical="center"/>
    </xf>
    <xf numFmtId="0" fontId="11" fillId="81" borderId="109" applyNumberFormat="0" applyProtection="0">
      <alignment horizontal="center" vertical="center" wrapText="1"/>
    </xf>
    <xf numFmtId="0" fontId="11" fillId="81" borderId="109" applyNumberFormat="0" applyProtection="0">
      <alignment horizontal="center" vertical="center"/>
    </xf>
    <xf numFmtId="0" fontId="11" fillId="81" borderId="109" applyNumberFormat="0" applyProtection="0">
      <alignment horizontal="center" vertical="center" wrapText="1"/>
    </xf>
    <xf numFmtId="0" fontId="11" fillId="60" borderId="109" applyNumberFormat="0" applyProtection="0">
      <alignment horizontal="left" vertical="center" wrapText="1"/>
    </xf>
    <xf numFmtId="257" fontId="11" fillId="82" borderId="109" applyNumberFormat="0" applyProtection="0">
      <alignment horizontal="center" vertical="center" wrapText="1"/>
    </xf>
    <xf numFmtId="0" fontId="12" fillId="25" borderId="109" applyNumberFormat="0" applyProtection="0">
      <alignment horizontal="left" vertical="center" wrapText="1"/>
    </xf>
    <xf numFmtId="0" fontId="11" fillId="60" borderId="109" applyNumberFormat="0" applyProtection="0">
      <alignment horizontal="left" vertical="center" wrapText="1"/>
    </xf>
    <xf numFmtId="241" fontId="194" fillId="86" borderId="175" applyNumberFormat="0" applyBorder="0" applyAlignment="0" applyProtection="0">
      <alignment vertical="center"/>
    </xf>
    <xf numFmtId="0" fontId="147" fillId="73" borderId="174">
      <alignment horizontal="left" vertical="center" wrapText="1"/>
    </xf>
    <xf numFmtId="166" fontId="113" fillId="0" borderId="173">
      <protection locked="0"/>
    </xf>
    <xf numFmtId="208" fontId="90" fillId="63" borderId="172"/>
    <xf numFmtId="241" fontId="194" fillId="86" borderId="175" applyNumberFormat="0" applyBorder="0" applyAlignment="0" applyProtection="0">
      <alignment vertical="center"/>
    </xf>
    <xf numFmtId="0" fontId="28" fillId="21" borderId="176" applyNumberFormat="0" applyAlignment="0" applyProtection="0"/>
    <xf numFmtId="0" fontId="30" fillId="0" borderId="177" applyNumberFormat="0" applyFill="0" applyAlignment="0" applyProtection="0"/>
    <xf numFmtId="0" fontId="17" fillId="21" borderId="178" applyNumberFormat="0" applyAlignment="0" applyProtection="0"/>
    <xf numFmtId="0" fontId="25" fillId="8" borderId="178" applyNumberFormat="0" applyAlignment="0" applyProtection="0"/>
    <xf numFmtId="0" fontId="28" fillId="21" borderId="176" applyNumberFormat="0" applyAlignment="0" applyProtection="0"/>
    <xf numFmtId="0" fontId="30" fillId="0" borderId="177" applyNumberFormat="0" applyFill="0" applyAlignment="0" applyProtection="0"/>
    <xf numFmtId="0" fontId="17" fillId="21" borderId="178" applyNumberFormat="0" applyAlignment="0" applyProtection="0"/>
    <xf numFmtId="0" fontId="25" fillId="8" borderId="178" applyNumberFormat="0" applyAlignment="0" applyProtection="0"/>
    <xf numFmtId="283" fontId="79" fillId="0" borderId="85">
      <alignment horizontal="right"/>
    </xf>
    <xf numFmtId="0" fontId="28" fillId="21" borderId="176" applyNumberFormat="0" applyAlignment="0" applyProtection="0"/>
    <xf numFmtId="0" fontId="30" fillId="0" borderId="177" applyNumberFormat="0" applyFill="0" applyAlignment="0" applyProtection="0"/>
    <xf numFmtId="0" fontId="17" fillId="21" borderId="178" applyNumberFormat="0" applyAlignment="0" applyProtection="0"/>
    <xf numFmtId="0" fontId="25" fillId="8" borderId="178" applyNumberFormat="0" applyAlignment="0" applyProtection="0"/>
    <xf numFmtId="0" fontId="28" fillId="21" borderId="176" applyNumberFormat="0" applyAlignment="0" applyProtection="0"/>
    <xf numFmtId="0" fontId="30" fillId="0" borderId="177" applyNumberFormat="0" applyFill="0" applyAlignment="0" applyProtection="0"/>
    <xf numFmtId="278" fontId="173" fillId="70" borderId="88" applyBorder="0">
      <alignment horizontal="right" vertical="center"/>
      <protection locked="0"/>
    </xf>
    <xf numFmtId="171" fontId="85" fillId="0" borderId="183"/>
    <xf numFmtId="165" fontId="193" fillId="0" borderId="182" applyFill="0" applyAlignment="0" applyProtection="0"/>
    <xf numFmtId="39" fontId="12" fillId="0" borderId="182">
      <protection locked="0"/>
    </xf>
    <xf numFmtId="171" fontId="85" fillId="0" borderId="190"/>
    <xf numFmtId="278" fontId="173" fillId="70" borderId="88" applyBorder="0">
      <alignment horizontal="right" vertical="center"/>
      <protection locked="0"/>
    </xf>
    <xf numFmtId="171" fontId="85" fillId="0" borderId="190"/>
    <xf numFmtId="165" fontId="193" fillId="0" borderId="194" applyFill="0" applyAlignment="0" applyProtection="0"/>
    <xf numFmtId="39" fontId="12" fillId="0" borderId="194">
      <protection locked="0"/>
    </xf>
    <xf numFmtId="171" fontId="85" fillId="0" borderId="217"/>
    <xf numFmtId="165" fontId="193" fillId="0" borderId="212" applyFill="0" applyAlignment="0" applyProtection="0"/>
    <xf numFmtId="39" fontId="12" fillId="0" borderId="212">
      <protection locked="0"/>
    </xf>
    <xf numFmtId="171" fontId="85" fillId="0" borderId="217"/>
    <xf numFmtId="165" fontId="193" fillId="0" borderId="212" applyFill="0" applyAlignment="0" applyProtection="0"/>
    <xf numFmtId="39" fontId="12" fillId="0" borderId="212">
      <protection locked="0"/>
    </xf>
    <xf numFmtId="171" fontId="85" fillId="0" borderId="235"/>
    <xf numFmtId="241" fontId="12" fillId="25" borderId="170" applyNumberFormat="0" applyProtection="0">
      <alignment horizontal="centerContinuous" vertical="center"/>
    </xf>
    <xf numFmtId="241" fontId="194" fillId="86" borderId="175" applyNumberFormat="0" applyBorder="0" applyAlignment="0" applyProtection="0">
      <alignment vertical="center"/>
    </xf>
    <xf numFmtId="241" fontId="12" fillId="25" borderId="170" applyNumberFormat="0" applyAlignment="0">
      <alignment vertical="center"/>
    </xf>
    <xf numFmtId="241" fontId="194" fillId="86" borderId="189" applyNumberFormat="0" applyBorder="0" applyAlignment="0" applyProtection="0">
      <alignment vertical="center"/>
    </xf>
    <xf numFmtId="49" fontId="79" fillId="0" borderId="85">
      <alignment vertical="center"/>
    </xf>
    <xf numFmtId="241" fontId="194" fillId="86" borderId="189" applyNumberFormat="0" applyBorder="0" applyAlignment="0" applyProtection="0">
      <alignment vertical="center"/>
    </xf>
    <xf numFmtId="241" fontId="194" fillId="86" borderId="216" applyNumberFormat="0" applyBorder="0" applyAlignment="0" applyProtection="0">
      <alignment vertical="center"/>
    </xf>
    <xf numFmtId="283" fontId="79" fillId="0" borderId="191">
      <alignment horizontal="right"/>
    </xf>
    <xf numFmtId="278" fontId="173" fillId="70" borderId="88" applyBorder="0">
      <alignment horizontal="right" vertical="center"/>
      <protection locked="0"/>
    </xf>
    <xf numFmtId="171" fontId="85" fillId="0" borderId="183"/>
    <xf numFmtId="165" fontId="193" fillId="0" borderId="182" applyFill="0" applyAlignment="0" applyProtection="0"/>
    <xf numFmtId="39" fontId="12" fillId="0" borderId="182">
      <protection locked="0"/>
    </xf>
    <xf numFmtId="171" fontId="85" fillId="0" borderId="190"/>
    <xf numFmtId="171" fontId="85" fillId="0" borderId="190"/>
    <xf numFmtId="171" fontId="85" fillId="0" borderId="204"/>
    <xf numFmtId="241" fontId="194" fillId="86" borderId="175" applyNumberFormat="0" applyBorder="0" applyAlignment="0" applyProtection="0">
      <alignment vertical="center"/>
    </xf>
    <xf numFmtId="49" fontId="79" fillId="0" borderId="191">
      <alignment vertical="center"/>
    </xf>
    <xf numFmtId="241" fontId="194" fillId="86" borderId="189" applyNumberFormat="0" applyBorder="0" applyAlignment="0" applyProtection="0">
      <alignment vertical="center"/>
    </xf>
    <xf numFmtId="241" fontId="194" fillId="86" borderId="189" applyNumberFormat="0" applyBorder="0" applyAlignment="0" applyProtection="0">
      <alignment vertical="center"/>
    </xf>
    <xf numFmtId="241" fontId="12" fillId="25" borderId="170" applyNumberFormat="0" applyProtection="0">
      <alignment horizontal="centerContinuous" vertical="center"/>
    </xf>
    <xf numFmtId="241" fontId="194" fillId="86" borderId="203" applyNumberFormat="0" applyBorder="0" applyAlignment="0" applyProtection="0">
      <alignment vertical="center"/>
    </xf>
    <xf numFmtId="241" fontId="12" fillId="25" borderId="170" applyNumberFormat="0" applyAlignment="0">
      <alignment vertical="center"/>
    </xf>
    <xf numFmtId="0" fontId="189" fillId="83" borderId="191" applyBorder="0" applyProtection="0">
      <alignment horizontal="centerContinuous" vertical="center"/>
    </xf>
    <xf numFmtId="171" fontId="12" fillId="0" borderId="191" applyBorder="0" applyProtection="0">
      <alignment horizontal="right" vertical="center"/>
    </xf>
    <xf numFmtId="0" fontId="11" fillId="60" borderId="109" applyNumberFormat="0" applyProtection="0">
      <alignment horizontal="left" vertical="center" wrapText="1"/>
    </xf>
    <xf numFmtId="0" fontId="12" fillId="25" borderId="109" applyNumberFormat="0" applyProtection="0">
      <alignment horizontal="left" vertical="center" wrapText="1"/>
    </xf>
    <xf numFmtId="257" fontId="11" fillId="82" borderId="109" applyNumberFormat="0" applyProtection="0">
      <alignment horizontal="center" vertical="center" wrapText="1"/>
    </xf>
    <xf numFmtId="0" fontId="11" fillId="60" borderId="109" applyNumberFormat="0" applyProtection="0">
      <alignment horizontal="left" vertical="center" wrapText="1"/>
    </xf>
    <xf numFmtId="0" fontId="11" fillId="81" borderId="109" applyNumberFormat="0" applyProtection="0">
      <alignment horizontal="center" vertical="center" wrapText="1"/>
    </xf>
    <xf numFmtId="0" fontId="11" fillId="81" borderId="109" applyNumberFormat="0" applyProtection="0">
      <alignment horizontal="center" vertical="center"/>
    </xf>
    <xf numFmtId="0" fontId="11" fillId="81" borderId="109" applyNumberFormat="0" applyProtection="0">
      <alignment horizontal="center" vertical="center" wrapText="1"/>
    </xf>
    <xf numFmtId="0" fontId="11" fillId="60" borderId="184" applyNumberFormat="0" applyProtection="0">
      <alignment horizontal="left" vertical="center" wrapText="1"/>
    </xf>
    <xf numFmtId="0" fontId="183" fillId="81" borderId="109" applyNumberFormat="0" applyProtection="0">
      <alignment horizontal="center" vertical="center"/>
    </xf>
    <xf numFmtId="0" fontId="12" fillId="25" borderId="184" applyNumberFormat="0" applyProtection="0">
      <alignment horizontal="left" vertical="center" wrapText="1"/>
    </xf>
    <xf numFmtId="257" fontId="11" fillId="82" borderId="184" applyNumberFormat="0" applyProtection="0">
      <alignment horizontal="center" vertical="center" wrapText="1"/>
    </xf>
    <xf numFmtId="0" fontId="11" fillId="60" borderId="184" applyNumberFormat="0" applyProtection="0">
      <alignment horizontal="left" vertical="center" wrapText="1"/>
    </xf>
    <xf numFmtId="0" fontId="11" fillId="81" borderId="184" applyNumberFormat="0" applyProtection="0">
      <alignment horizontal="center" vertical="center" wrapText="1"/>
    </xf>
    <xf numFmtId="0" fontId="11" fillId="81" borderId="184" applyNumberFormat="0" applyProtection="0">
      <alignment horizontal="center" vertical="center"/>
    </xf>
    <xf numFmtId="0" fontId="11" fillId="81" borderId="184" applyNumberFormat="0" applyProtection="0">
      <alignment horizontal="center" vertical="center" wrapText="1"/>
    </xf>
    <xf numFmtId="0" fontId="183" fillId="81" borderId="184" applyNumberFormat="0" applyProtection="0">
      <alignment horizontal="center" vertical="center"/>
    </xf>
    <xf numFmtId="0" fontId="11" fillId="60" borderId="221" applyNumberFormat="0" applyProtection="0">
      <alignment horizontal="left" vertical="center" wrapText="1"/>
    </xf>
    <xf numFmtId="0" fontId="12" fillId="25" borderId="221" applyNumberFormat="0" applyProtection="0">
      <alignment horizontal="left" vertical="center" wrapText="1"/>
    </xf>
    <xf numFmtId="257" fontId="11" fillId="82" borderId="221" applyNumberFormat="0" applyProtection="0">
      <alignment horizontal="center" vertical="center" wrapText="1"/>
    </xf>
    <xf numFmtId="0" fontId="11" fillId="60" borderId="221" applyNumberFormat="0" applyProtection="0">
      <alignment horizontal="left" vertical="center" wrapText="1"/>
    </xf>
    <xf numFmtId="0" fontId="11" fillId="81" borderId="221" applyNumberFormat="0" applyProtection="0">
      <alignment horizontal="center" vertical="center" wrapText="1"/>
    </xf>
    <xf numFmtId="0" fontId="11" fillId="81" borderId="221" applyNumberFormat="0" applyProtection="0">
      <alignment horizontal="center" vertical="center"/>
    </xf>
    <xf numFmtId="0" fontId="11" fillId="81" borderId="221" applyNumberFormat="0" applyProtection="0">
      <alignment horizontal="center" vertical="center" wrapText="1"/>
    </xf>
    <xf numFmtId="0" fontId="183" fillId="81" borderId="221" applyNumberFormat="0" applyProtection="0">
      <alignment horizontal="center" vertical="center"/>
    </xf>
    <xf numFmtId="0" fontId="177" fillId="67" borderId="109">
      <alignment horizontal="center" vertical="center" wrapText="1"/>
      <protection hidden="1"/>
    </xf>
    <xf numFmtId="0" fontId="177" fillId="67" borderId="184">
      <alignment horizontal="center" vertical="center" wrapText="1"/>
      <protection hidden="1"/>
    </xf>
    <xf numFmtId="237" fontId="181" fillId="0" borderId="169"/>
    <xf numFmtId="0" fontId="177" fillId="67" borderId="221">
      <alignment horizontal="center" vertical="center" wrapText="1"/>
      <protection hidden="1"/>
    </xf>
    <xf numFmtId="241" fontId="194" fillId="86" borderId="216" applyNumberFormat="0" applyBorder="0" applyAlignment="0" applyProtection="0">
      <alignment vertical="center"/>
    </xf>
    <xf numFmtId="264" fontId="172" fillId="65" borderId="109" applyFill="0" applyBorder="0" applyAlignment="0" applyProtection="0">
      <alignment horizontal="right"/>
      <protection locked="0"/>
    </xf>
    <xf numFmtId="264" fontId="172" fillId="65" borderId="184" applyFill="0" applyBorder="0" applyAlignment="0" applyProtection="0">
      <alignment horizontal="right"/>
      <protection locked="0"/>
    </xf>
    <xf numFmtId="0" fontId="189" fillId="83" borderId="85" applyBorder="0" applyProtection="0">
      <alignment horizontal="centerContinuous" vertical="center"/>
    </xf>
    <xf numFmtId="171" fontId="12" fillId="0" borderId="85" applyBorder="0" applyProtection="0">
      <alignment horizontal="right" vertical="center"/>
    </xf>
    <xf numFmtId="241" fontId="194" fillId="86" borderId="234" applyNumberFormat="0" applyBorder="0" applyAlignment="0" applyProtection="0">
      <alignment vertical="center"/>
    </xf>
    <xf numFmtId="241" fontId="12" fillId="25" borderId="170" applyNumberFormat="0" applyProtection="0">
      <alignment horizontal="centerContinuous" vertical="center"/>
    </xf>
    <xf numFmtId="241" fontId="12" fillId="25" borderId="170" applyNumberFormat="0" applyAlignment="0">
      <alignment vertical="center"/>
    </xf>
    <xf numFmtId="0" fontId="12" fillId="60" borderId="178" applyNumberFormat="0">
      <alignment horizontal="centerContinuous" vertical="center" wrapText="1"/>
    </xf>
    <xf numFmtId="0" fontId="12" fillId="61" borderId="178" applyNumberFormat="0">
      <alignment horizontal="left" vertical="center"/>
    </xf>
    <xf numFmtId="0" fontId="11" fillId="60" borderId="184" applyNumberFormat="0" applyProtection="0">
      <alignment horizontal="left" vertical="center" wrapText="1"/>
    </xf>
    <xf numFmtId="0" fontId="12" fillId="25" borderId="184" applyNumberFormat="0" applyProtection="0">
      <alignment horizontal="left" vertical="center" wrapText="1"/>
    </xf>
    <xf numFmtId="257" fontId="11" fillId="82" borderId="184" applyNumberFormat="0" applyProtection="0">
      <alignment horizontal="center" vertical="center" wrapText="1"/>
    </xf>
    <xf numFmtId="0" fontId="11" fillId="60" borderId="184" applyNumberFormat="0" applyProtection="0">
      <alignment horizontal="left" vertical="center" wrapText="1"/>
    </xf>
    <xf numFmtId="0" fontId="11" fillId="81" borderId="184" applyNumberFormat="0" applyProtection="0">
      <alignment horizontal="center" vertical="center" wrapText="1"/>
    </xf>
    <xf numFmtId="0" fontId="11" fillId="81" borderId="184" applyNumberFormat="0" applyProtection="0">
      <alignment horizontal="center" vertical="center"/>
    </xf>
    <xf numFmtId="0" fontId="11" fillId="81" borderId="184" applyNumberFormat="0" applyProtection="0">
      <alignment horizontal="center" vertical="center" wrapText="1"/>
    </xf>
    <xf numFmtId="0" fontId="183" fillId="81" borderId="184" applyNumberFormat="0" applyProtection="0">
      <alignment horizontal="center" vertical="center"/>
    </xf>
    <xf numFmtId="0" fontId="11" fillId="60" borderId="192" applyNumberFormat="0" applyProtection="0">
      <alignment horizontal="left" vertical="center" wrapText="1"/>
    </xf>
    <xf numFmtId="0" fontId="12" fillId="25" borderId="192" applyNumberFormat="0" applyProtection="0">
      <alignment horizontal="left" vertical="center" wrapText="1"/>
    </xf>
    <xf numFmtId="257" fontId="11" fillId="82" borderId="192" applyNumberFormat="0" applyProtection="0">
      <alignment horizontal="center" vertical="center" wrapText="1"/>
    </xf>
    <xf numFmtId="0" fontId="11" fillId="60" borderId="192" applyNumberFormat="0" applyProtection="0">
      <alignment horizontal="left" vertical="center" wrapText="1"/>
    </xf>
    <xf numFmtId="0" fontId="11" fillId="81" borderId="192" applyNumberFormat="0" applyProtection="0">
      <alignment horizontal="center" vertical="center" wrapText="1"/>
    </xf>
    <xf numFmtId="0" fontId="11" fillId="81" borderId="192" applyNumberFormat="0" applyProtection="0">
      <alignment horizontal="center" vertical="center"/>
    </xf>
    <xf numFmtId="0" fontId="11" fillId="81" borderId="192" applyNumberFormat="0" applyProtection="0">
      <alignment horizontal="center" vertical="center" wrapText="1"/>
    </xf>
    <xf numFmtId="0" fontId="11" fillId="60" borderId="205" applyNumberFormat="0" applyProtection="0">
      <alignment horizontal="left" vertical="center" wrapText="1"/>
    </xf>
    <xf numFmtId="0" fontId="183" fillId="81" borderId="192" applyNumberFormat="0" applyProtection="0">
      <alignment horizontal="center" vertical="center"/>
    </xf>
    <xf numFmtId="0" fontId="12" fillId="25" borderId="205" applyNumberFormat="0" applyProtection="0">
      <alignment horizontal="left" vertical="center" wrapText="1"/>
    </xf>
    <xf numFmtId="257" fontId="11" fillId="82" borderId="205" applyNumberFormat="0" applyProtection="0">
      <alignment horizontal="center" vertical="center" wrapText="1"/>
    </xf>
    <xf numFmtId="0" fontId="11" fillId="60" borderId="205" applyNumberFormat="0" applyProtection="0">
      <alignment horizontal="left" vertical="center" wrapText="1"/>
    </xf>
    <xf numFmtId="0" fontId="11" fillId="81" borderId="205" applyNumberFormat="0" applyProtection="0">
      <alignment horizontal="center" vertical="center" wrapText="1"/>
    </xf>
    <xf numFmtId="0" fontId="11" fillId="81" borderId="205" applyNumberFormat="0" applyProtection="0">
      <alignment horizontal="center" vertical="center"/>
    </xf>
    <xf numFmtId="0" fontId="11" fillId="81" borderId="205" applyNumberFormat="0" applyProtection="0">
      <alignment horizontal="center" vertical="center" wrapText="1"/>
    </xf>
    <xf numFmtId="0" fontId="183" fillId="81" borderId="205" applyNumberFormat="0" applyProtection="0">
      <alignment horizontal="center" vertical="center"/>
    </xf>
    <xf numFmtId="0" fontId="11" fillId="60" borderId="205" applyNumberFormat="0" applyProtection="0">
      <alignment horizontal="left" vertical="center" wrapText="1"/>
    </xf>
    <xf numFmtId="0" fontId="12" fillId="25" borderId="205" applyNumberFormat="0" applyProtection="0">
      <alignment horizontal="left" vertical="center" wrapText="1"/>
    </xf>
    <xf numFmtId="257" fontId="11" fillId="82" borderId="205" applyNumberFormat="0" applyProtection="0">
      <alignment horizontal="center" vertical="center" wrapText="1"/>
    </xf>
    <xf numFmtId="0" fontId="11" fillId="60" borderId="205" applyNumberFormat="0" applyProtection="0">
      <alignment horizontal="left" vertical="center" wrapText="1"/>
    </xf>
    <xf numFmtId="0" fontId="11" fillId="81" borderId="205" applyNumberFormat="0" applyProtection="0">
      <alignment horizontal="center" vertical="center" wrapText="1"/>
    </xf>
    <xf numFmtId="0" fontId="11" fillId="81" borderId="205" applyNumberFormat="0" applyProtection="0">
      <alignment horizontal="center" vertical="center"/>
    </xf>
    <xf numFmtId="0" fontId="11" fillId="81" borderId="205" applyNumberFormat="0" applyProtection="0">
      <alignment horizontal="center" vertical="center" wrapText="1"/>
    </xf>
    <xf numFmtId="0" fontId="183" fillId="81" borderId="205" applyNumberFormat="0" applyProtection="0">
      <alignment horizontal="center" vertical="center"/>
    </xf>
    <xf numFmtId="237" fontId="181" fillId="0" borderId="169"/>
    <xf numFmtId="0" fontId="177" fillId="67" borderId="184">
      <alignment horizontal="center" vertical="center" wrapText="1"/>
      <protection hidden="1"/>
    </xf>
    <xf numFmtId="0" fontId="177" fillId="67" borderId="192">
      <alignment horizontal="center" vertical="center" wrapText="1"/>
      <protection hidden="1"/>
    </xf>
    <xf numFmtId="0" fontId="177" fillId="67" borderId="205">
      <alignment horizontal="center" vertical="center" wrapText="1"/>
      <protection hidden="1"/>
    </xf>
    <xf numFmtId="0" fontId="177" fillId="67" borderId="205">
      <alignment horizontal="center" vertical="center" wrapText="1"/>
      <protection hidden="1"/>
    </xf>
    <xf numFmtId="237" fontId="181" fillId="0" borderId="169"/>
    <xf numFmtId="264" fontId="172" fillId="65" borderId="184" applyFill="0" applyBorder="0" applyAlignment="0" applyProtection="0">
      <alignment horizontal="right"/>
      <protection locked="0"/>
    </xf>
    <xf numFmtId="260" fontId="164" fillId="0" borderId="185" applyBorder="0"/>
    <xf numFmtId="264" fontId="172" fillId="65" borderId="192" applyFill="0" applyBorder="0" applyAlignment="0" applyProtection="0">
      <alignment horizontal="right"/>
      <protection locked="0"/>
    </xf>
    <xf numFmtId="0" fontId="97" fillId="0" borderId="191" applyNumberFormat="0" applyFill="0" applyAlignment="0" applyProtection="0"/>
    <xf numFmtId="0" fontId="83" fillId="0" borderId="191" applyNumberFormat="0" applyFont="0" applyFill="0" applyAlignment="0" applyProtection="0"/>
    <xf numFmtId="231" fontId="85" fillId="0" borderId="191" applyFont="0" applyFill="0" applyBorder="0" applyAlignment="0" applyProtection="0"/>
    <xf numFmtId="2" fontId="149" fillId="0" borderId="191"/>
    <xf numFmtId="14" fontId="85" fillId="0" borderId="191" applyFont="0" applyFill="0" applyBorder="0" applyAlignment="0" applyProtection="0"/>
    <xf numFmtId="260" fontId="164" fillId="0" borderId="137" applyBorder="0"/>
    <xf numFmtId="264" fontId="172" fillId="65" borderId="205" applyFill="0" applyBorder="0" applyAlignment="0" applyProtection="0">
      <alignment horizontal="right"/>
      <protection locked="0"/>
    </xf>
    <xf numFmtId="264" fontId="172" fillId="65" borderId="221" applyFill="0" applyBorder="0" applyAlignment="0" applyProtection="0">
      <alignment horizontal="right"/>
      <protection locked="0"/>
    </xf>
    <xf numFmtId="264" fontId="172" fillId="65" borderId="205" applyFill="0" applyBorder="0" applyAlignment="0" applyProtection="0">
      <alignment horizontal="right"/>
      <protection locked="0"/>
    </xf>
    <xf numFmtId="260" fontId="164" fillId="0" borderId="185" applyBorder="0"/>
    <xf numFmtId="229" fontId="81" fillId="65" borderId="171" applyFont="0" applyFill="0" applyBorder="0" applyAlignment="0" applyProtection="0"/>
    <xf numFmtId="260" fontId="164" fillId="0" borderId="210" applyBorder="0"/>
    <xf numFmtId="229" fontId="81" fillId="65" borderId="171" applyFont="0" applyFill="0" applyBorder="0" applyAlignment="0" applyProtection="0"/>
    <xf numFmtId="260" fontId="164" fillId="0" borderId="210" applyBorder="0"/>
    <xf numFmtId="260" fontId="164" fillId="0" borderId="210" applyBorder="0"/>
    <xf numFmtId="208" fontId="90" fillId="63" borderId="172"/>
    <xf numFmtId="0" fontId="83" fillId="0" borderId="181" applyNumberFormat="0" applyFont="0" applyFill="0" applyAlignment="0" applyProtection="0"/>
    <xf numFmtId="0" fontId="17" fillId="21" borderId="178" applyNumberFormat="0" applyAlignment="0" applyProtection="0"/>
    <xf numFmtId="231" fontId="85" fillId="0" borderId="85" applyFont="0" applyFill="0" applyBorder="0" applyAlignment="0" applyProtection="0"/>
    <xf numFmtId="2" fontId="149" fillId="0" borderId="85"/>
    <xf numFmtId="171" fontId="12" fillId="0" borderId="191" applyBorder="0" applyProtection="0">
      <alignment horizontal="right" vertical="center"/>
    </xf>
    <xf numFmtId="0" fontId="189" fillId="83" borderId="191" applyBorder="0" applyProtection="0">
      <alignment horizontal="centerContinuous" vertical="center"/>
    </xf>
    <xf numFmtId="49" fontId="79" fillId="0" borderId="191">
      <alignment vertical="center"/>
    </xf>
    <xf numFmtId="283" fontId="79" fillId="0" borderId="191">
      <alignment horizontal="right"/>
    </xf>
    <xf numFmtId="166" fontId="113" fillId="0" borderId="173">
      <protection locked="0"/>
    </xf>
    <xf numFmtId="14" fontId="85" fillId="0" borderId="85" applyFont="0" applyFill="0" applyBorder="0" applyAlignment="0" applyProtection="0"/>
    <xf numFmtId="260" fontId="164" fillId="0" borderId="219" applyBorder="0"/>
    <xf numFmtId="260" fontId="164" fillId="0" borderId="210" applyBorder="0"/>
    <xf numFmtId="171" fontId="85" fillId="0" borderId="183"/>
    <xf numFmtId="241" fontId="194" fillId="86" borderId="175" applyNumberFormat="0" applyBorder="0" applyAlignment="0" applyProtection="0">
      <alignment vertical="center"/>
    </xf>
    <xf numFmtId="0" fontId="25" fillId="8" borderId="178" applyNumberFormat="0" applyAlignment="0" applyProtection="0"/>
    <xf numFmtId="1" fontId="121" fillId="69" borderId="180" applyNumberFormat="0" applyBorder="0" applyAlignment="0">
      <alignment horizontal="centerContinuous" vertical="center"/>
      <protection locked="0"/>
    </xf>
    <xf numFmtId="0" fontId="47" fillId="0" borderId="179">
      <alignment horizontal="left" vertical="center"/>
    </xf>
    <xf numFmtId="0" fontId="147" fillId="73" borderId="188">
      <alignment horizontal="left" vertical="center" wrapText="1"/>
    </xf>
    <xf numFmtId="166" fontId="113" fillId="0" borderId="187">
      <protection locked="0"/>
    </xf>
    <xf numFmtId="208" fontId="90" fillId="63" borderId="186"/>
    <xf numFmtId="0" fontId="147" fillId="73" borderId="188">
      <alignment horizontal="left" vertical="center" wrapText="1"/>
    </xf>
    <xf numFmtId="166" fontId="113" fillId="0" borderId="187">
      <protection locked="0"/>
    </xf>
    <xf numFmtId="208" fontId="90" fillId="63" borderId="186"/>
    <xf numFmtId="0" fontId="147" fillId="73" borderId="174">
      <alignment horizontal="left" vertical="center" wrapText="1"/>
    </xf>
    <xf numFmtId="0" fontId="147" fillId="73" borderId="202">
      <alignment horizontal="left" vertical="center" wrapText="1"/>
    </xf>
    <xf numFmtId="166" fontId="113" fillId="0" borderId="201">
      <protection locked="0"/>
    </xf>
    <xf numFmtId="208" fontId="90" fillId="63" borderId="200"/>
    <xf numFmtId="0" fontId="147" fillId="73" borderId="215">
      <alignment horizontal="left" vertical="center" wrapText="1"/>
    </xf>
    <xf numFmtId="166" fontId="113" fillId="0" borderId="214">
      <protection locked="0"/>
    </xf>
    <xf numFmtId="208" fontId="90" fillId="63" borderId="213"/>
    <xf numFmtId="0" fontId="147" fillId="73" borderId="215">
      <alignment horizontal="left" vertical="center" wrapText="1"/>
    </xf>
    <xf numFmtId="166" fontId="113" fillId="0" borderId="214">
      <protection locked="0"/>
    </xf>
    <xf numFmtId="208" fontId="90" fillId="63" borderId="213"/>
    <xf numFmtId="0" fontId="12" fillId="0" borderId="184"/>
    <xf numFmtId="0" fontId="147" fillId="73" borderId="174">
      <alignment horizontal="left" vertical="center" wrapText="1"/>
    </xf>
    <xf numFmtId="241" fontId="12" fillId="65" borderId="76" applyNumberFormat="0" applyFont="0" applyBorder="0" applyAlignment="0">
      <alignment horizontal="right" vertical="center"/>
      <protection locked="0"/>
    </xf>
    <xf numFmtId="10" fontId="108" fillId="65" borderId="184" applyNumberFormat="0" applyBorder="0" applyAlignment="0" applyProtection="0"/>
    <xf numFmtId="0" fontId="12" fillId="0" borderId="192"/>
    <xf numFmtId="0" fontId="12" fillId="0" borderId="205"/>
    <xf numFmtId="238" fontId="87" fillId="0" borderId="169">
      <alignment horizontal="center"/>
    </xf>
    <xf numFmtId="208" fontId="90" fillId="63" borderId="172"/>
    <xf numFmtId="166" fontId="113" fillId="0" borderId="173">
      <protection locked="0"/>
    </xf>
    <xf numFmtId="0" fontId="147" fillId="73" borderId="174">
      <alignment horizontal="left" vertical="center" wrapText="1"/>
    </xf>
    <xf numFmtId="0" fontId="47" fillId="0" borderId="185">
      <alignment horizontal="left" vertical="center"/>
    </xf>
    <xf numFmtId="237" fontId="12" fillId="71" borderId="184" applyNumberFormat="0" applyFont="0" applyBorder="0" applyAlignment="0" applyProtection="0"/>
    <xf numFmtId="0" fontId="12" fillId="0" borderId="205"/>
    <xf numFmtId="0" fontId="147" fillId="73" borderId="188">
      <alignment horizontal="left" vertical="center" wrapText="1"/>
    </xf>
    <xf numFmtId="1" fontId="121" fillId="69" borderId="117" applyNumberFormat="0" applyBorder="0" applyAlignment="0">
      <alignment horizontal="centerContinuous" vertical="center"/>
      <protection locked="0"/>
    </xf>
    <xf numFmtId="0" fontId="147" fillId="73" borderId="188">
      <alignment horizontal="left" vertical="center" wrapText="1"/>
    </xf>
    <xf numFmtId="0" fontId="25" fillId="8" borderId="124" applyNumberFormat="0" applyAlignment="0" applyProtection="0"/>
    <xf numFmtId="14" fontId="85" fillId="0" borderId="85" applyFont="0" applyFill="0" applyBorder="0" applyAlignment="0" applyProtection="0"/>
    <xf numFmtId="0" fontId="47" fillId="0" borderId="137">
      <alignment horizontal="left" vertical="center"/>
    </xf>
    <xf numFmtId="10" fontId="108" fillId="65" borderId="192" applyNumberFormat="0" applyBorder="0" applyAlignment="0" applyProtection="0"/>
    <xf numFmtId="2" fontId="149" fillId="0" borderId="85"/>
    <xf numFmtId="227" fontId="78" fillId="0" borderId="168" applyNumberFormat="0" applyFill="0">
      <alignment horizontal="right"/>
    </xf>
    <xf numFmtId="227" fontId="78" fillId="0" borderId="168" applyNumberFormat="0" applyFill="0">
      <alignment horizontal="right"/>
    </xf>
    <xf numFmtId="0" fontId="147" fillId="73" borderId="215">
      <alignment horizontal="left" vertical="center" wrapText="1"/>
    </xf>
    <xf numFmtId="224" fontId="108" fillId="0" borderId="70" applyFont="0" applyFill="0" applyBorder="0" applyAlignment="0" applyProtection="0"/>
    <xf numFmtId="1" fontId="121" fillId="69" borderId="117" applyNumberFormat="0" applyBorder="0" applyAlignment="0">
      <alignment horizontal="centerContinuous" vertical="center"/>
      <protection locked="0"/>
    </xf>
    <xf numFmtId="10" fontId="108" fillId="65" borderId="205" applyNumberFormat="0" applyBorder="0" applyAlignment="0" applyProtection="0"/>
    <xf numFmtId="0" fontId="25" fillId="8" borderId="124" applyNumberFormat="0" applyAlignment="0" applyProtection="0"/>
    <xf numFmtId="0" fontId="147" fillId="73" borderId="215">
      <alignment horizontal="left" vertical="center" wrapText="1"/>
    </xf>
    <xf numFmtId="0" fontId="47" fillId="0" borderId="185">
      <alignment horizontal="left" vertical="center"/>
    </xf>
    <xf numFmtId="237" fontId="12" fillId="71" borderId="192" applyNumberFormat="0" applyFont="0" applyBorder="0" applyAlignment="0" applyProtection="0"/>
    <xf numFmtId="224" fontId="108" fillId="0" borderId="70" applyFont="0" applyFill="0" applyBorder="0" applyAlignment="0" applyProtection="0"/>
    <xf numFmtId="235" fontId="101" fillId="68" borderId="88">
      <alignment horizontal="left"/>
    </xf>
    <xf numFmtId="10" fontId="108" fillId="65" borderId="205" applyNumberFormat="0" applyBorder="0" applyAlignment="0" applyProtection="0"/>
    <xf numFmtId="1" fontId="121" fillId="69" borderId="193" applyNumberFormat="0" applyBorder="0" applyAlignment="0">
      <alignment horizontal="centerContinuous" vertical="center"/>
      <protection locked="0"/>
    </xf>
    <xf numFmtId="0" fontId="147" fillId="73" borderId="233">
      <alignment horizontal="left" vertical="center" wrapText="1"/>
    </xf>
    <xf numFmtId="0" fontId="47" fillId="0" borderId="210">
      <alignment horizontal="left" vertical="center"/>
    </xf>
    <xf numFmtId="224" fontId="108" fillId="0" borderId="70" applyFont="0" applyFill="0" applyBorder="0" applyAlignment="0" applyProtection="0"/>
    <xf numFmtId="237" fontId="12" fillId="71" borderId="205" applyNumberFormat="0" applyFont="0" applyBorder="0" applyAlignment="0" applyProtection="0"/>
    <xf numFmtId="224" fontId="108" fillId="0" borderId="70" applyFont="0" applyFill="0" applyBorder="0" applyAlignment="0" applyProtection="0"/>
    <xf numFmtId="241" fontId="12" fillId="65" borderId="76" applyNumberFormat="0" applyFont="0" applyBorder="0" applyAlignment="0">
      <alignment horizontal="right" vertical="center"/>
      <protection locked="0"/>
    </xf>
    <xf numFmtId="1" fontId="121" fillId="69" borderId="206" applyNumberFormat="0" applyBorder="0" applyAlignment="0">
      <alignment horizontal="centerContinuous" vertical="center"/>
      <protection locked="0"/>
    </xf>
    <xf numFmtId="0" fontId="25" fillId="8" borderId="207" applyNumberFormat="0" applyAlignment="0" applyProtection="0"/>
    <xf numFmtId="224" fontId="108" fillId="0" borderId="70" applyFont="0" applyFill="0" applyBorder="0" applyAlignment="0" applyProtection="0"/>
    <xf numFmtId="0" fontId="47" fillId="0" borderId="210">
      <alignment horizontal="left" vertical="center"/>
    </xf>
    <xf numFmtId="237" fontId="12" fillId="71" borderId="205" applyNumberFormat="0" applyFont="0" applyBorder="0" applyAlignment="0" applyProtection="0"/>
    <xf numFmtId="231" fontId="85" fillId="0" borderId="85" applyFont="0" applyFill="0" applyBorder="0" applyAlignment="0" applyProtection="0"/>
    <xf numFmtId="224" fontId="108" fillId="0" borderId="70" applyFont="0" applyFill="0" applyBorder="0" applyAlignment="0" applyProtection="0"/>
    <xf numFmtId="1" fontId="121" fillId="69" borderId="206" applyNumberFormat="0" applyBorder="0" applyAlignment="0">
      <alignment horizontal="centerContinuous" vertical="center"/>
      <protection locked="0"/>
    </xf>
    <xf numFmtId="238" fontId="87" fillId="0" borderId="169">
      <alignment horizontal="center"/>
    </xf>
    <xf numFmtId="0" fontId="47" fillId="0" borderId="210">
      <alignment horizontal="left" vertical="center"/>
    </xf>
    <xf numFmtId="0" fontId="25" fillId="8" borderId="207" applyNumberFormat="0" applyAlignment="0" applyProtection="0"/>
    <xf numFmtId="1" fontId="121" fillId="69" borderId="226" applyNumberFormat="0" applyBorder="0" applyAlignment="0">
      <alignment horizontal="centerContinuous" vertical="center"/>
      <protection locked="0"/>
    </xf>
    <xf numFmtId="235" fontId="101" fillId="68" borderId="88">
      <alignment horizontal="left"/>
    </xf>
    <xf numFmtId="0" fontId="25" fillId="8" borderId="227" applyNumberFormat="0" applyAlignment="0" applyProtection="0"/>
    <xf numFmtId="224" fontId="108" fillId="0" borderId="70" applyFont="0" applyFill="0" applyBorder="0" applyAlignment="0" applyProtection="0"/>
    <xf numFmtId="224" fontId="108" fillId="0" borderId="70" applyFont="0" applyFill="0" applyBorder="0" applyAlignment="0" applyProtection="0"/>
    <xf numFmtId="227" fontId="78" fillId="0" borderId="168" applyNumberFormat="0" applyFill="0">
      <alignment horizontal="right"/>
    </xf>
    <xf numFmtId="227" fontId="78" fillId="0" borderId="168" applyNumberFormat="0" applyFill="0">
      <alignment horizontal="right"/>
    </xf>
    <xf numFmtId="224" fontId="108" fillId="0" borderId="70" applyFont="0" applyFill="0" applyBorder="0" applyAlignment="0" applyProtection="0"/>
    <xf numFmtId="241" fontId="194" fillId="86" borderId="189" applyNumberFormat="0" applyBorder="0" applyAlignment="0" applyProtection="0">
      <alignment vertical="center"/>
    </xf>
    <xf numFmtId="171" fontId="85" fillId="0" borderId="190"/>
    <xf numFmtId="171" fontId="85" fillId="0" borderId="190"/>
    <xf numFmtId="241" fontId="194" fillId="86" borderId="189" applyNumberFormat="0" applyBorder="0" applyAlignment="0" applyProtection="0">
      <alignment vertical="center"/>
    </xf>
    <xf numFmtId="166" fontId="113" fillId="0" borderId="173">
      <protection locked="0"/>
    </xf>
    <xf numFmtId="0" fontId="12" fillId="24" borderId="126" applyNumberFormat="0" applyFont="0" applyAlignment="0" applyProtection="0"/>
    <xf numFmtId="241" fontId="194" fillId="86" borderId="203" applyNumberFormat="0" applyBorder="0" applyAlignment="0" applyProtection="0">
      <alignment vertical="center"/>
    </xf>
    <xf numFmtId="171" fontId="85" fillId="0" borderId="204"/>
    <xf numFmtId="0" fontId="12" fillId="24" borderId="126" applyNumberFormat="0" applyFont="0" applyAlignment="0" applyProtection="0"/>
    <xf numFmtId="241" fontId="194" fillId="86" borderId="216" applyNumberFormat="0" applyBorder="0" applyAlignment="0" applyProtection="0">
      <alignment vertical="center"/>
    </xf>
    <xf numFmtId="171" fontId="85" fillId="0" borderId="217"/>
    <xf numFmtId="166" fontId="113" fillId="0" borderId="187">
      <protection locked="0"/>
    </xf>
    <xf numFmtId="241" fontId="194" fillId="86" borderId="216" applyNumberFormat="0" applyBorder="0" applyAlignment="0" applyProtection="0">
      <alignment vertical="center"/>
    </xf>
    <xf numFmtId="171" fontId="85" fillId="0" borderId="217"/>
    <xf numFmtId="166" fontId="113" fillId="0" borderId="187">
      <protection locked="0"/>
    </xf>
    <xf numFmtId="166" fontId="113" fillId="0" borderId="214">
      <protection locked="0"/>
    </xf>
    <xf numFmtId="166" fontId="113" fillId="0" borderId="214">
      <protection locked="0"/>
    </xf>
    <xf numFmtId="0" fontId="17" fillId="21" borderId="124" applyNumberFormat="0" applyAlignment="0" applyProtection="0"/>
    <xf numFmtId="0" fontId="83" fillId="0" borderId="102" applyNumberFormat="0" applyFont="0" applyFill="0" applyAlignment="0" applyProtection="0"/>
    <xf numFmtId="166" fontId="113" fillId="0" borderId="232">
      <protection locked="0"/>
    </xf>
    <xf numFmtId="0" fontId="99" fillId="0" borderId="167" applyNumberFormat="0" applyFont="0" applyFill="0" applyAlignment="0" applyProtection="0">
      <alignment horizontal="centerContinuous"/>
    </xf>
    <xf numFmtId="0" fontId="12" fillId="24" borderId="228" applyNumberFormat="0" applyFont="0" applyAlignment="0" applyProtection="0"/>
    <xf numFmtId="208" fontId="90" fillId="63" borderId="172"/>
    <xf numFmtId="167" fontId="87" fillId="0" borderId="182" applyFont="0"/>
    <xf numFmtId="0" fontId="17" fillId="21" borderId="124" applyNumberFormat="0" applyAlignment="0" applyProtection="0"/>
    <xf numFmtId="0" fontId="83" fillId="0" borderId="102" applyNumberFormat="0" applyFont="0" applyFill="0" applyAlignment="0" applyProtection="0"/>
    <xf numFmtId="0" fontId="83" fillId="0" borderId="88" applyNumberFormat="0" applyFont="0" applyFill="0" applyAlignment="0" applyProtection="0"/>
    <xf numFmtId="1" fontId="94" fillId="64" borderId="88" applyNumberFormat="0" applyBorder="0" applyAlignment="0">
      <alignment horizontal="center" vertical="top" wrapText="1"/>
      <protection hidden="1"/>
    </xf>
    <xf numFmtId="208" fontId="90" fillId="63" borderId="186"/>
    <xf numFmtId="165" fontId="88" fillId="0" borderId="87" applyNumberFormat="0" applyFont="0" applyBorder="0" applyProtection="0">
      <alignment horizontal="right"/>
    </xf>
    <xf numFmtId="207" fontId="12" fillId="0" borderId="87">
      <alignment horizontal="right"/>
      <protection locked="0"/>
    </xf>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208" fontId="90" fillId="63" borderId="186"/>
    <xf numFmtId="0" fontId="17" fillId="21" borderId="207" applyNumberFormat="0" applyAlignment="0" applyProtection="0"/>
    <xf numFmtId="167" fontId="87" fillId="0" borderId="194" applyFont="0"/>
    <xf numFmtId="0" fontId="83" fillId="0" borderId="211" applyNumberFormat="0" applyFont="0" applyFill="0" applyAlignment="0" applyProtection="0"/>
    <xf numFmtId="0" fontId="83" fillId="0" borderId="85" applyNumberFormat="0" applyFont="0" applyFill="0" applyAlignment="0" applyProtection="0"/>
    <xf numFmtId="0" fontId="97" fillId="0" borderId="85" applyNumberFormat="0" applyFill="0" applyAlignment="0" applyProtection="0"/>
    <xf numFmtId="203" fontId="12" fillId="0" borderId="87">
      <alignment horizontal="right"/>
    </xf>
    <xf numFmtId="208" fontId="90" fillId="63" borderId="213"/>
    <xf numFmtId="167" fontId="87" fillId="0" borderId="212" applyFont="0"/>
    <xf numFmtId="0" fontId="17" fillId="21" borderId="207" applyNumberFormat="0" applyAlignment="0" applyProtection="0"/>
    <xf numFmtId="0" fontId="83" fillId="0" borderId="220" applyNumberFormat="0" applyFont="0" applyFill="0" applyAlignment="0" applyProtection="0"/>
    <xf numFmtId="260" fontId="164" fillId="0" borderId="179" applyBorder="0"/>
    <xf numFmtId="208" fontId="90" fillId="63" borderId="213"/>
    <xf numFmtId="260" fontId="164" fillId="0" borderId="185" applyBorder="0"/>
    <xf numFmtId="0" fontId="17" fillId="21" borderId="227" applyNumberFormat="0" applyAlignment="0" applyProtection="0"/>
    <xf numFmtId="167" fontId="87" fillId="0" borderId="212" applyFont="0"/>
    <xf numFmtId="0" fontId="83" fillId="0" borderId="211" applyNumberFormat="0" applyFont="0" applyFill="0" applyAlignment="0" applyProtection="0"/>
    <xf numFmtId="0" fontId="83" fillId="0" borderId="88" applyNumberFormat="0" applyFont="0" applyFill="0" applyAlignment="0" applyProtection="0"/>
    <xf numFmtId="1" fontId="94" fillId="64" borderId="88" applyNumberFormat="0" applyBorder="0" applyAlignment="0">
      <alignment horizontal="center" vertical="top" wrapText="1"/>
      <protection hidden="1"/>
    </xf>
    <xf numFmtId="208" fontId="90" fillId="63" borderId="231"/>
    <xf numFmtId="165" fontId="88" fillId="0" borderId="87" applyNumberFormat="0" applyFont="0" applyBorder="0" applyProtection="0">
      <alignment horizontal="right"/>
    </xf>
    <xf numFmtId="207" fontId="12" fillId="0" borderId="87">
      <alignment horizontal="right"/>
      <protection locked="0"/>
    </xf>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0" fontId="99" fillId="0" borderId="167" applyNumberFormat="0" applyFont="0" applyFill="0" applyAlignment="0" applyProtection="0">
      <alignment horizontal="centerContinuous"/>
    </xf>
    <xf numFmtId="203" fontId="12" fillId="0" borderId="87">
      <alignment horizontal="right"/>
    </xf>
    <xf numFmtId="0" fontId="12" fillId="61" borderId="124" applyNumberFormat="0">
      <alignment horizontal="left" vertical="center"/>
    </xf>
    <xf numFmtId="0" fontId="12" fillId="60" borderId="124" applyNumberFormat="0">
      <alignment horizontal="centerContinuous" vertical="center" wrapText="1"/>
    </xf>
    <xf numFmtId="241" fontId="194" fillId="86" borderId="175" applyNumberFormat="0" applyBorder="0" applyAlignment="0" applyProtection="0">
      <alignment vertical="center"/>
    </xf>
    <xf numFmtId="260" fontId="164" fillId="0" borderId="137" applyBorder="0"/>
    <xf numFmtId="229" fontId="81" fillId="65" borderId="171" applyFont="0" applyFill="0" applyBorder="0" applyAlignment="0" applyProtection="0"/>
    <xf numFmtId="171" fontId="12" fillId="0" borderId="85" applyBorder="0" applyProtection="0">
      <alignment horizontal="right" vertical="center"/>
    </xf>
    <xf numFmtId="0" fontId="189" fillId="83" borderId="85" applyBorder="0" applyProtection="0">
      <alignment horizontal="centerContinuous" vertical="center"/>
    </xf>
    <xf numFmtId="49" fontId="79" fillId="0" borderId="85">
      <alignment vertical="center"/>
    </xf>
    <xf numFmtId="283" fontId="79" fillId="0" borderId="85">
      <alignment horizontal="right"/>
    </xf>
    <xf numFmtId="0" fontId="147" fillId="73" borderId="188">
      <alignment horizontal="left" vertical="center" wrapText="1"/>
    </xf>
    <xf numFmtId="166" fontId="113" fillId="0" borderId="187">
      <protection locked="0"/>
    </xf>
    <xf numFmtId="208" fontId="90" fillId="63" borderId="186"/>
    <xf numFmtId="0" fontId="147" fillId="73" borderId="188">
      <alignment horizontal="left" vertical="center" wrapText="1"/>
    </xf>
    <xf numFmtId="166" fontId="113" fillId="0" borderId="187">
      <protection locked="0"/>
    </xf>
    <xf numFmtId="208" fontId="90" fillId="63" borderId="186"/>
    <xf numFmtId="0" fontId="147" fillId="73" borderId="215">
      <alignment horizontal="left" vertical="center" wrapText="1"/>
    </xf>
    <xf numFmtId="166" fontId="113" fillId="0" borderId="214">
      <protection locked="0"/>
    </xf>
    <xf numFmtId="208" fontId="90" fillId="63" borderId="213"/>
    <xf numFmtId="0" fontId="147" fillId="73" borderId="233">
      <alignment horizontal="left" vertical="center" wrapText="1"/>
    </xf>
    <xf numFmtId="166" fontId="113" fillId="0" borderId="232">
      <protection locked="0"/>
    </xf>
    <xf numFmtId="208" fontId="90" fillId="63" borderId="231"/>
    <xf numFmtId="0" fontId="147" fillId="73" borderId="215">
      <alignment horizontal="left" vertical="center" wrapText="1"/>
    </xf>
    <xf numFmtId="166" fontId="113" fillId="0" borderId="214">
      <protection locked="0"/>
    </xf>
    <xf numFmtId="208" fontId="90" fillId="63" borderId="213"/>
    <xf numFmtId="0" fontId="147" fillId="73" borderId="174">
      <alignment horizontal="left" vertical="center" wrapText="1"/>
    </xf>
    <xf numFmtId="166" fontId="113" fillId="0" borderId="173">
      <protection locked="0"/>
    </xf>
    <xf numFmtId="208" fontId="90" fillId="63" borderId="172"/>
    <xf numFmtId="0" fontId="147" fillId="73" borderId="174">
      <alignment horizontal="left" vertical="center" wrapText="1"/>
    </xf>
    <xf numFmtId="166" fontId="113" fillId="0" borderId="173">
      <protection locked="0"/>
    </xf>
    <xf numFmtId="208" fontId="90" fillId="63" borderId="172"/>
    <xf numFmtId="0" fontId="12" fillId="0" borderId="184"/>
    <xf numFmtId="0" fontId="12" fillId="0" borderId="221"/>
    <xf numFmtId="0" fontId="12" fillId="0" borderId="109"/>
    <xf numFmtId="14" fontId="85" fillId="0" borderId="191" applyFont="0" applyFill="0" applyBorder="0" applyAlignment="0" applyProtection="0"/>
    <xf numFmtId="0" fontId="147" fillId="73" borderId="188">
      <alignment horizontal="left" vertical="center" wrapText="1"/>
    </xf>
    <xf numFmtId="2" fontId="149" fillId="0" borderId="191"/>
    <xf numFmtId="10" fontId="108" fillId="65" borderId="184" applyNumberFormat="0" applyBorder="0" applyAlignment="0" applyProtection="0"/>
    <xf numFmtId="0" fontId="147" fillId="73" borderId="188">
      <alignment horizontal="left" vertical="center" wrapText="1"/>
    </xf>
    <xf numFmtId="0" fontId="147" fillId="73" borderId="202">
      <alignment horizontal="left" vertical="center" wrapText="1"/>
    </xf>
    <xf numFmtId="241" fontId="12" fillId="65" borderId="76" applyNumberFormat="0" applyFont="0" applyBorder="0" applyAlignment="0">
      <alignment horizontal="right" vertical="center"/>
      <protection locked="0"/>
    </xf>
    <xf numFmtId="241" fontId="12" fillId="65" borderId="76" applyNumberFormat="0" applyFont="0" applyBorder="0" applyAlignment="0">
      <alignment horizontal="right" vertical="center"/>
      <protection locked="0"/>
    </xf>
    <xf numFmtId="0" fontId="147" fillId="73" borderId="174">
      <alignment horizontal="left" vertical="center" wrapText="1"/>
    </xf>
    <xf numFmtId="241" fontId="12" fillId="65" borderId="76" applyNumberFormat="0" applyFont="0" applyBorder="0" applyAlignment="0">
      <alignment horizontal="right" vertical="center"/>
      <protection locked="0"/>
    </xf>
    <xf numFmtId="10" fontId="108" fillId="65" borderId="109" applyNumberFormat="0" applyBorder="0" applyAlignment="0" applyProtection="0"/>
    <xf numFmtId="10" fontId="108" fillId="65" borderId="221" applyNumberFormat="0" applyBorder="0" applyAlignment="0" applyProtection="0"/>
    <xf numFmtId="0" fontId="47" fillId="0" borderId="185">
      <alignment horizontal="left" vertical="center"/>
    </xf>
    <xf numFmtId="238" fontId="87" fillId="0" borderId="169">
      <alignment horizontal="center"/>
    </xf>
    <xf numFmtId="237" fontId="12" fillId="71" borderId="184" applyNumberFormat="0" applyFont="0" applyBorder="0" applyAlignment="0" applyProtection="0"/>
    <xf numFmtId="1" fontId="121" fillId="69" borderId="117" applyNumberFormat="0" applyBorder="0" applyAlignment="0">
      <alignment horizontal="centerContinuous" vertical="center"/>
      <protection locked="0"/>
    </xf>
    <xf numFmtId="0" fontId="25" fillId="8" borderId="124" applyNumberFormat="0" applyAlignment="0" applyProtection="0"/>
    <xf numFmtId="0" fontId="47" fillId="0" borderId="137">
      <alignment horizontal="left" vertical="center"/>
    </xf>
    <xf numFmtId="0" fontId="47" fillId="0" borderId="219">
      <alignment horizontal="left" vertical="center"/>
    </xf>
    <xf numFmtId="235" fontId="101" fillId="68" borderId="88">
      <alignment horizontal="left"/>
    </xf>
    <xf numFmtId="237" fontId="12" fillId="71" borderId="109" applyNumberFormat="0" applyFont="0" applyBorder="0" applyAlignment="0" applyProtection="0"/>
    <xf numFmtId="0" fontId="47" fillId="0" borderId="210">
      <alignment horizontal="left" vertical="center"/>
    </xf>
    <xf numFmtId="237" fontId="12" fillId="71" borderId="221" applyNumberFormat="0" applyFont="0" applyBorder="0" applyAlignment="0" applyProtection="0"/>
    <xf numFmtId="1" fontId="121" fillId="69" borderId="180" applyNumberFormat="0" applyBorder="0" applyAlignment="0">
      <alignment horizontal="centerContinuous" vertical="center"/>
      <protection locked="0"/>
    </xf>
    <xf numFmtId="1" fontId="121" fillId="69" borderId="206" applyNumberFormat="0" applyBorder="0" applyAlignment="0">
      <alignment horizontal="centerContinuous" vertical="center"/>
      <protection locked="0"/>
    </xf>
    <xf numFmtId="0" fontId="25" fillId="8" borderId="196" applyNumberFormat="0" applyAlignment="0" applyProtection="0"/>
    <xf numFmtId="224" fontId="108" fillId="0" borderId="70" applyFont="0" applyFill="0" applyBorder="0" applyAlignment="0" applyProtection="0"/>
    <xf numFmtId="0" fontId="25" fillId="8" borderId="178" applyNumberFormat="0" applyAlignment="0" applyProtection="0"/>
    <xf numFmtId="1" fontId="121" fillId="69" borderId="226" applyNumberFormat="0" applyBorder="0" applyAlignment="0">
      <alignment horizontal="centerContinuous" vertical="center"/>
      <protection locked="0"/>
    </xf>
    <xf numFmtId="231" fontId="85" fillId="0" borderId="191" applyFont="0" applyFill="0" applyBorder="0" applyAlignment="0" applyProtection="0"/>
    <xf numFmtId="0" fontId="25" fillId="8" borderId="207" applyNumberFormat="0" applyAlignment="0" applyProtection="0"/>
    <xf numFmtId="224" fontId="108" fillId="0" borderId="70" applyFont="0" applyFill="0" applyBorder="0" applyAlignment="0" applyProtection="0"/>
    <xf numFmtId="0" fontId="25" fillId="8" borderId="222" applyNumberFormat="0" applyAlignment="0" applyProtection="0"/>
    <xf numFmtId="227" fontId="78" fillId="0" borderId="168" applyNumberFormat="0" applyFill="0">
      <alignment horizontal="right"/>
    </xf>
    <xf numFmtId="224" fontId="108" fillId="0" borderId="70" applyFont="0" applyFill="0" applyBorder="0" applyAlignment="0" applyProtection="0"/>
    <xf numFmtId="227" fontId="78" fillId="0" borderId="168" applyNumberFormat="0" applyFill="0">
      <alignment horizontal="right"/>
    </xf>
    <xf numFmtId="224" fontId="108" fillId="0" borderId="70" applyFont="0" applyFill="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241" fontId="194" fillId="86" borderId="189" applyNumberFormat="0" applyBorder="0" applyAlignment="0" applyProtection="0">
      <alignment vertical="center"/>
    </xf>
    <xf numFmtId="171" fontId="85" fillId="0" borderId="190"/>
    <xf numFmtId="241" fontId="194" fillId="86" borderId="189" applyNumberFormat="0" applyBorder="0" applyAlignment="0" applyProtection="0">
      <alignment vertical="center"/>
    </xf>
    <xf numFmtId="171" fontId="85" fillId="0" borderId="190"/>
    <xf numFmtId="171" fontId="85" fillId="0" borderId="217"/>
    <xf numFmtId="241" fontId="194" fillId="86" borderId="175" applyNumberFormat="0" applyBorder="0" applyAlignment="0" applyProtection="0">
      <alignment vertical="center"/>
    </xf>
    <xf numFmtId="171" fontId="85" fillId="0" borderId="183"/>
    <xf numFmtId="241" fontId="194" fillId="86" borderId="234" applyNumberFormat="0" applyBorder="0" applyAlignment="0" applyProtection="0">
      <alignment vertical="center"/>
    </xf>
    <xf numFmtId="171" fontId="85" fillId="0" borderId="235"/>
    <xf numFmtId="171" fontId="85" fillId="0" borderId="217"/>
    <xf numFmtId="166" fontId="113" fillId="0" borderId="187">
      <protection locked="0"/>
    </xf>
    <xf numFmtId="0" fontId="12" fillId="24" borderId="126" applyNumberFormat="0" applyFont="0" applyAlignment="0" applyProtection="0"/>
    <xf numFmtId="166" fontId="113" fillId="0" borderId="173">
      <protection locked="0"/>
    </xf>
    <xf numFmtId="166" fontId="113" fillId="0" borderId="187">
      <protection locked="0"/>
    </xf>
    <xf numFmtId="166" fontId="113" fillId="0" borderId="201">
      <protection locked="0"/>
    </xf>
    <xf numFmtId="0" fontId="12" fillId="24" borderId="197" applyNumberFormat="0" applyFont="0" applyAlignment="0" applyProtection="0"/>
    <xf numFmtId="0" fontId="12" fillId="24" borderId="218" applyNumberFormat="0" applyFont="0" applyAlignment="0" applyProtection="0"/>
    <xf numFmtId="0" fontId="12" fillId="24" borderId="223" applyNumberFormat="0" applyFont="0" applyAlignment="0" applyProtection="0"/>
    <xf numFmtId="0" fontId="17" fillId="21" borderId="124" applyNumberFormat="0" applyAlignment="0" applyProtection="0"/>
    <xf numFmtId="0" fontId="83" fillId="0" borderId="102" applyNumberFormat="0" applyFont="0" applyFill="0" applyAlignment="0" applyProtection="0"/>
    <xf numFmtId="0" fontId="17" fillId="21" borderId="178" applyNumberFormat="0" applyAlignment="0" applyProtection="0"/>
    <xf numFmtId="208" fontId="90" fillId="63" borderId="186"/>
    <xf numFmtId="0" fontId="83" fillId="0" borderId="88" applyNumberFormat="0" applyFont="0" applyFill="0" applyAlignment="0" applyProtection="0"/>
    <xf numFmtId="0" fontId="83" fillId="0" borderId="191" applyNumberFormat="0" applyFont="0" applyFill="0" applyAlignment="0" applyProtection="0"/>
    <xf numFmtId="0" fontId="83" fillId="0" borderId="181" applyNumberFormat="0" applyFont="0" applyFill="0" applyAlignment="0" applyProtection="0"/>
    <xf numFmtId="0" fontId="97" fillId="0" borderId="191" applyNumberFormat="0" applyFill="0" applyAlignment="0" applyProtection="0"/>
    <xf numFmtId="1" fontId="94" fillId="64" borderId="88" applyNumberFormat="0" applyBorder="0" applyAlignment="0">
      <alignment horizontal="center" vertical="top" wrapText="1"/>
      <protection hidden="1"/>
    </xf>
    <xf numFmtId="0" fontId="17" fillId="21" borderId="196" applyNumberFormat="0" applyAlignment="0" applyProtection="0"/>
    <xf numFmtId="165" fontId="88" fillId="0" borderId="87" applyNumberFormat="0" applyFont="0" applyBorder="0" applyProtection="0">
      <alignment horizontal="right"/>
    </xf>
    <xf numFmtId="207" fontId="12" fillId="0" borderId="87">
      <alignment horizontal="right"/>
      <protection locked="0"/>
    </xf>
    <xf numFmtId="208" fontId="90" fillId="63" borderId="172"/>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0" fontId="83" fillId="0" borderId="195" applyNumberFormat="0" applyFont="0" applyFill="0" applyAlignment="0" applyProtection="0"/>
    <xf numFmtId="167" fontId="87" fillId="0" borderId="182" applyFont="0"/>
    <xf numFmtId="0" fontId="99" fillId="0" borderId="167" applyNumberFormat="0" applyFont="0" applyFill="0" applyAlignment="0" applyProtection="0">
      <alignment horizontal="centerContinuous"/>
    </xf>
    <xf numFmtId="0" fontId="17" fillId="21" borderId="207" applyNumberFormat="0" applyAlignment="0" applyProtection="0"/>
    <xf numFmtId="208" fontId="90" fillId="63" borderId="186"/>
    <xf numFmtId="0" fontId="83" fillId="0" borderId="220" applyNumberFormat="0" applyFont="0" applyFill="0" applyAlignment="0" applyProtection="0"/>
    <xf numFmtId="208" fontId="90" fillId="63" borderId="200"/>
    <xf numFmtId="0" fontId="17" fillId="21" borderId="222" applyNumberFormat="0" applyAlignment="0" applyProtection="0"/>
    <xf numFmtId="0" fontId="83" fillId="0" borderId="211" applyNumberFormat="0" applyFont="0" applyFill="0" applyAlignment="0" applyProtection="0"/>
    <xf numFmtId="203" fontId="12" fillId="0" borderId="87">
      <alignment horizontal="right"/>
    </xf>
    <xf numFmtId="241" fontId="194" fillId="86" borderId="175" applyNumberFormat="0" applyBorder="0" applyAlignment="0" applyProtection="0">
      <alignment vertical="center"/>
    </xf>
    <xf numFmtId="0" fontId="12" fillId="61" borderId="124" applyNumberFormat="0">
      <alignment horizontal="left" vertical="center"/>
    </xf>
    <xf numFmtId="0" fontId="12" fillId="60" borderId="124" applyNumberFormat="0">
      <alignment horizontal="centerContinuous" vertical="center" wrapText="1"/>
    </xf>
    <xf numFmtId="0" fontId="12" fillId="61" borderId="178" applyNumberFormat="0">
      <alignment horizontal="left" vertical="center"/>
    </xf>
    <xf numFmtId="0" fontId="12" fillId="60" borderId="178" applyNumberFormat="0">
      <alignment horizontal="centerContinuous" vertical="center" wrapText="1"/>
    </xf>
    <xf numFmtId="0" fontId="12" fillId="61" borderId="124" applyNumberFormat="0">
      <alignment horizontal="left" vertical="center"/>
    </xf>
    <xf numFmtId="0" fontId="12" fillId="60" borderId="124" applyNumberFormat="0">
      <alignment horizontal="centerContinuous" vertical="center" wrapText="1"/>
    </xf>
    <xf numFmtId="0" fontId="30" fillId="0" borderId="199" applyNumberFormat="0" applyFill="0" applyAlignment="0" applyProtection="0"/>
    <xf numFmtId="0" fontId="17" fillId="21" borderId="196" applyNumberFormat="0" applyAlignment="0" applyProtection="0"/>
    <xf numFmtId="0" fontId="12" fillId="24" borderId="197" applyNumberFormat="0" applyFont="0" applyAlignment="0" applyProtection="0"/>
    <xf numFmtId="0" fontId="28" fillId="21" borderId="198" applyNumberFormat="0" applyAlignment="0" applyProtection="0"/>
    <xf numFmtId="0" fontId="17" fillId="21" borderId="196" applyNumberFormat="0" applyAlignment="0" applyProtection="0"/>
    <xf numFmtId="0" fontId="25" fillId="8" borderId="196" applyNumberFormat="0" applyAlignment="0" applyProtection="0"/>
    <xf numFmtId="0" fontId="12" fillId="24" borderId="197" applyNumberFormat="0" applyFont="0" applyAlignment="0" applyProtection="0"/>
    <xf numFmtId="0" fontId="25" fillId="8" borderId="196" applyNumberFormat="0" applyAlignment="0" applyProtection="0"/>
    <xf numFmtId="0" fontId="12" fillId="24" borderId="197" applyNumberFormat="0" applyFont="0" applyAlignment="0" applyProtection="0"/>
    <xf numFmtId="0" fontId="12" fillId="61" borderId="196" applyNumberFormat="0">
      <alignment horizontal="left" vertical="center"/>
    </xf>
    <xf numFmtId="0" fontId="12" fillId="60" borderId="196" applyNumberFormat="0">
      <alignment horizontal="centerContinuous" vertical="center" wrapText="1"/>
    </xf>
    <xf numFmtId="0" fontId="17" fillId="21" borderId="196" applyNumberFormat="0" applyAlignment="0" applyProtection="0"/>
    <xf numFmtId="0" fontId="12" fillId="24" borderId="197" applyNumberFormat="0" applyFont="0" applyAlignment="0" applyProtection="0"/>
    <xf numFmtId="0" fontId="12" fillId="24" borderId="197" applyNumberFormat="0" applyFont="0" applyAlignment="0" applyProtection="0"/>
    <xf numFmtId="0" fontId="28" fillId="21" borderId="198" applyNumberFormat="0" applyAlignment="0" applyProtection="0"/>
    <xf numFmtId="0" fontId="30" fillId="0" borderId="199" applyNumberFormat="0" applyFill="0" applyAlignment="0" applyProtection="0"/>
    <xf numFmtId="0" fontId="17" fillId="21" borderId="196" applyNumberFormat="0" applyAlignment="0" applyProtection="0"/>
    <xf numFmtId="0" fontId="25" fillId="8" borderId="196" applyNumberFormat="0" applyAlignment="0" applyProtection="0"/>
    <xf numFmtId="0" fontId="12" fillId="24" borderId="197" applyNumberFormat="0" applyFont="0" applyAlignment="0" applyProtection="0"/>
    <xf numFmtId="0" fontId="12" fillId="24" borderId="197" applyNumberFormat="0" applyFont="0" applyAlignment="0" applyProtection="0"/>
    <xf numFmtId="0" fontId="28" fillId="21" borderId="198" applyNumberFormat="0" applyAlignment="0" applyProtection="0"/>
    <xf numFmtId="0" fontId="30" fillId="0" borderId="199" applyNumberFormat="0" applyFill="0" applyAlignment="0" applyProtection="0"/>
    <xf numFmtId="0" fontId="25" fillId="8" borderId="196" applyNumberFormat="0" applyAlignment="0" applyProtection="0"/>
    <xf numFmtId="0" fontId="12" fillId="61" borderId="207" applyNumberFormat="0">
      <alignment horizontal="left" vertical="center"/>
    </xf>
    <xf numFmtId="0" fontId="12" fillId="60" borderId="207" applyNumberFormat="0">
      <alignment horizontal="centerContinuous" vertical="center" wrapText="1"/>
    </xf>
    <xf numFmtId="0" fontId="12" fillId="61" borderId="207" applyNumberFormat="0">
      <alignment horizontal="left" vertical="center"/>
    </xf>
    <xf numFmtId="0" fontId="12" fillId="60" borderId="207" applyNumberFormat="0">
      <alignment horizontal="centerContinuous" vertical="center" wrapText="1"/>
    </xf>
    <xf numFmtId="0" fontId="12" fillId="61" borderId="222" applyNumberFormat="0">
      <alignment horizontal="left" vertical="center"/>
    </xf>
    <xf numFmtId="0" fontId="12" fillId="60" borderId="222" applyNumberFormat="0">
      <alignment horizontal="centerContinuous" vertical="center" wrapText="1"/>
    </xf>
    <xf numFmtId="0" fontId="12" fillId="61" borderId="207" applyNumberFormat="0">
      <alignment horizontal="left" vertical="center"/>
    </xf>
    <xf numFmtId="0" fontId="12" fillId="60" borderId="207" applyNumberFormat="0">
      <alignment horizontal="centerContinuous" vertical="center" wrapText="1"/>
    </xf>
    <xf numFmtId="0" fontId="12" fillId="61" borderId="227" applyNumberFormat="0">
      <alignment horizontal="left" vertical="center"/>
    </xf>
    <xf numFmtId="0" fontId="12" fillId="60" borderId="227" applyNumberFormat="0">
      <alignment horizontal="centerContinuous" vertical="center" wrapText="1"/>
    </xf>
    <xf numFmtId="0" fontId="12" fillId="25" borderId="236" applyNumberFormat="0" applyProtection="0">
      <alignment horizontal="left" vertical="center"/>
    </xf>
    <xf numFmtId="0" fontId="12" fillId="25" borderId="236" applyNumberFormat="0" applyProtection="0">
      <alignment horizontal="left" vertical="center"/>
    </xf>
    <xf numFmtId="0" fontId="12" fillId="25" borderId="184" applyNumberFormat="0" applyProtection="0">
      <alignment horizontal="left" vertical="center"/>
    </xf>
    <xf numFmtId="0" fontId="12" fillId="25" borderId="184" applyNumberFormat="0" applyProtection="0">
      <alignment horizontal="left" vertical="center"/>
    </xf>
    <xf numFmtId="0" fontId="25" fillId="8" borderId="124" applyNumberFormat="0" applyAlignment="0" applyProtection="0"/>
    <xf numFmtId="0" fontId="17" fillId="21" borderId="124" applyNumberFormat="0" applyAlignment="0" applyProtection="0"/>
    <xf numFmtId="0" fontId="25" fillId="8" borderId="124" applyNumberFormat="0" applyAlignment="0" applyProtection="0"/>
    <xf numFmtId="0" fontId="17" fillId="21" borderId="124" applyNumberFormat="0" applyAlignment="0" applyProtection="0"/>
    <xf numFmtId="0" fontId="25" fillId="8" borderId="124" applyNumberFormat="0" applyAlignment="0" applyProtection="0"/>
    <xf numFmtId="0" fontId="17" fillId="21" borderId="124" applyNumberFormat="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25" fillId="8" borderId="124" applyNumberFormat="0" applyAlignment="0" applyProtection="0"/>
    <xf numFmtId="0" fontId="17" fillId="21" borderId="124" applyNumberFormat="0" applyAlignment="0" applyProtection="0"/>
    <xf numFmtId="0" fontId="12" fillId="25" borderId="184" applyNumberFormat="0" applyProtection="0">
      <alignment horizontal="left" vertical="center"/>
    </xf>
    <xf numFmtId="0" fontId="12" fillId="25" borderId="184" applyNumberFormat="0" applyProtection="0">
      <alignment horizontal="left" vertical="center"/>
    </xf>
    <xf numFmtId="0" fontId="30" fillId="0" borderId="128" applyNumberFormat="0" applyFill="0" applyAlignment="0" applyProtection="0"/>
    <xf numFmtId="0" fontId="28" fillId="21" borderId="127" applyNumberFormat="0" applyAlignment="0" applyProtection="0"/>
    <xf numFmtId="0" fontId="12" fillId="24" borderId="126" applyNumberFormat="0" applyFont="0" applyAlignment="0" applyProtection="0"/>
    <xf numFmtId="0" fontId="17" fillId="21" borderId="178" applyNumberFormat="0" applyAlignment="0" applyProtection="0"/>
    <xf numFmtId="0" fontId="12" fillId="24" borderId="126" applyNumberFormat="0" applyFont="0" applyAlignment="0" applyProtection="0"/>
    <xf numFmtId="0" fontId="25" fillId="8" borderId="178" applyNumberFormat="0" applyAlignment="0" applyProtection="0"/>
    <xf numFmtId="0" fontId="25" fillId="8" borderId="124" applyNumberFormat="0" applyAlignment="0" applyProtection="0"/>
    <xf numFmtId="0" fontId="17" fillId="21" borderId="124" applyNumberFormat="0" applyAlignment="0" applyProtection="0"/>
    <xf numFmtId="0" fontId="28" fillId="21" borderId="176" applyNumberFormat="0" applyAlignment="0" applyProtection="0"/>
    <xf numFmtId="0" fontId="30" fillId="0" borderId="177" applyNumberFormat="0" applyFill="0" applyAlignment="0" applyProtection="0"/>
    <xf numFmtId="0" fontId="17" fillId="21" borderId="178" applyNumberFormat="0" applyAlignment="0" applyProtection="0"/>
    <xf numFmtId="0" fontId="25" fillId="8" borderId="178" applyNumberFormat="0" applyAlignment="0" applyProtection="0"/>
    <xf numFmtId="0" fontId="30" fillId="0" borderId="128" applyNumberFormat="0" applyFill="0" applyAlignment="0" applyProtection="0"/>
    <xf numFmtId="0" fontId="28" fillId="21" borderId="127" applyNumberFormat="0" applyAlignment="0" applyProtection="0"/>
    <xf numFmtId="0" fontId="28" fillId="21" borderId="176" applyNumberFormat="0" applyAlignment="0" applyProtection="0"/>
    <xf numFmtId="0" fontId="30" fillId="0" borderId="177" applyNumberFormat="0" applyFill="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17" fillId="21" borderId="178" applyNumberFormat="0" applyAlignment="0" applyProtection="0"/>
    <xf numFmtId="0" fontId="25" fillId="8" borderId="178"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76" applyNumberFormat="0" applyAlignment="0" applyProtection="0"/>
    <xf numFmtId="0" fontId="30" fillId="0" borderId="177" applyNumberFormat="0" applyFill="0" applyAlignment="0" applyProtection="0"/>
    <xf numFmtId="0" fontId="17" fillId="21" borderId="178" applyNumberFormat="0" applyAlignment="0" applyProtection="0"/>
    <xf numFmtId="0" fontId="25" fillId="8" borderId="178" applyNumberFormat="0" applyAlignment="0" applyProtection="0"/>
    <xf numFmtId="0" fontId="25" fillId="8" borderId="124" applyNumberFormat="0" applyAlignment="0" applyProtection="0"/>
    <xf numFmtId="0" fontId="17" fillId="21" borderId="124" applyNumberFormat="0" applyAlignment="0" applyProtection="0"/>
    <xf numFmtId="0" fontId="28" fillId="21" borderId="176" applyNumberFormat="0" applyAlignment="0" applyProtection="0"/>
    <xf numFmtId="0" fontId="30" fillId="0" borderId="177" applyNumberFormat="0" applyFill="0" applyAlignment="0" applyProtection="0"/>
    <xf numFmtId="0" fontId="30" fillId="0" borderId="128" applyNumberFormat="0" applyFill="0" applyAlignment="0" applyProtection="0"/>
    <xf numFmtId="0" fontId="28" fillId="21" borderId="127"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5" fillId="8" borderId="124" applyNumberFormat="0" applyAlignment="0" applyProtection="0"/>
    <xf numFmtId="0" fontId="17" fillId="21" borderId="124" applyNumberFormat="0" applyAlignment="0" applyProtection="0"/>
    <xf numFmtId="0" fontId="30" fillId="0" borderId="128" applyNumberFormat="0" applyFill="0" applyAlignment="0" applyProtection="0"/>
    <xf numFmtId="0" fontId="28" fillId="21" borderId="127" applyNumberFormat="0" applyAlignment="0" applyProtection="0"/>
    <xf numFmtId="0" fontId="12" fillId="24" borderId="126" applyNumberFormat="0" applyFont="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84" applyNumberFormat="0" applyProtection="0">
      <alignment horizontal="left" vertical="center"/>
    </xf>
    <xf numFmtId="0" fontId="12" fillId="25" borderId="184" applyNumberFormat="0" applyProtection="0">
      <alignment horizontal="left" vertical="center"/>
    </xf>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92" applyNumberFormat="0" applyProtection="0">
      <alignment horizontal="left" vertical="center"/>
    </xf>
    <xf numFmtId="0" fontId="12" fillId="25" borderId="192" applyNumberFormat="0" applyProtection="0">
      <alignment horizontal="left" vertical="center"/>
    </xf>
    <xf numFmtId="0" fontId="17" fillId="21" borderId="124" applyNumberFormat="0" applyAlignment="0" applyProtection="0"/>
    <xf numFmtId="0" fontId="12" fillId="24" borderId="126" applyNumberFormat="0" applyFon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84" applyNumberFormat="0" applyProtection="0">
      <alignment horizontal="left" vertical="center"/>
    </xf>
    <xf numFmtId="0" fontId="12" fillId="25" borderId="184" applyNumberFormat="0" applyProtection="0">
      <alignment horizontal="left" vertical="center"/>
    </xf>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25" fillId="8" borderId="124" applyNumberFormat="0" applyAlignment="0" applyProtection="0"/>
    <xf numFmtId="0" fontId="17" fillId="21" borderId="124" applyNumberFormat="0" applyAlignment="0" applyProtection="0"/>
    <xf numFmtId="0" fontId="12" fillId="25" borderId="205" applyNumberFormat="0" applyProtection="0">
      <alignment horizontal="left" vertical="center"/>
    </xf>
    <xf numFmtId="0" fontId="12" fillId="25" borderId="205" applyNumberFormat="0" applyProtection="0">
      <alignment horizontal="left" vertical="center"/>
    </xf>
    <xf numFmtId="0" fontId="83" fillId="0" borderId="85" applyNumberFormat="0" applyFont="0" applyFill="0" applyAlignment="0" applyProtection="0"/>
    <xf numFmtId="0" fontId="97" fillId="0" borderId="85"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30" fillId="0" borderId="209"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28" fillId="21" borderId="208"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5" fillId="8" borderId="207" applyNumberFormat="0" applyAlignment="0" applyProtection="0"/>
    <xf numFmtId="0" fontId="17" fillId="21" borderId="207" applyNumberFormat="0" applyAlignment="0" applyProtection="0"/>
    <xf numFmtId="0" fontId="30" fillId="0" borderId="209" applyNumberFormat="0" applyFill="0" applyAlignment="0" applyProtection="0"/>
    <xf numFmtId="0" fontId="28" fillId="21" borderId="208"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5" fillId="8" borderId="207" applyNumberFormat="0" applyAlignment="0" applyProtection="0"/>
    <xf numFmtId="0" fontId="17" fillId="21" borderId="207" applyNumberFormat="0" applyAlignment="0" applyProtection="0"/>
    <xf numFmtId="0" fontId="30" fillId="0" borderId="209" applyNumberFormat="0" applyFill="0" applyAlignment="0" applyProtection="0"/>
    <xf numFmtId="0" fontId="28" fillId="21" borderId="208"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5" fillId="8" borderId="207" applyNumberFormat="0" applyAlignment="0" applyProtection="0"/>
    <xf numFmtId="0" fontId="17" fillId="21" borderId="207" applyNumberFormat="0" applyAlignment="0" applyProtection="0"/>
    <xf numFmtId="0" fontId="30" fillId="0" borderId="209" applyNumberFormat="0" applyFill="0" applyAlignment="0" applyProtection="0"/>
    <xf numFmtId="0" fontId="28" fillId="21" borderId="208"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12" fillId="25" borderId="221" applyNumberFormat="0" applyProtection="0">
      <alignment horizontal="left" vertical="center"/>
    </xf>
    <xf numFmtId="0" fontId="12" fillId="25" borderId="221" applyNumberFormat="0" applyProtection="0">
      <alignment horizontal="left" vertical="center"/>
    </xf>
    <xf numFmtId="0" fontId="25" fillId="8" borderId="207" applyNumberFormat="0" applyAlignment="0" applyProtection="0"/>
    <xf numFmtId="0" fontId="12" fillId="25" borderId="205" applyNumberFormat="0" applyProtection="0">
      <alignment horizontal="left" vertical="center"/>
    </xf>
    <xf numFmtId="0" fontId="12" fillId="25" borderId="205" applyNumberFormat="0" applyProtection="0">
      <alignment horizontal="left" vertical="center"/>
    </xf>
    <xf numFmtId="0" fontId="12" fillId="25" borderId="192" applyNumberFormat="0" applyProtection="0">
      <alignment horizontal="left" vertical="center"/>
    </xf>
    <xf numFmtId="0" fontId="12" fillId="25" borderId="192" applyNumberFormat="0" applyProtection="0">
      <alignment horizontal="left" vertical="center"/>
    </xf>
    <xf numFmtId="0" fontId="17" fillId="21" borderId="207" applyNumberFormat="0" applyAlignment="0" applyProtection="0"/>
    <xf numFmtId="0" fontId="12" fillId="24" borderId="197" applyNumberFormat="0" applyFont="0" applyAlignment="0" applyProtection="0"/>
    <xf numFmtId="0" fontId="28" fillId="21" borderId="198" applyNumberFormat="0" applyAlignment="0" applyProtection="0"/>
    <xf numFmtId="0" fontId="30" fillId="0" borderId="199" applyNumberFormat="0" applyFill="0" applyAlignment="0" applyProtection="0"/>
    <xf numFmtId="0" fontId="17" fillId="21" borderId="207" applyNumberFormat="0" applyAlignment="0" applyProtection="0"/>
    <xf numFmtId="0" fontId="25" fillId="8" borderId="207" applyNumberForma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28" fillId="21" borderId="208" applyNumberFormat="0" applyAlignment="0" applyProtection="0"/>
    <xf numFmtId="0" fontId="30" fillId="0" borderId="209" applyNumberFormat="0" applyFill="0" applyAlignment="0" applyProtection="0"/>
    <xf numFmtId="0" fontId="12" fillId="25" borderId="205" applyNumberFormat="0" applyProtection="0">
      <alignment horizontal="left" vertical="center"/>
    </xf>
    <xf numFmtId="0" fontId="12" fillId="25" borderId="205" applyNumberFormat="0" applyProtection="0">
      <alignment horizontal="left" vertical="center"/>
    </xf>
    <xf numFmtId="0" fontId="17" fillId="21" borderId="207" applyNumberFormat="0" applyAlignment="0" applyProtection="0"/>
    <xf numFmtId="0" fontId="25" fillId="8" borderId="207" applyNumberForma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30" fillId="0" borderId="230" applyNumberFormat="0" applyFill="0" applyAlignment="0" applyProtection="0"/>
    <xf numFmtId="0" fontId="28" fillId="21" borderId="229" applyNumberFormat="0" applyAlignment="0" applyProtection="0"/>
    <xf numFmtId="0" fontId="12" fillId="24" borderId="228" applyNumberFormat="0" applyFont="0" applyAlignment="0" applyProtection="0"/>
    <xf numFmtId="0" fontId="12" fillId="24" borderId="228" applyNumberFormat="0" applyFont="0" applyAlignment="0" applyProtection="0"/>
    <xf numFmtId="0" fontId="25" fillId="8" borderId="227" applyNumberFormat="0" applyAlignment="0" applyProtection="0"/>
    <xf numFmtId="0" fontId="17" fillId="21" borderId="227" applyNumberFormat="0" applyAlignment="0" applyProtection="0"/>
    <xf numFmtId="0" fontId="30" fillId="0" borderId="230" applyNumberFormat="0" applyFill="0" applyAlignment="0" applyProtection="0"/>
    <xf numFmtId="0" fontId="28" fillId="21" borderId="229" applyNumberFormat="0" applyAlignment="0" applyProtection="0"/>
    <xf numFmtId="0" fontId="12" fillId="24" borderId="228" applyNumberFormat="0" applyFont="0" applyAlignment="0" applyProtection="0"/>
    <xf numFmtId="0" fontId="12" fillId="24" borderId="228" applyNumberFormat="0" applyFont="0" applyAlignment="0" applyProtection="0"/>
    <xf numFmtId="0" fontId="25" fillId="8" borderId="227" applyNumberFormat="0" applyAlignment="0" applyProtection="0"/>
    <xf numFmtId="0" fontId="17" fillId="21" borderId="227" applyNumberFormat="0" applyAlignment="0" applyProtection="0"/>
    <xf numFmtId="0" fontId="30" fillId="0" borderId="230" applyNumberFormat="0" applyFill="0" applyAlignment="0" applyProtection="0"/>
    <xf numFmtId="0" fontId="28" fillId="21" borderId="229" applyNumberFormat="0" applyAlignment="0" applyProtection="0"/>
    <xf numFmtId="0" fontId="12" fillId="24" borderId="228" applyNumberFormat="0" applyFont="0" applyAlignment="0" applyProtection="0"/>
    <xf numFmtId="0" fontId="12" fillId="24" borderId="228" applyNumberFormat="0" applyFont="0" applyAlignment="0" applyProtection="0"/>
    <xf numFmtId="0" fontId="25" fillId="8" borderId="227" applyNumberFormat="0" applyAlignment="0" applyProtection="0"/>
    <xf numFmtId="0" fontId="17" fillId="21" borderId="227" applyNumberFormat="0" applyAlignment="0" applyProtection="0"/>
    <xf numFmtId="0" fontId="30" fillId="0" borderId="230" applyNumberFormat="0" applyFill="0" applyAlignment="0" applyProtection="0"/>
    <xf numFmtId="0" fontId="28" fillId="21" borderId="229" applyNumberFormat="0" applyAlignment="0" applyProtection="0"/>
    <xf numFmtId="0" fontId="12" fillId="24" borderId="228" applyNumberFormat="0" applyFont="0" applyAlignment="0" applyProtection="0"/>
    <xf numFmtId="0" fontId="12" fillId="24" borderId="228" applyNumberFormat="0" applyFont="0" applyAlignment="0" applyProtection="0"/>
    <xf numFmtId="0" fontId="25" fillId="8" borderId="227" applyNumberFormat="0" applyAlignment="0" applyProtection="0"/>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12" fillId="25" borderId="205" applyNumberFormat="0" applyProtection="0">
      <alignment horizontal="left" vertical="center"/>
    </xf>
    <xf numFmtId="0" fontId="12" fillId="25" borderId="205" applyNumberFormat="0" applyProtection="0">
      <alignment horizontal="left" vertical="center"/>
    </xf>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17" fillId="21" borderId="222" applyNumberFormat="0" applyAlignment="0" applyProtection="0"/>
    <xf numFmtId="0" fontId="17" fillId="21" borderId="227" applyNumberFormat="0" applyAlignment="0" applyProtection="0"/>
    <xf numFmtId="0" fontId="25" fillId="8" borderId="222" applyNumberFormat="0" applyAlignment="0" applyProtection="0"/>
    <xf numFmtId="0" fontId="12" fillId="24" borderId="223" applyNumberFormat="0" applyFont="0" applyAlignment="0" applyProtection="0"/>
    <xf numFmtId="0" fontId="12" fillId="24" borderId="223" applyNumberFormat="0" applyFont="0" applyAlignment="0" applyProtection="0"/>
    <xf numFmtId="0" fontId="28" fillId="21" borderId="224" applyNumberFormat="0" applyAlignment="0" applyProtection="0"/>
    <xf numFmtId="0" fontId="30" fillId="0" borderId="225" applyNumberFormat="0" applyFill="0" applyAlignment="0" applyProtection="0"/>
    <xf numFmtId="0" fontId="17" fillId="21" borderId="222" applyNumberFormat="0" applyAlignment="0" applyProtection="0"/>
    <xf numFmtId="0" fontId="25" fillId="8" borderId="222" applyNumberFormat="0" applyAlignment="0" applyProtection="0"/>
    <xf numFmtId="0" fontId="12" fillId="24" borderId="223" applyNumberFormat="0" applyFont="0" applyAlignment="0" applyProtection="0"/>
    <xf numFmtId="0" fontId="12" fillId="24" borderId="223" applyNumberFormat="0" applyFont="0" applyAlignment="0" applyProtection="0"/>
    <xf numFmtId="0" fontId="28" fillId="21" borderId="224" applyNumberFormat="0" applyAlignment="0" applyProtection="0"/>
    <xf numFmtId="0" fontId="30" fillId="0" borderId="225" applyNumberFormat="0" applyFill="0" applyAlignment="0" applyProtection="0"/>
    <xf numFmtId="0" fontId="12" fillId="25" borderId="221" applyNumberFormat="0" applyProtection="0">
      <alignment horizontal="left" vertical="center"/>
    </xf>
    <xf numFmtId="0" fontId="12" fillId="25" borderId="221" applyNumberFormat="0" applyProtection="0">
      <alignment horizontal="left" vertical="center"/>
    </xf>
    <xf numFmtId="0" fontId="17" fillId="21" borderId="222" applyNumberFormat="0" applyAlignment="0" applyProtection="0"/>
    <xf numFmtId="0" fontId="25" fillId="8" borderId="222" applyNumberFormat="0" applyAlignment="0" applyProtection="0"/>
    <xf numFmtId="0" fontId="12" fillId="24" borderId="223" applyNumberFormat="0" applyFont="0" applyAlignment="0" applyProtection="0"/>
    <xf numFmtId="0" fontId="12" fillId="24" borderId="223" applyNumberFormat="0" applyFont="0" applyAlignment="0" applyProtection="0"/>
    <xf numFmtId="0" fontId="28" fillId="21" borderId="224" applyNumberFormat="0" applyAlignment="0" applyProtection="0"/>
    <xf numFmtId="0" fontId="30" fillId="0" borderId="225" applyNumberFormat="0" applyFill="0" applyAlignment="0" applyProtection="0"/>
    <xf numFmtId="0" fontId="17" fillId="21" borderId="222" applyNumberFormat="0" applyAlignment="0" applyProtection="0"/>
    <xf numFmtId="0" fontId="25" fillId="8" borderId="222" applyNumberFormat="0" applyAlignment="0" applyProtection="0"/>
    <xf numFmtId="0" fontId="12" fillId="24" borderId="223" applyNumberFormat="0" applyFont="0" applyAlignment="0" applyProtection="0"/>
    <xf numFmtId="0" fontId="12" fillId="24" borderId="223" applyNumberFormat="0" applyFont="0" applyAlignment="0" applyProtection="0"/>
    <xf numFmtId="0" fontId="28" fillId="21" borderId="224" applyNumberFormat="0" applyAlignment="0" applyProtection="0"/>
    <xf numFmtId="0" fontId="30" fillId="0" borderId="225" applyNumberFormat="0" applyFill="0" applyAlignment="0" applyProtection="0"/>
    <xf numFmtId="241" fontId="194" fillId="86" borderId="234" applyNumberFormat="0" applyBorder="0" applyAlignment="0" applyProtection="0">
      <alignment vertical="center"/>
    </xf>
    <xf numFmtId="283" fontId="79" fillId="0" borderId="191">
      <alignment horizontal="right"/>
    </xf>
    <xf numFmtId="283" fontId="79" fillId="0" borderId="85">
      <alignment horizontal="right"/>
    </xf>
    <xf numFmtId="283" fontId="79" fillId="0" borderId="191">
      <alignment horizontal="right"/>
    </xf>
    <xf numFmtId="283" fontId="79" fillId="0" borderId="85">
      <alignment horizontal="right"/>
    </xf>
    <xf numFmtId="283" fontId="79" fillId="0" borderId="85">
      <alignment horizontal="right"/>
    </xf>
    <xf numFmtId="278" fontId="173" fillId="70" borderId="10" applyBorder="0">
      <alignment horizontal="right" vertical="center"/>
      <protection locked="0"/>
    </xf>
    <xf numFmtId="171" fontId="85" fillId="0" borderId="249"/>
    <xf numFmtId="171" fontId="85" fillId="0" borderId="271"/>
    <xf numFmtId="165" fontId="193" fillId="0" borderId="258" applyFill="0" applyAlignment="0" applyProtection="0"/>
    <xf numFmtId="39" fontId="12" fillId="0" borderId="258">
      <protection locked="0"/>
    </xf>
    <xf numFmtId="165" fontId="193" fillId="0" borderId="258" applyFill="0" applyAlignment="0" applyProtection="0"/>
    <xf numFmtId="39" fontId="12" fillId="0" borderId="258">
      <protection locked="0"/>
    </xf>
    <xf numFmtId="171" fontId="85" fillId="0" borderId="285"/>
    <xf numFmtId="165" fontId="193" fillId="0" borderId="280" applyFill="0" applyAlignment="0" applyProtection="0"/>
    <xf numFmtId="39" fontId="12" fillId="0" borderId="280">
      <protection locked="0"/>
    </xf>
    <xf numFmtId="278" fontId="173" fillId="70" borderId="88" applyBorder="0">
      <alignment horizontal="right" vertical="center"/>
      <protection locked="0"/>
    </xf>
    <xf numFmtId="171" fontId="85" fillId="0" borderId="301"/>
    <xf numFmtId="165" fontId="193" fillId="0" borderId="297" applyFill="0" applyAlignment="0" applyProtection="0"/>
    <xf numFmtId="39" fontId="12" fillId="0" borderId="297">
      <protection locked="0"/>
    </xf>
    <xf numFmtId="171" fontId="85" fillId="0" borderId="301"/>
    <xf numFmtId="165" fontId="193" fillId="0" borderId="297" applyFill="0" applyAlignment="0" applyProtection="0"/>
    <xf numFmtId="39" fontId="12" fillId="0" borderId="297">
      <protection locked="0"/>
    </xf>
    <xf numFmtId="171" fontId="85" fillId="0" borderId="334"/>
    <xf numFmtId="165" fontId="193" fillId="0" borderId="320" applyFill="0" applyAlignment="0" applyProtection="0"/>
    <xf numFmtId="39" fontId="12" fillId="0" borderId="320">
      <protection locked="0"/>
    </xf>
    <xf numFmtId="278" fontId="173" fillId="70" borderId="88" applyBorder="0">
      <alignment horizontal="right" vertical="center"/>
      <protection locked="0"/>
    </xf>
    <xf numFmtId="171" fontId="85" fillId="0" borderId="334"/>
    <xf numFmtId="165" fontId="193" fillId="0" borderId="339" applyFill="0" applyAlignment="0" applyProtection="0"/>
    <xf numFmtId="39" fontId="12" fillId="0" borderId="339">
      <protection locked="0"/>
    </xf>
    <xf numFmtId="171" fontId="85" fillId="0" borderId="346"/>
    <xf numFmtId="171" fontId="85" fillId="0" borderId="334"/>
    <xf numFmtId="171" fontId="85" fillId="0" borderId="359"/>
    <xf numFmtId="241" fontId="194" fillId="86" borderId="240" applyNumberFormat="0" applyBorder="0" applyAlignment="0" applyProtection="0">
      <alignment vertical="center"/>
    </xf>
    <xf numFmtId="165" fontId="193" fillId="0" borderId="354" applyFill="0" applyAlignment="0" applyProtection="0"/>
    <xf numFmtId="39" fontId="12" fillId="0" borderId="354">
      <protection locked="0"/>
    </xf>
    <xf numFmtId="49" fontId="79" fillId="0" borderId="191">
      <alignment vertical="center"/>
    </xf>
    <xf numFmtId="241" fontId="194" fillId="86" borderId="270" applyNumberFormat="0" applyBorder="0" applyAlignment="0" applyProtection="0">
      <alignment vertical="center"/>
    </xf>
    <xf numFmtId="241" fontId="194" fillId="86" borderId="284" applyNumberFormat="0" applyBorder="0" applyAlignment="0" applyProtection="0">
      <alignment vertical="center"/>
    </xf>
    <xf numFmtId="0" fontId="189" fillId="83" borderId="191" applyBorder="0" applyProtection="0">
      <alignment horizontal="centerContinuous" vertical="center"/>
    </xf>
    <xf numFmtId="171" fontId="12" fillId="0" borderId="191" applyBorder="0" applyProtection="0">
      <alignment horizontal="right" vertical="center"/>
    </xf>
    <xf numFmtId="241" fontId="12" fillId="25" borderId="170" applyNumberFormat="0" applyProtection="0">
      <alignment horizontal="centerContinuous" vertical="center"/>
    </xf>
    <xf numFmtId="241" fontId="194" fillId="86" borderId="316" applyNumberFormat="0" applyBorder="0" applyAlignment="0" applyProtection="0">
      <alignment vertical="center"/>
    </xf>
    <xf numFmtId="241" fontId="12" fillId="25" borderId="170" applyNumberFormat="0" applyAlignment="0">
      <alignment vertical="center"/>
    </xf>
    <xf numFmtId="283" fontId="79" fillId="0" borderId="191">
      <alignment horizontal="right"/>
    </xf>
    <xf numFmtId="283" fontId="79" fillId="0" borderId="85">
      <alignment horizontal="right"/>
    </xf>
    <xf numFmtId="278" fontId="173" fillId="70" borderId="88" applyBorder="0">
      <alignment horizontal="right" vertical="center"/>
      <protection locked="0"/>
    </xf>
    <xf numFmtId="171" fontId="85" fillId="0" borderId="249"/>
    <xf numFmtId="171" fontId="85" fillId="0" borderId="271"/>
    <xf numFmtId="165" fontId="193" fillId="0" borderId="258" applyFill="0" applyAlignment="0" applyProtection="0"/>
    <xf numFmtId="39" fontId="12" fillId="0" borderId="258">
      <protection locked="0"/>
    </xf>
    <xf numFmtId="171" fontId="85" fillId="0" borderId="235"/>
    <xf numFmtId="165" fontId="193" fillId="0" borderId="248" applyFill="0" applyAlignment="0" applyProtection="0"/>
    <xf numFmtId="39" fontId="12" fillId="0" borderId="248">
      <protection locked="0"/>
    </xf>
    <xf numFmtId="171" fontId="85" fillId="0" borderId="271"/>
    <xf numFmtId="171" fontId="85" fillId="0" borderId="301"/>
    <xf numFmtId="165" fontId="193" fillId="0" borderId="297" applyFill="0" applyAlignment="0" applyProtection="0"/>
    <xf numFmtId="39" fontId="12" fillId="0" borderId="297">
      <protection locked="0"/>
    </xf>
    <xf numFmtId="171" fontId="85" fillId="0" borderId="325"/>
    <xf numFmtId="165" fontId="193" fillId="0" borderId="320" applyFill="0" applyAlignment="0" applyProtection="0"/>
    <xf numFmtId="39" fontId="12" fillId="0" borderId="320">
      <protection locked="0"/>
    </xf>
    <xf numFmtId="171" fontId="85" fillId="0" borderId="325"/>
    <xf numFmtId="171" fontId="85" fillId="0" borderId="334"/>
    <xf numFmtId="165" fontId="193" fillId="0" borderId="339" applyFill="0" applyAlignment="0" applyProtection="0"/>
    <xf numFmtId="39" fontId="12" fillId="0" borderId="339">
      <protection locked="0"/>
    </xf>
    <xf numFmtId="171" fontId="85" fillId="0" borderId="334"/>
    <xf numFmtId="165" fontId="193" fillId="0" borderId="339" applyFill="0" applyAlignment="0" applyProtection="0"/>
    <xf numFmtId="39" fontId="12" fillId="0" borderId="339">
      <protection locked="0"/>
    </xf>
    <xf numFmtId="171" fontId="85" fillId="0" borderId="346"/>
    <xf numFmtId="165" fontId="193" fillId="0" borderId="345" applyFill="0" applyAlignment="0" applyProtection="0"/>
    <xf numFmtId="39" fontId="12" fillId="0" borderId="345">
      <protection locked="0"/>
    </xf>
    <xf numFmtId="171" fontId="85" fillId="0" borderId="334"/>
    <xf numFmtId="171" fontId="85" fillId="0" borderId="346"/>
    <xf numFmtId="165" fontId="193" fillId="0" borderId="345" applyFill="0" applyAlignment="0" applyProtection="0"/>
    <xf numFmtId="39" fontId="12" fillId="0" borderId="345">
      <protection locked="0"/>
    </xf>
    <xf numFmtId="171" fontId="85" fillId="0" borderId="334"/>
    <xf numFmtId="165" fontId="193" fillId="0" borderId="339" applyFill="0" applyAlignment="0" applyProtection="0"/>
    <xf numFmtId="39" fontId="12" fillId="0" borderId="339">
      <protection locked="0"/>
    </xf>
    <xf numFmtId="171" fontId="85" fillId="0" borderId="334"/>
    <xf numFmtId="241" fontId="12" fillId="25" borderId="170" applyNumberFormat="0" applyProtection="0">
      <alignment horizontal="centerContinuous" vertical="center"/>
    </xf>
    <xf numFmtId="241" fontId="194" fillId="86" borderId="234" applyNumberFormat="0" applyBorder="0" applyAlignment="0" applyProtection="0">
      <alignment vertical="center"/>
    </xf>
    <xf numFmtId="241" fontId="194" fillId="86" borderId="270" applyNumberFormat="0" applyBorder="0" applyAlignment="0" applyProtection="0">
      <alignment vertical="center"/>
    </xf>
    <xf numFmtId="241" fontId="12" fillId="25" borderId="170" applyNumberFormat="0" applyAlignment="0">
      <alignment vertical="center"/>
    </xf>
    <xf numFmtId="165" fontId="193" fillId="0" borderId="339" applyFill="0" applyAlignment="0" applyProtection="0"/>
    <xf numFmtId="39" fontId="12" fillId="0" borderId="339">
      <protection locked="0"/>
    </xf>
    <xf numFmtId="171" fontId="85" fillId="0" borderId="359"/>
    <xf numFmtId="241" fontId="12" fillId="25" borderId="170" applyNumberFormat="0" applyProtection="0">
      <alignment horizontal="centerContinuous" vertical="center"/>
    </xf>
    <xf numFmtId="241" fontId="194" fillId="86" borderId="270" applyNumberFormat="0" applyBorder="0" applyAlignment="0" applyProtection="0">
      <alignment vertical="center"/>
    </xf>
    <xf numFmtId="241" fontId="12" fillId="25" borderId="170" applyNumberFormat="0" applyAlignment="0">
      <alignment vertical="center"/>
    </xf>
    <xf numFmtId="165" fontId="193" fillId="0" borderId="345" applyFill="0" applyAlignment="0" applyProtection="0"/>
    <xf numFmtId="49" fontId="79" fillId="0" borderId="191">
      <alignment vertical="center"/>
    </xf>
    <xf numFmtId="241" fontId="194" fillId="86" borderId="311" applyNumberFormat="0" applyBorder="0" applyAlignment="0" applyProtection="0">
      <alignment vertical="center"/>
    </xf>
    <xf numFmtId="241" fontId="194" fillId="86" borderId="316" applyNumberFormat="0" applyBorder="0" applyAlignment="0" applyProtection="0">
      <alignment vertical="center"/>
    </xf>
    <xf numFmtId="39" fontId="12" fillId="0" borderId="345">
      <protection locked="0"/>
    </xf>
    <xf numFmtId="165" fontId="193" fillId="0" borderId="354" applyFill="0" applyAlignment="0" applyProtection="0"/>
    <xf numFmtId="39" fontId="12" fillId="0" borderId="354">
      <protection locked="0"/>
    </xf>
    <xf numFmtId="241" fontId="194" fillId="86" borderId="324" applyNumberFormat="0" applyBorder="0" applyAlignment="0" applyProtection="0">
      <alignment vertical="center"/>
    </xf>
    <xf numFmtId="171" fontId="85" fillId="0" borderId="373"/>
    <xf numFmtId="165" fontId="193" fillId="0" borderId="368" applyFill="0" applyAlignment="0" applyProtection="0"/>
    <xf numFmtId="39" fontId="12" fillId="0" borderId="368">
      <protection locked="0"/>
    </xf>
    <xf numFmtId="49" fontId="79" fillId="0" borderId="85">
      <alignment vertical="center"/>
    </xf>
    <xf numFmtId="241" fontId="194" fillId="86" borderId="324" applyNumberFormat="0" applyBorder="0" applyAlignment="0" applyProtection="0">
      <alignment vertical="center"/>
    </xf>
    <xf numFmtId="0" fontId="189" fillId="83" borderId="191" applyBorder="0" applyProtection="0">
      <alignment horizontal="centerContinuous" vertical="center"/>
    </xf>
    <xf numFmtId="171" fontId="12" fillId="0" borderId="191" applyBorder="0" applyProtection="0">
      <alignment horizontal="right" vertical="center"/>
    </xf>
    <xf numFmtId="241" fontId="12" fillId="25" borderId="170" applyNumberFormat="0" applyProtection="0">
      <alignment horizontal="centerContinuous" vertical="center"/>
    </xf>
    <xf numFmtId="241" fontId="12" fillId="25" borderId="170" applyNumberFormat="0" applyAlignment="0">
      <alignment vertical="center"/>
    </xf>
    <xf numFmtId="241" fontId="194" fillId="86" borderId="324" applyNumberFormat="0" applyBorder="0" applyAlignment="0" applyProtection="0">
      <alignment vertical="center"/>
    </xf>
    <xf numFmtId="0" fontId="189" fillId="83" borderId="85" applyBorder="0" applyProtection="0">
      <alignment horizontal="centerContinuous" vertical="center"/>
    </xf>
    <xf numFmtId="171" fontId="12" fillId="0" borderId="85" applyBorder="0" applyProtection="0">
      <alignment horizontal="right" vertical="center"/>
    </xf>
    <xf numFmtId="241" fontId="194" fillId="86" borderId="324" applyNumberFormat="0" applyBorder="0" applyAlignment="0" applyProtection="0">
      <alignment vertical="center"/>
    </xf>
    <xf numFmtId="241" fontId="194" fillId="86" borderId="311" applyNumberFormat="0" applyBorder="0" applyAlignment="0" applyProtection="0">
      <alignment vertical="center"/>
    </xf>
    <xf numFmtId="241" fontId="12" fillId="25" borderId="170" applyNumberFormat="0" applyProtection="0">
      <alignment horizontal="centerContinuous" vertical="center"/>
    </xf>
    <xf numFmtId="241" fontId="194" fillId="86" borderId="324" applyNumberFormat="0" applyBorder="0" applyAlignment="0" applyProtection="0">
      <alignment vertical="center"/>
    </xf>
    <xf numFmtId="241" fontId="12" fillId="25" borderId="170" applyNumberFormat="0" applyAlignment="0">
      <alignment vertical="center"/>
    </xf>
    <xf numFmtId="241" fontId="194" fillId="86" borderId="324" applyNumberFormat="0" applyBorder="0" applyAlignment="0" applyProtection="0">
      <alignment vertical="center"/>
    </xf>
    <xf numFmtId="241" fontId="12" fillId="25" borderId="170" applyNumberFormat="0" applyProtection="0">
      <alignment horizontal="centerContinuous" vertical="center"/>
    </xf>
    <xf numFmtId="241" fontId="12" fillId="25" borderId="170" applyNumberFormat="0" applyProtection="0">
      <alignment horizontal="centerContinuous" vertical="center"/>
    </xf>
    <xf numFmtId="241" fontId="12" fillId="25" borderId="170" applyNumberFormat="0" applyAlignment="0">
      <alignment vertical="center"/>
    </xf>
    <xf numFmtId="241" fontId="12" fillId="25" borderId="170" applyNumberFormat="0" applyAlignment="0">
      <alignment vertical="center"/>
    </xf>
    <xf numFmtId="241" fontId="194" fillId="86" borderId="358" applyNumberFormat="0" applyBorder="0" applyAlignment="0" applyProtection="0">
      <alignment vertical="center"/>
    </xf>
    <xf numFmtId="241" fontId="194" fillId="86" borderId="372" applyNumberFormat="0" applyBorder="0" applyAlignment="0" applyProtection="0">
      <alignment vertical="center"/>
    </xf>
    <xf numFmtId="0" fontId="11" fillId="60" borderId="236" applyNumberFormat="0" applyProtection="0">
      <alignment horizontal="left" vertical="center" wrapText="1"/>
    </xf>
    <xf numFmtId="0" fontId="12" fillId="25" borderId="236" applyNumberFormat="0" applyProtection="0">
      <alignment horizontal="left" vertical="center" wrapText="1"/>
    </xf>
    <xf numFmtId="257" fontId="11" fillId="82" borderId="236" applyNumberFormat="0" applyProtection="0">
      <alignment horizontal="center" vertical="center" wrapText="1"/>
    </xf>
    <xf numFmtId="0" fontId="11" fillId="60" borderId="236" applyNumberFormat="0" applyProtection="0">
      <alignment horizontal="left" vertical="center" wrapText="1"/>
    </xf>
    <xf numFmtId="0" fontId="12" fillId="25" borderId="236" applyNumberFormat="0" applyProtection="0">
      <alignment horizontal="left" vertical="center" wrapText="1"/>
    </xf>
    <xf numFmtId="0" fontId="11" fillId="60" borderId="236" applyNumberFormat="0" applyProtection="0">
      <alignment horizontal="left" vertical="center" wrapText="1"/>
    </xf>
    <xf numFmtId="257" fontId="11" fillId="82" borderId="236" applyNumberFormat="0" applyProtection="0">
      <alignment horizontal="center" vertical="center" wrapText="1"/>
    </xf>
    <xf numFmtId="0" fontId="11" fillId="81" borderId="236" applyNumberFormat="0" applyProtection="0">
      <alignment horizontal="center" vertical="center" wrapText="1"/>
    </xf>
    <xf numFmtId="0" fontId="11" fillId="81" borderId="236" applyNumberFormat="0" applyProtection="0">
      <alignment horizontal="center" vertical="center"/>
    </xf>
    <xf numFmtId="0" fontId="11" fillId="81" borderId="236" applyNumberFormat="0" applyProtection="0">
      <alignment horizontal="center" vertical="center" wrapText="1"/>
    </xf>
    <xf numFmtId="0" fontId="183" fillId="81" borderId="236" applyNumberFormat="0" applyProtection="0">
      <alignment horizontal="center" vertical="center"/>
    </xf>
    <xf numFmtId="0" fontId="11" fillId="60" borderId="259" applyNumberFormat="0" applyProtection="0">
      <alignment horizontal="left" vertical="center" wrapText="1"/>
    </xf>
    <xf numFmtId="0" fontId="11" fillId="60" borderId="236" applyNumberFormat="0" applyProtection="0">
      <alignment horizontal="left" vertical="center" wrapText="1"/>
    </xf>
    <xf numFmtId="0" fontId="12" fillId="25" borderId="259" applyNumberFormat="0" applyProtection="0">
      <alignment horizontal="left" vertical="center" wrapText="1"/>
    </xf>
    <xf numFmtId="0" fontId="11" fillId="81" borderId="236" applyNumberFormat="0" applyProtection="0">
      <alignment horizontal="center" vertical="center" wrapText="1"/>
    </xf>
    <xf numFmtId="0" fontId="11" fillId="81" borderId="236" applyNumberFormat="0" applyProtection="0">
      <alignment horizontal="center" vertical="center"/>
    </xf>
    <xf numFmtId="0" fontId="11" fillId="81" borderId="236" applyNumberFormat="0" applyProtection="0">
      <alignment horizontal="center" vertical="center" wrapText="1"/>
    </xf>
    <xf numFmtId="257" fontId="11" fillId="82" borderId="259" applyNumberFormat="0" applyProtection="0">
      <alignment horizontal="center" vertical="center" wrapText="1"/>
    </xf>
    <xf numFmtId="0" fontId="183" fillId="81" borderId="236" applyNumberFormat="0" applyProtection="0">
      <alignment horizontal="center" vertical="center"/>
    </xf>
    <xf numFmtId="0" fontId="11" fillId="60" borderId="259" applyNumberFormat="0" applyProtection="0">
      <alignment horizontal="left" vertical="center" wrapText="1"/>
    </xf>
    <xf numFmtId="0" fontId="11" fillId="81" borderId="259" applyNumberFormat="0" applyProtection="0">
      <alignment horizontal="center" vertical="center" wrapText="1"/>
    </xf>
    <xf numFmtId="0" fontId="11" fillId="81" borderId="259" applyNumberFormat="0" applyProtection="0">
      <alignment horizontal="center" vertical="center"/>
    </xf>
    <xf numFmtId="0" fontId="11" fillId="81" borderId="259" applyNumberFormat="0" applyProtection="0">
      <alignment horizontal="center" vertical="center" wrapText="1"/>
    </xf>
    <xf numFmtId="0" fontId="183" fillId="81" borderId="259" applyNumberFormat="0" applyProtection="0">
      <alignment horizontal="center" vertical="center"/>
    </xf>
    <xf numFmtId="0" fontId="11" fillId="60" borderId="286" applyNumberFormat="0" applyProtection="0">
      <alignment horizontal="left" vertical="center" wrapText="1"/>
    </xf>
    <xf numFmtId="0" fontId="12" fillId="25" borderId="286" applyNumberFormat="0" applyProtection="0">
      <alignment horizontal="left" vertical="center" wrapText="1"/>
    </xf>
    <xf numFmtId="257" fontId="11" fillId="82" borderId="286" applyNumberFormat="0" applyProtection="0">
      <alignment horizontal="center" vertical="center" wrapText="1"/>
    </xf>
    <xf numFmtId="0" fontId="11" fillId="60" borderId="302" applyNumberFormat="0" applyProtection="0">
      <alignment horizontal="left" vertical="center" wrapText="1"/>
    </xf>
    <xf numFmtId="0" fontId="12" fillId="25" borderId="302" applyNumberFormat="0" applyProtection="0">
      <alignment horizontal="left" vertical="center" wrapText="1"/>
    </xf>
    <xf numFmtId="0" fontId="11" fillId="60" borderId="286" applyNumberFormat="0" applyProtection="0">
      <alignment horizontal="left" vertical="center" wrapText="1"/>
    </xf>
    <xf numFmtId="257" fontId="11" fillId="82" borderId="302" applyNumberFormat="0" applyProtection="0">
      <alignment horizontal="center" vertical="center" wrapText="1"/>
    </xf>
    <xf numFmtId="0" fontId="11" fillId="81" borderId="286" applyNumberFormat="0" applyProtection="0">
      <alignment horizontal="center" vertical="center" wrapText="1"/>
    </xf>
    <xf numFmtId="0" fontId="11" fillId="81" borderId="286" applyNumberFormat="0" applyProtection="0">
      <alignment horizontal="center" vertical="center"/>
    </xf>
    <xf numFmtId="0" fontId="11" fillId="81" borderId="286" applyNumberFormat="0" applyProtection="0">
      <alignment horizontal="center" vertical="center" wrapText="1"/>
    </xf>
    <xf numFmtId="0" fontId="183" fillId="81" borderId="286" applyNumberFormat="0" applyProtection="0">
      <alignment horizontal="center" vertical="center"/>
    </xf>
    <xf numFmtId="0" fontId="11" fillId="60" borderId="302" applyNumberFormat="0" applyProtection="0">
      <alignment horizontal="left" vertical="center" wrapText="1"/>
    </xf>
    <xf numFmtId="0" fontId="11" fillId="60" borderId="302" applyNumberFormat="0" applyProtection="0">
      <alignment horizontal="left" vertical="center" wrapText="1"/>
    </xf>
    <xf numFmtId="0" fontId="12" fillId="25" borderId="302" applyNumberFormat="0" applyProtection="0">
      <alignment horizontal="left" vertical="center" wrapText="1"/>
    </xf>
    <xf numFmtId="0" fontId="11" fillId="81" borderId="302" applyNumberFormat="0" applyProtection="0">
      <alignment horizontal="center" vertical="center" wrapText="1"/>
    </xf>
    <xf numFmtId="0" fontId="11" fillId="81" borderId="302" applyNumberFormat="0" applyProtection="0">
      <alignment horizontal="center" vertical="center"/>
    </xf>
    <xf numFmtId="0" fontId="11" fillId="81" borderId="302" applyNumberFormat="0" applyProtection="0">
      <alignment horizontal="center" vertical="center" wrapText="1"/>
    </xf>
    <xf numFmtId="257" fontId="11" fillId="82" borderId="302" applyNumberFormat="0" applyProtection="0">
      <alignment horizontal="center" vertical="center" wrapText="1"/>
    </xf>
    <xf numFmtId="0" fontId="183" fillId="81" borderId="302" applyNumberFormat="0" applyProtection="0">
      <alignment horizontal="center" vertical="center"/>
    </xf>
    <xf numFmtId="0" fontId="11" fillId="60" borderId="302" applyNumberFormat="0" applyProtection="0">
      <alignment horizontal="left" vertical="center" wrapText="1"/>
    </xf>
    <xf numFmtId="0" fontId="11" fillId="81" borderId="302" applyNumberFormat="0" applyProtection="0">
      <alignment horizontal="center" vertical="center" wrapText="1"/>
    </xf>
    <xf numFmtId="0" fontId="11" fillId="81" borderId="302" applyNumberFormat="0" applyProtection="0">
      <alignment horizontal="center" vertical="center"/>
    </xf>
    <xf numFmtId="0" fontId="11" fillId="81" borderId="302" applyNumberFormat="0" applyProtection="0">
      <alignment horizontal="center" vertical="center" wrapText="1"/>
    </xf>
    <xf numFmtId="0" fontId="11" fillId="60" borderId="302" applyNumberFormat="0" applyProtection="0">
      <alignment horizontal="left" vertical="center" wrapText="1"/>
    </xf>
    <xf numFmtId="0" fontId="183" fillId="81" borderId="302" applyNumberFormat="0" applyProtection="0">
      <alignment horizontal="center" vertical="center"/>
    </xf>
    <xf numFmtId="0" fontId="12" fillId="25" borderId="302" applyNumberFormat="0" applyProtection="0">
      <alignment horizontal="left" vertical="center" wrapText="1"/>
    </xf>
    <xf numFmtId="257" fontId="11" fillId="82" borderId="302" applyNumberFormat="0" applyProtection="0">
      <alignment horizontal="center" vertical="center" wrapText="1"/>
    </xf>
    <xf numFmtId="0" fontId="11" fillId="60" borderId="302" applyNumberFormat="0" applyProtection="0">
      <alignment horizontal="left" vertical="center" wrapText="1"/>
    </xf>
    <xf numFmtId="0" fontId="11" fillId="81" borderId="302" applyNumberFormat="0" applyProtection="0">
      <alignment horizontal="center" vertical="center" wrapText="1"/>
    </xf>
    <xf numFmtId="0" fontId="11" fillId="81" borderId="302" applyNumberFormat="0" applyProtection="0">
      <alignment horizontal="center" vertical="center"/>
    </xf>
    <xf numFmtId="0" fontId="11" fillId="81" borderId="302" applyNumberFormat="0" applyProtection="0">
      <alignment horizontal="center" vertical="center" wrapText="1"/>
    </xf>
    <xf numFmtId="0" fontId="183" fillId="81" borderId="302" applyNumberFormat="0" applyProtection="0">
      <alignment horizontal="center" vertical="center"/>
    </xf>
    <xf numFmtId="0" fontId="11" fillId="60" borderId="338" applyNumberFormat="0" applyProtection="0">
      <alignment horizontal="left" vertical="center" wrapText="1"/>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0" fontId="11" fillId="60" borderId="338" applyNumberFormat="0" applyProtection="0">
      <alignment horizontal="left" vertical="center" wrapText="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83" fillId="81" borderId="338" applyNumberFormat="0" applyProtection="0">
      <alignment horizontal="center" vertical="center"/>
    </xf>
    <xf numFmtId="0" fontId="11" fillId="60" borderId="302" applyNumberFormat="0" applyProtection="0">
      <alignment horizontal="left" vertical="center" wrapText="1"/>
    </xf>
    <xf numFmtId="0" fontId="12" fillId="25" borderId="302" applyNumberFormat="0" applyProtection="0">
      <alignment horizontal="left" vertical="center" wrapText="1"/>
    </xf>
    <xf numFmtId="257" fontId="11" fillId="82" borderId="302" applyNumberFormat="0" applyProtection="0">
      <alignment horizontal="center" vertical="center" wrapText="1"/>
    </xf>
    <xf numFmtId="0" fontId="11" fillId="60" borderId="302" applyNumberFormat="0" applyProtection="0">
      <alignment horizontal="left" vertical="center" wrapText="1"/>
    </xf>
    <xf numFmtId="0" fontId="11" fillId="60" borderId="338" applyNumberFormat="0" applyProtection="0">
      <alignment horizontal="left" vertical="center" wrapText="1"/>
    </xf>
    <xf numFmtId="0" fontId="11" fillId="81" borderId="302" applyNumberFormat="0" applyProtection="0">
      <alignment horizontal="center" vertical="center" wrapText="1"/>
    </xf>
    <xf numFmtId="0" fontId="11" fillId="81" borderId="302" applyNumberFormat="0" applyProtection="0">
      <alignment horizontal="center" vertical="center"/>
    </xf>
    <xf numFmtId="0" fontId="11" fillId="81" borderId="302" applyNumberFormat="0" applyProtection="0">
      <alignment horizontal="center" vertical="center" wrapText="1"/>
    </xf>
    <xf numFmtId="0" fontId="183" fillId="81" borderId="302" applyNumberFormat="0" applyProtection="0">
      <alignment horizontal="center" vertical="center"/>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0" fontId="11" fillId="60" borderId="338" applyNumberFormat="0" applyProtection="0">
      <alignment horizontal="left" vertical="center" wrapText="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83" fillId="81" borderId="338" applyNumberFormat="0" applyProtection="0">
      <alignment horizontal="center" vertical="center"/>
    </xf>
    <xf numFmtId="0" fontId="11" fillId="60" borderId="338" applyNumberFormat="0" applyProtection="0">
      <alignment horizontal="left" vertical="center" wrapText="1"/>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0" fontId="11" fillId="60" borderId="338" applyNumberFormat="0" applyProtection="0">
      <alignment horizontal="left" vertical="center" wrapText="1"/>
    </xf>
    <xf numFmtId="0" fontId="177" fillId="67" borderId="236">
      <alignment horizontal="center" vertical="center" wrapText="1"/>
      <protection hidden="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1" fillId="60" borderId="338" applyNumberFormat="0" applyProtection="0">
      <alignment horizontal="left" vertical="center" wrapText="1"/>
    </xf>
    <xf numFmtId="0" fontId="183" fillId="81" borderId="338" applyNumberFormat="0" applyProtection="0">
      <alignment horizontal="center" vertical="center"/>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0" fontId="177" fillId="67" borderId="236">
      <alignment horizontal="center" vertical="center" wrapText="1"/>
      <protection hidden="1"/>
    </xf>
    <xf numFmtId="237" fontId="181" fillId="0" borderId="169"/>
    <xf numFmtId="0" fontId="11" fillId="60" borderId="338" applyNumberFormat="0" applyProtection="0">
      <alignment horizontal="left" vertical="center" wrapText="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83" fillId="81" borderId="338" applyNumberFormat="0" applyProtection="0">
      <alignment horizontal="center" vertical="center"/>
    </xf>
    <xf numFmtId="0" fontId="177" fillId="67" borderId="259">
      <alignment horizontal="center" vertical="center" wrapText="1"/>
      <protection hidden="1"/>
    </xf>
    <xf numFmtId="0" fontId="11" fillId="60" borderId="338" applyNumberFormat="0" applyProtection="0">
      <alignment horizontal="left" vertical="center" wrapText="1"/>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237" fontId="181" fillId="0" borderId="169"/>
    <xf numFmtId="0" fontId="11" fillId="60" borderId="338" applyNumberFormat="0" applyProtection="0">
      <alignment horizontal="left" vertical="center" wrapText="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83" fillId="81" borderId="338" applyNumberFormat="0" applyProtection="0">
      <alignment horizontal="center" vertical="center"/>
    </xf>
    <xf numFmtId="0" fontId="11" fillId="60" borderId="338" applyNumberFormat="0" applyProtection="0">
      <alignment horizontal="left" vertical="center" wrapText="1"/>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0" fontId="177" fillId="67" borderId="286">
      <alignment horizontal="center" vertical="center" wrapText="1"/>
      <protection hidden="1"/>
    </xf>
    <xf numFmtId="0" fontId="11" fillId="60" borderId="338" applyNumberFormat="0" applyProtection="0">
      <alignment horizontal="left" vertical="center" wrapText="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1" fillId="60" borderId="347" applyNumberFormat="0" applyProtection="0">
      <alignment horizontal="left" vertical="center" wrapText="1"/>
    </xf>
    <xf numFmtId="0" fontId="183" fillId="81" borderId="338" applyNumberFormat="0" applyProtection="0">
      <alignment horizontal="center" vertical="center"/>
    </xf>
    <xf numFmtId="0" fontId="177" fillId="67" borderId="302">
      <alignment horizontal="center" vertical="center" wrapText="1"/>
      <protection hidden="1"/>
    </xf>
    <xf numFmtId="0" fontId="12" fillId="25" borderId="347" applyNumberFormat="0" applyProtection="0">
      <alignment horizontal="left" vertical="center" wrapText="1"/>
    </xf>
    <xf numFmtId="257" fontId="11" fillId="82" borderId="347" applyNumberFormat="0" applyProtection="0">
      <alignment horizontal="center" vertical="center" wrapText="1"/>
    </xf>
    <xf numFmtId="0" fontId="11" fillId="60" borderId="347" applyNumberFormat="0" applyProtection="0">
      <alignment horizontal="left" vertical="center" wrapText="1"/>
    </xf>
    <xf numFmtId="0" fontId="11" fillId="81" borderId="347" applyNumberFormat="0" applyProtection="0">
      <alignment horizontal="center" vertical="center" wrapText="1"/>
    </xf>
    <xf numFmtId="0" fontId="11" fillId="81" borderId="347" applyNumberFormat="0" applyProtection="0">
      <alignment horizontal="center" vertical="center"/>
    </xf>
    <xf numFmtId="0" fontId="177" fillId="67" borderId="302">
      <alignment horizontal="center" vertical="center" wrapText="1"/>
      <protection hidden="1"/>
    </xf>
    <xf numFmtId="0" fontId="11" fillId="81" borderId="347" applyNumberFormat="0" applyProtection="0">
      <alignment horizontal="center" vertical="center" wrapText="1"/>
    </xf>
    <xf numFmtId="0" fontId="11" fillId="60" borderId="360" applyNumberFormat="0" applyProtection="0">
      <alignment horizontal="left" vertical="center" wrapText="1"/>
    </xf>
    <xf numFmtId="0" fontId="183" fillId="81" borderId="347" applyNumberFormat="0" applyProtection="0">
      <alignment horizontal="center" vertical="center"/>
    </xf>
    <xf numFmtId="0" fontId="12" fillId="25" borderId="360" applyNumberFormat="0" applyProtection="0">
      <alignment horizontal="left" vertical="center" wrapText="1"/>
    </xf>
    <xf numFmtId="257" fontId="11" fillId="82" borderId="360" applyNumberFormat="0" applyProtection="0">
      <alignment horizontal="center" vertical="center" wrapText="1"/>
    </xf>
    <xf numFmtId="0" fontId="11" fillId="60" borderId="360" applyNumberFormat="0" applyProtection="0">
      <alignment horizontal="left" vertical="center" wrapText="1"/>
    </xf>
    <xf numFmtId="0" fontId="11" fillId="81" borderId="360" applyNumberFormat="0" applyProtection="0">
      <alignment horizontal="center" vertical="center" wrapText="1"/>
    </xf>
    <xf numFmtId="0" fontId="11" fillId="81" borderId="360" applyNumberFormat="0" applyProtection="0">
      <alignment horizontal="center" vertical="center"/>
    </xf>
    <xf numFmtId="0" fontId="177" fillId="67" borderId="302">
      <alignment horizontal="center" vertical="center" wrapText="1"/>
      <protection hidden="1"/>
    </xf>
    <xf numFmtId="0" fontId="11" fillId="81" borderId="360" applyNumberFormat="0" applyProtection="0">
      <alignment horizontal="center" vertical="center" wrapText="1"/>
    </xf>
    <xf numFmtId="0" fontId="183" fillId="81" borderId="360" applyNumberFormat="0" applyProtection="0">
      <alignment horizontal="center" vertical="center"/>
    </xf>
    <xf numFmtId="237" fontId="181" fillId="0" borderId="169"/>
    <xf numFmtId="0" fontId="177" fillId="67" borderId="338">
      <alignment horizontal="center" vertical="center" wrapText="1"/>
      <protection hidden="1"/>
    </xf>
    <xf numFmtId="0" fontId="177" fillId="67" borderId="302">
      <alignment horizontal="center" vertical="center" wrapText="1"/>
      <protection hidden="1"/>
    </xf>
    <xf numFmtId="0" fontId="177" fillId="67" borderId="338">
      <alignment horizontal="center" vertical="center" wrapText="1"/>
      <protection hidden="1"/>
    </xf>
    <xf numFmtId="241" fontId="12" fillId="25" borderId="170" applyNumberFormat="0" applyProtection="0">
      <alignment horizontal="centerContinuous" vertical="center"/>
    </xf>
    <xf numFmtId="241" fontId="12" fillId="25" borderId="170" applyNumberFormat="0" applyAlignment="0">
      <alignment vertical="center"/>
    </xf>
    <xf numFmtId="241" fontId="194" fillId="86" borderId="324" applyNumberFormat="0" applyBorder="0" applyAlignment="0" applyProtection="0">
      <alignment vertical="center"/>
    </xf>
    <xf numFmtId="0" fontId="177" fillId="67" borderId="338">
      <alignment horizontal="center" vertical="center" wrapText="1"/>
      <protection hidden="1"/>
    </xf>
    <xf numFmtId="237" fontId="181" fillId="0" borderId="169"/>
    <xf numFmtId="0" fontId="177" fillId="67" borderId="338">
      <alignment horizontal="center" vertical="center" wrapText="1"/>
      <protection hidden="1"/>
    </xf>
    <xf numFmtId="264" fontId="172" fillId="65" borderId="236" applyFill="0" applyBorder="0" applyAlignment="0" applyProtection="0">
      <alignment horizontal="right"/>
      <protection locked="0"/>
    </xf>
    <xf numFmtId="0" fontId="177" fillId="67" borderId="338">
      <alignment horizontal="center" vertical="center" wrapText="1"/>
      <protection hidden="1"/>
    </xf>
    <xf numFmtId="264" fontId="172" fillId="65" borderId="236" applyFill="0" applyBorder="0" applyAlignment="0" applyProtection="0">
      <alignment horizontal="right"/>
      <protection locked="0"/>
    </xf>
    <xf numFmtId="49" fontId="79" fillId="0" borderId="85">
      <alignment vertical="center"/>
    </xf>
    <xf numFmtId="241" fontId="194" fillId="86" borderId="311" applyNumberFormat="0" applyBorder="0" applyAlignment="0" applyProtection="0">
      <alignment vertical="center"/>
    </xf>
    <xf numFmtId="241" fontId="194" fillId="86" borderId="324" applyNumberFormat="0" applyBorder="0" applyAlignment="0" applyProtection="0">
      <alignment vertical="center"/>
    </xf>
    <xf numFmtId="49" fontId="79" fillId="0" borderId="191">
      <alignment vertical="center"/>
    </xf>
    <xf numFmtId="49" fontId="79" fillId="0" borderId="85">
      <alignment vertical="center"/>
    </xf>
    <xf numFmtId="0" fontId="189" fillId="83" borderId="85" applyBorder="0" applyProtection="0">
      <alignment horizontal="centerContinuous" vertical="center"/>
    </xf>
    <xf numFmtId="241" fontId="194" fillId="86" borderId="311" applyNumberFormat="0" applyBorder="0" applyAlignment="0" applyProtection="0">
      <alignment vertical="center"/>
    </xf>
    <xf numFmtId="171" fontId="12" fillId="0" borderId="85" applyBorder="0" applyProtection="0">
      <alignment horizontal="right" vertical="center"/>
    </xf>
    <xf numFmtId="49" fontId="79" fillId="0" borderId="85">
      <alignment vertical="center"/>
    </xf>
    <xf numFmtId="241" fontId="194" fillId="86" borderId="324" applyNumberFormat="0" applyBorder="0" applyAlignment="0" applyProtection="0">
      <alignment vertical="center"/>
    </xf>
    <xf numFmtId="0" fontId="189" fillId="83" borderId="191" applyBorder="0" applyProtection="0">
      <alignment horizontal="centerContinuous" vertical="center"/>
    </xf>
    <xf numFmtId="241" fontId="194" fillId="86" borderId="358" applyNumberFormat="0" applyBorder="0" applyAlignment="0" applyProtection="0">
      <alignment vertical="center"/>
    </xf>
    <xf numFmtId="171" fontId="12" fillId="0" borderId="191" applyBorder="0" applyProtection="0">
      <alignment horizontal="right" vertical="center"/>
    </xf>
    <xf numFmtId="0" fontId="189" fillId="83" borderId="85" applyBorder="0" applyProtection="0">
      <alignment horizontal="centerContinuous" vertical="center"/>
    </xf>
    <xf numFmtId="171" fontId="12" fillId="0" borderId="85" applyBorder="0" applyProtection="0">
      <alignment horizontal="right" vertical="center"/>
    </xf>
    <xf numFmtId="0" fontId="189" fillId="83" borderId="85" applyBorder="0" applyProtection="0">
      <alignment horizontal="centerContinuous" vertical="center"/>
    </xf>
    <xf numFmtId="171" fontId="12" fillId="0" borderId="85" applyBorder="0" applyProtection="0">
      <alignment horizontal="right" vertical="center"/>
    </xf>
    <xf numFmtId="0" fontId="11" fillId="60" borderId="250" applyNumberFormat="0" applyProtection="0">
      <alignment horizontal="left" vertical="center" wrapText="1"/>
    </xf>
    <xf numFmtId="0" fontId="12" fillId="25" borderId="250" applyNumberFormat="0" applyProtection="0">
      <alignment horizontal="left" vertical="center" wrapText="1"/>
    </xf>
    <xf numFmtId="257" fontId="11" fillId="82" borderId="250" applyNumberFormat="0" applyProtection="0">
      <alignment horizontal="center" vertical="center" wrapText="1"/>
    </xf>
    <xf numFmtId="0" fontId="11" fillId="60" borderId="259" applyNumberFormat="0" applyProtection="0">
      <alignment horizontal="left" vertical="center" wrapText="1"/>
    </xf>
    <xf numFmtId="0" fontId="11" fillId="60" borderId="250" applyNumberFormat="0" applyProtection="0">
      <alignment horizontal="left" vertical="center" wrapText="1"/>
    </xf>
    <xf numFmtId="0" fontId="11" fillId="81" borderId="250" applyNumberFormat="0" applyProtection="0">
      <alignment horizontal="center" vertical="center" wrapText="1"/>
    </xf>
    <xf numFmtId="0" fontId="11" fillId="81" borderId="250" applyNumberFormat="0" applyProtection="0">
      <alignment horizontal="center" vertical="center"/>
    </xf>
    <xf numFmtId="0" fontId="11" fillId="81" borderId="250" applyNumberFormat="0" applyProtection="0">
      <alignment horizontal="center" vertical="center" wrapText="1"/>
    </xf>
    <xf numFmtId="0" fontId="12" fillId="25" borderId="259" applyNumberFormat="0" applyProtection="0">
      <alignment horizontal="left" vertical="center" wrapText="1"/>
    </xf>
    <xf numFmtId="0" fontId="183" fillId="81" borderId="250" applyNumberFormat="0" applyProtection="0">
      <alignment horizontal="center" vertical="center"/>
    </xf>
    <xf numFmtId="257" fontId="11" fillId="82" borderId="259" applyNumberFormat="0" applyProtection="0">
      <alignment horizontal="center" vertical="center" wrapText="1"/>
    </xf>
    <xf numFmtId="0" fontId="11" fillId="60" borderId="259" applyNumberFormat="0" applyProtection="0">
      <alignment horizontal="left" vertical="center" wrapText="1"/>
    </xf>
    <xf numFmtId="0" fontId="11" fillId="81" borderId="259" applyNumberFormat="0" applyProtection="0">
      <alignment horizontal="center" vertical="center" wrapText="1"/>
    </xf>
    <xf numFmtId="0" fontId="11" fillId="81" borderId="259" applyNumberFormat="0" applyProtection="0">
      <alignment horizontal="center" vertical="center"/>
    </xf>
    <xf numFmtId="0" fontId="11" fillId="81" borderId="259" applyNumberFormat="0" applyProtection="0">
      <alignment horizontal="center" vertical="center" wrapText="1"/>
    </xf>
    <xf numFmtId="0" fontId="11" fillId="60" borderId="259" applyNumberFormat="0" applyProtection="0">
      <alignment horizontal="left" vertical="center" wrapText="1"/>
    </xf>
    <xf numFmtId="0" fontId="183" fillId="81" borderId="259" applyNumberFormat="0" applyProtection="0">
      <alignment horizontal="center" vertical="center"/>
    </xf>
    <xf numFmtId="0" fontId="12" fillId="25" borderId="259" applyNumberFormat="0" applyProtection="0">
      <alignment horizontal="left" vertical="center" wrapText="1"/>
    </xf>
    <xf numFmtId="257" fontId="11" fillId="82" borderId="259" applyNumberFormat="0" applyProtection="0">
      <alignment horizontal="center" vertical="center" wrapText="1"/>
    </xf>
    <xf numFmtId="0" fontId="11" fillId="60" borderId="259" applyNumberFormat="0" applyProtection="0">
      <alignment horizontal="left" vertical="center" wrapText="1"/>
    </xf>
    <xf numFmtId="0" fontId="11" fillId="81" borderId="259" applyNumberFormat="0" applyProtection="0">
      <alignment horizontal="center" vertical="center" wrapText="1"/>
    </xf>
    <xf numFmtId="0" fontId="11" fillId="81" borderId="259" applyNumberFormat="0" applyProtection="0">
      <alignment horizontal="center" vertical="center"/>
    </xf>
    <xf numFmtId="0" fontId="11" fillId="81" borderId="259" applyNumberFormat="0" applyProtection="0">
      <alignment horizontal="center" vertical="center" wrapText="1"/>
    </xf>
    <xf numFmtId="0" fontId="183" fillId="81" borderId="259" applyNumberFormat="0" applyProtection="0">
      <alignment horizontal="center" vertical="center"/>
    </xf>
    <xf numFmtId="0" fontId="11" fillId="60" borderId="286" applyNumberFormat="0" applyProtection="0">
      <alignment horizontal="left" vertical="center" wrapText="1"/>
    </xf>
    <xf numFmtId="0" fontId="12" fillId="25" borderId="286" applyNumberFormat="0" applyProtection="0">
      <alignment horizontal="left" vertical="center" wrapText="1"/>
    </xf>
    <xf numFmtId="257" fontId="11" fillId="82" borderId="286" applyNumberFormat="0" applyProtection="0">
      <alignment horizontal="center" vertical="center" wrapText="1"/>
    </xf>
    <xf numFmtId="0" fontId="11" fillId="60" borderId="286" applyNumberFormat="0" applyProtection="0">
      <alignment horizontal="left" vertical="center" wrapText="1"/>
    </xf>
    <xf numFmtId="0" fontId="11" fillId="81" borderId="286" applyNumberFormat="0" applyProtection="0">
      <alignment horizontal="center" vertical="center" wrapText="1"/>
    </xf>
    <xf numFmtId="0" fontId="11" fillId="81" borderId="286" applyNumberFormat="0" applyProtection="0">
      <alignment horizontal="center" vertical="center"/>
    </xf>
    <xf numFmtId="0" fontId="11" fillId="81" borderId="286" applyNumberFormat="0" applyProtection="0">
      <alignment horizontal="center" vertical="center" wrapText="1"/>
    </xf>
    <xf numFmtId="0" fontId="11" fillId="60" borderId="302" applyNumberFormat="0" applyProtection="0">
      <alignment horizontal="left" vertical="center" wrapText="1"/>
    </xf>
    <xf numFmtId="0" fontId="183" fillId="81" borderId="286" applyNumberFormat="0" applyProtection="0">
      <alignment horizontal="center" vertical="center"/>
    </xf>
    <xf numFmtId="0" fontId="12" fillId="25" borderId="302" applyNumberFormat="0" applyProtection="0">
      <alignment horizontal="left" vertical="center" wrapText="1"/>
    </xf>
    <xf numFmtId="257" fontId="11" fillId="82" borderId="302" applyNumberFormat="0" applyProtection="0">
      <alignment horizontal="center" vertical="center" wrapText="1"/>
    </xf>
    <xf numFmtId="0" fontId="11" fillId="60" borderId="302" applyNumberFormat="0" applyProtection="0">
      <alignment horizontal="left" vertical="center" wrapText="1"/>
    </xf>
    <xf numFmtId="0" fontId="11" fillId="81" borderId="302" applyNumberFormat="0" applyProtection="0">
      <alignment horizontal="center" vertical="center" wrapText="1"/>
    </xf>
    <xf numFmtId="0" fontId="11" fillId="81" borderId="302" applyNumberFormat="0" applyProtection="0">
      <alignment horizontal="center" vertical="center"/>
    </xf>
    <xf numFmtId="0" fontId="11" fillId="81" borderId="302" applyNumberFormat="0" applyProtection="0">
      <alignment horizontal="center" vertical="center" wrapText="1"/>
    </xf>
    <xf numFmtId="0" fontId="183" fillId="81" borderId="302" applyNumberFormat="0" applyProtection="0">
      <alignment horizontal="center" vertical="center"/>
    </xf>
    <xf numFmtId="0" fontId="11" fillId="60" borderId="326" applyNumberFormat="0" applyProtection="0">
      <alignment horizontal="left" vertical="center" wrapText="1"/>
    </xf>
    <xf numFmtId="0" fontId="12" fillId="25" borderId="326" applyNumberFormat="0" applyProtection="0">
      <alignment horizontal="left" vertical="center" wrapText="1"/>
    </xf>
    <xf numFmtId="257" fontId="11" fillId="82" borderId="326" applyNumberFormat="0" applyProtection="0">
      <alignment horizontal="center" vertical="center" wrapText="1"/>
    </xf>
    <xf numFmtId="0" fontId="11" fillId="60" borderId="326" applyNumberFormat="0" applyProtection="0">
      <alignment horizontal="left" vertical="center" wrapText="1"/>
    </xf>
    <xf numFmtId="0" fontId="11" fillId="81" borderId="326" applyNumberFormat="0" applyProtection="0">
      <alignment horizontal="center" vertical="center" wrapText="1"/>
    </xf>
    <xf numFmtId="0" fontId="11" fillId="81" borderId="326" applyNumberFormat="0" applyProtection="0">
      <alignment horizontal="center" vertical="center"/>
    </xf>
    <xf numFmtId="0" fontId="11" fillId="81" borderId="326" applyNumberFormat="0" applyProtection="0">
      <alignment horizontal="center" vertical="center" wrapText="1"/>
    </xf>
    <xf numFmtId="0" fontId="183" fillId="81" borderId="326" applyNumberFormat="0" applyProtection="0">
      <alignment horizontal="center" vertical="center"/>
    </xf>
    <xf numFmtId="0" fontId="11" fillId="60" borderId="338" applyNumberFormat="0" applyProtection="0">
      <alignment horizontal="left" vertical="center" wrapText="1"/>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0" fontId="11" fillId="60" borderId="338" applyNumberFormat="0" applyProtection="0">
      <alignment horizontal="left" vertical="center" wrapText="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83" fillId="81" borderId="338" applyNumberFormat="0" applyProtection="0">
      <alignment horizontal="center" vertical="center"/>
    </xf>
    <xf numFmtId="0" fontId="11" fillId="60" borderId="338" applyNumberFormat="0" applyProtection="0">
      <alignment horizontal="left" vertical="center" wrapText="1"/>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0" fontId="11" fillId="60" borderId="338" applyNumberFormat="0" applyProtection="0">
      <alignment horizontal="left" vertical="center" wrapText="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83" fillId="81" borderId="338" applyNumberFormat="0" applyProtection="0">
      <alignment horizontal="center" vertical="center"/>
    </xf>
    <xf numFmtId="0" fontId="11" fillId="60" borderId="360" applyNumberFormat="0" applyProtection="0">
      <alignment horizontal="left" vertical="center" wrapText="1"/>
    </xf>
    <xf numFmtId="0" fontId="12" fillId="25" borderId="360" applyNumberFormat="0" applyProtection="0">
      <alignment horizontal="left" vertical="center" wrapText="1"/>
    </xf>
    <xf numFmtId="257" fontId="11" fillId="82" borderId="360" applyNumberFormat="0" applyProtection="0">
      <alignment horizontal="center" vertical="center" wrapText="1"/>
    </xf>
    <xf numFmtId="0" fontId="11" fillId="60" borderId="360" applyNumberFormat="0" applyProtection="0">
      <alignment horizontal="left" vertical="center" wrapText="1"/>
    </xf>
    <xf numFmtId="0" fontId="11" fillId="81" borderId="360" applyNumberFormat="0" applyProtection="0">
      <alignment horizontal="center" vertical="center" wrapText="1"/>
    </xf>
    <xf numFmtId="0" fontId="11" fillId="81" borderId="360" applyNumberFormat="0" applyProtection="0">
      <alignment horizontal="center" vertical="center"/>
    </xf>
    <xf numFmtId="0" fontId="11" fillId="81" borderId="360" applyNumberFormat="0" applyProtection="0">
      <alignment horizontal="center" vertical="center" wrapText="1"/>
    </xf>
    <xf numFmtId="0" fontId="183" fillId="81" borderId="360" applyNumberFormat="0" applyProtection="0">
      <alignment horizontal="center" vertical="center"/>
    </xf>
    <xf numFmtId="0" fontId="177" fillId="67" borderId="250">
      <alignment horizontal="center" vertical="center" wrapText="1"/>
      <protection hidden="1"/>
    </xf>
    <xf numFmtId="0" fontId="177" fillId="67" borderId="259">
      <alignment horizontal="center" vertical="center" wrapText="1"/>
      <protection hidden="1"/>
    </xf>
    <xf numFmtId="0" fontId="177" fillId="67" borderId="259">
      <alignment horizontal="center" vertical="center" wrapText="1"/>
      <protection hidden="1"/>
    </xf>
    <xf numFmtId="0" fontId="177" fillId="67" borderId="286">
      <alignment horizontal="center" vertical="center" wrapText="1"/>
      <protection hidden="1"/>
    </xf>
    <xf numFmtId="237" fontId="181" fillId="0" borderId="169"/>
    <xf numFmtId="0" fontId="177" fillId="67" borderId="302">
      <alignment horizontal="center" vertical="center" wrapText="1"/>
      <protection hidden="1"/>
    </xf>
    <xf numFmtId="237" fontId="181" fillId="0" borderId="169"/>
    <xf numFmtId="0" fontId="177" fillId="67" borderId="326">
      <alignment horizontal="center" vertical="center" wrapText="1"/>
      <protection hidden="1"/>
    </xf>
    <xf numFmtId="0" fontId="177" fillId="67" borderId="338">
      <alignment horizontal="center" vertical="center" wrapText="1"/>
      <protection hidden="1"/>
    </xf>
    <xf numFmtId="0" fontId="177" fillId="67" borderId="338">
      <alignment horizontal="center" vertical="center" wrapText="1"/>
      <protection hidden="1"/>
    </xf>
    <xf numFmtId="0" fontId="177" fillId="67" borderId="360">
      <alignment horizontal="center" vertical="center" wrapText="1"/>
      <protection hidden="1"/>
    </xf>
    <xf numFmtId="264" fontId="172" fillId="65" borderId="250" applyFill="0" applyBorder="0" applyAlignment="0" applyProtection="0">
      <alignment horizontal="right"/>
      <protection locked="0"/>
    </xf>
    <xf numFmtId="237" fontId="181" fillId="0" borderId="169"/>
    <xf numFmtId="237" fontId="181" fillId="0" borderId="169"/>
    <xf numFmtId="264" fontId="172" fillId="65" borderId="259" applyFill="0" applyBorder="0" applyAlignment="0" applyProtection="0">
      <alignment horizontal="right"/>
      <protection locked="0"/>
    </xf>
    <xf numFmtId="0" fontId="177" fillId="67" borderId="338">
      <alignment horizontal="center" vertical="center" wrapText="1"/>
      <protection hidden="1"/>
    </xf>
    <xf numFmtId="231" fontId="85" fillId="0" borderId="85" applyFont="0" applyFill="0" applyBorder="0" applyAlignment="0" applyProtection="0"/>
    <xf numFmtId="2" fontId="149" fillId="0" borderId="85"/>
    <xf numFmtId="14" fontId="85" fillId="0" borderId="85" applyFont="0" applyFill="0" applyBorder="0" applyAlignment="0" applyProtection="0"/>
    <xf numFmtId="264" fontId="172" fillId="65" borderId="259" applyFill="0" applyBorder="0" applyAlignment="0" applyProtection="0">
      <alignment horizontal="right"/>
      <protection locked="0"/>
    </xf>
    <xf numFmtId="260" fontId="164" fillId="0" borderId="255" applyBorder="0"/>
    <xf numFmtId="229" fontId="81" fillId="65" borderId="171" applyFont="0" applyFill="0" applyBorder="0" applyAlignment="0" applyProtection="0"/>
    <xf numFmtId="264" fontId="172" fillId="65" borderId="259" applyFill="0" applyBorder="0" applyAlignment="0" applyProtection="0">
      <alignment horizontal="right"/>
      <protection locked="0"/>
    </xf>
    <xf numFmtId="260" fontId="164" fillId="0" borderId="264" applyBorder="0"/>
    <xf numFmtId="264" fontId="172" fillId="65" borderId="286" applyFill="0" applyBorder="0" applyAlignment="0" applyProtection="0">
      <alignment horizontal="right"/>
      <protection locked="0"/>
    </xf>
    <xf numFmtId="0" fontId="177" fillId="67" borderId="347">
      <alignment horizontal="center" vertical="center" wrapText="1"/>
      <protection hidden="1"/>
    </xf>
    <xf numFmtId="260" fontId="164" fillId="0" borderId="278" applyBorder="0"/>
    <xf numFmtId="264" fontId="172" fillId="65" borderId="302" applyFill="0" applyBorder="0" applyAlignment="0" applyProtection="0">
      <alignment horizontal="right"/>
      <protection locked="0"/>
    </xf>
    <xf numFmtId="0" fontId="177" fillId="67" borderId="360">
      <alignment horizontal="center" vertical="center" wrapText="1"/>
      <protection hidden="1"/>
    </xf>
    <xf numFmtId="260" fontId="164" fillId="0" borderId="295" applyBorder="0"/>
    <xf numFmtId="264" fontId="172" fillId="65" borderId="302" applyFill="0" applyBorder="0" applyAlignment="0" applyProtection="0">
      <alignment horizontal="right"/>
      <protection locked="0"/>
    </xf>
    <xf numFmtId="264" fontId="172" fillId="65" borderId="302" applyFill="0" applyBorder="0" applyAlignment="0" applyProtection="0">
      <alignment horizontal="right"/>
      <protection locked="0"/>
    </xf>
    <xf numFmtId="264" fontId="172" fillId="65" borderId="302" applyFill="0" applyBorder="0" applyAlignment="0" applyProtection="0">
      <alignment horizontal="right"/>
      <protection locked="0"/>
    </xf>
    <xf numFmtId="260" fontId="164" fillId="0" borderId="317" applyBorder="0"/>
    <xf numFmtId="264" fontId="172" fillId="65" borderId="326" applyFill="0" applyBorder="0" applyAlignment="0" applyProtection="0">
      <alignment horizontal="right"/>
      <protection locked="0"/>
    </xf>
    <xf numFmtId="229" fontId="81" fillId="65" borderId="171" applyFont="0" applyFill="0" applyBorder="0" applyAlignment="0" applyProtection="0"/>
    <xf numFmtId="260" fontId="164" fillId="0" borderId="317" applyBorder="0"/>
    <xf numFmtId="264" fontId="172" fillId="65" borderId="338" applyFill="0" applyBorder="0" applyAlignment="0" applyProtection="0">
      <alignment horizontal="right"/>
      <protection locked="0"/>
    </xf>
    <xf numFmtId="264" fontId="172" fillId="65" borderId="302" applyFill="0" applyBorder="0" applyAlignment="0" applyProtection="0">
      <alignment horizontal="right"/>
      <protection locked="0"/>
    </xf>
    <xf numFmtId="229" fontId="81" fillId="65" borderId="171" applyFont="0" applyFill="0" applyBorder="0" applyAlignment="0" applyProtection="0"/>
    <xf numFmtId="260" fontId="164" fillId="0" borderId="331" applyBorder="0"/>
    <xf numFmtId="264" fontId="172" fillId="65" borderId="338" applyFill="0" applyBorder="0" applyAlignment="0" applyProtection="0">
      <alignment horizontal="right"/>
      <protection locked="0"/>
    </xf>
    <xf numFmtId="264" fontId="172" fillId="65" borderId="338" applyFill="0" applyBorder="0" applyAlignment="0" applyProtection="0">
      <alignment horizontal="right"/>
      <protection locked="0"/>
    </xf>
    <xf numFmtId="264" fontId="172" fillId="65" borderId="338" applyFill="0" applyBorder="0" applyAlignment="0" applyProtection="0">
      <alignment horizontal="right"/>
      <protection locked="0"/>
    </xf>
    <xf numFmtId="264" fontId="172" fillId="65" borderId="338" applyFill="0" applyBorder="0" applyAlignment="0" applyProtection="0">
      <alignment horizontal="right"/>
      <protection locked="0"/>
    </xf>
    <xf numFmtId="260" fontId="164" fillId="0" borderId="295" applyBorder="0"/>
    <xf numFmtId="208" fontId="90" fillId="63" borderId="237"/>
    <xf numFmtId="260" fontId="164" fillId="0" borderId="295" applyBorder="0"/>
    <xf numFmtId="264" fontId="172" fillId="65" borderId="338" applyFill="0" applyBorder="0" applyAlignment="0" applyProtection="0">
      <alignment horizontal="right"/>
      <protection locked="0"/>
    </xf>
    <xf numFmtId="0" fontId="97" fillId="0" borderId="191" applyNumberFormat="0" applyFill="0" applyAlignment="0" applyProtection="0"/>
    <xf numFmtId="0" fontId="83" fillId="0" borderId="191" applyNumberFormat="0" applyFont="0" applyFill="0" applyAlignment="0" applyProtection="0"/>
    <xf numFmtId="264" fontId="172" fillId="65" borderId="338" applyFill="0" applyBorder="0" applyAlignment="0" applyProtection="0">
      <alignment horizontal="right"/>
      <protection locked="0"/>
    </xf>
    <xf numFmtId="229" fontId="81" fillId="65" borderId="171" applyFont="0" applyFill="0" applyBorder="0" applyAlignment="0" applyProtection="0"/>
    <xf numFmtId="260" fontId="164" fillId="0" borderId="295" applyBorder="0"/>
    <xf numFmtId="260" fontId="164" fillId="0" borderId="295" applyBorder="0"/>
    <xf numFmtId="264" fontId="172" fillId="65" borderId="338" applyFill="0" applyBorder="0" applyAlignment="0" applyProtection="0">
      <alignment horizontal="right"/>
      <protection locked="0"/>
    </xf>
    <xf numFmtId="229" fontId="81" fillId="65" borderId="171" applyFont="0" applyFill="0" applyBorder="0" applyAlignment="0" applyProtection="0"/>
    <xf numFmtId="264" fontId="172" fillId="65" borderId="360" applyFill="0" applyBorder="0" applyAlignment="0" applyProtection="0">
      <alignment horizontal="right"/>
      <protection locked="0"/>
    </xf>
    <xf numFmtId="229" fontId="81" fillId="65" borderId="171" applyFont="0" applyFill="0" applyBorder="0" applyAlignment="0" applyProtection="0"/>
    <xf numFmtId="264" fontId="172" fillId="65" borderId="347" applyFill="0" applyBorder="0" applyAlignment="0" applyProtection="0">
      <alignment horizontal="right"/>
      <protection locked="0"/>
    </xf>
    <xf numFmtId="264" fontId="172" fillId="65" borderId="360" applyFill="0" applyBorder="0" applyAlignment="0" applyProtection="0">
      <alignment horizontal="right"/>
      <protection locked="0"/>
    </xf>
    <xf numFmtId="260" fontId="164" fillId="0" borderId="365" applyBorder="0"/>
    <xf numFmtId="260" fontId="164" fillId="0" borderId="365" applyBorder="0"/>
    <xf numFmtId="264" fontId="172" fillId="65" borderId="286" applyFill="0" applyBorder="0" applyAlignment="0" applyProtection="0">
      <alignment horizontal="right"/>
      <protection locked="0"/>
    </xf>
    <xf numFmtId="171" fontId="12" fillId="0" borderId="85" applyBorder="0" applyProtection="0">
      <alignment horizontal="right" vertical="center"/>
    </xf>
    <xf numFmtId="0" fontId="189" fillId="83" borderId="85" applyBorder="0" applyProtection="0">
      <alignment horizontal="centerContinuous" vertical="center"/>
    </xf>
    <xf numFmtId="49" fontId="79" fillId="0" borderId="85">
      <alignment vertical="center"/>
    </xf>
    <xf numFmtId="283" fontId="79" fillId="0" borderId="85">
      <alignment horizontal="right"/>
    </xf>
    <xf numFmtId="166" fontId="113" fillId="0" borderId="238">
      <protection locked="0"/>
    </xf>
    <xf numFmtId="260" fontId="164" fillId="0" borderId="295" applyBorder="0"/>
    <xf numFmtId="260" fontId="164" fillId="0" borderId="295" applyBorder="0"/>
    <xf numFmtId="260" fontId="164" fillId="0" borderId="295" applyBorder="0"/>
    <xf numFmtId="171" fontId="85" fillId="0" borderId="235"/>
    <xf numFmtId="260" fontId="164" fillId="0" borderId="295" applyBorder="0"/>
    <xf numFmtId="260" fontId="164" fillId="0" borderId="317" applyBorder="0"/>
    <xf numFmtId="260" fontId="164" fillId="0" borderId="295" applyBorder="0"/>
    <xf numFmtId="260" fontId="164" fillId="0" borderId="344" applyBorder="0"/>
    <xf numFmtId="260" fontId="164" fillId="0" borderId="344" applyBorder="0"/>
    <xf numFmtId="260" fontId="164" fillId="0" borderId="295" applyBorder="0"/>
    <xf numFmtId="260" fontId="164" fillId="0" borderId="295" applyBorder="0"/>
    <xf numFmtId="260" fontId="164" fillId="0" borderId="344" applyBorder="0"/>
    <xf numFmtId="260" fontId="164" fillId="0" borderId="352" applyBorder="0"/>
    <xf numFmtId="260" fontId="164" fillId="0" borderId="352" applyBorder="0"/>
    <xf numFmtId="224" fontId="108" fillId="0" borderId="70" applyFont="0" applyFill="0" applyBorder="0" applyAlignment="0" applyProtection="0"/>
    <xf numFmtId="231" fontId="85" fillId="0" borderId="191" applyFont="0" applyFill="0" applyBorder="0" applyAlignment="0" applyProtection="0"/>
    <xf numFmtId="0" fontId="147" fillId="73" borderId="239">
      <alignment horizontal="left" vertical="center" wrapText="1"/>
    </xf>
    <xf numFmtId="166" fontId="113" fillId="0" borderId="238">
      <protection locked="0"/>
    </xf>
    <xf numFmtId="208" fontId="90" fillId="63" borderId="237"/>
    <xf numFmtId="0" fontId="147" fillId="73" borderId="269">
      <alignment horizontal="left" vertical="center" wrapText="1"/>
    </xf>
    <xf numFmtId="166" fontId="113" fillId="0" borderId="268">
      <protection locked="0"/>
    </xf>
    <xf numFmtId="208" fontId="90" fillId="63" borderId="267"/>
    <xf numFmtId="0" fontId="147" fillId="73" borderId="269">
      <alignment horizontal="left" vertical="center" wrapText="1"/>
    </xf>
    <xf numFmtId="166" fontId="113" fillId="0" borderId="268">
      <protection locked="0"/>
    </xf>
    <xf numFmtId="208" fontId="90" fillId="63" borderId="267"/>
    <xf numFmtId="0" fontId="147" fillId="73" borderId="239">
      <alignment horizontal="left" vertical="center" wrapText="1"/>
    </xf>
    <xf numFmtId="2" fontId="149" fillId="0" borderId="191"/>
    <xf numFmtId="14" fontId="85" fillId="0" borderId="191" applyFont="0" applyFill="0" applyBorder="0" applyAlignment="0" applyProtection="0"/>
    <xf numFmtId="0" fontId="147" fillId="73" borderId="283">
      <alignment horizontal="left" vertical="center" wrapText="1"/>
    </xf>
    <xf numFmtId="166" fontId="113" fillId="0" borderId="282">
      <protection locked="0"/>
    </xf>
    <xf numFmtId="208" fontId="90" fillId="63" borderId="281"/>
    <xf numFmtId="0" fontId="147" fillId="73" borderId="310">
      <alignment horizontal="left" vertical="center" wrapText="1"/>
    </xf>
    <xf numFmtId="166" fontId="113" fillId="0" borderId="309">
      <protection locked="0"/>
    </xf>
    <xf numFmtId="208" fontId="90" fillId="63" borderId="308"/>
    <xf numFmtId="0" fontId="147" fillId="73" borderId="300">
      <alignment horizontal="left" vertical="center" wrapText="1"/>
    </xf>
    <xf numFmtId="166" fontId="113" fillId="0" borderId="299">
      <protection locked="0"/>
    </xf>
    <xf numFmtId="208" fontId="90" fillId="63" borderId="298"/>
    <xf numFmtId="0" fontId="147" fillId="73" borderId="323">
      <alignment horizontal="left" vertical="center" wrapText="1"/>
    </xf>
    <xf numFmtId="166" fontId="113" fillId="0" borderId="322">
      <protection locked="0"/>
    </xf>
    <xf numFmtId="208" fontId="90" fillId="63" borderId="321"/>
    <xf numFmtId="0" fontId="147" fillId="73" borderId="323">
      <alignment horizontal="left" vertical="center" wrapText="1"/>
    </xf>
    <xf numFmtId="166" fontId="113" fillId="0" borderId="322">
      <protection locked="0"/>
    </xf>
    <xf numFmtId="208" fontId="90" fillId="63" borderId="321"/>
    <xf numFmtId="0" fontId="147" fillId="73" borderId="323">
      <alignment horizontal="left" vertical="center" wrapText="1"/>
    </xf>
    <xf numFmtId="166" fontId="113" fillId="0" borderId="322">
      <protection locked="0"/>
    </xf>
    <xf numFmtId="208" fontId="90" fillId="63" borderId="321"/>
    <xf numFmtId="0" fontId="147" fillId="73" borderId="337">
      <alignment horizontal="left" vertical="center" wrapText="1"/>
    </xf>
    <xf numFmtId="166" fontId="113" fillId="0" borderId="336">
      <protection locked="0"/>
    </xf>
    <xf numFmtId="208" fontId="90" fillId="63" borderId="335"/>
    <xf numFmtId="0" fontId="147" fillId="73" borderId="337">
      <alignment horizontal="left" vertical="center" wrapText="1"/>
    </xf>
    <xf numFmtId="166" fontId="113" fillId="0" borderId="336">
      <protection locked="0"/>
    </xf>
    <xf numFmtId="208" fontId="90" fillId="63" borderId="335"/>
    <xf numFmtId="0" fontId="147" fillId="73" borderId="310">
      <alignment horizontal="left" vertical="center" wrapText="1"/>
    </xf>
    <xf numFmtId="166" fontId="113" fillId="0" borderId="309">
      <protection locked="0"/>
    </xf>
    <xf numFmtId="208" fontId="90" fillId="63" borderId="308"/>
    <xf numFmtId="0" fontId="147" fillId="73" borderId="337">
      <alignment horizontal="left" vertical="center" wrapText="1"/>
    </xf>
    <xf numFmtId="166" fontId="113" fillId="0" borderId="336">
      <protection locked="0"/>
    </xf>
    <xf numFmtId="208" fontId="90" fillId="63" borderId="335"/>
    <xf numFmtId="0" fontId="147" fillId="73" borderId="310">
      <alignment horizontal="left" vertical="center" wrapText="1"/>
    </xf>
    <xf numFmtId="166" fontId="113" fillId="0" borderId="309">
      <protection locked="0"/>
    </xf>
    <xf numFmtId="208" fontId="90" fillId="63" borderId="308"/>
    <xf numFmtId="0" fontId="147" fillId="73" borderId="337">
      <alignment horizontal="left" vertical="center" wrapText="1"/>
    </xf>
    <xf numFmtId="166" fontId="113" fillId="0" borderId="336">
      <protection locked="0"/>
    </xf>
    <xf numFmtId="208" fontId="90" fillId="63" borderId="335"/>
    <xf numFmtId="0" fontId="147" fillId="73" borderId="337">
      <alignment horizontal="left" vertical="center" wrapText="1"/>
    </xf>
    <xf numFmtId="166" fontId="113" fillId="0" borderId="336">
      <protection locked="0"/>
    </xf>
    <xf numFmtId="208" fontId="90" fillId="63" borderId="335"/>
    <xf numFmtId="0" fontId="147" fillId="73" borderId="357">
      <alignment horizontal="left" vertical="center" wrapText="1"/>
    </xf>
    <xf numFmtId="166" fontId="113" fillId="0" borderId="356">
      <protection locked="0"/>
    </xf>
    <xf numFmtId="208" fontId="90" fillId="63" borderId="355"/>
    <xf numFmtId="0" fontId="147" fillId="73" borderId="371">
      <alignment horizontal="left" vertical="center" wrapText="1"/>
    </xf>
    <xf numFmtId="166" fontId="113" fillId="0" borderId="370">
      <protection locked="0"/>
    </xf>
    <xf numFmtId="208" fontId="90" fillId="63" borderId="369"/>
    <xf numFmtId="0" fontId="12" fillId="0" borderId="250"/>
    <xf numFmtId="0" fontId="12" fillId="0" borderId="259"/>
    <xf numFmtId="0" fontId="147" fillId="73" borderId="239">
      <alignment horizontal="left" vertical="center" wrapText="1"/>
    </xf>
    <xf numFmtId="0" fontId="12" fillId="0" borderId="259"/>
    <xf numFmtId="241" fontId="12" fillId="65" borderId="76" applyNumberFormat="0" applyFont="0" applyBorder="0" applyAlignment="0">
      <alignment horizontal="right" vertical="center"/>
      <protection locked="0"/>
    </xf>
    <xf numFmtId="10" fontId="108" fillId="65" borderId="250" applyNumberFormat="0" applyBorder="0" applyAlignment="0" applyProtection="0"/>
    <xf numFmtId="0" fontId="12" fillId="0" borderId="286"/>
    <xf numFmtId="0" fontId="147" fillId="73" borderId="269">
      <alignment horizontal="left" vertical="center" wrapText="1"/>
    </xf>
    <xf numFmtId="10" fontId="108" fillId="65" borderId="259" applyNumberFormat="0" applyBorder="0" applyAlignment="0" applyProtection="0"/>
    <xf numFmtId="14" fontId="85" fillId="0" borderId="191" applyFont="0" applyFill="0" applyBorder="0" applyAlignment="0" applyProtection="0"/>
    <xf numFmtId="208" fontId="90" fillId="63" borderId="231"/>
    <xf numFmtId="166" fontId="113" fillId="0" borderId="232">
      <protection locked="0"/>
    </xf>
    <xf numFmtId="0" fontId="147" fillId="73" borderId="233">
      <alignment horizontal="left" vertical="center" wrapText="1"/>
    </xf>
    <xf numFmtId="2" fontId="149" fillId="0" borderId="191"/>
    <xf numFmtId="0" fontId="147" fillId="73" borderId="283">
      <alignment horizontal="left" vertical="center" wrapText="1"/>
    </xf>
    <xf numFmtId="0" fontId="47" fillId="0" borderId="255">
      <alignment horizontal="left" vertical="center"/>
    </xf>
    <xf numFmtId="1" fontId="121" fillId="69" borderId="241" applyNumberFormat="0" applyBorder="0" applyAlignment="0">
      <alignment horizontal="centerContinuous" vertical="center"/>
      <protection locked="0"/>
    </xf>
    <xf numFmtId="237" fontId="12" fillId="71" borderId="250" applyNumberFormat="0" applyFont="0" applyBorder="0" applyAlignment="0" applyProtection="0"/>
    <xf numFmtId="0" fontId="25" fillId="8" borderId="242" applyNumberFormat="0" applyAlignment="0" applyProtection="0"/>
    <xf numFmtId="10" fontId="108" fillId="65" borderId="259" applyNumberFormat="0" applyBorder="0" applyAlignment="0" applyProtection="0"/>
    <xf numFmtId="0" fontId="12" fillId="0" borderId="302"/>
    <xf numFmtId="1" fontId="121" fillId="69" borderId="256" applyNumberFormat="0" applyBorder="0" applyAlignment="0">
      <alignment horizontal="centerContinuous" vertical="center"/>
      <protection locked="0"/>
    </xf>
    <xf numFmtId="0" fontId="25" fillId="8" borderId="251" applyNumberFormat="0" applyAlignment="0" applyProtection="0"/>
    <xf numFmtId="0" fontId="47" fillId="0" borderId="264">
      <alignment horizontal="left" vertical="center"/>
    </xf>
    <xf numFmtId="237" fontId="12" fillId="71" borderId="259" applyNumberFormat="0" applyFont="0" applyBorder="0" applyAlignment="0" applyProtection="0"/>
    <xf numFmtId="224" fontId="108" fillId="0" borderId="70" applyFont="0" applyFill="0" applyBorder="0" applyAlignment="0" applyProtection="0"/>
    <xf numFmtId="0" fontId="147" fillId="73" borderId="300">
      <alignment horizontal="left" vertical="center" wrapText="1"/>
    </xf>
    <xf numFmtId="1" fontId="121" fillId="69" borderId="265" applyNumberFormat="0" applyBorder="0" applyAlignment="0">
      <alignment horizontal="centerContinuous" vertical="center"/>
      <protection locked="0"/>
    </xf>
    <xf numFmtId="224" fontId="108" fillId="0" borderId="70" applyFont="0" applyFill="0" applyBorder="0" applyAlignment="0" applyProtection="0"/>
    <xf numFmtId="10" fontId="108" fillId="65" borderId="286" applyNumberFormat="0" applyBorder="0" applyAlignment="0" applyProtection="0"/>
    <xf numFmtId="0" fontId="47" fillId="0" borderId="278">
      <alignment horizontal="left" vertical="center"/>
    </xf>
    <xf numFmtId="237" fontId="12" fillId="71" borderId="259" applyNumberFormat="0" applyFont="0" applyBorder="0" applyAlignment="0" applyProtection="0"/>
    <xf numFmtId="1" fontId="121" fillId="69" borderId="265" applyNumberFormat="0" applyBorder="0" applyAlignment="0">
      <alignment horizontal="centerContinuous" vertical="center"/>
      <protection locked="0"/>
    </xf>
    <xf numFmtId="224" fontId="108" fillId="0" borderId="70" applyFont="0" applyFill="0" applyBorder="0" applyAlignment="0" applyProtection="0"/>
    <xf numFmtId="0" fontId="25" fillId="8" borderId="275" applyNumberFormat="0" applyAlignment="0" applyProtection="0"/>
    <xf numFmtId="0" fontId="12" fillId="0" borderId="326"/>
    <xf numFmtId="0" fontId="147" fillId="73" borderId="300">
      <alignment horizontal="left" vertical="center" wrapText="1"/>
    </xf>
    <xf numFmtId="0" fontId="47" fillId="0" borderId="295">
      <alignment horizontal="left" vertical="center"/>
    </xf>
    <xf numFmtId="10" fontId="108" fillId="65" borderId="302" applyNumberFormat="0" applyBorder="0" applyAlignment="0" applyProtection="0"/>
    <xf numFmtId="231" fontId="85" fillId="0" borderId="191" applyFont="0" applyFill="0" applyBorder="0" applyAlignment="0" applyProtection="0"/>
    <xf numFmtId="237" fontId="12" fillId="71" borderId="286" applyNumberFormat="0" applyFont="0" applyBorder="0" applyAlignment="0" applyProtection="0"/>
    <xf numFmtId="224" fontId="108" fillId="0" borderId="70" applyFont="0" applyFill="0" applyBorder="0" applyAlignment="0" applyProtection="0"/>
    <xf numFmtId="1" fontId="121" fillId="69" borderId="291" applyNumberFormat="0" applyBorder="0" applyAlignment="0">
      <alignment horizontal="centerContinuous" vertical="center"/>
      <protection locked="0"/>
    </xf>
    <xf numFmtId="241" fontId="12" fillId="65" borderId="76" applyNumberFormat="0" applyFont="0" applyBorder="0" applyAlignment="0">
      <alignment horizontal="right" vertical="center"/>
      <protection locked="0"/>
    </xf>
    <xf numFmtId="0" fontId="25" fillId="8" borderId="292" applyNumberFormat="0" applyAlignment="0" applyProtection="0"/>
    <xf numFmtId="238" fontId="87" fillId="0" borderId="169">
      <alignment horizontal="center"/>
    </xf>
    <xf numFmtId="0" fontId="47" fillId="0" borderId="317">
      <alignment horizontal="left" vertical="center"/>
    </xf>
    <xf numFmtId="237" fontId="12" fillId="71" borderId="302" applyNumberFormat="0" applyFont="0" applyBorder="0" applyAlignment="0" applyProtection="0"/>
    <xf numFmtId="224" fontId="108" fillId="0" borderId="70" applyFont="0" applyFill="0" applyBorder="0" applyAlignment="0" applyProtection="0"/>
    <xf numFmtId="235" fontId="101" fillId="68" borderId="10">
      <alignment horizontal="left"/>
    </xf>
    <xf numFmtId="0" fontId="12" fillId="0" borderId="338"/>
    <xf numFmtId="0" fontId="147" fillId="73" borderId="323">
      <alignment horizontal="left" vertical="center" wrapText="1"/>
    </xf>
    <xf numFmtId="1" fontId="121" fillId="69" borderId="318" applyNumberFormat="0" applyBorder="0" applyAlignment="0">
      <alignment horizontal="centerContinuous" vertical="center"/>
      <protection locked="0"/>
    </xf>
    <xf numFmtId="10" fontId="108" fillId="65" borderId="326" applyNumberFormat="0" applyBorder="0" applyAlignment="0" applyProtection="0"/>
    <xf numFmtId="0" fontId="25" fillId="8" borderId="303" applyNumberFormat="0" applyAlignment="0" applyProtection="0"/>
    <xf numFmtId="14" fontId="85" fillId="0" borderId="85" applyFont="0" applyFill="0" applyBorder="0" applyAlignment="0" applyProtection="0"/>
    <xf numFmtId="0" fontId="47" fillId="0" borderId="317">
      <alignment horizontal="left" vertical="center"/>
    </xf>
    <xf numFmtId="224" fontId="108" fillId="0" borderId="70" applyFont="0" applyFill="0" applyBorder="0" applyAlignment="0" applyProtection="0"/>
    <xf numFmtId="238" fontId="87" fillId="0" borderId="169">
      <alignment horizontal="center"/>
    </xf>
    <xf numFmtId="2" fontId="149" fillId="0" borderId="85"/>
    <xf numFmtId="227" fontId="78" fillId="0" borderId="168" applyNumberFormat="0" applyFill="0">
      <alignment horizontal="right"/>
    </xf>
    <xf numFmtId="227" fontId="78" fillId="0" borderId="168" applyNumberFormat="0" applyFill="0">
      <alignment horizontal="right"/>
    </xf>
    <xf numFmtId="224" fontId="108" fillId="0" borderId="70" applyFont="0" applyFill="0" applyBorder="0" applyAlignment="0" applyProtection="0"/>
    <xf numFmtId="1" fontId="121" fillId="69" borderId="318" applyNumberFormat="0" applyBorder="0" applyAlignment="0">
      <alignment horizontal="centerContinuous" vertical="center"/>
      <protection locked="0"/>
    </xf>
    <xf numFmtId="0" fontId="25" fillId="8" borderId="303" applyNumberFormat="0" applyAlignment="0" applyProtection="0"/>
    <xf numFmtId="0" fontId="47" fillId="0" borderId="331">
      <alignment horizontal="left" vertical="center"/>
    </xf>
    <xf numFmtId="237" fontId="12" fillId="71" borderId="326" applyNumberFormat="0" applyFont="0" applyBorder="0" applyAlignment="0" applyProtection="0"/>
    <xf numFmtId="0" fontId="147" fillId="73" borderId="310">
      <alignment horizontal="left" vertical="center" wrapText="1"/>
    </xf>
    <xf numFmtId="0" fontId="12" fillId="0" borderId="338"/>
    <xf numFmtId="224" fontId="108" fillId="0" borderId="70" applyFont="0" applyFill="0" applyBorder="0" applyAlignment="0" applyProtection="0"/>
    <xf numFmtId="1" fontId="121" fillId="69" borderId="332" applyNumberFormat="0" applyBorder="0" applyAlignment="0">
      <alignment horizontal="centerContinuous" vertical="center"/>
      <protection locked="0"/>
    </xf>
    <xf numFmtId="10" fontId="108" fillId="65" borderId="338" applyNumberFormat="0" applyBorder="0" applyAlignment="0" applyProtection="0"/>
    <xf numFmtId="0" fontId="25" fillId="8" borderId="327" applyNumberFormat="0" applyAlignment="0" applyProtection="0"/>
    <xf numFmtId="0" fontId="147" fillId="73" borderId="337">
      <alignment horizontal="left" vertical="center" wrapText="1"/>
    </xf>
    <xf numFmtId="224" fontId="108" fillId="0" borderId="70" applyFont="0" applyFill="0" applyBorder="0" applyAlignment="0" applyProtection="0"/>
    <xf numFmtId="227" fontId="78" fillId="0" borderId="168" applyNumberFormat="0" applyFill="0">
      <alignment horizontal="right"/>
    </xf>
    <xf numFmtId="227" fontId="78" fillId="0" borderId="168" applyNumberFormat="0" applyFill="0">
      <alignment horizontal="right"/>
    </xf>
    <xf numFmtId="224" fontId="108" fillId="0" borderId="70" applyFont="0" applyFill="0" applyBorder="0" applyAlignment="0" applyProtection="0"/>
    <xf numFmtId="235" fontId="101" fillId="68" borderId="88">
      <alignment horizontal="left"/>
    </xf>
    <xf numFmtId="224" fontId="108" fillId="0" borderId="70" applyFont="0" applyFill="0" applyBorder="0" applyAlignment="0" applyProtection="0"/>
    <xf numFmtId="0" fontId="47" fillId="0" borderId="295">
      <alignment horizontal="left" vertical="center"/>
    </xf>
    <xf numFmtId="0" fontId="12" fillId="0" borderId="360"/>
    <xf numFmtId="237" fontId="12" fillId="71" borderId="338" applyNumberFormat="0" applyFont="0" applyBorder="0" applyAlignment="0" applyProtection="0"/>
    <xf numFmtId="241" fontId="194" fillId="86" borderId="240" applyNumberFormat="0" applyBorder="0" applyAlignment="0" applyProtection="0">
      <alignment vertical="center"/>
    </xf>
    <xf numFmtId="171" fontId="85" fillId="0" borderId="249"/>
    <xf numFmtId="224" fontId="108" fillId="0" borderId="70" applyFont="0" applyFill="0" applyBorder="0" applyAlignment="0" applyProtection="0"/>
    <xf numFmtId="231" fontId="85" fillId="0" borderId="85" applyFont="0" applyFill="0" applyBorder="0" applyAlignment="0" applyProtection="0"/>
    <xf numFmtId="0" fontId="147" fillId="73" borderId="310">
      <alignment horizontal="left" vertical="center" wrapText="1"/>
    </xf>
    <xf numFmtId="14" fontId="85" fillId="0" borderId="191" applyFont="0" applyFill="0" applyBorder="0" applyAlignment="0" applyProtection="0"/>
    <xf numFmtId="1" fontId="121" fillId="69" borderId="307" applyNumberFormat="0" applyBorder="0" applyAlignment="0">
      <alignment horizontal="centerContinuous" vertical="center"/>
      <protection locked="0"/>
    </xf>
    <xf numFmtId="224" fontId="108" fillId="0" borderId="70" applyFont="0" applyFill="0" applyBorder="0" applyAlignment="0" applyProtection="0"/>
    <xf numFmtId="0" fontId="47" fillId="0" borderId="295">
      <alignment horizontal="left" vertical="center"/>
    </xf>
    <xf numFmtId="241" fontId="194" fillId="86" borderId="270" applyNumberFormat="0" applyBorder="0" applyAlignment="0" applyProtection="0">
      <alignment vertical="center"/>
    </xf>
    <xf numFmtId="171" fontId="85" fillId="0" borderId="271"/>
    <xf numFmtId="10" fontId="108" fillId="65" borderId="338" applyNumberFormat="0" applyBorder="0" applyAlignment="0" applyProtection="0"/>
    <xf numFmtId="0" fontId="25" fillId="8" borderId="340" applyNumberFormat="0" applyAlignment="0" applyProtection="0"/>
    <xf numFmtId="2" fontId="149" fillId="0" borderId="191"/>
    <xf numFmtId="224" fontId="108" fillId="0" borderId="70" applyFont="0" applyFill="0" applyBorder="0" applyAlignment="0" applyProtection="0"/>
    <xf numFmtId="14" fontId="85" fillId="0" borderId="85" applyFont="0" applyFill="0" applyBorder="0" applyAlignment="0" applyProtection="0"/>
    <xf numFmtId="1" fontId="121" fillId="69" borderId="307" applyNumberFormat="0" applyBorder="0" applyAlignment="0">
      <alignment horizontal="centerContinuous" vertical="center"/>
      <protection locked="0"/>
    </xf>
    <xf numFmtId="2" fontId="149" fillId="0" borderId="85"/>
    <xf numFmtId="224" fontId="108" fillId="0" borderId="70" applyFont="0" applyFill="0" applyBorder="0" applyAlignment="0" applyProtection="0"/>
    <xf numFmtId="14" fontId="85" fillId="0" borderId="85" applyFont="0" applyFill="0" applyBorder="0" applyAlignment="0" applyProtection="0"/>
    <xf numFmtId="0" fontId="147" fillId="73" borderId="337">
      <alignment horizontal="left" vertical="center" wrapText="1"/>
    </xf>
    <xf numFmtId="0" fontId="25" fillId="8" borderId="312" applyNumberFormat="0" applyAlignment="0" applyProtection="0"/>
    <xf numFmtId="224" fontId="108" fillId="0" borderId="70" applyFont="0" applyFill="0" applyBorder="0" applyAlignment="0" applyProtection="0"/>
    <xf numFmtId="241" fontId="194" fillId="86" borderId="270" applyNumberFormat="0" applyBorder="0" applyAlignment="0" applyProtection="0">
      <alignment vertical="center"/>
    </xf>
    <xf numFmtId="171" fontId="85" fillId="0" borderId="271"/>
    <xf numFmtId="0" fontId="47" fillId="0" borderId="295">
      <alignment horizontal="left" vertical="center"/>
    </xf>
    <xf numFmtId="2" fontId="149" fillId="0" borderId="85"/>
    <xf numFmtId="235" fontId="101" fillId="68" borderId="88">
      <alignment horizontal="left"/>
    </xf>
    <xf numFmtId="224" fontId="108" fillId="0" borderId="70" applyFont="0" applyFill="0" applyBorder="0" applyAlignment="0" applyProtection="0"/>
    <xf numFmtId="0" fontId="47" fillId="0" borderId="295">
      <alignment horizontal="left" vertical="center"/>
    </xf>
    <xf numFmtId="1" fontId="121" fillId="69" borderId="307" applyNumberFormat="0" applyBorder="0" applyAlignment="0">
      <alignment horizontal="centerContinuous" vertical="center"/>
      <protection locked="0"/>
    </xf>
    <xf numFmtId="237" fontId="12" fillId="71" borderId="338" applyNumberFormat="0" applyFont="0" applyBorder="0" applyAlignment="0" applyProtection="0"/>
    <xf numFmtId="0" fontId="147" fillId="73" borderId="357">
      <alignment horizontal="left" vertical="center" wrapText="1"/>
    </xf>
    <xf numFmtId="0" fontId="25" fillId="8" borderId="312" applyNumberFormat="0" applyAlignment="0" applyProtection="0"/>
    <xf numFmtId="166" fontId="113" fillId="0" borderId="238">
      <protection locked="0"/>
    </xf>
    <xf numFmtId="224" fontId="108" fillId="0" borderId="70" applyFont="0" applyFill="0" applyBorder="0" applyAlignment="0" applyProtection="0"/>
    <xf numFmtId="1" fontId="121" fillId="69" borderId="307" applyNumberFormat="0" applyBorder="0" applyAlignment="0">
      <alignment horizontal="centerContinuous" vertical="center"/>
      <protection locked="0"/>
    </xf>
    <xf numFmtId="10" fontId="108" fillId="65" borderId="360" applyNumberFormat="0" applyBorder="0" applyAlignment="0" applyProtection="0"/>
    <xf numFmtId="224" fontId="108" fillId="0" borderId="70" applyFont="0" applyFill="0" applyBorder="0" applyAlignment="0" applyProtection="0"/>
    <xf numFmtId="0" fontId="25" fillId="8" borderId="340" applyNumberFormat="0" applyAlignment="0" applyProtection="0"/>
    <xf numFmtId="241" fontId="194" fillId="86" borderId="284" applyNumberFormat="0" applyBorder="0" applyAlignment="0" applyProtection="0">
      <alignment vertical="center"/>
    </xf>
    <xf numFmtId="171" fontId="85" fillId="0" borderId="285"/>
    <xf numFmtId="224" fontId="108" fillId="0" borderId="70" applyFont="0" applyFill="0" applyBorder="0" applyAlignment="0" applyProtection="0"/>
    <xf numFmtId="0" fontId="12" fillId="24" borderId="252" applyNumberFormat="0" applyFont="0" applyAlignment="0" applyProtection="0"/>
    <xf numFmtId="0" fontId="25" fillId="8" borderId="312" applyNumberFormat="0" applyAlignment="0" applyProtection="0"/>
    <xf numFmtId="224" fontId="108" fillId="0" borderId="70" applyFont="0" applyFill="0" applyBorder="0" applyAlignment="0" applyProtection="0"/>
    <xf numFmtId="0" fontId="47" fillId="0" borderId="365">
      <alignment horizontal="left" vertical="center"/>
    </xf>
    <xf numFmtId="231" fontId="85" fillId="0" borderId="191" applyFont="0" applyFill="0" applyBorder="0" applyAlignment="0" applyProtection="0"/>
    <xf numFmtId="241" fontId="194" fillId="86" borderId="316" applyNumberFormat="0" applyBorder="0" applyAlignment="0" applyProtection="0">
      <alignment vertical="center"/>
    </xf>
    <xf numFmtId="241" fontId="194" fillId="86" borderId="311" applyNumberFormat="0" applyBorder="0" applyAlignment="0" applyProtection="0">
      <alignment vertical="center"/>
    </xf>
    <xf numFmtId="171" fontId="85" fillId="0" borderId="301"/>
    <xf numFmtId="166" fontId="113" fillId="0" borderId="268">
      <protection locked="0"/>
    </xf>
    <xf numFmtId="237" fontId="12" fillId="71" borderId="360" applyNumberFormat="0" applyFont="0" applyBorder="0" applyAlignment="0" applyProtection="0"/>
    <xf numFmtId="224" fontId="108" fillId="0" borderId="70" applyFont="0" applyFill="0" applyBorder="0" applyAlignment="0" applyProtection="0"/>
    <xf numFmtId="231" fontId="85" fillId="0" borderId="85" applyFont="0" applyFill="0" applyBorder="0" applyAlignment="0" applyProtection="0"/>
    <xf numFmtId="1" fontId="121" fillId="69" borderId="366" applyNumberFormat="0" applyBorder="0" applyAlignment="0">
      <alignment horizontal="centerContinuous" vertical="center"/>
      <protection locked="0"/>
    </xf>
    <xf numFmtId="224" fontId="108" fillId="0" borderId="70" applyFont="0" applyFill="0" applyBorder="0" applyAlignment="0" applyProtection="0"/>
    <xf numFmtId="0" fontId="47" fillId="0" borderId="365">
      <alignment horizontal="left" vertical="center"/>
    </xf>
    <xf numFmtId="0" fontId="25" fillId="8" borderId="361" applyNumberFormat="0" applyAlignment="0" applyProtection="0"/>
    <xf numFmtId="231" fontId="85" fillId="0" borderId="85" applyFont="0" applyFill="0" applyBorder="0" applyAlignment="0" applyProtection="0"/>
    <xf numFmtId="166" fontId="113" fillId="0" borderId="282">
      <protection locked="0"/>
    </xf>
    <xf numFmtId="224" fontId="108" fillId="0" borderId="70" applyFont="0" applyFill="0" applyBorder="0" applyAlignment="0" applyProtection="0"/>
    <xf numFmtId="1" fontId="121" fillId="69" borderId="366" applyNumberFormat="0" applyBorder="0" applyAlignment="0">
      <alignment horizontal="centerContinuous" vertical="center"/>
      <protection locked="0"/>
    </xf>
    <xf numFmtId="0" fontId="25" fillId="8" borderId="361" applyNumberFormat="0" applyAlignment="0" applyProtection="0"/>
    <xf numFmtId="224" fontId="108" fillId="0" borderId="70" applyFont="0" applyFill="0" applyBorder="0" applyAlignment="0" applyProtection="0"/>
    <xf numFmtId="171" fontId="85" fillId="0" borderId="325"/>
    <xf numFmtId="171" fontId="85" fillId="0" borderId="325"/>
    <xf numFmtId="241" fontId="194" fillId="86" borderId="324" applyNumberFormat="0" applyBorder="0" applyAlignment="0" applyProtection="0">
      <alignment vertical="center"/>
    </xf>
    <xf numFmtId="166" fontId="113" fillId="0" borderId="299">
      <protection locked="0"/>
    </xf>
    <xf numFmtId="224" fontId="108" fillId="0" borderId="70" applyFont="0" applyFill="0" applyBorder="0" applyAlignment="0" applyProtection="0"/>
    <xf numFmtId="166" fontId="113" fillId="0" borderId="299">
      <protection locked="0"/>
    </xf>
    <xf numFmtId="0" fontId="17" fillId="21" borderId="242" applyNumberFormat="0" applyAlignment="0" applyProtection="0"/>
    <xf numFmtId="0" fontId="12" fillId="24" borderId="304" applyNumberFormat="0" applyFont="0" applyAlignment="0" applyProtection="0"/>
    <xf numFmtId="241" fontId="194" fillId="86" borderId="324" applyNumberFormat="0" applyBorder="0" applyAlignment="0" applyProtection="0">
      <alignment vertical="center"/>
    </xf>
    <xf numFmtId="171" fontId="85" fillId="0" borderId="334"/>
    <xf numFmtId="0" fontId="83" fillId="0" borderId="247" applyNumberFormat="0" applyFont="0" applyFill="0" applyAlignment="0" applyProtection="0"/>
    <xf numFmtId="171" fontId="85" fillId="0" borderId="334"/>
    <xf numFmtId="0" fontId="17" fillId="21" borderId="251" applyNumberFormat="0" applyAlignment="0" applyProtection="0"/>
    <xf numFmtId="208" fontId="90" fillId="63" borderId="237"/>
    <xf numFmtId="0" fontId="83" fillId="0" borderId="257" applyNumberFormat="0" applyFont="0" applyFill="0" applyAlignment="0" applyProtection="0"/>
    <xf numFmtId="0" fontId="12" fillId="24" borderId="304" applyNumberFormat="0" applyFont="0" applyAlignment="0" applyProtection="0"/>
    <xf numFmtId="167" fontId="87" fillId="0" borderId="258" applyFont="0"/>
    <xf numFmtId="171" fontId="85" fillId="0" borderId="334"/>
    <xf numFmtId="0" fontId="99" fillId="0" borderId="167" applyNumberFormat="0" applyFont="0" applyFill="0" applyAlignment="0" applyProtection="0">
      <alignment horizontal="centerContinuous"/>
    </xf>
    <xf numFmtId="208" fontId="90" fillId="63" borderId="267"/>
    <xf numFmtId="171" fontId="85" fillId="0" borderId="346"/>
    <xf numFmtId="166" fontId="113" fillId="0" borderId="322">
      <protection locked="0"/>
    </xf>
    <xf numFmtId="167" fontId="87" fillId="0" borderId="258" applyFont="0"/>
    <xf numFmtId="0" fontId="12" fillId="24" borderId="330" applyNumberFormat="0" applyFont="0" applyAlignment="0" applyProtection="0"/>
    <xf numFmtId="0" fontId="17" fillId="21" borderId="275" applyNumberFormat="0" applyAlignment="0" applyProtection="0"/>
    <xf numFmtId="0" fontId="83" fillId="0" borderId="279" applyNumberFormat="0" applyFont="0" applyFill="0" applyAlignment="0" applyProtection="0"/>
    <xf numFmtId="0" fontId="83" fillId="0" borderId="191" applyNumberFormat="0" applyFont="0" applyFill="0" applyAlignment="0" applyProtection="0"/>
    <xf numFmtId="0" fontId="97" fillId="0" borderId="191" applyNumberFormat="0" applyFill="0" applyAlignment="0" applyProtection="0"/>
    <xf numFmtId="241" fontId="194" fillId="86" borderId="324" applyNumberFormat="0" applyBorder="0" applyAlignment="0" applyProtection="0">
      <alignment vertical="center"/>
    </xf>
    <xf numFmtId="171" fontId="85" fillId="0" borderId="334"/>
    <xf numFmtId="208" fontId="90" fillId="63" borderId="281"/>
    <xf numFmtId="167" fontId="87" fillId="0" borderId="280" applyFont="0"/>
    <xf numFmtId="171" fontId="85" fillId="0" borderId="346"/>
    <xf numFmtId="0" fontId="17" fillId="21" borderId="292" applyNumberFormat="0" applyAlignment="0" applyProtection="0"/>
    <xf numFmtId="0" fontId="83" fillId="0" borderId="296" applyNumberFormat="0" applyFont="0" applyFill="0" applyAlignment="0" applyProtection="0"/>
    <xf numFmtId="208" fontId="90" fillId="63" borderId="298"/>
    <xf numFmtId="241" fontId="194" fillId="86" borderId="324" applyNumberFormat="0" applyBorder="0" applyAlignment="0" applyProtection="0">
      <alignment vertical="center"/>
    </xf>
    <xf numFmtId="171" fontId="85" fillId="0" borderId="334"/>
    <xf numFmtId="167" fontId="87" fillId="0" borderId="297" applyFont="0"/>
    <xf numFmtId="166" fontId="113" fillId="0" borderId="309">
      <protection locked="0"/>
    </xf>
    <xf numFmtId="0" fontId="12" fillId="24" borderId="341" applyNumberFormat="0" applyFont="0" applyAlignment="0" applyProtection="0"/>
    <xf numFmtId="241" fontId="194" fillId="86" borderId="324" applyNumberFormat="0" applyBorder="0" applyAlignment="0" applyProtection="0">
      <alignment vertical="center"/>
    </xf>
    <xf numFmtId="171" fontId="85" fillId="0" borderId="334"/>
    <xf numFmtId="0" fontId="83" fillId="0" borderId="10" applyNumberFormat="0" applyFont="0" applyFill="0" applyAlignment="0" applyProtection="0"/>
    <xf numFmtId="1" fontId="94" fillId="64" borderId="10" applyNumberFormat="0" applyBorder="0" applyAlignment="0">
      <alignment horizontal="center" vertical="top" wrapText="1"/>
      <protection hidden="1"/>
    </xf>
    <xf numFmtId="0" fontId="17" fillId="21" borderId="303" applyNumberFormat="0" applyAlignment="0" applyProtection="0"/>
    <xf numFmtId="165" fontId="88" fillId="0" borderId="9" applyNumberFormat="0" applyFont="0" applyBorder="0" applyProtection="0">
      <alignment horizontal="right"/>
    </xf>
    <xf numFmtId="207" fontId="12" fillId="0" borderId="9">
      <alignment horizontal="right"/>
      <protection locked="0"/>
    </xf>
    <xf numFmtId="0" fontId="83" fillId="0" borderId="319" applyNumberFormat="0" applyFont="0" applyFill="0" applyAlignment="0" applyProtection="0"/>
    <xf numFmtId="260" fontId="164" fillId="0" borderId="264" applyBorder="0"/>
    <xf numFmtId="205" fontId="88" fillId="0" borderId="9" applyFill="0">
      <alignment horizontal="right"/>
    </xf>
    <xf numFmtId="3" fontId="12" fillId="0" borderId="9" applyFill="0">
      <alignment horizontal="right"/>
    </xf>
    <xf numFmtId="204" fontId="88" fillId="0" borderId="9" applyFill="0">
      <alignment horizontal="right"/>
    </xf>
    <xf numFmtId="204" fontId="88" fillId="0" borderId="9">
      <alignment horizontal="right"/>
    </xf>
    <xf numFmtId="0" fontId="99" fillId="0" borderId="167" applyNumberFormat="0" applyFont="0" applyFill="0" applyAlignment="0" applyProtection="0">
      <alignment horizontal="centerContinuous"/>
    </xf>
    <xf numFmtId="166" fontId="113" fillId="0" borderId="336">
      <protection locked="0"/>
    </xf>
    <xf numFmtId="260" fontId="164" fillId="0" borderId="246" applyBorder="0"/>
    <xf numFmtId="0" fontId="12" fillId="24" borderId="313" applyNumberFormat="0" applyFont="0" applyAlignment="0" applyProtection="0"/>
    <xf numFmtId="208" fontId="90" fillId="63" borderId="298"/>
    <xf numFmtId="167" fontId="87" fillId="0" borderId="297" applyFont="0"/>
    <xf numFmtId="241" fontId="194" fillId="86" borderId="358" applyNumberFormat="0" applyBorder="0" applyAlignment="0" applyProtection="0">
      <alignment vertical="center"/>
    </xf>
    <xf numFmtId="171" fontId="85" fillId="0" borderId="359"/>
    <xf numFmtId="0" fontId="17" fillId="21" borderId="303" applyNumberFormat="0" applyAlignment="0" applyProtection="0"/>
    <xf numFmtId="203" fontId="12" fillId="0" borderId="9">
      <alignment horizontal="right"/>
    </xf>
    <xf numFmtId="0" fontId="83" fillId="0" borderId="319" applyNumberFormat="0" applyFont="0" applyFill="0" applyAlignment="0" applyProtection="0"/>
    <xf numFmtId="0" fontId="12" fillId="24" borderId="313" applyNumberFormat="0" applyFont="0" applyAlignment="0" applyProtection="0"/>
    <xf numFmtId="166" fontId="113" fillId="0" borderId="309">
      <protection locked="0"/>
    </xf>
    <xf numFmtId="0" fontId="12" fillId="24" borderId="341" applyNumberFormat="0" applyFont="0" applyAlignment="0" applyProtection="0"/>
    <xf numFmtId="0" fontId="99" fillId="0" borderId="167" applyNumberFormat="0" applyFont="0" applyFill="0" applyAlignment="0" applyProtection="0">
      <alignment horizontal="centerContinuous"/>
    </xf>
    <xf numFmtId="241" fontId="194" fillId="86" borderId="372" applyNumberFormat="0" applyBorder="0" applyAlignment="0" applyProtection="0">
      <alignment vertical="center"/>
    </xf>
    <xf numFmtId="0" fontId="17" fillId="21" borderId="327" applyNumberFormat="0" applyAlignment="0" applyProtection="0"/>
    <xf numFmtId="171" fontId="85" fillId="0" borderId="373"/>
    <xf numFmtId="0" fontId="83" fillId="0" borderId="333" applyNumberFormat="0" applyFont="0" applyFill="0" applyAlignment="0" applyProtection="0"/>
    <xf numFmtId="0" fontId="12" fillId="24" borderId="245" applyNumberFormat="0" applyFont="0" applyAlignment="0" applyProtection="0"/>
    <xf numFmtId="208" fontId="90" fillId="63" borderId="321"/>
    <xf numFmtId="167" fontId="87" fillId="0" borderId="320" applyFont="0"/>
    <xf numFmtId="166" fontId="113" fillId="0" borderId="336">
      <protection locked="0"/>
    </xf>
    <xf numFmtId="0" fontId="83" fillId="0" borderId="88" applyNumberFormat="0" applyFont="0" applyFill="0" applyAlignment="0" applyProtection="0"/>
    <xf numFmtId="1" fontId="94" fillId="64" borderId="88" applyNumberFormat="0" applyBorder="0" applyAlignment="0">
      <alignment horizontal="center" vertical="top" wrapText="1"/>
      <protection hidden="1"/>
    </xf>
    <xf numFmtId="0" fontId="83" fillId="0" borderId="85" applyNumberFormat="0" applyFont="0" applyFill="0" applyAlignment="0" applyProtection="0"/>
    <xf numFmtId="165" fontId="88" fillId="0" borderId="87" applyNumberFormat="0" applyFont="0" applyBorder="0" applyProtection="0">
      <alignment horizontal="right"/>
    </xf>
    <xf numFmtId="207" fontId="12" fillId="0" borderId="87">
      <alignment horizontal="right"/>
      <protection locked="0"/>
    </xf>
    <xf numFmtId="0" fontId="97" fillId="0" borderId="85" applyNumberFormat="0" applyFill="0" applyAlignment="0" applyProtection="0"/>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0" fontId="83" fillId="0" borderId="296" applyNumberFormat="0" applyFont="0" applyFill="0" applyAlignment="0" applyProtection="0"/>
    <xf numFmtId="166" fontId="113" fillId="0" borderId="356">
      <protection locked="0"/>
    </xf>
    <xf numFmtId="0" fontId="12" fillId="24" borderId="362" applyNumberFormat="0" applyFont="0" applyAlignment="0" applyProtection="0"/>
    <xf numFmtId="0" fontId="17" fillId="21" borderId="340" applyNumberFormat="0" applyAlignment="0" applyProtection="0"/>
    <xf numFmtId="0" fontId="83" fillId="0" borderId="296" applyNumberFormat="0" applyFont="0" applyFill="0" applyAlignment="0" applyProtection="0"/>
    <xf numFmtId="203" fontId="12" fillId="0" borderId="87">
      <alignment horizontal="right"/>
    </xf>
    <xf numFmtId="0" fontId="12" fillId="24" borderId="362" applyNumberFormat="0" applyFont="0" applyAlignment="0" applyProtection="0"/>
    <xf numFmtId="208" fontId="90" fillId="63" borderId="308"/>
    <xf numFmtId="0" fontId="17" fillId="21" borderId="312" applyNumberFormat="0" applyAlignment="0" applyProtection="0"/>
    <xf numFmtId="0" fontId="83" fillId="0" borderId="296" applyNumberFormat="0" applyFont="0" applyFill="0" applyAlignment="0" applyProtection="0"/>
    <xf numFmtId="208" fontId="90" fillId="63" borderId="335"/>
    <xf numFmtId="167" fontId="87" fillId="0" borderId="339" applyFont="0"/>
    <xf numFmtId="0" fontId="83" fillId="0" borderId="88" applyNumberFormat="0" applyFont="0" applyFill="0" applyAlignment="0" applyProtection="0"/>
    <xf numFmtId="1" fontId="94" fillId="64" borderId="88" applyNumberFormat="0" applyBorder="0" applyAlignment="0">
      <alignment horizontal="center" vertical="top" wrapText="1"/>
      <protection hidden="1"/>
    </xf>
    <xf numFmtId="0" fontId="17" fillId="21" borderId="312" applyNumberFormat="0" applyAlignment="0" applyProtection="0"/>
    <xf numFmtId="165" fontId="88" fillId="0" borderId="87" applyNumberFormat="0" applyFont="0" applyBorder="0" applyProtection="0">
      <alignment horizontal="right"/>
    </xf>
    <xf numFmtId="207" fontId="12" fillId="0" borderId="87">
      <alignment horizontal="right"/>
      <protection locked="0"/>
    </xf>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0" fontId="83" fillId="0" borderId="296" applyNumberFormat="0" applyFont="0" applyFill="0" applyAlignment="0" applyProtection="0"/>
    <xf numFmtId="0" fontId="17" fillId="21" borderId="340" applyNumberFormat="0" applyAlignment="0" applyProtection="0"/>
    <xf numFmtId="0" fontId="83" fillId="0" borderId="296" applyNumberFormat="0" applyFont="0" applyFill="0" applyAlignment="0" applyProtection="0"/>
    <xf numFmtId="0" fontId="12" fillId="61" borderId="242" applyNumberFormat="0">
      <alignment horizontal="left" vertical="center"/>
    </xf>
    <xf numFmtId="0" fontId="12" fillId="60" borderId="242" applyNumberFormat="0">
      <alignment horizontal="centerContinuous" vertical="center" wrapText="1"/>
    </xf>
    <xf numFmtId="203" fontId="12" fillId="0" borderId="87">
      <alignment horizontal="right"/>
    </xf>
    <xf numFmtId="208" fontId="90" fillId="63" borderId="308"/>
    <xf numFmtId="171" fontId="12" fillId="0" borderId="191" applyBorder="0" applyProtection="0">
      <alignment horizontal="right" vertical="center"/>
    </xf>
    <xf numFmtId="0" fontId="189" fillId="83" borderId="191" applyBorder="0" applyProtection="0">
      <alignment horizontal="centerContinuous" vertical="center"/>
    </xf>
    <xf numFmtId="0" fontId="17" fillId="21" borderId="312" applyNumberFormat="0" applyAlignment="0" applyProtection="0"/>
    <xf numFmtId="241" fontId="194" fillId="86" borderId="240" applyNumberFormat="0" applyBorder="0" applyAlignment="0" applyProtection="0">
      <alignment vertical="center"/>
    </xf>
    <xf numFmtId="49" fontId="79" fillId="0" borderId="191">
      <alignment vertical="center"/>
    </xf>
    <xf numFmtId="0" fontId="12" fillId="61" borderId="251" applyNumberFormat="0">
      <alignment horizontal="left" vertical="center"/>
    </xf>
    <xf numFmtId="0" fontId="83" fillId="0" borderId="191" applyNumberFormat="0" applyFont="0" applyFill="0" applyAlignment="0" applyProtection="0"/>
    <xf numFmtId="0" fontId="97" fillId="0" borderId="191" applyNumberFormat="0" applyFill="0" applyAlignment="0" applyProtection="0"/>
    <xf numFmtId="0" fontId="83" fillId="0" borderId="85" applyNumberFormat="0" applyFont="0" applyFill="0" applyAlignment="0" applyProtection="0"/>
    <xf numFmtId="260" fontId="164" fillId="0" borderId="272" applyBorder="0"/>
    <xf numFmtId="0" fontId="97" fillId="0" borderId="85" applyNumberFormat="0" applyFill="0" applyAlignment="0" applyProtection="0"/>
    <xf numFmtId="260" fontId="164" fillId="0" borderId="278" applyBorder="0"/>
    <xf numFmtId="283" fontId="79" fillId="0" borderId="191">
      <alignment horizontal="right"/>
    </xf>
    <xf numFmtId="0" fontId="12" fillId="60" borderId="251" applyNumberFormat="0">
      <alignment horizontal="centerContinuous" vertical="center" wrapText="1"/>
    </xf>
    <xf numFmtId="229" fontId="81" fillId="65" borderId="171" applyFont="0" applyFill="0" applyBorder="0" applyAlignment="0" applyProtection="0"/>
    <xf numFmtId="208" fontId="90" fillId="63" borderId="335"/>
    <xf numFmtId="260" fontId="164" fillId="0" borderId="246" applyBorder="0"/>
    <xf numFmtId="0" fontId="83" fillId="0" borderId="85" applyNumberFormat="0" applyFont="0" applyFill="0" applyAlignment="0" applyProtection="0"/>
    <xf numFmtId="0" fontId="97" fillId="0" borderId="85" applyNumberFormat="0" applyFill="0" applyAlignment="0" applyProtection="0"/>
    <xf numFmtId="0" fontId="17" fillId="21" borderId="361" applyNumberFormat="0" applyAlignment="0" applyProtection="0"/>
    <xf numFmtId="0" fontId="83" fillId="0" borderId="367" applyNumberFormat="0" applyFont="0" applyFill="0" applyAlignment="0" applyProtection="0"/>
    <xf numFmtId="208" fontId="90" fillId="63" borderId="355"/>
    <xf numFmtId="0" fontId="17" fillId="21" borderId="361" applyNumberFormat="0" applyAlignment="0" applyProtection="0"/>
    <xf numFmtId="167" fontId="87" fillId="0" borderId="354" applyFont="0"/>
    <xf numFmtId="0" fontId="83" fillId="0" borderId="367" applyNumberFormat="0" applyFont="0" applyFill="0" applyAlignment="0" applyProtection="0"/>
    <xf numFmtId="203" fontId="12" fillId="0" borderId="87">
      <alignment horizontal="right"/>
    </xf>
    <xf numFmtId="204" fontId="88" fillId="0" borderId="87">
      <alignment horizontal="right"/>
    </xf>
    <xf numFmtId="204" fontId="88" fillId="0" borderId="87" applyFill="0">
      <alignment horizontal="right"/>
    </xf>
    <xf numFmtId="3" fontId="12" fillId="0" borderId="87" applyFill="0">
      <alignment horizontal="right"/>
    </xf>
    <xf numFmtId="205" fontId="88" fillId="0" borderId="87" applyFill="0">
      <alignment horizontal="right"/>
    </xf>
    <xf numFmtId="207" fontId="12" fillId="0" borderId="87">
      <alignment horizontal="right"/>
      <protection locked="0"/>
    </xf>
    <xf numFmtId="165" fontId="88" fillId="0" borderId="87" applyNumberFormat="0" applyFont="0" applyBorder="0" applyProtection="0">
      <alignment horizontal="right"/>
    </xf>
    <xf numFmtId="1" fontId="94" fillId="64" borderId="88" applyNumberFormat="0" applyBorder="0" applyAlignment="0">
      <alignment horizontal="center" vertical="top" wrapText="1"/>
      <protection hidden="1"/>
    </xf>
    <xf numFmtId="0" fontId="97" fillId="0" borderId="191" applyNumberFormat="0" applyFill="0" applyAlignment="0" applyProtection="0"/>
    <xf numFmtId="0" fontId="83" fillId="0" borderId="191" applyNumberFormat="0" applyFont="0" applyFill="0" applyAlignment="0" applyProtection="0"/>
    <xf numFmtId="0" fontId="83" fillId="0" borderId="88" applyNumberFormat="0" applyFont="0" applyFill="0" applyAlignment="0" applyProtection="0"/>
    <xf numFmtId="231" fontId="85" fillId="0" borderId="191" applyFont="0" applyFill="0" applyBorder="0" applyAlignment="0" applyProtection="0"/>
    <xf numFmtId="235" fontId="101" fillId="68" borderId="88">
      <alignment horizontal="left"/>
    </xf>
    <xf numFmtId="2" fontId="149" fillId="0" borderId="191"/>
    <xf numFmtId="14" fontId="85" fillId="0" borderId="191" applyFont="0" applyFill="0" applyBorder="0" applyAlignment="0" applyProtection="0"/>
    <xf numFmtId="171" fontId="12" fillId="0" borderId="191" applyBorder="0" applyProtection="0">
      <alignment horizontal="right" vertical="center"/>
    </xf>
    <xf numFmtId="0" fontId="189" fillId="83" borderId="191" applyBorder="0" applyProtection="0">
      <alignment horizontal="centerContinuous" vertical="center"/>
    </xf>
    <xf numFmtId="49" fontId="79" fillId="0" borderId="191">
      <alignment vertical="center"/>
    </xf>
    <xf numFmtId="278" fontId="173" fillId="70" borderId="88" applyBorder="0">
      <alignment horizontal="right" vertical="center"/>
      <protection locked="0"/>
    </xf>
    <xf numFmtId="283" fontId="79" fillId="0" borderId="191">
      <alignment horizontal="right"/>
    </xf>
    <xf numFmtId="0" fontId="147" fillId="73" borderId="269">
      <alignment horizontal="left" vertical="center" wrapText="1"/>
    </xf>
    <xf numFmtId="166" fontId="113" fillId="0" borderId="268">
      <protection locked="0"/>
    </xf>
    <xf numFmtId="208" fontId="90" fillId="63" borderId="267"/>
    <xf numFmtId="0" fontId="147" fillId="73" borderId="300">
      <alignment horizontal="left" vertical="center" wrapText="1"/>
    </xf>
    <xf numFmtId="0" fontId="147" fillId="73" borderId="283">
      <alignment horizontal="left" vertical="center" wrapText="1"/>
    </xf>
    <xf numFmtId="166" fontId="113" fillId="0" borderId="282">
      <protection locked="0"/>
    </xf>
    <xf numFmtId="208" fontId="90" fillId="63" borderId="281"/>
    <xf numFmtId="166" fontId="113" fillId="0" borderId="299">
      <protection locked="0"/>
    </xf>
    <xf numFmtId="208" fontId="90" fillId="63" borderId="298"/>
    <xf numFmtId="0" fontId="147" fillId="73" borderId="323">
      <alignment horizontal="left" vertical="center" wrapText="1"/>
    </xf>
    <xf numFmtId="166" fontId="113" fillId="0" borderId="322">
      <protection locked="0"/>
    </xf>
    <xf numFmtId="208" fontId="90" fillId="63" borderId="321"/>
    <xf numFmtId="0" fontId="147" fillId="73" borderId="337">
      <alignment horizontal="left" vertical="center" wrapText="1"/>
    </xf>
    <xf numFmtId="166" fontId="113" fillId="0" borderId="336">
      <protection locked="0"/>
    </xf>
    <xf numFmtId="0" fontId="147" fillId="73" borderId="300">
      <alignment horizontal="left" vertical="center" wrapText="1"/>
    </xf>
    <xf numFmtId="166" fontId="113" fillId="0" borderId="299">
      <protection locked="0"/>
    </xf>
    <xf numFmtId="208" fontId="90" fillId="63" borderId="298"/>
    <xf numFmtId="208" fontId="90" fillId="63" borderId="335"/>
    <xf numFmtId="0" fontId="147" fillId="73" borderId="337">
      <alignment horizontal="left" vertical="center" wrapText="1"/>
    </xf>
    <xf numFmtId="166" fontId="113" fillId="0" borderId="336">
      <protection locked="0"/>
    </xf>
    <xf numFmtId="208" fontId="90" fillId="63" borderId="335"/>
    <xf numFmtId="0" fontId="147" fillId="73" borderId="337">
      <alignment horizontal="left" vertical="center" wrapText="1"/>
    </xf>
    <xf numFmtId="166" fontId="113" fillId="0" borderId="336">
      <protection locked="0"/>
    </xf>
    <xf numFmtId="208" fontId="90" fillId="63" borderId="335"/>
    <xf numFmtId="0" fontId="147" fillId="73" borderId="337">
      <alignment horizontal="left" vertical="center" wrapText="1"/>
    </xf>
    <xf numFmtId="166" fontId="113" fillId="0" borderId="336">
      <protection locked="0"/>
    </xf>
    <xf numFmtId="208" fontId="90" fillId="63" borderId="335"/>
    <xf numFmtId="0" fontId="147" fillId="73" borderId="310">
      <alignment horizontal="left" vertical="center" wrapText="1"/>
    </xf>
    <xf numFmtId="166" fontId="113" fillId="0" borderId="309">
      <protection locked="0"/>
    </xf>
    <xf numFmtId="208" fontId="90" fillId="63" borderId="308"/>
    <xf numFmtId="0" fontId="147" fillId="73" borderId="310">
      <alignment horizontal="left" vertical="center" wrapText="1"/>
    </xf>
    <xf numFmtId="166" fontId="113" fillId="0" borderId="309">
      <protection locked="0"/>
    </xf>
    <xf numFmtId="208" fontId="90" fillId="63" borderId="308"/>
    <xf numFmtId="0" fontId="147" fillId="73" borderId="337">
      <alignment horizontal="left" vertical="center" wrapText="1"/>
    </xf>
    <xf numFmtId="166" fontId="113" fillId="0" borderId="336">
      <protection locked="0"/>
    </xf>
    <xf numFmtId="0" fontId="147" fillId="73" borderId="310">
      <alignment horizontal="left" vertical="center" wrapText="1"/>
    </xf>
    <xf numFmtId="166" fontId="113" fillId="0" borderId="309">
      <protection locked="0"/>
    </xf>
    <xf numFmtId="208" fontId="90" fillId="63" borderId="308"/>
    <xf numFmtId="208" fontId="90" fillId="63" borderId="335"/>
    <xf numFmtId="0" fontId="147" fillId="73" borderId="337">
      <alignment horizontal="left" vertical="center" wrapText="1"/>
    </xf>
    <xf numFmtId="166" fontId="113" fillId="0" borderId="336">
      <protection locked="0"/>
    </xf>
    <xf numFmtId="208" fontId="90" fillId="63" borderId="335"/>
    <xf numFmtId="0" fontId="147" fillId="73" borderId="357">
      <alignment horizontal="left" vertical="center" wrapText="1"/>
    </xf>
    <xf numFmtId="166" fontId="113" fillId="0" borderId="356">
      <protection locked="0"/>
    </xf>
    <xf numFmtId="208" fontId="90" fillId="63" borderId="355"/>
    <xf numFmtId="0" fontId="147" fillId="73" borderId="239">
      <alignment horizontal="left" vertical="center" wrapText="1"/>
    </xf>
    <xf numFmtId="166" fontId="113" fillId="0" borderId="238">
      <protection locked="0"/>
    </xf>
    <xf numFmtId="208" fontId="90" fillId="63" borderId="237"/>
    <xf numFmtId="0" fontId="12" fillId="0" borderId="236"/>
    <xf numFmtId="0" fontId="12" fillId="0" borderId="259"/>
    <xf numFmtId="0" fontId="12" fillId="0" borderId="236"/>
    <xf numFmtId="0" fontId="12" fillId="0" borderId="286"/>
    <xf numFmtId="0" fontId="12" fillId="0" borderId="302"/>
    <xf numFmtId="0" fontId="147" fillId="73" borderId="239">
      <alignment horizontal="left" vertical="center" wrapText="1"/>
    </xf>
    <xf numFmtId="0" fontId="12" fillId="0" borderId="302"/>
    <xf numFmtId="10" fontId="108" fillId="65" borderId="236" applyNumberFormat="0" applyBorder="0" applyAlignment="0" applyProtection="0"/>
    <xf numFmtId="0" fontId="147" fillId="73" borderId="269">
      <alignment horizontal="left" vertical="center" wrapText="1"/>
    </xf>
    <xf numFmtId="0" fontId="12" fillId="0" borderId="302"/>
    <xf numFmtId="0" fontId="147" fillId="73" borderId="233">
      <alignment horizontal="left" vertical="center" wrapText="1"/>
    </xf>
    <xf numFmtId="10" fontId="108" fillId="65" borderId="259" applyNumberFormat="0" applyBorder="0" applyAlignment="0" applyProtection="0"/>
    <xf numFmtId="10" fontId="108" fillId="65" borderId="236" applyNumberFormat="0" applyBorder="0" applyAlignment="0" applyProtection="0"/>
    <xf numFmtId="0" fontId="12" fillId="0" borderId="338"/>
    <xf numFmtId="0" fontId="147" fillId="73" borderId="269">
      <alignment horizontal="left" vertical="center" wrapText="1"/>
    </xf>
    <xf numFmtId="238" fontId="87" fillId="0" borderId="169">
      <alignment horizontal="center"/>
    </xf>
    <xf numFmtId="0" fontId="12" fillId="0" borderId="302"/>
    <xf numFmtId="0" fontId="47" fillId="0" borderId="246">
      <alignment horizontal="left" vertical="center"/>
    </xf>
    <xf numFmtId="237" fontId="12" fillId="71" borderId="236" applyNumberFormat="0" applyFont="0" applyBorder="0" applyAlignment="0" applyProtection="0"/>
    <xf numFmtId="0" fontId="147" fillId="73" borderId="310">
      <alignment horizontal="left" vertical="center" wrapText="1"/>
    </xf>
    <xf numFmtId="0" fontId="12" fillId="0" borderId="338"/>
    <xf numFmtId="10" fontId="108" fillId="65" borderId="286" applyNumberFormat="0" applyBorder="0" applyAlignment="0" applyProtection="0"/>
    <xf numFmtId="0" fontId="47" fillId="0" borderId="264">
      <alignment horizontal="left" vertical="center"/>
    </xf>
    <xf numFmtId="241" fontId="12" fillId="65" borderId="76" applyNumberFormat="0" applyFont="0" applyBorder="0" applyAlignment="0">
      <alignment horizontal="right" vertical="center"/>
      <protection locked="0"/>
    </xf>
    <xf numFmtId="1" fontId="121" fillId="69" borderId="241" applyNumberFormat="0" applyBorder="0" applyAlignment="0">
      <alignment horizontal="centerContinuous" vertical="center"/>
      <protection locked="0"/>
    </xf>
    <xf numFmtId="237" fontId="12" fillId="71" borderId="259" applyNumberFormat="0" applyFont="0" applyBorder="0" applyAlignment="0" applyProtection="0"/>
    <xf numFmtId="0" fontId="47" fillId="0" borderId="246">
      <alignment horizontal="left" vertical="center"/>
    </xf>
    <xf numFmtId="0" fontId="147" fillId="73" borderId="300">
      <alignment horizontal="left" vertical="center" wrapText="1"/>
    </xf>
    <xf numFmtId="14" fontId="85" fillId="0" borderId="191" applyFont="0" applyFill="0" applyBorder="0" applyAlignment="0" applyProtection="0"/>
    <xf numFmtId="237" fontId="12" fillId="71" borderId="236" applyNumberFormat="0" applyFont="0" applyBorder="0" applyAlignment="0" applyProtection="0"/>
    <xf numFmtId="10" fontId="108" fillId="65" borderId="302" applyNumberFormat="0" applyBorder="0" applyAlignment="0" applyProtection="0"/>
    <xf numFmtId="0" fontId="25" fillId="8" borderId="242" applyNumberFormat="0" applyAlignment="0" applyProtection="0"/>
    <xf numFmtId="238" fontId="87" fillId="0" borderId="169">
      <alignment horizontal="center"/>
    </xf>
    <xf numFmtId="0" fontId="12" fillId="0" borderId="338"/>
    <xf numFmtId="1" fontId="121" fillId="69" borderId="265" applyNumberFormat="0" applyBorder="0" applyAlignment="0">
      <alignment horizontal="centerContinuous" vertical="center"/>
      <protection locked="0"/>
    </xf>
    <xf numFmtId="10" fontId="108" fillId="65" borderId="302" applyNumberFormat="0" applyBorder="0" applyAlignment="0" applyProtection="0"/>
    <xf numFmtId="2" fontId="149" fillId="0" borderId="191"/>
    <xf numFmtId="1" fontId="121" fillId="69" borderId="241" applyNumberFormat="0" applyBorder="0" applyAlignment="0">
      <alignment horizontal="centerContinuous" vertical="center"/>
      <protection locked="0"/>
    </xf>
    <xf numFmtId="0" fontId="147" fillId="73" borderId="323">
      <alignment horizontal="left" vertical="center" wrapText="1"/>
    </xf>
    <xf numFmtId="0" fontId="25" fillId="8" borderId="260" applyNumberFormat="0" applyAlignment="0" applyProtection="0"/>
    <xf numFmtId="14" fontId="85" fillId="0" borderId="85" applyFont="0" applyFill="0" applyBorder="0" applyAlignment="0" applyProtection="0"/>
    <xf numFmtId="0" fontId="25" fillId="8" borderId="242" applyNumberFormat="0" applyAlignment="0" applyProtection="0"/>
    <xf numFmtId="0" fontId="12" fillId="0" borderId="338"/>
    <xf numFmtId="0" fontId="47" fillId="0" borderId="272">
      <alignment horizontal="left" vertical="center"/>
    </xf>
    <xf numFmtId="224" fontId="108" fillId="0" borderId="70" applyFont="0" applyFill="0" applyBorder="0" applyAlignment="0" applyProtection="0"/>
    <xf numFmtId="10" fontId="108" fillId="65" borderId="302" applyNumberFormat="0" applyBorder="0" applyAlignment="0" applyProtection="0"/>
    <xf numFmtId="0" fontId="147" fillId="73" borderId="323">
      <alignment horizontal="left" vertical="center" wrapText="1"/>
    </xf>
    <xf numFmtId="2" fontId="149" fillId="0" borderId="85"/>
    <xf numFmtId="0" fontId="47" fillId="0" borderId="278">
      <alignment horizontal="left" vertical="center"/>
    </xf>
    <xf numFmtId="227" fontId="78" fillId="0" borderId="168" applyNumberFormat="0" applyFill="0">
      <alignment horizontal="right"/>
    </xf>
    <xf numFmtId="227" fontId="78" fillId="0" borderId="168" applyNumberFormat="0" applyFill="0">
      <alignment horizontal="right"/>
    </xf>
    <xf numFmtId="0" fontId="12" fillId="0" borderId="338"/>
    <xf numFmtId="1" fontId="121" fillId="69" borderId="273" applyNumberFormat="0" applyBorder="0" applyAlignment="0">
      <alignment horizontal="centerContinuous" vertical="center"/>
      <protection locked="0"/>
    </xf>
    <xf numFmtId="224" fontId="108" fillId="0" borderId="70" applyFont="0" applyFill="0" applyBorder="0" applyAlignment="0" applyProtection="0"/>
    <xf numFmtId="224" fontId="108" fillId="0" borderId="70" applyFont="0" applyFill="0" applyBorder="0" applyAlignment="0" applyProtection="0"/>
    <xf numFmtId="241" fontId="12" fillId="65" borderId="76" applyNumberFormat="0" applyFont="0" applyBorder="0" applyAlignment="0">
      <alignment horizontal="right" vertical="center"/>
      <protection locked="0"/>
    </xf>
    <xf numFmtId="237" fontId="12" fillId="71" borderId="286" applyNumberFormat="0" applyFont="0" applyBorder="0" applyAlignment="0" applyProtection="0"/>
    <xf numFmtId="0" fontId="147" fillId="73" borderId="337">
      <alignment horizontal="left" vertical="center" wrapText="1"/>
    </xf>
    <xf numFmtId="241" fontId="12" fillId="65" borderId="76" applyNumberFormat="0" applyFont="0" applyBorder="0" applyAlignment="0">
      <alignment horizontal="right" vertical="center"/>
      <protection locked="0"/>
    </xf>
    <xf numFmtId="0" fontId="25" fillId="8" borderId="251" applyNumberFormat="0" applyAlignment="0" applyProtection="0"/>
    <xf numFmtId="0" fontId="47" fillId="0" borderId="295">
      <alignment horizontal="left" vertical="center"/>
    </xf>
    <xf numFmtId="237" fontId="12" fillId="71" borderId="302" applyNumberFormat="0" applyFont="0" applyBorder="0" applyAlignment="0" applyProtection="0"/>
    <xf numFmtId="10" fontId="108" fillId="65" borderId="338" applyNumberFormat="0" applyBorder="0" applyAlignment="0" applyProtection="0"/>
    <xf numFmtId="1" fontId="121" fillId="69" borderId="291" applyNumberFormat="0" applyBorder="0" applyAlignment="0">
      <alignment horizontal="centerContinuous" vertical="center"/>
      <protection locked="0"/>
    </xf>
    <xf numFmtId="0" fontId="147" fillId="73" borderId="337">
      <alignment horizontal="left" vertical="center" wrapText="1"/>
    </xf>
    <xf numFmtId="0" fontId="47" fillId="0" borderId="295">
      <alignment horizontal="left" vertical="center"/>
    </xf>
    <xf numFmtId="241" fontId="12" fillId="65" borderId="76" applyNumberFormat="0" applyFont="0" applyBorder="0" applyAlignment="0">
      <alignment horizontal="right" vertical="center"/>
      <protection locked="0"/>
    </xf>
    <xf numFmtId="237" fontId="12" fillId="71" borderId="302" applyNumberFormat="0" applyFont="0" applyBorder="0" applyAlignment="0" applyProtection="0"/>
    <xf numFmtId="0" fontId="25" fillId="8" borderId="287" applyNumberFormat="0" applyAlignment="0" applyProtection="0"/>
    <xf numFmtId="0" fontId="12" fillId="0" borderId="338"/>
    <xf numFmtId="1" fontId="121" fillId="69" borderId="307" applyNumberFormat="0" applyBorder="0" applyAlignment="0">
      <alignment horizontal="centerContinuous" vertical="center"/>
      <protection locked="0"/>
    </xf>
    <xf numFmtId="227" fontId="78" fillId="0" borderId="168" applyNumberFormat="0" applyFill="0">
      <alignment horizontal="right"/>
    </xf>
    <xf numFmtId="227" fontId="78" fillId="0" borderId="168" applyNumberFormat="0" applyFill="0">
      <alignment horizontal="right"/>
    </xf>
    <xf numFmtId="224" fontId="108" fillId="0" borderId="70" applyFont="0" applyFill="0" applyBorder="0" applyAlignment="0" applyProtection="0"/>
    <xf numFmtId="10" fontId="108" fillId="65" borderId="302" applyNumberFormat="0" applyBorder="0" applyAlignment="0" applyProtection="0"/>
    <xf numFmtId="0" fontId="147" fillId="73" borderId="310">
      <alignment horizontal="left" vertical="center" wrapText="1"/>
    </xf>
    <xf numFmtId="0" fontId="25" fillId="8" borderId="303" applyNumberFormat="0" applyAlignment="0" applyProtection="0"/>
    <xf numFmtId="0" fontId="12" fillId="0" borderId="347"/>
    <xf numFmtId="0" fontId="47" fillId="0" borderId="295">
      <alignment horizontal="left" vertical="center"/>
    </xf>
    <xf numFmtId="1" fontId="121" fillId="69" borderId="307" applyNumberFormat="0" applyBorder="0" applyAlignment="0">
      <alignment horizontal="centerContinuous" vertical="center"/>
      <protection locked="0"/>
    </xf>
    <xf numFmtId="237" fontId="12" fillId="71" borderId="302" applyNumberFormat="0" applyFont="0" applyBorder="0" applyAlignment="0" applyProtection="0"/>
    <xf numFmtId="238" fontId="87" fillId="0" borderId="169">
      <alignment horizontal="center"/>
    </xf>
    <xf numFmtId="0" fontId="25" fillId="8" borderId="312" applyNumberFormat="0" applyAlignment="0" applyProtection="0"/>
    <xf numFmtId="0" fontId="147" fillId="73" borderId="337">
      <alignment horizontal="left" vertical="center" wrapText="1"/>
    </xf>
    <xf numFmtId="224" fontId="108" fillId="0" borderId="70" applyFont="0" applyFill="0" applyBorder="0" applyAlignment="0" applyProtection="0"/>
    <xf numFmtId="10" fontId="108" fillId="65" borderId="338" applyNumberFormat="0" applyBorder="0" applyAlignment="0" applyProtection="0"/>
    <xf numFmtId="241" fontId="12" fillId="65" borderId="76" applyNumberFormat="0" applyFont="0" applyBorder="0" applyAlignment="0">
      <alignment horizontal="right" vertical="center"/>
      <protection locked="0"/>
    </xf>
    <xf numFmtId="0" fontId="147" fillId="73" borderId="310">
      <alignment horizontal="left" vertical="center" wrapText="1"/>
    </xf>
    <xf numFmtId="1" fontId="121" fillId="69" borderId="318" applyNumberFormat="0" applyBorder="0" applyAlignment="0">
      <alignment horizontal="centerContinuous" vertical="center"/>
      <protection locked="0"/>
    </xf>
    <xf numFmtId="224" fontId="108" fillId="0" borderId="70" applyFont="0" applyFill="0" applyBorder="0" applyAlignment="0" applyProtection="0"/>
    <xf numFmtId="0" fontId="12" fillId="0" borderId="360"/>
    <xf numFmtId="0" fontId="147" fillId="73" borderId="337">
      <alignment horizontal="left" vertical="center" wrapText="1"/>
    </xf>
    <xf numFmtId="0" fontId="25" fillId="8" borderId="303" applyNumberFormat="0" applyAlignment="0" applyProtection="0"/>
    <xf numFmtId="0" fontId="47" fillId="0" borderId="295">
      <alignment horizontal="left" vertical="center"/>
    </xf>
    <xf numFmtId="10" fontId="108" fillId="65" borderId="338" applyNumberFormat="0" applyBorder="0" applyAlignment="0" applyProtection="0"/>
    <xf numFmtId="237" fontId="12" fillId="71" borderId="338" applyNumberFormat="0" applyFont="0" applyBorder="0" applyAlignment="0" applyProtection="0"/>
    <xf numFmtId="224" fontId="108" fillId="0" borderId="70" applyFont="0" applyFill="0" applyBorder="0" applyAlignment="0" applyProtection="0"/>
    <xf numFmtId="235" fontId="101" fillId="68" borderId="88">
      <alignment horizontal="left"/>
    </xf>
    <xf numFmtId="10" fontId="108" fillId="65" borderId="338" applyNumberFormat="0" applyBorder="0" applyAlignment="0" applyProtection="0"/>
    <xf numFmtId="0" fontId="47" fillId="0" borderId="317">
      <alignment horizontal="left" vertical="center"/>
    </xf>
    <xf numFmtId="231" fontId="85" fillId="0" borderId="191" applyFont="0" applyFill="0" applyBorder="0" applyAlignment="0" applyProtection="0"/>
    <xf numFmtId="0" fontId="47" fillId="0" borderId="295">
      <alignment horizontal="left" vertical="center"/>
    </xf>
    <xf numFmtId="1" fontId="121" fillId="69" borderId="307" applyNumberFormat="0" applyBorder="0" applyAlignment="0">
      <alignment horizontal="centerContinuous" vertical="center"/>
      <protection locked="0"/>
    </xf>
    <xf numFmtId="237" fontId="12" fillId="71" borderId="302" applyNumberFormat="0" applyFont="0" applyBorder="0" applyAlignment="0" applyProtection="0"/>
    <xf numFmtId="0" fontId="25" fillId="8" borderId="327" applyNumberFormat="0" applyAlignment="0" applyProtection="0"/>
    <xf numFmtId="0" fontId="147" fillId="73" borderId="337">
      <alignment horizontal="left" vertical="center" wrapText="1"/>
    </xf>
    <xf numFmtId="224" fontId="108" fillId="0" borderId="70" applyFont="0" applyFill="0" applyBorder="0" applyAlignment="0" applyProtection="0"/>
    <xf numFmtId="0" fontId="47" fillId="0" borderId="344">
      <alignment horizontal="left" vertical="center"/>
    </xf>
    <xf numFmtId="1" fontId="121" fillId="69" borderId="318" applyNumberFormat="0" applyBorder="0" applyAlignment="0">
      <alignment horizontal="centerContinuous" vertical="center"/>
      <protection locked="0"/>
    </xf>
    <xf numFmtId="1" fontId="121" fillId="69" borderId="318" applyNumberFormat="0" applyBorder="0" applyAlignment="0">
      <alignment horizontal="centerContinuous" vertical="center"/>
      <protection locked="0"/>
    </xf>
    <xf numFmtId="10" fontId="108" fillId="65" borderId="338" applyNumberFormat="0" applyBorder="0" applyAlignment="0" applyProtection="0"/>
    <xf numFmtId="231" fontId="85" fillId="0" borderId="85" applyFont="0" applyFill="0" applyBorder="0" applyAlignment="0" applyProtection="0"/>
    <xf numFmtId="237" fontId="12" fillId="71" borderId="338" applyNumberFormat="0" applyFont="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0" fontId="25" fillId="8" borderId="303" applyNumberFormat="0" applyAlignment="0" applyProtection="0"/>
    <xf numFmtId="224" fontId="108" fillId="0" borderId="70" applyFont="0" applyFill="0" applyBorder="0" applyAlignment="0" applyProtection="0"/>
    <xf numFmtId="0" fontId="25" fillId="8" borderId="303" applyNumberFormat="0" applyAlignment="0" applyProtection="0"/>
    <xf numFmtId="238" fontId="87" fillId="0" borderId="169">
      <alignment horizontal="center"/>
    </xf>
    <xf numFmtId="224" fontId="108" fillId="0" borderId="70" applyFont="0" applyFill="0" applyBorder="0" applyAlignment="0" applyProtection="0"/>
    <xf numFmtId="227" fontId="78" fillId="0" borderId="168" applyNumberFormat="0" applyFill="0">
      <alignment horizontal="right"/>
    </xf>
    <xf numFmtId="227" fontId="78" fillId="0" borderId="168" applyNumberFormat="0" applyFill="0">
      <alignment horizontal="right"/>
    </xf>
    <xf numFmtId="224" fontId="108" fillId="0" borderId="70" applyFont="0" applyFill="0" applyBorder="0" applyAlignment="0" applyProtection="0"/>
    <xf numFmtId="224" fontId="108" fillId="0" borderId="70" applyFont="0" applyFill="0" applyBorder="0" applyAlignment="0" applyProtection="0"/>
    <xf numFmtId="1" fontId="121" fillId="69" borderId="307" applyNumberFormat="0" applyBorder="0" applyAlignment="0">
      <alignment horizontal="centerContinuous" vertical="center"/>
      <protection locked="0"/>
    </xf>
    <xf numFmtId="0" fontId="47" fillId="0" borderId="344">
      <alignment horizontal="left" vertical="center"/>
    </xf>
    <xf numFmtId="0" fontId="147" fillId="73" borderId="357">
      <alignment horizontal="left" vertical="center" wrapText="1"/>
    </xf>
    <xf numFmtId="237" fontId="12" fillId="71" borderId="338" applyNumberFormat="0" applyFont="0" applyBorder="0" applyAlignment="0" applyProtection="0"/>
    <xf numFmtId="10" fontId="108" fillId="65" borderId="338" applyNumberFormat="0" applyBorder="0" applyAlignment="0" applyProtection="0"/>
    <xf numFmtId="0" fontId="25" fillId="8" borderId="312" applyNumberFormat="0" applyAlignment="0" applyProtection="0"/>
    <xf numFmtId="224" fontId="108" fillId="0" borderId="70" applyFont="0" applyFill="0" applyBorder="0" applyAlignment="0" applyProtection="0"/>
    <xf numFmtId="0" fontId="47" fillId="0" borderId="295">
      <alignment horizontal="left" vertical="center"/>
    </xf>
    <xf numFmtId="224" fontId="108" fillId="0" borderId="70" applyFont="0" applyFill="0" applyBorder="0" applyAlignment="0" applyProtection="0"/>
    <xf numFmtId="237" fontId="12" fillId="71" borderId="338" applyNumberFormat="0" applyFont="0" applyBorder="0" applyAlignment="0" applyProtection="0"/>
    <xf numFmtId="10" fontId="108" fillId="65" borderId="347" applyNumberFormat="0" applyBorder="0" applyAlignment="0" applyProtection="0"/>
    <xf numFmtId="1" fontId="121" fillId="69" borderId="307" applyNumberFormat="0" applyBorder="0" applyAlignment="0">
      <alignment horizontal="centerContinuous" vertical="center"/>
      <protection locked="0"/>
    </xf>
    <xf numFmtId="0" fontId="147" fillId="73" borderId="371">
      <alignment horizontal="left" vertical="center" wrapText="1"/>
    </xf>
    <xf numFmtId="0" fontId="25" fillId="8" borderId="312" applyNumberFormat="0" applyAlignment="0" applyProtection="0"/>
    <xf numFmtId="238" fontId="87" fillId="0" borderId="169">
      <alignment horizontal="center"/>
    </xf>
    <xf numFmtId="1" fontId="121" fillId="69" borderId="307" applyNumberFormat="0" applyBorder="0" applyAlignment="0">
      <alignment horizontal="centerContinuous" vertical="center"/>
      <protection locked="0"/>
    </xf>
    <xf numFmtId="224" fontId="108" fillId="0" borderId="70" applyFont="0" applyFill="0" applyBorder="0" applyAlignment="0" applyProtection="0"/>
    <xf numFmtId="0" fontId="47" fillId="0" borderId="295">
      <alignment horizontal="left" vertical="center"/>
    </xf>
    <xf numFmtId="238" fontId="87" fillId="0" borderId="169">
      <alignment horizontal="center"/>
    </xf>
    <xf numFmtId="237" fontId="12" fillId="71" borderId="338" applyNumberFormat="0" applyFont="0" applyBorder="0" applyAlignment="0" applyProtection="0"/>
    <xf numFmtId="10" fontId="108" fillId="65" borderId="360" applyNumberFormat="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1" fontId="121" fillId="69" borderId="307" applyNumberFormat="0" applyBorder="0" applyAlignment="0">
      <alignment horizontal="centerContinuous" vertical="center"/>
      <protection locked="0"/>
    </xf>
    <xf numFmtId="0" fontId="47" fillId="0" borderId="344">
      <alignment horizontal="left" vertical="center"/>
    </xf>
    <xf numFmtId="237" fontId="12" fillId="71" borderId="338" applyNumberFormat="0" applyFont="0" applyBorder="0" applyAlignment="0" applyProtection="0"/>
    <xf numFmtId="227" fontId="78" fillId="0" borderId="168" applyNumberFormat="0" applyFill="0">
      <alignment horizontal="right"/>
    </xf>
    <xf numFmtId="227" fontId="78" fillId="0" borderId="168" applyNumberFormat="0" applyFill="0">
      <alignment horizontal="right"/>
    </xf>
    <xf numFmtId="0" fontId="25" fillId="8" borderId="312" applyNumberFormat="0" applyAlignment="0" applyProtection="0"/>
    <xf numFmtId="224" fontId="108" fillId="0" borderId="70" applyFont="0" applyFill="0" applyBorder="0" applyAlignment="0" applyProtection="0"/>
    <xf numFmtId="0" fontId="47" fillId="0" borderId="352">
      <alignment horizontal="left" vertical="center"/>
    </xf>
    <xf numFmtId="237" fontId="12" fillId="71" borderId="347" applyNumberFormat="0" applyFont="0" applyBorder="0" applyAlignment="0" applyProtection="0"/>
    <xf numFmtId="1" fontId="121" fillId="69" borderId="307" applyNumberFormat="0" applyBorder="0" applyAlignment="0">
      <alignment horizontal="centerContinuous" vertical="center"/>
      <protection locked="0"/>
    </xf>
    <xf numFmtId="0" fontId="25" fillId="8" borderId="312" applyNumberFormat="0" applyAlignment="0" applyProtection="0"/>
    <xf numFmtId="224" fontId="108" fillId="0" borderId="70" applyFont="0" applyFill="0" applyBorder="0" applyAlignment="0" applyProtection="0"/>
    <xf numFmtId="1" fontId="121" fillId="69" borderId="348" applyNumberFormat="0" applyBorder="0" applyAlignment="0">
      <alignment horizontal="centerContinuous" vertical="center"/>
      <protection locked="0"/>
    </xf>
    <xf numFmtId="0" fontId="47" fillId="0" borderId="352">
      <alignment horizontal="left" vertical="center"/>
    </xf>
    <xf numFmtId="237" fontId="12" fillId="71" borderId="360" applyNumberFormat="0" applyFont="0" applyBorder="0" applyAlignment="0" applyProtection="0"/>
    <xf numFmtId="0" fontId="25" fillId="8" borderId="349" applyNumberFormat="0" applyAlignment="0" applyProtection="0"/>
    <xf numFmtId="227" fontId="78" fillId="0" borderId="168" applyNumberFormat="0" applyFill="0">
      <alignment horizontal="right"/>
    </xf>
    <xf numFmtId="227" fontId="78" fillId="0" borderId="168" applyNumberFormat="0" applyFill="0">
      <alignment horizontal="right"/>
    </xf>
    <xf numFmtId="224" fontId="108" fillId="0" borderId="70" applyFont="0" applyFill="0" applyBorder="0" applyAlignment="0" applyProtection="0"/>
    <xf numFmtId="227" fontId="78" fillId="0" borderId="168" applyNumberFormat="0" applyFill="0">
      <alignment horizontal="right"/>
    </xf>
    <xf numFmtId="227" fontId="78" fillId="0" borderId="168" applyNumberFormat="0" applyFill="0">
      <alignment horizontal="right"/>
    </xf>
    <xf numFmtId="224" fontId="108" fillId="0" borderId="70" applyFont="0" applyFill="0" applyBorder="0" applyAlignment="0" applyProtection="0"/>
    <xf numFmtId="1" fontId="121" fillId="69" borderId="366" applyNumberFormat="0" applyBorder="0" applyAlignment="0">
      <alignment horizontal="centerContinuous" vertical="center"/>
      <protection locked="0"/>
    </xf>
    <xf numFmtId="0" fontId="25" fillId="8" borderId="361" applyNumberFormat="0" applyAlignment="0" applyProtection="0"/>
    <xf numFmtId="224" fontId="108" fillId="0" borderId="70" applyFont="0" applyFill="0" applyBorder="0" applyAlignment="0" applyProtection="0"/>
    <xf numFmtId="224" fontId="108" fillId="0" borderId="70" applyFont="0" applyFill="0" applyBorder="0" applyAlignment="0" applyProtection="0"/>
    <xf numFmtId="241" fontId="194" fillId="86" borderId="270" applyNumberFormat="0" applyBorder="0" applyAlignment="0" applyProtection="0">
      <alignment vertical="center"/>
    </xf>
    <xf numFmtId="171" fontId="85" fillId="0" borderId="271"/>
    <xf numFmtId="171" fontId="85" fillId="0" borderId="285"/>
    <xf numFmtId="171" fontId="85" fillId="0" borderId="301"/>
    <xf numFmtId="166" fontId="113" fillId="0" borderId="238">
      <protection locked="0"/>
    </xf>
    <xf numFmtId="0" fontId="12" fillId="24" borderId="245" applyNumberFormat="0" applyFont="0" applyAlignment="0" applyProtection="0"/>
    <xf numFmtId="166" fontId="113" fillId="0" borderId="232">
      <protection locked="0"/>
    </xf>
    <xf numFmtId="0" fontId="12" fillId="24" borderId="245" applyNumberFormat="0" applyFont="0" applyAlignment="0" applyProtection="0"/>
    <xf numFmtId="166" fontId="113" fillId="0" borderId="268">
      <protection locked="0"/>
    </xf>
    <xf numFmtId="0" fontId="12" fillId="24" borderId="261" applyNumberFormat="0" applyFont="0" applyAlignment="0" applyProtection="0"/>
    <xf numFmtId="241" fontId="194" fillId="86" borderId="324" applyNumberFormat="0" applyBorder="0" applyAlignment="0" applyProtection="0">
      <alignment vertical="center"/>
    </xf>
    <xf numFmtId="241" fontId="194" fillId="86" borderId="316" applyNumberFormat="0" applyBorder="0" applyAlignment="0" applyProtection="0">
      <alignment vertical="center"/>
    </xf>
    <xf numFmtId="171" fontId="85" fillId="0" borderId="301"/>
    <xf numFmtId="166" fontId="113" fillId="0" borderId="268">
      <protection locked="0"/>
    </xf>
    <xf numFmtId="0" fontId="12" fillId="24" borderId="252" applyNumberFormat="0" applyFont="0" applyAlignment="0" applyProtection="0"/>
    <xf numFmtId="241" fontId="194" fillId="86" borderId="324" applyNumberFormat="0" applyBorder="0" applyAlignment="0" applyProtection="0">
      <alignment vertical="center"/>
    </xf>
    <xf numFmtId="171" fontId="85" fillId="0" borderId="334"/>
    <xf numFmtId="241" fontId="194" fillId="86" borderId="324" applyNumberFormat="0" applyBorder="0" applyAlignment="0" applyProtection="0">
      <alignment vertical="center"/>
    </xf>
    <xf numFmtId="0" fontId="12" fillId="24" borderId="288" applyNumberFormat="0" applyFont="0" applyAlignment="0" applyProtection="0"/>
    <xf numFmtId="171" fontId="85" fillId="0" borderId="334"/>
    <xf numFmtId="166" fontId="113" fillId="0" borderId="309">
      <protection locked="0"/>
    </xf>
    <xf numFmtId="0" fontId="12" fillId="24" borderId="304" applyNumberFormat="0" applyFont="0" applyAlignment="0" applyProtection="0"/>
    <xf numFmtId="166" fontId="113" fillId="0" borderId="299">
      <protection locked="0"/>
    </xf>
    <xf numFmtId="0" fontId="12" fillId="24" borderId="313" applyNumberFormat="0" applyFont="0" applyAlignment="0" applyProtection="0"/>
    <xf numFmtId="241" fontId="194" fillId="86" borderId="311" applyNumberFormat="0" applyBorder="0" applyAlignment="0" applyProtection="0">
      <alignment vertical="center"/>
    </xf>
    <xf numFmtId="241" fontId="194" fillId="86" borderId="324" applyNumberFormat="0" applyBorder="0" applyAlignment="0" applyProtection="0">
      <alignment vertical="center"/>
    </xf>
    <xf numFmtId="171" fontId="85" fillId="0" borderId="334"/>
    <xf numFmtId="241" fontId="194" fillId="86" borderId="324" applyNumberFormat="0" applyBorder="0" applyAlignment="0" applyProtection="0">
      <alignment vertical="center"/>
    </xf>
    <xf numFmtId="171" fontId="85" fillId="0" borderId="334"/>
    <xf numFmtId="166" fontId="113" fillId="0" borderId="322">
      <protection locked="0"/>
    </xf>
    <xf numFmtId="241" fontId="194" fillId="86" borderId="311" applyNumberFormat="0" applyBorder="0" applyAlignment="0" applyProtection="0">
      <alignment vertical="center"/>
    </xf>
    <xf numFmtId="171" fontId="85" fillId="0" borderId="346"/>
    <xf numFmtId="166" fontId="113" fillId="0" borderId="322">
      <protection locked="0"/>
    </xf>
    <xf numFmtId="166" fontId="113" fillId="0" borderId="336">
      <protection locked="0"/>
    </xf>
    <xf numFmtId="0" fontId="17" fillId="21" borderId="242" applyNumberFormat="0" applyAlignment="0" applyProtection="0"/>
    <xf numFmtId="0" fontId="83" fillId="0" borderId="247" applyNumberFormat="0" applyFont="0" applyFill="0" applyAlignment="0" applyProtection="0"/>
    <xf numFmtId="241" fontId="194" fillId="86" borderId="311" applyNumberFormat="0" applyBorder="0" applyAlignment="0" applyProtection="0">
      <alignment vertical="center"/>
    </xf>
    <xf numFmtId="171" fontId="85" fillId="0" borderId="346"/>
    <xf numFmtId="0" fontId="17" fillId="21" borderId="242" applyNumberFormat="0" applyAlignment="0" applyProtection="0"/>
    <xf numFmtId="0" fontId="12" fillId="24" borderId="330" applyNumberFormat="0" applyFont="0" applyAlignment="0" applyProtection="0"/>
    <xf numFmtId="0" fontId="83" fillId="0" borderId="247" applyNumberFormat="0" applyFont="0" applyFill="0" applyAlignment="0" applyProtection="0"/>
    <xf numFmtId="0" fontId="17" fillId="21" borderId="260" applyNumberFormat="0" applyAlignment="0" applyProtection="0"/>
    <xf numFmtId="166" fontId="113" fillId="0" borderId="336">
      <protection locked="0"/>
    </xf>
    <xf numFmtId="241" fontId="194" fillId="86" borderId="324" applyNumberFormat="0" applyBorder="0" applyAlignment="0" applyProtection="0">
      <alignment vertical="center"/>
    </xf>
    <xf numFmtId="208" fontId="90" fillId="63" borderId="237"/>
    <xf numFmtId="171" fontId="85" fillId="0" borderId="334"/>
    <xf numFmtId="0" fontId="83" fillId="0" borderId="266" applyNumberFormat="0" applyFont="0" applyFill="0" applyAlignment="0" applyProtection="0"/>
    <xf numFmtId="241" fontId="194" fillId="86" borderId="324" applyNumberFormat="0" applyBorder="0" applyAlignment="0" applyProtection="0">
      <alignment vertical="center"/>
    </xf>
    <xf numFmtId="171" fontId="85" fillId="0" borderId="334"/>
    <xf numFmtId="208" fontId="90" fillId="63" borderId="231"/>
    <xf numFmtId="166" fontId="113" fillId="0" borderId="309">
      <protection locked="0"/>
    </xf>
    <xf numFmtId="167" fontId="87" fillId="0" borderId="248" applyFont="0"/>
    <xf numFmtId="208" fontId="90" fillId="63" borderId="267"/>
    <xf numFmtId="167" fontId="87" fillId="0" borderId="258" applyFont="0"/>
    <xf numFmtId="0" fontId="17" fillId="21" borderId="251" applyNumberFormat="0" applyAlignment="0" applyProtection="0"/>
    <xf numFmtId="166" fontId="113" fillId="0" borderId="336">
      <protection locked="0"/>
    </xf>
    <xf numFmtId="0" fontId="83" fillId="0" borderId="274" applyNumberFormat="0" applyFont="0" applyFill="0" applyAlignment="0" applyProtection="0"/>
    <xf numFmtId="0" fontId="99" fillId="0" borderId="167" applyNumberFormat="0" applyFont="0" applyFill="0" applyAlignment="0" applyProtection="0">
      <alignment horizontal="centerContinuous"/>
    </xf>
    <xf numFmtId="166" fontId="113" fillId="0" borderId="309">
      <protection locked="0"/>
    </xf>
    <xf numFmtId="0" fontId="17" fillId="21" borderId="287" applyNumberFormat="0" applyAlignment="0" applyProtection="0"/>
    <xf numFmtId="208" fontId="90" fillId="63" borderId="267"/>
    <xf numFmtId="241" fontId="194" fillId="86" borderId="358" applyNumberFormat="0" applyBorder="0" applyAlignment="0" applyProtection="0">
      <alignment vertical="center"/>
    </xf>
    <xf numFmtId="171" fontId="85" fillId="0" borderId="359"/>
    <xf numFmtId="166" fontId="113" fillId="0" borderId="336">
      <protection locked="0"/>
    </xf>
    <xf numFmtId="0" fontId="83" fillId="0" borderId="279" applyNumberFormat="0" applyFont="0" applyFill="0" applyAlignment="0" applyProtection="0"/>
    <xf numFmtId="0" fontId="17" fillId="21" borderId="303" applyNumberFormat="0" applyAlignment="0" applyProtection="0"/>
    <xf numFmtId="0" fontId="83" fillId="0" borderId="296" applyNumberFormat="0" applyFont="0" applyFill="0" applyAlignment="0" applyProtection="0"/>
    <xf numFmtId="0" fontId="17" fillId="21" borderId="312" applyNumberFormat="0" applyAlignment="0" applyProtection="0"/>
    <xf numFmtId="166" fontId="113" fillId="0" borderId="336">
      <protection locked="0"/>
    </xf>
    <xf numFmtId="0" fontId="12" fillId="24" borderId="313" applyNumberFormat="0" applyFont="0" applyAlignment="0" applyProtection="0"/>
    <xf numFmtId="208" fontId="90" fillId="63" borderId="308"/>
    <xf numFmtId="0" fontId="83" fillId="0" borderId="296" applyNumberFormat="0" applyFont="0" applyFill="0" applyAlignment="0" applyProtection="0"/>
    <xf numFmtId="0" fontId="17" fillId="21" borderId="303" applyNumberFormat="0" applyAlignment="0" applyProtection="0"/>
    <xf numFmtId="208" fontId="90" fillId="63" borderId="298"/>
    <xf numFmtId="167" fontId="87" fillId="0" borderId="297" applyFont="0"/>
    <xf numFmtId="0" fontId="83" fillId="0" borderId="296" applyNumberFormat="0" applyFont="0" applyFill="0" applyAlignment="0" applyProtection="0"/>
    <xf numFmtId="0" fontId="83" fillId="0" borderId="191" applyNumberFormat="0" applyFont="0" applyFill="0" applyAlignment="0" applyProtection="0"/>
    <xf numFmtId="0" fontId="97" fillId="0" borderId="191" applyNumberFormat="0" applyFill="0" applyAlignment="0" applyProtection="0"/>
    <xf numFmtId="0" fontId="12" fillId="24" borderId="313" applyNumberFormat="0" applyFont="0" applyAlignment="0" applyProtection="0"/>
    <xf numFmtId="241" fontId="194" fillId="86" borderId="240" applyNumberFormat="0" applyBorder="0" applyAlignment="0" applyProtection="0">
      <alignment vertical="center"/>
    </xf>
    <xf numFmtId="208" fontId="90" fillId="63" borderId="321"/>
    <xf numFmtId="166" fontId="113" fillId="0" borderId="356">
      <protection locked="0"/>
    </xf>
    <xf numFmtId="167" fontId="87" fillId="0" borderId="320" applyFont="0"/>
    <xf numFmtId="0" fontId="83" fillId="0" borderId="88" applyNumberFormat="0" applyFont="0" applyFill="0" applyAlignment="0" applyProtection="0"/>
    <xf numFmtId="0" fontId="17" fillId="21" borderId="327" applyNumberFormat="0" applyAlignment="0" applyProtection="0"/>
    <xf numFmtId="1" fontId="94" fillId="64" borderId="88" applyNumberFormat="0" applyBorder="0" applyAlignment="0">
      <alignment horizontal="center" vertical="top" wrapText="1"/>
      <protection hidden="1"/>
    </xf>
    <xf numFmtId="0" fontId="83" fillId="0" borderId="85" applyNumberFormat="0" applyFont="0" applyFill="0" applyAlignment="0" applyProtection="0"/>
    <xf numFmtId="0" fontId="97" fillId="0" borderId="85" applyNumberFormat="0" applyFill="0" applyAlignment="0" applyProtection="0"/>
    <xf numFmtId="0" fontId="83" fillId="0" borderId="296" applyNumberFormat="0" applyFont="0" applyFill="0" applyAlignment="0" applyProtection="0"/>
    <xf numFmtId="165" fontId="88" fillId="0" borderId="87" applyNumberFormat="0" applyFont="0" applyBorder="0" applyProtection="0">
      <alignment horizontal="right"/>
    </xf>
    <xf numFmtId="207" fontId="12" fillId="0" borderId="87">
      <alignment horizontal="right"/>
      <protection locked="0"/>
    </xf>
    <xf numFmtId="208" fontId="90" fillId="63" borderId="321"/>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166" fontId="113" fillId="0" borderId="370">
      <protection locked="0"/>
    </xf>
    <xf numFmtId="0" fontId="99" fillId="0" borderId="167" applyNumberFormat="0" applyFont="0" applyFill="0" applyAlignment="0" applyProtection="0">
      <alignment horizontal="centerContinuous"/>
    </xf>
    <xf numFmtId="0" fontId="12" fillId="24" borderId="362" applyNumberFormat="0" applyFont="0" applyAlignment="0" applyProtection="0"/>
    <xf numFmtId="0" fontId="17" fillId="21" borderId="303" applyNumberFormat="0" applyAlignment="0" applyProtection="0"/>
    <xf numFmtId="0" fontId="17" fillId="21" borderId="303" applyNumberFormat="0" applyAlignment="0" applyProtection="0"/>
    <xf numFmtId="208" fontId="90" fillId="63" borderId="335"/>
    <xf numFmtId="0" fontId="83" fillId="0" borderId="319" applyNumberFormat="0" applyFont="0" applyFill="0" applyAlignment="0" applyProtection="0"/>
    <xf numFmtId="167" fontId="87" fillId="0" borderId="339" applyFont="0"/>
    <xf numFmtId="0" fontId="83" fillId="0" borderId="319" applyNumberFormat="0" applyFont="0" applyFill="0" applyAlignment="0" applyProtection="0"/>
    <xf numFmtId="203" fontId="12" fillId="0" borderId="87">
      <alignment horizontal="right"/>
    </xf>
    <xf numFmtId="0" fontId="17" fillId="21" borderId="312" applyNumberFormat="0" applyAlignment="0" applyProtection="0"/>
    <xf numFmtId="208" fontId="90" fillId="63" borderId="335"/>
    <xf numFmtId="0" fontId="83" fillId="0" borderId="296" applyNumberFormat="0" applyFont="0" applyFill="0" applyAlignment="0" applyProtection="0"/>
    <xf numFmtId="167" fontId="87" fillId="0" borderId="339" applyFont="0"/>
    <xf numFmtId="208" fontId="90" fillId="63" borderId="308"/>
    <xf numFmtId="0" fontId="17" fillId="21" borderId="312" applyNumberFormat="0" applyAlignment="0" applyProtection="0"/>
    <xf numFmtId="167" fontId="87" fillId="0" borderId="345" applyFont="0"/>
    <xf numFmtId="0" fontId="83" fillId="0" borderId="296" applyNumberFormat="0" applyFont="0" applyFill="0" applyAlignment="0" applyProtection="0"/>
    <xf numFmtId="208" fontId="90" fillId="63" borderId="335"/>
    <xf numFmtId="208" fontId="90" fillId="63" borderId="308"/>
    <xf numFmtId="0" fontId="99" fillId="0" borderId="167" applyNumberFormat="0" applyFont="0" applyFill="0" applyAlignment="0" applyProtection="0">
      <alignment horizontal="centerContinuous"/>
    </xf>
    <xf numFmtId="167" fontId="87" fillId="0" borderId="345" applyFont="0"/>
    <xf numFmtId="208" fontId="90" fillId="63" borderId="335"/>
    <xf numFmtId="0" fontId="17" fillId="21" borderId="312" applyNumberFormat="0" applyAlignment="0" applyProtection="0"/>
    <xf numFmtId="167" fontId="87" fillId="0" borderId="339" applyFont="0"/>
    <xf numFmtId="0" fontId="83" fillId="0" borderId="296" applyNumberFormat="0" applyFont="0" applyFill="0" applyAlignment="0" applyProtection="0"/>
    <xf numFmtId="208" fontId="90" fillId="63" borderId="335"/>
    <xf numFmtId="0" fontId="17" fillId="21" borderId="312" applyNumberFormat="0" applyAlignment="0" applyProtection="0"/>
    <xf numFmtId="167" fontId="87" fillId="0" borderId="339" applyFont="0"/>
    <xf numFmtId="0" fontId="99" fillId="0" borderId="167" applyNumberFormat="0" applyFont="0" applyFill="0" applyAlignment="0" applyProtection="0">
      <alignment horizontal="centerContinuous"/>
    </xf>
    <xf numFmtId="0" fontId="83" fillId="0" borderId="296" applyNumberFormat="0" applyFont="0" applyFill="0" applyAlignment="0" applyProtection="0"/>
    <xf numFmtId="0" fontId="99" fillId="0" borderId="167" applyNumberFormat="0" applyFont="0" applyFill="0" applyAlignment="0" applyProtection="0">
      <alignment horizontal="centerContinuous"/>
    </xf>
    <xf numFmtId="0" fontId="17" fillId="21" borderId="349" applyNumberFormat="0" applyAlignment="0" applyProtection="0"/>
    <xf numFmtId="0" fontId="83" fillId="0" borderId="353" applyNumberFormat="0" applyFont="0" applyFill="0" applyAlignment="0" applyProtection="0"/>
    <xf numFmtId="167" fontId="87" fillId="0" borderId="345" applyFont="0"/>
    <xf numFmtId="208" fontId="90" fillId="63" borderId="355"/>
    <xf numFmtId="0" fontId="17" fillId="21" borderId="361" applyNumberFormat="0" applyAlignment="0" applyProtection="0"/>
    <xf numFmtId="167" fontId="87" fillId="0" borderId="354" applyFont="0"/>
    <xf numFmtId="0" fontId="83" fillId="0" borderId="353" applyNumberFormat="0" applyFont="0" applyFill="0" applyAlignment="0" applyProtection="0"/>
    <xf numFmtId="208" fontId="90" fillId="63" borderId="369"/>
    <xf numFmtId="167" fontId="87" fillId="0" borderId="368" applyFont="0"/>
    <xf numFmtId="0" fontId="12" fillId="61" borderId="242" applyNumberFormat="0">
      <alignment horizontal="left" vertical="center"/>
    </xf>
    <xf numFmtId="0" fontId="12" fillId="60" borderId="242" applyNumberFormat="0">
      <alignment horizontal="centerContinuous" vertical="center" wrapText="1"/>
    </xf>
    <xf numFmtId="0" fontId="12" fillId="61" borderId="242" applyNumberFormat="0">
      <alignment horizontal="left" vertical="center"/>
    </xf>
    <xf numFmtId="0" fontId="12" fillId="60" borderId="242" applyNumberFormat="0">
      <alignment horizontal="centerContinuous" vertical="center" wrapText="1"/>
    </xf>
    <xf numFmtId="0" fontId="12" fillId="61" borderId="260" applyNumberFormat="0">
      <alignment horizontal="left" vertical="center"/>
    </xf>
    <xf numFmtId="0" fontId="12" fillId="60" borderId="260" applyNumberFormat="0">
      <alignment horizontal="centerContinuous" vertical="center" wrapText="1"/>
    </xf>
    <xf numFmtId="0" fontId="12" fillId="61" borderId="275" applyNumberFormat="0">
      <alignment horizontal="left" vertical="center"/>
    </xf>
    <xf numFmtId="0" fontId="12" fillId="60" borderId="275" applyNumberFormat="0">
      <alignment horizontal="centerContinuous" vertical="center" wrapText="1"/>
    </xf>
    <xf numFmtId="0" fontId="12" fillId="61" borderId="251" applyNumberFormat="0">
      <alignment horizontal="left" vertical="center"/>
    </xf>
    <xf numFmtId="0" fontId="12" fillId="60" borderId="251" applyNumberFormat="0">
      <alignment horizontal="centerContinuous" vertical="center" wrapText="1"/>
    </xf>
    <xf numFmtId="0" fontId="12" fillId="61" borderId="287" applyNumberFormat="0">
      <alignment horizontal="left" vertical="center"/>
    </xf>
    <xf numFmtId="0" fontId="12" fillId="60" borderId="287" applyNumberFormat="0">
      <alignment horizontal="centerContinuous" vertical="center" wrapText="1"/>
    </xf>
    <xf numFmtId="0" fontId="12" fillId="61" borderId="303" applyNumberFormat="0">
      <alignment horizontal="left" vertical="center"/>
    </xf>
    <xf numFmtId="0" fontId="12" fillId="60" borderId="303" applyNumberFormat="0">
      <alignment horizontal="centerContinuous" vertical="center" wrapText="1"/>
    </xf>
    <xf numFmtId="0" fontId="12" fillId="61" borderId="292" applyNumberFormat="0">
      <alignment horizontal="left" vertical="center"/>
    </xf>
    <xf numFmtId="0" fontId="12" fillId="60" borderId="292" applyNumberFormat="0">
      <alignment horizontal="centerContinuous" vertical="center" wrapText="1"/>
    </xf>
    <xf numFmtId="0" fontId="12" fillId="24" borderId="313" applyNumberFormat="0" applyFont="0" applyAlignment="0" applyProtection="0"/>
    <xf numFmtId="0" fontId="12" fillId="24" borderId="313" applyNumberFormat="0" applyFont="0" applyAlignment="0" applyProtection="0"/>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12" fillId="61" borderId="312" applyNumberFormat="0">
      <alignment horizontal="left" vertical="center"/>
    </xf>
    <xf numFmtId="0" fontId="12" fillId="60" borderId="312" applyNumberFormat="0">
      <alignment horizontal="centerContinuous" vertical="center" wrapText="1"/>
    </xf>
    <xf numFmtId="0" fontId="30" fillId="0" borderId="315" applyNumberFormat="0" applyFill="0" applyAlignment="0" applyProtection="0"/>
    <xf numFmtId="0" fontId="30" fillId="0" borderId="315" applyNumberFormat="0" applyFill="0" applyAlignment="0" applyProtection="0"/>
    <xf numFmtId="0" fontId="12" fillId="61" borderId="303" applyNumberFormat="0">
      <alignment horizontal="left" vertical="center"/>
    </xf>
    <xf numFmtId="0" fontId="12" fillId="60" borderId="303" applyNumberFormat="0">
      <alignment horizontal="centerContinuous" vertical="center" wrapText="1"/>
    </xf>
    <xf numFmtId="0" fontId="17" fillId="21" borderId="312" applyNumberFormat="0" applyAlignment="0" applyProtection="0"/>
    <xf numFmtId="0" fontId="25" fillId="8" borderId="312" applyNumberFormat="0" applyAlignment="0" applyProtection="0"/>
    <xf numFmtId="0" fontId="28" fillId="21" borderId="314" applyNumberFormat="0" applyAlignment="0" applyProtection="0"/>
    <xf numFmtId="0" fontId="12" fillId="61" borderId="303" applyNumberFormat="0">
      <alignment horizontal="left" vertical="center"/>
    </xf>
    <xf numFmtId="0" fontId="12" fillId="60" borderId="303" applyNumberFormat="0">
      <alignment horizontal="centerContinuous" vertical="center" wrapText="1"/>
    </xf>
    <xf numFmtId="0" fontId="12" fillId="61" borderId="303" applyNumberFormat="0">
      <alignment horizontal="left" vertical="center"/>
    </xf>
    <xf numFmtId="0" fontId="12" fillId="60" borderId="303" applyNumberFormat="0">
      <alignment horizontal="centerContinuous" vertical="center" wrapText="1"/>
    </xf>
    <xf numFmtId="0" fontId="12" fillId="25" borderId="326" applyNumberFormat="0" applyProtection="0">
      <alignment horizontal="left" vertical="center"/>
    </xf>
    <xf numFmtId="0" fontId="17" fillId="21" borderId="327" applyNumberFormat="0" applyAlignment="0" applyProtection="0"/>
    <xf numFmtId="0" fontId="30" fillId="0" borderId="329" applyNumberFormat="0" applyFill="0" applyAlignment="0" applyProtection="0"/>
    <xf numFmtId="0" fontId="12" fillId="25" borderId="326" applyNumberFormat="0" applyProtection="0">
      <alignment horizontal="left" vertical="center"/>
    </xf>
    <xf numFmtId="0" fontId="25" fillId="8" borderId="327" applyNumberFormat="0" applyAlignment="0" applyProtection="0"/>
    <xf numFmtId="0" fontId="28" fillId="21" borderId="328" applyNumberFormat="0" applyAlignment="0" applyProtection="0"/>
    <xf numFmtId="0" fontId="12" fillId="61" borderId="327" applyNumberFormat="0">
      <alignment horizontal="left" vertical="center"/>
    </xf>
    <xf numFmtId="0" fontId="12" fillId="60" borderId="327" applyNumberFormat="0">
      <alignment horizontal="centerContinuous" vertical="center" wrapText="1"/>
    </xf>
    <xf numFmtId="0" fontId="12" fillId="61" borderId="327" applyNumberFormat="0">
      <alignment horizontal="left" vertical="center"/>
    </xf>
    <xf numFmtId="0" fontId="12" fillId="60" borderId="327" applyNumberFormat="0">
      <alignment horizontal="centerContinuous" vertical="center" wrapText="1"/>
    </xf>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27" applyNumberFormat="0" applyAlignment="0" applyProtection="0"/>
    <xf numFmtId="0" fontId="25" fillId="8" borderId="327" applyNumberFormat="0" applyAlignment="0" applyProtection="0"/>
    <xf numFmtId="0" fontId="28" fillId="21" borderId="328" applyNumberFormat="0" applyAlignment="0" applyProtection="0"/>
    <xf numFmtId="0" fontId="30" fillId="0" borderId="329" applyNumberFormat="0" applyFill="0" applyAlignment="0" applyProtection="0"/>
    <xf numFmtId="0" fontId="17" fillId="21" borderId="327" applyNumberFormat="0" applyAlignment="0" applyProtection="0"/>
    <xf numFmtId="0" fontId="25" fillId="8" borderId="327" applyNumberFormat="0" applyAlignment="0" applyProtection="0"/>
    <xf numFmtId="0" fontId="25" fillId="8" borderId="303" applyNumberFormat="0" applyAlignment="0" applyProtection="0"/>
    <xf numFmtId="0" fontId="12" fillId="24" borderId="330" applyNumberFormat="0" applyFont="0" applyAlignment="0" applyProtection="0"/>
    <xf numFmtId="0" fontId="12" fillId="25" borderId="250" applyNumberFormat="0" applyProtection="0">
      <alignment horizontal="left" vertical="center"/>
    </xf>
    <xf numFmtId="0" fontId="12" fillId="25" borderId="250" applyNumberFormat="0" applyProtection="0">
      <alignment horizontal="left" vertical="center"/>
    </xf>
    <xf numFmtId="0" fontId="12" fillId="25" borderId="236" applyNumberFormat="0" applyProtection="0">
      <alignment horizontal="left" vertical="center"/>
    </xf>
    <xf numFmtId="0" fontId="12" fillId="25" borderId="236" applyNumberFormat="0" applyProtection="0">
      <alignment horizontal="left" vertical="center"/>
    </xf>
    <xf numFmtId="0" fontId="17" fillId="21" borderId="303" applyNumberFormat="0" applyAlignment="0" applyProtection="0"/>
    <xf numFmtId="0" fontId="12" fillId="24" borderId="330"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28" fillId="21" borderId="305" applyNumberFormat="0" applyAlignment="0" applyProtection="0"/>
    <xf numFmtId="0" fontId="30" fillId="0" borderId="244" applyNumberFormat="0" applyFill="0" applyAlignment="0" applyProtection="0"/>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2" applyNumberFormat="0" applyAlignment="0" applyProtection="0"/>
    <xf numFmtId="0" fontId="17" fillId="21" borderId="242" applyNumberFormat="0" applyAlignment="0" applyProtection="0"/>
    <xf numFmtId="0" fontId="30" fillId="0" borderId="244" applyNumberFormat="0" applyFill="0" applyAlignment="0" applyProtection="0"/>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2" applyNumberFormat="0" applyAlignment="0" applyProtection="0"/>
    <xf numFmtId="0" fontId="17" fillId="21" borderId="242" applyNumberFormat="0" applyAlignment="0" applyProtection="0"/>
    <xf numFmtId="0" fontId="97" fillId="0" borderId="85" applyNumberFormat="0" applyFill="0" applyAlignment="0" applyProtection="0"/>
    <xf numFmtId="0" fontId="12" fillId="61" borderId="303" applyNumberFormat="0">
      <alignment horizontal="left" vertical="center"/>
    </xf>
    <xf numFmtId="0" fontId="30" fillId="0" borderId="244" applyNumberFormat="0" applyFill="0" applyAlignment="0" applyProtection="0"/>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2" applyNumberFormat="0" applyAlignment="0" applyProtection="0"/>
    <xf numFmtId="0" fontId="17" fillId="21" borderId="242" applyNumberFormat="0" applyAlignment="0" applyProtection="0"/>
    <xf numFmtId="0" fontId="12" fillId="25" borderId="236" applyNumberFormat="0" applyProtection="0">
      <alignment horizontal="left" vertical="center"/>
    </xf>
    <xf numFmtId="0" fontId="30" fillId="0" borderId="244" applyNumberFormat="0" applyFill="0" applyAlignment="0" applyProtection="0"/>
    <xf numFmtId="0" fontId="12" fillId="25" borderId="236" applyNumberFormat="0" applyProtection="0">
      <alignment horizontal="left" vertical="center"/>
    </xf>
    <xf numFmtId="0" fontId="12" fillId="60" borderId="303" applyNumberFormat="0">
      <alignment horizontal="centerContinuous" vertical="center" wrapText="1"/>
    </xf>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25" fillId="8" borderId="242" applyNumberFormat="0" applyAlignment="0" applyProtection="0"/>
    <xf numFmtId="0" fontId="25" fillId="8" borderId="340" applyNumberFormat="0" applyAlignment="0" applyProtection="0"/>
    <xf numFmtId="0" fontId="12" fillId="24" borderId="341" applyNumberFormat="0" applyFont="0" applyAlignment="0" applyProtection="0"/>
    <xf numFmtId="0" fontId="83" fillId="0" borderId="85" applyNumberFormat="0" applyFont="0" applyFill="0" applyAlignment="0" applyProtection="0"/>
    <xf numFmtId="0" fontId="17" fillId="21" borderId="340" applyNumberFormat="0" applyAlignment="0" applyProtection="0"/>
    <xf numFmtId="0" fontId="12" fillId="25" borderId="259" applyNumberFormat="0" applyProtection="0">
      <alignment horizontal="left" vertical="center"/>
    </xf>
    <xf numFmtId="0" fontId="12" fillId="25" borderId="259" applyNumberFormat="0" applyProtection="0">
      <alignment horizontal="left" vertical="center"/>
    </xf>
    <xf numFmtId="0" fontId="17" fillId="21" borderId="242" applyNumberFormat="0" applyAlignment="0" applyProtection="0"/>
    <xf numFmtId="0" fontId="17" fillId="21" borderId="303" applyNumberFormat="0" applyAlignment="0" applyProtection="0"/>
    <xf numFmtId="0" fontId="25" fillId="8" borderId="303" applyNumberFormat="0" applyAlignment="0" applyProtection="0"/>
    <xf numFmtId="0" fontId="12" fillId="24" borderId="330" applyNumberFormat="0" applyFont="0" applyAlignment="0" applyProtection="0"/>
    <xf numFmtId="229" fontId="81" fillId="65" borderId="171" applyFont="0" applyFill="0" applyBorder="0" applyAlignment="0" applyProtection="0"/>
    <xf numFmtId="0" fontId="12" fillId="61" borderId="303" applyNumberFormat="0">
      <alignment horizontal="left" vertical="center"/>
    </xf>
    <xf numFmtId="0" fontId="17" fillId="21" borderId="340" applyNumberFormat="0" applyAlignment="0" applyProtection="0"/>
    <xf numFmtId="0" fontId="30" fillId="0" borderId="244" applyNumberFormat="0" applyFill="0" applyAlignment="0" applyProtection="0"/>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2" applyNumberFormat="0" applyAlignment="0" applyProtection="0"/>
    <xf numFmtId="0" fontId="17" fillId="21" borderId="242" applyNumberFormat="0" applyAlignment="0" applyProtection="0"/>
    <xf numFmtId="0" fontId="30" fillId="0" borderId="244" applyNumberFormat="0" applyFill="0" applyAlignment="0" applyProtection="0"/>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2" applyNumberFormat="0" applyAlignment="0" applyProtection="0"/>
    <xf numFmtId="0" fontId="17" fillId="21" borderId="242" applyNumberFormat="0" applyAlignment="0" applyProtection="0"/>
    <xf numFmtId="0" fontId="12" fillId="24" borderId="330" applyNumberFormat="0" applyFont="0" applyAlignment="0" applyProtection="0"/>
    <xf numFmtId="0" fontId="12" fillId="60" borderId="303" applyNumberFormat="0">
      <alignment horizontal="centerContinuous" vertical="center" wrapText="1"/>
    </xf>
    <xf numFmtId="0" fontId="12" fillId="25" borderId="259" applyNumberFormat="0" applyProtection="0">
      <alignment horizontal="left" vertical="center"/>
    </xf>
    <xf numFmtId="0" fontId="12" fillId="25" borderId="259" applyNumberFormat="0" applyProtection="0">
      <alignment horizontal="left" vertical="center"/>
    </xf>
    <xf numFmtId="0" fontId="30" fillId="0" borderId="244" applyNumberFormat="0" applyFill="0" applyAlignment="0" applyProtection="0"/>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2" applyNumberFormat="0" applyAlignment="0" applyProtection="0"/>
    <xf numFmtId="0" fontId="17" fillId="21" borderId="242" applyNumberFormat="0" applyAlignment="0" applyProtection="0"/>
    <xf numFmtId="0" fontId="17" fillId="21" borderId="242" applyNumberFormat="0" applyAlignment="0" applyProtection="0"/>
    <xf numFmtId="0" fontId="25" fillId="8" borderId="242" applyNumberFormat="0" applyAlignment="0" applyProtection="0"/>
    <xf numFmtId="0" fontId="28" fillId="21" borderId="243" applyNumberFormat="0" applyAlignment="0" applyProtection="0"/>
    <xf numFmtId="0" fontId="30" fillId="0" borderId="244" applyNumberFormat="0" applyFill="0" applyAlignment="0" applyProtection="0"/>
    <xf numFmtId="0" fontId="17" fillId="21" borderId="242" applyNumberFormat="0" applyAlignment="0" applyProtection="0"/>
    <xf numFmtId="0" fontId="25" fillId="8" borderId="242" applyNumberFormat="0" applyAlignment="0" applyProtection="0"/>
    <xf numFmtId="0" fontId="28" fillId="21" borderId="243" applyNumberFormat="0" applyAlignment="0" applyProtection="0"/>
    <xf numFmtId="0" fontId="30" fillId="0" borderId="244" applyNumberFormat="0" applyFill="0" applyAlignment="0" applyProtection="0"/>
    <xf numFmtId="0" fontId="12" fillId="25" borderId="236" applyNumberFormat="0" applyProtection="0">
      <alignment horizontal="left" vertical="center"/>
    </xf>
    <xf numFmtId="0" fontId="12" fillId="25" borderId="236" applyNumberFormat="0" applyProtection="0">
      <alignment horizontal="left" vertical="center"/>
    </xf>
    <xf numFmtId="0" fontId="17" fillId="21" borderId="242" applyNumberFormat="0" applyAlignment="0" applyProtection="0"/>
    <xf numFmtId="0" fontId="25" fillId="8" borderId="242" applyNumberFormat="0" applyAlignment="0" applyProtection="0"/>
    <xf numFmtId="0" fontId="28" fillId="21" borderId="243" applyNumberFormat="0" applyAlignment="0" applyProtection="0"/>
    <xf numFmtId="0" fontId="30" fillId="0" borderId="244" applyNumberFormat="0" applyFill="0" applyAlignment="0" applyProtection="0"/>
    <xf numFmtId="0" fontId="17" fillId="21" borderId="242" applyNumberFormat="0" applyAlignment="0" applyProtection="0"/>
    <xf numFmtId="0" fontId="25" fillId="8" borderId="242" applyNumberFormat="0" applyAlignment="0" applyProtection="0"/>
    <xf numFmtId="0" fontId="28" fillId="21" borderId="305" applyNumberFormat="0" applyAlignment="0" applyProtection="0"/>
    <xf numFmtId="0" fontId="30" fillId="0" borderId="306" applyNumberFormat="0" applyFill="0" applyAlignment="0" applyProtection="0"/>
    <xf numFmtId="0" fontId="28" fillId="21" borderId="243" applyNumberFormat="0" applyAlignment="0" applyProtection="0"/>
    <xf numFmtId="0" fontId="30" fillId="0" borderId="244"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12" fillId="61" borderId="340" applyNumberFormat="0">
      <alignment horizontal="left" vertical="center"/>
    </xf>
    <xf numFmtId="0" fontId="12" fillId="60" borderId="340" applyNumberFormat="0">
      <alignment horizontal="centerContinuous" vertical="center" wrapText="1"/>
    </xf>
    <xf numFmtId="0" fontId="30" fillId="0" borderId="244" applyNumberFormat="0" applyFill="0" applyAlignment="0" applyProtection="0"/>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2" applyNumberFormat="0" applyAlignment="0" applyProtection="0"/>
    <xf numFmtId="0" fontId="30" fillId="0" borderId="343" applyNumberFormat="0" applyFill="0" applyAlignment="0" applyProtection="0"/>
    <xf numFmtId="0" fontId="17" fillId="21" borderId="242" applyNumberFormat="0" applyAlignment="0" applyProtection="0"/>
    <xf numFmtId="0" fontId="12" fillId="61" borderId="312" applyNumberFormat="0">
      <alignment horizontal="left" vertical="center"/>
    </xf>
    <xf numFmtId="0" fontId="12" fillId="60" borderId="312" applyNumberFormat="0">
      <alignment horizontal="centerContinuous" vertical="center" wrapText="1"/>
    </xf>
    <xf numFmtId="0" fontId="30" fillId="0" borderId="263" applyNumberFormat="0" applyFill="0" applyAlignment="0" applyProtection="0"/>
    <xf numFmtId="0" fontId="28" fillId="21" borderId="262"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5" fillId="8" borderId="260" applyNumberFormat="0" applyAlignment="0" applyProtection="0"/>
    <xf numFmtId="0" fontId="17" fillId="21" borderId="260" applyNumberFormat="0" applyAlignment="0" applyProtection="0"/>
    <xf numFmtId="0" fontId="30" fillId="0" borderId="263" applyNumberFormat="0" applyFill="0" applyAlignment="0" applyProtection="0"/>
    <xf numFmtId="0" fontId="28" fillId="21" borderId="262"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5" fillId="8" borderId="260" applyNumberFormat="0" applyAlignment="0" applyProtection="0"/>
    <xf numFmtId="0" fontId="17" fillId="21" borderId="260" applyNumberFormat="0" applyAlignment="0" applyProtection="0"/>
    <xf numFmtId="0" fontId="12" fillId="61" borderId="312" applyNumberFormat="0">
      <alignment horizontal="left" vertical="center"/>
    </xf>
    <xf numFmtId="0" fontId="12" fillId="25" borderId="259" applyNumberFormat="0" applyProtection="0">
      <alignment horizontal="left" vertical="center"/>
    </xf>
    <xf numFmtId="0" fontId="12" fillId="25" borderId="259" applyNumberFormat="0" applyProtection="0">
      <alignment horizontal="left" vertical="center"/>
    </xf>
    <xf numFmtId="0" fontId="12" fillId="60" borderId="312" applyNumberFormat="0">
      <alignment horizontal="centerContinuous" vertical="center" wrapText="1"/>
    </xf>
    <xf numFmtId="0" fontId="30" fillId="0" borderId="263" applyNumberFormat="0" applyFill="0" applyAlignment="0" applyProtection="0"/>
    <xf numFmtId="0" fontId="28" fillId="21" borderId="262"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5" fillId="8" borderId="260" applyNumberFormat="0" applyAlignment="0" applyProtection="0"/>
    <xf numFmtId="0" fontId="17" fillId="21" borderId="260" applyNumberFormat="0" applyAlignment="0" applyProtection="0"/>
    <xf numFmtId="0" fontId="30" fillId="0" borderId="263" applyNumberFormat="0" applyFill="0" applyAlignment="0" applyProtection="0"/>
    <xf numFmtId="0" fontId="17" fillId="21" borderId="242" applyNumberFormat="0" applyAlignment="0" applyProtection="0"/>
    <xf numFmtId="0" fontId="25" fillId="8" borderId="242"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243" applyNumberFormat="0" applyAlignment="0" applyProtection="0"/>
    <xf numFmtId="0" fontId="30" fillId="0" borderId="244" applyNumberFormat="0" applyFill="0" applyAlignment="0" applyProtection="0"/>
    <xf numFmtId="0" fontId="17" fillId="21" borderId="242" applyNumberFormat="0" applyAlignment="0" applyProtection="0"/>
    <xf numFmtId="0" fontId="25" fillId="8" borderId="242"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243" applyNumberFormat="0" applyAlignment="0" applyProtection="0"/>
    <xf numFmtId="0" fontId="30" fillId="0" borderId="244" applyNumberFormat="0" applyFill="0" applyAlignment="0" applyProtection="0"/>
    <xf numFmtId="0" fontId="17" fillId="21" borderId="242" applyNumberFormat="0" applyAlignment="0" applyProtection="0"/>
    <xf numFmtId="0" fontId="25" fillId="8" borderId="242"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243" applyNumberFormat="0" applyAlignment="0" applyProtection="0"/>
    <xf numFmtId="0" fontId="30" fillId="0" borderId="244" applyNumberFormat="0" applyFill="0" applyAlignment="0" applyProtection="0"/>
    <xf numFmtId="0" fontId="17" fillId="21" borderId="242" applyNumberFormat="0" applyAlignment="0" applyProtection="0"/>
    <xf numFmtId="0" fontId="25" fillId="8" borderId="242"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243" applyNumberFormat="0" applyAlignment="0" applyProtection="0"/>
    <xf numFmtId="0" fontId="30" fillId="0" borderId="244" applyNumberFormat="0" applyFill="0" applyAlignment="0" applyProtection="0"/>
    <xf numFmtId="0" fontId="17" fillId="21" borderId="251" applyNumberFormat="0" applyAlignment="0" applyProtection="0"/>
    <xf numFmtId="0" fontId="25" fillId="8" borderId="251"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53" applyNumberFormat="0" applyAlignment="0" applyProtection="0"/>
    <xf numFmtId="0" fontId="30" fillId="0" borderId="254" applyNumberFormat="0" applyFill="0" applyAlignment="0" applyProtection="0"/>
    <xf numFmtId="0" fontId="17" fillId="21" borderId="251" applyNumberFormat="0" applyAlignment="0" applyProtection="0"/>
    <xf numFmtId="0" fontId="25" fillId="8" borderId="251"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53" applyNumberFormat="0" applyAlignment="0" applyProtection="0"/>
    <xf numFmtId="0" fontId="30" fillId="0" borderId="254" applyNumberFormat="0" applyFill="0" applyAlignment="0" applyProtection="0"/>
    <xf numFmtId="0" fontId="12" fillId="25" borderId="250" applyNumberFormat="0" applyProtection="0">
      <alignment horizontal="left" vertical="center"/>
    </xf>
    <xf numFmtId="0" fontId="12" fillId="25" borderId="250" applyNumberFormat="0" applyProtection="0">
      <alignment horizontal="left" vertical="center"/>
    </xf>
    <xf numFmtId="0" fontId="17" fillId="21" borderId="251" applyNumberFormat="0" applyAlignment="0" applyProtection="0"/>
    <xf numFmtId="0" fontId="25" fillId="8" borderId="251"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53" applyNumberFormat="0" applyAlignment="0" applyProtection="0"/>
    <xf numFmtId="0" fontId="30" fillId="0" borderId="254" applyNumberFormat="0" applyFill="0" applyAlignment="0" applyProtection="0"/>
    <xf numFmtId="0" fontId="17" fillId="21" borderId="251" applyNumberFormat="0" applyAlignment="0" applyProtection="0"/>
    <xf numFmtId="0" fontId="25" fillId="8" borderId="251"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53" applyNumberFormat="0" applyAlignment="0" applyProtection="0"/>
    <xf numFmtId="0" fontId="30" fillId="0" borderId="254" applyNumberFormat="0" applyFill="0" applyAlignment="0" applyProtection="0"/>
    <xf numFmtId="0" fontId="28" fillId="21" borderId="262"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5" fillId="8" borderId="260" applyNumberFormat="0" applyAlignment="0" applyProtection="0"/>
    <xf numFmtId="0" fontId="17" fillId="21" borderId="260" applyNumberFormat="0" applyAlignment="0" applyProtection="0"/>
    <xf numFmtId="0" fontId="30" fillId="0" borderId="254" applyNumberFormat="0" applyFill="0" applyAlignment="0" applyProtection="0"/>
    <xf numFmtId="0" fontId="28" fillId="21" borderId="253"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5" fillId="8" borderId="251" applyNumberFormat="0" applyAlignment="0" applyProtection="0"/>
    <xf numFmtId="0" fontId="17" fillId="21" borderId="251" applyNumberFormat="0" applyAlignment="0" applyProtection="0"/>
    <xf numFmtId="0" fontId="30" fillId="0" borderId="254" applyNumberFormat="0" applyFill="0" applyAlignment="0" applyProtection="0"/>
    <xf numFmtId="0" fontId="28" fillId="21" borderId="253" applyNumberFormat="0" applyAlignment="0" applyProtection="0"/>
    <xf numFmtId="0" fontId="12" fillId="24" borderId="252" applyNumberFormat="0" applyFont="0" applyAlignment="0" applyProtection="0"/>
    <xf numFmtId="0" fontId="12" fillId="25" borderId="259" applyNumberFormat="0" applyProtection="0">
      <alignment horizontal="left" vertical="center"/>
    </xf>
    <xf numFmtId="0" fontId="12" fillId="25" borderId="259" applyNumberFormat="0" applyProtection="0">
      <alignment horizontal="left" vertical="center"/>
    </xf>
    <xf numFmtId="0" fontId="25" fillId="8" borderId="312" applyNumberFormat="0" applyAlignment="0" applyProtection="0"/>
    <xf numFmtId="0" fontId="12" fillId="25" borderId="286" applyNumberFormat="0" applyProtection="0">
      <alignment horizontal="left" vertical="center"/>
    </xf>
    <xf numFmtId="0" fontId="12" fillId="25" borderId="286" applyNumberFormat="0" applyProtection="0">
      <alignment horizontal="left" vertical="center"/>
    </xf>
    <xf numFmtId="0" fontId="12" fillId="24" borderId="252" applyNumberFormat="0" applyFont="0" applyAlignment="0" applyProtection="0"/>
    <xf numFmtId="0" fontId="12" fillId="61" borderId="312" applyNumberFormat="0">
      <alignment horizontal="left" vertical="center"/>
    </xf>
    <xf numFmtId="0" fontId="12" fillId="60" borderId="312" applyNumberFormat="0">
      <alignment horizontal="centerContinuous" vertical="center" wrapText="1"/>
    </xf>
    <xf numFmtId="0" fontId="30" fillId="0" borderId="315" applyNumberFormat="0" applyFill="0" applyAlignment="0" applyProtection="0"/>
    <xf numFmtId="0" fontId="17" fillId="21" borderId="312" applyNumberFormat="0" applyAlignment="0" applyProtection="0"/>
    <xf numFmtId="0" fontId="25" fillId="8" borderId="251" applyNumberFormat="0" applyAlignment="0" applyProtection="0"/>
    <xf numFmtId="0" fontId="25" fillId="8" borderId="312" applyNumberFormat="0" applyAlignment="0" applyProtection="0"/>
    <xf numFmtId="0" fontId="28" fillId="21" borderId="314" applyNumberFormat="0" applyAlignment="0" applyProtection="0"/>
    <xf numFmtId="0" fontId="28" fillId="21" borderId="314" applyNumberFormat="0" applyAlignment="0" applyProtection="0"/>
    <xf numFmtId="0" fontId="17" fillId="21" borderId="260" applyNumberFormat="0" applyAlignment="0" applyProtection="0"/>
    <xf numFmtId="0" fontId="17" fillId="21" borderId="251" applyNumberFormat="0" applyAlignment="0" applyProtection="0"/>
    <xf numFmtId="0" fontId="25" fillId="8" borderId="260"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8" fillId="21" borderId="262" applyNumberFormat="0" applyAlignment="0" applyProtection="0"/>
    <xf numFmtId="0" fontId="30" fillId="0" borderId="263" applyNumberFormat="0" applyFill="0" applyAlignment="0" applyProtection="0"/>
    <xf numFmtId="0" fontId="17" fillId="21" borderId="260" applyNumberFormat="0" applyAlignment="0" applyProtection="0"/>
    <xf numFmtId="0" fontId="25" fillId="8" borderId="260"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8" fillId="21" borderId="262" applyNumberFormat="0" applyAlignment="0" applyProtection="0"/>
    <xf numFmtId="0" fontId="30" fillId="0" borderId="263" applyNumberFormat="0" applyFill="0" applyAlignment="0" applyProtection="0"/>
    <xf numFmtId="0" fontId="12" fillId="25" borderId="259" applyNumberFormat="0" applyProtection="0">
      <alignment horizontal="left" vertical="center"/>
    </xf>
    <xf numFmtId="0" fontId="12" fillId="25" borderId="259" applyNumberFormat="0" applyProtection="0">
      <alignment horizontal="left" vertical="center"/>
    </xf>
    <xf numFmtId="0" fontId="17" fillId="21" borderId="260" applyNumberFormat="0" applyAlignment="0" applyProtection="0"/>
    <xf numFmtId="0" fontId="25" fillId="8" borderId="260"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8" fillId="21" borderId="262" applyNumberFormat="0" applyAlignment="0" applyProtection="0"/>
    <xf numFmtId="0" fontId="30" fillId="0" borderId="263" applyNumberFormat="0" applyFill="0" applyAlignment="0" applyProtection="0"/>
    <xf numFmtId="0" fontId="17" fillId="21" borderId="260" applyNumberFormat="0" applyAlignment="0" applyProtection="0"/>
    <xf numFmtId="0" fontId="25" fillId="8" borderId="260"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8" fillId="21" borderId="262" applyNumberFormat="0" applyAlignment="0" applyProtection="0"/>
    <xf numFmtId="0" fontId="30" fillId="0" borderId="263" applyNumberFormat="0" applyFill="0" applyAlignment="0" applyProtection="0"/>
    <xf numFmtId="0" fontId="12" fillId="25" borderId="286" applyNumberFormat="0" applyProtection="0">
      <alignment horizontal="left" vertical="center"/>
    </xf>
    <xf numFmtId="0" fontId="12" fillId="25" borderId="286" applyNumberFormat="0" applyProtection="0">
      <alignment horizontal="left" vertical="center"/>
    </xf>
    <xf numFmtId="0" fontId="30" fillId="0" borderId="254" applyNumberFormat="0" applyFill="0" applyAlignment="0" applyProtection="0"/>
    <xf numFmtId="0" fontId="28" fillId="21" borderId="253"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5" fillId="8" borderId="251" applyNumberFormat="0" applyAlignment="0" applyProtection="0"/>
    <xf numFmtId="0" fontId="17" fillId="21" borderId="251" applyNumberFormat="0" applyAlignment="0" applyProtection="0"/>
    <xf numFmtId="0" fontId="30" fillId="0" borderId="254" applyNumberFormat="0" applyFill="0" applyAlignment="0" applyProtection="0"/>
    <xf numFmtId="0" fontId="28" fillId="21" borderId="253"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12" fillId="61" borderId="312" applyNumberFormat="0">
      <alignment horizontal="left" vertical="center"/>
    </xf>
    <xf numFmtId="0" fontId="12" fillId="25" borderId="302" applyNumberFormat="0" applyProtection="0">
      <alignment horizontal="left" vertical="center"/>
    </xf>
    <xf numFmtId="0" fontId="12" fillId="25" borderId="302" applyNumberFormat="0" applyProtection="0">
      <alignment horizontal="left" vertical="center"/>
    </xf>
    <xf numFmtId="0" fontId="12" fillId="60" borderId="312" applyNumberFormat="0">
      <alignment horizontal="centerContinuous" vertical="center" wrapText="1"/>
    </xf>
    <xf numFmtId="0" fontId="25" fillId="8" borderId="251" applyNumberFormat="0" applyAlignment="0" applyProtection="0"/>
    <xf numFmtId="0" fontId="17" fillId="21" borderId="251" applyNumberFormat="0" applyAlignment="0" applyProtection="0"/>
    <xf numFmtId="0" fontId="17" fillId="21" borderId="312" applyNumberFormat="0" applyAlignment="0" applyProtection="0"/>
    <xf numFmtId="0" fontId="25" fillId="8" borderId="312" applyNumberFormat="0" applyAlignment="0" applyProtection="0"/>
    <xf numFmtId="0" fontId="12" fillId="61" borderId="340" applyNumberFormat="0">
      <alignment horizontal="left" vertical="center"/>
    </xf>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12" fillId="60" borderId="340" applyNumberFormat="0">
      <alignment horizontal="centerContinuous" vertical="center" wrapText="1"/>
    </xf>
    <xf numFmtId="0" fontId="28" fillId="21" borderId="314" applyNumberFormat="0" applyAlignment="0" applyProtection="0"/>
    <xf numFmtId="0" fontId="30" fillId="0" borderId="315"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12" applyNumberFormat="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17" fillId="21" borderId="275" applyNumberFormat="0" applyAlignment="0" applyProtection="0"/>
    <xf numFmtId="0" fontId="25" fillId="8" borderId="275"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76" applyNumberFormat="0" applyAlignment="0" applyProtection="0"/>
    <xf numFmtId="0" fontId="30" fillId="0" borderId="277" applyNumberFormat="0" applyFill="0" applyAlignment="0" applyProtection="0"/>
    <xf numFmtId="0" fontId="17" fillId="21" borderId="275" applyNumberFormat="0" applyAlignment="0" applyProtection="0"/>
    <xf numFmtId="0" fontId="25" fillId="8" borderId="275"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76" applyNumberFormat="0" applyAlignment="0" applyProtection="0"/>
    <xf numFmtId="0" fontId="30" fillId="0" borderId="277" applyNumberFormat="0" applyFill="0" applyAlignment="0" applyProtection="0"/>
    <xf numFmtId="0" fontId="12" fillId="25" borderId="259" applyNumberFormat="0" applyProtection="0">
      <alignment horizontal="left" vertical="center"/>
    </xf>
    <xf numFmtId="0" fontId="12" fillId="25" borderId="259" applyNumberFormat="0" applyProtection="0">
      <alignment horizontal="left" vertical="center"/>
    </xf>
    <xf numFmtId="0" fontId="17" fillId="21" borderId="275" applyNumberFormat="0" applyAlignment="0" applyProtection="0"/>
    <xf numFmtId="0" fontId="25" fillId="8" borderId="275"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76" applyNumberFormat="0" applyAlignment="0" applyProtection="0"/>
    <xf numFmtId="0" fontId="30" fillId="0" borderId="277" applyNumberFormat="0" applyFill="0" applyAlignment="0" applyProtection="0"/>
    <xf numFmtId="0" fontId="17" fillId="21" borderId="275" applyNumberFormat="0" applyAlignment="0" applyProtection="0"/>
    <xf numFmtId="0" fontId="25" fillId="8" borderId="275"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76" applyNumberFormat="0" applyAlignment="0" applyProtection="0"/>
    <xf numFmtId="0" fontId="30" fillId="0" borderId="277" applyNumberFormat="0" applyFill="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17" fillId="21" borderId="287" applyNumberFormat="0" applyAlignment="0" applyProtection="0"/>
    <xf numFmtId="0" fontId="25" fillId="8" borderId="287" applyNumberFormat="0" applyAlignment="0" applyProtection="0"/>
    <xf numFmtId="0" fontId="12" fillId="24" borderId="288" applyNumberFormat="0" applyFont="0" applyAlignment="0" applyProtection="0"/>
    <xf numFmtId="0" fontId="12" fillId="24" borderId="288" applyNumberFormat="0" applyFont="0" applyAlignment="0" applyProtection="0"/>
    <xf numFmtId="0" fontId="28" fillId="21" borderId="289" applyNumberFormat="0" applyAlignment="0" applyProtection="0"/>
    <xf numFmtId="0" fontId="30" fillId="0" borderId="290" applyNumberFormat="0" applyFill="0" applyAlignment="0" applyProtection="0"/>
    <xf numFmtId="0" fontId="17" fillId="21" borderId="287" applyNumberFormat="0" applyAlignment="0" applyProtection="0"/>
    <xf numFmtId="0" fontId="25" fillId="8" borderId="287" applyNumberFormat="0" applyAlignment="0" applyProtection="0"/>
    <xf numFmtId="0" fontId="12" fillId="24" borderId="288" applyNumberFormat="0" applyFont="0" applyAlignment="0" applyProtection="0"/>
    <xf numFmtId="0" fontId="12" fillId="24" borderId="288" applyNumberFormat="0" applyFont="0" applyAlignment="0" applyProtection="0"/>
    <xf numFmtId="0" fontId="28" fillId="21" borderId="289" applyNumberFormat="0" applyAlignment="0" applyProtection="0"/>
    <xf numFmtId="0" fontId="30" fillId="0" borderId="290" applyNumberFormat="0" applyFill="0" applyAlignment="0" applyProtection="0"/>
    <xf numFmtId="0" fontId="12" fillId="25" borderId="286" applyNumberFormat="0" applyProtection="0">
      <alignment horizontal="left" vertical="center"/>
    </xf>
    <xf numFmtId="0" fontId="12" fillId="25" borderId="286" applyNumberFormat="0" applyProtection="0">
      <alignment horizontal="left" vertical="center"/>
    </xf>
    <xf numFmtId="0" fontId="17" fillId="21" borderId="287" applyNumberFormat="0" applyAlignment="0" applyProtection="0"/>
    <xf numFmtId="0" fontId="25" fillId="8" borderId="287" applyNumberFormat="0" applyAlignment="0" applyProtection="0"/>
    <xf numFmtId="0" fontId="12" fillId="24" borderId="288" applyNumberFormat="0" applyFont="0" applyAlignment="0" applyProtection="0"/>
    <xf numFmtId="0" fontId="12" fillId="24" borderId="288" applyNumberFormat="0" applyFont="0" applyAlignment="0" applyProtection="0"/>
    <xf numFmtId="0" fontId="28" fillId="21" borderId="289" applyNumberFormat="0" applyAlignment="0" applyProtection="0"/>
    <xf numFmtId="0" fontId="30" fillId="0" borderId="290" applyNumberFormat="0" applyFill="0" applyAlignment="0" applyProtection="0"/>
    <xf numFmtId="0" fontId="17" fillId="21" borderId="287" applyNumberFormat="0" applyAlignment="0" applyProtection="0"/>
    <xf numFmtId="0" fontId="25" fillId="8" borderId="287" applyNumberFormat="0" applyAlignment="0" applyProtection="0"/>
    <xf numFmtId="0" fontId="12" fillId="24" borderId="288" applyNumberFormat="0" applyFont="0" applyAlignment="0" applyProtection="0"/>
    <xf numFmtId="0" fontId="12" fillId="24" borderId="288" applyNumberFormat="0" applyFont="0" applyAlignment="0" applyProtection="0"/>
    <xf numFmtId="0" fontId="28" fillId="21" borderId="289" applyNumberFormat="0" applyAlignment="0" applyProtection="0"/>
    <xf numFmtId="0" fontId="30" fillId="0" borderId="290" applyNumberFormat="0" applyFill="0" applyAlignment="0" applyProtection="0"/>
    <xf numFmtId="0" fontId="12" fillId="61" borderId="312" applyNumberFormat="0">
      <alignment horizontal="left" vertical="center"/>
    </xf>
    <xf numFmtId="0" fontId="12" fillId="60" borderId="312" applyNumberFormat="0">
      <alignment horizontal="centerContinuous" vertical="center" wrapText="1"/>
    </xf>
    <xf numFmtId="0" fontId="12" fillId="61" borderId="312" applyNumberFormat="0">
      <alignment horizontal="left" vertical="center"/>
    </xf>
    <xf numFmtId="0" fontId="12" fillId="60" borderId="312" applyNumberFormat="0">
      <alignment horizontal="centerContinuous" vertical="center" wrapText="1"/>
    </xf>
    <xf numFmtId="0" fontId="12" fillId="25" borderId="302" applyNumberFormat="0" applyProtection="0">
      <alignment horizontal="left" vertical="center"/>
    </xf>
    <xf numFmtId="0" fontId="12" fillId="25" borderId="302" applyNumberFormat="0" applyProtection="0">
      <alignment horizontal="left" vertical="center"/>
    </xf>
    <xf numFmtId="0" fontId="30" fillId="0" borderId="306" applyNumberFormat="0" applyFill="0" applyAlignment="0" applyProtection="0"/>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303" applyNumberFormat="0" applyAlignment="0" applyProtection="0"/>
    <xf numFmtId="0" fontId="30" fillId="0" borderId="306" applyNumberFormat="0" applyFill="0" applyAlignment="0" applyProtection="0"/>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303" applyNumberFormat="0" applyAlignment="0" applyProtection="0"/>
    <xf numFmtId="0" fontId="30" fillId="0" borderId="306" applyNumberFormat="0" applyFill="0" applyAlignment="0" applyProtection="0"/>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292" applyNumberFormat="0" applyAlignment="0" applyProtection="0"/>
    <xf numFmtId="0" fontId="25" fillId="8" borderId="292" applyNumberFormat="0" applyAlignment="0" applyProtection="0"/>
    <xf numFmtId="0" fontId="28" fillId="21" borderId="293" applyNumberFormat="0" applyAlignment="0" applyProtection="0"/>
    <xf numFmtId="0" fontId="30" fillId="0" borderId="294" applyNumberFormat="0" applyFill="0" applyAlignment="0" applyProtection="0"/>
    <xf numFmtId="0" fontId="17" fillId="21" borderId="292" applyNumberFormat="0" applyAlignment="0" applyProtection="0"/>
    <xf numFmtId="0" fontId="25" fillId="8" borderId="292" applyNumberFormat="0" applyAlignment="0" applyProtection="0"/>
    <xf numFmtId="0" fontId="28" fillId="21" borderId="314" applyNumberFormat="0" applyAlignment="0" applyProtection="0"/>
    <xf numFmtId="0" fontId="28" fillId="21" borderId="293" applyNumberFormat="0" applyAlignment="0" applyProtection="0"/>
    <xf numFmtId="0" fontId="30" fillId="0" borderId="294" applyNumberFormat="0" applyFill="0" applyAlignment="0" applyProtection="0"/>
    <xf numFmtId="0" fontId="12" fillId="25" borderId="286" applyNumberFormat="0" applyProtection="0">
      <alignment horizontal="left" vertical="center"/>
    </xf>
    <xf numFmtId="0" fontId="12" fillId="25" borderId="286" applyNumberFormat="0" applyProtection="0">
      <alignment horizontal="left" vertical="center"/>
    </xf>
    <xf numFmtId="0" fontId="17" fillId="21" borderId="292" applyNumberFormat="0" applyAlignment="0" applyProtection="0"/>
    <xf numFmtId="0" fontId="25" fillId="8" borderId="29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293" applyNumberFormat="0" applyAlignment="0" applyProtection="0"/>
    <xf numFmtId="0" fontId="30" fillId="0" borderId="294" applyNumberFormat="0" applyFill="0" applyAlignment="0" applyProtection="0"/>
    <xf numFmtId="0" fontId="17" fillId="21" borderId="292" applyNumberFormat="0" applyAlignment="0" applyProtection="0"/>
    <xf numFmtId="0" fontId="25" fillId="8" borderId="292" applyNumberFormat="0" applyAlignment="0" applyProtection="0"/>
    <xf numFmtId="0" fontId="28" fillId="21" borderId="293" applyNumberFormat="0" applyAlignment="0" applyProtection="0"/>
    <xf numFmtId="0" fontId="30" fillId="0" borderId="294" applyNumberFormat="0" applyFill="0" applyAlignment="0" applyProtection="0"/>
    <xf numFmtId="0" fontId="25" fillId="8" borderId="312" applyNumberFormat="0" applyAlignment="0" applyProtection="0"/>
    <xf numFmtId="0" fontId="12" fillId="25" borderId="338" applyNumberFormat="0" applyProtection="0">
      <alignment horizontal="left" vertical="center"/>
    </xf>
    <xf numFmtId="0" fontId="17" fillId="21" borderId="312" applyNumberFormat="0" applyAlignment="0" applyProtection="0"/>
    <xf numFmtId="0" fontId="30" fillId="0" borderId="315" applyNumberFormat="0" applyFill="0" applyAlignment="0" applyProtection="0"/>
    <xf numFmtId="0" fontId="12" fillId="25" borderId="338" applyNumberFormat="0" applyProtection="0">
      <alignment horizontal="left" vertical="center"/>
    </xf>
    <xf numFmtId="0" fontId="25" fillId="8" borderId="312" applyNumberFormat="0" applyAlignment="0" applyProtection="0"/>
    <xf numFmtId="0" fontId="17" fillId="21" borderId="312" applyNumberFormat="0" applyAlignment="0" applyProtection="0"/>
    <xf numFmtId="0" fontId="12" fillId="24" borderId="313" applyNumberFormat="0" applyFont="0" applyAlignment="0" applyProtection="0"/>
    <xf numFmtId="0" fontId="17" fillId="21" borderId="303" applyNumberFormat="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30" fillId="0" borderId="306" applyNumberFormat="0" applyFill="0" applyAlignment="0" applyProtection="0"/>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303" applyNumberFormat="0" applyAlignment="0" applyProtection="0"/>
    <xf numFmtId="0" fontId="12" fillId="24" borderId="313" applyNumberFormat="0" applyFont="0" applyAlignment="0" applyProtection="0"/>
    <xf numFmtId="0" fontId="28" fillId="21" borderId="314" applyNumberFormat="0" applyAlignment="0" applyProtection="0"/>
    <xf numFmtId="0" fontId="12" fillId="24" borderId="313" applyNumberFormat="0" applyFont="0" applyAlignment="0" applyProtection="0"/>
    <xf numFmtId="0" fontId="12" fillId="61" borderId="312" applyNumberFormat="0">
      <alignment horizontal="left" vertical="center"/>
    </xf>
    <xf numFmtId="0" fontId="12" fillId="60" borderId="312" applyNumberFormat="0">
      <alignment horizontal="centerContinuous" vertical="center" wrapText="1"/>
    </xf>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30" fillId="0" borderId="306" applyNumberFormat="0" applyFill="0" applyAlignment="0" applyProtection="0"/>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303" applyNumberFormat="0" applyAlignment="0" applyProtection="0"/>
    <xf numFmtId="0" fontId="30" fillId="0" borderId="306" applyNumberFormat="0" applyFill="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303" applyNumberFormat="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2" fillId="61" borderId="361" applyNumberFormat="0">
      <alignment horizontal="left" vertical="center"/>
    </xf>
    <xf numFmtId="0" fontId="12" fillId="60" borderId="361" applyNumberFormat="0">
      <alignment horizontal="centerContinuous" vertical="center" wrapText="1"/>
    </xf>
    <xf numFmtId="0" fontId="12" fillId="61" borderId="349" applyNumberFormat="0">
      <alignment horizontal="left" vertical="center"/>
    </xf>
    <xf numFmtId="0" fontId="12" fillId="60" borderId="349" applyNumberFormat="0">
      <alignment horizontal="centerContinuous" vertical="center" wrapText="1"/>
    </xf>
    <xf numFmtId="0" fontId="12" fillId="25" borderId="326" applyNumberFormat="0" applyProtection="0">
      <alignment horizontal="left" vertical="center"/>
    </xf>
    <xf numFmtId="0" fontId="12" fillId="25" borderId="326" applyNumberFormat="0" applyProtection="0">
      <alignment horizontal="left" vertical="center"/>
    </xf>
    <xf numFmtId="171" fontId="85" fillId="0" borderId="325"/>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30" fillId="0" borderId="306" applyNumberFormat="0" applyFill="0" applyAlignment="0" applyProtection="0"/>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303" applyNumberFormat="0" applyAlignment="0" applyProtection="0"/>
    <xf numFmtId="0" fontId="30" fillId="0" borderId="306" applyNumberFormat="0" applyFill="0" applyAlignment="0" applyProtection="0"/>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303" applyNumberFormat="0" applyAlignment="0" applyProtection="0"/>
    <xf numFmtId="0" fontId="30" fillId="0" borderId="329" applyNumberFormat="0" applyFill="0" applyAlignment="0" applyProtection="0"/>
    <xf numFmtId="0" fontId="28" fillId="21" borderId="328"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25" fillId="8" borderId="327" applyNumberFormat="0" applyAlignment="0" applyProtection="0"/>
    <xf numFmtId="0" fontId="17" fillId="21" borderId="327" applyNumberFormat="0" applyAlignment="0" applyProtection="0"/>
    <xf numFmtId="0" fontId="30" fillId="0" borderId="329" applyNumberFormat="0" applyFill="0" applyAlignment="0" applyProtection="0"/>
    <xf numFmtId="0" fontId="28" fillId="21" borderId="328"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25" fillId="8" borderId="327" applyNumberFormat="0" applyAlignment="0" applyProtection="0"/>
    <xf numFmtId="0" fontId="17" fillId="21" borderId="327" applyNumberFormat="0" applyAlignment="0" applyProtection="0"/>
    <xf numFmtId="0" fontId="30" fillId="0" borderId="329" applyNumberFormat="0" applyFill="0" applyAlignment="0" applyProtection="0"/>
    <xf numFmtId="0" fontId="28" fillId="21" borderId="328" applyNumberFormat="0" applyAlignment="0" applyProtection="0"/>
    <xf numFmtId="0" fontId="12" fillId="24" borderId="330" applyNumberFormat="0" applyFont="0" applyAlignment="0" applyProtection="0"/>
    <xf numFmtId="0" fontId="12" fillId="61" borderId="361" applyNumberFormat="0">
      <alignment horizontal="left" vertical="center"/>
    </xf>
    <xf numFmtId="0" fontId="12" fillId="60" borderId="361" applyNumberFormat="0">
      <alignment horizontal="centerContinuous" vertical="center" wrapText="1"/>
    </xf>
    <xf numFmtId="0" fontId="12" fillId="24" borderId="330" applyNumberFormat="0" applyFont="0" applyAlignment="0" applyProtection="0"/>
    <xf numFmtId="0" fontId="25" fillId="8" borderId="327" applyNumberFormat="0" applyAlignment="0" applyProtection="0"/>
    <xf numFmtId="0" fontId="17" fillId="21" borderId="327" applyNumberFormat="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2" fillId="61" borderId="361" applyNumberFormat="0">
      <alignment horizontal="left" vertical="center"/>
    </xf>
    <xf numFmtId="0" fontId="12" fillId="60" borderId="361" applyNumberFormat="0">
      <alignment horizontal="centerContinuous" vertical="center" wrapText="1"/>
    </xf>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30" fillId="0" borderId="329"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28" fillId="21" borderId="328"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25" fillId="8" borderId="327" applyNumberFormat="0" applyAlignment="0" applyProtection="0"/>
    <xf numFmtId="0" fontId="17" fillId="21" borderId="327" applyNumberFormat="0" applyAlignment="0" applyProtection="0"/>
    <xf numFmtId="0" fontId="30" fillId="0" borderId="306" applyNumberFormat="0" applyFill="0" applyAlignment="0" applyProtection="0"/>
    <xf numFmtId="0" fontId="28" fillId="21" borderId="305"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25" fillId="8" borderId="303" applyNumberFormat="0" applyAlignment="0" applyProtection="0"/>
    <xf numFmtId="0" fontId="17" fillId="21" borderId="303" applyNumberFormat="0" applyAlignment="0" applyProtection="0"/>
    <xf numFmtId="0" fontId="30" fillId="0" borderId="306" applyNumberFormat="0" applyFill="0" applyAlignment="0" applyProtection="0"/>
    <xf numFmtId="0" fontId="28" fillId="21" borderId="305"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25" fillId="8" borderId="303" applyNumberFormat="0" applyAlignment="0" applyProtection="0"/>
    <xf numFmtId="0" fontId="17" fillId="21" borderId="303" applyNumberFormat="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30" fillId="0" borderId="306" applyNumberFormat="0" applyFill="0" applyAlignment="0" applyProtection="0"/>
    <xf numFmtId="0" fontId="28" fillId="21" borderId="305" applyNumberFormat="0" applyAlignment="0" applyProtection="0"/>
    <xf numFmtId="0" fontId="12" fillId="24" borderId="330" applyNumberFormat="0" applyFont="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2" fillId="24" borderId="330" applyNumberFormat="0" applyFont="0" applyAlignment="0" applyProtection="0"/>
    <xf numFmtId="0" fontId="28" fillId="21" borderId="328" applyNumberFormat="0" applyAlignment="0" applyProtection="0"/>
    <xf numFmtId="0" fontId="30" fillId="0" borderId="329" applyNumberFormat="0" applyFill="0" applyAlignment="0" applyProtection="0"/>
    <xf numFmtId="0" fontId="17" fillId="21" borderId="327" applyNumberFormat="0" applyAlignment="0" applyProtection="0"/>
    <xf numFmtId="0" fontId="25" fillId="8" borderId="327" applyNumberFormat="0" applyAlignment="0" applyProtection="0"/>
    <xf numFmtId="0" fontId="25" fillId="8" borderId="303" applyNumberFormat="0" applyAlignment="0" applyProtection="0"/>
    <xf numFmtId="0" fontId="17" fillId="21" borderId="303" applyNumberFormat="0" applyAlignment="0" applyProtection="0"/>
    <xf numFmtId="0" fontId="28" fillId="21" borderId="328" applyNumberFormat="0" applyAlignment="0" applyProtection="0"/>
    <xf numFmtId="0" fontId="30" fillId="0" borderId="329" applyNumberFormat="0" applyFill="0" applyAlignment="0" applyProtection="0"/>
    <xf numFmtId="0" fontId="30" fillId="0" borderId="306"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28" fillId="21" borderId="305"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25" fillId="8" borderId="303" applyNumberFormat="0" applyAlignment="0" applyProtection="0"/>
    <xf numFmtId="0" fontId="17" fillId="21" borderId="303"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5" borderId="338" applyNumberFormat="0" applyProtection="0">
      <alignment horizontal="left" vertical="center"/>
    </xf>
    <xf numFmtId="0" fontId="28" fillId="21" borderId="305" applyNumberFormat="0" applyAlignment="0" applyProtection="0"/>
    <xf numFmtId="0" fontId="30" fillId="0" borderId="306" applyNumberFormat="0" applyFill="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17" fillId="21" borderId="303" applyNumberFormat="0" applyAlignment="0" applyProtection="0"/>
    <xf numFmtId="0" fontId="25" fillId="8" borderId="303" applyNumberFormat="0" applyAlignment="0" applyProtection="0"/>
    <xf numFmtId="0" fontId="12" fillId="25" borderId="338" applyNumberFormat="0" applyProtection="0">
      <alignment horizontal="left" vertical="center"/>
    </xf>
    <xf numFmtId="0" fontId="17" fillId="21" borderId="312" applyNumberForma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28" fillId="21" borderId="305" applyNumberFormat="0" applyAlignment="0" applyProtection="0"/>
    <xf numFmtId="0" fontId="30" fillId="0" borderId="306" applyNumberFormat="0" applyFill="0" applyAlignment="0" applyProtection="0"/>
    <xf numFmtId="0" fontId="25" fillId="8" borderId="340" applyNumberFormat="0" applyAlignment="0" applyProtection="0"/>
    <xf numFmtId="0" fontId="12" fillId="24" borderId="341"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30" fillId="0" borderId="343"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40" applyNumberFormat="0" applyAlignment="0" applyProtection="0"/>
    <xf numFmtId="0" fontId="25" fillId="8" borderId="340" applyNumberFormat="0" applyAlignment="0" applyProtection="0"/>
    <xf numFmtId="0" fontId="12" fillId="24" borderId="341"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30" fillId="0" borderId="343" applyNumberFormat="0" applyFill="0" applyAlignment="0" applyProtection="0"/>
    <xf numFmtId="0" fontId="17" fillId="21" borderId="340" applyNumberFormat="0" applyAlignment="0" applyProtection="0"/>
    <xf numFmtId="0" fontId="25" fillId="8" borderId="340" applyNumberFormat="0" applyAlignment="0" applyProtection="0"/>
    <xf numFmtId="0" fontId="12" fillId="24" borderId="341"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30" fillId="0" borderId="343"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28" fillId="21" borderId="314" applyNumberForma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12" applyNumberFormat="0" applyAlignment="0" applyProtection="0"/>
    <xf numFmtId="0" fontId="25" fillId="8" borderId="312" applyNumberFormat="0" applyAlignment="0" applyProtection="0"/>
    <xf numFmtId="0" fontId="25" fillId="8" borderId="312" applyNumberFormat="0" applyAlignment="0" applyProtection="0"/>
    <xf numFmtId="0" fontId="17" fillId="21" borderId="312" applyNumberForma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28" fillId="21" borderId="314" applyNumberFormat="0" applyAlignment="0" applyProtection="0"/>
    <xf numFmtId="0" fontId="30" fillId="0" borderId="315" applyNumberFormat="0" applyFill="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30" fillId="0" borderId="315" applyNumberFormat="0" applyFill="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40" applyNumberFormat="0" applyAlignment="0" applyProtection="0"/>
    <xf numFmtId="0" fontId="25" fillId="8" borderId="340" applyNumberFormat="0" applyAlignment="0" applyProtection="0"/>
    <xf numFmtId="0" fontId="12" fillId="24" borderId="341"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30" fillId="0" borderId="343" applyNumberFormat="0" applyFill="0" applyAlignment="0" applyProtection="0"/>
    <xf numFmtId="0" fontId="17" fillId="21" borderId="340" applyNumberFormat="0" applyAlignment="0" applyProtection="0"/>
    <xf numFmtId="0" fontId="25" fillId="8" borderId="340" applyNumberFormat="0" applyAlignment="0" applyProtection="0"/>
    <xf numFmtId="0" fontId="12" fillId="24" borderId="341"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30" fillId="0" borderId="343"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40" applyNumberFormat="0" applyAlignment="0" applyProtection="0"/>
    <xf numFmtId="0" fontId="25" fillId="8" borderId="340" applyNumberFormat="0" applyAlignment="0" applyProtection="0"/>
    <xf numFmtId="0" fontId="12" fillId="24" borderId="341"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30" fillId="0" borderId="343" applyNumberFormat="0" applyFill="0" applyAlignment="0" applyProtection="0"/>
    <xf numFmtId="0" fontId="17" fillId="21" borderId="340" applyNumberFormat="0" applyAlignment="0" applyProtection="0"/>
    <xf numFmtId="0" fontId="25" fillId="8" borderId="340" applyNumberFormat="0" applyAlignment="0" applyProtection="0"/>
    <xf numFmtId="0" fontId="12" fillId="24" borderId="341"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30" fillId="0" borderId="343" applyNumberFormat="0" applyFill="0" applyAlignment="0" applyProtection="0"/>
    <xf numFmtId="0" fontId="17" fillId="21" borderId="312" applyNumberFormat="0" applyAlignment="0" applyProtection="0"/>
    <xf numFmtId="0" fontId="12" fillId="25" borderId="347" applyNumberFormat="0" applyProtection="0">
      <alignment horizontal="left" vertical="center"/>
    </xf>
    <xf numFmtId="0" fontId="12" fillId="25" borderId="347" applyNumberFormat="0" applyProtection="0">
      <alignment horizontal="left" vertical="center"/>
    </xf>
    <xf numFmtId="0" fontId="17" fillId="21" borderId="312" applyNumberFormat="0" applyAlignment="0" applyProtection="0"/>
    <xf numFmtId="0" fontId="25" fillId="8" borderId="312" applyNumberFormat="0" applyAlignment="0" applyProtection="0"/>
    <xf numFmtId="0" fontId="12" fillId="25" borderId="360" applyNumberFormat="0" applyProtection="0">
      <alignment horizontal="left" vertical="center"/>
    </xf>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12" fillId="25" borderId="360" applyNumberFormat="0" applyProtection="0">
      <alignment horizontal="left" vertical="center"/>
    </xf>
    <xf numFmtId="0" fontId="28" fillId="21" borderId="314" applyNumberFormat="0" applyAlignment="0" applyProtection="0"/>
    <xf numFmtId="0" fontId="30" fillId="0" borderId="315"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12" applyNumberFormat="0" applyAlignment="0" applyProtection="0"/>
    <xf numFmtId="0" fontId="25" fillId="8" borderId="312" applyNumberForma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28" fillId="21" borderId="314" applyNumberFormat="0" applyAlignment="0" applyProtection="0"/>
    <xf numFmtId="0" fontId="30" fillId="0" borderId="315" applyNumberFormat="0" applyFill="0" applyAlignment="0" applyProtection="0"/>
    <xf numFmtId="0" fontId="30" fillId="0" borderId="364" applyNumberFormat="0" applyFill="0" applyAlignment="0" applyProtection="0"/>
    <xf numFmtId="0" fontId="28" fillId="21" borderId="363"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5" fillId="8" borderId="361" applyNumberFormat="0" applyAlignment="0" applyProtection="0"/>
    <xf numFmtId="0" fontId="17" fillId="21" borderId="361" applyNumberFormat="0" applyAlignment="0" applyProtection="0"/>
    <xf numFmtId="0" fontId="30" fillId="0" borderId="364" applyNumberFormat="0" applyFill="0" applyAlignment="0" applyProtection="0"/>
    <xf numFmtId="0" fontId="28" fillId="21" borderId="363"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5" fillId="8" borderId="361" applyNumberFormat="0" applyAlignment="0" applyProtection="0"/>
    <xf numFmtId="0" fontId="17" fillId="21" borderId="361" applyNumberFormat="0" applyAlignment="0" applyProtection="0"/>
    <xf numFmtId="0" fontId="30" fillId="0" borderId="364" applyNumberFormat="0" applyFill="0" applyAlignment="0" applyProtection="0"/>
    <xf numFmtId="0" fontId="28" fillId="21" borderId="363"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5" fillId="8" borderId="361" applyNumberFormat="0" applyAlignment="0" applyProtection="0"/>
    <xf numFmtId="0" fontId="17" fillId="21" borderId="361" applyNumberFormat="0" applyAlignment="0" applyProtection="0"/>
    <xf numFmtId="0" fontId="30" fillId="0" borderId="364" applyNumberFormat="0" applyFill="0" applyAlignment="0" applyProtection="0"/>
    <xf numFmtId="0" fontId="12" fillId="25" borderId="360" applyNumberFormat="0" applyProtection="0">
      <alignment horizontal="left" vertical="center"/>
    </xf>
    <xf numFmtId="0" fontId="12" fillId="25" borderId="360" applyNumberFormat="0" applyProtection="0">
      <alignment horizontal="left" vertical="center"/>
    </xf>
    <xf numFmtId="0" fontId="28" fillId="21" borderId="363"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5" fillId="8" borderId="361" applyNumberForma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7" fillId="21" borderId="361" applyNumberFormat="0" applyAlignment="0" applyProtection="0"/>
    <xf numFmtId="0" fontId="30" fillId="0" borderId="364" applyNumberFormat="0" applyFill="0" applyAlignment="0" applyProtection="0"/>
    <xf numFmtId="0" fontId="28" fillId="21" borderId="363"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5" fillId="8" borderId="361" applyNumberFormat="0" applyAlignment="0" applyProtection="0"/>
    <xf numFmtId="0" fontId="17" fillId="21" borderId="361" applyNumberFormat="0" applyAlignment="0" applyProtection="0"/>
    <xf numFmtId="0" fontId="30" fillId="0" borderId="364" applyNumberFormat="0" applyFill="0" applyAlignment="0" applyProtection="0"/>
    <xf numFmtId="0" fontId="28" fillId="21" borderId="363"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5" fillId="8" borderId="361" applyNumberFormat="0" applyAlignment="0" applyProtection="0"/>
    <xf numFmtId="0" fontId="17" fillId="21" borderId="361" applyNumberFormat="0" applyAlignment="0" applyProtection="0"/>
    <xf numFmtId="0" fontId="17" fillId="21" borderId="349" applyNumberFormat="0" applyAlignment="0" applyProtection="0"/>
    <xf numFmtId="0" fontId="25" fillId="8" borderId="349" applyNumberFormat="0" applyAlignment="0" applyProtection="0"/>
    <xf numFmtId="0" fontId="28" fillId="21" borderId="350" applyNumberFormat="0" applyAlignment="0" applyProtection="0"/>
    <xf numFmtId="0" fontId="30" fillId="0" borderId="351" applyNumberFormat="0" applyFill="0" applyAlignment="0" applyProtection="0"/>
    <xf numFmtId="0" fontId="17" fillId="21" borderId="349" applyNumberFormat="0" applyAlignment="0" applyProtection="0"/>
    <xf numFmtId="0" fontId="25" fillId="8" borderId="349" applyNumberFormat="0" applyAlignment="0" applyProtection="0"/>
    <xf numFmtId="0" fontId="28" fillId="21" borderId="350" applyNumberFormat="0" applyAlignment="0" applyProtection="0"/>
    <xf numFmtId="0" fontId="30" fillId="0" borderId="351" applyNumberFormat="0" applyFill="0" applyAlignment="0" applyProtection="0"/>
    <xf numFmtId="0" fontId="12" fillId="25" borderId="347" applyNumberFormat="0" applyProtection="0">
      <alignment horizontal="left" vertical="center"/>
    </xf>
    <xf numFmtId="0" fontId="12" fillId="25" borderId="347" applyNumberFormat="0" applyProtection="0">
      <alignment horizontal="left" vertical="center"/>
    </xf>
    <xf numFmtId="0" fontId="17" fillId="21" borderId="349" applyNumberFormat="0" applyAlignment="0" applyProtection="0"/>
    <xf numFmtId="0" fontId="25" fillId="8" borderId="349" applyNumberFormat="0" applyAlignment="0" applyProtection="0"/>
    <xf numFmtId="0" fontId="30" fillId="0" borderId="364" applyNumberFormat="0" applyFill="0" applyAlignment="0" applyProtection="0"/>
    <xf numFmtId="0" fontId="28" fillId="21" borderId="363" applyNumberFormat="0" applyAlignment="0" applyProtection="0"/>
    <xf numFmtId="0" fontId="28" fillId="21" borderId="350" applyNumberFormat="0" applyAlignment="0" applyProtection="0"/>
    <xf numFmtId="0" fontId="30" fillId="0" borderId="351" applyNumberFormat="0" applyFill="0" applyAlignment="0" applyProtection="0"/>
    <xf numFmtId="0" fontId="17" fillId="21" borderId="349" applyNumberFormat="0" applyAlignment="0" applyProtection="0"/>
    <xf numFmtId="0" fontId="25" fillId="8" borderId="349"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50" applyNumberFormat="0" applyAlignment="0" applyProtection="0"/>
    <xf numFmtId="0" fontId="30" fillId="0" borderId="351" applyNumberFormat="0" applyFill="0" applyAlignment="0" applyProtection="0"/>
    <xf numFmtId="0" fontId="25" fillId="8" borderId="361" applyNumberFormat="0" applyAlignment="0" applyProtection="0"/>
    <xf numFmtId="0" fontId="17" fillId="21" borderId="361" applyNumberFormat="0" applyAlignment="0" applyProtection="0"/>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2" fillId="25" borderId="360" applyNumberFormat="0" applyProtection="0">
      <alignment horizontal="left" vertical="center"/>
    </xf>
    <xf numFmtId="0" fontId="12" fillId="25" borderId="360" applyNumberFormat="0" applyProtection="0">
      <alignment horizontal="left" vertical="center"/>
    </xf>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30" fillId="0" borderId="364" applyNumberFormat="0" applyFill="0" applyAlignment="0" applyProtection="0"/>
    <xf numFmtId="0" fontId="25" fillId="8" borderId="361" applyNumberForma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25" fillId="8" borderId="361" applyNumberFormat="0" applyAlignment="0" applyProtection="0"/>
    <xf numFmtId="0" fontId="28" fillId="21" borderId="363" applyNumberFormat="0" applyAlignment="0" applyProtection="0"/>
    <xf numFmtId="0" fontId="30" fillId="0" borderId="364" applyNumberFormat="0" applyFill="0" applyAlignment="0" applyProtection="0"/>
    <xf numFmtId="0" fontId="12" fillId="25" borderId="360" applyNumberFormat="0" applyProtection="0">
      <alignment horizontal="left" vertical="center"/>
    </xf>
    <xf numFmtId="0" fontId="12" fillId="25" borderId="360" applyNumberFormat="0" applyProtection="0">
      <alignment horizontal="left" vertical="center"/>
    </xf>
    <xf numFmtId="0" fontId="17" fillId="21" borderId="361" applyNumberFormat="0" applyAlignment="0" applyProtection="0"/>
    <xf numFmtId="0" fontId="25" fillId="8" borderId="361" applyNumberFormat="0" applyAlignment="0" applyProtection="0"/>
    <xf numFmtId="0" fontId="28" fillId="21" borderId="363" applyNumberForma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25" fillId="8" borderId="361" applyNumberForma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2" fillId="25" borderId="360" applyNumberFormat="0" applyProtection="0">
      <alignment horizontal="left" vertical="center"/>
    </xf>
    <xf numFmtId="0" fontId="12" fillId="25" borderId="360" applyNumberFormat="0" applyProtection="0">
      <alignment horizontal="left" vertical="center"/>
    </xf>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2" fillId="25" borderId="360" applyNumberFormat="0" applyProtection="0">
      <alignment horizontal="left" vertical="center"/>
    </xf>
    <xf numFmtId="0" fontId="12" fillId="25" borderId="360" applyNumberFormat="0" applyProtection="0">
      <alignment horizontal="left" vertical="center"/>
    </xf>
    <xf numFmtId="208" fontId="90" fillId="63" borderId="369"/>
    <xf numFmtId="166" fontId="113" fillId="0" borderId="370">
      <protection locked="0"/>
    </xf>
    <xf numFmtId="224" fontId="108" fillId="0" borderId="70" applyFont="0" applyFill="0" applyBorder="0" applyAlignment="0" applyProtection="0"/>
    <xf numFmtId="237" fontId="12" fillId="71" borderId="360" applyNumberFormat="0" applyFont="0" applyBorder="0" applyAlignment="0" applyProtection="0"/>
    <xf numFmtId="10" fontId="108" fillId="65" borderId="360" applyNumberFormat="0" applyBorder="0" applyAlignment="0" applyProtection="0"/>
    <xf numFmtId="0" fontId="147" fillId="73" borderId="371">
      <alignment horizontal="left" vertical="center" wrapText="1"/>
    </xf>
    <xf numFmtId="0" fontId="12" fillId="0" borderId="360"/>
    <xf numFmtId="264" fontId="172" fillId="65" borderId="360" applyFill="0" applyBorder="0" applyAlignment="0" applyProtection="0">
      <alignment horizontal="right"/>
      <protection locked="0"/>
    </xf>
    <xf numFmtId="0" fontId="177" fillId="67" borderId="360">
      <alignment horizontal="center" vertical="center" wrapText="1"/>
      <protection hidden="1"/>
    </xf>
    <xf numFmtId="0" fontId="183" fillId="81" borderId="360" applyNumberFormat="0" applyProtection="0">
      <alignment horizontal="center" vertical="center"/>
    </xf>
    <xf numFmtId="0" fontId="11" fillId="81" borderId="360" applyNumberFormat="0" applyProtection="0">
      <alignment horizontal="center" vertical="center" wrapText="1"/>
    </xf>
    <xf numFmtId="0" fontId="11" fillId="81" borderId="360" applyNumberFormat="0" applyProtection="0">
      <alignment horizontal="center" vertical="center"/>
    </xf>
    <xf numFmtId="0" fontId="11" fillId="81" borderId="360" applyNumberFormat="0" applyProtection="0">
      <alignment horizontal="center" vertical="center" wrapText="1"/>
    </xf>
    <xf numFmtId="0" fontId="11" fillId="60" borderId="360" applyNumberFormat="0" applyProtection="0">
      <alignment horizontal="left" vertical="center" wrapText="1"/>
    </xf>
    <xf numFmtId="257" fontId="11" fillId="82" borderId="360" applyNumberFormat="0" applyProtection="0">
      <alignment horizontal="center" vertical="center" wrapText="1"/>
    </xf>
    <xf numFmtId="0" fontId="12" fillId="25" borderId="360" applyNumberFormat="0" applyProtection="0">
      <alignment horizontal="left" vertical="center" wrapText="1"/>
    </xf>
    <xf numFmtId="0" fontId="11" fillId="60" borderId="360" applyNumberFormat="0" applyProtection="0">
      <alignment horizontal="left" vertical="center" wrapText="1"/>
    </xf>
    <xf numFmtId="241" fontId="194" fillId="86" borderId="372" applyNumberFormat="0" applyBorder="0" applyAlignment="0" applyProtection="0">
      <alignment vertical="center"/>
    </xf>
    <xf numFmtId="171" fontId="85" fillId="0" borderId="373"/>
    <xf numFmtId="203" fontId="12" fillId="0" borderId="87">
      <alignment horizontal="right"/>
    </xf>
    <xf numFmtId="204" fontId="88" fillId="0" borderId="87">
      <alignment horizontal="right"/>
    </xf>
    <xf numFmtId="204" fontId="88" fillId="0" borderId="87" applyFill="0">
      <alignment horizontal="right"/>
    </xf>
    <xf numFmtId="3" fontId="12" fillId="0" borderId="87" applyFill="0">
      <alignment horizontal="right"/>
    </xf>
    <xf numFmtId="205" fontId="88" fillId="0" borderId="87" applyFill="0">
      <alignment horizontal="right"/>
    </xf>
    <xf numFmtId="207" fontId="12" fillId="0" borderId="87">
      <alignment horizontal="right"/>
      <protection locked="0"/>
    </xf>
    <xf numFmtId="165" fontId="88" fillId="0" borderId="87" applyNumberFormat="0" applyFont="0" applyBorder="0" applyProtection="0">
      <alignment horizontal="right"/>
    </xf>
    <xf numFmtId="1" fontId="94" fillId="64" borderId="88" applyNumberFormat="0" applyBorder="0" applyAlignment="0">
      <alignment horizontal="center" vertical="top" wrapText="1"/>
      <protection hidden="1"/>
    </xf>
    <xf numFmtId="0" fontId="83" fillId="0" borderId="88" applyNumberFormat="0" applyFont="0" applyFill="0" applyAlignment="0" applyProtection="0"/>
    <xf numFmtId="235" fontId="101" fillId="68" borderId="88">
      <alignment horizontal="left"/>
    </xf>
    <xf numFmtId="278" fontId="173" fillId="70" borderId="88" applyBorder="0">
      <alignment horizontal="right" vertical="center"/>
      <protection locked="0"/>
    </xf>
    <xf numFmtId="0" fontId="147" fillId="73" borderId="371">
      <alignment horizontal="left" vertical="center" wrapText="1"/>
    </xf>
    <xf numFmtId="166" fontId="113" fillId="0" borderId="370">
      <protection locked="0"/>
    </xf>
    <xf numFmtId="208" fontId="90" fillId="63" borderId="369"/>
    <xf numFmtId="241" fontId="194" fillId="86" borderId="372" applyNumberFormat="0" applyBorder="0" applyAlignment="0" applyProtection="0">
      <alignment vertical="center"/>
    </xf>
    <xf numFmtId="171" fontId="85" fillId="0" borderId="373"/>
    <xf numFmtId="0" fontId="17" fillId="21" borderId="375" applyNumberFormat="0" applyAlignment="0" applyProtection="0"/>
    <xf numFmtId="0" fontId="25" fillId="8" borderId="375" applyNumberFormat="0" applyAlignment="0" applyProtection="0"/>
    <xf numFmtId="0" fontId="12" fillId="24" borderId="376" applyNumberFormat="0" applyFont="0" applyAlignment="0" applyProtection="0"/>
    <xf numFmtId="0" fontId="12" fillId="24" borderId="376" applyNumberFormat="0" applyFont="0" applyAlignment="0" applyProtection="0"/>
    <xf numFmtId="0" fontId="28" fillId="21" borderId="377" applyNumberFormat="0" applyAlignment="0" applyProtection="0"/>
    <xf numFmtId="0" fontId="30" fillId="0" borderId="378" applyNumberFormat="0" applyFill="0" applyAlignment="0" applyProtection="0"/>
    <xf numFmtId="0" fontId="17" fillId="21" borderId="375" applyNumberFormat="0" applyAlignment="0" applyProtection="0"/>
    <xf numFmtId="0" fontId="25" fillId="8" borderId="375" applyNumberFormat="0" applyAlignment="0" applyProtection="0"/>
    <xf numFmtId="0" fontId="12" fillId="24" borderId="376" applyNumberFormat="0" applyFont="0" applyAlignment="0" applyProtection="0"/>
    <xf numFmtId="0" fontId="12" fillId="24" borderId="376" applyNumberFormat="0" applyFont="0" applyAlignment="0" applyProtection="0"/>
    <xf numFmtId="0" fontId="28" fillId="21" borderId="377" applyNumberFormat="0" applyAlignment="0" applyProtection="0"/>
    <xf numFmtId="0" fontId="30" fillId="0" borderId="378" applyNumberFormat="0" applyFill="0" applyAlignment="0" applyProtection="0"/>
    <xf numFmtId="0" fontId="12" fillId="25" borderId="374" applyNumberFormat="0" applyProtection="0">
      <alignment horizontal="left" vertical="center"/>
    </xf>
    <xf numFmtId="0" fontId="12" fillId="25" borderId="374" applyNumberFormat="0" applyProtection="0">
      <alignment horizontal="left" vertical="center"/>
    </xf>
    <xf numFmtId="0" fontId="17" fillId="21" borderId="375" applyNumberFormat="0" applyAlignment="0" applyProtection="0"/>
    <xf numFmtId="0" fontId="25" fillId="8" borderId="375" applyNumberFormat="0" applyAlignment="0" applyProtection="0"/>
    <xf numFmtId="0" fontId="12" fillId="24" borderId="376" applyNumberFormat="0" applyFont="0" applyAlignment="0" applyProtection="0"/>
    <xf numFmtId="0" fontId="12" fillId="24" borderId="376" applyNumberFormat="0" applyFont="0" applyAlignment="0" applyProtection="0"/>
    <xf numFmtId="0" fontId="28" fillId="21" borderId="377" applyNumberFormat="0" applyAlignment="0" applyProtection="0"/>
    <xf numFmtId="0" fontId="30" fillId="0" borderId="378" applyNumberFormat="0" applyFill="0" applyAlignment="0" applyProtection="0"/>
    <xf numFmtId="0" fontId="17" fillId="21" borderId="375" applyNumberFormat="0" applyAlignment="0" applyProtection="0"/>
    <xf numFmtId="0" fontId="25" fillId="8" borderId="375" applyNumberFormat="0" applyAlignment="0" applyProtection="0"/>
    <xf numFmtId="0" fontId="12" fillId="24" borderId="376" applyNumberFormat="0" applyFont="0" applyAlignment="0" applyProtection="0"/>
    <xf numFmtId="0" fontId="12" fillId="24" borderId="376" applyNumberFormat="0" applyFont="0" applyAlignment="0" applyProtection="0"/>
    <xf numFmtId="0" fontId="28" fillId="21" borderId="377" applyNumberFormat="0" applyAlignment="0" applyProtection="0"/>
    <xf numFmtId="0" fontId="30" fillId="0" borderId="378" applyNumberFormat="0" applyFill="0" applyAlignment="0" applyProtection="0"/>
    <xf numFmtId="0" fontId="12" fillId="60" borderId="1915" applyNumberFormat="0">
      <alignment horizontal="centerContinuous" vertical="center" wrapText="1"/>
    </xf>
    <xf numFmtId="0" fontId="12" fillId="61" borderId="1915" applyNumberFormat="0">
      <alignment horizontal="left" vertical="center"/>
    </xf>
    <xf numFmtId="0" fontId="11" fillId="60" borderId="2102" applyNumberFormat="0" applyProtection="0">
      <alignment horizontal="left" vertical="center" wrapText="1"/>
    </xf>
    <xf numFmtId="0" fontId="12" fillId="25" borderId="2102" applyNumberFormat="0" applyProtection="0">
      <alignment horizontal="left" vertical="center" wrapText="1"/>
    </xf>
    <xf numFmtId="257" fontId="11" fillId="82" borderId="2102" applyNumberFormat="0" applyProtection="0">
      <alignment horizontal="center" vertical="center" wrapText="1"/>
    </xf>
    <xf numFmtId="0" fontId="11" fillId="60" borderId="2102" applyNumberFormat="0" applyProtection="0">
      <alignment horizontal="left" vertical="center" wrapText="1"/>
    </xf>
    <xf numFmtId="241" fontId="194" fillId="86" borderId="1898" applyNumberFormat="0" applyBorder="0" applyAlignment="0" applyProtection="0">
      <alignment vertical="center"/>
    </xf>
    <xf numFmtId="0" fontId="11" fillId="81" borderId="2102" applyNumberFormat="0" applyProtection="0">
      <alignment horizontal="center" vertical="center" wrapText="1"/>
    </xf>
    <xf numFmtId="0" fontId="11" fillId="81" borderId="2102" applyNumberFormat="0" applyProtection="0">
      <alignment horizontal="center" vertical="center"/>
    </xf>
    <xf numFmtId="0" fontId="11" fillId="81" borderId="2102" applyNumberFormat="0" applyProtection="0">
      <alignment horizontal="center" vertical="center" wrapText="1"/>
    </xf>
    <xf numFmtId="0" fontId="183" fillId="81" borderId="2102" applyNumberFormat="0" applyProtection="0">
      <alignment horizontal="center" vertical="center"/>
    </xf>
    <xf numFmtId="0" fontId="11" fillId="60" borderId="2116" applyNumberFormat="0" applyProtection="0">
      <alignment horizontal="left" vertical="center" wrapText="1"/>
    </xf>
    <xf numFmtId="0" fontId="12" fillId="25" borderId="2116" applyNumberFormat="0" applyProtection="0">
      <alignment horizontal="left" vertical="center" wrapText="1"/>
    </xf>
    <xf numFmtId="257" fontId="11" fillId="82" borderId="2116" applyNumberFormat="0" applyProtection="0">
      <alignment horizontal="center" vertical="center" wrapText="1"/>
    </xf>
    <xf numFmtId="241" fontId="194" fillId="86" borderId="1898" applyNumberFormat="0" applyBorder="0" applyAlignment="0" applyProtection="0">
      <alignment vertical="center"/>
    </xf>
    <xf numFmtId="0" fontId="11" fillId="60" borderId="2116" applyNumberFormat="0" applyProtection="0">
      <alignment horizontal="left" vertical="center" wrapText="1"/>
    </xf>
    <xf numFmtId="0" fontId="11" fillId="81" borderId="2116" applyNumberFormat="0" applyProtection="0">
      <alignment horizontal="center" vertical="center" wrapText="1"/>
    </xf>
    <xf numFmtId="0" fontId="11" fillId="81" borderId="2116" applyNumberFormat="0" applyProtection="0">
      <alignment horizontal="center" vertical="center"/>
    </xf>
    <xf numFmtId="0" fontId="11" fillId="81" borderId="2116" applyNumberFormat="0" applyProtection="0">
      <alignment horizontal="center" vertical="center" wrapText="1"/>
    </xf>
    <xf numFmtId="0" fontId="11" fillId="60" borderId="2129" applyNumberFormat="0" applyProtection="0">
      <alignment horizontal="left" vertical="center" wrapText="1"/>
    </xf>
    <xf numFmtId="0" fontId="183" fillId="81" borderId="2116" applyNumberFormat="0" applyProtection="0">
      <alignment horizontal="center" vertical="center"/>
    </xf>
    <xf numFmtId="0" fontId="12" fillId="25" borderId="2129" applyNumberFormat="0" applyProtection="0">
      <alignment horizontal="left" vertical="center" wrapText="1"/>
    </xf>
    <xf numFmtId="257" fontId="11" fillId="82" borderId="2129" applyNumberFormat="0" applyProtection="0">
      <alignment horizontal="center" vertical="center" wrapText="1"/>
    </xf>
    <xf numFmtId="0" fontId="11" fillId="60" borderId="2129" applyNumberFormat="0" applyProtection="0">
      <alignment horizontal="left" vertical="center" wrapText="1"/>
    </xf>
    <xf numFmtId="0" fontId="11" fillId="81" borderId="2129" applyNumberFormat="0" applyProtection="0">
      <alignment horizontal="center" vertical="center" wrapText="1"/>
    </xf>
    <xf numFmtId="0" fontId="11" fillId="81" borderId="2129" applyNumberFormat="0" applyProtection="0">
      <alignment horizontal="center" vertical="center"/>
    </xf>
    <xf numFmtId="0" fontId="11" fillId="81" borderId="2129" applyNumberFormat="0" applyProtection="0">
      <alignment horizontal="center" vertical="center" wrapText="1"/>
    </xf>
    <xf numFmtId="0" fontId="183" fillId="81" borderId="2129" applyNumberFormat="0" applyProtection="0">
      <alignment horizontal="center" vertical="center"/>
    </xf>
    <xf numFmtId="0" fontId="11" fillId="60" borderId="2129" applyNumberFormat="0" applyProtection="0">
      <alignment horizontal="left" vertical="center" wrapText="1"/>
    </xf>
    <xf numFmtId="0" fontId="12" fillId="25" borderId="221" applyNumberFormat="0" applyProtection="0">
      <alignment horizontal="left" vertical="center"/>
    </xf>
    <xf numFmtId="0" fontId="12" fillId="25" borderId="221" applyNumberFormat="0" applyProtection="0">
      <alignment horizontal="left" vertical="center"/>
    </xf>
    <xf numFmtId="0" fontId="12" fillId="60" borderId="361" applyNumberFormat="0">
      <alignment horizontal="centerContinuous" vertical="center" wrapText="1"/>
    </xf>
    <xf numFmtId="0" fontId="12" fillId="61" borderId="361" applyNumberFormat="0">
      <alignment horizontal="left" vertical="center"/>
    </xf>
    <xf numFmtId="208" fontId="90" fillId="63" borderId="369"/>
    <xf numFmtId="0" fontId="83" fillId="0" borderId="379" applyNumberFormat="0" applyFont="0" applyFill="0" applyAlignment="0" applyProtection="0"/>
    <xf numFmtId="0" fontId="17" fillId="21" borderId="361" applyNumberFormat="0" applyAlignment="0" applyProtection="0"/>
    <xf numFmtId="0" fontId="12" fillId="24" borderId="362" applyNumberFormat="0" applyFont="0" applyAlignment="0" applyProtection="0"/>
    <xf numFmtId="166" fontId="113" fillId="0" borderId="370">
      <protection locked="0"/>
    </xf>
    <xf numFmtId="0" fontId="25" fillId="8" borderId="361" applyNumberFormat="0" applyAlignment="0" applyProtection="0"/>
    <xf numFmtId="1" fontId="121" fillId="69" borderId="318" applyNumberFormat="0" applyBorder="0" applyAlignment="0">
      <alignment horizontal="centerContinuous" vertical="center"/>
      <protection locked="0"/>
    </xf>
    <xf numFmtId="237" fontId="12" fillId="71" borderId="221" applyNumberFormat="0" applyFont="0" applyBorder="0" applyAlignment="0" applyProtection="0"/>
    <xf numFmtId="0" fontId="47" fillId="0" borderId="317">
      <alignment horizontal="left" vertical="center"/>
    </xf>
    <xf numFmtId="10" fontId="108" fillId="65" borderId="221" applyNumberFormat="0" applyBorder="0" applyAlignment="0" applyProtection="0"/>
    <xf numFmtId="0" fontId="147" fillId="73" borderId="371">
      <alignment horizontal="left" vertical="center" wrapText="1"/>
    </xf>
    <xf numFmtId="0" fontId="12" fillId="0" borderId="221"/>
    <xf numFmtId="260" fontId="164" fillId="0" borderId="317" applyBorder="0"/>
    <xf numFmtId="264" fontId="172" fillId="65" borderId="221" applyFill="0" applyBorder="0" applyAlignment="0" applyProtection="0">
      <alignment horizontal="right"/>
      <protection locked="0"/>
    </xf>
    <xf numFmtId="0" fontId="177" fillId="67" borderId="221">
      <alignment horizontal="center" vertical="center" wrapText="1"/>
      <protection hidden="1"/>
    </xf>
    <xf numFmtId="0" fontId="183" fillId="81" borderId="221" applyNumberFormat="0" applyProtection="0">
      <alignment horizontal="center" vertical="center"/>
    </xf>
    <xf numFmtId="0" fontId="11" fillId="81" borderId="221" applyNumberFormat="0" applyProtection="0">
      <alignment horizontal="center" vertical="center" wrapText="1"/>
    </xf>
    <xf numFmtId="0" fontId="11" fillId="81" borderId="221" applyNumberFormat="0" applyProtection="0">
      <alignment horizontal="center" vertical="center"/>
    </xf>
    <xf numFmtId="0" fontId="11" fillId="81" borderId="221" applyNumberFormat="0" applyProtection="0">
      <alignment horizontal="center" vertical="center" wrapText="1"/>
    </xf>
    <xf numFmtId="0" fontId="11" fillId="60" borderId="221" applyNumberFormat="0" applyProtection="0">
      <alignment horizontal="left" vertical="center" wrapText="1"/>
    </xf>
    <xf numFmtId="257" fontId="11" fillId="82" borderId="221" applyNumberFormat="0" applyProtection="0">
      <alignment horizontal="center" vertical="center" wrapText="1"/>
    </xf>
    <xf numFmtId="0" fontId="12" fillId="25" borderId="221" applyNumberFormat="0" applyProtection="0">
      <alignment horizontal="left" vertical="center" wrapText="1"/>
    </xf>
    <xf numFmtId="0" fontId="11" fillId="60" borderId="221" applyNumberFormat="0" applyProtection="0">
      <alignment horizontal="left" vertical="center" wrapText="1"/>
    </xf>
    <xf numFmtId="241" fontId="194" fillId="86" borderId="372" applyNumberFormat="0" applyBorder="0" applyAlignment="0" applyProtection="0">
      <alignment vertical="center"/>
    </xf>
    <xf numFmtId="0" fontId="147" fillId="73" borderId="371">
      <alignment horizontal="left" vertical="center" wrapText="1"/>
    </xf>
    <xf numFmtId="166" fontId="113" fillId="0" borderId="370">
      <protection locked="0"/>
    </xf>
    <xf numFmtId="208" fontId="90" fillId="63" borderId="369"/>
    <xf numFmtId="241" fontId="194" fillId="86" borderId="372" applyNumberFormat="0" applyBorder="0" applyAlignment="0" applyProtection="0">
      <alignment vertical="center"/>
    </xf>
    <xf numFmtId="0" fontId="28" fillId="21" borderId="350" applyNumberFormat="0" applyAlignment="0" applyProtection="0"/>
    <xf numFmtId="0" fontId="30" fillId="0" borderId="351" applyNumberFormat="0" applyFill="0" applyAlignment="0" applyProtection="0"/>
    <xf numFmtId="0" fontId="17" fillId="21" borderId="361" applyNumberFormat="0" applyAlignment="0" applyProtection="0"/>
    <xf numFmtId="0" fontId="25" fillId="8" borderId="361" applyNumberFormat="0" applyAlignment="0" applyProtection="0"/>
    <xf numFmtId="0" fontId="28" fillId="21" borderId="350" applyNumberFormat="0" applyAlignment="0" applyProtection="0"/>
    <xf numFmtId="0" fontId="30" fillId="0" borderId="351" applyNumberFormat="0" applyFill="0" applyAlignment="0" applyProtection="0"/>
    <xf numFmtId="0" fontId="17" fillId="21" borderId="361" applyNumberFormat="0" applyAlignment="0" applyProtection="0"/>
    <xf numFmtId="0" fontId="25" fillId="8" borderId="361" applyNumberFormat="0" applyAlignment="0" applyProtection="0"/>
    <xf numFmtId="0" fontId="12" fillId="25" borderId="2129" applyNumberFormat="0" applyProtection="0">
      <alignment horizontal="left" vertical="center" wrapText="1"/>
    </xf>
    <xf numFmtId="0" fontId="28" fillId="21" borderId="350" applyNumberFormat="0" applyAlignment="0" applyProtection="0"/>
    <xf numFmtId="0" fontId="30" fillId="0" borderId="351" applyNumberFormat="0" applyFill="0" applyAlignment="0" applyProtection="0"/>
    <xf numFmtId="0" fontId="17" fillId="21" borderId="361" applyNumberFormat="0" applyAlignment="0" applyProtection="0"/>
    <xf numFmtId="0" fontId="25" fillId="8" borderId="361" applyNumberFormat="0" applyAlignment="0" applyProtection="0"/>
    <xf numFmtId="0" fontId="28" fillId="21" borderId="350" applyNumberFormat="0" applyAlignment="0" applyProtection="0"/>
    <xf numFmtId="0" fontId="30" fillId="0" borderId="351" applyNumberFormat="0" applyFill="0" applyAlignment="0" applyProtection="0"/>
    <xf numFmtId="278" fontId="173" fillId="70" borderId="10" applyBorder="0">
      <alignment horizontal="right" vertical="center"/>
      <protection locked="0"/>
    </xf>
    <xf numFmtId="171" fontId="85" fillId="0" borderId="393"/>
    <xf numFmtId="165" fontId="193" fillId="0" borderId="368" applyFill="0" applyAlignment="0" applyProtection="0"/>
    <xf numFmtId="39" fontId="12" fillId="0" borderId="368">
      <protection locked="0"/>
    </xf>
    <xf numFmtId="171" fontId="85" fillId="0" borderId="406"/>
    <xf numFmtId="257" fontId="11" fillId="82" borderId="2129" applyNumberFormat="0" applyProtection="0">
      <alignment horizontal="center" vertical="center" wrapText="1"/>
    </xf>
    <xf numFmtId="171" fontId="85" fillId="0" borderId="406"/>
    <xf numFmtId="165" fontId="193" fillId="0" borderId="411" applyFill="0" applyAlignment="0" applyProtection="0"/>
    <xf numFmtId="39" fontId="12" fillId="0" borderId="411">
      <protection locked="0"/>
    </xf>
    <xf numFmtId="171" fontId="85" fillId="0" borderId="433"/>
    <xf numFmtId="165" fontId="193" fillId="0" borderId="428" applyFill="0" applyAlignment="0" applyProtection="0"/>
    <xf numFmtId="39" fontId="12" fillId="0" borderId="428">
      <protection locked="0"/>
    </xf>
    <xf numFmtId="171" fontId="85" fillId="0" borderId="433"/>
    <xf numFmtId="165" fontId="193" fillId="0" borderId="428" applyFill="0" applyAlignment="0" applyProtection="0"/>
    <xf numFmtId="39" fontId="12" fillId="0" borderId="428">
      <protection locked="0"/>
    </xf>
    <xf numFmtId="171" fontId="85" fillId="0" borderId="451"/>
    <xf numFmtId="241" fontId="12" fillId="25" borderId="391" applyNumberFormat="0" applyProtection="0">
      <alignment horizontal="centerContinuous" vertical="center"/>
    </xf>
    <xf numFmtId="241" fontId="194" fillId="86" borderId="392" applyNumberFormat="0" applyBorder="0" applyAlignment="0" applyProtection="0">
      <alignment vertical="center"/>
    </xf>
    <xf numFmtId="241" fontId="12" fillId="25" borderId="391" applyNumberFormat="0" applyAlignment="0">
      <alignment vertical="center"/>
    </xf>
    <xf numFmtId="241" fontId="194" fillId="86" borderId="405" applyNumberFormat="0" applyBorder="0" applyAlignment="0" applyProtection="0">
      <alignment vertical="center"/>
    </xf>
    <xf numFmtId="0" fontId="11" fillId="60" borderId="2129" applyNumberFormat="0" applyProtection="0">
      <alignment horizontal="left" vertical="center" wrapText="1"/>
    </xf>
    <xf numFmtId="241" fontId="194" fillId="86" borderId="405" applyNumberFormat="0" applyBorder="0" applyAlignment="0" applyProtection="0">
      <alignment vertical="center"/>
    </xf>
    <xf numFmtId="241" fontId="194" fillId="86" borderId="432" applyNumberFormat="0" applyBorder="0" applyAlignment="0" applyProtection="0">
      <alignment vertical="center"/>
    </xf>
    <xf numFmtId="283" fontId="79" fillId="0" borderId="85">
      <alignment horizontal="right"/>
    </xf>
    <xf numFmtId="0" fontId="11" fillId="81" borderId="2129" applyNumberFormat="0" applyProtection="0">
      <alignment horizontal="center" vertical="center" wrapText="1"/>
    </xf>
    <xf numFmtId="171" fontId="85" fillId="0" borderId="373"/>
    <xf numFmtId="165" fontId="193" fillId="0" borderId="368" applyFill="0" applyAlignment="0" applyProtection="0"/>
    <xf numFmtId="39" fontId="12" fillId="0" borderId="368">
      <protection locked="0"/>
    </xf>
    <xf numFmtId="171" fontId="85" fillId="0" borderId="406"/>
    <xf numFmtId="171" fontId="85" fillId="0" borderId="406"/>
    <xf numFmtId="171" fontId="85" fillId="0" borderId="420"/>
    <xf numFmtId="241" fontId="194" fillId="86" borderId="372" applyNumberFormat="0" applyBorder="0" applyAlignment="0" applyProtection="0">
      <alignment vertical="center"/>
    </xf>
    <xf numFmtId="49" fontId="79" fillId="0" borderId="85">
      <alignment vertical="center"/>
    </xf>
    <xf numFmtId="241" fontId="194" fillId="86" borderId="405" applyNumberFormat="0" applyBorder="0" applyAlignment="0" applyProtection="0">
      <alignment vertical="center"/>
    </xf>
    <xf numFmtId="241" fontId="194" fillId="86" borderId="405" applyNumberFormat="0" applyBorder="0" applyAlignment="0" applyProtection="0">
      <alignment vertical="center"/>
    </xf>
    <xf numFmtId="241" fontId="12" fillId="25" borderId="391" applyNumberFormat="0" applyProtection="0">
      <alignment horizontal="centerContinuous" vertical="center"/>
    </xf>
    <xf numFmtId="241" fontId="194" fillId="86" borderId="419" applyNumberFormat="0" applyBorder="0" applyAlignment="0" applyProtection="0">
      <alignment vertical="center"/>
    </xf>
    <xf numFmtId="241" fontId="12" fillId="25" borderId="391" applyNumberFormat="0" applyAlignment="0">
      <alignment vertical="center"/>
    </xf>
    <xf numFmtId="0" fontId="189" fillId="83" borderId="85" applyBorder="0" applyProtection="0">
      <alignment horizontal="centerContinuous" vertical="center"/>
    </xf>
    <xf numFmtId="171" fontId="12" fillId="0" borderId="85" applyBorder="0" applyProtection="0">
      <alignment horizontal="right" vertical="center"/>
    </xf>
    <xf numFmtId="0" fontId="11" fillId="60" borderId="302" applyNumberFormat="0" applyProtection="0">
      <alignment horizontal="left" vertical="center" wrapText="1"/>
    </xf>
    <xf numFmtId="0" fontId="12" fillId="25" borderId="302" applyNumberFormat="0" applyProtection="0">
      <alignment horizontal="left" vertical="center" wrapText="1"/>
    </xf>
    <xf numFmtId="257" fontId="11" fillId="82" borderId="302" applyNumberFormat="0" applyProtection="0">
      <alignment horizontal="center" vertical="center" wrapText="1"/>
    </xf>
    <xf numFmtId="0" fontId="11" fillId="60" borderId="302" applyNumberFormat="0" applyProtection="0">
      <alignment horizontal="left" vertical="center" wrapText="1"/>
    </xf>
    <xf numFmtId="0" fontId="11" fillId="81" borderId="302" applyNumberFormat="0" applyProtection="0">
      <alignment horizontal="center" vertical="center" wrapText="1"/>
    </xf>
    <xf numFmtId="0" fontId="11" fillId="81" borderId="302" applyNumberFormat="0" applyProtection="0">
      <alignment horizontal="center" vertical="center"/>
    </xf>
    <xf numFmtId="0" fontId="11" fillId="81" borderId="302" applyNumberFormat="0" applyProtection="0">
      <alignment horizontal="center" vertical="center" wrapText="1"/>
    </xf>
    <xf numFmtId="0" fontId="11" fillId="60" borderId="397" applyNumberFormat="0" applyProtection="0">
      <alignment horizontal="left" vertical="center" wrapText="1"/>
    </xf>
    <xf numFmtId="0" fontId="183" fillId="81" borderId="302" applyNumberFormat="0" applyProtection="0">
      <alignment horizontal="center" vertical="center"/>
    </xf>
    <xf numFmtId="0" fontId="12" fillId="25" borderId="397" applyNumberFormat="0" applyProtection="0">
      <alignment horizontal="left" vertical="center" wrapText="1"/>
    </xf>
    <xf numFmtId="257" fontId="11" fillId="82" borderId="397" applyNumberFormat="0" applyProtection="0">
      <alignment horizontal="center" vertical="center" wrapText="1"/>
    </xf>
    <xf numFmtId="0" fontId="11" fillId="60" borderId="397" applyNumberFormat="0" applyProtection="0">
      <alignment horizontal="left" vertical="center" wrapText="1"/>
    </xf>
    <xf numFmtId="0" fontId="11" fillId="81" borderId="397" applyNumberFormat="0" applyProtection="0">
      <alignment horizontal="center" vertical="center" wrapText="1"/>
    </xf>
    <xf numFmtId="0" fontId="11" fillId="81" borderId="397" applyNumberFormat="0" applyProtection="0">
      <alignment horizontal="center" vertical="center"/>
    </xf>
    <xf numFmtId="0" fontId="11" fillId="81" borderId="397" applyNumberFormat="0" applyProtection="0">
      <alignment horizontal="center" vertical="center" wrapText="1"/>
    </xf>
    <xf numFmtId="0" fontId="183" fillId="81" borderId="397" applyNumberFormat="0" applyProtection="0">
      <alignment horizontal="center" vertical="center"/>
    </xf>
    <xf numFmtId="0" fontId="11" fillId="60" borderId="437" applyNumberFormat="0" applyProtection="0">
      <alignment horizontal="left" vertical="center" wrapText="1"/>
    </xf>
    <xf numFmtId="0" fontId="12" fillId="25" borderId="437" applyNumberFormat="0" applyProtection="0">
      <alignment horizontal="left" vertical="center" wrapText="1"/>
    </xf>
    <xf numFmtId="257" fontId="11" fillId="82" borderId="437" applyNumberFormat="0" applyProtection="0">
      <alignment horizontal="center" vertical="center" wrapText="1"/>
    </xf>
    <xf numFmtId="0" fontId="11" fillId="60" borderId="437" applyNumberFormat="0" applyProtection="0">
      <alignment horizontal="left" vertical="center" wrapText="1"/>
    </xf>
    <xf numFmtId="0" fontId="11" fillId="81" borderId="437" applyNumberFormat="0" applyProtection="0">
      <alignment horizontal="center" vertical="center" wrapText="1"/>
    </xf>
    <xf numFmtId="0" fontId="11" fillId="81" borderId="437" applyNumberFormat="0" applyProtection="0">
      <alignment horizontal="center" vertical="center"/>
    </xf>
    <xf numFmtId="0" fontId="11" fillId="81" borderId="437" applyNumberFormat="0" applyProtection="0">
      <alignment horizontal="center" vertical="center" wrapText="1"/>
    </xf>
    <xf numFmtId="0" fontId="183" fillId="81" borderId="437" applyNumberFormat="0" applyProtection="0">
      <alignment horizontal="center" vertical="center"/>
    </xf>
    <xf numFmtId="0" fontId="177" fillId="67" borderId="302">
      <alignment horizontal="center" vertical="center" wrapText="1"/>
      <protection hidden="1"/>
    </xf>
    <xf numFmtId="0" fontId="177" fillId="67" borderId="397">
      <alignment horizontal="center" vertical="center" wrapText="1"/>
      <protection hidden="1"/>
    </xf>
    <xf numFmtId="237" fontId="181" fillId="0" borderId="389"/>
    <xf numFmtId="0" fontId="177" fillId="67" borderId="437">
      <alignment horizontal="center" vertical="center" wrapText="1"/>
      <protection hidden="1"/>
    </xf>
    <xf numFmtId="241" fontId="194" fillId="86" borderId="432" applyNumberFormat="0" applyBorder="0" applyAlignment="0" applyProtection="0">
      <alignment vertical="center"/>
    </xf>
    <xf numFmtId="264" fontId="172" fillId="65" borderId="302" applyFill="0" applyBorder="0" applyAlignment="0" applyProtection="0">
      <alignment horizontal="right"/>
      <protection locked="0"/>
    </xf>
    <xf numFmtId="264" fontId="172" fillId="65" borderId="397" applyFill="0" applyBorder="0" applyAlignment="0" applyProtection="0">
      <alignment horizontal="right"/>
      <protection locked="0"/>
    </xf>
    <xf numFmtId="0" fontId="11" fillId="81" borderId="2129" applyNumberFormat="0" applyProtection="0">
      <alignment horizontal="center" vertical="center"/>
    </xf>
    <xf numFmtId="0" fontId="11" fillId="81" borderId="2129" applyNumberFormat="0" applyProtection="0">
      <alignment horizontal="center" vertical="center" wrapText="1"/>
    </xf>
    <xf numFmtId="241" fontId="194" fillId="86" borderId="450" applyNumberFormat="0" applyBorder="0" applyAlignment="0" applyProtection="0">
      <alignment vertical="center"/>
    </xf>
    <xf numFmtId="241" fontId="12" fillId="25" borderId="391" applyNumberFormat="0" applyProtection="0">
      <alignment horizontal="centerContinuous" vertical="center"/>
    </xf>
    <xf numFmtId="241" fontId="12" fillId="25" borderId="391" applyNumberFormat="0" applyAlignment="0">
      <alignment vertical="center"/>
    </xf>
    <xf numFmtId="0" fontId="12" fillId="60" borderId="361" applyNumberFormat="0">
      <alignment horizontal="centerContinuous" vertical="center" wrapText="1"/>
    </xf>
    <xf numFmtId="0" fontId="12" fillId="61" borderId="361" applyNumberFormat="0">
      <alignment horizontal="left" vertical="center"/>
    </xf>
    <xf numFmtId="0" fontId="11" fillId="60" borderId="374" applyNumberFormat="0" applyProtection="0">
      <alignment horizontal="left" vertical="center" wrapText="1"/>
    </xf>
    <xf numFmtId="0" fontId="12" fillId="25" borderId="374" applyNumberFormat="0" applyProtection="0">
      <alignment horizontal="left" vertical="center" wrapText="1"/>
    </xf>
    <xf numFmtId="257" fontId="11" fillId="82" borderId="374" applyNumberFormat="0" applyProtection="0">
      <alignment horizontal="center" vertical="center" wrapText="1"/>
    </xf>
    <xf numFmtId="0" fontId="11" fillId="60" borderId="374" applyNumberFormat="0" applyProtection="0">
      <alignment horizontal="left" vertical="center" wrapText="1"/>
    </xf>
    <xf numFmtId="0" fontId="11" fillId="81" borderId="374" applyNumberFormat="0" applyProtection="0">
      <alignment horizontal="center" vertical="center" wrapText="1"/>
    </xf>
    <xf numFmtId="0" fontId="11" fillId="81" borderId="374" applyNumberFormat="0" applyProtection="0">
      <alignment horizontal="center" vertical="center"/>
    </xf>
    <xf numFmtId="0" fontId="11" fillId="81" borderId="374" applyNumberFormat="0" applyProtection="0">
      <alignment horizontal="center" vertical="center" wrapText="1"/>
    </xf>
    <xf numFmtId="0" fontId="183" fillId="81" borderId="374" applyNumberFormat="0" applyProtection="0">
      <alignment horizontal="center" vertical="center"/>
    </xf>
    <xf numFmtId="0" fontId="11" fillId="60" borderId="410" applyNumberFormat="0" applyProtection="0">
      <alignment horizontal="left" vertical="center" wrapText="1"/>
    </xf>
    <xf numFmtId="0" fontId="12" fillId="25" borderId="410" applyNumberFormat="0" applyProtection="0">
      <alignment horizontal="left" vertical="center" wrapText="1"/>
    </xf>
    <xf numFmtId="257" fontId="11" fillId="82" borderId="410" applyNumberFormat="0" applyProtection="0">
      <alignment horizontal="center" vertical="center" wrapText="1"/>
    </xf>
    <xf numFmtId="0" fontId="11" fillId="60" borderId="410" applyNumberFormat="0" applyProtection="0">
      <alignment horizontal="left" vertical="center" wrapText="1"/>
    </xf>
    <xf numFmtId="0" fontId="11" fillId="81" borderId="410" applyNumberFormat="0" applyProtection="0">
      <alignment horizontal="center" vertical="center" wrapText="1"/>
    </xf>
    <xf numFmtId="0" fontId="11" fillId="81" borderId="410" applyNumberFormat="0" applyProtection="0">
      <alignment horizontal="center" vertical="center"/>
    </xf>
    <xf numFmtId="0" fontId="11" fillId="81" borderId="410" applyNumberFormat="0" applyProtection="0">
      <alignment horizontal="center" vertical="center" wrapText="1"/>
    </xf>
    <xf numFmtId="0" fontId="11" fillId="60" borderId="421" applyNumberFormat="0" applyProtection="0">
      <alignment horizontal="left" vertical="center" wrapText="1"/>
    </xf>
    <xf numFmtId="0" fontId="183" fillId="81" borderId="410" applyNumberFormat="0" applyProtection="0">
      <alignment horizontal="center" vertical="center"/>
    </xf>
    <xf numFmtId="0" fontId="12" fillId="25" borderId="421" applyNumberFormat="0" applyProtection="0">
      <alignment horizontal="left" vertical="center" wrapText="1"/>
    </xf>
    <xf numFmtId="257" fontId="11" fillId="82" borderId="421" applyNumberFormat="0" applyProtection="0">
      <alignment horizontal="center" vertical="center" wrapText="1"/>
    </xf>
    <xf numFmtId="0" fontId="11" fillId="60" borderId="421" applyNumberFormat="0" applyProtection="0">
      <alignment horizontal="left" vertical="center" wrapText="1"/>
    </xf>
    <xf numFmtId="0" fontId="11" fillId="81" borderId="421" applyNumberFormat="0" applyProtection="0">
      <alignment horizontal="center" vertical="center" wrapText="1"/>
    </xf>
    <xf numFmtId="0" fontId="11" fillId="81" borderId="421" applyNumberFormat="0" applyProtection="0">
      <alignment horizontal="center" vertical="center"/>
    </xf>
    <xf numFmtId="0" fontId="11" fillId="81" borderId="421" applyNumberFormat="0" applyProtection="0">
      <alignment horizontal="center" vertical="center" wrapText="1"/>
    </xf>
    <xf numFmtId="0" fontId="183" fillId="81" borderId="421" applyNumberFormat="0" applyProtection="0">
      <alignment horizontal="center" vertical="center"/>
    </xf>
    <xf numFmtId="0" fontId="11" fillId="60" borderId="421" applyNumberFormat="0" applyProtection="0">
      <alignment horizontal="left" vertical="center" wrapText="1"/>
    </xf>
    <xf numFmtId="0" fontId="12" fillId="25" borderId="421" applyNumberFormat="0" applyProtection="0">
      <alignment horizontal="left" vertical="center" wrapText="1"/>
    </xf>
    <xf numFmtId="257" fontId="11" fillId="82" borderId="421" applyNumberFormat="0" applyProtection="0">
      <alignment horizontal="center" vertical="center" wrapText="1"/>
    </xf>
    <xf numFmtId="0" fontId="11" fillId="60" borderId="421" applyNumberFormat="0" applyProtection="0">
      <alignment horizontal="left" vertical="center" wrapText="1"/>
    </xf>
    <xf numFmtId="0" fontId="11" fillId="81" borderId="421" applyNumberFormat="0" applyProtection="0">
      <alignment horizontal="center" vertical="center" wrapText="1"/>
    </xf>
    <xf numFmtId="0" fontId="11" fillId="81" borderId="421" applyNumberFormat="0" applyProtection="0">
      <alignment horizontal="center" vertical="center"/>
    </xf>
    <xf numFmtId="0" fontId="11" fillId="81" borderId="421" applyNumberFormat="0" applyProtection="0">
      <alignment horizontal="center" vertical="center" wrapText="1"/>
    </xf>
    <xf numFmtId="0" fontId="183" fillId="81" borderId="421" applyNumberFormat="0" applyProtection="0">
      <alignment horizontal="center" vertical="center"/>
    </xf>
    <xf numFmtId="237" fontId="181" fillId="0" borderId="389"/>
    <xf numFmtId="0" fontId="177" fillId="67" borderId="374">
      <alignment horizontal="center" vertical="center" wrapText="1"/>
      <protection hidden="1"/>
    </xf>
    <xf numFmtId="0" fontId="177" fillId="67" borderId="410">
      <alignment horizontal="center" vertical="center" wrapText="1"/>
      <protection hidden="1"/>
    </xf>
    <xf numFmtId="0" fontId="177" fillId="67" borderId="421">
      <alignment horizontal="center" vertical="center" wrapText="1"/>
      <protection hidden="1"/>
    </xf>
    <xf numFmtId="0" fontId="177" fillId="67" borderId="421">
      <alignment horizontal="center" vertical="center" wrapText="1"/>
      <protection hidden="1"/>
    </xf>
    <xf numFmtId="237" fontId="181" fillId="0" borderId="389"/>
    <xf numFmtId="264" fontId="172" fillId="65" borderId="374" applyFill="0" applyBorder="0" applyAlignment="0" applyProtection="0">
      <alignment horizontal="right"/>
      <protection locked="0"/>
    </xf>
    <xf numFmtId="260" fontId="164" fillId="0" borderId="385" applyBorder="0"/>
    <xf numFmtId="264" fontId="172" fillId="65" borderId="410" applyFill="0" applyBorder="0" applyAlignment="0" applyProtection="0">
      <alignment horizontal="right"/>
      <protection locked="0"/>
    </xf>
    <xf numFmtId="0" fontId="97" fillId="0" borderId="85" applyNumberFormat="0" applyFill="0" applyAlignment="0" applyProtection="0"/>
    <xf numFmtId="0" fontId="83" fillId="0" borderId="85" applyNumberFormat="0" applyFont="0" applyFill="0" applyAlignment="0" applyProtection="0"/>
    <xf numFmtId="231" fontId="85" fillId="0" borderId="85" applyFont="0" applyFill="0" applyBorder="0" applyAlignment="0" applyProtection="0"/>
    <xf numFmtId="2" fontId="149" fillId="0" borderId="85"/>
    <xf numFmtId="14" fontId="85" fillId="0" borderId="85" applyFont="0" applyFill="0" applyBorder="0" applyAlignment="0" applyProtection="0"/>
    <xf numFmtId="260" fontId="164" fillId="0" borderId="407" applyBorder="0"/>
    <xf numFmtId="264" fontId="172" fillId="65" borderId="421" applyFill="0" applyBorder="0" applyAlignment="0" applyProtection="0">
      <alignment horizontal="right"/>
      <protection locked="0"/>
    </xf>
    <xf numFmtId="264" fontId="172" fillId="65" borderId="437" applyFill="0" applyBorder="0" applyAlignment="0" applyProtection="0">
      <alignment horizontal="right"/>
      <protection locked="0"/>
    </xf>
    <xf numFmtId="264" fontId="172" fillId="65" borderId="421" applyFill="0" applyBorder="0" applyAlignment="0" applyProtection="0">
      <alignment horizontal="right"/>
      <protection locked="0"/>
    </xf>
    <xf numFmtId="260" fontId="164" fillId="0" borderId="385" applyBorder="0"/>
    <xf numFmtId="229" fontId="81" fillId="65" borderId="394" applyFont="0" applyFill="0" applyBorder="0" applyAlignment="0" applyProtection="0"/>
    <xf numFmtId="260" fontId="164" fillId="0" borderId="426" applyBorder="0"/>
    <xf numFmtId="229" fontId="81" fillId="65" borderId="394" applyFont="0" applyFill="0" applyBorder="0" applyAlignment="0" applyProtection="0"/>
    <xf numFmtId="260" fontId="164" fillId="0" borderId="426" applyBorder="0"/>
    <xf numFmtId="260" fontId="164" fillId="0" borderId="426" applyBorder="0"/>
    <xf numFmtId="208" fontId="90" fillId="63" borderId="369"/>
    <xf numFmtId="0" fontId="83" fillId="0" borderId="379" applyNumberFormat="0" applyFont="0" applyFill="0" applyAlignment="0" applyProtection="0"/>
    <xf numFmtId="0" fontId="17" fillId="21" borderId="361" applyNumberFormat="0" applyAlignment="0" applyProtection="0"/>
    <xf numFmtId="0" fontId="183" fillId="81" borderId="2129" applyNumberFormat="0" applyProtection="0">
      <alignment horizontal="center" vertical="center"/>
    </xf>
    <xf numFmtId="171" fontId="12" fillId="0" borderId="85" applyBorder="0" applyProtection="0">
      <alignment horizontal="right" vertical="center"/>
    </xf>
    <xf numFmtId="0" fontId="189" fillId="83" borderId="85" applyBorder="0" applyProtection="0">
      <alignment horizontal="centerContinuous" vertical="center"/>
    </xf>
    <xf numFmtId="49" fontId="79" fillId="0" borderId="85">
      <alignment vertical="center"/>
    </xf>
    <xf numFmtId="283" fontId="79" fillId="0" borderId="85">
      <alignment horizontal="right"/>
    </xf>
    <xf numFmtId="166" fontId="113" fillId="0" borderId="370">
      <protection locked="0"/>
    </xf>
    <xf numFmtId="0" fontId="177" fillId="67" borderId="2102">
      <alignment horizontal="center" vertical="center" wrapText="1"/>
      <protection hidden="1"/>
    </xf>
    <xf numFmtId="260" fontId="164" fillId="0" borderId="435" applyBorder="0"/>
    <xf numFmtId="260" fontId="164" fillId="0" borderId="426" applyBorder="0"/>
    <xf numFmtId="171" fontId="85" fillId="0" borderId="373"/>
    <xf numFmtId="241" fontId="194" fillId="86" borderId="372" applyNumberFormat="0" applyBorder="0" applyAlignment="0" applyProtection="0">
      <alignment vertical="center"/>
    </xf>
    <xf numFmtId="0" fontId="25" fillId="8" borderId="361" applyNumberFormat="0" applyAlignment="0" applyProtection="0"/>
    <xf numFmtId="1" fontId="121" fillId="69" borderId="318" applyNumberFormat="0" applyBorder="0" applyAlignment="0">
      <alignment horizontal="centerContinuous" vertical="center"/>
      <protection locked="0"/>
    </xf>
    <xf numFmtId="0" fontId="47" fillId="0" borderId="317">
      <alignment horizontal="left" vertical="center"/>
    </xf>
    <xf numFmtId="0" fontId="147" fillId="73" borderId="404">
      <alignment horizontal="left" vertical="center" wrapText="1"/>
    </xf>
    <xf numFmtId="166" fontId="113" fillId="0" borderId="403">
      <protection locked="0"/>
    </xf>
    <xf numFmtId="208" fontId="90" fillId="63" borderId="402"/>
    <xf numFmtId="0" fontId="147" fillId="73" borderId="404">
      <alignment horizontal="left" vertical="center" wrapText="1"/>
    </xf>
    <xf numFmtId="166" fontId="113" fillId="0" borderId="403">
      <protection locked="0"/>
    </xf>
    <xf numFmtId="208" fontId="90" fillId="63" borderId="402"/>
    <xf numFmtId="0" fontId="147" fillId="73" borderId="371">
      <alignment horizontal="left" vertical="center" wrapText="1"/>
    </xf>
    <xf numFmtId="0" fontId="147" fillId="73" borderId="418">
      <alignment horizontal="left" vertical="center" wrapText="1"/>
    </xf>
    <xf numFmtId="166" fontId="113" fillId="0" borderId="417">
      <protection locked="0"/>
    </xf>
    <xf numFmtId="208" fontId="90" fillId="63" borderId="416"/>
    <xf numFmtId="0" fontId="147" fillId="73" borderId="431">
      <alignment horizontal="left" vertical="center" wrapText="1"/>
    </xf>
    <xf numFmtId="166" fontId="113" fillId="0" borderId="430">
      <protection locked="0"/>
    </xf>
    <xf numFmtId="208" fontId="90" fillId="63" borderId="429"/>
    <xf numFmtId="0" fontId="147" fillId="73" borderId="431">
      <alignment horizontal="left" vertical="center" wrapText="1"/>
    </xf>
    <xf numFmtId="166" fontId="113" fillId="0" borderId="430">
      <protection locked="0"/>
    </xf>
    <xf numFmtId="208" fontId="90" fillId="63" borderId="429"/>
    <xf numFmtId="0" fontId="12" fillId="0" borderId="374"/>
    <xf numFmtId="0" fontId="147" fillId="73" borderId="390">
      <alignment horizontal="left" vertical="center" wrapText="1"/>
    </xf>
    <xf numFmtId="0" fontId="177" fillId="67" borderId="2116">
      <alignment horizontal="center" vertical="center" wrapText="1"/>
      <protection hidden="1"/>
    </xf>
    <xf numFmtId="10" fontId="108" fillId="65" borderId="374" applyNumberFormat="0" applyBorder="0" applyAlignment="0" applyProtection="0"/>
    <xf numFmtId="0" fontId="12" fillId="0" borderId="410"/>
    <xf numFmtId="0" fontId="12" fillId="0" borderId="421"/>
    <xf numFmtId="238" fontId="87" fillId="0" borderId="389">
      <alignment horizontal="center"/>
    </xf>
    <xf numFmtId="208" fontId="90" fillId="63" borderId="369"/>
    <xf numFmtId="166" fontId="113" fillId="0" borderId="370">
      <protection locked="0"/>
    </xf>
    <xf numFmtId="0" fontId="147" fillId="73" borderId="371">
      <alignment horizontal="left" vertical="center" wrapText="1"/>
    </xf>
    <xf numFmtId="0" fontId="47" fillId="0" borderId="385">
      <alignment horizontal="left" vertical="center"/>
    </xf>
    <xf numFmtId="237" fontId="12" fillId="71" borderId="374" applyNumberFormat="0" applyFont="0" applyBorder="0" applyAlignment="0" applyProtection="0"/>
    <xf numFmtId="0" fontId="12" fillId="0" borderId="421"/>
    <xf numFmtId="0" fontId="147" fillId="73" borderId="404">
      <alignment horizontal="left" vertical="center" wrapText="1"/>
    </xf>
    <xf numFmtId="1" fontId="121" fillId="69" borderId="380" applyNumberFormat="0" applyBorder="0" applyAlignment="0">
      <alignment horizontal="centerContinuous" vertical="center"/>
      <protection locked="0"/>
    </xf>
    <xf numFmtId="0" fontId="147" fillId="73" borderId="404">
      <alignment horizontal="left" vertical="center" wrapText="1"/>
    </xf>
    <xf numFmtId="0" fontId="25" fillId="8" borderId="381" applyNumberFormat="0" applyAlignment="0" applyProtection="0"/>
    <xf numFmtId="0" fontId="177" fillId="67" borderId="2129">
      <alignment horizontal="center" vertical="center" wrapText="1"/>
      <protection hidden="1"/>
    </xf>
    <xf numFmtId="0" fontId="47" fillId="0" borderId="407">
      <alignment horizontal="left" vertical="center"/>
    </xf>
    <xf numFmtId="10" fontId="108" fillId="65" borderId="410" applyNumberFormat="0" applyBorder="0" applyAlignment="0" applyProtection="0"/>
    <xf numFmtId="0" fontId="177" fillId="67" borderId="2129">
      <alignment horizontal="center" vertical="center" wrapText="1"/>
      <protection hidden="1"/>
    </xf>
    <xf numFmtId="227" fontId="78" fillId="0" borderId="388" applyNumberFormat="0" applyFill="0">
      <alignment horizontal="right"/>
    </xf>
    <xf numFmtId="227" fontId="78" fillId="0" borderId="388" applyNumberFormat="0" applyFill="0">
      <alignment horizontal="right"/>
    </xf>
    <xf numFmtId="0" fontId="147" fillId="73" borderId="431">
      <alignment horizontal="left" vertical="center" wrapText="1"/>
    </xf>
    <xf numFmtId="1" fontId="121" fillId="69" borderId="408" applyNumberFormat="0" applyBorder="0" applyAlignment="0">
      <alignment horizontal="centerContinuous" vertical="center"/>
      <protection locked="0"/>
    </xf>
    <xf numFmtId="10" fontId="108" fillId="65" borderId="421" applyNumberFormat="0" applyBorder="0" applyAlignment="0" applyProtection="0"/>
    <xf numFmtId="0" fontId="25" fillId="8" borderId="398" applyNumberFormat="0" applyAlignment="0" applyProtection="0"/>
    <xf numFmtId="0" fontId="147" fillId="73" borderId="431">
      <alignment horizontal="left" vertical="center" wrapText="1"/>
    </xf>
    <xf numFmtId="0" fontId="47" fillId="0" borderId="385">
      <alignment horizontal="left" vertical="center"/>
    </xf>
    <xf numFmtId="237" fontId="12" fillId="71" borderId="410" applyNumberFormat="0" applyFont="0" applyBorder="0" applyAlignment="0" applyProtection="0"/>
    <xf numFmtId="264" fontId="172" fillId="65" borderId="2102" applyFill="0" applyBorder="0" applyAlignment="0" applyProtection="0">
      <alignment horizontal="right"/>
      <protection locked="0"/>
    </xf>
    <xf numFmtId="235" fontId="101" fillId="68" borderId="10">
      <alignment horizontal="left"/>
    </xf>
    <xf numFmtId="10" fontId="108" fillId="65" borderId="421" applyNumberFormat="0" applyBorder="0" applyAlignment="0" applyProtection="0"/>
    <xf numFmtId="1" fontId="121" fillId="69" borderId="395" applyNumberFormat="0" applyBorder="0" applyAlignment="0">
      <alignment horizontal="centerContinuous" vertical="center"/>
      <protection locked="0"/>
    </xf>
    <xf numFmtId="0" fontId="147" fillId="73" borderId="449">
      <alignment horizontal="left" vertical="center" wrapText="1"/>
    </xf>
    <xf numFmtId="0" fontId="47" fillId="0" borderId="426">
      <alignment horizontal="left" vertical="center"/>
    </xf>
    <xf numFmtId="264" fontId="172" fillId="65" borderId="2116" applyFill="0" applyBorder="0" applyAlignment="0" applyProtection="0">
      <alignment horizontal="right"/>
      <protection locked="0"/>
    </xf>
    <xf numFmtId="237" fontId="12" fillId="71" borderId="421" applyNumberFormat="0" applyFont="0" applyBorder="0" applyAlignment="0" applyProtection="0"/>
    <xf numFmtId="1" fontId="121" fillId="69" borderId="422" applyNumberFormat="0" applyBorder="0" applyAlignment="0">
      <alignment horizontal="centerContinuous" vertical="center"/>
      <protection locked="0"/>
    </xf>
    <xf numFmtId="0" fontId="25" fillId="8" borderId="423" applyNumberFormat="0" applyAlignment="0" applyProtection="0"/>
    <xf numFmtId="0" fontId="47" fillId="0" borderId="426">
      <alignment horizontal="left" vertical="center"/>
    </xf>
    <xf numFmtId="237" fontId="12" fillId="71" borderId="421" applyNumberFormat="0" applyFont="0" applyBorder="0" applyAlignment="0" applyProtection="0"/>
    <xf numFmtId="1" fontId="121" fillId="69" borderId="422" applyNumberFormat="0" applyBorder="0" applyAlignment="0">
      <alignment horizontal="centerContinuous" vertical="center"/>
      <protection locked="0"/>
    </xf>
    <xf numFmtId="238" fontId="87" fillId="0" borderId="389">
      <alignment horizontal="center"/>
    </xf>
    <xf numFmtId="0" fontId="47" fillId="0" borderId="426">
      <alignment horizontal="left" vertical="center"/>
    </xf>
    <xf numFmtId="0" fontId="25" fillId="8" borderId="423" applyNumberFormat="0" applyAlignment="0" applyProtection="0"/>
    <xf numFmtId="1" fontId="121" fillId="69" borderId="442" applyNumberFormat="0" applyBorder="0" applyAlignment="0">
      <alignment horizontal="centerContinuous" vertical="center"/>
      <protection locked="0"/>
    </xf>
    <xf numFmtId="260" fontId="164" fillId="0" borderId="2068" applyBorder="0"/>
    <xf numFmtId="0" fontId="25" fillId="8" borderId="443" applyNumberFormat="0" applyAlignment="0" applyProtection="0"/>
    <xf numFmtId="264" fontId="172" fillId="65" borderId="2129" applyFill="0" applyBorder="0" applyAlignment="0" applyProtection="0">
      <alignment horizontal="right"/>
      <protection locked="0"/>
    </xf>
    <xf numFmtId="264" fontId="172" fillId="65" borderId="2145" applyFill="0" applyBorder="0" applyAlignment="0" applyProtection="0">
      <alignment horizontal="right"/>
      <protection locked="0"/>
    </xf>
    <xf numFmtId="227" fontId="78" fillId="0" borderId="388" applyNumberFormat="0" applyFill="0">
      <alignment horizontal="right"/>
    </xf>
    <xf numFmtId="227" fontId="78" fillId="0" borderId="388" applyNumberFormat="0" applyFill="0">
      <alignment horizontal="right"/>
    </xf>
    <xf numFmtId="264" fontId="172" fillId="65" borderId="2129" applyFill="0" applyBorder="0" applyAlignment="0" applyProtection="0">
      <alignment horizontal="right"/>
      <protection locked="0"/>
    </xf>
    <xf numFmtId="241" fontId="194" fillId="86" borderId="405" applyNumberFormat="0" applyBorder="0" applyAlignment="0" applyProtection="0">
      <alignment vertical="center"/>
    </xf>
    <xf numFmtId="171" fontId="85" fillId="0" borderId="406"/>
    <xf numFmtId="171" fontId="85" fillId="0" borderId="406"/>
    <xf numFmtId="241" fontId="194" fillId="86" borderId="405" applyNumberFormat="0" applyBorder="0" applyAlignment="0" applyProtection="0">
      <alignment vertical="center"/>
    </xf>
    <xf numFmtId="166" fontId="113" fillId="0" borderId="387">
      <protection locked="0"/>
    </xf>
    <xf numFmtId="0" fontId="12" fillId="24" borderId="382" applyNumberFormat="0" applyFont="0" applyAlignment="0" applyProtection="0"/>
    <xf numFmtId="241" fontId="194" fillId="86" borderId="419" applyNumberFormat="0" applyBorder="0" applyAlignment="0" applyProtection="0">
      <alignment vertical="center"/>
    </xf>
    <xf numFmtId="171" fontId="85" fillId="0" borderId="420"/>
    <xf numFmtId="0" fontId="12" fillId="24" borderId="399" applyNumberFormat="0" applyFont="0" applyAlignment="0" applyProtection="0"/>
    <xf numFmtId="241" fontId="194" fillId="86" borderId="432" applyNumberFormat="0" applyBorder="0" applyAlignment="0" applyProtection="0">
      <alignment vertical="center"/>
    </xf>
    <xf numFmtId="171" fontId="85" fillId="0" borderId="433"/>
    <xf numFmtId="166" fontId="113" fillId="0" borderId="403">
      <protection locked="0"/>
    </xf>
    <xf numFmtId="241" fontId="194" fillId="86" borderId="432" applyNumberFormat="0" applyBorder="0" applyAlignment="0" applyProtection="0">
      <alignment vertical="center"/>
    </xf>
    <xf numFmtId="171" fontId="85" fillId="0" borderId="433"/>
    <xf numFmtId="166" fontId="113" fillId="0" borderId="403">
      <protection locked="0"/>
    </xf>
    <xf numFmtId="166" fontId="113" fillId="0" borderId="430">
      <protection locked="0"/>
    </xf>
    <xf numFmtId="166" fontId="113" fillId="0" borderId="430">
      <protection locked="0"/>
    </xf>
    <xf numFmtId="0" fontId="17" fillId="21" borderId="381" applyNumberFormat="0" applyAlignment="0" applyProtection="0"/>
    <xf numFmtId="0" fontId="83" fillId="0" borderId="353" applyNumberFormat="0" applyFont="0" applyFill="0" applyAlignment="0" applyProtection="0"/>
    <xf numFmtId="166" fontId="113" fillId="0" borderId="448">
      <protection locked="0"/>
    </xf>
    <xf numFmtId="0" fontId="99" fillId="0" borderId="386" applyNumberFormat="0" applyFont="0" applyFill="0" applyAlignment="0" applyProtection="0">
      <alignment horizontal="centerContinuous"/>
    </xf>
    <xf numFmtId="0" fontId="12" fillId="24" borderId="444" applyNumberFormat="0" applyFont="0" applyAlignment="0" applyProtection="0"/>
    <xf numFmtId="208" fontId="90" fillId="63" borderId="369"/>
    <xf numFmtId="167" fontId="87" fillId="0" borderId="368" applyFont="0"/>
    <xf numFmtId="0" fontId="17" fillId="21" borderId="398" applyNumberFormat="0" applyAlignment="0" applyProtection="0"/>
    <xf numFmtId="0" fontId="83" fillId="0" borderId="409" applyNumberFormat="0" applyFont="0" applyFill="0" applyAlignment="0" applyProtection="0"/>
    <xf numFmtId="0" fontId="83" fillId="0" borderId="10" applyNumberFormat="0" applyFont="0" applyFill="0" applyAlignment="0" applyProtection="0"/>
    <xf numFmtId="1" fontId="94" fillId="64" borderId="10" applyNumberFormat="0" applyBorder="0" applyAlignment="0">
      <alignment horizontal="center" vertical="top" wrapText="1"/>
      <protection hidden="1"/>
    </xf>
    <xf numFmtId="208" fontId="90" fillId="63" borderId="402"/>
    <xf numFmtId="165" fontId="88" fillId="0" borderId="9" applyNumberFormat="0" applyFont="0" applyBorder="0" applyProtection="0">
      <alignment horizontal="right"/>
    </xf>
    <xf numFmtId="207" fontId="12" fillId="0" borderId="9">
      <alignment horizontal="right"/>
      <protection locked="0"/>
    </xf>
    <xf numFmtId="205" fontId="88" fillId="0" borderId="9" applyFill="0">
      <alignment horizontal="right"/>
    </xf>
    <xf numFmtId="3" fontId="12" fillId="0" borderId="9" applyFill="0">
      <alignment horizontal="right"/>
    </xf>
    <xf numFmtId="204" fontId="88" fillId="0" borderId="9" applyFill="0">
      <alignment horizontal="right"/>
    </xf>
    <xf numFmtId="204" fontId="88" fillId="0" borderId="9">
      <alignment horizontal="right"/>
    </xf>
    <xf numFmtId="208" fontId="90" fillId="63" borderId="402"/>
    <xf numFmtId="0" fontId="17" fillId="21" borderId="423" applyNumberFormat="0" applyAlignment="0" applyProtection="0"/>
    <xf numFmtId="167" fontId="87" fillId="0" borderId="411" applyFont="0"/>
    <xf numFmtId="0" fontId="83" fillId="0" borderId="427" applyNumberFormat="0" applyFont="0" applyFill="0" applyAlignment="0" applyProtection="0"/>
    <xf numFmtId="260" fontId="164" fillId="0" borderId="2108" applyBorder="0"/>
    <xf numFmtId="203" fontId="12" fillId="0" borderId="9">
      <alignment horizontal="right"/>
    </xf>
    <xf numFmtId="208" fontId="90" fillId="63" borderId="429"/>
    <xf numFmtId="167" fontId="87" fillId="0" borderId="428" applyFont="0"/>
    <xf numFmtId="0" fontId="17" fillId="21" borderId="423" applyNumberFormat="0" applyAlignment="0" applyProtection="0"/>
    <xf numFmtId="0" fontId="83" fillId="0" borderId="436" applyNumberFormat="0" applyFont="0" applyFill="0" applyAlignment="0" applyProtection="0"/>
    <xf numFmtId="260" fontId="164" fillId="0" borderId="317" applyBorder="0"/>
    <xf numFmtId="208" fontId="90" fillId="63" borderId="429"/>
    <xf numFmtId="260" fontId="164" fillId="0" borderId="385" applyBorder="0"/>
    <xf numFmtId="0" fontId="17" fillId="21" borderId="443" applyNumberFormat="0" applyAlignment="0" applyProtection="0"/>
    <xf numFmtId="167" fontId="87" fillId="0" borderId="428" applyFont="0"/>
    <xf numFmtId="0" fontId="83" fillId="0" borderId="427" applyNumberFormat="0" applyFont="0" applyFill="0" applyAlignment="0" applyProtection="0"/>
    <xf numFmtId="260" fontId="164" fillId="0" borderId="2134" applyBorder="0"/>
    <xf numFmtId="208" fontId="90" fillId="63" borderId="447"/>
    <xf numFmtId="260" fontId="164" fillId="0" borderId="2134" applyBorder="0"/>
    <xf numFmtId="260" fontId="164" fillId="0" borderId="2134" applyBorder="0"/>
    <xf numFmtId="208" fontId="90" fillId="63" borderId="2096"/>
    <xf numFmtId="0" fontId="17" fillId="21" borderId="1915" applyNumberFormat="0" applyAlignment="0" applyProtection="0"/>
    <xf numFmtId="0" fontId="99" fillId="0" borderId="386" applyNumberFormat="0" applyFont="0" applyFill="0" applyAlignment="0" applyProtection="0">
      <alignment horizontal="centerContinuous"/>
    </xf>
    <xf numFmtId="0" fontId="12" fillId="61" borderId="381" applyNumberFormat="0">
      <alignment horizontal="left" vertical="center"/>
    </xf>
    <xf numFmtId="0" fontId="12" fillId="60" borderId="381" applyNumberFormat="0">
      <alignment horizontal="centerContinuous" vertical="center" wrapText="1"/>
    </xf>
    <xf numFmtId="241" fontId="194" fillId="86" borderId="372" applyNumberFormat="0" applyBorder="0" applyAlignment="0" applyProtection="0">
      <alignment vertical="center"/>
    </xf>
    <xf numFmtId="260" fontId="164" fillId="0" borderId="352" applyBorder="0"/>
    <xf numFmtId="229" fontId="81" fillId="65" borderId="394" applyFont="0" applyFill="0" applyBorder="0" applyAlignment="0" applyProtection="0"/>
    <xf numFmtId="0" fontId="147" fillId="73" borderId="404">
      <alignment horizontal="left" vertical="center" wrapText="1"/>
    </xf>
    <xf numFmtId="166" fontId="113" fillId="0" borderId="403">
      <protection locked="0"/>
    </xf>
    <xf numFmtId="208" fontId="90" fillId="63" borderId="402"/>
    <xf numFmtId="0" fontId="147" fillId="73" borderId="404">
      <alignment horizontal="left" vertical="center" wrapText="1"/>
    </xf>
    <xf numFmtId="166" fontId="113" fillId="0" borderId="403">
      <protection locked="0"/>
    </xf>
    <xf numFmtId="208" fontId="90" fillId="63" borderId="402"/>
    <xf numFmtId="0" fontId="147" fillId="73" borderId="431">
      <alignment horizontal="left" vertical="center" wrapText="1"/>
    </xf>
    <xf numFmtId="166" fontId="113" fillId="0" borderId="430">
      <protection locked="0"/>
    </xf>
    <xf numFmtId="208" fontId="90" fillId="63" borderId="429"/>
    <xf numFmtId="0" fontId="147" fillId="73" borderId="449">
      <alignment horizontal="left" vertical="center" wrapText="1"/>
    </xf>
    <xf numFmtId="166" fontId="113" fillId="0" borderId="448">
      <protection locked="0"/>
    </xf>
    <xf numFmtId="208" fontId="90" fillId="63" borderId="447"/>
    <xf numFmtId="0" fontId="147" fillId="73" borderId="431">
      <alignment horizontal="left" vertical="center" wrapText="1"/>
    </xf>
    <xf numFmtId="166" fontId="113" fillId="0" borderId="430">
      <protection locked="0"/>
    </xf>
    <xf numFmtId="208" fontId="90" fillId="63" borderId="429"/>
    <xf numFmtId="0" fontId="147" fillId="73" borderId="390">
      <alignment horizontal="left" vertical="center" wrapText="1"/>
    </xf>
    <xf numFmtId="166" fontId="113" fillId="0" borderId="387">
      <protection locked="0"/>
    </xf>
    <xf numFmtId="208" fontId="90" fillId="63" borderId="369"/>
    <xf numFmtId="0" fontId="147" fillId="73" borderId="371">
      <alignment horizontal="left" vertical="center" wrapText="1"/>
    </xf>
    <xf numFmtId="166" fontId="113" fillId="0" borderId="370">
      <protection locked="0"/>
    </xf>
    <xf numFmtId="208" fontId="90" fillId="63" borderId="369"/>
    <xf numFmtId="0" fontId="12" fillId="0" borderId="397"/>
    <xf numFmtId="0" fontId="12" fillId="0" borderId="437"/>
    <xf numFmtId="0" fontId="12" fillId="0" borderId="302"/>
    <xf numFmtId="14" fontId="85" fillId="0" borderId="85" applyFont="0" applyFill="0" applyBorder="0" applyAlignment="0" applyProtection="0"/>
    <xf numFmtId="0" fontId="147" fillId="73" borderId="404">
      <alignment horizontal="left" vertical="center" wrapText="1"/>
    </xf>
    <xf numFmtId="2" fontId="149" fillId="0" borderId="85"/>
    <xf numFmtId="10" fontId="108" fillId="65" borderId="397" applyNumberFormat="0" applyBorder="0" applyAlignment="0" applyProtection="0"/>
    <xf numFmtId="0" fontId="147" fillId="73" borderId="404">
      <alignment horizontal="left" vertical="center" wrapText="1"/>
    </xf>
    <xf numFmtId="0" fontId="147" fillId="73" borderId="418">
      <alignment horizontal="left" vertical="center" wrapText="1"/>
    </xf>
    <xf numFmtId="166" fontId="113" fillId="0" borderId="2097">
      <protection locked="0"/>
    </xf>
    <xf numFmtId="0" fontId="147" fillId="73" borderId="371">
      <alignment horizontal="left" vertical="center" wrapText="1"/>
    </xf>
    <xf numFmtId="260" fontId="164" fillId="0" borderId="2143" applyBorder="0"/>
    <xf numFmtId="10" fontId="108" fillId="65" borderId="302" applyNumberFormat="0" applyBorder="0" applyAlignment="0" applyProtection="0"/>
    <xf numFmtId="10" fontId="108" fillId="65" borderId="437" applyNumberFormat="0" applyBorder="0" applyAlignment="0" applyProtection="0"/>
    <xf numFmtId="0" fontId="47" fillId="0" borderId="385">
      <alignment horizontal="left" vertical="center"/>
    </xf>
    <xf numFmtId="238" fontId="87" fillId="0" borderId="389">
      <alignment horizontal="center"/>
    </xf>
    <xf numFmtId="237" fontId="12" fillId="71" borderId="397" applyNumberFormat="0" applyFont="0" applyBorder="0" applyAlignment="0" applyProtection="0"/>
    <xf numFmtId="1" fontId="121" fillId="69" borderId="395" applyNumberFormat="0" applyBorder="0" applyAlignment="0">
      <alignment horizontal="centerContinuous" vertical="center"/>
      <protection locked="0"/>
    </xf>
    <xf numFmtId="0" fontId="25" fillId="8" borderId="398" applyNumberFormat="0" applyAlignment="0" applyProtection="0"/>
    <xf numFmtId="0" fontId="47" fillId="0" borderId="352">
      <alignment horizontal="left" vertical="center"/>
    </xf>
    <xf numFmtId="0" fontId="47" fillId="0" borderId="435">
      <alignment horizontal="left" vertical="center"/>
    </xf>
    <xf numFmtId="260" fontId="164" fillId="0" borderId="2134" applyBorder="0"/>
    <xf numFmtId="237" fontId="12" fillId="71" borderId="302" applyNumberFormat="0" applyFont="0" applyBorder="0" applyAlignment="0" applyProtection="0"/>
    <xf numFmtId="0" fontId="47" fillId="0" borderId="426">
      <alignment horizontal="left" vertical="center"/>
    </xf>
    <xf numFmtId="237" fontId="12" fillId="71" borderId="437" applyNumberFormat="0" applyFont="0" applyBorder="0" applyAlignment="0" applyProtection="0"/>
    <xf numFmtId="1" fontId="121" fillId="69" borderId="318" applyNumberFormat="0" applyBorder="0" applyAlignment="0">
      <alignment horizontal="centerContinuous" vertical="center"/>
      <protection locked="0"/>
    </xf>
    <xf numFmtId="1" fontId="121" fillId="69" borderId="422" applyNumberFormat="0" applyBorder="0" applyAlignment="0">
      <alignment horizontal="centerContinuous" vertical="center"/>
      <protection locked="0"/>
    </xf>
    <xf numFmtId="0" fontId="25" fillId="8" borderId="412" applyNumberFormat="0" applyAlignment="0" applyProtection="0"/>
    <xf numFmtId="171" fontId="85" fillId="0" borderId="2101"/>
    <xf numFmtId="0" fontId="25" fillId="8" borderId="361" applyNumberFormat="0" applyAlignment="0" applyProtection="0"/>
    <xf numFmtId="1" fontId="121" fillId="69" borderId="442" applyNumberFormat="0" applyBorder="0" applyAlignment="0">
      <alignment horizontal="centerContinuous" vertical="center"/>
      <protection locked="0"/>
    </xf>
    <xf numFmtId="231" fontId="85" fillId="0" borderId="85" applyFont="0" applyFill="0" applyBorder="0" applyAlignment="0" applyProtection="0"/>
    <xf numFmtId="0" fontId="25" fillId="8" borderId="423" applyNumberFormat="0" applyAlignment="0" applyProtection="0"/>
    <xf numFmtId="241" fontId="194" fillId="86" borderId="1924" applyNumberFormat="0" applyBorder="0" applyAlignment="0" applyProtection="0">
      <alignment vertical="center"/>
    </xf>
    <xf numFmtId="0" fontId="25" fillId="8" borderId="438" applyNumberFormat="0" applyAlignment="0" applyProtection="0"/>
    <xf numFmtId="227" fontId="78" fillId="0" borderId="388" applyNumberFormat="0" applyFill="0">
      <alignment horizontal="right"/>
    </xf>
    <xf numFmtId="0" fontId="25" fillId="8" borderId="1915" applyNumberFormat="0" applyAlignment="0" applyProtection="0"/>
    <xf numFmtId="227" fontId="78" fillId="0" borderId="388" applyNumberFormat="0" applyFill="0">
      <alignment horizontal="right"/>
    </xf>
    <xf numFmtId="0" fontId="147" fillId="73" borderId="2111">
      <alignment horizontal="left" vertical="center" wrapText="1"/>
    </xf>
    <xf numFmtId="166" fontId="113" fillId="0" borderId="2110">
      <protection locked="0"/>
    </xf>
    <xf numFmtId="208" fontId="90" fillId="63" borderId="2109"/>
    <xf numFmtId="0" fontId="147" fillId="73" borderId="2111">
      <alignment horizontal="left" vertical="center" wrapText="1"/>
    </xf>
    <xf numFmtId="241" fontId="194" fillId="86" borderId="405" applyNumberFormat="0" applyBorder="0" applyAlignment="0" applyProtection="0">
      <alignment vertical="center"/>
    </xf>
    <xf numFmtId="171" fontId="85" fillId="0" borderId="406"/>
    <xf numFmtId="241" fontId="194" fillId="86" borderId="405" applyNumberFormat="0" applyBorder="0" applyAlignment="0" applyProtection="0">
      <alignment vertical="center"/>
    </xf>
    <xf numFmtId="171" fontId="85" fillId="0" borderId="406"/>
    <xf numFmtId="171" fontId="85" fillId="0" borderId="433"/>
    <xf numFmtId="241" fontId="194" fillId="86" borderId="392" applyNumberFormat="0" applyBorder="0" applyAlignment="0" applyProtection="0">
      <alignment vertical="center"/>
    </xf>
    <xf numFmtId="171" fontId="85" fillId="0" borderId="393"/>
    <xf numFmtId="241" fontId="194" fillId="86" borderId="450" applyNumberFormat="0" applyBorder="0" applyAlignment="0" applyProtection="0">
      <alignment vertical="center"/>
    </xf>
    <xf numFmtId="171" fontId="85" fillId="0" borderId="451"/>
    <xf numFmtId="171" fontId="85" fillId="0" borderId="433"/>
    <xf numFmtId="166" fontId="113" fillId="0" borderId="403">
      <protection locked="0"/>
    </xf>
    <xf numFmtId="0" fontId="12" fillId="24" borderId="399" applyNumberFormat="0" applyFont="0" applyAlignment="0" applyProtection="0"/>
    <xf numFmtId="166" fontId="113" fillId="0" borderId="370">
      <protection locked="0"/>
    </xf>
    <xf numFmtId="166" fontId="113" fillId="0" borderId="403">
      <protection locked="0"/>
    </xf>
    <xf numFmtId="166" fontId="113" fillId="0" borderId="417">
      <protection locked="0"/>
    </xf>
    <xf numFmtId="0" fontId="12" fillId="24" borderId="413" applyNumberFormat="0" applyFont="0" applyAlignment="0" applyProtection="0"/>
    <xf numFmtId="0" fontId="12" fillId="24" borderId="434" applyNumberFormat="0" applyFont="0" applyAlignment="0" applyProtection="0"/>
    <xf numFmtId="0" fontId="12" fillId="24" borderId="439" applyNumberFormat="0" applyFont="0" applyAlignment="0" applyProtection="0"/>
    <xf numFmtId="0" fontId="17" fillId="21" borderId="398" applyNumberFormat="0" applyAlignment="0" applyProtection="0"/>
    <xf numFmtId="0" fontId="83" fillId="0" borderId="396" applyNumberFormat="0" applyFont="0" applyFill="0" applyAlignment="0" applyProtection="0"/>
    <xf numFmtId="0" fontId="17" fillId="21" borderId="361" applyNumberFormat="0" applyAlignment="0" applyProtection="0"/>
    <xf numFmtId="208" fontId="90" fillId="63" borderId="402"/>
    <xf numFmtId="166" fontId="113" fillId="0" borderId="2110">
      <protection locked="0"/>
    </xf>
    <xf numFmtId="0" fontId="83" fillId="0" borderId="85" applyNumberFormat="0" applyFont="0" applyFill="0" applyAlignment="0" applyProtection="0"/>
    <xf numFmtId="0" fontId="83" fillId="0" borderId="379" applyNumberFormat="0" applyFont="0" applyFill="0" applyAlignment="0" applyProtection="0"/>
    <xf numFmtId="0" fontId="97" fillId="0" borderId="85" applyNumberFormat="0" applyFill="0" applyAlignment="0" applyProtection="0"/>
    <xf numFmtId="208" fontId="90" fillId="63" borderId="2109"/>
    <xf numFmtId="0" fontId="17" fillId="21" borderId="412" applyNumberFormat="0" applyAlignment="0" applyProtection="0"/>
    <xf numFmtId="0" fontId="147" fillId="73" borderId="2098">
      <alignment horizontal="left" vertical="center" wrapText="1"/>
    </xf>
    <xf numFmtId="0" fontId="147" fillId="73" borderId="2126">
      <alignment horizontal="left" vertical="center" wrapText="1"/>
    </xf>
    <xf numFmtId="208" fontId="90" fillId="63" borderId="369"/>
    <xf numFmtId="208" fontId="90" fillId="63" borderId="2124"/>
    <xf numFmtId="0" fontId="147" fillId="73" borderId="2139">
      <alignment horizontal="left" vertical="center" wrapText="1"/>
    </xf>
    <xf numFmtId="166" fontId="113" fillId="0" borderId="2138">
      <protection locked="0"/>
    </xf>
    <xf numFmtId="208" fontId="90" fillId="63" borderId="2137"/>
    <xf numFmtId="0" fontId="83" fillId="0" borderId="396" applyNumberFormat="0" applyFont="0" applyFill="0" applyAlignment="0" applyProtection="0"/>
    <xf numFmtId="167" fontId="87" fillId="0" borderId="368" applyFont="0"/>
    <xf numFmtId="0" fontId="99" fillId="0" borderId="386" applyNumberFormat="0" applyFont="0" applyFill="0" applyAlignment="0" applyProtection="0">
      <alignment horizontal="centerContinuous"/>
    </xf>
    <xf numFmtId="0" fontId="17" fillId="21" borderId="423" applyNumberFormat="0" applyAlignment="0" applyProtection="0"/>
    <xf numFmtId="208" fontId="90" fillId="63" borderId="402"/>
    <xf numFmtId="0" fontId="83" fillId="0" borderId="436" applyNumberFormat="0" applyFont="0" applyFill="0" applyAlignment="0" applyProtection="0"/>
    <xf numFmtId="208" fontId="90" fillId="63" borderId="416"/>
    <xf numFmtId="0" fontId="17" fillId="21" borderId="438" applyNumberFormat="0" applyAlignment="0" applyProtection="0"/>
    <xf numFmtId="0" fontId="83" fillId="0" borderId="427" applyNumberFormat="0" applyFont="0" applyFill="0" applyAlignment="0" applyProtection="0"/>
    <xf numFmtId="0" fontId="147" fillId="73" borderId="2139">
      <alignment horizontal="left" vertical="center" wrapText="1"/>
    </xf>
    <xf numFmtId="241" fontId="194" fillId="86" borderId="372" applyNumberFormat="0" applyBorder="0" applyAlignment="0" applyProtection="0">
      <alignment vertical="center"/>
    </xf>
    <xf numFmtId="0" fontId="12" fillId="61" borderId="398" applyNumberFormat="0">
      <alignment horizontal="left" vertical="center"/>
    </xf>
    <xf numFmtId="0" fontId="12" fillId="60" borderId="398" applyNumberFormat="0">
      <alignment horizontal="centerContinuous" vertical="center" wrapText="1"/>
    </xf>
    <xf numFmtId="0" fontId="12" fillId="61" borderId="361" applyNumberFormat="0">
      <alignment horizontal="left" vertical="center"/>
    </xf>
    <xf numFmtId="0" fontId="12" fillId="60" borderId="361" applyNumberFormat="0">
      <alignment horizontal="centerContinuous" vertical="center" wrapText="1"/>
    </xf>
    <xf numFmtId="0" fontId="12" fillId="61" borderId="398" applyNumberFormat="0">
      <alignment horizontal="left" vertical="center"/>
    </xf>
    <xf numFmtId="0" fontId="12" fillId="60" borderId="398" applyNumberFormat="0">
      <alignment horizontal="centerContinuous" vertical="center" wrapText="1"/>
    </xf>
    <xf numFmtId="0" fontId="30" fillId="0" borderId="415" applyNumberFormat="0" applyFill="0" applyAlignment="0" applyProtection="0"/>
    <xf numFmtId="0" fontId="17" fillId="21" borderId="412" applyNumberFormat="0" applyAlignment="0" applyProtection="0"/>
    <xf numFmtId="0" fontId="12" fillId="24" borderId="413" applyNumberFormat="0" applyFont="0" applyAlignment="0" applyProtection="0"/>
    <xf numFmtId="0" fontId="28" fillId="21" borderId="414" applyNumberFormat="0" applyAlignment="0" applyProtection="0"/>
    <xf numFmtId="0" fontId="17" fillId="21" borderId="412" applyNumberFormat="0" applyAlignment="0" applyProtection="0"/>
    <xf numFmtId="0" fontId="25" fillId="8" borderId="412" applyNumberFormat="0" applyAlignment="0" applyProtection="0"/>
    <xf numFmtId="0" fontId="12" fillId="24" borderId="413" applyNumberFormat="0" applyFont="0" applyAlignment="0" applyProtection="0"/>
    <xf numFmtId="0" fontId="25" fillId="8" borderId="412" applyNumberFormat="0" applyAlignment="0" applyProtection="0"/>
    <xf numFmtId="0" fontId="12" fillId="24" borderId="413" applyNumberFormat="0" applyFont="0" applyAlignment="0" applyProtection="0"/>
    <xf numFmtId="0" fontId="12" fillId="61" borderId="412" applyNumberFormat="0">
      <alignment horizontal="left" vertical="center"/>
    </xf>
    <xf numFmtId="0" fontId="12" fillId="60" borderId="412" applyNumberFormat="0">
      <alignment horizontal="centerContinuous" vertical="center" wrapText="1"/>
    </xf>
    <xf numFmtId="0" fontId="17" fillId="21" borderId="412" applyNumberFormat="0" applyAlignment="0" applyProtection="0"/>
    <xf numFmtId="0" fontId="12" fillId="24" borderId="413" applyNumberFormat="0" applyFont="0" applyAlignment="0" applyProtection="0"/>
    <xf numFmtId="0" fontId="12" fillId="24" borderId="413" applyNumberFormat="0" applyFont="0" applyAlignment="0" applyProtection="0"/>
    <xf numFmtId="0" fontId="28" fillId="21" borderId="414" applyNumberFormat="0" applyAlignment="0" applyProtection="0"/>
    <xf numFmtId="0" fontId="30" fillId="0" borderId="415" applyNumberFormat="0" applyFill="0" applyAlignment="0" applyProtection="0"/>
    <xf numFmtId="0" fontId="17" fillId="21" borderId="412" applyNumberFormat="0" applyAlignment="0" applyProtection="0"/>
    <xf numFmtId="0" fontId="25" fillId="8" borderId="412" applyNumberFormat="0" applyAlignment="0" applyProtection="0"/>
    <xf numFmtId="0" fontId="12" fillId="24" borderId="413" applyNumberFormat="0" applyFont="0" applyAlignment="0" applyProtection="0"/>
    <xf numFmtId="0" fontId="12" fillId="24" borderId="413" applyNumberFormat="0" applyFont="0" applyAlignment="0" applyProtection="0"/>
    <xf numFmtId="0" fontId="28" fillId="21" borderId="414" applyNumberFormat="0" applyAlignment="0" applyProtection="0"/>
    <xf numFmtId="0" fontId="30" fillId="0" borderId="415" applyNumberFormat="0" applyFill="0" applyAlignment="0" applyProtection="0"/>
    <xf numFmtId="0" fontId="25" fillId="8" borderId="412" applyNumberFormat="0" applyAlignment="0" applyProtection="0"/>
    <xf numFmtId="0" fontId="12" fillId="61" borderId="423" applyNumberFormat="0">
      <alignment horizontal="left" vertical="center"/>
    </xf>
    <xf numFmtId="0" fontId="12" fillId="60" borderId="423" applyNumberFormat="0">
      <alignment horizontal="centerContinuous" vertical="center" wrapText="1"/>
    </xf>
    <xf numFmtId="0" fontId="12" fillId="61" borderId="423" applyNumberFormat="0">
      <alignment horizontal="left" vertical="center"/>
    </xf>
    <xf numFmtId="0" fontId="12" fillId="60" borderId="423" applyNumberFormat="0">
      <alignment horizontal="centerContinuous" vertical="center" wrapText="1"/>
    </xf>
    <xf numFmtId="0" fontId="12" fillId="61" borderId="438" applyNumberFormat="0">
      <alignment horizontal="left" vertical="center"/>
    </xf>
    <xf numFmtId="0" fontId="12" fillId="60" borderId="438" applyNumberFormat="0">
      <alignment horizontal="centerContinuous" vertical="center" wrapText="1"/>
    </xf>
    <xf numFmtId="0" fontId="12" fillId="61" borderId="423" applyNumberFormat="0">
      <alignment horizontal="left" vertical="center"/>
    </xf>
    <xf numFmtId="0" fontId="12" fillId="60" borderId="423" applyNumberFormat="0">
      <alignment horizontal="centerContinuous" vertical="center" wrapText="1"/>
    </xf>
    <xf numFmtId="0" fontId="12" fillId="61" borderId="443" applyNumberFormat="0">
      <alignment horizontal="left" vertical="center"/>
    </xf>
    <xf numFmtId="0" fontId="12" fillId="60" borderId="443" applyNumberFormat="0">
      <alignment horizontal="centerContinuous" vertical="center" wrapText="1"/>
    </xf>
    <xf numFmtId="0" fontId="12" fillId="25" borderId="452" applyNumberFormat="0" applyProtection="0">
      <alignment horizontal="left" vertical="center"/>
    </xf>
    <xf numFmtId="0" fontId="12" fillId="25" borderId="452" applyNumberFormat="0" applyProtection="0">
      <alignment horizontal="left" vertical="center"/>
    </xf>
    <xf numFmtId="0" fontId="12" fillId="25" borderId="374" applyNumberFormat="0" applyProtection="0">
      <alignment horizontal="left" vertical="center"/>
    </xf>
    <xf numFmtId="0" fontId="12" fillId="25" borderId="374" applyNumberFormat="0" applyProtection="0">
      <alignment horizontal="left" vertical="center"/>
    </xf>
    <xf numFmtId="0" fontId="25" fillId="8" borderId="381" applyNumberFormat="0" applyAlignment="0" applyProtection="0"/>
    <xf numFmtId="0" fontId="17" fillId="21" borderId="381" applyNumberFormat="0" applyAlignment="0" applyProtection="0"/>
    <xf numFmtId="0" fontId="25" fillId="8" borderId="381" applyNumberFormat="0" applyAlignment="0" applyProtection="0"/>
    <xf numFmtId="0" fontId="17" fillId="21" borderId="381" applyNumberFormat="0" applyAlignment="0" applyProtection="0"/>
    <xf numFmtId="0" fontId="25" fillId="8" borderId="381" applyNumberFormat="0" applyAlignment="0" applyProtection="0"/>
    <xf numFmtId="0" fontId="17" fillId="21" borderId="381" applyNumberFormat="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25" fillId="8" borderId="381" applyNumberFormat="0" applyAlignment="0" applyProtection="0"/>
    <xf numFmtId="0" fontId="17" fillId="21" borderId="381" applyNumberFormat="0" applyAlignment="0" applyProtection="0"/>
    <xf numFmtId="0" fontId="12" fillId="25" borderId="397" applyNumberFormat="0" applyProtection="0">
      <alignment horizontal="left" vertical="center"/>
    </xf>
    <xf numFmtId="0" fontId="12" fillId="25" borderId="397" applyNumberFormat="0" applyProtection="0">
      <alignment horizontal="left" vertical="center"/>
    </xf>
    <xf numFmtId="0" fontId="30" fillId="0" borderId="401" applyNumberFormat="0" applyFill="0" applyAlignment="0" applyProtection="0"/>
    <xf numFmtId="0" fontId="28" fillId="21" borderId="400" applyNumberFormat="0" applyAlignment="0" applyProtection="0"/>
    <xf numFmtId="0" fontId="12" fillId="24" borderId="399" applyNumberFormat="0" applyFont="0" applyAlignment="0" applyProtection="0"/>
    <xf numFmtId="0" fontId="17" fillId="21" borderId="361" applyNumberFormat="0" applyAlignment="0" applyProtection="0"/>
    <xf numFmtId="0" fontId="12" fillId="24" borderId="399" applyNumberFormat="0" applyFont="0" applyAlignment="0" applyProtection="0"/>
    <xf numFmtId="0" fontId="25" fillId="8" borderId="361" applyNumberFormat="0" applyAlignment="0" applyProtection="0"/>
    <xf numFmtId="0" fontId="25" fillId="8" borderId="398" applyNumberFormat="0" applyAlignment="0" applyProtection="0"/>
    <xf numFmtId="0" fontId="17" fillId="21" borderId="398" applyNumberFormat="0" applyAlignment="0" applyProtection="0"/>
    <xf numFmtId="0" fontId="28" fillId="21" borderId="350" applyNumberFormat="0" applyAlignment="0" applyProtection="0"/>
    <xf numFmtId="0" fontId="30" fillId="0" borderId="351" applyNumberFormat="0" applyFill="0" applyAlignment="0" applyProtection="0"/>
    <xf numFmtId="0" fontId="17" fillId="21" borderId="361" applyNumberFormat="0" applyAlignment="0" applyProtection="0"/>
    <xf numFmtId="0" fontId="25" fillId="8" borderId="361" applyNumberFormat="0" applyAlignment="0" applyProtection="0"/>
    <xf numFmtId="0" fontId="30" fillId="0" borderId="401" applyNumberFormat="0" applyFill="0" applyAlignment="0" applyProtection="0"/>
    <xf numFmtId="0" fontId="28" fillId="21" borderId="400" applyNumberFormat="0" applyAlignment="0" applyProtection="0"/>
    <xf numFmtId="0" fontId="28" fillId="21" borderId="350" applyNumberFormat="0" applyAlignment="0" applyProtection="0"/>
    <xf numFmtId="0" fontId="30" fillId="0" borderId="351" applyNumberFormat="0" applyFill="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17" fillId="21" borderId="361" applyNumberFormat="0" applyAlignment="0" applyProtection="0"/>
    <xf numFmtId="0" fontId="25" fillId="8" borderId="361"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350" applyNumberFormat="0" applyAlignment="0" applyProtection="0"/>
    <xf numFmtId="0" fontId="30" fillId="0" borderId="351" applyNumberFormat="0" applyFill="0" applyAlignment="0" applyProtection="0"/>
    <xf numFmtId="0" fontId="17" fillId="21" borderId="361" applyNumberFormat="0" applyAlignment="0" applyProtection="0"/>
    <xf numFmtId="0" fontId="25" fillId="8" borderId="361" applyNumberFormat="0" applyAlignment="0" applyProtection="0"/>
    <xf numFmtId="0" fontId="25" fillId="8" borderId="398" applyNumberFormat="0" applyAlignment="0" applyProtection="0"/>
    <xf numFmtId="0" fontId="17" fillId="21" borderId="398" applyNumberFormat="0" applyAlignment="0" applyProtection="0"/>
    <xf numFmtId="0" fontId="28" fillId="21" borderId="350" applyNumberFormat="0" applyAlignment="0" applyProtection="0"/>
    <xf numFmtId="0" fontId="30" fillId="0" borderId="351" applyNumberFormat="0" applyFill="0" applyAlignment="0" applyProtection="0"/>
    <xf numFmtId="0" fontId="30" fillId="0" borderId="401" applyNumberFormat="0" applyFill="0" applyAlignment="0" applyProtection="0"/>
    <xf numFmtId="0" fontId="28" fillId="21" borderId="400"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5" fillId="8" borderId="398" applyNumberFormat="0" applyAlignment="0" applyProtection="0"/>
    <xf numFmtId="0" fontId="17" fillId="21" borderId="398" applyNumberFormat="0" applyAlignment="0" applyProtection="0"/>
    <xf numFmtId="0" fontId="30" fillId="0" borderId="401" applyNumberFormat="0" applyFill="0" applyAlignment="0" applyProtection="0"/>
    <xf numFmtId="0" fontId="28" fillId="21" borderId="400" applyNumberFormat="0" applyAlignment="0" applyProtection="0"/>
    <xf numFmtId="0" fontId="12" fillId="24" borderId="399" applyNumberFormat="0" applyFont="0" applyAlignment="0" applyProtection="0"/>
    <xf numFmtId="0" fontId="17" fillId="21" borderId="381" applyNumberFormat="0" applyAlignment="0" applyProtection="0"/>
    <xf numFmtId="0" fontId="25" fillId="8" borderId="381" applyNumberFormat="0" applyAlignment="0" applyProtection="0"/>
    <xf numFmtId="0" fontId="12" fillId="24" borderId="382" applyNumberFormat="0" applyFont="0" applyAlignment="0" applyProtection="0"/>
    <xf numFmtId="0" fontId="12" fillId="24" borderId="382" applyNumberFormat="0" applyFont="0" applyAlignment="0" applyProtection="0"/>
    <xf numFmtId="0" fontId="28" fillId="21" borderId="383" applyNumberFormat="0" applyAlignment="0" applyProtection="0"/>
    <xf numFmtId="0" fontId="30" fillId="0" borderId="384" applyNumberFormat="0" applyFill="0" applyAlignment="0" applyProtection="0"/>
    <xf numFmtId="0" fontId="17" fillId="21" borderId="381" applyNumberFormat="0" applyAlignment="0" applyProtection="0"/>
    <xf numFmtId="0" fontId="25" fillId="8" borderId="381" applyNumberFormat="0" applyAlignment="0" applyProtection="0"/>
    <xf numFmtId="0" fontId="12" fillId="24" borderId="382" applyNumberFormat="0" applyFont="0" applyAlignment="0" applyProtection="0"/>
    <xf numFmtId="0" fontId="12" fillId="24" borderId="382" applyNumberFormat="0" applyFont="0" applyAlignment="0" applyProtection="0"/>
    <xf numFmtId="0" fontId="28" fillId="21" borderId="383" applyNumberFormat="0" applyAlignment="0" applyProtection="0"/>
    <xf numFmtId="0" fontId="30" fillId="0" borderId="384" applyNumberFormat="0" applyFill="0" applyAlignment="0" applyProtection="0"/>
    <xf numFmtId="0" fontId="12" fillId="25" borderId="374" applyNumberFormat="0" applyProtection="0">
      <alignment horizontal="left" vertical="center"/>
    </xf>
    <xf numFmtId="0" fontId="12" fillId="25" borderId="374" applyNumberFormat="0" applyProtection="0">
      <alignment horizontal="left" vertical="center"/>
    </xf>
    <xf numFmtId="0" fontId="17" fillId="21" borderId="381" applyNumberFormat="0" applyAlignment="0" applyProtection="0"/>
    <xf numFmtId="0" fontId="25" fillId="8" borderId="381" applyNumberFormat="0" applyAlignment="0" applyProtection="0"/>
    <xf numFmtId="0" fontId="12" fillId="24" borderId="382" applyNumberFormat="0" applyFont="0" applyAlignment="0" applyProtection="0"/>
    <xf numFmtId="0" fontId="12" fillId="24" borderId="382" applyNumberFormat="0" applyFont="0" applyAlignment="0" applyProtection="0"/>
    <xf numFmtId="0" fontId="28" fillId="21" borderId="383" applyNumberFormat="0" applyAlignment="0" applyProtection="0"/>
    <xf numFmtId="0" fontId="30" fillId="0" borderId="384" applyNumberFormat="0" applyFill="0" applyAlignment="0" applyProtection="0"/>
    <xf numFmtId="0" fontId="17" fillId="21" borderId="381" applyNumberFormat="0" applyAlignment="0" applyProtection="0"/>
    <xf numFmtId="0" fontId="25" fillId="8" borderId="381" applyNumberFormat="0" applyAlignment="0" applyProtection="0"/>
    <xf numFmtId="0" fontId="12" fillId="24" borderId="382" applyNumberFormat="0" applyFont="0" applyAlignment="0" applyProtection="0"/>
    <xf numFmtId="0" fontId="12" fillId="24" borderId="382" applyNumberFormat="0" applyFont="0" applyAlignment="0" applyProtection="0"/>
    <xf numFmtId="0" fontId="28" fillId="21" borderId="383" applyNumberFormat="0" applyAlignment="0" applyProtection="0"/>
    <xf numFmtId="0" fontId="30" fillId="0" borderId="384" applyNumberFormat="0" applyFill="0" applyAlignment="0" applyProtection="0"/>
    <xf numFmtId="0" fontId="12" fillId="25" borderId="410" applyNumberFormat="0" applyProtection="0">
      <alignment horizontal="left" vertical="center"/>
    </xf>
    <xf numFmtId="0" fontId="12" fillId="25" borderId="410" applyNumberFormat="0" applyProtection="0">
      <alignment horizontal="left" vertical="center"/>
    </xf>
    <xf numFmtId="0" fontId="17" fillId="21" borderId="398" applyNumberFormat="0" applyAlignment="0" applyProtection="0"/>
    <xf numFmtId="0" fontId="12" fillId="24" borderId="399" applyNumberFormat="0" applyFon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17" fillId="21" borderId="398" applyNumberForma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12" fillId="25" borderId="397" applyNumberFormat="0" applyProtection="0">
      <alignment horizontal="left" vertical="center"/>
    </xf>
    <xf numFmtId="0" fontId="12" fillId="25" borderId="397" applyNumberFormat="0" applyProtection="0">
      <alignment horizontal="left" vertical="center"/>
    </xf>
    <xf numFmtId="0" fontId="17" fillId="21" borderId="398" applyNumberForma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17" fillId="21" borderId="398" applyNumberForma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25" fillId="8" borderId="398" applyNumberFormat="0" applyAlignment="0" applyProtection="0"/>
    <xf numFmtId="0" fontId="17" fillId="21" borderId="398" applyNumberFormat="0" applyAlignment="0" applyProtection="0"/>
    <xf numFmtId="0" fontId="12" fillId="25" borderId="421" applyNumberFormat="0" applyProtection="0">
      <alignment horizontal="left" vertical="center"/>
    </xf>
    <xf numFmtId="0" fontId="12" fillId="25" borderId="421" applyNumberFormat="0" applyProtection="0">
      <alignment horizontal="left" vertical="center"/>
    </xf>
    <xf numFmtId="166" fontId="113" fillId="0" borderId="2138">
      <protection locked="0"/>
    </xf>
    <xf numFmtId="208" fontId="90" fillId="63" borderId="2137"/>
    <xf numFmtId="0" fontId="17" fillId="21" borderId="398" applyNumberForma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17" fillId="21" borderId="398" applyNumberForma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30" fillId="0" borderId="425" applyNumberFormat="0" applyFill="0" applyAlignment="0" applyProtection="0"/>
    <xf numFmtId="0" fontId="17" fillId="21" borderId="398" applyNumberForma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17" fillId="21" borderId="398" applyNumberForma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28" fillId="21" borderId="424"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5" fillId="8" borderId="423" applyNumberFormat="0" applyAlignment="0" applyProtection="0"/>
    <xf numFmtId="0" fontId="17" fillId="21" borderId="423" applyNumberFormat="0" applyAlignment="0" applyProtection="0"/>
    <xf numFmtId="0" fontId="30" fillId="0" borderId="425" applyNumberFormat="0" applyFill="0" applyAlignment="0" applyProtection="0"/>
    <xf numFmtId="0" fontId="28" fillId="21" borderId="424"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5" fillId="8" borderId="423" applyNumberFormat="0" applyAlignment="0" applyProtection="0"/>
    <xf numFmtId="0" fontId="17" fillId="21" borderId="423" applyNumberFormat="0" applyAlignment="0" applyProtection="0"/>
    <xf numFmtId="0" fontId="30" fillId="0" borderId="425" applyNumberFormat="0" applyFill="0" applyAlignment="0" applyProtection="0"/>
    <xf numFmtId="0" fontId="28" fillId="21" borderId="424"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5" fillId="8" borderId="423" applyNumberFormat="0" applyAlignment="0" applyProtection="0"/>
    <xf numFmtId="0" fontId="17" fillId="21" borderId="423" applyNumberFormat="0" applyAlignment="0" applyProtection="0"/>
    <xf numFmtId="0" fontId="30" fillId="0" borderId="425" applyNumberFormat="0" applyFill="0" applyAlignment="0" applyProtection="0"/>
    <xf numFmtId="0" fontId="28" fillId="21" borderId="424"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0" fontId="25" fillId="8" borderId="423" applyNumberFormat="0" applyAlignment="0" applyProtection="0"/>
    <xf numFmtId="0" fontId="12" fillId="25" borderId="421" applyNumberFormat="0" applyProtection="0">
      <alignment horizontal="left" vertical="center"/>
    </xf>
    <xf numFmtId="0" fontId="12" fillId="25" borderId="421" applyNumberFormat="0" applyProtection="0">
      <alignment horizontal="left" vertical="center"/>
    </xf>
    <xf numFmtId="0" fontId="12" fillId="25" borderId="410" applyNumberFormat="0" applyProtection="0">
      <alignment horizontal="left" vertical="center"/>
    </xf>
    <xf numFmtId="0" fontId="12" fillId="25" borderId="410" applyNumberFormat="0" applyProtection="0">
      <alignment horizontal="left" vertical="center"/>
    </xf>
    <xf numFmtId="0" fontId="17" fillId="21" borderId="423" applyNumberFormat="0" applyAlignment="0" applyProtection="0"/>
    <xf numFmtId="0" fontId="12" fillId="24" borderId="413" applyNumberFormat="0" applyFont="0" applyAlignment="0" applyProtection="0"/>
    <xf numFmtId="0" fontId="28" fillId="21" borderId="414" applyNumberFormat="0" applyAlignment="0" applyProtection="0"/>
    <xf numFmtId="0" fontId="30" fillId="0" borderId="415" applyNumberFormat="0" applyFill="0" applyAlignment="0" applyProtection="0"/>
    <xf numFmtId="0" fontId="17" fillId="21" borderId="423" applyNumberFormat="0" applyAlignment="0" applyProtection="0"/>
    <xf numFmtId="0" fontId="25" fillId="8" borderId="423" applyNumberForma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28" fillId="21" borderId="424" applyNumberFormat="0" applyAlignment="0" applyProtection="0"/>
    <xf numFmtId="0" fontId="30" fillId="0" borderId="425" applyNumberFormat="0" applyFill="0" applyAlignment="0" applyProtection="0"/>
    <xf numFmtId="0" fontId="12" fillId="25" borderId="421" applyNumberFormat="0" applyProtection="0">
      <alignment horizontal="left" vertical="center"/>
    </xf>
    <xf numFmtId="0" fontId="12" fillId="25" borderId="421" applyNumberFormat="0" applyProtection="0">
      <alignment horizontal="left" vertical="center"/>
    </xf>
    <xf numFmtId="0" fontId="17" fillId="21" borderId="423" applyNumberFormat="0" applyAlignment="0" applyProtection="0"/>
    <xf numFmtId="0" fontId="25" fillId="8" borderId="423" applyNumberForma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30" fillId="0" borderId="446" applyNumberFormat="0" applyFill="0" applyAlignment="0" applyProtection="0"/>
    <xf numFmtId="0" fontId="28" fillId="21" borderId="445" applyNumberFormat="0" applyAlignment="0" applyProtection="0"/>
    <xf numFmtId="0" fontId="12" fillId="24" borderId="444" applyNumberFormat="0" applyFont="0" applyAlignment="0" applyProtection="0"/>
    <xf numFmtId="0" fontId="12" fillId="24" borderId="444" applyNumberFormat="0" applyFont="0" applyAlignment="0" applyProtection="0"/>
    <xf numFmtId="0" fontId="25" fillId="8" borderId="443" applyNumberFormat="0" applyAlignment="0" applyProtection="0"/>
    <xf numFmtId="0" fontId="17" fillId="21" borderId="443" applyNumberFormat="0" applyAlignment="0" applyProtection="0"/>
    <xf numFmtId="0" fontId="30" fillId="0" borderId="446" applyNumberFormat="0" applyFill="0" applyAlignment="0" applyProtection="0"/>
    <xf numFmtId="0" fontId="28" fillId="21" borderId="445" applyNumberFormat="0" applyAlignment="0" applyProtection="0"/>
    <xf numFmtId="0" fontId="12" fillId="24" borderId="444" applyNumberFormat="0" applyFont="0" applyAlignment="0" applyProtection="0"/>
    <xf numFmtId="0" fontId="12" fillId="24" borderId="444" applyNumberFormat="0" applyFont="0" applyAlignment="0" applyProtection="0"/>
    <xf numFmtId="0" fontId="25" fillId="8" borderId="443" applyNumberFormat="0" applyAlignment="0" applyProtection="0"/>
    <xf numFmtId="0" fontId="17" fillId="21" borderId="443" applyNumberFormat="0" applyAlignment="0" applyProtection="0"/>
    <xf numFmtId="0" fontId="30" fillId="0" borderId="446" applyNumberFormat="0" applyFill="0" applyAlignment="0" applyProtection="0"/>
    <xf numFmtId="0" fontId="28" fillId="21" borderId="445" applyNumberFormat="0" applyAlignment="0" applyProtection="0"/>
    <xf numFmtId="0" fontId="12" fillId="24" borderId="444" applyNumberFormat="0" applyFont="0" applyAlignment="0" applyProtection="0"/>
    <xf numFmtId="0" fontId="12" fillId="24" borderId="444" applyNumberFormat="0" applyFont="0" applyAlignment="0" applyProtection="0"/>
    <xf numFmtId="0" fontId="25" fillId="8" borderId="443" applyNumberFormat="0" applyAlignment="0" applyProtection="0"/>
    <xf numFmtId="0" fontId="17" fillId="21" borderId="443" applyNumberFormat="0" applyAlignment="0" applyProtection="0"/>
    <xf numFmtId="0" fontId="30" fillId="0" borderId="446" applyNumberFormat="0" applyFill="0" applyAlignment="0" applyProtection="0"/>
    <xf numFmtId="0" fontId="28" fillId="21" borderId="445" applyNumberFormat="0" applyAlignment="0" applyProtection="0"/>
    <xf numFmtId="0" fontId="12" fillId="24" borderId="444" applyNumberFormat="0" applyFont="0" applyAlignment="0" applyProtection="0"/>
    <xf numFmtId="0" fontId="12" fillId="24" borderId="444" applyNumberFormat="0" applyFont="0" applyAlignment="0" applyProtection="0"/>
    <xf numFmtId="0" fontId="25" fillId="8" borderId="443" applyNumberFormat="0" applyAlignment="0" applyProtection="0"/>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12" fillId="25" borderId="421" applyNumberFormat="0" applyProtection="0">
      <alignment horizontal="left" vertical="center"/>
    </xf>
    <xf numFmtId="0" fontId="12" fillId="25" borderId="421" applyNumberFormat="0" applyProtection="0">
      <alignment horizontal="left" vertical="center"/>
    </xf>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17" fillId="21" borderId="438" applyNumberFormat="0" applyAlignment="0" applyProtection="0"/>
    <xf numFmtId="0" fontId="17" fillId="21" borderId="443" applyNumberFormat="0" applyAlignment="0" applyProtection="0"/>
    <xf numFmtId="0" fontId="25" fillId="8" borderId="438" applyNumberFormat="0" applyAlignment="0" applyProtection="0"/>
    <xf numFmtId="0" fontId="12" fillId="24" borderId="439" applyNumberFormat="0" applyFont="0" applyAlignment="0" applyProtection="0"/>
    <xf numFmtId="0" fontId="12" fillId="24" borderId="439" applyNumberFormat="0" applyFont="0" applyAlignment="0" applyProtection="0"/>
    <xf numFmtId="0" fontId="28" fillId="21" borderId="440" applyNumberFormat="0" applyAlignment="0" applyProtection="0"/>
    <xf numFmtId="0" fontId="30" fillId="0" borderId="441" applyNumberFormat="0" applyFill="0" applyAlignment="0" applyProtection="0"/>
    <xf numFmtId="0" fontId="17" fillId="21" borderId="438" applyNumberFormat="0" applyAlignment="0" applyProtection="0"/>
    <xf numFmtId="0" fontId="25" fillId="8" borderId="438" applyNumberFormat="0" applyAlignment="0" applyProtection="0"/>
    <xf numFmtId="0" fontId="12" fillId="24" borderId="439" applyNumberFormat="0" applyFont="0" applyAlignment="0" applyProtection="0"/>
    <xf numFmtId="0" fontId="12" fillId="24" borderId="439" applyNumberFormat="0" applyFont="0" applyAlignment="0" applyProtection="0"/>
    <xf numFmtId="0" fontId="28" fillId="21" borderId="440" applyNumberFormat="0" applyAlignment="0" applyProtection="0"/>
    <xf numFmtId="0" fontId="30" fillId="0" borderId="441" applyNumberFormat="0" applyFill="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0" fontId="17" fillId="21" borderId="438" applyNumberFormat="0" applyAlignment="0" applyProtection="0"/>
    <xf numFmtId="0" fontId="25" fillId="8" borderId="438" applyNumberFormat="0" applyAlignment="0" applyProtection="0"/>
    <xf numFmtId="0" fontId="12" fillId="24" borderId="439" applyNumberFormat="0" applyFont="0" applyAlignment="0" applyProtection="0"/>
    <xf numFmtId="0" fontId="12" fillId="24" borderId="439" applyNumberFormat="0" applyFont="0" applyAlignment="0" applyProtection="0"/>
    <xf numFmtId="0" fontId="28" fillId="21" borderId="440" applyNumberFormat="0" applyAlignment="0" applyProtection="0"/>
    <xf numFmtId="0" fontId="30" fillId="0" borderId="441" applyNumberFormat="0" applyFill="0" applyAlignment="0" applyProtection="0"/>
    <xf numFmtId="0" fontId="17" fillId="21" borderId="438" applyNumberFormat="0" applyAlignment="0" applyProtection="0"/>
    <xf numFmtId="0" fontId="25" fillId="8" borderId="438" applyNumberFormat="0" applyAlignment="0" applyProtection="0"/>
    <xf numFmtId="0" fontId="12" fillId="24" borderId="439" applyNumberFormat="0" applyFont="0" applyAlignment="0" applyProtection="0"/>
    <xf numFmtId="0" fontId="12" fillId="24" borderId="439" applyNumberFormat="0" applyFont="0" applyAlignment="0" applyProtection="0"/>
    <xf numFmtId="0" fontId="28" fillId="21" borderId="440" applyNumberFormat="0" applyAlignment="0" applyProtection="0"/>
    <xf numFmtId="0" fontId="30" fillId="0" borderId="441" applyNumberFormat="0" applyFill="0" applyAlignment="0" applyProtection="0"/>
    <xf numFmtId="241" fontId="194" fillId="86" borderId="450" applyNumberFormat="0" applyBorder="0" applyAlignment="0" applyProtection="0">
      <alignment vertical="center"/>
    </xf>
    <xf numFmtId="283" fontId="79" fillId="0" borderId="491">
      <alignment horizontal="right"/>
    </xf>
    <xf numFmtId="0" fontId="12" fillId="0" borderId="2102"/>
    <xf numFmtId="283" fontId="79" fillId="0" borderId="491">
      <alignment horizontal="right"/>
    </xf>
    <xf numFmtId="0" fontId="147" fillId="73" borderId="2098">
      <alignment horizontal="left" vertical="center" wrapText="1"/>
    </xf>
    <xf numFmtId="171" fontId="85" fillId="0" borderId="465"/>
    <xf numFmtId="171" fontId="85" fillId="0" borderId="487"/>
    <xf numFmtId="165" fontId="193" fillId="0" borderId="474" applyFill="0" applyAlignment="0" applyProtection="0"/>
    <xf numFmtId="39" fontId="12" fillId="0" borderId="474">
      <protection locked="0"/>
    </xf>
    <xf numFmtId="165" fontId="193" fillId="0" borderId="474" applyFill="0" applyAlignment="0" applyProtection="0"/>
    <xf numFmtId="39" fontId="12" fillId="0" borderId="474">
      <protection locked="0"/>
    </xf>
    <xf numFmtId="171" fontId="85" fillId="0" borderId="497"/>
    <xf numFmtId="165" fontId="193" fillId="0" borderId="492" applyFill="0" applyAlignment="0" applyProtection="0"/>
    <xf numFmtId="39" fontId="12" fillId="0" borderId="492">
      <protection locked="0"/>
    </xf>
    <xf numFmtId="171" fontId="85" fillId="0" borderId="512"/>
    <xf numFmtId="165" fontId="193" fillId="0" borderId="508" applyFill="0" applyAlignment="0" applyProtection="0"/>
    <xf numFmtId="39" fontId="12" fillId="0" borderId="508">
      <protection locked="0"/>
    </xf>
    <xf numFmtId="171" fontId="85" fillId="0" borderId="531"/>
    <xf numFmtId="165" fontId="193" fillId="0" borderId="508" applyFill="0" applyAlignment="0" applyProtection="0"/>
    <xf numFmtId="39" fontId="12" fillId="0" borderId="508">
      <protection locked="0"/>
    </xf>
    <xf numFmtId="171" fontId="85" fillId="0" borderId="545"/>
    <xf numFmtId="165" fontId="193" fillId="0" borderId="535" applyFill="0" applyAlignment="0" applyProtection="0"/>
    <xf numFmtId="39" fontId="12" fillId="0" borderId="535">
      <protection locked="0"/>
    </xf>
    <xf numFmtId="171" fontId="85" fillId="0" borderId="545"/>
    <xf numFmtId="165" fontId="193" fillId="0" borderId="551" applyFill="0" applyAlignment="0" applyProtection="0"/>
    <xf numFmtId="39" fontId="12" fillId="0" borderId="551">
      <protection locked="0"/>
    </xf>
    <xf numFmtId="171" fontId="85" fillId="0" borderId="565"/>
    <xf numFmtId="171" fontId="85" fillId="0" borderId="545"/>
    <xf numFmtId="171" fontId="85" fillId="0" borderId="579"/>
    <xf numFmtId="241" fontId="194" fillId="86" borderId="456" applyNumberFormat="0" applyBorder="0" applyAlignment="0" applyProtection="0">
      <alignment vertical="center"/>
    </xf>
    <xf numFmtId="165" fontId="193" fillId="0" borderId="574" applyFill="0" applyAlignment="0" applyProtection="0"/>
    <xf numFmtId="39" fontId="12" fillId="0" borderId="574">
      <protection locked="0"/>
    </xf>
    <xf numFmtId="49" fontId="79" fillId="0" borderId="491">
      <alignment vertical="center"/>
    </xf>
    <xf numFmtId="241" fontId="194" fillId="86" borderId="486" applyNumberFormat="0" applyBorder="0" applyAlignment="0" applyProtection="0">
      <alignment vertical="center"/>
    </xf>
    <xf numFmtId="241" fontId="194" fillId="86" borderId="496" applyNumberFormat="0" applyBorder="0" applyAlignment="0" applyProtection="0">
      <alignment vertical="center"/>
    </xf>
    <xf numFmtId="0" fontId="189" fillId="83" borderId="491" applyBorder="0" applyProtection="0">
      <alignment horizontal="centerContinuous" vertical="center"/>
    </xf>
    <xf numFmtId="171" fontId="12" fillId="0" borderId="491" applyBorder="0" applyProtection="0">
      <alignment horizontal="right" vertical="center"/>
    </xf>
    <xf numFmtId="241" fontId="12" fillId="25" borderId="391" applyNumberFormat="0" applyProtection="0">
      <alignment horizontal="centerContinuous" vertical="center"/>
    </xf>
    <xf numFmtId="241" fontId="194" fillId="86" borderId="527" applyNumberFormat="0" applyBorder="0" applyAlignment="0" applyProtection="0">
      <alignment vertical="center"/>
    </xf>
    <xf numFmtId="241" fontId="12" fillId="25" borderId="391" applyNumberFormat="0" applyAlignment="0">
      <alignment vertical="center"/>
    </xf>
    <xf numFmtId="283" fontId="79" fillId="0" borderId="491">
      <alignment horizontal="right"/>
    </xf>
    <xf numFmtId="171" fontId="85" fillId="0" borderId="465"/>
    <xf numFmtId="171" fontId="85" fillId="0" borderId="487"/>
    <xf numFmtId="165" fontId="193" fillId="0" borderId="474" applyFill="0" applyAlignment="0" applyProtection="0"/>
    <xf numFmtId="39" fontId="12" fillId="0" borderId="474">
      <protection locked="0"/>
    </xf>
    <xf numFmtId="171" fontId="85" fillId="0" borderId="451"/>
    <xf numFmtId="165" fontId="193" fillId="0" borderId="464" applyFill="0" applyAlignment="0" applyProtection="0"/>
    <xf numFmtId="39" fontId="12" fillId="0" borderId="464">
      <protection locked="0"/>
    </xf>
    <xf numFmtId="171" fontId="85" fillId="0" borderId="487"/>
    <xf numFmtId="171" fontId="85" fillId="0" borderId="512"/>
    <xf numFmtId="165" fontId="193" fillId="0" borderId="508" applyFill="0" applyAlignment="0" applyProtection="0"/>
    <xf numFmtId="39" fontId="12" fillId="0" borderId="508">
      <protection locked="0"/>
    </xf>
    <xf numFmtId="171" fontId="85" fillId="0" borderId="536"/>
    <xf numFmtId="165" fontId="193" fillId="0" borderId="535" applyFill="0" applyAlignment="0" applyProtection="0"/>
    <xf numFmtId="39" fontId="12" fillId="0" borderId="535">
      <protection locked="0"/>
    </xf>
    <xf numFmtId="171" fontId="85" fillId="0" borderId="536"/>
    <xf numFmtId="171" fontId="85" fillId="0" borderId="545"/>
    <xf numFmtId="165" fontId="193" fillId="0" borderId="551" applyFill="0" applyAlignment="0" applyProtection="0"/>
    <xf numFmtId="39" fontId="12" fillId="0" borderId="551">
      <protection locked="0"/>
    </xf>
    <xf numFmtId="171" fontId="85" fillId="0" borderId="545"/>
    <xf numFmtId="165" fontId="193" fillId="0" borderId="551" applyFill="0" applyAlignment="0" applyProtection="0"/>
    <xf numFmtId="39" fontId="12" fillId="0" borderId="551">
      <protection locked="0"/>
    </xf>
    <xf numFmtId="171" fontId="85" fillId="0" borderId="565"/>
    <xf numFmtId="165" fontId="193" fillId="0" borderId="564" applyFill="0" applyAlignment="0" applyProtection="0"/>
    <xf numFmtId="39" fontId="12" fillId="0" borderId="564">
      <protection locked="0"/>
    </xf>
    <xf numFmtId="171" fontId="85" fillId="0" borderId="545"/>
    <xf numFmtId="171" fontId="85" fillId="0" borderId="565"/>
    <xf numFmtId="165" fontId="193" fillId="0" borderId="564" applyFill="0" applyAlignment="0" applyProtection="0"/>
    <xf numFmtId="39" fontId="12" fillId="0" borderId="564">
      <protection locked="0"/>
    </xf>
    <xf numFmtId="171" fontId="85" fillId="0" borderId="545"/>
    <xf numFmtId="165" fontId="193" fillId="0" borderId="551" applyFill="0" applyAlignment="0" applyProtection="0"/>
    <xf numFmtId="39" fontId="12" fillId="0" borderId="551">
      <protection locked="0"/>
    </xf>
    <xf numFmtId="171" fontId="85" fillId="0" borderId="545"/>
    <xf numFmtId="241" fontId="12" fillId="25" borderId="391" applyNumberFormat="0" applyProtection="0">
      <alignment horizontal="centerContinuous" vertical="center"/>
    </xf>
    <xf numFmtId="241" fontId="194" fillId="86" borderId="450" applyNumberFormat="0" applyBorder="0" applyAlignment="0" applyProtection="0">
      <alignment vertical="center"/>
    </xf>
    <xf numFmtId="241" fontId="194" fillId="86" borderId="486" applyNumberFormat="0" applyBorder="0" applyAlignment="0" applyProtection="0">
      <alignment vertical="center"/>
    </xf>
    <xf numFmtId="241" fontId="12" fillId="25" borderId="391" applyNumberFormat="0" applyAlignment="0">
      <alignment vertical="center"/>
    </xf>
    <xf numFmtId="165" fontId="193" fillId="0" borderId="551" applyFill="0" applyAlignment="0" applyProtection="0"/>
    <xf numFmtId="39" fontId="12" fillId="0" borderId="551">
      <protection locked="0"/>
    </xf>
    <xf numFmtId="171" fontId="85" fillId="0" borderId="579"/>
    <xf numFmtId="241" fontId="12" fillId="25" borderId="391" applyNumberFormat="0" applyProtection="0">
      <alignment horizontal="centerContinuous" vertical="center"/>
    </xf>
    <xf numFmtId="241" fontId="194" fillId="86" borderId="486" applyNumberFormat="0" applyBorder="0" applyAlignment="0" applyProtection="0">
      <alignment vertical="center"/>
    </xf>
    <xf numFmtId="241" fontId="12" fillId="25" borderId="391" applyNumberFormat="0" applyAlignment="0">
      <alignment vertical="center"/>
    </xf>
    <xf numFmtId="165" fontId="193" fillId="0" borderId="564" applyFill="0" applyAlignment="0" applyProtection="0"/>
    <xf numFmtId="49" fontId="79" fillId="0" borderId="491">
      <alignment vertical="center"/>
    </xf>
    <xf numFmtId="241" fontId="194" fillId="86" borderId="522" applyNumberFormat="0" applyBorder="0" applyAlignment="0" applyProtection="0">
      <alignment vertical="center"/>
    </xf>
    <xf numFmtId="241" fontId="194" fillId="86" borderId="527" applyNumberFormat="0" applyBorder="0" applyAlignment="0" applyProtection="0">
      <alignment vertical="center"/>
    </xf>
    <xf numFmtId="39" fontId="12" fillId="0" borderId="564">
      <protection locked="0"/>
    </xf>
    <xf numFmtId="165" fontId="193" fillId="0" borderId="574" applyFill="0" applyAlignment="0" applyProtection="0"/>
    <xf numFmtId="39" fontId="12" fillId="0" borderId="574">
      <protection locked="0"/>
    </xf>
    <xf numFmtId="241" fontId="194" fillId="86" borderId="522" applyNumberFormat="0" applyBorder="0" applyAlignment="0" applyProtection="0">
      <alignment vertical="center"/>
    </xf>
    <xf numFmtId="171" fontId="85" fillId="0" borderId="593"/>
    <xf numFmtId="165" fontId="193" fillId="0" borderId="588" applyFill="0" applyAlignment="0" applyProtection="0"/>
    <xf numFmtId="39" fontId="12" fillId="0" borderId="588">
      <protection locked="0"/>
    </xf>
    <xf numFmtId="241" fontId="194" fillId="86" borderId="522" applyNumberFormat="0" applyBorder="0" applyAlignment="0" applyProtection="0">
      <alignment vertical="center"/>
    </xf>
    <xf numFmtId="0" fontId="189" fillId="83" borderId="491" applyBorder="0" applyProtection="0">
      <alignment horizontal="centerContinuous" vertical="center"/>
    </xf>
    <xf numFmtId="171" fontId="12" fillId="0" borderId="491" applyBorder="0" applyProtection="0">
      <alignment horizontal="right" vertical="center"/>
    </xf>
    <xf numFmtId="241" fontId="12" fillId="25" borderId="391" applyNumberFormat="0" applyProtection="0">
      <alignment horizontal="centerContinuous" vertical="center"/>
    </xf>
    <xf numFmtId="241" fontId="12" fillId="25" borderId="391" applyNumberFormat="0" applyAlignment="0">
      <alignment vertical="center"/>
    </xf>
    <xf numFmtId="241" fontId="194" fillId="86" borderId="522" applyNumberFormat="0" applyBorder="0" applyAlignment="0" applyProtection="0">
      <alignment vertical="center"/>
    </xf>
    <xf numFmtId="241" fontId="194" fillId="86" borderId="522" applyNumberFormat="0" applyBorder="0" applyAlignment="0" applyProtection="0">
      <alignment vertical="center"/>
    </xf>
    <xf numFmtId="241" fontId="194" fillId="86" borderId="559" applyNumberFormat="0" applyBorder="0" applyAlignment="0" applyProtection="0">
      <alignment vertical="center"/>
    </xf>
    <xf numFmtId="241" fontId="12" fillId="25" borderId="391" applyNumberFormat="0" applyProtection="0">
      <alignment horizontal="centerContinuous" vertical="center"/>
    </xf>
    <xf numFmtId="241" fontId="194" fillId="86" borderId="522" applyNumberFormat="0" applyBorder="0" applyAlignment="0" applyProtection="0">
      <alignment vertical="center"/>
    </xf>
    <xf numFmtId="241" fontId="12" fillId="25" borderId="391" applyNumberFormat="0" applyAlignment="0">
      <alignment vertical="center"/>
    </xf>
    <xf numFmtId="241" fontId="194" fillId="86" borderId="522" applyNumberFormat="0" applyBorder="0" applyAlignment="0" applyProtection="0">
      <alignment vertical="center"/>
    </xf>
    <xf numFmtId="241" fontId="12" fillId="25" borderId="391" applyNumberFormat="0" applyProtection="0">
      <alignment horizontal="centerContinuous" vertical="center"/>
    </xf>
    <xf numFmtId="241" fontId="12" fillId="25" borderId="391" applyNumberFormat="0" applyProtection="0">
      <alignment horizontal="centerContinuous" vertical="center"/>
    </xf>
    <xf numFmtId="241" fontId="12" fillId="25" borderId="391" applyNumberFormat="0" applyAlignment="0">
      <alignment vertical="center"/>
    </xf>
    <xf numFmtId="241" fontId="12" fillId="25" borderId="391" applyNumberFormat="0" applyAlignment="0">
      <alignment vertical="center"/>
    </xf>
    <xf numFmtId="241" fontId="194" fillId="86" borderId="578" applyNumberFormat="0" applyBorder="0" applyAlignment="0" applyProtection="0">
      <alignment vertical="center"/>
    </xf>
    <xf numFmtId="241" fontId="194" fillId="86" borderId="592" applyNumberFormat="0" applyBorder="0" applyAlignment="0" applyProtection="0">
      <alignment vertical="center"/>
    </xf>
    <xf numFmtId="0" fontId="11" fillId="60" borderId="452" applyNumberFormat="0" applyProtection="0">
      <alignment horizontal="left" vertical="center" wrapText="1"/>
    </xf>
    <xf numFmtId="0" fontId="12" fillId="25" borderId="452" applyNumberFormat="0" applyProtection="0">
      <alignment horizontal="left" vertical="center" wrapText="1"/>
    </xf>
    <xf numFmtId="257" fontId="11" fillId="82" borderId="452" applyNumberFormat="0" applyProtection="0">
      <alignment horizontal="center" vertical="center" wrapText="1"/>
    </xf>
    <xf numFmtId="0" fontId="11" fillId="60" borderId="452" applyNumberFormat="0" applyProtection="0">
      <alignment horizontal="left" vertical="center" wrapText="1"/>
    </xf>
    <xf numFmtId="0" fontId="12" fillId="25" borderId="452" applyNumberFormat="0" applyProtection="0">
      <alignment horizontal="left" vertical="center" wrapText="1"/>
    </xf>
    <xf numFmtId="0" fontId="11" fillId="60" borderId="452" applyNumberFormat="0" applyProtection="0">
      <alignment horizontal="left" vertical="center" wrapText="1"/>
    </xf>
    <xf numFmtId="257" fontId="11" fillId="82" borderId="452" applyNumberFormat="0" applyProtection="0">
      <alignment horizontal="center" vertical="center" wrapText="1"/>
    </xf>
    <xf numFmtId="0" fontId="11" fillId="81" borderId="452" applyNumberFormat="0" applyProtection="0">
      <alignment horizontal="center" vertical="center" wrapText="1"/>
    </xf>
    <xf numFmtId="0" fontId="11" fillId="81" borderId="452" applyNumberFormat="0" applyProtection="0">
      <alignment horizontal="center" vertical="center"/>
    </xf>
    <xf numFmtId="0" fontId="11" fillId="81" borderId="452" applyNumberFormat="0" applyProtection="0">
      <alignment horizontal="center" vertical="center" wrapText="1"/>
    </xf>
    <xf numFmtId="0" fontId="183" fillId="81" borderId="452" applyNumberFormat="0" applyProtection="0">
      <alignment horizontal="center" vertical="center"/>
    </xf>
    <xf numFmtId="0" fontId="11" fillId="60" borderId="475" applyNumberFormat="0" applyProtection="0">
      <alignment horizontal="left" vertical="center" wrapText="1"/>
    </xf>
    <xf numFmtId="0" fontId="11" fillId="60" borderId="452" applyNumberFormat="0" applyProtection="0">
      <alignment horizontal="left" vertical="center" wrapText="1"/>
    </xf>
    <xf numFmtId="0" fontId="12" fillId="25" borderId="475" applyNumberFormat="0" applyProtection="0">
      <alignment horizontal="left" vertical="center" wrapText="1"/>
    </xf>
    <xf numFmtId="0" fontId="11" fillId="81" borderId="452" applyNumberFormat="0" applyProtection="0">
      <alignment horizontal="center" vertical="center" wrapText="1"/>
    </xf>
    <xf numFmtId="0" fontId="11" fillId="81" borderId="452" applyNumberFormat="0" applyProtection="0">
      <alignment horizontal="center" vertical="center"/>
    </xf>
    <xf numFmtId="0" fontId="11" fillId="81" borderId="452" applyNumberFormat="0" applyProtection="0">
      <alignment horizontal="center" vertical="center" wrapText="1"/>
    </xf>
    <xf numFmtId="257" fontId="11" fillId="82" borderId="475" applyNumberFormat="0" applyProtection="0">
      <alignment horizontal="center" vertical="center" wrapText="1"/>
    </xf>
    <xf numFmtId="0" fontId="183" fillId="81" borderId="452" applyNumberFormat="0" applyProtection="0">
      <alignment horizontal="center" vertical="center"/>
    </xf>
    <xf numFmtId="0" fontId="11" fillId="60" borderId="475" applyNumberFormat="0" applyProtection="0">
      <alignment horizontal="left" vertical="center" wrapText="1"/>
    </xf>
    <xf numFmtId="0" fontId="11" fillId="81" borderId="475" applyNumberFormat="0" applyProtection="0">
      <alignment horizontal="center" vertical="center" wrapText="1"/>
    </xf>
    <xf numFmtId="0" fontId="11" fillId="81" borderId="475" applyNumberFormat="0" applyProtection="0">
      <alignment horizontal="center" vertical="center"/>
    </xf>
    <xf numFmtId="0" fontId="11" fillId="81" borderId="475" applyNumberFormat="0" applyProtection="0">
      <alignment horizontal="center" vertical="center" wrapText="1"/>
    </xf>
    <xf numFmtId="0" fontId="183" fillId="81" borderId="475" applyNumberFormat="0" applyProtection="0">
      <alignment horizontal="center" vertical="center"/>
    </xf>
    <xf numFmtId="0" fontId="11" fillId="60" borderId="498" applyNumberFormat="0" applyProtection="0">
      <alignment horizontal="left" vertical="center" wrapText="1"/>
    </xf>
    <xf numFmtId="0" fontId="12" fillId="25" borderId="498" applyNumberFormat="0" applyProtection="0">
      <alignment horizontal="left" vertical="center" wrapText="1"/>
    </xf>
    <xf numFmtId="257" fontId="11" fillId="82" borderId="498" applyNumberFormat="0" applyProtection="0">
      <alignment horizontal="center" vertical="center" wrapText="1"/>
    </xf>
    <xf numFmtId="0" fontId="11" fillId="60" borderId="513" applyNumberFormat="0" applyProtection="0">
      <alignment horizontal="left" vertical="center" wrapText="1"/>
    </xf>
    <xf numFmtId="0" fontId="12" fillId="25" borderId="513" applyNumberFormat="0" applyProtection="0">
      <alignment horizontal="left" vertical="center" wrapText="1"/>
    </xf>
    <xf numFmtId="0" fontId="11" fillId="60" borderId="498" applyNumberFormat="0" applyProtection="0">
      <alignment horizontal="left" vertical="center" wrapText="1"/>
    </xf>
    <xf numFmtId="257" fontId="11" fillId="82" borderId="513" applyNumberFormat="0" applyProtection="0">
      <alignment horizontal="center" vertical="center" wrapText="1"/>
    </xf>
    <xf numFmtId="0" fontId="11" fillId="81" borderId="498" applyNumberFormat="0" applyProtection="0">
      <alignment horizontal="center" vertical="center" wrapText="1"/>
    </xf>
    <xf numFmtId="0" fontId="11" fillId="81" borderId="498" applyNumberFormat="0" applyProtection="0">
      <alignment horizontal="center" vertical="center"/>
    </xf>
    <xf numFmtId="0" fontId="11" fillId="81" borderId="498" applyNumberFormat="0" applyProtection="0">
      <alignment horizontal="center" vertical="center" wrapText="1"/>
    </xf>
    <xf numFmtId="0" fontId="183" fillId="81" borderId="498" applyNumberFormat="0" applyProtection="0">
      <alignment horizontal="center" vertical="center"/>
    </xf>
    <xf numFmtId="0" fontId="11" fillId="60" borderId="513" applyNumberFormat="0" applyProtection="0">
      <alignment horizontal="left" vertical="center" wrapText="1"/>
    </xf>
    <xf numFmtId="0" fontId="11" fillId="60" borderId="513" applyNumberFormat="0" applyProtection="0">
      <alignment horizontal="left" vertical="center" wrapText="1"/>
    </xf>
    <xf numFmtId="0" fontId="12" fillId="25" borderId="513" applyNumberFormat="0" applyProtection="0">
      <alignment horizontal="left" vertical="center" wrapText="1"/>
    </xf>
    <xf numFmtId="0" fontId="11" fillId="81" borderId="513" applyNumberFormat="0" applyProtection="0">
      <alignment horizontal="center" vertical="center" wrapText="1"/>
    </xf>
    <xf numFmtId="0" fontId="11" fillId="81" borderId="513" applyNumberFormat="0" applyProtection="0">
      <alignment horizontal="center" vertical="center"/>
    </xf>
    <xf numFmtId="0" fontId="11" fillId="81" borderId="513" applyNumberFormat="0" applyProtection="0">
      <alignment horizontal="center" vertical="center" wrapText="1"/>
    </xf>
    <xf numFmtId="257" fontId="11" fillId="82" borderId="513" applyNumberFormat="0" applyProtection="0">
      <alignment horizontal="center" vertical="center" wrapText="1"/>
    </xf>
    <xf numFmtId="0" fontId="183" fillId="81" borderId="513" applyNumberFormat="0" applyProtection="0">
      <alignment horizontal="center" vertical="center"/>
    </xf>
    <xf numFmtId="0" fontId="11" fillId="60" borderId="513" applyNumberFormat="0" applyProtection="0">
      <alignment horizontal="left" vertical="center" wrapText="1"/>
    </xf>
    <xf numFmtId="0" fontId="11" fillId="81" borderId="513" applyNumberFormat="0" applyProtection="0">
      <alignment horizontal="center" vertical="center" wrapText="1"/>
    </xf>
    <xf numFmtId="0" fontId="11" fillId="81" borderId="513" applyNumberFormat="0" applyProtection="0">
      <alignment horizontal="center" vertical="center"/>
    </xf>
    <xf numFmtId="0" fontId="11" fillId="81" borderId="513" applyNumberFormat="0" applyProtection="0">
      <alignment horizontal="center" vertical="center" wrapText="1"/>
    </xf>
    <xf numFmtId="0" fontId="11" fillId="60" borderId="532" applyNumberFormat="0" applyProtection="0">
      <alignment horizontal="left" vertical="center" wrapText="1"/>
    </xf>
    <xf numFmtId="0" fontId="183" fillId="81" borderId="513" applyNumberFormat="0" applyProtection="0">
      <alignment horizontal="center" vertical="center"/>
    </xf>
    <xf numFmtId="0" fontId="12" fillId="25" borderId="532" applyNumberFormat="0" applyProtection="0">
      <alignment horizontal="left" vertical="center" wrapText="1"/>
    </xf>
    <xf numFmtId="257" fontId="11" fillId="82" borderId="532" applyNumberFormat="0" applyProtection="0">
      <alignment horizontal="center" vertical="center" wrapText="1"/>
    </xf>
    <xf numFmtId="0" fontId="11" fillId="60" borderId="532" applyNumberFormat="0" applyProtection="0">
      <alignment horizontal="left" vertical="center" wrapText="1"/>
    </xf>
    <xf numFmtId="0" fontId="11" fillId="81" borderId="532" applyNumberFormat="0" applyProtection="0">
      <alignment horizontal="center" vertical="center" wrapText="1"/>
    </xf>
    <xf numFmtId="0" fontId="11" fillId="81" borderId="532" applyNumberFormat="0" applyProtection="0">
      <alignment horizontal="center" vertical="center"/>
    </xf>
    <xf numFmtId="0" fontId="11" fillId="81" borderId="532" applyNumberFormat="0" applyProtection="0">
      <alignment horizontal="center" vertical="center" wrapText="1"/>
    </xf>
    <xf numFmtId="0" fontId="183" fillId="81" borderId="532" applyNumberFormat="0" applyProtection="0">
      <alignment horizontal="center" vertical="center"/>
    </xf>
    <xf numFmtId="0" fontId="11" fillId="60" borderId="549" applyNumberFormat="0" applyProtection="0">
      <alignment horizontal="left" vertical="center" wrapText="1"/>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0" fontId="11" fillId="60" borderId="549" applyNumberFormat="0" applyProtection="0">
      <alignment horizontal="left" vertical="center" wrapText="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83" fillId="81" borderId="549" applyNumberFormat="0" applyProtection="0">
      <alignment horizontal="center" vertical="center"/>
    </xf>
    <xf numFmtId="0" fontId="11" fillId="60" borderId="532" applyNumberFormat="0" applyProtection="0">
      <alignment horizontal="left" vertical="center" wrapText="1"/>
    </xf>
    <xf numFmtId="0" fontId="12" fillId="25" borderId="532" applyNumberFormat="0" applyProtection="0">
      <alignment horizontal="left" vertical="center" wrapText="1"/>
    </xf>
    <xf numFmtId="257" fontId="11" fillId="82" borderId="532" applyNumberFormat="0" applyProtection="0">
      <alignment horizontal="center" vertical="center" wrapText="1"/>
    </xf>
    <xf numFmtId="0" fontId="11" fillId="60" borderId="532" applyNumberFormat="0" applyProtection="0">
      <alignment horizontal="left" vertical="center" wrapText="1"/>
    </xf>
    <xf numFmtId="0" fontId="11" fillId="60" borderId="549" applyNumberFormat="0" applyProtection="0">
      <alignment horizontal="left" vertical="center" wrapText="1"/>
    </xf>
    <xf numFmtId="0" fontId="11" fillId="81" borderId="532" applyNumberFormat="0" applyProtection="0">
      <alignment horizontal="center" vertical="center" wrapText="1"/>
    </xf>
    <xf numFmtId="0" fontId="11" fillId="81" borderId="532" applyNumberFormat="0" applyProtection="0">
      <alignment horizontal="center" vertical="center"/>
    </xf>
    <xf numFmtId="0" fontId="11" fillId="81" borderId="532" applyNumberFormat="0" applyProtection="0">
      <alignment horizontal="center" vertical="center" wrapText="1"/>
    </xf>
    <xf numFmtId="0" fontId="183" fillId="81" borderId="532" applyNumberFormat="0" applyProtection="0">
      <alignment horizontal="center" vertical="center"/>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0" fontId="11" fillId="60" borderId="549" applyNumberFormat="0" applyProtection="0">
      <alignment horizontal="left" vertical="center" wrapText="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83" fillId="81" borderId="549" applyNumberFormat="0" applyProtection="0">
      <alignment horizontal="center" vertical="center"/>
    </xf>
    <xf numFmtId="0" fontId="11" fillId="60" borderId="549" applyNumberFormat="0" applyProtection="0">
      <alignment horizontal="left" vertical="center" wrapText="1"/>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0" fontId="11" fillId="60" borderId="549" applyNumberFormat="0" applyProtection="0">
      <alignment horizontal="left" vertical="center" wrapText="1"/>
    </xf>
    <xf numFmtId="0" fontId="177" fillId="67" borderId="452">
      <alignment horizontal="center" vertical="center" wrapText="1"/>
      <protection hidden="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1" fillId="60" borderId="549" applyNumberFormat="0" applyProtection="0">
      <alignment horizontal="left" vertical="center" wrapText="1"/>
    </xf>
    <xf numFmtId="0" fontId="183" fillId="81" borderId="549" applyNumberFormat="0" applyProtection="0">
      <alignment horizontal="center" vertical="center"/>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0" fontId="177" fillId="67" borderId="452">
      <alignment horizontal="center" vertical="center" wrapText="1"/>
      <protection hidden="1"/>
    </xf>
    <xf numFmtId="237" fontId="181" fillId="0" borderId="389"/>
    <xf numFmtId="0" fontId="11" fillId="60" borderId="549" applyNumberFormat="0" applyProtection="0">
      <alignment horizontal="left" vertical="center" wrapText="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83" fillId="81" borderId="549" applyNumberFormat="0" applyProtection="0">
      <alignment horizontal="center" vertical="center"/>
    </xf>
    <xf numFmtId="0" fontId="177" fillId="67" borderId="475">
      <alignment horizontal="center" vertical="center" wrapText="1"/>
      <protection hidden="1"/>
    </xf>
    <xf numFmtId="0" fontId="11" fillId="60" borderId="549" applyNumberFormat="0" applyProtection="0">
      <alignment horizontal="left" vertical="center" wrapText="1"/>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237" fontId="181" fillId="0" borderId="389"/>
    <xf numFmtId="0" fontId="11" fillId="60" borderId="549" applyNumberFormat="0" applyProtection="0">
      <alignment horizontal="left" vertical="center" wrapText="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83" fillId="81" borderId="549" applyNumberFormat="0" applyProtection="0">
      <alignment horizontal="center" vertical="center"/>
    </xf>
    <xf numFmtId="0" fontId="11" fillId="60" borderId="549" applyNumberFormat="0" applyProtection="0">
      <alignment horizontal="left" vertical="center" wrapText="1"/>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0" fontId="177" fillId="67" borderId="498">
      <alignment horizontal="center" vertical="center" wrapText="1"/>
      <protection hidden="1"/>
    </xf>
    <xf numFmtId="0" fontId="11" fillId="60" borderId="549" applyNumberFormat="0" applyProtection="0">
      <alignment horizontal="left" vertical="center" wrapText="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1" fillId="60" borderId="567" applyNumberFormat="0" applyProtection="0">
      <alignment horizontal="left" vertical="center" wrapText="1"/>
    </xf>
    <xf numFmtId="0" fontId="183" fillId="81" borderId="549" applyNumberFormat="0" applyProtection="0">
      <alignment horizontal="center" vertical="center"/>
    </xf>
    <xf numFmtId="0" fontId="177" fillId="67" borderId="513">
      <alignment horizontal="center" vertical="center" wrapText="1"/>
      <protection hidden="1"/>
    </xf>
    <xf numFmtId="0" fontId="12" fillId="25" borderId="567" applyNumberFormat="0" applyProtection="0">
      <alignment horizontal="left" vertical="center" wrapText="1"/>
    </xf>
    <xf numFmtId="257" fontId="11" fillId="82" borderId="567" applyNumberFormat="0" applyProtection="0">
      <alignment horizontal="center" vertical="center" wrapText="1"/>
    </xf>
    <xf numFmtId="0" fontId="11" fillId="60" borderId="567" applyNumberFormat="0" applyProtection="0">
      <alignment horizontal="left" vertical="center" wrapText="1"/>
    </xf>
    <xf numFmtId="0" fontId="11" fillId="81" borderId="567" applyNumberFormat="0" applyProtection="0">
      <alignment horizontal="center" vertical="center" wrapText="1"/>
    </xf>
    <xf numFmtId="0" fontId="11" fillId="81" borderId="567" applyNumberFormat="0" applyProtection="0">
      <alignment horizontal="center" vertical="center"/>
    </xf>
    <xf numFmtId="0" fontId="177" fillId="67" borderId="513">
      <alignment horizontal="center" vertical="center" wrapText="1"/>
      <protection hidden="1"/>
    </xf>
    <xf numFmtId="0" fontId="11" fillId="81" borderId="567" applyNumberFormat="0" applyProtection="0">
      <alignment horizontal="center" vertical="center" wrapText="1"/>
    </xf>
    <xf numFmtId="0" fontId="11" fillId="60" borderId="580" applyNumberFormat="0" applyProtection="0">
      <alignment horizontal="left" vertical="center" wrapText="1"/>
    </xf>
    <xf numFmtId="0" fontId="183" fillId="81" borderId="567" applyNumberFormat="0" applyProtection="0">
      <alignment horizontal="center" vertical="center"/>
    </xf>
    <xf numFmtId="0" fontId="12" fillId="25" borderId="580" applyNumberFormat="0" applyProtection="0">
      <alignment horizontal="left" vertical="center" wrapText="1"/>
    </xf>
    <xf numFmtId="257" fontId="11" fillId="82" borderId="580" applyNumberFormat="0" applyProtection="0">
      <alignment horizontal="center" vertical="center" wrapText="1"/>
    </xf>
    <xf numFmtId="0" fontId="11" fillId="60" borderId="580" applyNumberFormat="0" applyProtection="0">
      <alignment horizontal="left" vertical="center" wrapText="1"/>
    </xf>
    <xf numFmtId="0" fontId="11" fillId="81" borderId="580" applyNumberFormat="0" applyProtection="0">
      <alignment horizontal="center" vertical="center" wrapText="1"/>
    </xf>
    <xf numFmtId="0" fontId="11" fillId="81" borderId="580" applyNumberFormat="0" applyProtection="0">
      <alignment horizontal="center" vertical="center"/>
    </xf>
    <xf numFmtId="0" fontId="177" fillId="67" borderId="532">
      <alignment horizontal="center" vertical="center" wrapText="1"/>
      <protection hidden="1"/>
    </xf>
    <xf numFmtId="0" fontId="11" fillId="81" borderId="580" applyNumberFormat="0" applyProtection="0">
      <alignment horizontal="center" vertical="center" wrapText="1"/>
    </xf>
    <xf numFmtId="0" fontId="183" fillId="81" borderId="580" applyNumberFormat="0" applyProtection="0">
      <alignment horizontal="center" vertical="center"/>
    </xf>
    <xf numFmtId="237" fontId="181" fillId="0" borderId="389"/>
    <xf numFmtId="0" fontId="177" fillId="67" borderId="549">
      <alignment horizontal="center" vertical="center" wrapText="1"/>
      <protection hidden="1"/>
    </xf>
    <xf numFmtId="0" fontId="177" fillId="67" borderId="532">
      <alignment horizontal="center" vertical="center" wrapText="1"/>
      <protection hidden="1"/>
    </xf>
    <xf numFmtId="0" fontId="177" fillId="67" borderId="549">
      <alignment horizontal="center" vertical="center" wrapText="1"/>
      <protection hidden="1"/>
    </xf>
    <xf numFmtId="241" fontId="12" fillId="25" borderId="391" applyNumberFormat="0" applyProtection="0">
      <alignment horizontal="centerContinuous" vertical="center"/>
    </xf>
    <xf numFmtId="241" fontId="12" fillId="25" borderId="391" applyNumberFormat="0" applyAlignment="0">
      <alignment vertical="center"/>
    </xf>
    <xf numFmtId="241" fontId="194" fillId="86" borderId="522" applyNumberFormat="0" applyBorder="0" applyAlignment="0" applyProtection="0">
      <alignment vertical="center"/>
    </xf>
    <xf numFmtId="0" fontId="177" fillId="67" borderId="549">
      <alignment horizontal="center" vertical="center" wrapText="1"/>
      <protection hidden="1"/>
    </xf>
    <xf numFmtId="237" fontId="181" fillId="0" borderId="389"/>
    <xf numFmtId="0" fontId="177" fillId="67" borderId="549">
      <alignment horizontal="center" vertical="center" wrapText="1"/>
      <protection hidden="1"/>
    </xf>
    <xf numFmtId="264" fontId="172" fillId="65" borderId="452" applyFill="0" applyBorder="0" applyAlignment="0" applyProtection="0">
      <alignment horizontal="right"/>
      <protection locked="0"/>
    </xf>
    <xf numFmtId="0" fontId="177" fillId="67" borderId="549">
      <alignment horizontal="center" vertical="center" wrapText="1"/>
      <protection hidden="1"/>
    </xf>
    <xf numFmtId="264" fontId="172" fillId="65" borderId="452" applyFill="0" applyBorder="0" applyAlignment="0" applyProtection="0">
      <alignment horizontal="right"/>
      <protection locked="0"/>
    </xf>
    <xf numFmtId="241" fontId="194" fillId="86" borderId="559" applyNumberFormat="0" applyBorder="0" applyAlignment="0" applyProtection="0">
      <alignment vertical="center"/>
    </xf>
    <xf numFmtId="241" fontId="194" fillId="86" borderId="522" applyNumberFormat="0" applyBorder="0" applyAlignment="0" applyProtection="0">
      <alignment vertical="center"/>
    </xf>
    <xf numFmtId="49" fontId="79" fillId="0" borderId="491">
      <alignment vertical="center"/>
    </xf>
    <xf numFmtId="241" fontId="194" fillId="86" borderId="559" applyNumberFormat="0" applyBorder="0" applyAlignment="0" applyProtection="0">
      <alignment vertical="center"/>
    </xf>
    <xf numFmtId="241" fontId="194" fillId="86" borderId="522" applyNumberFormat="0" applyBorder="0" applyAlignment="0" applyProtection="0">
      <alignment vertical="center"/>
    </xf>
    <xf numFmtId="0" fontId="189" fillId="83" borderId="491" applyBorder="0" applyProtection="0">
      <alignment horizontal="centerContinuous" vertical="center"/>
    </xf>
    <xf numFmtId="241" fontId="194" fillId="86" borderId="578" applyNumberFormat="0" applyBorder="0" applyAlignment="0" applyProtection="0">
      <alignment vertical="center"/>
    </xf>
    <xf numFmtId="171" fontId="12" fillId="0" borderId="491" applyBorder="0" applyProtection="0">
      <alignment horizontal="right" vertical="center"/>
    </xf>
    <xf numFmtId="0" fontId="11" fillId="60" borderId="466" applyNumberFormat="0" applyProtection="0">
      <alignment horizontal="left" vertical="center" wrapText="1"/>
    </xf>
    <xf numFmtId="0" fontId="12" fillId="25" borderId="466" applyNumberFormat="0" applyProtection="0">
      <alignment horizontal="left" vertical="center" wrapText="1"/>
    </xf>
    <xf numFmtId="257" fontId="11" fillId="82" borderId="466" applyNumberFormat="0" applyProtection="0">
      <alignment horizontal="center" vertical="center" wrapText="1"/>
    </xf>
    <xf numFmtId="0" fontId="11" fillId="60" borderId="475" applyNumberFormat="0" applyProtection="0">
      <alignment horizontal="left" vertical="center" wrapText="1"/>
    </xf>
    <xf numFmtId="0" fontId="11" fillId="60" borderId="466" applyNumberFormat="0" applyProtection="0">
      <alignment horizontal="left" vertical="center" wrapText="1"/>
    </xf>
    <xf numFmtId="0" fontId="11" fillId="81" borderId="466" applyNumberFormat="0" applyProtection="0">
      <alignment horizontal="center" vertical="center" wrapText="1"/>
    </xf>
    <xf numFmtId="0" fontId="11" fillId="81" borderId="466" applyNumberFormat="0" applyProtection="0">
      <alignment horizontal="center" vertical="center"/>
    </xf>
    <xf numFmtId="0" fontId="11" fillId="81" borderId="466" applyNumberFormat="0" applyProtection="0">
      <alignment horizontal="center" vertical="center" wrapText="1"/>
    </xf>
    <xf numFmtId="0" fontId="12" fillId="25" borderId="475" applyNumberFormat="0" applyProtection="0">
      <alignment horizontal="left" vertical="center" wrapText="1"/>
    </xf>
    <xf numFmtId="0" fontId="183" fillId="81" borderId="466" applyNumberFormat="0" applyProtection="0">
      <alignment horizontal="center" vertical="center"/>
    </xf>
    <xf numFmtId="257" fontId="11" fillId="82" borderId="475" applyNumberFormat="0" applyProtection="0">
      <alignment horizontal="center" vertical="center" wrapText="1"/>
    </xf>
    <xf numFmtId="0" fontId="11" fillId="60" borderId="475" applyNumberFormat="0" applyProtection="0">
      <alignment horizontal="left" vertical="center" wrapText="1"/>
    </xf>
    <xf numFmtId="0" fontId="11" fillId="81" borderId="475" applyNumberFormat="0" applyProtection="0">
      <alignment horizontal="center" vertical="center" wrapText="1"/>
    </xf>
    <xf numFmtId="0" fontId="11" fillId="81" borderId="475" applyNumberFormat="0" applyProtection="0">
      <alignment horizontal="center" vertical="center"/>
    </xf>
    <xf numFmtId="0" fontId="11" fillId="81" borderId="475" applyNumberFormat="0" applyProtection="0">
      <alignment horizontal="center" vertical="center" wrapText="1"/>
    </xf>
    <xf numFmtId="0" fontId="11" fillId="60" borderId="475" applyNumberFormat="0" applyProtection="0">
      <alignment horizontal="left" vertical="center" wrapText="1"/>
    </xf>
    <xf numFmtId="0" fontId="183" fillId="81" borderId="475" applyNumberFormat="0" applyProtection="0">
      <alignment horizontal="center" vertical="center"/>
    </xf>
    <xf numFmtId="0" fontId="12" fillId="25" borderId="475" applyNumberFormat="0" applyProtection="0">
      <alignment horizontal="left" vertical="center" wrapText="1"/>
    </xf>
    <xf numFmtId="257" fontId="11" fillId="82" borderId="475" applyNumberFormat="0" applyProtection="0">
      <alignment horizontal="center" vertical="center" wrapText="1"/>
    </xf>
    <xf numFmtId="0" fontId="11" fillId="60" borderId="475" applyNumberFormat="0" applyProtection="0">
      <alignment horizontal="left" vertical="center" wrapText="1"/>
    </xf>
    <xf numFmtId="0" fontId="11" fillId="81" borderId="475" applyNumberFormat="0" applyProtection="0">
      <alignment horizontal="center" vertical="center" wrapText="1"/>
    </xf>
    <xf numFmtId="0" fontId="11" fillId="81" borderId="475" applyNumberFormat="0" applyProtection="0">
      <alignment horizontal="center" vertical="center"/>
    </xf>
    <xf numFmtId="0" fontId="11" fillId="81" borderId="475" applyNumberFormat="0" applyProtection="0">
      <alignment horizontal="center" vertical="center" wrapText="1"/>
    </xf>
    <xf numFmtId="0" fontId="183" fillId="81" borderId="475" applyNumberFormat="0" applyProtection="0">
      <alignment horizontal="center" vertical="center"/>
    </xf>
    <xf numFmtId="0" fontId="11" fillId="60" borderId="498" applyNumberFormat="0" applyProtection="0">
      <alignment horizontal="left" vertical="center" wrapText="1"/>
    </xf>
    <xf numFmtId="0" fontId="12" fillId="25" borderId="498" applyNumberFormat="0" applyProtection="0">
      <alignment horizontal="left" vertical="center" wrapText="1"/>
    </xf>
    <xf numFmtId="257" fontId="11" fillId="82" borderId="498" applyNumberFormat="0" applyProtection="0">
      <alignment horizontal="center" vertical="center" wrapText="1"/>
    </xf>
    <xf numFmtId="0" fontId="11" fillId="60" borderId="498" applyNumberFormat="0" applyProtection="0">
      <alignment horizontal="left" vertical="center" wrapText="1"/>
    </xf>
    <xf numFmtId="0" fontId="11" fillId="81" borderId="498" applyNumberFormat="0" applyProtection="0">
      <alignment horizontal="center" vertical="center" wrapText="1"/>
    </xf>
    <xf numFmtId="0" fontId="11" fillId="81" borderId="498" applyNumberFormat="0" applyProtection="0">
      <alignment horizontal="center" vertical="center"/>
    </xf>
    <xf numFmtId="0" fontId="11" fillId="81" borderId="498" applyNumberFormat="0" applyProtection="0">
      <alignment horizontal="center" vertical="center" wrapText="1"/>
    </xf>
    <xf numFmtId="0" fontId="11" fillId="60" borderId="513" applyNumberFormat="0" applyProtection="0">
      <alignment horizontal="left" vertical="center" wrapText="1"/>
    </xf>
    <xf numFmtId="0" fontId="183" fillId="81" borderId="498" applyNumberFormat="0" applyProtection="0">
      <alignment horizontal="center" vertical="center"/>
    </xf>
    <xf numFmtId="0" fontId="12" fillId="25" borderId="513" applyNumberFormat="0" applyProtection="0">
      <alignment horizontal="left" vertical="center" wrapText="1"/>
    </xf>
    <xf numFmtId="257" fontId="11" fillId="82" borderId="513" applyNumberFormat="0" applyProtection="0">
      <alignment horizontal="center" vertical="center" wrapText="1"/>
    </xf>
    <xf numFmtId="0" fontId="11" fillId="60" borderId="513" applyNumberFormat="0" applyProtection="0">
      <alignment horizontal="left" vertical="center" wrapText="1"/>
    </xf>
    <xf numFmtId="0" fontId="11" fillId="81" borderId="513" applyNumberFormat="0" applyProtection="0">
      <alignment horizontal="center" vertical="center" wrapText="1"/>
    </xf>
    <xf numFmtId="0" fontId="11" fillId="81" borderId="513" applyNumberFormat="0" applyProtection="0">
      <alignment horizontal="center" vertical="center"/>
    </xf>
    <xf numFmtId="0" fontId="11" fillId="81" borderId="513" applyNumberFormat="0" applyProtection="0">
      <alignment horizontal="center" vertical="center" wrapText="1"/>
    </xf>
    <xf numFmtId="0" fontId="183" fillId="81" borderId="513" applyNumberFormat="0" applyProtection="0">
      <alignment horizontal="center" vertical="center"/>
    </xf>
    <xf numFmtId="0" fontId="11" fillId="60" borderId="537" applyNumberFormat="0" applyProtection="0">
      <alignment horizontal="left" vertical="center" wrapText="1"/>
    </xf>
    <xf numFmtId="0" fontId="12" fillId="25" borderId="537" applyNumberFormat="0" applyProtection="0">
      <alignment horizontal="left" vertical="center" wrapText="1"/>
    </xf>
    <xf numFmtId="257" fontId="11" fillId="82" borderId="537" applyNumberFormat="0" applyProtection="0">
      <alignment horizontal="center" vertical="center" wrapText="1"/>
    </xf>
    <xf numFmtId="0" fontId="11" fillId="60" borderId="537" applyNumberFormat="0" applyProtection="0">
      <alignment horizontal="left" vertical="center" wrapText="1"/>
    </xf>
    <xf numFmtId="0" fontId="11" fillId="81" borderId="537" applyNumberFormat="0" applyProtection="0">
      <alignment horizontal="center" vertical="center" wrapText="1"/>
    </xf>
    <xf numFmtId="0" fontId="11" fillId="81" borderId="537" applyNumberFormat="0" applyProtection="0">
      <alignment horizontal="center" vertical="center"/>
    </xf>
    <xf numFmtId="0" fontId="11" fillId="81" borderId="537" applyNumberFormat="0" applyProtection="0">
      <alignment horizontal="center" vertical="center" wrapText="1"/>
    </xf>
    <xf numFmtId="0" fontId="183" fillId="81" borderId="537" applyNumberFormat="0" applyProtection="0">
      <alignment horizontal="center" vertical="center"/>
    </xf>
    <xf numFmtId="0" fontId="11" fillId="60" borderId="549" applyNumberFormat="0" applyProtection="0">
      <alignment horizontal="left" vertical="center" wrapText="1"/>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0" fontId="11" fillId="60" borderId="549" applyNumberFormat="0" applyProtection="0">
      <alignment horizontal="left" vertical="center" wrapText="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83" fillId="81" borderId="549" applyNumberFormat="0" applyProtection="0">
      <alignment horizontal="center" vertical="center"/>
    </xf>
    <xf numFmtId="0" fontId="11" fillId="60" borderId="549" applyNumberFormat="0" applyProtection="0">
      <alignment horizontal="left" vertical="center" wrapText="1"/>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0" fontId="11" fillId="60" borderId="549" applyNumberFormat="0" applyProtection="0">
      <alignment horizontal="left" vertical="center" wrapText="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83" fillId="81" borderId="549" applyNumberFormat="0" applyProtection="0">
      <alignment horizontal="center" vertical="center"/>
    </xf>
    <xf numFmtId="0" fontId="11" fillId="60" borderId="580" applyNumberFormat="0" applyProtection="0">
      <alignment horizontal="left" vertical="center" wrapText="1"/>
    </xf>
    <xf numFmtId="0" fontId="12" fillId="25" borderId="580" applyNumberFormat="0" applyProtection="0">
      <alignment horizontal="left" vertical="center" wrapText="1"/>
    </xf>
    <xf numFmtId="257" fontId="11" fillId="82" borderId="580" applyNumberFormat="0" applyProtection="0">
      <alignment horizontal="center" vertical="center" wrapText="1"/>
    </xf>
    <xf numFmtId="0" fontId="11" fillId="60" borderId="580" applyNumberFormat="0" applyProtection="0">
      <alignment horizontal="left" vertical="center" wrapText="1"/>
    </xf>
    <xf numFmtId="0" fontId="11" fillId="81" borderId="580" applyNumberFormat="0" applyProtection="0">
      <alignment horizontal="center" vertical="center" wrapText="1"/>
    </xf>
    <xf numFmtId="0" fontId="11" fillId="81" borderId="580" applyNumberFormat="0" applyProtection="0">
      <alignment horizontal="center" vertical="center"/>
    </xf>
    <xf numFmtId="0" fontId="11" fillId="81" borderId="580" applyNumberFormat="0" applyProtection="0">
      <alignment horizontal="center" vertical="center" wrapText="1"/>
    </xf>
    <xf numFmtId="0" fontId="183" fillId="81" borderId="580" applyNumberFormat="0" applyProtection="0">
      <alignment horizontal="center" vertical="center"/>
    </xf>
    <xf numFmtId="0" fontId="177" fillId="67" borderId="466">
      <alignment horizontal="center" vertical="center" wrapText="1"/>
      <protection hidden="1"/>
    </xf>
    <xf numFmtId="0" fontId="177" fillId="67" borderId="475">
      <alignment horizontal="center" vertical="center" wrapText="1"/>
      <protection hidden="1"/>
    </xf>
    <xf numFmtId="0" fontId="177" fillId="67" borderId="475">
      <alignment horizontal="center" vertical="center" wrapText="1"/>
      <protection hidden="1"/>
    </xf>
    <xf numFmtId="0" fontId="177" fillId="67" borderId="498">
      <alignment horizontal="center" vertical="center" wrapText="1"/>
      <protection hidden="1"/>
    </xf>
    <xf numFmtId="237" fontId="181" fillId="0" borderId="389"/>
    <xf numFmtId="0" fontId="177" fillId="67" borderId="513">
      <alignment horizontal="center" vertical="center" wrapText="1"/>
      <protection hidden="1"/>
    </xf>
    <xf numFmtId="237" fontId="181" fillId="0" borderId="389"/>
    <xf numFmtId="0" fontId="177" fillId="67" borderId="537">
      <alignment horizontal="center" vertical="center" wrapText="1"/>
      <protection hidden="1"/>
    </xf>
    <xf numFmtId="0" fontId="177" fillId="67" borderId="549">
      <alignment horizontal="center" vertical="center" wrapText="1"/>
      <protection hidden="1"/>
    </xf>
    <xf numFmtId="0" fontId="177" fillId="67" borderId="549">
      <alignment horizontal="center" vertical="center" wrapText="1"/>
      <protection hidden="1"/>
    </xf>
    <xf numFmtId="0" fontId="177" fillId="67" borderId="580">
      <alignment horizontal="center" vertical="center" wrapText="1"/>
      <protection hidden="1"/>
    </xf>
    <xf numFmtId="264" fontId="172" fillId="65" borderId="466" applyFill="0" applyBorder="0" applyAlignment="0" applyProtection="0">
      <alignment horizontal="right"/>
      <protection locked="0"/>
    </xf>
    <xf numFmtId="237" fontId="181" fillId="0" borderId="389"/>
    <xf numFmtId="237" fontId="181" fillId="0" borderId="389"/>
    <xf numFmtId="264" fontId="172" fillId="65" borderId="475" applyFill="0" applyBorder="0" applyAlignment="0" applyProtection="0">
      <alignment horizontal="right"/>
      <protection locked="0"/>
    </xf>
    <xf numFmtId="0" fontId="177" fillId="67" borderId="549">
      <alignment horizontal="center" vertical="center" wrapText="1"/>
      <protection hidden="1"/>
    </xf>
    <xf numFmtId="264" fontId="172" fillId="65" borderId="475" applyFill="0" applyBorder="0" applyAlignment="0" applyProtection="0">
      <alignment horizontal="right"/>
      <protection locked="0"/>
    </xf>
    <xf numFmtId="260" fontId="164" fillId="0" borderId="471" applyBorder="0"/>
    <xf numFmtId="229" fontId="81" fillId="65" borderId="394" applyFont="0" applyFill="0" applyBorder="0" applyAlignment="0" applyProtection="0"/>
    <xf numFmtId="264" fontId="172" fillId="65" borderId="475" applyFill="0" applyBorder="0" applyAlignment="0" applyProtection="0">
      <alignment horizontal="right"/>
      <protection locked="0"/>
    </xf>
    <xf numFmtId="260" fontId="164" fillId="0" borderId="480" applyBorder="0"/>
    <xf numFmtId="264" fontId="172" fillId="65" borderId="498" applyFill="0" applyBorder="0" applyAlignment="0" applyProtection="0">
      <alignment horizontal="right"/>
      <protection locked="0"/>
    </xf>
    <xf numFmtId="0" fontId="177" fillId="67" borderId="567">
      <alignment horizontal="center" vertical="center" wrapText="1"/>
      <protection hidden="1"/>
    </xf>
    <xf numFmtId="260" fontId="164" fillId="0" borderId="471" applyBorder="0"/>
    <xf numFmtId="264" fontId="172" fillId="65" borderId="513" applyFill="0" applyBorder="0" applyAlignment="0" applyProtection="0">
      <alignment horizontal="right"/>
      <protection locked="0"/>
    </xf>
    <xf numFmtId="0" fontId="177" fillId="67" borderId="580">
      <alignment horizontal="center" vertical="center" wrapText="1"/>
      <protection hidden="1"/>
    </xf>
    <xf numFmtId="260" fontId="164" fillId="0" borderId="506" applyBorder="0"/>
    <xf numFmtId="264" fontId="172" fillId="65" borderId="513" applyFill="0" applyBorder="0" applyAlignment="0" applyProtection="0">
      <alignment horizontal="right"/>
      <protection locked="0"/>
    </xf>
    <xf numFmtId="264" fontId="172" fillId="65" borderId="532" applyFill="0" applyBorder="0" applyAlignment="0" applyProtection="0">
      <alignment horizontal="right"/>
      <protection locked="0"/>
    </xf>
    <xf numFmtId="264" fontId="172" fillId="65" borderId="513" applyFill="0" applyBorder="0" applyAlignment="0" applyProtection="0">
      <alignment horizontal="right"/>
      <protection locked="0"/>
    </xf>
    <xf numFmtId="260" fontId="164" fillId="0" borderId="528" applyBorder="0"/>
    <xf numFmtId="264" fontId="172" fillId="65" borderId="537" applyFill="0" applyBorder="0" applyAlignment="0" applyProtection="0">
      <alignment horizontal="right"/>
      <protection locked="0"/>
    </xf>
    <xf numFmtId="229" fontId="81" fillId="65" borderId="394" applyFont="0" applyFill="0" applyBorder="0" applyAlignment="0" applyProtection="0"/>
    <xf numFmtId="260" fontId="164" fillId="0" borderId="506" applyBorder="0"/>
    <xf numFmtId="264" fontId="172" fillId="65" borderId="549" applyFill="0" applyBorder="0" applyAlignment="0" applyProtection="0">
      <alignment horizontal="right"/>
      <protection locked="0"/>
    </xf>
    <xf numFmtId="264" fontId="172" fillId="65" borderId="532" applyFill="0" applyBorder="0" applyAlignment="0" applyProtection="0">
      <alignment horizontal="right"/>
      <protection locked="0"/>
    </xf>
    <xf numFmtId="229" fontId="81" fillId="65" borderId="394" applyFont="0" applyFill="0" applyBorder="0" applyAlignment="0" applyProtection="0"/>
    <xf numFmtId="260" fontId="164" fillId="0" borderId="542" applyBorder="0"/>
    <xf numFmtId="264" fontId="172" fillId="65" borderId="549" applyFill="0" applyBorder="0" applyAlignment="0" applyProtection="0">
      <alignment horizontal="right"/>
      <protection locked="0"/>
    </xf>
    <xf numFmtId="264" fontId="172" fillId="65" borderId="549" applyFill="0" applyBorder="0" applyAlignment="0" applyProtection="0">
      <alignment horizontal="right"/>
      <protection locked="0"/>
    </xf>
    <xf numFmtId="264" fontId="172" fillId="65" borderId="549" applyFill="0" applyBorder="0" applyAlignment="0" applyProtection="0">
      <alignment horizontal="right"/>
      <protection locked="0"/>
    </xf>
    <xf numFmtId="264" fontId="172" fillId="65" borderId="549" applyFill="0" applyBorder="0" applyAlignment="0" applyProtection="0">
      <alignment horizontal="right"/>
      <protection locked="0"/>
    </xf>
    <xf numFmtId="260" fontId="164" fillId="0" borderId="533" applyBorder="0"/>
    <xf numFmtId="208" fontId="90" fillId="63" borderId="453"/>
    <xf numFmtId="260" fontId="164" fillId="0" borderId="533" applyBorder="0"/>
    <xf numFmtId="264" fontId="172" fillId="65" borderId="549" applyFill="0" applyBorder="0" applyAlignment="0" applyProtection="0">
      <alignment horizontal="right"/>
      <protection locked="0"/>
    </xf>
    <xf numFmtId="0" fontId="97" fillId="0" borderId="85" applyNumberFormat="0" applyFill="0" applyAlignment="0" applyProtection="0"/>
    <xf numFmtId="0" fontId="83" fillId="0" borderId="85" applyNumberFormat="0" applyFont="0" applyFill="0" applyAlignment="0" applyProtection="0"/>
    <xf numFmtId="264" fontId="172" fillId="65" borderId="549" applyFill="0" applyBorder="0" applyAlignment="0" applyProtection="0">
      <alignment horizontal="right"/>
      <protection locked="0"/>
    </xf>
    <xf numFmtId="229" fontId="81" fillId="65" borderId="394" applyFont="0" applyFill="0" applyBorder="0" applyAlignment="0" applyProtection="0"/>
    <xf numFmtId="260" fontId="164" fillId="0" borderId="533" applyBorder="0"/>
    <xf numFmtId="260" fontId="164" fillId="0" borderId="533" applyBorder="0"/>
    <xf numFmtId="264" fontId="172" fillId="65" borderId="549" applyFill="0" applyBorder="0" applyAlignment="0" applyProtection="0">
      <alignment horizontal="right"/>
      <protection locked="0"/>
    </xf>
    <xf numFmtId="229" fontId="81" fillId="65" borderId="394" applyFont="0" applyFill="0" applyBorder="0" applyAlignment="0" applyProtection="0"/>
    <xf numFmtId="264" fontId="172" fillId="65" borderId="580" applyFill="0" applyBorder="0" applyAlignment="0" applyProtection="0">
      <alignment horizontal="right"/>
      <protection locked="0"/>
    </xf>
    <xf numFmtId="229" fontId="81" fillId="65" borderId="394" applyFont="0" applyFill="0" applyBorder="0" applyAlignment="0" applyProtection="0"/>
    <xf numFmtId="264" fontId="172" fillId="65" borderId="567" applyFill="0" applyBorder="0" applyAlignment="0" applyProtection="0">
      <alignment horizontal="right"/>
      <protection locked="0"/>
    </xf>
    <xf numFmtId="264" fontId="172" fillId="65" borderId="580" applyFill="0" applyBorder="0" applyAlignment="0" applyProtection="0">
      <alignment horizontal="right"/>
      <protection locked="0"/>
    </xf>
    <xf numFmtId="260" fontId="164" fillId="0" borderId="585" applyBorder="0"/>
    <xf numFmtId="260" fontId="164" fillId="0" borderId="585" applyBorder="0"/>
    <xf numFmtId="264" fontId="172" fillId="65" borderId="498" applyFill="0" applyBorder="0" applyAlignment="0" applyProtection="0">
      <alignment horizontal="right"/>
      <protection locked="0"/>
    </xf>
    <xf numFmtId="166" fontId="113" fillId="0" borderId="454">
      <protection locked="0"/>
    </xf>
    <xf numFmtId="260" fontId="164" fillId="0" borderId="506" applyBorder="0"/>
    <xf numFmtId="260" fontId="164" fillId="0" borderId="533" applyBorder="0"/>
    <xf numFmtId="260" fontId="164" fillId="0" borderId="506" applyBorder="0"/>
    <xf numFmtId="171" fontId="85" fillId="0" borderId="451"/>
    <xf numFmtId="260" fontId="164" fillId="0" borderId="533" applyBorder="0"/>
    <xf numFmtId="260" fontId="164" fillId="0" borderId="506" applyBorder="0"/>
    <xf numFmtId="260" fontId="164" fillId="0" borderId="533" applyBorder="0"/>
    <xf numFmtId="260" fontId="164" fillId="0" borderId="563" applyBorder="0"/>
    <xf numFmtId="260" fontId="164" fillId="0" borderId="563" applyBorder="0"/>
    <xf numFmtId="260" fontId="164" fillId="0" borderId="533" applyBorder="0"/>
    <xf numFmtId="260" fontId="164" fillId="0" borderId="533" applyBorder="0"/>
    <xf numFmtId="260" fontId="164" fillId="0" borderId="563" applyBorder="0"/>
    <xf numFmtId="260" fontId="164" fillId="0" borderId="572" applyBorder="0"/>
    <xf numFmtId="260" fontId="164" fillId="0" borderId="572" applyBorder="0"/>
    <xf numFmtId="231" fontId="85" fillId="0" borderId="85" applyFont="0" applyFill="0" applyBorder="0" applyAlignment="0" applyProtection="0"/>
    <xf numFmtId="0" fontId="147" fillId="73" borderId="455">
      <alignment horizontal="left" vertical="center" wrapText="1"/>
    </xf>
    <xf numFmtId="166" fontId="113" fillId="0" borderId="454">
      <protection locked="0"/>
    </xf>
    <xf numFmtId="208" fontId="90" fillId="63" borderId="453"/>
    <xf numFmtId="0" fontId="147" fillId="73" borderId="485">
      <alignment horizontal="left" vertical="center" wrapText="1"/>
    </xf>
    <xf numFmtId="166" fontId="113" fillId="0" borderId="484">
      <protection locked="0"/>
    </xf>
    <xf numFmtId="208" fontId="90" fillId="63" borderId="483"/>
    <xf numFmtId="0" fontId="147" fillId="73" borderId="485">
      <alignment horizontal="left" vertical="center" wrapText="1"/>
    </xf>
    <xf numFmtId="166" fontId="113" fillId="0" borderId="484">
      <protection locked="0"/>
    </xf>
    <xf numFmtId="208" fontId="90" fillId="63" borderId="483"/>
    <xf numFmtId="0" fontId="147" fillId="73" borderId="455">
      <alignment horizontal="left" vertical="center" wrapText="1"/>
    </xf>
    <xf numFmtId="2" fontId="149" fillId="0" borderId="85"/>
    <xf numFmtId="14" fontId="85" fillId="0" borderId="85" applyFont="0" applyFill="0" applyBorder="0" applyAlignment="0" applyProtection="0"/>
    <xf numFmtId="0" fontId="147" fillId="73" borderId="495">
      <alignment horizontal="left" vertical="center" wrapText="1"/>
    </xf>
    <xf numFmtId="166" fontId="113" fillId="0" borderId="494">
      <protection locked="0"/>
    </xf>
    <xf numFmtId="208" fontId="90" fillId="63" borderId="493"/>
    <xf numFmtId="0" fontId="147" fillId="73" borderId="521">
      <alignment horizontal="left" vertical="center" wrapText="1"/>
    </xf>
    <xf numFmtId="166" fontId="113" fillId="0" borderId="520">
      <protection locked="0"/>
    </xf>
    <xf numFmtId="208" fontId="90" fillId="63" borderId="519"/>
    <xf numFmtId="0" fontId="147" fillId="73" borderId="511">
      <alignment horizontal="left" vertical="center" wrapText="1"/>
    </xf>
    <xf numFmtId="166" fontId="113" fillId="0" borderId="510">
      <protection locked="0"/>
    </xf>
    <xf numFmtId="208" fontId="90" fillId="63" borderId="509"/>
    <xf numFmtId="0" fontId="147" fillId="73" borderId="521">
      <alignment horizontal="left" vertical="center" wrapText="1"/>
    </xf>
    <xf numFmtId="166" fontId="113" fillId="0" borderId="520">
      <protection locked="0"/>
    </xf>
    <xf numFmtId="208" fontId="90" fillId="63" borderId="519"/>
    <xf numFmtId="0" fontId="147" fillId="73" borderId="521">
      <alignment horizontal="left" vertical="center" wrapText="1"/>
    </xf>
    <xf numFmtId="166" fontId="113" fillId="0" borderId="520">
      <protection locked="0"/>
    </xf>
    <xf numFmtId="208" fontId="90" fillId="63" borderId="519"/>
    <xf numFmtId="0" fontId="147" fillId="73" borderId="521">
      <alignment horizontal="left" vertical="center" wrapText="1"/>
    </xf>
    <xf numFmtId="166" fontId="113" fillId="0" borderId="520">
      <protection locked="0"/>
    </xf>
    <xf numFmtId="208" fontId="90" fillId="63" borderId="519"/>
    <xf numFmtId="0" fontId="147" fillId="73" borderId="548">
      <alignment horizontal="left" vertical="center" wrapText="1"/>
    </xf>
    <xf numFmtId="166" fontId="113" fillId="0" borderId="547">
      <protection locked="0"/>
    </xf>
    <xf numFmtId="208" fontId="90" fillId="63" borderId="546"/>
    <xf numFmtId="0" fontId="147" fillId="73" borderId="548">
      <alignment horizontal="left" vertical="center" wrapText="1"/>
    </xf>
    <xf numFmtId="166" fontId="113" fillId="0" borderId="547">
      <protection locked="0"/>
    </xf>
    <xf numFmtId="208" fontId="90" fillId="63" borderId="546"/>
    <xf numFmtId="0" fontId="147" fillId="73" borderId="558">
      <alignment horizontal="left" vertical="center" wrapText="1"/>
    </xf>
    <xf numFmtId="166" fontId="113" fillId="0" borderId="557">
      <protection locked="0"/>
    </xf>
    <xf numFmtId="208" fontId="90" fillId="63" borderId="556"/>
    <xf numFmtId="0" fontId="147" fillId="73" borderId="548">
      <alignment horizontal="left" vertical="center" wrapText="1"/>
    </xf>
    <xf numFmtId="166" fontId="113" fillId="0" borderId="547">
      <protection locked="0"/>
    </xf>
    <xf numFmtId="208" fontId="90" fillId="63" borderId="546"/>
    <xf numFmtId="0" fontId="147" fillId="73" borderId="558">
      <alignment horizontal="left" vertical="center" wrapText="1"/>
    </xf>
    <xf numFmtId="166" fontId="113" fillId="0" borderId="557">
      <protection locked="0"/>
    </xf>
    <xf numFmtId="208" fontId="90" fillId="63" borderId="556"/>
    <xf numFmtId="0" fontId="147" fillId="73" borderId="548">
      <alignment horizontal="left" vertical="center" wrapText="1"/>
    </xf>
    <xf numFmtId="166" fontId="113" fillId="0" borderId="547">
      <protection locked="0"/>
    </xf>
    <xf numFmtId="208" fontId="90" fillId="63" borderId="546"/>
    <xf numFmtId="0" fontId="147" fillId="73" borderId="548">
      <alignment horizontal="left" vertical="center" wrapText="1"/>
    </xf>
    <xf numFmtId="166" fontId="113" fillId="0" borderId="547">
      <protection locked="0"/>
    </xf>
    <xf numFmtId="208" fontId="90" fillId="63" borderId="546"/>
    <xf numFmtId="0" fontId="147" fillId="73" borderId="577">
      <alignment horizontal="left" vertical="center" wrapText="1"/>
    </xf>
    <xf numFmtId="166" fontId="113" fillId="0" borderId="576">
      <protection locked="0"/>
    </xf>
    <xf numFmtId="208" fontId="90" fillId="63" borderId="575"/>
    <xf numFmtId="0" fontId="147" fillId="73" borderId="591">
      <alignment horizontal="left" vertical="center" wrapText="1"/>
    </xf>
    <xf numFmtId="166" fontId="113" fillId="0" borderId="590">
      <protection locked="0"/>
    </xf>
    <xf numFmtId="208" fontId="90" fillId="63" borderId="589"/>
    <xf numFmtId="0" fontId="12" fillId="0" borderId="466"/>
    <xf numFmtId="0" fontId="12" fillId="0" borderId="475"/>
    <xf numFmtId="0" fontId="147" fillId="73" borderId="455">
      <alignment horizontal="left" vertical="center" wrapText="1"/>
    </xf>
    <xf numFmtId="0" fontId="12" fillId="0" borderId="475"/>
    <xf numFmtId="10" fontId="108" fillId="65" borderId="466" applyNumberFormat="0" applyBorder="0" applyAlignment="0" applyProtection="0"/>
    <xf numFmtId="0" fontId="12" fillId="0" borderId="498"/>
    <xf numFmtId="0" fontId="147" fillId="73" borderId="485">
      <alignment horizontal="left" vertical="center" wrapText="1"/>
    </xf>
    <xf numFmtId="10" fontId="108" fillId="65" borderId="475" applyNumberFormat="0" applyBorder="0" applyAlignment="0" applyProtection="0"/>
    <xf numFmtId="14" fontId="85" fillId="0" borderId="491" applyFont="0" applyFill="0" applyBorder="0" applyAlignment="0" applyProtection="0"/>
    <xf numFmtId="208" fontId="90" fillId="63" borderId="447"/>
    <xf numFmtId="166" fontId="113" fillId="0" borderId="448">
      <protection locked="0"/>
    </xf>
    <xf numFmtId="0" fontId="147" fillId="73" borderId="449">
      <alignment horizontal="left" vertical="center" wrapText="1"/>
    </xf>
    <xf numFmtId="2" fontId="149" fillId="0" borderId="491"/>
    <xf numFmtId="0" fontId="147" fillId="73" borderId="495">
      <alignment horizontal="left" vertical="center" wrapText="1"/>
    </xf>
    <xf numFmtId="0" fontId="47" fillId="0" borderId="471">
      <alignment horizontal="left" vertical="center"/>
    </xf>
    <xf numFmtId="1" fontId="121" fillId="69" borderId="457" applyNumberFormat="0" applyBorder="0" applyAlignment="0">
      <alignment horizontal="centerContinuous" vertical="center"/>
      <protection locked="0"/>
    </xf>
    <xf numFmtId="237" fontId="12" fillId="71" borderId="466" applyNumberFormat="0" applyFont="0" applyBorder="0" applyAlignment="0" applyProtection="0"/>
    <xf numFmtId="0" fontId="25" fillId="8" borderId="458" applyNumberFormat="0" applyAlignment="0" applyProtection="0"/>
    <xf numFmtId="10" fontId="108" fillId="65" borderId="475" applyNumberFormat="0" applyBorder="0" applyAlignment="0" applyProtection="0"/>
    <xf numFmtId="0" fontId="12" fillId="0" borderId="513"/>
    <xf numFmtId="1" fontId="121" fillId="69" borderId="472" applyNumberFormat="0" applyBorder="0" applyAlignment="0">
      <alignment horizontal="centerContinuous" vertical="center"/>
      <protection locked="0"/>
    </xf>
    <xf numFmtId="0" fontId="25" fillId="8" borderId="467" applyNumberFormat="0" applyAlignment="0" applyProtection="0"/>
    <xf numFmtId="0" fontId="47" fillId="0" borderId="480">
      <alignment horizontal="left" vertical="center"/>
    </xf>
    <xf numFmtId="237" fontId="12" fillId="71" borderId="475" applyNumberFormat="0" applyFont="0" applyBorder="0" applyAlignment="0" applyProtection="0"/>
    <xf numFmtId="0" fontId="12" fillId="25" borderId="475" applyNumberFormat="0" applyProtection="0">
      <alignment horizontal="left" vertical="center"/>
    </xf>
    <xf numFmtId="0" fontId="147" fillId="73" borderId="511">
      <alignment horizontal="left" vertical="center" wrapText="1"/>
    </xf>
    <xf numFmtId="1" fontId="121" fillId="69" borderId="481" applyNumberFormat="0" applyBorder="0" applyAlignment="0">
      <alignment horizontal="centerContinuous" vertical="center"/>
      <protection locked="0"/>
    </xf>
    <xf numFmtId="0" fontId="12" fillId="25" borderId="475" applyNumberFormat="0" applyProtection="0">
      <alignment horizontal="left" vertical="center"/>
    </xf>
    <xf numFmtId="10" fontId="108" fillId="65" borderId="498" applyNumberFormat="0" applyBorder="0" applyAlignment="0" applyProtection="0"/>
    <xf numFmtId="0" fontId="47" fillId="0" borderId="471">
      <alignment horizontal="left" vertical="center"/>
    </xf>
    <xf numFmtId="237" fontId="12" fillId="71" borderId="475" applyNumberFormat="0" applyFont="0" applyBorder="0" applyAlignment="0" applyProtection="0"/>
    <xf numFmtId="1" fontId="121" fillId="69" borderId="481" applyNumberFormat="0" applyBorder="0" applyAlignment="0">
      <alignment horizontal="centerContinuous" vertical="center"/>
      <protection locked="0"/>
    </xf>
    <xf numFmtId="0" fontId="12" fillId="60" borderId="1635" applyNumberFormat="0">
      <alignment horizontal="centerContinuous" vertical="center" wrapText="1"/>
    </xf>
    <xf numFmtId="0" fontId="25" fillId="8" borderId="476" applyNumberFormat="0" applyAlignment="0" applyProtection="0"/>
    <xf numFmtId="0" fontId="12" fillId="0" borderId="537"/>
    <xf numFmtId="0" fontId="147" fillId="73" borderId="511">
      <alignment horizontal="left" vertical="center" wrapText="1"/>
    </xf>
    <xf numFmtId="0" fontId="47" fillId="0" borderId="506">
      <alignment horizontal="left" vertical="center"/>
    </xf>
    <xf numFmtId="10" fontId="108" fillId="65" borderId="513" applyNumberFormat="0" applyBorder="0" applyAlignment="0" applyProtection="0"/>
    <xf numFmtId="231" fontId="85" fillId="0" borderId="491" applyFont="0" applyFill="0" applyBorder="0" applyAlignment="0" applyProtection="0"/>
    <xf numFmtId="237" fontId="12" fillId="71" borderId="498" applyNumberFormat="0" applyFont="0" applyBorder="0" applyAlignment="0" applyProtection="0"/>
    <xf numFmtId="0" fontId="12" fillId="61" borderId="1635" applyNumberFormat="0">
      <alignment horizontal="left" vertical="center"/>
    </xf>
    <xf numFmtId="1" fontId="121" fillId="69" borderId="472" applyNumberFormat="0" applyBorder="0" applyAlignment="0">
      <alignment horizontal="centerContinuous" vertical="center"/>
      <protection locked="0"/>
    </xf>
    <xf numFmtId="208" fontId="90" fillId="63" borderId="1666"/>
    <xf numFmtId="0" fontId="25" fillId="8" borderId="503" applyNumberFormat="0" applyAlignment="0" applyProtection="0"/>
    <xf numFmtId="238" fontId="87" fillId="0" borderId="389">
      <alignment horizontal="center"/>
    </xf>
    <xf numFmtId="0" fontId="47" fillId="0" borderId="528">
      <alignment horizontal="left" vertical="center"/>
    </xf>
    <xf numFmtId="237" fontId="12" fillId="71" borderId="513" applyNumberFormat="0" applyFont="0" applyBorder="0" applyAlignment="0" applyProtection="0"/>
    <xf numFmtId="0" fontId="83" fillId="0" borderId="1549" applyNumberFormat="0" applyFont="0" applyFill="0" applyAlignment="0" applyProtection="0"/>
    <xf numFmtId="0" fontId="17" fillId="21" borderId="1635" applyNumberFormat="0" applyAlignment="0" applyProtection="0"/>
    <xf numFmtId="0" fontId="12" fillId="0" borderId="549"/>
    <xf numFmtId="0" fontId="147" fillId="73" borderId="521">
      <alignment horizontal="left" vertical="center" wrapText="1"/>
    </xf>
    <xf numFmtId="1" fontId="121" fillId="69" borderId="529" applyNumberFormat="0" applyBorder="0" applyAlignment="0">
      <alignment horizontal="centerContinuous" vertical="center"/>
      <protection locked="0"/>
    </xf>
    <xf numFmtId="10" fontId="108" fillId="65" borderId="537" applyNumberFormat="0" applyBorder="0" applyAlignment="0" applyProtection="0"/>
    <xf numFmtId="0" fontId="25" fillId="8" borderId="514" applyNumberFormat="0" applyAlignment="0" applyProtection="0"/>
    <xf numFmtId="0" fontId="12" fillId="24" borderId="1662" applyNumberFormat="0" applyFont="0" applyAlignment="0" applyProtection="0"/>
    <xf numFmtId="0" fontId="47" fillId="0" borderId="506">
      <alignment horizontal="left" vertical="center"/>
    </xf>
    <xf numFmtId="166" fontId="113" fillId="0" borderId="1667">
      <protection locked="0"/>
    </xf>
    <xf numFmtId="238" fontId="87" fillId="0" borderId="389">
      <alignment horizontal="center"/>
    </xf>
    <xf numFmtId="0" fontId="25" fillId="8" borderId="1635" applyNumberFormat="0" applyAlignment="0" applyProtection="0"/>
    <xf numFmtId="227" fontId="78" fillId="0" borderId="388" applyNumberFormat="0" applyFill="0">
      <alignment horizontal="right"/>
    </xf>
    <xf numFmtId="227" fontId="78" fillId="0" borderId="388" applyNumberFormat="0" applyFill="0">
      <alignment horizontal="right"/>
    </xf>
    <xf numFmtId="1" fontId="121" fillId="69" borderId="481" applyNumberFormat="0" applyBorder="0" applyAlignment="0">
      <alignment horizontal="centerContinuous" vertical="center"/>
      <protection locked="0"/>
    </xf>
    <xf numFmtId="1" fontId="121" fillId="69" borderId="518" applyNumberFormat="0" applyBorder="0" applyAlignment="0">
      <alignment horizontal="centerContinuous" vertical="center"/>
      <protection locked="0"/>
    </xf>
    <xf numFmtId="0" fontId="25" fillId="8" borderId="523" applyNumberFormat="0" applyAlignment="0" applyProtection="0"/>
    <xf numFmtId="0" fontId="47" fillId="0" borderId="542">
      <alignment horizontal="left" vertical="center"/>
    </xf>
    <xf numFmtId="237" fontId="12" fillId="71" borderId="537" applyNumberFormat="0" applyFont="0" applyBorder="0" applyAlignment="0" applyProtection="0"/>
    <xf numFmtId="0" fontId="147" fillId="73" borderId="558">
      <alignment horizontal="left" vertical="center" wrapText="1"/>
    </xf>
    <xf numFmtId="0" fontId="12" fillId="0" borderId="549"/>
    <xf numFmtId="237" fontId="12" fillId="71" borderId="475" applyNumberFormat="0" applyFont="0" applyBorder="0" applyAlignment="0" applyProtection="0"/>
    <xf numFmtId="1" fontId="121" fillId="69" borderId="543" applyNumberFormat="0" applyBorder="0" applyAlignment="0">
      <alignment horizontal="centerContinuous" vertical="center"/>
      <protection locked="0"/>
    </xf>
    <xf numFmtId="10" fontId="108" fillId="65" borderId="549" applyNumberFormat="0" applyBorder="0" applyAlignment="0" applyProtection="0"/>
    <xf numFmtId="0" fontId="25" fillId="8" borderId="538" applyNumberFormat="0" applyAlignment="0" applyProtection="0"/>
    <xf numFmtId="0" fontId="147" fillId="73" borderId="548">
      <alignment horizontal="left" vertical="center" wrapText="1"/>
    </xf>
    <xf numFmtId="0" fontId="47" fillId="0" borderId="480">
      <alignment horizontal="left" vertical="center"/>
    </xf>
    <xf numFmtId="227" fontId="78" fillId="0" borderId="388" applyNumberFormat="0" applyFill="0">
      <alignment horizontal="right"/>
    </xf>
    <xf numFmtId="227" fontId="78" fillId="0" borderId="388" applyNumberFormat="0" applyFill="0">
      <alignment horizontal="right"/>
    </xf>
    <xf numFmtId="10" fontId="108" fillId="65" borderId="475" applyNumberFormat="0" applyBorder="0" applyAlignment="0" applyProtection="0"/>
    <xf numFmtId="0" fontId="12" fillId="0" borderId="475"/>
    <xf numFmtId="260" fontId="164" fillId="0" borderId="480" applyBorder="0"/>
    <xf numFmtId="0" fontId="47" fillId="0" borderId="533">
      <alignment horizontal="left" vertical="center"/>
    </xf>
    <xf numFmtId="0" fontId="12" fillId="0" borderId="580"/>
    <xf numFmtId="237" fontId="12" fillId="71" borderId="549" applyNumberFormat="0" applyFont="0" applyBorder="0" applyAlignment="0" applyProtection="0"/>
    <xf numFmtId="241" fontId="194" fillId="86" borderId="456" applyNumberFormat="0" applyBorder="0" applyAlignment="0" applyProtection="0">
      <alignment vertical="center"/>
    </xf>
    <xf numFmtId="171" fontId="85" fillId="0" borderId="465"/>
    <xf numFmtId="264" fontId="172" fillId="65" borderId="475" applyFill="0" applyBorder="0" applyAlignment="0" applyProtection="0">
      <alignment horizontal="right"/>
      <protection locked="0"/>
    </xf>
    <xf numFmtId="0" fontId="177" fillId="67" borderId="475">
      <alignment horizontal="center" vertical="center" wrapText="1"/>
      <protection hidden="1"/>
    </xf>
    <xf numFmtId="0" fontId="147" fillId="73" borderId="558">
      <alignment horizontal="left" vertical="center" wrapText="1"/>
    </xf>
    <xf numFmtId="14" fontId="85" fillId="0" borderId="491" applyFont="0" applyFill="0" applyBorder="0" applyAlignment="0" applyProtection="0"/>
    <xf numFmtId="1" fontId="121" fillId="69" borderId="550" applyNumberFormat="0" applyBorder="0" applyAlignment="0">
      <alignment horizontal="centerContinuous" vertical="center"/>
      <protection locked="0"/>
    </xf>
    <xf numFmtId="0" fontId="183" fillId="81" borderId="475" applyNumberFormat="0" applyProtection="0">
      <alignment horizontal="center" vertical="center"/>
    </xf>
    <xf numFmtId="0" fontId="47" fillId="0" borderId="533">
      <alignment horizontal="left" vertical="center"/>
    </xf>
    <xf numFmtId="241" fontId="194" fillId="86" borderId="486" applyNumberFormat="0" applyBorder="0" applyAlignment="0" applyProtection="0">
      <alignment vertical="center"/>
    </xf>
    <xf numFmtId="171" fontId="85" fillId="0" borderId="487"/>
    <xf numFmtId="10" fontId="108" fillId="65" borderId="549" applyNumberFormat="0" applyBorder="0" applyAlignment="0" applyProtection="0"/>
    <xf numFmtId="0" fontId="25" fillId="8" borderId="552" applyNumberFormat="0" applyAlignment="0" applyProtection="0"/>
    <xf numFmtId="2" fontId="149" fillId="0" borderId="491"/>
    <xf numFmtId="0" fontId="11" fillId="81" borderId="475" applyNumberFormat="0" applyProtection="0">
      <alignment horizontal="center" vertical="center" wrapText="1"/>
    </xf>
    <xf numFmtId="0" fontId="11" fillId="81" borderId="475" applyNumberFormat="0" applyProtection="0">
      <alignment horizontal="center" vertical="center"/>
    </xf>
    <xf numFmtId="1" fontId="121" fillId="69" borderId="550" applyNumberFormat="0" applyBorder="0" applyAlignment="0">
      <alignment horizontal="centerContinuous" vertical="center"/>
      <protection locked="0"/>
    </xf>
    <xf numFmtId="0" fontId="11" fillId="81" borderId="475" applyNumberFormat="0" applyProtection="0">
      <alignment horizontal="center" vertical="center" wrapText="1"/>
    </xf>
    <xf numFmtId="0" fontId="11" fillId="60" borderId="475" applyNumberFormat="0" applyProtection="0">
      <alignment horizontal="left" vertical="center" wrapText="1"/>
    </xf>
    <xf numFmtId="257" fontId="11" fillId="82" borderId="475" applyNumberFormat="0" applyProtection="0">
      <alignment horizontal="center" vertical="center" wrapText="1"/>
    </xf>
    <xf numFmtId="0" fontId="147" fillId="73" borderId="548">
      <alignment horizontal="left" vertical="center" wrapText="1"/>
    </xf>
    <xf numFmtId="0" fontId="25" fillId="8" borderId="560" applyNumberFormat="0" applyAlignment="0" applyProtection="0"/>
    <xf numFmtId="0" fontId="12" fillId="25" borderId="475" applyNumberFormat="0" applyProtection="0">
      <alignment horizontal="left" vertical="center" wrapText="1"/>
    </xf>
    <xf numFmtId="241" fontId="194" fillId="86" borderId="486" applyNumberFormat="0" applyBorder="0" applyAlignment="0" applyProtection="0">
      <alignment vertical="center"/>
    </xf>
    <xf numFmtId="171" fontId="85" fillId="0" borderId="487"/>
    <xf numFmtId="0" fontId="47" fillId="0" borderId="533">
      <alignment horizontal="left" vertical="center"/>
    </xf>
    <xf numFmtId="0" fontId="11" fillId="60" borderId="475" applyNumberFormat="0" applyProtection="0">
      <alignment horizontal="left" vertical="center" wrapText="1"/>
    </xf>
    <xf numFmtId="241" fontId="194" fillId="86" borderId="1658" applyNumberFormat="0" applyBorder="0" applyAlignment="0" applyProtection="0">
      <alignment vertical="center"/>
    </xf>
    <xf numFmtId="0" fontId="147" fillId="73" borderId="1668">
      <alignment horizontal="left" vertical="center" wrapText="1"/>
    </xf>
    <xf numFmtId="0" fontId="47" fillId="0" borderId="533">
      <alignment horizontal="left" vertical="center"/>
    </xf>
    <xf numFmtId="1" fontId="121" fillId="69" borderId="550" applyNumberFormat="0" applyBorder="0" applyAlignment="0">
      <alignment horizontal="centerContinuous" vertical="center"/>
      <protection locked="0"/>
    </xf>
    <xf numFmtId="237" fontId="12" fillId="71" borderId="549" applyNumberFormat="0" applyFont="0" applyBorder="0" applyAlignment="0" applyProtection="0"/>
    <xf numFmtId="0" fontId="147" fillId="73" borderId="577">
      <alignment horizontal="left" vertical="center" wrapText="1"/>
    </xf>
    <xf numFmtId="0" fontId="25" fillId="8" borderId="560" applyNumberFormat="0" applyAlignment="0" applyProtection="0"/>
    <xf numFmtId="166" fontId="113" fillId="0" borderId="454">
      <protection locked="0"/>
    </xf>
    <xf numFmtId="166" fontId="113" fillId="0" borderId="1667">
      <protection locked="0"/>
    </xf>
    <xf numFmtId="1" fontId="121" fillId="69" borderId="550" applyNumberFormat="0" applyBorder="0" applyAlignment="0">
      <alignment horizontal="centerContinuous" vertical="center"/>
      <protection locked="0"/>
    </xf>
    <xf numFmtId="10" fontId="108" fillId="65" borderId="580" applyNumberFormat="0" applyBorder="0" applyAlignment="0" applyProtection="0"/>
    <xf numFmtId="208" fontId="90" fillId="63" borderId="1666"/>
    <xf numFmtId="0" fontId="25" fillId="8" borderId="552" applyNumberFormat="0" applyAlignment="0" applyProtection="0"/>
    <xf numFmtId="241" fontId="194" fillId="86" borderId="496" applyNumberFormat="0" applyBorder="0" applyAlignment="0" applyProtection="0">
      <alignment vertical="center"/>
    </xf>
    <xf numFmtId="171" fontId="85" fillId="0" borderId="497"/>
    <xf numFmtId="241" fontId="194" fillId="86" borderId="1658" applyNumberFormat="0" applyBorder="0" applyAlignment="0" applyProtection="0">
      <alignment vertical="center"/>
    </xf>
    <xf numFmtId="0" fontId="12" fillId="24" borderId="468" applyNumberFormat="0" applyFont="0" applyAlignment="0" applyProtection="0"/>
    <xf numFmtId="0" fontId="25" fillId="8" borderId="560" applyNumberFormat="0" applyAlignment="0" applyProtection="0"/>
    <xf numFmtId="0" fontId="28" fillId="21" borderId="1591" applyNumberFormat="0" applyAlignment="0" applyProtection="0"/>
    <xf numFmtId="0" fontId="47" fillId="0" borderId="585">
      <alignment horizontal="left" vertical="center"/>
    </xf>
    <xf numFmtId="231" fontId="85" fillId="0" borderId="491" applyFont="0" applyFill="0" applyBorder="0" applyAlignment="0" applyProtection="0"/>
    <xf numFmtId="241" fontId="194" fillId="86" borderId="527" applyNumberFormat="0" applyBorder="0" applyAlignment="0" applyProtection="0">
      <alignment vertical="center"/>
    </xf>
    <xf numFmtId="241" fontId="194" fillId="86" borderId="522" applyNumberFormat="0" applyBorder="0" applyAlignment="0" applyProtection="0">
      <alignment vertical="center"/>
    </xf>
    <xf numFmtId="171" fontId="85" fillId="0" borderId="512"/>
    <xf numFmtId="166" fontId="113" fillId="0" borderId="484">
      <protection locked="0"/>
    </xf>
    <xf numFmtId="237" fontId="12" fillId="71" borderId="580" applyNumberFormat="0" applyFont="0" applyBorder="0" applyAlignment="0" applyProtection="0"/>
    <xf numFmtId="0" fontId="30" fillId="0" borderId="1601" applyNumberFormat="0" applyFill="0" applyAlignment="0" applyProtection="0"/>
    <xf numFmtId="0" fontId="17" fillId="21" borderId="1635" applyNumberFormat="0" applyAlignment="0" applyProtection="0"/>
    <xf numFmtId="1" fontId="121" fillId="69" borderId="586" applyNumberFormat="0" applyBorder="0" applyAlignment="0">
      <alignment horizontal="centerContinuous" vertical="center"/>
      <protection locked="0"/>
    </xf>
    <xf numFmtId="0" fontId="25" fillId="8" borderId="1635" applyNumberFormat="0" applyAlignment="0" applyProtection="0"/>
    <xf numFmtId="0" fontId="47" fillId="0" borderId="585">
      <alignment horizontal="left" vertical="center"/>
    </xf>
    <xf numFmtId="0" fontId="25" fillId="8" borderId="581" applyNumberFormat="0" applyAlignment="0" applyProtection="0"/>
    <xf numFmtId="0" fontId="28" fillId="21" borderId="1591" applyNumberFormat="0" applyAlignment="0" applyProtection="0"/>
    <xf numFmtId="166" fontId="113" fillId="0" borderId="494">
      <protection locked="0"/>
    </xf>
    <xf numFmtId="0" fontId="30" fillId="0" borderId="1601" applyNumberFormat="0" applyFill="0" applyAlignment="0" applyProtection="0"/>
    <xf numFmtId="1" fontId="121" fillId="69" borderId="586" applyNumberFormat="0" applyBorder="0" applyAlignment="0">
      <alignment horizontal="centerContinuous" vertical="center"/>
      <protection locked="0"/>
    </xf>
    <xf numFmtId="0" fontId="25" fillId="8" borderId="581" applyNumberFormat="0" applyAlignment="0" applyProtection="0"/>
    <xf numFmtId="0" fontId="17" fillId="21" borderId="1635" applyNumberFormat="0" applyAlignment="0" applyProtection="0"/>
    <xf numFmtId="171" fontId="85" fillId="0" borderId="536"/>
    <xf numFmtId="171" fontId="85" fillId="0" borderId="536"/>
    <xf numFmtId="241" fontId="194" fillId="86" borderId="522" applyNumberFormat="0" applyBorder="0" applyAlignment="0" applyProtection="0">
      <alignment vertical="center"/>
    </xf>
    <xf numFmtId="166" fontId="113" fillId="0" borderId="510">
      <protection locked="0"/>
    </xf>
    <xf numFmtId="0" fontId="25" fillId="8" borderId="1635" applyNumberFormat="0" applyAlignment="0" applyProtection="0"/>
    <xf numFmtId="166" fontId="113" fillId="0" borderId="510">
      <protection locked="0"/>
    </xf>
    <xf numFmtId="0" fontId="17" fillId="21" borderId="458" applyNumberFormat="0" applyAlignment="0" applyProtection="0"/>
    <xf numFmtId="0" fontId="12" fillId="24" borderId="515" applyNumberFormat="0" applyFont="0" applyAlignment="0" applyProtection="0"/>
    <xf numFmtId="241" fontId="194" fillId="86" borderId="522" applyNumberFormat="0" applyBorder="0" applyAlignment="0" applyProtection="0">
      <alignment vertical="center"/>
    </xf>
    <xf numFmtId="171" fontId="85" fillId="0" borderId="545"/>
    <xf numFmtId="0" fontId="83" fillId="0" borderId="463" applyNumberFormat="0" applyFont="0" applyFill="0" applyAlignment="0" applyProtection="0"/>
    <xf numFmtId="171" fontId="85" fillId="0" borderId="545"/>
    <xf numFmtId="0" fontId="17" fillId="21" borderId="467" applyNumberFormat="0" applyAlignment="0" applyProtection="0"/>
    <xf numFmtId="208" fontId="90" fillId="63" borderId="453"/>
    <xf numFmtId="0" fontId="83" fillId="0" borderId="473" applyNumberFormat="0" applyFont="0" applyFill="0" applyAlignment="0" applyProtection="0"/>
    <xf numFmtId="0" fontId="12" fillId="24" borderId="524" applyNumberFormat="0" applyFont="0" applyAlignment="0" applyProtection="0"/>
    <xf numFmtId="167" fontId="87" fillId="0" borderId="474" applyFont="0"/>
    <xf numFmtId="171" fontId="85" fillId="0" borderId="545"/>
    <xf numFmtId="0" fontId="99" fillId="0" borderId="386" applyNumberFormat="0" applyFont="0" applyFill="0" applyAlignment="0" applyProtection="0">
      <alignment horizontal="centerContinuous"/>
    </xf>
    <xf numFmtId="208" fontId="90" fillId="63" borderId="483"/>
    <xf numFmtId="171" fontId="85" fillId="0" borderId="565"/>
    <xf numFmtId="166" fontId="113" fillId="0" borderId="520">
      <protection locked="0"/>
    </xf>
    <xf numFmtId="167" fontId="87" fillId="0" borderId="474" applyFont="0"/>
    <xf numFmtId="0" fontId="12" fillId="24" borderId="541" applyNumberFormat="0" applyFont="0" applyAlignment="0" applyProtection="0"/>
    <xf numFmtId="0" fontId="17" fillId="21" borderId="476" applyNumberFormat="0" applyAlignment="0" applyProtection="0"/>
    <xf numFmtId="0" fontId="83" fillId="0" borderId="473" applyNumberFormat="0" applyFont="0" applyFill="0" applyAlignment="0" applyProtection="0"/>
    <xf numFmtId="0" fontId="83" fillId="0" borderId="491" applyNumberFormat="0" applyFont="0" applyFill="0" applyAlignment="0" applyProtection="0"/>
    <xf numFmtId="0" fontId="97" fillId="0" borderId="491" applyNumberFormat="0" applyFill="0" applyAlignment="0" applyProtection="0"/>
    <xf numFmtId="241" fontId="194" fillId="86" borderId="522" applyNumberFormat="0" applyBorder="0" applyAlignment="0" applyProtection="0">
      <alignment vertical="center"/>
    </xf>
    <xf numFmtId="171" fontId="85" fillId="0" borderId="545"/>
    <xf numFmtId="208" fontId="90" fillId="63" borderId="493"/>
    <xf numFmtId="167" fontId="87" fillId="0" borderId="492" applyFont="0"/>
    <xf numFmtId="171" fontId="85" fillId="0" borderId="565"/>
    <xf numFmtId="0" fontId="17" fillId="21" borderId="503" applyNumberFormat="0" applyAlignment="0" applyProtection="0"/>
    <xf numFmtId="0" fontId="83" fillId="0" borderId="507" applyNumberFormat="0" applyFont="0" applyFill="0" applyAlignment="0" applyProtection="0"/>
    <xf numFmtId="208" fontId="90" fillId="63" borderId="509"/>
    <xf numFmtId="241" fontId="194" fillId="86" borderId="522" applyNumberFormat="0" applyBorder="0" applyAlignment="0" applyProtection="0">
      <alignment vertical="center"/>
    </xf>
    <xf numFmtId="171" fontId="85" fillId="0" borderId="545"/>
    <xf numFmtId="167" fontId="87" fillId="0" borderId="508" applyFont="0"/>
    <xf numFmtId="166" fontId="113" fillId="0" borderId="557">
      <protection locked="0"/>
    </xf>
    <xf numFmtId="0" fontId="12" fillId="24" borderId="553" applyNumberFormat="0" applyFont="0" applyAlignment="0" applyProtection="0"/>
    <xf numFmtId="241" fontId="194" fillId="86" borderId="522" applyNumberFormat="0" applyBorder="0" applyAlignment="0" applyProtection="0">
      <alignment vertical="center"/>
    </xf>
    <xf numFmtId="171" fontId="85" fillId="0" borderId="545"/>
    <xf numFmtId="0" fontId="12" fillId="60" borderId="2131" applyNumberFormat="0">
      <alignment horizontal="centerContinuous" vertical="center" wrapText="1"/>
    </xf>
    <xf numFmtId="0" fontId="28" fillId="21" borderId="1591" applyNumberFormat="0" applyAlignment="0" applyProtection="0"/>
    <xf numFmtId="0" fontId="17" fillId="21" borderId="514" applyNumberFormat="0" applyAlignment="0" applyProtection="0"/>
    <xf numFmtId="0" fontId="30" fillId="0" borderId="1601" applyNumberFormat="0" applyFill="0" applyAlignment="0" applyProtection="0"/>
    <xf numFmtId="0" fontId="17" fillId="21" borderId="1635" applyNumberFormat="0" applyAlignment="0" applyProtection="0"/>
    <xf numFmtId="0" fontId="83" fillId="0" borderId="530" applyNumberFormat="0" applyFont="0" applyFill="0" applyAlignment="0" applyProtection="0"/>
    <xf numFmtId="260" fontId="164" fillId="0" borderId="480" applyBorder="0"/>
    <xf numFmtId="0" fontId="25" fillId="8" borderId="1635" applyNumberFormat="0" applyAlignment="0" applyProtection="0"/>
    <xf numFmtId="0" fontId="28" fillId="21" borderId="1591" applyNumberFormat="0" applyAlignment="0" applyProtection="0"/>
    <xf numFmtId="0" fontId="30" fillId="0" borderId="1601" applyNumberFormat="0" applyFill="0" applyAlignment="0" applyProtection="0"/>
    <xf numFmtId="0" fontId="12" fillId="61" borderId="2131" applyNumberFormat="0">
      <alignment horizontal="left" vertical="center"/>
    </xf>
    <xf numFmtId="0" fontId="99" fillId="0" borderId="386" applyNumberFormat="0" applyFont="0" applyFill="0" applyAlignment="0" applyProtection="0">
      <alignment horizontal="centerContinuous"/>
    </xf>
    <xf numFmtId="166" fontId="113" fillId="0" borderId="547">
      <protection locked="0"/>
    </xf>
    <xf numFmtId="260" fontId="164" fillId="0" borderId="462" applyBorder="0"/>
    <xf numFmtId="0" fontId="12" fillId="24" borderId="566" applyNumberFormat="0" applyFont="0" applyAlignment="0" applyProtection="0"/>
    <xf numFmtId="208" fontId="90" fillId="63" borderId="509"/>
    <xf numFmtId="167" fontId="87" fillId="0" borderId="508" applyFont="0"/>
    <xf numFmtId="241" fontId="194" fillId="86" borderId="578" applyNumberFormat="0" applyBorder="0" applyAlignment="0" applyProtection="0">
      <alignment vertical="center"/>
    </xf>
    <xf numFmtId="171" fontId="85" fillId="0" borderId="579"/>
    <xf numFmtId="0" fontId="17" fillId="21" borderId="523" applyNumberFormat="0" applyAlignment="0" applyProtection="0"/>
    <xf numFmtId="171" fontId="85" fillId="0" borderId="1670"/>
    <xf numFmtId="0" fontId="83" fillId="0" borderId="507" applyNumberFormat="0" applyFont="0" applyFill="0" applyAlignment="0" applyProtection="0"/>
    <xf numFmtId="0" fontId="12" fillId="24" borderId="566" applyNumberFormat="0" applyFont="0" applyAlignment="0" applyProtection="0"/>
    <xf numFmtId="166" fontId="113" fillId="0" borderId="557">
      <protection locked="0"/>
    </xf>
    <xf numFmtId="0" fontId="12" fillId="24" borderId="553" applyNumberFormat="0" applyFont="0" applyAlignment="0" applyProtection="0"/>
    <xf numFmtId="0" fontId="99" fillId="0" borderId="386" applyNumberFormat="0" applyFont="0" applyFill="0" applyAlignment="0" applyProtection="0">
      <alignment horizontal="centerContinuous"/>
    </xf>
    <xf numFmtId="241" fontId="194" fillId="86" borderId="592" applyNumberFormat="0" applyBorder="0" applyAlignment="0" applyProtection="0">
      <alignment vertical="center"/>
    </xf>
    <xf numFmtId="0" fontId="17" fillId="21" borderId="538" applyNumberFormat="0" applyAlignment="0" applyProtection="0"/>
    <xf numFmtId="171" fontId="85" fillId="0" borderId="593"/>
    <xf numFmtId="0" fontId="83" fillId="0" borderId="544" applyNumberFormat="0" applyFont="0" applyFill="0" applyAlignment="0" applyProtection="0"/>
    <xf numFmtId="0" fontId="12" fillId="24" borderId="461" applyNumberFormat="0" applyFont="0" applyAlignment="0" applyProtection="0"/>
    <xf numFmtId="208" fontId="90" fillId="63" borderId="519"/>
    <xf numFmtId="167" fontId="87" fillId="0" borderId="535" applyFont="0"/>
    <xf numFmtId="166" fontId="113" fillId="0" borderId="547">
      <protection locked="0"/>
    </xf>
    <xf numFmtId="165" fontId="193" fillId="0" borderId="1669" applyFill="0" applyAlignment="0" applyProtection="0"/>
    <xf numFmtId="39" fontId="12" fillId="0" borderId="1669">
      <protection locked="0"/>
    </xf>
    <xf numFmtId="171" fontId="85" fillId="0" borderId="1682"/>
    <xf numFmtId="208" fontId="90" fillId="63" borderId="2314"/>
    <xf numFmtId="171" fontId="85" fillId="0" borderId="1682"/>
    <xf numFmtId="165" fontId="193" fillId="0" borderId="1685" applyFill="0" applyAlignment="0" applyProtection="0"/>
    <xf numFmtId="39" fontId="12" fillId="0" borderId="1685">
      <protection locked="0"/>
    </xf>
    <xf numFmtId="171" fontId="85" fillId="0" borderId="1708"/>
    <xf numFmtId="39" fontId="12" fillId="0" borderId="1703">
      <protection locked="0"/>
    </xf>
    <xf numFmtId="171" fontId="85" fillId="0" borderId="1708"/>
    <xf numFmtId="0" fontId="83" fillId="0" borderId="507" applyNumberFormat="0" applyFont="0" applyFill="0" applyAlignment="0" applyProtection="0"/>
    <xf numFmtId="166" fontId="113" fillId="0" borderId="576">
      <protection locked="0"/>
    </xf>
    <xf numFmtId="0" fontId="12" fillId="24" borderId="582" applyNumberFormat="0" applyFont="0" applyAlignment="0" applyProtection="0"/>
    <xf numFmtId="0" fontId="17" fillId="21" borderId="552" applyNumberFormat="0" applyAlignment="0" applyProtection="0"/>
    <xf numFmtId="0" fontId="83" fillId="0" borderId="534" applyNumberFormat="0" applyFont="0" applyFill="0" applyAlignment="0" applyProtection="0"/>
    <xf numFmtId="165" fontId="193" fillId="0" borderId="1703" applyFill="0" applyAlignment="0" applyProtection="0"/>
    <xf numFmtId="0" fontId="12" fillId="24" borderId="582" applyNumberFormat="0" applyFont="0" applyAlignment="0" applyProtection="0"/>
    <xf numFmtId="208" fontId="90" fillId="63" borderId="556"/>
    <xf numFmtId="0" fontId="17" fillId="21" borderId="560" applyNumberFormat="0" applyAlignment="0" applyProtection="0"/>
    <xf numFmtId="0" fontId="83" fillId="0" borderId="534" applyNumberFormat="0" applyFont="0" applyFill="0" applyAlignment="0" applyProtection="0"/>
    <xf numFmtId="208" fontId="90" fillId="63" borderId="546"/>
    <xf numFmtId="167" fontId="87" fillId="0" borderId="551" applyFont="0"/>
    <xf numFmtId="39" fontId="12" fillId="0" borderId="1703">
      <protection locked="0"/>
    </xf>
    <xf numFmtId="171" fontId="85" fillId="0" borderId="1726"/>
    <xf numFmtId="0" fontId="17" fillId="21" borderId="560" applyNumberFormat="0" applyAlignment="0" applyProtection="0"/>
    <xf numFmtId="0" fontId="83" fillId="0" borderId="1881" applyNumberFormat="0" applyFont="0" applyFill="0" applyAlignment="0" applyProtection="0"/>
    <xf numFmtId="241" fontId="194" fillId="86" borderId="1658" applyNumberFormat="0" applyBorder="0" applyAlignment="0" applyProtection="0">
      <alignment vertical="center"/>
    </xf>
    <xf numFmtId="0" fontId="17" fillId="21" borderId="2131" applyNumberFormat="0" applyAlignment="0" applyProtection="0"/>
    <xf numFmtId="241" fontId="194" fillId="86" borderId="1681" applyNumberFormat="0" applyBorder="0" applyAlignment="0" applyProtection="0">
      <alignment vertical="center"/>
    </xf>
    <xf numFmtId="0" fontId="12" fillId="24" borderId="2308" applyNumberFormat="0" applyFont="0" applyAlignment="0" applyProtection="0"/>
    <xf numFmtId="241" fontId="194" fillId="86" borderId="1681" applyNumberFormat="0" applyBorder="0" applyAlignment="0" applyProtection="0">
      <alignment vertical="center"/>
    </xf>
    <xf numFmtId="0" fontId="83" fillId="0" borderId="534" applyNumberFormat="0" applyFont="0" applyFill="0" applyAlignment="0" applyProtection="0"/>
    <xf numFmtId="0" fontId="17" fillId="21" borderId="552" applyNumberFormat="0" applyAlignment="0" applyProtection="0"/>
    <xf numFmtId="0" fontId="83" fillId="0" borderId="534" applyNumberFormat="0" applyFont="0" applyFill="0" applyAlignment="0" applyProtection="0"/>
    <xf numFmtId="0" fontId="12" fillId="61" borderId="458" applyNumberFormat="0">
      <alignment horizontal="left" vertical="center"/>
    </xf>
    <xf numFmtId="0" fontId="12" fillId="60" borderId="458" applyNumberFormat="0">
      <alignment horizontal="centerContinuous" vertical="center" wrapText="1"/>
    </xf>
    <xf numFmtId="241" fontId="194" fillId="86" borderId="1707" applyNumberFormat="0" applyBorder="0" applyAlignment="0" applyProtection="0">
      <alignment vertical="center"/>
    </xf>
    <xf numFmtId="208" fontId="90" fillId="63" borderId="556"/>
    <xf numFmtId="171" fontId="12" fillId="0" borderId="85" applyBorder="0" applyProtection="0">
      <alignment horizontal="right" vertical="center"/>
    </xf>
    <xf numFmtId="0" fontId="189" fillId="83" borderId="85" applyBorder="0" applyProtection="0">
      <alignment horizontal="centerContinuous" vertical="center"/>
    </xf>
    <xf numFmtId="0" fontId="17" fillId="21" borderId="560" applyNumberFormat="0" applyAlignment="0" applyProtection="0"/>
    <xf numFmtId="241" fontId="194" fillId="86" borderId="456" applyNumberFormat="0" applyBorder="0" applyAlignment="0" applyProtection="0">
      <alignment vertical="center"/>
    </xf>
    <xf numFmtId="49" fontId="79" fillId="0" borderId="85">
      <alignment vertical="center"/>
    </xf>
    <xf numFmtId="0" fontId="12" fillId="61" borderId="467" applyNumberFormat="0">
      <alignment horizontal="left" vertical="center"/>
    </xf>
    <xf numFmtId="0" fontId="83" fillId="0" borderId="491" applyNumberFormat="0" applyFont="0" applyFill="0" applyAlignment="0" applyProtection="0"/>
    <xf numFmtId="0" fontId="97" fillId="0" borderId="491" applyNumberFormat="0" applyFill="0" applyAlignment="0" applyProtection="0"/>
    <xf numFmtId="283" fontId="79" fillId="0" borderId="1528">
      <alignment horizontal="right"/>
    </xf>
    <xf numFmtId="260" fontId="164" fillId="0" borderId="488" applyBorder="0"/>
    <xf numFmtId="166" fontId="113" fillId="0" borderId="2315">
      <protection locked="0"/>
    </xf>
    <xf numFmtId="260" fontId="164" fillId="0" borderId="471" applyBorder="0"/>
    <xf numFmtId="283" fontId="79" fillId="0" borderId="85">
      <alignment horizontal="right"/>
    </xf>
    <xf numFmtId="0" fontId="12" fillId="60" borderId="467" applyNumberFormat="0">
      <alignment horizontal="centerContinuous" vertical="center" wrapText="1"/>
    </xf>
    <xf numFmtId="229" fontId="81" fillId="65" borderId="394" applyFont="0" applyFill="0" applyBorder="0" applyAlignment="0" applyProtection="0"/>
    <xf numFmtId="208" fontId="90" fillId="63" borderId="546"/>
    <xf numFmtId="260" fontId="164" fillId="0" borderId="462" applyBorder="0"/>
    <xf numFmtId="171" fontId="85" fillId="0" borderId="1670"/>
    <xf numFmtId="165" fontId="193" fillId="0" borderId="1669" applyFill="0" applyAlignment="0" applyProtection="0"/>
    <xf numFmtId="0" fontId="17" fillId="21" borderId="581" applyNumberFormat="0" applyAlignment="0" applyProtection="0"/>
    <xf numFmtId="0" fontId="83" fillId="0" borderId="587" applyNumberFormat="0" applyFont="0" applyFill="0" applyAlignment="0" applyProtection="0"/>
    <xf numFmtId="208" fontId="90" fillId="63" borderId="575"/>
    <xf numFmtId="0" fontId="17" fillId="21" borderId="581" applyNumberFormat="0" applyAlignment="0" applyProtection="0"/>
    <xf numFmtId="167" fontId="87" fillId="0" borderId="574" applyFont="0"/>
    <xf numFmtId="0" fontId="83" fillId="0" borderId="587" applyNumberFormat="0" applyFont="0" applyFill="0" applyAlignment="0" applyProtection="0"/>
    <xf numFmtId="39" fontId="12" fillId="0" borderId="1669">
      <protection locked="0"/>
    </xf>
    <xf numFmtId="171" fontId="85" fillId="0" borderId="1682"/>
    <xf numFmtId="171" fontId="85" fillId="0" borderId="1682"/>
    <xf numFmtId="171" fontId="85" fillId="0" borderId="1695"/>
    <xf numFmtId="241" fontId="194" fillId="86" borderId="1658" applyNumberFormat="0" applyBorder="0" applyAlignment="0" applyProtection="0">
      <alignment vertical="center"/>
    </xf>
    <xf numFmtId="49" fontId="79" fillId="0" borderId="1528">
      <alignment vertical="center"/>
    </xf>
    <xf numFmtId="241" fontId="194" fillId="86" borderId="1681" applyNumberFormat="0" applyBorder="0" applyAlignment="0" applyProtection="0">
      <alignment vertical="center"/>
    </xf>
    <xf numFmtId="241" fontId="194" fillId="86" borderId="1681" applyNumberFormat="0" applyBorder="0" applyAlignment="0" applyProtection="0">
      <alignment vertical="center"/>
    </xf>
    <xf numFmtId="0" fontId="97" fillId="0" borderId="85" applyNumberFormat="0" applyFill="0" applyAlignment="0" applyProtection="0"/>
    <xf numFmtId="0" fontId="83" fillId="0" borderId="85" applyNumberFormat="0" applyFont="0" applyFill="0" applyAlignment="0" applyProtection="0"/>
    <xf numFmtId="0" fontId="25" fillId="8" borderId="2131" applyNumberFormat="0" applyAlignment="0" applyProtection="0"/>
    <xf numFmtId="231" fontId="85" fillId="0" borderId="85" applyFont="0" applyFill="0" applyBorder="0" applyAlignment="0" applyProtection="0"/>
    <xf numFmtId="241" fontId="194" fillId="86" borderId="1694" applyNumberFormat="0" applyBorder="0" applyAlignment="0" applyProtection="0">
      <alignment vertical="center"/>
    </xf>
    <xf numFmtId="2" fontId="149" fillId="0" borderId="85"/>
    <xf numFmtId="14" fontId="85" fillId="0" borderId="85" applyFont="0" applyFill="0" applyBorder="0" applyAlignment="0" applyProtection="0"/>
    <xf numFmtId="171" fontId="12" fillId="0" borderId="85" applyBorder="0" applyProtection="0">
      <alignment horizontal="right" vertical="center"/>
    </xf>
    <xf numFmtId="0" fontId="189" fillId="83" borderId="85" applyBorder="0" applyProtection="0">
      <alignment horizontal="centerContinuous" vertical="center"/>
    </xf>
    <xf numFmtId="49" fontId="79" fillId="0" borderId="85">
      <alignment vertical="center"/>
    </xf>
    <xf numFmtId="283" fontId="79" fillId="0" borderId="85">
      <alignment horizontal="right"/>
    </xf>
    <xf numFmtId="0" fontId="147" fillId="73" borderId="485">
      <alignment horizontal="left" vertical="center" wrapText="1"/>
    </xf>
    <xf numFmtId="166" fontId="113" fillId="0" borderId="484">
      <protection locked="0"/>
    </xf>
    <xf numFmtId="208" fontId="90" fillId="63" borderId="483"/>
    <xf numFmtId="0" fontId="147" fillId="73" borderId="511">
      <alignment horizontal="left" vertical="center" wrapText="1"/>
    </xf>
    <xf numFmtId="0" fontId="147" fillId="73" borderId="495">
      <alignment horizontal="left" vertical="center" wrapText="1"/>
    </xf>
    <xf numFmtId="166" fontId="113" fillId="0" borderId="494">
      <protection locked="0"/>
    </xf>
    <xf numFmtId="208" fontId="90" fillId="63" borderId="493"/>
    <xf numFmtId="166" fontId="113" fillId="0" borderId="510">
      <protection locked="0"/>
    </xf>
    <xf numFmtId="208" fontId="90" fillId="63" borderId="509"/>
    <xf numFmtId="0" fontId="147" fillId="73" borderId="521">
      <alignment horizontal="left" vertical="center" wrapText="1"/>
    </xf>
    <xf numFmtId="166" fontId="113" fillId="0" borderId="520">
      <protection locked="0"/>
    </xf>
    <xf numFmtId="208" fontId="90" fillId="63" borderId="519"/>
    <xf numFmtId="0" fontId="147" fillId="73" borderId="548">
      <alignment horizontal="left" vertical="center" wrapText="1"/>
    </xf>
    <xf numFmtId="166" fontId="113" fillId="0" borderId="547">
      <protection locked="0"/>
    </xf>
    <xf numFmtId="0" fontId="147" fillId="73" borderId="511">
      <alignment horizontal="left" vertical="center" wrapText="1"/>
    </xf>
    <xf numFmtId="166" fontId="113" fillId="0" borderId="510">
      <protection locked="0"/>
    </xf>
    <xf numFmtId="208" fontId="90" fillId="63" borderId="509"/>
    <xf numFmtId="208" fontId="90" fillId="63" borderId="546"/>
    <xf numFmtId="0" fontId="147" fillId="73" borderId="548">
      <alignment horizontal="left" vertical="center" wrapText="1"/>
    </xf>
    <xf numFmtId="166" fontId="113" fillId="0" borderId="547">
      <protection locked="0"/>
    </xf>
    <xf numFmtId="208" fontId="90" fillId="63" borderId="546"/>
    <xf numFmtId="0" fontId="147" fillId="73" borderId="548">
      <alignment horizontal="left" vertical="center" wrapText="1"/>
    </xf>
    <xf numFmtId="166" fontId="113" fillId="0" borderId="547">
      <protection locked="0"/>
    </xf>
    <xf numFmtId="208" fontId="90" fillId="63" borderId="546"/>
    <xf numFmtId="0" fontId="147" fillId="73" borderId="548">
      <alignment horizontal="left" vertical="center" wrapText="1"/>
    </xf>
    <xf numFmtId="166" fontId="113" fillId="0" borderId="547">
      <protection locked="0"/>
    </xf>
    <xf numFmtId="208" fontId="90" fillId="63" borderId="546"/>
    <xf numFmtId="0" fontId="147" fillId="73" borderId="558">
      <alignment horizontal="left" vertical="center" wrapText="1"/>
    </xf>
    <xf numFmtId="166" fontId="113" fillId="0" borderId="557">
      <protection locked="0"/>
    </xf>
    <xf numFmtId="208" fontId="90" fillId="63" borderId="556"/>
    <xf numFmtId="0" fontId="147" fillId="73" borderId="558">
      <alignment horizontal="left" vertical="center" wrapText="1"/>
    </xf>
    <xf numFmtId="166" fontId="113" fillId="0" borderId="557">
      <protection locked="0"/>
    </xf>
    <xf numFmtId="208" fontId="90" fillId="63" borderId="556"/>
    <xf numFmtId="0" fontId="147" fillId="73" borderId="548">
      <alignment horizontal="left" vertical="center" wrapText="1"/>
    </xf>
    <xf numFmtId="166" fontId="113" fillId="0" borderId="547">
      <protection locked="0"/>
    </xf>
    <xf numFmtId="0" fontId="147" fillId="73" borderId="558">
      <alignment horizontal="left" vertical="center" wrapText="1"/>
    </xf>
    <xf numFmtId="166" fontId="113" fillId="0" borderId="557">
      <protection locked="0"/>
    </xf>
    <xf numFmtId="208" fontId="90" fillId="63" borderId="556"/>
    <xf numFmtId="208" fontId="90" fillId="63" borderId="546"/>
    <xf numFmtId="0" fontId="147" fillId="73" borderId="548">
      <alignment horizontal="left" vertical="center" wrapText="1"/>
    </xf>
    <xf numFmtId="166" fontId="113" fillId="0" borderId="547">
      <protection locked="0"/>
    </xf>
    <xf numFmtId="208" fontId="90" fillId="63" borderId="546"/>
    <xf numFmtId="0" fontId="147" fillId="73" borderId="577">
      <alignment horizontal="left" vertical="center" wrapText="1"/>
    </xf>
    <xf numFmtId="166" fontId="113" fillId="0" borderId="576">
      <protection locked="0"/>
    </xf>
    <xf numFmtId="208" fontId="90" fillId="63" borderId="575"/>
    <xf numFmtId="0" fontId="147" fillId="73" borderId="455">
      <alignment horizontal="left" vertical="center" wrapText="1"/>
    </xf>
    <xf numFmtId="166" fontId="113" fillId="0" borderId="454">
      <protection locked="0"/>
    </xf>
    <xf numFmtId="208" fontId="90" fillId="63" borderId="453"/>
    <xf numFmtId="0" fontId="12" fillId="0" borderId="452"/>
    <xf numFmtId="0" fontId="12" fillId="0" borderId="475"/>
    <xf numFmtId="0" fontId="12" fillId="0" borderId="452"/>
    <xf numFmtId="0" fontId="12" fillId="0" borderId="498"/>
    <xf numFmtId="0" fontId="12" fillId="0" borderId="513"/>
    <xf numFmtId="0" fontId="147" fillId="73" borderId="455">
      <alignment horizontal="left" vertical="center" wrapText="1"/>
    </xf>
    <xf numFmtId="0" fontId="12" fillId="0" borderId="513"/>
    <xf numFmtId="10" fontId="108" fillId="65" borderId="452" applyNumberFormat="0" applyBorder="0" applyAlignment="0" applyProtection="0"/>
    <xf numFmtId="0" fontId="147" fillId="73" borderId="485">
      <alignment horizontal="left" vertical="center" wrapText="1"/>
    </xf>
    <xf numFmtId="0" fontId="12" fillId="0" borderId="532"/>
    <xf numFmtId="0" fontId="147" fillId="73" borderId="449">
      <alignment horizontal="left" vertical="center" wrapText="1"/>
    </xf>
    <xf numFmtId="10" fontId="108" fillId="65" borderId="475" applyNumberFormat="0" applyBorder="0" applyAlignment="0" applyProtection="0"/>
    <xf numFmtId="10" fontId="108" fillId="65" borderId="452" applyNumberFormat="0" applyBorder="0" applyAlignment="0" applyProtection="0"/>
    <xf numFmtId="0" fontId="12" fillId="0" borderId="549"/>
    <xf numFmtId="0" fontId="147" fillId="73" borderId="485">
      <alignment horizontal="left" vertical="center" wrapText="1"/>
    </xf>
    <xf numFmtId="238" fontId="87" fillId="0" borderId="389">
      <alignment horizontal="center"/>
    </xf>
    <xf numFmtId="0" fontId="12" fillId="0" borderId="532"/>
    <xf numFmtId="0" fontId="47" fillId="0" borderId="462">
      <alignment horizontal="left" vertical="center"/>
    </xf>
    <xf numFmtId="237" fontId="12" fillId="71" borderId="452" applyNumberFormat="0" applyFont="0" applyBorder="0" applyAlignment="0" applyProtection="0"/>
    <xf numFmtId="0" fontId="147" fillId="73" borderId="521">
      <alignment horizontal="left" vertical="center" wrapText="1"/>
    </xf>
    <xf numFmtId="0" fontId="12" fillId="0" borderId="549"/>
    <xf numFmtId="10" fontId="108" fillId="65" borderId="498" applyNumberFormat="0" applyBorder="0" applyAlignment="0" applyProtection="0"/>
    <xf numFmtId="0" fontId="47" fillId="0" borderId="480">
      <alignment horizontal="left" vertical="center"/>
    </xf>
    <xf numFmtId="0" fontId="189" fillId="83" borderId="1528" applyBorder="0" applyProtection="0">
      <alignment horizontal="centerContinuous" vertical="center"/>
    </xf>
    <xf numFmtId="1" fontId="121" fillId="69" borderId="457" applyNumberFormat="0" applyBorder="0" applyAlignment="0">
      <alignment horizontal="centerContinuous" vertical="center"/>
      <protection locked="0"/>
    </xf>
    <xf numFmtId="237" fontId="12" fillId="71" borderId="475" applyNumberFormat="0" applyFont="0" applyBorder="0" applyAlignment="0" applyProtection="0"/>
    <xf numFmtId="0" fontId="47" fillId="0" borderId="462">
      <alignment horizontal="left" vertical="center"/>
    </xf>
    <xf numFmtId="0" fontId="147" fillId="73" borderId="511">
      <alignment horizontal="left" vertical="center" wrapText="1"/>
    </xf>
    <xf numFmtId="14" fontId="85" fillId="0" borderId="491" applyFont="0" applyFill="0" applyBorder="0" applyAlignment="0" applyProtection="0"/>
    <xf numFmtId="237" fontId="12" fillId="71" borderId="452" applyNumberFormat="0" applyFont="0" applyBorder="0" applyAlignment="0" applyProtection="0"/>
    <xf numFmtId="10" fontId="108" fillId="65" borderId="513" applyNumberFormat="0" applyBorder="0" applyAlignment="0" applyProtection="0"/>
    <xf numFmtId="0" fontId="25" fillId="8" borderId="458" applyNumberFormat="0" applyAlignment="0" applyProtection="0"/>
    <xf numFmtId="238" fontId="87" fillId="0" borderId="389">
      <alignment horizontal="center"/>
    </xf>
    <xf numFmtId="0" fontId="12" fillId="0" borderId="549"/>
    <xf numFmtId="1" fontId="121" fillId="69" borderId="481" applyNumberFormat="0" applyBorder="0" applyAlignment="0">
      <alignment horizontal="centerContinuous" vertical="center"/>
      <protection locked="0"/>
    </xf>
    <xf numFmtId="10" fontId="108" fillId="65" borderId="513" applyNumberFormat="0" applyBorder="0" applyAlignment="0" applyProtection="0"/>
    <xf numFmtId="2" fontId="149" fillId="0" borderId="491"/>
    <xf numFmtId="1" fontId="121" fillId="69" borderId="457" applyNumberFormat="0" applyBorder="0" applyAlignment="0">
      <alignment horizontal="centerContinuous" vertical="center"/>
      <protection locked="0"/>
    </xf>
    <xf numFmtId="0" fontId="147" fillId="73" borderId="521">
      <alignment horizontal="left" vertical="center" wrapText="1"/>
    </xf>
    <xf numFmtId="0" fontId="25" fillId="8" borderId="476" applyNumberFormat="0" applyAlignment="0" applyProtection="0"/>
    <xf numFmtId="171" fontId="12" fillId="0" borderId="1528" applyBorder="0" applyProtection="0">
      <alignment horizontal="right" vertical="center"/>
    </xf>
    <xf numFmtId="0" fontId="25" fillId="8" borderId="458" applyNumberFormat="0" applyAlignment="0" applyProtection="0"/>
    <xf numFmtId="0" fontId="12" fillId="0" borderId="549"/>
    <xf numFmtId="0" fontId="47" fillId="0" borderId="488">
      <alignment horizontal="left" vertical="center"/>
    </xf>
    <xf numFmtId="0" fontId="11" fillId="60" borderId="475" applyNumberFormat="0" applyProtection="0">
      <alignment horizontal="left" vertical="center" wrapText="1"/>
    </xf>
    <xf numFmtId="10" fontId="108" fillId="65" borderId="532" applyNumberFormat="0" applyBorder="0" applyAlignment="0" applyProtection="0"/>
    <xf numFmtId="0" fontId="147" fillId="73" borderId="521">
      <alignment horizontal="left" vertical="center" wrapText="1"/>
    </xf>
    <xf numFmtId="0" fontId="12" fillId="25" borderId="475" applyNumberFormat="0" applyProtection="0">
      <alignment horizontal="left" vertical="center" wrapText="1"/>
    </xf>
    <xf numFmtId="0" fontId="47" fillId="0" borderId="471">
      <alignment horizontal="left" vertical="center"/>
    </xf>
    <xf numFmtId="227" fontId="78" fillId="0" borderId="388" applyNumberFormat="0" applyFill="0">
      <alignment horizontal="right"/>
    </xf>
    <xf numFmtId="227" fontId="78" fillId="0" borderId="388" applyNumberFormat="0" applyFill="0">
      <alignment horizontal="right"/>
    </xf>
    <xf numFmtId="0" fontId="12" fillId="0" borderId="549"/>
    <xf numFmtId="1" fontId="121" fillId="69" borderId="489" applyNumberFormat="0" applyBorder="0" applyAlignment="0">
      <alignment horizontal="centerContinuous" vertical="center"/>
      <protection locked="0"/>
    </xf>
    <xf numFmtId="257" fontId="11" fillId="82" borderId="475" applyNumberFormat="0" applyProtection="0">
      <alignment horizontal="center" vertical="center" wrapText="1"/>
    </xf>
    <xf numFmtId="0" fontId="11" fillId="60" borderId="475" applyNumberFormat="0" applyProtection="0">
      <alignment horizontal="left" vertical="center" wrapText="1"/>
    </xf>
    <xf numFmtId="0" fontId="11" fillId="81" borderId="475" applyNumberFormat="0" applyProtection="0">
      <alignment horizontal="center" vertical="center" wrapText="1"/>
    </xf>
    <xf numFmtId="237" fontId="12" fillId="71" borderId="498" applyNumberFormat="0" applyFont="0" applyBorder="0" applyAlignment="0" applyProtection="0"/>
    <xf numFmtId="0" fontId="147" fillId="73" borderId="548">
      <alignment horizontal="left" vertical="center" wrapText="1"/>
    </xf>
    <xf numFmtId="0" fontId="11" fillId="81" borderId="475" applyNumberFormat="0" applyProtection="0">
      <alignment horizontal="center" vertical="center"/>
    </xf>
    <xf numFmtId="0" fontId="25" fillId="8" borderId="467" applyNumberFormat="0" applyAlignment="0" applyProtection="0"/>
    <xf numFmtId="0" fontId="47" fillId="0" borderId="506">
      <alignment horizontal="left" vertical="center"/>
    </xf>
    <xf numFmtId="237" fontId="12" fillId="71" borderId="513" applyNumberFormat="0" applyFont="0" applyBorder="0" applyAlignment="0" applyProtection="0"/>
    <xf numFmtId="10" fontId="108" fillId="65" borderId="549" applyNumberFormat="0" applyBorder="0" applyAlignment="0" applyProtection="0"/>
    <xf numFmtId="1" fontId="121" fillId="69" borderId="472" applyNumberFormat="0" applyBorder="0" applyAlignment="0">
      <alignment horizontal="centerContinuous" vertical="center"/>
      <protection locked="0"/>
    </xf>
    <xf numFmtId="0" fontId="147" fillId="73" borderId="548">
      <alignment horizontal="left" vertical="center" wrapText="1"/>
    </xf>
    <xf numFmtId="0" fontId="47" fillId="0" borderId="506">
      <alignment horizontal="left" vertical="center"/>
    </xf>
    <xf numFmtId="0" fontId="11" fillId="81" borderId="475" applyNumberFormat="0" applyProtection="0">
      <alignment horizontal="center" vertical="center" wrapText="1"/>
    </xf>
    <xf numFmtId="237" fontId="12" fillId="71" borderId="513" applyNumberFormat="0" applyFont="0" applyBorder="0" applyAlignment="0" applyProtection="0"/>
    <xf numFmtId="0" fontId="25" fillId="8" borderId="499" applyNumberFormat="0" applyAlignment="0" applyProtection="0"/>
    <xf numFmtId="0" fontId="12" fillId="0" borderId="549"/>
    <xf numFmtId="1" fontId="121" fillId="69" borderId="518" applyNumberFormat="0" applyBorder="0" applyAlignment="0">
      <alignment horizontal="centerContinuous" vertical="center"/>
      <protection locked="0"/>
    </xf>
    <xf numFmtId="227" fontId="78" fillId="0" borderId="388" applyNumberFormat="0" applyFill="0">
      <alignment horizontal="right"/>
    </xf>
    <xf numFmtId="227" fontId="78" fillId="0" borderId="388" applyNumberFormat="0" applyFill="0">
      <alignment horizontal="right"/>
    </xf>
    <xf numFmtId="0" fontId="11" fillId="60" borderId="1671" applyNumberFormat="0" applyProtection="0">
      <alignment horizontal="left" vertical="center" wrapText="1"/>
    </xf>
    <xf numFmtId="10" fontId="108" fillId="65" borderId="532" applyNumberFormat="0" applyBorder="0" applyAlignment="0" applyProtection="0"/>
    <xf numFmtId="0" fontId="147" fillId="73" borderId="558">
      <alignment horizontal="left" vertical="center" wrapText="1"/>
    </xf>
    <xf numFmtId="0" fontId="25" fillId="8" borderId="514" applyNumberFormat="0" applyAlignment="0" applyProtection="0"/>
    <xf numFmtId="0" fontId="12" fillId="0" borderId="567"/>
    <xf numFmtId="0" fontId="47" fillId="0" borderId="533">
      <alignment horizontal="left" vertical="center"/>
    </xf>
    <xf numFmtId="1" fontId="121" fillId="69" borderId="518" applyNumberFormat="0" applyBorder="0" applyAlignment="0">
      <alignment horizontal="centerContinuous" vertical="center"/>
      <protection locked="0"/>
    </xf>
    <xf numFmtId="237" fontId="12" fillId="71" borderId="532" applyNumberFormat="0" applyFont="0" applyBorder="0" applyAlignment="0" applyProtection="0"/>
    <xf numFmtId="238" fontId="87" fillId="0" borderId="389">
      <alignment horizontal="center"/>
    </xf>
    <xf numFmtId="0" fontId="25" fillId="8" borderId="523" applyNumberFormat="0" applyAlignment="0" applyProtection="0"/>
    <xf numFmtId="0" fontId="147" fillId="73" borderId="548">
      <alignment horizontal="left" vertical="center" wrapText="1"/>
    </xf>
    <xf numFmtId="0" fontId="183" fillId="81" borderId="475" applyNumberFormat="0" applyProtection="0">
      <alignment horizontal="center" vertical="center"/>
    </xf>
    <xf numFmtId="10" fontId="108" fillId="65" borderId="549" applyNumberFormat="0" applyBorder="0" applyAlignment="0" applyProtection="0"/>
    <xf numFmtId="0" fontId="12" fillId="25" borderId="1671" applyNumberFormat="0" applyProtection="0">
      <alignment horizontal="left" vertical="center" wrapText="1"/>
    </xf>
    <xf numFmtId="0" fontId="147" fillId="73" borderId="558">
      <alignment horizontal="left" vertical="center" wrapText="1"/>
    </xf>
    <xf numFmtId="1" fontId="121" fillId="69" borderId="518" applyNumberFormat="0" applyBorder="0" applyAlignment="0">
      <alignment horizontal="centerContinuous" vertical="center"/>
      <protection locked="0"/>
    </xf>
    <xf numFmtId="257" fontId="11" fillId="82" borderId="1671" applyNumberFormat="0" applyProtection="0">
      <alignment horizontal="center" vertical="center" wrapText="1"/>
    </xf>
    <xf numFmtId="0" fontId="12" fillId="0" borderId="580"/>
    <xf numFmtId="0" fontId="147" fillId="73" borderId="548">
      <alignment horizontal="left" vertical="center" wrapText="1"/>
    </xf>
    <xf numFmtId="0" fontId="25" fillId="8" borderId="523" applyNumberFormat="0" applyAlignment="0" applyProtection="0"/>
    <xf numFmtId="0" fontId="47" fillId="0" borderId="533">
      <alignment horizontal="left" vertical="center"/>
    </xf>
    <xf numFmtId="10" fontId="108" fillId="65" borderId="549" applyNumberFormat="0" applyBorder="0" applyAlignment="0" applyProtection="0"/>
    <xf numFmtId="237" fontId="12" fillId="71" borderId="549" applyNumberFormat="0" applyFont="0" applyBorder="0" applyAlignment="0" applyProtection="0"/>
    <xf numFmtId="0" fontId="11" fillId="60" borderId="1671" applyNumberFormat="0" applyProtection="0">
      <alignment horizontal="left" vertical="center" wrapText="1"/>
    </xf>
    <xf numFmtId="0" fontId="11" fillId="81" borderId="1671" applyNumberFormat="0" applyProtection="0">
      <alignment horizontal="center" vertical="center" wrapText="1"/>
    </xf>
    <xf numFmtId="10" fontId="108" fillId="65" borderId="549" applyNumberFormat="0" applyBorder="0" applyAlignment="0" applyProtection="0"/>
    <xf numFmtId="0" fontId="47" fillId="0" borderId="506">
      <alignment horizontal="left" vertical="center"/>
    </xf>
    <xf numFmtId="231" fontId="85" fillId="0" borderId="491" applyFont="0" applyFill="0" applyBorder="0" applyAlignment="0" applyProtection="0"/>
    <xf numFmtId="0" fontId="47" fillId="0" borderId="533">
      <alignment horizontal="left" vertical="center"/>
    </xf>
    <xf numFmtId="1" fontId="121" fillId="69" borderId="550" applyNumberFormat="0" applyBorder="0" applyAlignment="0">
      <alignment horizontal="centerContinuous" vertical="center"/>
      <protection locked="0"/>
    </xf>
    <xf numFmtId="237" fontId="12" fillId="71" borderId="532" applyNumberFormat="0" applyFont="0" applyBorder="0" applyAlignment="0" applyProtection="0"/>
    <xf numFmtId="0" fontId="25" fillId="8" borderId="538" applyNumberFormat="0" applyAlignment="0" applyProtection="0"/>
    <xf numFmtId="0" fontId="147" fillId="73" borderId="548">
      <alignment horizontal="left" vertical="center" wrapText="1"/>
    </xf>
    <xf numFmtId="0" fontId="11" fillId="81" borderId="1671" applyNumberFormat="0" applyProtection="0">
      <alignment horizontal="center" vertical="center" wrapText="1"/>
    </xf>
    <xf numFmtId="0" fontId="47" fillId="0" borderId="563">
      <alignment horizontal="left" vertical="center"/>
    </xf>
    <xf numFmtId="1" fontId="121" fillId="69" borderId="518" applyNumberFormat="0" applyBorder="0" applyAlignment="0">
      <alignment horizontal="centerContinuous" vertical="center"/>
      <protection locked="0"/>
    </xf>
    <xf numFmtId="1" fontId="121" fillId="69" borderId="518" applyNumberFormat="0" applyBorder="0" applyAlignment="0">
      <alignment horizontal="centerContinuous" vertical="center"/>
      <protection locked="0"/>
    </xf>
    <xf numFmtId="10" fontId="108" fillId="65" borderId="549" applyNumberFormat="0" applyBorder="0" applyAlignment="0" applyProtection="0"/>
    <xf numFmtId="0" fontId="183" fillId="81" borderId="1671" applyNumberFormat="0" applyProtection="0">
      <alignment horizontal="center" vertical="center"/>
    </xf>
    <xf numFmtId="237" fontId="12" fillId="71" borderId="549" applyNumberFormat="0" applyFont="0" applyBorder="0" applyAlignment="0" applyProtection="0"/>
    <xf numFmtId="0" fontId="11" fillId="60" borderId="1712" applyNumberFormat="0" applyProtection="0">
      <alignment horizontal="left" vertical="center" wrapText="1"/>
    </xf>
    <xf numFmtId="0" fontId="12" fillId="25" borderId="1712" applyNumberFormat="0" applyProtection="0">
      <alignment horizontal="left" vertical="center" wrapText="1"/>
    </xf>
    <xf numFmtId="0" fontId="25" fillId="8" borderId="523" applyNumberFormat="0" applyAlignment="0" applyProtection="0"/>
    <xf numFmtId="257" fontId="11" fillId="82" borderId="1712" applyNumberFormat="0" applyProtection="0">
      <alignment horizontal="center" vertical="center" wrapText="1"/>
    </xf>
    <xf numFmtId="0" fontId="25" fillId="8" borderId="523" applyNumberFormat="0" applyAlignment="0" applyProtection="0"/>
    <xf numFmtId="238" fontId="87" fillId="0" borderId="389">
      <alignment horizontal="center"/>
    </xf>
    <xf numFmtId="0" fontId="11" fillId="60" borderId="1712" applyNumberFormat="0" applyProtection="0">
      <alignment horizontal="left" vertical="center" wrapText="1"/>
    </xf>
    <xf numFmtId="227" fontId="78" fillId="0" borderId="388" applyNumberFormat="0" applyFill="0">
      <alignment horizontal="right"/>
    </xf>
    <xf numFmtId="227" fontId="78" fillId="0" borderId="388" applyNumberFormat="0" applyFill="0">
      <alignment horizontal="right"/>
    </xf>
    <xf numFmtId="0" fontId="11" fillId="81" borderId="1712" applyNumberFormat="0" applyProtection="0">
      <alignment horizontal="center" vertical="center" wrapText="1"/>
    </xf>
    <xf numFmtId="0" fontId="11" fillId="81" borderId="1712" applyNumberFormat="0" applyProtection="0">
      <alignment horizontal="center" vertical="center"/>
    </xf>
    <xf numFmtId="1" fontId="121" fillId="69" borderId="550" applyNumberFormat="0" applyBorder="0" applyAlignment="0">
      <alignment horizontal="centerContinuous" vertical="center"/>
      <protection locked="0"/>
    </xf>
    <xf numFmtId="0" fontId="47" fillId="0" borderId="563">
      <alignment horizontal="left" vertical="center"/>
    </xf>
    <xf numFmtId="0" fontId="147" fillId="73" borderId="577">
      <alignment horizontal="left" vertical="center" wrapText="1"/>
    </xf>
    <xf numFmtId="237" fontId="12" fillId="71" borderId="549" applyNumberFormat="0" applyFont="0" applyBorder="0" applyAlignment="0" applyProtection="0"/>
    <xf numFmtId="10" fontId="108" fillId="65" borderId="549" applyNumberFormat="0" applyBorder="0" applyAlignment="0" applyProtection="0"/>
    <xf numFmtId="0" fontId="25" fillId="8" borderId="560" applyNumberFormat="0" applyAlignment="0" applyProtection="0"/>
    <xf numFmtId="0" fontId="11" fillId="81" borderId="1712" applyNumberFormat="0" applyProtection="0">
      <alignment horizontal="center" vertical="center" wrapText="1"/>
    </xf>
    <xf numFmtId="0" fontId="47" fillId="0" borderId="533">
      <alignment horizontal="left" vertical="center"/>
    </xf>
    <xf numFmtId="0" fontId="183" fillId="81" borderId="1712" applyNumberFormat="0" applyProtection="0">
      <alignment horizontal="center" vertical="center"/>
    </xf>
    <xf numFmtId="237" fontId="12" fillId="71" borderId="549" applyNumberFormat="0" applyFont="0" applyBorder="0" applyAlignment="0" applyProtection="0"/>
    <xf numFmtId="10" fontId="108" fillId="65" borderId="567" applyNumberFormat="0" applyBorder="0" applyAlignment="0" applyProtection="0"/>
    <xf numFmtId="1" fontId="121" fillId="69" borderId="550" applyNumberFormat="0" applyBorder="0" applyAlignment="0">
      <alignment horizontal="centerContinuous" vertical="center"/>
      <protection locked="0"/>
    </xf>
    <xf numFmtId="0" fontId="147" fillId="73" borderId="591">
      <alignment horizontal="left" vertical="center" wrapText="1"/>
    </xf>
    <xf numFmtId="0" fontId="25" fillId="8" borderId="560" applyNumberFormat="0" applyAlignment="0" applyProtection="0"/>
    <xf numFmtId="238" fontId="87" fillId="0" borderId="389">
      <alignment horizontal="center"/>
    </xf>
    <xf numFmtId="1" fontId="121" fillId="69" borderId="550" applyNumberFormat="0" applyBorder="0" applyAlignment="0">
      <alignment horizontal="centerContinuous" vertical="center"/>
      <protection locked="0"/>
    </xf>
    <xf numFmtId="0" fontId="177" fillId="67" borderId="475">
      <alignment horizontal="center" vertical="center" wrapText="1"/>
      <protection hidden="1"/>
    </xf>
    <xf numFmtId="0" fontId="47" fillId="0" borderId="533">
      <alignment horizontal="left" vertical="center"/>
    </xf>
    <xf numFmtId="238" fontId="87" fillId="0" borderId="389">
      <alignment horizontal="center"/>
    </xf>
    <xf numFmtId="237" fontId="12" fillId="71" borderId="549" applyNumberFormat="0" applyFont="0" applyBorder="0" applyAlignment="0" applyProtection="0"/>
    <xf numFmtId="10" fontId="108" fillId="65" borderId="580" applyNumberFormat="0" applyBorder="0" applyAlignment="0" applyProtection="0"/>
    <xf numFmtId="0" fontId="177" fillId="67" borderId="1671">
      <alignment horizontal="center" vertical="center" wrapText="1"/>
      <protection hidden="1"/>
    </xf>
    <xf numFmtId="0" fontId="177" fillId="67" borderId="1712">
      <alignment horizontal="center" vertical="center" wrapText="1"/>
      <protection hidden="1"/>
    </xf>
    <xf numFmtId="1" fontId="121" fillId="69" borderId="550" applyNumberFormat="0" applyBorder="0" applyAlignment="0">
      <alignment horizontal="centerContinuous" vertical="center"/>
      <protection locked="0"/>
    </xf>
    <xf numFmtId="0" fontId="47" fillId="0" borderId="563">
      <alignment horizontal="left" vertical="center"/>
    </xf>
    <xf numFmtId="237" fontId="12" fillId="71" borderId="549" applyNumberFormat="0" applyFont="0" applyBorder="0" applyAlignment="0" applyProtection="0"/>
    <xf numFmtId="227" fontId="78" fillId="0" borderId="388" applyNumberFormat="0" applyFill="0">
      <alignment horizontal="right"/>
    </xf>
    <xf numFmtId="227" fontId="78" fillId="0" borderId="388" applyNumberFormat="0" applyFill="0">
      <alignment horizontal="right"/>
    </xf>
    <xf numFmtId="0" fontId="25" fillId="8" borderId="560" applyNumberFormat="0" applyAlignment="0" applyProtection="0"/>
    <xf numFmtId="241" fontId="194" fillId="86" borderId="1707" applyNumberFormat="0" applyBorder="0" applyAlignment="0" applyProtection="0">
      <alignment vertical="center"/>
    </xf>
    <xf numFmtId="0" fontId="47" fillId="0" borderId="572">
      <alignment horizontal="left" vertical="center"/>
    </xf>
    <xf numFmtId="237" fontId="12" fillId="71" borderId="567" applyNumberFormat="0" applyFont="0" applyBorder="0" applyAlignment="0" applyProtection="0"/>
    <xf numFmtId="1" fontId="121" fillId="69" borderId="550" applyNumberFormat="0" applyBorder="0" applyAlignment="0">
      <alignment horizontal="centerContinuous" vertical="center"/>
      <protection locked="0"/>
    </xf>
    <xf numFmtId="0" fontId="25" fillId="8" borderId="560" applyNumberFormat="0" applyAlignment="0" applyProtection="0"/>
    <xf numFmtId="264" fontId="172" fillId="65" borderId="475" applyFill="0" applyBorder="0" applyAlignment="0" applyProtection="0">
      <alignment horizontal="right"/>
      <protection locked="0"/>
    </xf>
    <xf numFmtId="1" fontId="121" fillId="69" borderId="568" applyNumberFormat="0" applyBorder="0" applyAlignment="0">
      <alignment horizontal="centerContinuous" vertical="center"/>
      <protection locked="0"/>
    </xf>
    <xf numFmtId="0" fontId="47" fillId="0" borderId="572">
      <alignment horizontal="left" vertical="center"/>
    </xf>
    <xf numFmtId="237" fontId="12" fillId="71" borderId="580" applyNumberFormat="0" applyFont="0" applyBorder="0" applyAlignment="0" applyProtection="0"/>
    <xf numFmtId="0" fontId="25" fillId="8" borderId="569" applyNumberFormat="0" applyAlignment="0" applyProtection="0"/>
    <xf numFmtId="227" fontId="78" fillId="0" borderId="388" applyNumberFormat="0" applyFill="0">
      <alignment horizontal="right"/>
    </xf>
    <xf numFmtId="227" fontId="78" fillId="0" borderId="388" applyNumberFormat="0" applyFill="0">
      <alignment horizontal="right"/>
    </xf>
    <xf numFmtId="264" fontId="172" fillId="65" borderId="1671" applyFill="0" applyBorder="0" applyAlignment="0" applyProtection="0">
      <alignment horizontal="right"/>
      <protection locked="0"/>
    </xf>
    <xf numFmtId="227" fontId="78" fillId="0" borderId="388" applyNumberFormat="0" applyFill="0">
      <alignment horizontal="right"/>
    </xf>
    <xf numFmtId="227" fontId="78" fillId="0" borderId="388" applyNumberFormat="0" applyFill="0">
      <alignment horizontal="right"/>
    </xf>
    <xf numFmtId="1" fontId="121" fillId="69" borderId="586" applyNumberFormat="0" applyBorder="0" applyAlignment="0">
      <alignment horizontal="centerContinuous" vertical="center"/>
      <protection locked="0"/>
    </xf>
    <xf numFmtId="0" fontId="25" fillId="8" borderId="581" applyNumberFormat="0" applyAlignment="0" applyProtection="0"/>
    <xf numFmtId="241" fontId="194" fillId="86" borderId="1725" applyNumberFormat="0" applyBorder="0" applyAlignment="0" applyProtection="0">
      <alignment vertical="center"/>
    </xf>
    <xf numFmtId="241" fontId="194" fillId="86" borderId="486" applyNumberFormat="0" applyBorder="0" applyAlignment="0" applyProtection="0">
      <alignment vertical="center"/>
    </xf>
    <xf numFmtId="171" fontId="85" fillId="0" borderId="487"/>
    <xf numFmtId="171" fontId="85" fillId="0" borderId="497"/>
    <xf numFmtId="171" fontId="85" fillId="0" borderId="512"/>
    <xf numFmtId="166" fontId="113" fillId="0" borderId="454">
      <protection locked="0"/>
    </xf>
    <xf numFmtId="0" fontId="12" fillId="24" borderId="461" applyNumberFormat="0" applyFont="0" applyAlignment="0" applyProtection="0"/>
    <xf numFmtId="166" fontId="113" fillId="0" borderId="448">
      <protection locked="0"/>
    </xf>
    <xf numFmtId="0" fontId="12" fillId="24" borderId="461" applyNumberFormat="0" applyFont="0" applyAlignment="0" applyProtection="0"/>
    <xf numFmtId="166" fontId="113" fillId="0" borderId="484">
      <protection locked="0"/>
    </xf>
    <xf numFmtId="0" fontId="12" fillId="24" borderId="477" applyNumberFormat="0" applyFont="0" applyAlignment="0" applyProtection="0"/>
    <xf numFmtId="241" fontId="194" fillId="86" borderId="522" applyNumberFormat="0" applyBorder="0" applyAlignment="0" applyProtection="0">
      <alignment vertical="center"/>
    </xf>
    <xf numFmtId="241" fontId="194" fillId="86" borderId="527" applyNumberFormat="0" applyBorder="0" applyAlignment="0" applyProtection="0">
      <alignment vertical="center"/>
    </xf>
    <xf numFmtId="171" fontId="85" fillId="0" borderId="531"/>
    <xf numFmtId="166" fontId="113" fillId="0" borderId="484">
      <protection locked="0"/>
    </xf>
    <xf numFmtId="0" fontId="12" fillId="24" borderId="468" applyNumberFormat="0" applyFont="0" applyAlignment="0" applyProtection="0"/>
    <xf numFmtId="241" fontId="194" fillId="86" borderId="522" applyNumberFormat="0" applyBorder="0" applyAlignment="0" applyProtection="0">
      <alignment vertical="center"/>
    </xf>
    <xf numFmtId="171" fontId="85" fillId="0" borderId="545"/>
    <xf numFmtId="241" fontId="194" fillId="86" borderId="522" applyNumberFormat="0" applyBorder="0" applyAlignment="0" applyProtection="0">
      <alignment vertical="center"/>
    </xf>
    <xf numFmtId="0" fontId="12" fillId="24" borderId="500" applyNumberFormat="0" applyFont="0" applyAlignment="0" applyProtection="0"/>
    <xf numFmtId="171" fontId="85" fillId="0" borderId="545"/>
    <xf numFmtId="166" fontId="113" fillId="0" borderId="520">
      <protection locked="0"/>
    </xf>
    <xf numFmtId="0" fontId="12" fillId="24" borderId="515" applyNumberFormat="0" applyFont="0" applyAlignment="0" applyProtection="0"/>
    <xf numFmtId="166" fontId="113" fillId="0" borderId="510">
      <protection locked="0"/>
    </xf>
    <xf numFmtId="0" fontId="12" fillId="24" borderId="524" applyNumberFormat="0" applyFont="0" applyAlignment="0" applyProtection="0"/>
    <xf numFmtId="241" fontId="194" fillId="86" borderId="559" applyNumberFormat="0" applyBorder="0" applyAlignment="0" applyProtection="0">
      <alignment vertical="center"/>
    </xf>
    <xf numFmtId="241" fontId="194" fillId="86" borderId="522" applyNumberFormat="0" applyBorder="0" applyAlignment="0" applyProtection="0">
      <alignment vertical="center"/>
    </xf>
    <xf numFmtId="171" fontId="85" fillId="0" borderId="545"/>
    <xf numFmtId="241" fontId="194" fillId="86" borderId="522" applyNumberFormat="0" applyBorder="0" applyAlignment="0" applyProtection="0">
      <alignment vertical="center"/>
    </xf>
    <xf numFmtId="171" fontId="85" fillId="0" borderId="545"/>
    <xf numFmtId="166" fontId="113" fillId="0" borderId="520">
      <protection locked="0"/>
    </xf>
    <xf numFmtId="241" fontId="194" fillId="86" borderId="559" applyNumberFormat="0" applyBorder="0" applyAlignment="0" applyProtection="0">
      <alignment vertical="center"/>
    </xf>
    <xf numFmtId="171" fontId="85" fillId="0" borderId="565"/>
    <xf numFmtId="166" fontId="113" fillId="0" borderId="520">
      <protection locked="0"/>
    </xf>
    <xf numFmtId="166" fontId="113" fillId="0" borderId="547">
      <protection locked="0"/>
    </xf>
    <xf numFmtId="0" fontId="17" fillId="21" borderId="458" applyNumberFormat="0" applyAlignment="0" applyProtection="0"/>
    <xf numFmtId="0" fontId="83" fillId="0" borderId="463" applyNumberFormat="0" applyFont="0" applyFill="0" applyAlignment="0" applyProtection="0"/>
    <xf numFmtId="241" fontId="194" fillId="86" borderId="559" applyNumberFormat="0" applyBorder="0" applyAlignment="0" applyProtection="0">
      <alignment vertical="center"/>
    </xf>
    <xf numFmtId="171" fontId="85" fillId="0" borderId="565"/>
    <xf numFmtId="0" fontId="17" fillId="21" borderId="458" applyNumberFormat="0" applyAlignment="0" applyProtection="0"/>
    <xf numFmtId="0" fontId="12" fillId="24" borderId="541" applyNumberFormat="0" applyFont="0" applyAlignment="0" applyProtection="0"/>
    <xf numFmtId="0" fontId="83" fillId="0" borderId="463" applyNumberFormat="0" applyFont="0" applyFill="0" applyAlignment="0" applyProtection="0"/>
    <xf numFmtId="0" fontId="17" fillId="21" borderId="476" applyNumberFormat="0" applyAlignment="0" applyProtection="0"/>
    <xf numFmtId="166" fontId="113" fillId="0" borderId="547">
      <protection locked="0"/>
    </xf>
    <xf numFmtId="241" fontId="194" fillId="86" borderId="522" applyNumberFormat="0" applyBorder="0" applyAlignment="0" applyProtection="0">
      <alignment vertical="center"/>
    </xf>
    <xf numFmtId="208" fontId="90" fillId="63" borderId="453"/>
    <xf numFmtId="171" fontId="85" fillId="0" borderId="545"/>
    <xf numFmtId="0" fontId="83" fillId="0" borderId="482" applyNumberFormat="0" applyFont="0" applyFill="0" applyAlignment="0" applyProtection="0"/>
    <xf numFmtId="241" fontId="194" fillId="86" borderId="522" applyNumberFormat="0" applyBorder="0" applyAlignment="0" applyProtection="0">
      <alignment vertical="center"/>
    </xf>
    <xf numFmtId="171" fontId="85" fillId="0" borderId="545"/>
    <xf numFmtId="208" fontId="90" fillId="63" borderId="447"/>
    <xf numFmtId="166" fontId="113" fillId="0" borderId="557">
      <protection locked="0"/>
    </xf>
    <xf numFmtId="167" fontId="87" fillId="0" borderId="464" applyFont="0"/>
    <xf numFmtId="208" fontId="90" fillId="63" borderId="483"/>
    <xf numFmtId="167" fontId="87" fillId="0" borderId="474" applyFont="0"/>
    <xf numFmtId="0" fontId="17" fillId="21" borderId="467" applyNumberFormat="0" applyAlignment="0" applyProtection="0"/>
    <xf numFmtId="166" fontId="113" fillId="0" borderId="547">
      <protection locked="0"/>
    </xf>
    <xf numFmtId="0" fontId="83" fillId="0" borderId="490" applyNumberFormat="0" applyFont="0" applyFill="0" applyAlignment="0" applyProtection="0"/>
    <xf numFmtId="0" fontId="99" fillId="0" borderId="386" applyNumberFormat="0" applyFont="0" applyFill="0" applyAlignment="0" applyProtection="0">
      <alignment horizontal="centerContinuous"/>
    </xf>
    <xf numFmtId="166" fontId="113" fillId="0" borderId="557">
      <protection locked="0"/>
    </xf>
    <xf numFmtId="0" fontId="17" fillId="21" borderId="499" applyNumberFormat="0" applyAlignment="0" applyProtection="0"/>
    <xf numFmtId="208" fontId="90" fillId="63" borderId="483"/>
    <xf numFmtId="241" fontId="194" fillId="86" borderId="578" applyNumberFormat="0" applyBorder="0" applyAlignment="0" applyProtection="0">
      <alignment vertical="center"/>
    </xf>
    <xf numFmtId="171" fontId="85" fillId="0" borderId="579"/>
    <xf numFmtId="166" fontId="113" fillId="0" borderId="547">
      <protection locked="0"/>
    </xf>
    <xf numFmtId="0" fontId="83" fillId="0" borderId="473" applyNumberFormat="0" applyFont="0" applyFill="0" applyAlignment="0" applyProtection="0"/>
    <xf numFmtId="0" fontId="17" fillId="21" borderId="514" applyNumberFormat="0" applyAlignment="0" applyProtection="0"/>
    <xf numFmtId="0" fontId="83" fillId="0" borderId="507" applyNumberFormat="0" applyFont="0" applyFill="0" applyAlignment="0" applyProtection="0"/>
    <xf numFmtId="0" fontId="17" fillId="21" borderId="523" applyNumberFormat="0" applyAlignment="0" applyProtection="0"/>
    <xf numFmtId="166" fontId="113" fillId="0" borderId="547">
      <protection locked="0"/>
    </xf>
    <xf numFmtId="0" fontId="12" fillId="24" borderId="566" applyNumberFormat="0" applyFont="0" applyAlignment="0" applyProtection="0"/>
    <xf numFmtId="208" fontId="90" fillId="63" borderId="519"/>
    <xf numFmtId="0" fontId="83" fillId="0" borderId="507" applyNumberFormat="0" applyFont="0" applyFill="0" applyAlignment="0" applyProtection="0"/>
    <xf numFmtId="0" fontId="17" fillId="21" borderId="523" applyNumberFormat="0" applyAlignment="0" applyProtection="0"/>
    <xf numFmtId="208" fontId="90" fillId="63" borderId="509"/>
    <xf numFmtId="167" fontId="87" fillId="0" borderId="508" applyFont="0"/>
    <xf numFmtId="0" fontId="83" fillId="0" borderId="534" applyNumberFormat="0" applyFont="0" applyFill="0" applyAlignment="0" applyProtection="0"/>
    <xf numFmtId="0" fontId="83" fillId="0" borderId="491" applyNumberFormat="0" applyFont="0" applyFill="0" applyAlignment="0" applyProtection="0"/>
    <xf numFmtId="0" fontId="97" fillId="0" borderId="491" applyNumberFormat="0" applyFill="0" applyAlignment="0" applyProtection="0"/>
    <xf numFmtId="0" fontId="12" fillId="24" borderId="566" applyNumberFormat="0" applyFont="0" applyAlignment="0" applyProtection="0"/>
    <xf numFmtId="241" fontId="194" fillId="86" borderId="456" applyNumberFormat="0" applyBorder="0" applyAlignment="0" applyProtection="0">
      <alignment vertical="center"/>
    </xf>
    <xf numFmtId="208" fontId="90" fillId="63" borderId="519"/>
    <xf numFmtId="166" fontId="113" fillId="0" borderId="576">
      <protection locked="0"/>
    </xf>
    <xf numFmtId="167" fontId="87" fillId="0" borderId="535" applyFont="0"/>
    <xf numFmtId="0" fontId="147" fillId="73" borderId="2316">
      <alignment horizontal="left" vertical="center" wrapText="1"/>
    </xf>
    <xf numFmtId="0" fontId="17" fillId="21" borderId="538" applyNumberFormat="0" applyAlignment="0" applyProtection="0"/>
    <xf numFmtId="0" fontId="12" fillId="60" borderId="1635" applyNumberFormat="0">
      <alignment horizontal="centerContinuous" vertical="center" wrapText="1"/>
    </xf>
    <xf numFmtId="0" fontId="12" fillId="61" borderId="1635" applyNumberFormat="0">
      <alignment horizontal="left" vertical="center"/>
    </xf>
    <xf numFmtId="0" fontId="83" fillId="0" borderId="534" applyNumberFormat="0" applyFont="0" applyFill="0" applyAlignment="0" applyProtection="0"/>
    <xf numFmtId="0" fontId="11" fillId="60" borderId="1671" applyNumberFormat="0" applyProtection="0">
      <alignment horizontal="left" vertical="center" wrapText="1"/>
    </xf>
    <xf numFmtId="0" fontId="12" fillId="25" borderId="1671" applyNumberFormat="0" applyProtection="0">
      <alignment horizontal="left" vertical="center" wrapText="1"/>
    </xf>
    <xf numFmtId="208" fontId="90" fillId="63" borderId="519"/>
    <xf numFmtId="257" fontId="11" fillId="82" borderId="1671" applyNumberFormat="0" applyProtection="0">
      <alignment horizontal="center" vertical="center" wrapText="1"/>
    </xf>
    <xf numFmtId="0" fontId="11" fillId="60" borderId="1671" applyNumberFormat="0" applyProtection="0">
      <alignment horizontal="left" vertical="center" wrapText="1"/>
    </xf>
    <xf numFmtId="0" fontId="11" fillId="81" borderId="1671" applyNumberFormat="0" applyProtection="0">
      <alignment horizontal="center" vertical="center" wrapText="1"/>
    </xf>
    <xf numFmtId="0" fontId="11" fillId="81" borderId="1671" applyNumberFormat="0" applyProtection="0">
      <alignment horizontal="center" vertical="center"/>
    </xf>
    <xf numFmtId="166" fontId="113" fillId="0" borderId="590">
      <protection locked="0"/>
    </xf>
    <xf numFmtId="0" fontId="99" fillId="0" borderId="386" applyNumberFormat="0" applyFont="0" applyFill="0" applyAlignment="0" applyProtection="0">
      <alignment horizontal="centerContinuous"/>
    </xf>
    <xf numFmtId="0" fontId="12" fillId="24" borderId="582" applyNumberFormat="0" applyFont="0" applyAlignment="0" applyProtection="0"/>
    <xf numFmtId="0" fontId="17" fillId="21" borderId="523" applyNumberFormat="0" applyAlignment="0" applyProtection="0"/>
    <xf numFmtId="0" fontId="17" fillId="21" borderId="523" applyNumberFormat="0" applyAlignment="0" applyProtection="0"/>
    <xf numFmtId="208" fontId="90" fillId="63" borderId="546"/>
    <xf numFmtId="0" fontId="83" fillId="0" borderId="507" applyNumberFormat="0" applyFont="0" applyFill="0" applyAlignment="0" applyProtection="0"/>
    <xf numFmtId="167" fontId="87" fillId="0" borderId="551" applyFont="0"/>
    <xf numFmtId="0" fontId="83" fillId="0" borderId="507" applyNumberFormat="0" applyFont="0" applyFill="0" applyAlignment="0" applyProtection="0"/>
    <xf numFmtId="0" fontId="11" fillId="81" borderId="1671" applyNumberFormat="0" applyProtection="0">
      <alignment horizontal="center" vertical="center" wrapText="1"/>
    </xf>
    <xf numFmtId="0" fontId="17" fillId="21" borderId="560" applyNumberFormat="0" applyAlignment="0" applyProtection="0"/>
    <xf numFmtId="208" fontId="90" fillId="63" borderId="546"/>
    <xf numFmtId="0" fontId="83" fillId="0" borderId="534" applyNumberFormat="0" applyFont="0" applyFill="0" applyAlignment="0" applyProtection="0"/>
    <xf numFmtId="167" fontId="87" fillId="0" borderId="551" applyFont="0"/>
    <xf numFmtId="208" fontId="90" fillId="63" borderId="556"/>
    <xf numFmtId="0" fontId="17" fillId="21" borderId="560" applyNumberFormat="0" applyAlignment="0" applyProtection="0"/>
    <xf numFmtId="167" fontId="87" fillId="0" borderId="564" applyFont="0"/>
    <xf numFmtId="0" fontId="83" fillId="0" borderId="534" applyNumberFormat="0" applyFont="0" applyFill="0" applyAlignment="0" applyProtection="0"/>
    <xf numFmtId="208" fontId="90" fillId="63" borderId="546"/>
    <xf numFmtId="208" fontId="90" fillId="63" borderId="556"/>
    <xf numFmtId="0" fontId="99" fillId="0" borderId="386" applyNumberFormat="0" applyFont="0" applyFill="0" applyAlignment="0" applyProtection="0">
      <alignment horizontal="centerContinuous"/>
    </xf>
    <xf numFmtId="167" fontId="87" fillId="0" borderId="564" applyFont="0"/>
    <xf numFmtId="208" fontId="90" fillId="63" borderId="546"/>
    <xf numFmtId="0" fontId="17" fillId="21" borderId="560" applyNumberFormat="0" applyAlignment="0" applyProtection="0"/>
    <xf numFmtId="167" fontId="87" fillId="0" borderId="551" applyFont="0"/>
    <xf numFmtId="0" fontId="83" fillId="0" borderId="534" applyNumberFormat="0" applyFont="0" applyFill="0" applyAlignment="0" applyProtection="0"/>
    <xf numFmtId="208" fontId="90" fillId="63" borderId="546"/>
    <xf numFmtId="0" fontId="17" fillId="21" borderId="560" applyNumberFormat="0" applyAlignment="0" applyProtection="0"/>
    <xf numFmtId="167" fontId="87" fillId="0" borderId="551" applyFont="0"/>
    <xf numFmtId="0" fontId="99" fillId="0" borderId="386" applyNumberFormat="0" applyFont="0" applyFill="0" applyAlignment="0" applyProtection="0">
      <alignment horizontal="centerContinuous"/>
    </xf>
    <xf numFmtId="0" fontId="83" fillId="0" borderId="534" applyNumberFormat="0" applyFont="0" applyFill="0" applyAlignment="0" applyProtection="0"/>
    <xf numFmtId="0" fontId="99" fillId="0" borderId="386" applyNumberFormat="0" applyFont="0" applyFill="0" applyAlignment="0" applyProtection="0">
      <alignment horizontal="centerContinuous"/>
    </xf>
    <xf numFmtId="0" fontId="17" fillId="21" borderId="569" applyNumberFormat="0" applyAlignment="0" applyProtection="0"/>
    <xf numFmtId="0" fontId="83" fillId="0" borderId="573" applyNumberFormat="0" applyFont="0" applyFill="0" applyAlignment="0" applyProtection="0"/>
    <xf numFmtId="167" fontId="87" fillId="0" borderId="564" applyFont="0"/>
    <xf numFmtId="208" fontId="90" fillId="63" borderId="575"/>
    <xf numFmtId="0" fontId="17" fillId="21" borderId="581" applyNumberFormat="0" applyAlignment="0" applyProtection="0"/>
    <xf numFmtId="167" fontId="87" fillId="0" borderId="574" applyFont="0"/>
    <xf numFmtId="0" fontId="83" fillId="0" borderId="573" applyNumberFormat="0" applyFont="0" applyFill="0" applyAlignment="0" applyProtection="0"/>
    <xf numFmtId="208" fontId="90" fillId="63" borderId="589"/>
    <xf numFmtId="167" fontId="87" fillId="0" borderId="588" applyFont="0"/>
    <xf numFmtId="0" fontId="12" fillId="61" borderId="458" applyNumberFormat="0">
      <alignment horizontal="left" vertical="center"/>
    </xf>
    <xf numFmtId="0" fontId="12" fillId="60" borderId="458" applyNumberFormat="0">
      <alignment horizontal="centerContinuous" vertical="center" wrapText="1"/>
    </xf>
    <xf numFmtId="0" fontId="12" fillId="61" borderId="458" applyNumberFormat="0">
      <alignment horizontal="left" vertical="center"/>
    </xf>
    <xf numFmtId="0" fontId="12" fillId="60" borderId="458" applyNumberFormat="0">
      <alignment horizontal="centerContinuous" vertical="center" wrapText="1"/>
    </xf>
    <xf numFmtId="0" fontId="12" fillId="61" borderId="476" applyNumberFormat="0">
      <alignment horizontal="left" vertical="center"/>
    </xf>
    <xf numFmtId="0" fontId="12" fillId="60" borderId="476" applyNumberFormat="0">
      <alignment horizontal="centerContinuous" vertical="center" wrapText="1"/>
    </xf>
    <xf numFmtId="0" fontId="12" fillId="61" borderId="476" applyNumberFormat="0">
      <alignment horizontal="left" vertical="center"/>
    </xf>
    <xf numFmtId="0" fontId="12" fillId="60" borderId="476" applyNumberFormat="0">
      <alignment horizontal="centerContinuous" vertical="center" wrapText="1"/>
    </xf>
    <xf numFmtId="0" fontId="12" fillId="61" borderId="467" applyNumberFormat="0">
      <alignment horizontal="left" vertical="center"/>
    </xf>
    <xf numFmtId="0" fontId="12" fillId="60" borderId="467" applyNumberFormat="0">
      <alignment horizontal="centerContinuous" vertical="center" wrapText="1"/>
    </xf>
    <xf numFmtId="0" fontId="12" fillId="61" borderId="499" applyNumberFormat="0">
      <alignment horizontal="left" vertical="center"/>
    </xf>
    <xf numFmtId="0" fontId="12" fillId="60" borderId="499" applyNumberFormat="0">
      <alignment horizontal="centerContinuous" vertical="center" wrapText="1"/>
    </xf>
    <xf numFmtId="0" fontId="12" fillId="61" borderId="514" applyNumberFormat="0">
      <alignment horizontal="left" vertical="center"/>
    </xf>
    <xf numFmtId="0" fontId="12" fillId="60" borderId="514" applyNumberFormat="0">
      <alignment horizontal="centerContinuous" vertical="center" wrapText="1"/>
    </xf>
    <xf numFmtId="0" fontId="12" fillId="61" borderId="503" applyNumberFormat="0">
      <alignment horizontal="left" vertical="center"/>
    </xf>
    <xf numFmtId="0" fontId="12" fillId="60" borderId="503" applyNumberFormat="0">
      <alignment horizontal="centerContinuous" vertical="center" wrapText="1"/>
    </xf>
    <xf numFmtId="0" fontId="12" fillId="24" borderId="524" applyNumberFormat="0" applyFont="0" applyAlignment="0" applyProtection="0"/>
    <xf numFmtId="0" fontId="12" fillId="24" borderId="524" applyNumberFormat="0" applyFont="0" applyAlignment="0" applyProtection="0"/>
    <xf numFmtId="0" fontId="17" fillId="21" borderId="523" applyNumberFormat="0" applyAlignment="0" applyProtection="0"/>
    <xf numFmtId="0" fontId="25" fillId="8" borderId="52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25" applyNumberFormat="0" applyAlignment="0" applyProtection="0"/>
    <xf numFmtId="0" fontId="12" fillId="61" borderId="523" applyNumberFormat="0">
      <alignment horizontal="left" vertical="center"/>
    </xf>
    <xf numFmtId="0" fontId="12" fillId="60" borderId="523" applyNumberFormat="0">
      <alignment horizontal="centerContinuous" vertical="center" wrapText="1"/>
    </xf>
    <xf numFmtId="0" fontId="30" fillId="0" borderId="526" applyNumberFormat="0" applyFill="0" applyAlignment="0" applyProtection="0"/>
    <xf numFmtId="0" fontId="30" fillId="0" borderId="526" applyNumberFormat="0" applyFill="0" applyAlignment="0" applyProtection="0"/>
    <xf numFmtId="0" fontId="12" fillId="61" borderId="514" applyNumberFormat="0">
      <alignment horizontal="left" vertical="center"/>
    </xf>
    <xf numFmtId="0" fontId="12" fillId="60" borderId="514" applyNumberFormat="0">
      <alignment horizontal="centerContinuous" vertical="center" wrapText="1"/>
    </xf>
    <xf numFmtId="0" fontId="17" fillId="21" borderId="523" applyNumberFormat="0" applyAlignment="0" applyProtection="0"/>
    <xf numFmtId="0" fontId="25" fillId="8" borderId="523" applyNumberFormat="0" applyAlignment="0" applyProtection="0"/>
    <xf numFmtId="0" fontId="28" fillId="21" borderId="525" applyNumberFormat="0" applyAlignment="0" applyProtection="0"/>
    <xf numFmtId="0" fontId="12" fillId="61" borderId="523" applyNumberFormat="0">
      <alignment horizontal="left" vertical="center"/>
    </xf>
    <xf numFmtId="0" fontId="12" fillId="60" borderId="523" applyNumberFormat="0">
      <alignment horizontal="centerContinuous" vertical="center" wrapText="1"/>
    </xf>
    <xf numFmtId="0" fontId="12" fillId="61" borderId="523" applyNumberFormat="0">
      <alignment horizontal="left" vertical="center"/>
    </xf>
    <xf numFmtId="0" fontId="12" fillId="60" borderId="523" applyNumberFormat="0">
      <alignment horizontal="centerContinuous" vertical="center" wrapText="1"/>
    </xf>
    <xf numFmtId="0" fontId="12" fillId="25" borderId="537" applyNumberFormat="0" applyProtection="0">
      <alignment horizontal="left" vertical="center"/>
    </xf>
    <xf numFmtId="0" fontId="17" fillId="21" borderId="538" applyNumberFormat="0" applyAlignment="0" applyProtection="0"/>
    <xf numFmtId="0" fontId="30" fillId="0" borderId="540" applyNumberFormat="0" applyFill="0" applyAlignment="0" applyProtection="0"/>
    <xf numFmtId="0" fontId="12" fillId="25" borderId="537" applyNumberFormat="0" applyProtection="0">
      <alignment horizontal="left" vertical="center"/>
    </xf>
    <xf numFmtId="0" fontId="25" fillId="8" borderId="538" applyNumberFormat="0" applyAlignment="0" applyProtection="0"/>
    <xf numFmtId="0" fontId="28" fillId="21" borderId="539" applyNumberFormat="0" applyAlignment="0" applyProtection="0"/>
    <xf numFmtId="0" fontId="12" fillId="61" borderId="538" applyNumberFormat="0">
      <alignment horizontal="left" vertical="center"/>
    </xf>
    <xf numFmtId="0" fontId="12" fillId="60" borderId="538" applyNumberFormat="0">
      <alignment horizontal="centerContinuous" vertical="center" wrapText="1"/>
    </xf>
    <xf numFmtId="0" fontId="12" fillId="61" borderId="538" applyNumberFormat="0">
      <alignment horizontal="left" vertical="center"/>
    </xf>
    <xf numFmtId="0" fontId="12" fillId="60" borderId="538" applyNumberFormat="0">
      <alignment horizontal="centerContinuous" vertical="center" wrapText="1"/>
    </xf>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38" applyNumberFormat="0" applyAlignment="0" applyProtection="0"/>
    <xf numFmtId="0" fontId="25" fillId="8" borderId="538" applyNumberFormat="0" applyAlignment="0" applyProtection="0"/>
    <xf numFmtId="0" fontId="28" fillId="21" borderId="539" applyNumberFormat="0" applyAlignment="0" applyProtection="0"/>
    <xf numFmtId="0" fontId="30" fillId="0" borderId="540" applyNumberFormat="0" applyFill="0" applyAlignment="0" applyProtection="0"/>
    <xf numFmtId="0" fontId="17" fillId="21" borderId="538" applyNumberFormat="0" applyAlignment="0" applyProtection="0"/>
    <xf numFmtId="0" fontId="25" fillId="8" borderId="538" applyNumberFormat="0" applyAlignment="0" applyProtection="0"/>
    <xf numFmtId="0" fontId="25" fillId="8" borderId="523" applyNumberFormat="0" applyAlignment="0" applyProtection="0"/>
    <xf numFmtId="0" fontId="12" fillId="24" borderId="541" applyNumberFormat="0" applyFont="0" applyAlignment="0" applyProtection="0"/>
    <xf numFmtId="0" fontId="12" fillId="25" borderId="466" applyNumberFormat="0" applyProtection="0">
      <alignment horizontal="left" vertical="center"/>
    </xf>
    <xf numFmtId="0" fontId="12" fillId="25" borderId="466" applyNumberFormat="0" applyProtection="0">
      <alignment horizontal="left" vertical="center"/>
    </xf>
    <xf numFmtId="0" fontId="12" fillId="25" borderId="452" applyNumberFormat="0" applyProtection="0">
      <alignment horizontal="left" vertical="center"/>
    </xf>
    <xf numFmtId="0" fontId="12" fillId="25" borderId="452" applyNumberFormat="0" applyProtection="0">
      <alignment horizontal="left" vertical="center"/>
    </xf>
    <xf numFmtId="0" fontId="17" fillId="21" borderId="523" applyNumberFormat="0" applyAlignment="0" applyProtection="0"/>
    <xf numFmtId="0" fontId="12" fillId="24" borderId="541"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28" fillId="21" borderId="525" applyNumberFormat="0" applyAlignment="0" applyProtection="0"/>
    <xf numFmtId="0" fontId="30" fillId="0" borderId="460" applyNumberFormat="0" applyFill="0" applyAlignment="0" applyProtection="0"/>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5" fillId="8" borderId="458" applyNumberFormat="0" applyAlignment="0" applyProtection="0"/>
    <xf numFmtId="0" fontId="17" fillId="21" borderId="458" applyNumberFormat="0" applyAlignment="0" applyProtection="0"/>
    <xf numFmtId="0" fontId="30" fillId="0" borderId="460" applyNumberFormat="0" applyFill="0" applyAlignment="0" applyProtection="0"/>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5" fillId="8" borderId="458" applyNumberFormat="0" applyAlignment="0" applyProtection="0"/>
    <xf numFmtId="0" fontId="17" fillId="21" borderId="458" applyNumberFormat="0" applyAlignment="0" applyProtection="0"/>
    <xf numFmtId="0" fontId="183" fillId="81" borderId="1671" applyNumberFormat="0" applyProtection="0">
      <alignment horizontal="center" vertical="center"/>
    </xf>
    <xf numFmtId="0" fontId="12" fillId="61" borderId="523" applyNumberFormat="0">
      <alignment horizontal="left" vertical="center"/>
    </xf>
    <xf numFmtId="0" fontId="30" fillId="0" borderId="460" applyNumberFormat="0" applyFill="0" applyAlignment="0" applyProtection="0"/>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5" fillId="8" borderId="458" applyNumberFormat="0" applyAlignment="0" applyProtection="0"/>
    <xf numFmtId="0" fontId="17" fillId="21" borderId="458" applyNumberFormat="0" applyAlignment="0" applyProtection="0"/>
    <xf numFmtId="0" fontId="12" fillId="25" borderId="452" applyNumberFormat="0" applyProtection="0">
      <alignment horizontal="left" vertical="center"/>
    </xf>
    <xf numFmtId="0" fontId="30" fillId="0" borderId="460" applyNumberFormat="0" applyFill="0" applyAlignment="0" applyProtection="0"/>
    <xf numFmtId="0" fontId="12" fillId="25" borderId="452" applyNumberFormat="0" applyProtection="0">
      <alignment horizontal="left" vertical="center"/>
    </xf>
    <xf numFmtId="0" fontId="12" fillId="60" borderId="523" applyNumberFormat="0">
      <alignment horizontal="centerContinuous" vertical="center" wrapText="1"/>
    </xf>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25" fillId="8" borderId="458" applyNumberFormat="0" applyAlignment="0" applyProtection="0"/>
    <xf numFmtId="0" fontId="25" fillId="8" borderId="552" applyNumberFormat="0" applyAlignment="0" applyProtection="0"/>
    <xf numFmtId="0" fontId="12" fillId="24" borderId="553" applyNumberFormat="0" applyFont="0" applyAlignment="0" applyProtection="0"/>
    <xf numFmtId="0" fontId="17" fillId="21" borderId="1023" applyNumberFormat="0" applyAlignment="0" applyProtection="0"/>
    <xf numFmtId="0" fontId="17" fillId="21" borderId="552" applyNumberFormat="0" applyAlignment="0" applyProtection="0"/>
    <xf numFmtId="0" fontId="12" fillId="25" borderId="475" applyNumberFormat="0" applyProtection="0">
      <alignment horizontal="left" vertical="center"/>
    </xf>
    <xf numFmtId="0" fontId="12" fillId="25" borderId="475" applyNumberFormat="0" applyProtection="0">
      <alignment horizontal="left" vertical="center"/>
    </xf>
    <xf numFmtId="0" fontId="17" fillId="21" borderId="458" applyNumberFormat="0" applyAlignment="0" applyProtection="0"/>
    <xf numFmtId="0" fontId="17" fillId="21" borderId="523" applyNumberFormat="0" applyAlignment="0" applyProtection="0"/>
    <xf numFmtId="0" fontId="25" fillId="8" borderId="523" applyNumberFormat="0" applyAlignment="0" applyProtection="0"/>
    <xf numFmtId="0" fontId="12" fillId="24" borderId="541" applyNumberFormat="0" applyFont="0" applyAlignment="0" applyProtection="0"/>
    <xf numFmtId="229" fontId="81" fillId="65" borderId="394" applyFont="0" applyFill="0" applyBorder="0" applyAlignment="0" applyProtection="0"/>
    <xf numFmtId="0" fontId="12" fillId="61" borderId="523" applyNumberFormat="0">
      <alignment horizontal="left" vertical="center"/>
    </xf>
    <xf numFmtId="0" fontId="17" fillId="21" borderId="552" applyNumberFormat="0" applyAlignment="0" applyProtection="0"/>
    <xf numFmtId="0" fontId="30" fillId="0" borderId="460" applyNumberFormat="0" applyFill="0" applyAlignment="0" applyProtection="0"/>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5" fillId="8" borderId="458" applyNumberFormat="0" applyAlignment="0" applyProtection="0"/>
    <xf numFmtId="0" fontId="17" fillId="21" borderId="458" applyNumberFormat="0" applyAlignment="0" applyProtection="0"/>
    <xf numFmtId="0" fontId="30" fillId="0" borderId="460" applyNumberFormat="0" applyFill="0" applyAlignment="0" applyProtection="0"/>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5" fillId="8" borderId="458" applyNumberFormat="0" applyAlignment="0" applyProtection="0"/>
    <xf numFmtId="0" fontId="17" fillId="21" borderId="458" applyNumberFormat="0" applyAlignment="0" applyProtection="0"/>
    <xf numFmtId="0" fontId="12" fillId="24" borderId="541" applyNumberFormat="0" applyFont="0" applyAlignment="0" applyProtection="0"/>
    <xf numFmtId="0" fontId="12" fillId="60" borderId="523" applyNumberFormat="0">
      <alignment horizontal="centerContinuous" vertical="center" wrapText="1"/>
    </xf>
    <xf numFmtId="0" fontId="12" fillId="25" borderId="475" applyNumberFormat="0" applyProtection="0">
      <alignment horizontal="left" vertical="center"/>
    </xf>
    <xf numFmtId="0" fontId="12" fillId="25" borderId="475" applyNumberFormat="0" applyProtection="0">
      <alignment horizontal="left" vertical="center"/>
    </xf>
    <xf numFmtId="0" fontId="30" fillId="0" borderId="460" applyNumberFormat="0" applyFill="0" applyAlignment="0" applyProtection="0"/>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5" fillId="8" borderId="458" applyNumberFormat="0" applyAlignment="0" applyProtection="0"/>
    <xf numFmtId="0" fontId="17" fillId="21" borderId="458" applyNumberFormat="0" applyAlignment="0" applyProtection="0"/>
    <xf numFmtId="0" fontId="17" fillId="21" borderId="458" applyNumberFormat="0" applyAlignment="0" applyProtection="0"/>
    <xf numFmtId="0" fontId="25" fillId="8" borderId="458" applyNumberFormat="0" applyAlignment="0" applyProtection="0"/>
    <xf numFmtId="0" fontId="28" fillId="21" borderId="459" applyNumberFormat="0" applyAlignment="0" applyProtection="0"/>
    <xf numFmtId="0" fontId="30" fillId="0" borderId="460" applyNumberFormat="0" applyFill="0" applyAlignment="0" applyProtection="0"/>
    <xf numFmtId="0" fontId="17" fillId="21" borderId="458" applyNumberFormat="0" applyAlignment="0" applyProtection="0"/>
    <xf numFmtId="0" fontId="25" fillId="8" borderId="458" applyNumberFormat="0" applyAlignment="0" applyProtection="0"/>
    <xf numFmtId="0" fontId="28" fillId="21" borderId="459" applyNumberFormat="0" applyAlignment="0" applyProtection="0"/>
    <xf numFmtId="0" fontId="30" fillId="0" borderId="460" applyNumberFormat="0" applyFill="0" applyAlignment="0" applyProtection="0"/>
    <xf numFmtId="0" fontId="12" fillId="25" borderId="452" applyNumberFormat="0" applyProtection="0">
      <alignment horizontal="left" vertical="center"/>
    </xf>
    <xf numFmtId="0" fontId="12" fillId="25" borderId="452" applyNumberFormat="0" applyProtection="0">
      <alignment horizontal="left" vertical="center"/>
    </xf>
    <xf numFmtId="0" fontId="17" fillId="21" borderId="458" applyNumberFormat="0" applyAlignment="0" applyProtection="0"/>
    <xf numFmtId="0" fontId="25" fillId="8" borderId="458" applyNumberFormat="0" applyAlignment="0" applyProtection="0"/>
    <xf numFmtId="0" fontId="28" fillId="21" borderId="459" applyNumberFormat="0" applyAlignment="0" applyProtection="0"/>
    <xf numFmtId="0" fontId="30" fillId="0" borderId="460" applyNumberFormat="0" applyFill="0" applyAlignment="0" applyProtection="0"/>
    <xf numFmtId="0" fontId="17" fillId="21" borderId="458" applyNumberFormat="0" applyAlignment="0" applyProtection="0"/>
    <xf numFmtId="0" fontId="25" fillId="8" borderId="458" applyNumberFormat="0" applyAlignment="0" applyProtection="0"/>
    <xf numFmtId="0" fontId="28" fillId="21" borderId="525" applyNumberFormat="0" applyAlignment="0" applyProtection="0"/>
    <xf numFmtId="0" fontId="30" fillId="0" borderId="526" applyNumberFormat="0" applyFill="0" applyAlignment="0" applyProtection="0"/>
    <xf numFmtId="0" fontId="28" fillId="21" borderId="459" applyNumberFormat="0" applyAlignment="0" applyProtection="0"/>
    <xf numFmtId="0" fontId="30" fillId="0" borderId="460"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12" fillId="61" borderId="552" applyNumberFormat="0">
      <alignment horizontal="left" vertical="center"/>
    </xf>
    <xf numFmtId="0" fontId="12" fillId="60" borderId="552" applyNumberFormat="0">
      <alignment horizontal="centerContinuous" vertical="center" wrapText="1"/>
    </xf>
    <xf numFmtId="0" fontId="30" fillId="0" borderId="460" applyNumberFormat="0" applyFill="0" applyAlignment="0" applyProtection="0"/>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5" fillId="8" borderId="458" applyNumberFormat="0" applyAlignment="0" applyProtection="0"/>
    <xf numFmtId="0" fontId="30" fillId="0" borderId="555" applyNumberFormat="0" applyFill="0" applyAlignment="0" applyProtection="0"/>
    <xf numFmtId="0" fontId="17" fillId="21" borderId="458" applyNumberFormat="0" applyAlignment="0" applyProtection="0"/>
    <xf numFmtId="0" fontId="12" fillId="61" borderId="560" applyNumberFormat="0">
      <alignment horizontal="left" vertical="center"/>
    </xf>
    <xf numFmtId="0" fontId="12" fillId="60" borderId="560" applyNumberFormat="0">
      <alignment horizontal="centerContinuous" vertical="center" wrapText="1"/>
    </xf>
    <xf numFmtId="0" fontId="30" fillId="0" borderId="479" applyNumberFormat="0" applyFill="0" applyAlignment="0" applyProtection="0"/>
    <xf numFmtId="0" fontId="28" fillId="21" borderId="478"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5" fillId="8" borderId="476" applyNumberFormat="0" applyAlignment="0" applyProtection="0"/>
    <xf numFmtId="0" fontId="17" fillId="21" borderId="476" applyNumberFormat="0" applyAlignment="0" applyProtection="0"/>
    <xf numFmtId="0" fontId="30" fillId="0" borderId="479" applyNumberFormat="0" applyFill="0" applyAlignment="0" applyProtection="0"/>
    <xf numFmtId="0" fontId="28" fillId="21" borderId="478"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5" fillId="8" borderId="476" applyNumberFormat="0" applyAlignment="0" applyProtection="0"/>
    <xf numFmtId="0" fontId="17" fillId="21" borderId="476" applyNumberFormat="0" applyAlignment="0" applyProtection="0"/>
    <xf numFmtId="0" fontId="12" fillId="61" borderId="560" applyNumberFormat="0">
      <alignment horizontal="left" vertical="center"/>
    </xf>
    <xf numFmtId="0" fontId="12" fillId="25" borderId="475" applyNumberFormat="0" applyProtection="0">
      <alignment horizontal="left" vertical="center"/>
    </xf>
    <xf numFmtId="0" fontId="12" fillId="25" borderId="475" applyNumberFormat="0" applyProtection="0">
      <alignment horizontal="left" vertical="center"/>
    </xf>
    <xf numFmtId="0" fontId="12" fillId="60" borderId="560" applyNumberFormat="0">
      <alignment horizontal="centerContinuous" vertical="center" wrapText="1"/>
    </xf>
    <xf numFmtId="0" fontId="30" fillId="0" borderId="479" applyNumberFormat="0" applyFill="0" applyAlignment="0" applyProtection="0"/>
    <xf numFmtId="0" fontId="28" fillId="21" borderId="478"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5" fillId="8" borderId="476" applyNumberFormat="0" applyAlignment="0" applyProtection="0"/>
    <xf numFmtId="0" fontId="17" fillId="21" borderId="476" applyNumberFormat="0" applyAlignment="0" applyProtection="0"/>
    <xf numFmtId="0" fontId="30" fillId="0" borderId="479" applyNumberFormat="0" applyFill="0" applyAlignment="0" applyProtection="0"/>
    <xf numFmtId="0" fontId="17" fillId="21" borderId="458" applyNumberFormat="0" applyAlignment="0" applyProtection="0"/>
    <xf numFmtId="0" fontId="25" fillId="8" borderId="458"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8" fillId="21" borderId="459" applyNumberFormat="0" applyAlignment="0" applyProtection="0"/>
    <xf numFmtId="0" fontId="30" fillId="0" borderId="460" applyNumberFormat="0" applyFill="0" applyAlignment="0" applyProtection="0"/>
    <xf numFmtId="0" fontId="17" fillId="21" borderId="458" applyNumberFormat="0" applyAlignment="0" applyProtection="0"/>
    <xf numFmtId="0" fontId="25" fillId="8" borderId="458"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8" fillId="21" borderId="459" applyNumberFormat="0" applyAlignment="0" applyProtection="0"/>
    <xf numFmtId="0" fontId="30" fillId="0" borderId="460" applyNumberFormat="0" applyFill="0" applyAlignment="0" applyProtection="0"/>
    <xf numFmtId="0" fontId="17" fillId="21" borderId="458" applyNumberFormat="0" applyAlignment="0" applyProtection="0"/>
    <xf numFmtId="0" fontId="25" fillId="8" borderId="458"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8" fillId="21" borderId="459" applyNumberFormat="0" applyAlignment="0" applyProtection="0"/>
    <xf numFmtId="0" fontId="30" fillId="0" borderId="460" applyNumberFormat="0" applyFill="0" applyAlignment="0" applyProtection="0"/>
    <xf numFmtId="0" fontId="17" fillId="21" borderId="458" applyNumberFormat="0" applyAlignment="0" applyProtection="0"/>
    <xf numFmtId="0" fontId="25" fillId="8" borderId="458"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8" fillId="21" borderId="459" applyNumberFormat="0" applyAlignment="0" applyProtection="0"/>
    <xf numFmtId="0" fontId="30" fillId="0" borderId="460" applyNumberFormat="0" applyFill="0" applyAlignment="0" applyProtection="0"/>
    <xf numFmtId="0" fontId="17" fillId="21" borderId="467" applyNumberFormat="0" applyAlignment="0" applyProtection="0"/>
    <xf numFmtId="0" fontId="25" fillId="8" borderId="467"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69" applyNumberFormat="0" applyAlignment="0" applyProtection="0"/>
    <xf numFmtId="0" fontId="30" fillId="0" borderId="470" applyNumberFormat="0" applyFill="0" applyAlignment="0" applyProtection="0"/>
    <xf numFmtId="0" fontId="17" fillId="21" borderId="467" applyNumberFormat="0" applyAlignment="0" applyProtection="0"/>
    <xf numFmtId="0" fontId="25" fillId="8" borderId="467"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69" applyNumberFormat="0" applyAlignment="0" applyProtection="0"/>
    <xf numFmtId="0" fontId="30" fillId="0" borderId="470" applyNumberFormat="0" applyFill="0" applyAlignment="0" applyProtection="0"/>
    <xf numFmtId="0" fontId="12" fillId="25" borderId="466" applyNumberFormat="0" applyProtection="0">
      <alignment horizontal="left" vertical="center"/>
    </xf>
    <xf numFmtId="0" fontId="12" fillId="25" borderId="466" applyNumberFormat="0" applyProtection="0">
      <alignment horizontal="left" vertical="center"/>
    </xf>
    <xf numFmtId="0" fontId="17" fillId="21" borderId="467" applyNumberFormat="0" applyAlignment="0" applyProtection="0"/>
    <xf numFmtId="0" fontId="25" fillId="8" borderId="467"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69" applyNumberFormat="0" applyAlignment="0" applyProtection="0"/>
    <xf numFmtId="0" fontId="30" fillId="0" borderId="470" applyNumberFormat="0" applyFill="0" applyAlignment="0" applyProtection="0"/>
    <xf numFmtId="0" fontId="17" fillId="21" borderId="467" applyNumberFormat="0" applyAlignment="0" applyProtection="0"/>
    <xf numFmtId="0" fontId="25" fillId="8" borderId="467"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69" applyNumberFormat="0" applyAlignment="0" applyProtection="0"/>
    <xf numFmtId="0" fontId="30" fillId="0" borderId="470" applyNumberFormat="0" applyFill="0" applyAlignment="0" applyProtection="0"/>
    <xf numFmtId="0" fontId="28" fillId="21" borderId="478"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5" fillId="8" borderId="476" applyNumberFormat="0" applyAlignment="0" applyProtection="0"/>
    <xf numFmtId="0" fontId="17" fillId="21" borderId="476" applyNumberFormat="0" applyAlignment="0" applyProtection="0"/>
    <xf numFmtId="0" fontId="30" fillId="0" borderId="470" applyNumberFormat="0" applyFill="0" applyAlignment="0" applyProtection="0"/>
    <xf numFmtId="0" fontId="28" fillId="21" borderId="469"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5" fillId="8" borderId="467" applyNumberFormat="0" applyAlignment="0" applyProtection="0"/>
    <xf numFmtId="0" fontId="17" fillId="21" borderId="467" applyNumberFormat="0" applyAlignment="0" applyProtection="0"/>
    <xf numFmtId="0" fontId="30" fillId="0" borderId="470" applyNumberFormat="0" applyFill="0" applyAlignment="0" applyProtection="0"/>
    <xf numFmtId="0" fontId="28" fillId="21" borderId="469" applyNumberFormat="0" applyAlignment="0" applyProtection="0"/>
    <xf numFmtId="0" fontId="12" fillId="24" borderId="468" applyNumberFormat="0" applyFont="0" applyAlignment="0" applyProtection="0"/>
    <xf numFmtId="0" fontId="12" fillId="25" borderId="475" applyNumberFormat="0" applyProtection="0">
      <alignment horizontal="left" vertical="center"/>
    </xf>
    <xf numFmtId="0" fontId="12" fillId="25" borderId="475" applyNumberFormat="0" applyProtection="0">
      <alignment horizontal="left" vertical="center"/>
    </xf>
    <xf numFmtId="0" fontId="25" fillId="8" borderId="560" applyNumberFormat="0" applyAlignment="0" applyProtection="0"/>
    <xf numFmtId="0" fontId="12" fillId="25" borderId="498" applyNumberFormat="0" applyProtection="0">
      <alignment horizontal="left" vertical="center"/>
    </xf>
    <xf numFmtId="0" fontId="12" fillId="25" borderId="498" applyNumberFormat="0" applyProtection="0">
      <alignment horizontal="left" vertical="center"/>
    </xf>
    <xf numFmtId="0" fontId="12" fillId="24" borderId="468" applyNumberFormat="0" applyFont="0" applyAlignment="0" applyProtection="0"/>
    <xf numFmtId="0" fontId="12" fillId="61" borderId="560" applyNumberFormat="0">
      <alignment horizontal="left" vertical="center"/>
    </xf>
    <xf numFmtId="0" fontId="12" fillId="60" borderId="560" applyNumberFormat="0">
      <alignment horizontal="centerContinuous" vertical="center" wrapText="1"/>
    </xf>
    <xf numFmtId="0" fontId="30" fillId="0" borderId="562" applyNumberFormat="0" applyFill="0" applyAlignment="0" applyProtection="0"/>
    <xf numFmtId="0" fontId="17" fillId="21" borderId="560" applyNumberFormat="0" applyAlignment="0" applyProtection="0"/>
    <xf numFmtId="0" fontId="25" fillId="8" borderId="467" applyNumberFormat="0" applyAlignment="0" applyProtection="0"/>
    <xf numFmtId="0" fontId="25" fillId="8" borderId="560" applyNumberFormat="0" applyAlignment="0" applyProtection="0"/>
    <xf numFmtId="0" fontId="28" fillId="21" borderId="561" applyNumberFormat="0" applyAlignment="0" applyProtection="0"/>
    <xf numFmtId="0" fontId="28" fillId="21" borderId="561" applyNumberFormat="0" applyAlignment="0" applyProtection="0"/>
    <xf numFmtId="0" fontId="17" fillId="21" borderId="476" applyNumberFormat="0" applyAlignment="0" applyProtection="0"/>
    <xf numFmtId="0" fontId="17" fillId="21" borderId="467" applyNumberFormat="0" applyAlignment="0" applyProtection="0"/>
    <xf numFmtId="0" fontId="25" fillId="8" borderId="476"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7" fillId="21" borderId="476" applyNumberFormat="0" applyAlignment="0" applyProtection="0"/>
    <xf numFmtId="0" fontId="25" fillId="8" borderId="476"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2" fillId="25" borderId="475" applyNumberFormat="0" applyProtection="0">
      <alignment horizontal="left" vertical="center"/>
    </xf>
    <xf numFmtId="0" fontId="12" fillId="25" borderId="475" applyNumberFormat="0" applyProtection="0">
      <alignment horizontal="left" vertical="center"/>
    </xf>
    <xf numFmtId="0" fontId="17" fillId="21" borderId="476" applyNumberFormat="0" applyAlignment="0" applyProtection="0"/>
    <xf numFmtId="0" fontId="25" fillId="8" borderId="476"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7" fillId="21" borderId="476" applyNumberFormat="0" applyAlignment="0" applyProtection="0"/>
    <xf numFmtId="0" fontId="25" fillId="8" borderId="476"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2" fillId="25" borderId="498" applyNumberFormat="0" applyProtection="0">
      <alignment horizontal="left" vertical="center"/>
    </xf>
    <xf numFmtId="0" fontId="12" fillId="25" borderId="498" applyNumberFormat="0" applyProtection="0">
      <alignment horizontal="left" vertical="center"/>
    </xf>
    <xf numFmtId="0" fontId="30" fillId="0" borderId="470" applyNumberFormat="0" applyFill="0" applyAlignment="0" applyProtection="0"/>
    <xf numFmtId="0" fontId="28" fillId="21" borderId="469"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5" fillId="8" borderId="467" applyNumberFormat="0" applyAlignment="0" applyProtection="0"/>
    <xf numFmtId="0" fontId="17" fillId="21" borderId="467" applyNumberFormat="0" applyAlignment="0" applyProtection="0"/>
    <xf numFmtId="0" fontId="30" fillId="0" borderId="470" applyNumberFormat="0" applyFill="0" applyAlignment="0" applyProtection="0"/>
    <xf numFmtId="0" fontId="28" fillId="21" borderId="469"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12" fillId="61" borderId="560" applyNumberFormat="0">
      <alignment horizontal="left" vertical="center"/>
    </xf>
    <xf numFmtId="0" fontId="12" fillId="25" borderId="513" applyNumberFormat="0" applyProtection="0">
      <alignment horizontal="left" vertical="center"/>
    </xf>
    <xf numFmtId="0" fontId="12" fillId="25" borderId="513" applyNumberFormat="0" applyProtection="0">
      <alignment horizontal="left" vertical="center"/>
    </xf>
    <xf numFmtId="0" fontId="12" fillId="60" borderId="560" applyNumberFormat="0">
      <alignment horizontal="centerContinuous" vertical="center" wrapText="1"/>
    </xf>
    <xf numFmtId="0" fontId="25" fillId="8" borderId="467" applyNumberFormat="0" applyAlignment="0" applyProtection="0"/>
    <xf numFmtId="0" fontId="17" fillId="21" borderId="467" applyNumberFormat="0" applyAlignment="0" applyProtection="0"/>
    <xf numFmtId="0" fontId="17" fillId="21" borderId="560" applyNumberFormat="0" applyAlignment="0" applyProtection="0"/>
    <xf numFmtId="0" fontId="25" fillId="8" borderId="560" applyNumberFormat="0" applyAlignment="0" applyProtection="0"/>
    <xf numFmtId="0" fontId="12" fillId="61" borderId="552" applyNumberFormat="0">
      <alignment horizontal="left" vertical="center"/>
    </xf>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12" fillId="60" borderId="552" applyNumberFormat="0">
      <alignment horizontal="centerContinuous" vertical="center" wrapText="1"/>
    </xf>
    <xf numFmtId="0" fontId="28" fillId="21" borderId="561" applyNumberFormat="0" applyAlignment="0" applyProtection="0"/>
    <xf numFmtId="0" fontId="30" fillId="0" borderId="562"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60" applyNumberFormat="0" applyAlignment="0" applyProtection="0"/>
    <xf numFmtId="0" fontId="12" fillId="25" borderId="513" applyNumberFormat="0" applyProtection="0">
      <alignment horizontal="left" vertical="center"/>
    </xf>
    <xf numFmtId="0" fontId="12" fillId="25" borderId="513" applyNumberFormat="0" applyProtection="0">
      <alignment horizontal="left" vertical="center"/>
    </xf>
    <xf numFmtId="0" fontId="17" fillId="21" borderId="476" applyNumberFormat="0" applyAlignment="0" applyProtection="0"/>
    <xf numFmtId="0" fontId="25" fillId="8" borderId="476"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7" fillId="21" borderId="476" applyNumberFormat="0" applyAlignment="0" applyProtection="0"/>
    <xf numFmtId="0" fontId="25" fillId="8" borderId="476"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2" fillId="25" borderId="475" applyNumberFormat="0" applyProtection="0">
      <alignment horizontal="left" vertical="center"/>
    </xf>
    <xf numFmtId="0" fontId="12" fillId="25" borderId="475" applyNumberFormat="0" applyProtection="0">
      <alignment horizontal="left" vertical="center"/>
    </xf>
    <xf numFmtId="0" fontId="17" fillId="21" borderId="476" applyNumberFormat="0" applyAlignment="0" applyProtection="0"/>
    <xf numFmtId="0" fontId="25" fillId="8" borderId="476"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7" fillId="21" borderId="476" applyNumberFormat="0" applyAlignment="0" applyProtection="0"/>
    <xf numFmtId="0" fontId="25" fillId="8" borderId="476"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2" fillId="25" borderId="513" applyNumberFormat="0" applyProtection="0">
      <alignment horizontal="left" vertical="center"/>
    </xf>
    <xf numFmtId="0" fontId="12" fillId="25" borderId="513" applyNumberFormat="0" applyProtection="0">
      <alignment horizontal="left" vertical="center"/>
    </xf>
    <xf numFmtId="0" fontId="30" fillId="0" borderId="526" applyNumberFormat="0" applyFill="0" applyAlignment="0" applyProtection="0"/>
    <xf numFmtId="0" fontId="28" fillId="21" borderId="525"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26" applyNumberFormat="0" applyFill="0" applyAlignment="0" applyProtection="0"/>
    <xf numFmtId="0" fontId="28" fillId="21" borderId="525"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26" applyNumberFormat="0" applyFill="0" applyAlignment="0" applyProtection="0"/>
    <xf numFmtId="0" fontId="28" fillId="21" borderId="525"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26" applyNumberFormat="0" applyFill="0" applyAlignment="0" applyProtection="0"/>
    <xf numFmtId="0" fontId="17" fillId="21" borderId="499" applyNumberFormat="0" applyAlignment="0" applyProtection="0"/>
    <xf numFmtId="0" fontId="25" fillId="8" borderId="499"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501" applyNumberFormat="0" applyAlignment="0" applyProtection="0"/>
    <xf numFmtId="0" fontId="30" fillId="0" borderId="502" applyNumberFormat="0" applyFill="0" applyAlignment="0" applyProtection="0"/>
    <xf numFmtId="0" fontId="17" fillId="21" borderId="499" applyNumberFormat="0" applyAlignment="0" applyProtection="0"/>
    <xf numFmtId="0" fontId="25" fillId="8" borderId="499"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501" applyNumberFormat="0" applyAlignment="0" applyProtection="0"/>
    <xf numFmtId="0" fontId="30" fillId="0" borderId="502" applyNumberFormat="0" applyFill="0" applyAlignment="0" applyProtection="0"/>
    <xf numFmtId="0" fontId="12" fillId="25" borderId="498" applyNumberFormat="0" applyProtection="0">
      <alignment horizontal="left" vertical="center"/>
    </xf>
    <xf numFmtId="0" fontId="12" fillId="25" borderId="498" applyNumberFormat="0" applyProtection="0">
      <alignment horizontal="left" vertical="center"/>
    </xf>
    <xf numFmtId="0" fontId="17" fillId="21" borderId="499" applyNumberFormat="0" applyAlignment="0" applyProtection="0"/>
    <xf numFmtId="0" fontId="25" fillId="8" borderId="499"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501" applyNumberFormat="0" applyAlignment="0" applyProtection="0"/>
    <xf numFmtId="0" fontId="30" fillId="0" borderId="502" applyNumberFormat="0" applyFill="0" applyAlignment="0" applyProtection="0"/>
    <xf numFmtId="0" fontId="17" fillId="21" borderId="499" applyNumberFormat="0" applyAlignment="0" applyProtection="0"/>
    <xf numFmtId="0" fontId="25" fillId="8" borderId="499"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501" applyNumberFormat="0" applyAlignment="0" applyProtection="0"/>
    <xf numFmtId="0" fontId="30" fillId="0" borderId="502" applyNumberFormat="0" applyFill="0" applyAlignment="0" applyProtection="0"/>
    <xf numFmtId="0" fontId="12" fillId="61" borderId="560" applyNumberFormat="0">
      <alignment horizontal="left" vertical="center"/>
    </xf>
    <xf numFmtId="0" fontId="12" fillId="60" borderId="560" applyNumberFormat="0">
      <alignment horizontal="centerContinuous" vertical="center" wrapText="1"/>
    </xf>
    <xf numFmtId="0" fontId="12" fillId="61" borderId="560" applyNumberFormat="0">
      <alignment horizontal="left" vertical="center"/>
    </xf>
    <xf numFmtId="0" fontId="12" fillId="60" borderId="560" applyNumberFormat="0">
      <alignment horizontal="centerContinuous" vertical="center" wrapText="1"/>
    </xf>
    <xf numFmtId="0" fontId="12" fillId="25" borderId="532" applyNumberFormat="0" applyProtection="0">
      <alignment horizontal="left" vertical="center"/>
    </xf>
    <xf numFmtId="0" fontId="12" fillId="25" borderId="532" applyNumberFormat="0" applyProtection="0">
      <alignment horizontal="left" vertical="center"/>
    </xf>
    <xf numFmtId="0" fontId="30" fillId="0" borderId="517" applyNumberFormat="0" applyFill="0" applyAlignment="0" applyProtection="0"/>
    <xf numFmtId="0" fontId="28" fillId="21" borderId="516"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5" fillId="8" borderId="514" applyNumberFormat="0" applyAlignment="0" applyProtection="0"/>
    <xf numFmtId="0" fontId="17" fillId="21" borderId="514" applyNumberFormat="0" applyAlignment="0" applyProtection="0"/>
    <xf numFmtId="0" fontId="30" fillId="0" borderId="517" applyNumberFormat="0" applyFill="0" applyAlignment="0" applyProtection="0"/>
    <xf numFmtId="0" fontId="28" fillId="21" borderId="516"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5" fillId="8" borderId="514" applyNumberFormat="0" applyAlignment="0" applyProtection="0"/>
    <xf numFmtId="0" fontId="17" fillId="21" borderId="514" applyNumberFormat="0" applyAlignment="0" applyProtection="0"/>
    <xf numFmtId="0" fontId="30" fillId="0" borderId="517" applyNumberFormat="0" applyFill="0" applyAlignment="0" applyProtection="0"/>
    <xf numFmtId="0" fontId="28" fillId="21" borderId="516"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5" fillId="8" borderId="514" applyNumberFormat="0" applyAlignment="0" applyProtection="0"/>
    <xf numFmtId="0" fontId="17" fillId="21" borderId="503" applyNumberFormat="0" applyAlignment="0" applyProtection="0"/>
    <xf numFmtId="0" fontId="25" fillId="8" borderId="503" applyNumberFormat="0" applyAlignment="0" applyProtection="0"/>
    <xf numFmtId="0" fontId="28" fillId="21" borderId="504" applyNumberFormat="0" applyAlignment="0" applyProtection="0"/>
    <xf numFmtId="0" fontId="30" fillId="0" borderId="505" applyNumberFormat="0" applyFill="0" applyAlignment="0" applyProtection="0"/>
    <xf numFmtId="0" fontId="17" fillId="21" borderId="503" applyNumberFormat="0" applyAlignment="0" applyProtection="0"/>
    <xf numFmtId="0" fontId="25" fillId="8" borderId="503" applyNumberFormat="0" applyAlignment="0" applyProtection="0"/>
    <xf numFmtId="0" fontId="28" fillId="21" borderId="525" applyNumberFormat="0" applyAlignment="0" applyProtection="0"/>
    <xf numFmtId="0" fontId="28" fillId="21" borderId="504" applyNumberFormat="0" applyAlignment="0" applyProtection="0"/>
    <xf numFmtId="0" fontId="30" fillId="0" borderId="505" applyNumberFormat="0" applyFill="0" applyAlignment="0" applyProtection="0"/>
    <xf numFmtId="0" fontId="12" fillId="25" borderId="498" applyNumberFormat="0" applyProtection="0">
      <alignment horizontal="left" vertical="center"/>
    </xf>
    <xf numFmtId="0" fontId="12" fillId="25" borderId="498" applyNumberFormat="0" applyProtection="0">
      <alignment horizontal="left" vertical="center"/>
    </xf>
    <xf numFmtId="0" fontId="17" fillId="21" borderId="503" applyNumberFormat="0" applyAlignment="0" applyProtection="0"/>
    <xf numFmtId="0" fontId="25" fillId="8" borderId="50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04" applyNumberFormat="0" applyAlignment="0" applyProtection="0"/>
    <xf numFmtId="0" fontId="30" fillId="0" borderId="505" applyNumberFormat="0" applyFill="0" applyAlignment="0" applyProtection="0"/>
    <xf numFmtId="0" fontId="17" fillId="21" borderId="503" applyNumberFormat="0" applyAlignment="0" applyProtection="0"/>
    <xf numFmtId="0" fontId="25" fillId="8" borderId="503" applyNumberFormat="0" applyAlignment="0" applyProtection="0"/>
    <xf numFmtId="0" fontId="28" fillId="21" borderId="504" applyNumberFormat="0" applyAlignment="0" applyProtection="0"/>
    <xf numFmtId="0" fontId="30" fillId="0" borderId="505" applyNumberFormat="0" applyFill="0" applyAlignment="0" applyProtection="0"/>
    <xf numFmtId="0" fontId="25" fillId="8" borderId="523" applyNumberFormat="0" applyAlignment="0" applyProtection="0"/>
    <xf numFmtId="0" fontId="12" fillId="25" borderId="549" applyNumberFormat="0" applyProtection="0">
      <alignment horizontal="left" vertical="center"/>
    </xf>
    <xf numFmtId="0" fontId="17" fillId="21" borderId="560" applyNumberFormat="0" applyAlignment="0" applyProtection="0"/>
    <xf numFmtId="0" fontId="30" fillId="0" borderId="562" applyNumberFormat="0" applyFill="0" applyAlignment="0" applyProtection="0"/>
    <xf numFmtId="0" fontId="12" fillId="25" borderId="549" applyNumberFormat="0" applyProtection="0">
      <alignment horizontal="left" vertical="center"/>
    </xf>
    <xf numFmtId="0" fontId="25" fillId="8" borderId="560" applyNumberFormat="0" applyAlignment="0" applyProtection="0"/>
    <xf numFmtId="0" fontId="17" fillId="21" borderId="523" applyNumberFormat="0" applyAlignment="0" applyProtection="0"/>
    <xf numFmtId="0" fontId="12" fillId="24" borderId="566" applyNumberFormat="0" applyFont="0" applyAlignment="0" applyProtection="0"/>
    <xf numFmtId="0" fontId="17" fillId="21" borderId="514" applyNumberFormat="0" applyAlignment="0" applyProtection="0"/>
    <xf numFmtId="0" fontId="17" fillId="21" borderId="514" applyNumberFormat="0" applyAlignment="0" applyProtection="0"/>
    <xf numFmtId="0" fontId="25" fillId="8" borderId="514"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16" applyNumberFormat="0" applyAlignment="0" applyProtection="0"/>
    <xf numFmtId="0" fontId="30" fillId="0" borderId="517" applyNumberFormat="0" applyFill="0" applyAlignment="0" applyProtection="0"/>
    <xf numFmtId="0" fontId="17" fillId="21" borderId="514" applyNumberFormat="0" applyAlignment="0" applyProtection="0"/>
    <xf numFmtId="0" fontId="25" fillId="8" borderId="514"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16" applyNumberFormat="0" applyAlignment="0" applyProtection="0"/>
    <xf numFmtId="0" fontId="30" fillId="0" borderId="517" applyNumberFormat="0" applyFill="0" applyAlignment="0" applyProtection="0"/>
    <xf numFmtId="0" fontId="12" fillId="25" borderId="513" applyNumberFormat="0" applyProtection="0">
      <alignment horizontal="left" vertical="center"/>
    </xf>
    <xf numFmtId="0" fontId="12" fillId="25" borderId="513" applyNumberFormat="0" applyProtection="0">
      <alignment horizontal="left" vertical="center"/>
    </xf>
    <xf numFmtId="0" fontId="17" fillId="21" borderId="514" applyNumberFormat="0" applyAlignment="0" applyProtection="0"/>
    <xf numFmtId="0" fontId="25" fillId="8" borderId="514"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16" applyNumberFormat="0" applyAlignment="0" applyProtection="0"/>
    <xf numFmtId="0" fontId="30" fillId="0" borderId="517" applyNumberFormat="0" applyFill="0" applyAlignment="0" applyProtection="0"/>
    <xf numFmtId="0" fontId="17" fillId="21" borderId="514" applyNumberFormat="0" applyAlignment="0" applyProtection="0"/>
    <xf numFmtId="0" fontId="25" fillId="8" borderId="514"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16" applyNumberFormat="0" applyAlignment="0" applyProtection="0"/>
    <xf numFmtId="0" fontId="30" fillId="0" borderId="517" applyNumberFormat="0" applyFill="0" applyAlignment="0" applyProtection="0"/>
    <xf numFmtId="0" fontId="30" fillId="0" borderId="517" applyNumberFormat="0" applyFill="0" applyAlignment="0" applyProtection="0"/>
    <xf numFmtId="0" fontId="28" fillId="21" borderId="516"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5" fillId="8" borderId="514" applyNumberFormat="0" applyAlignment="0" applyProtection="0"/>
    <xf numFmtId="0" fontId="17" fillId="21" borderId="514" applyNumberFormat="0" applyAlignment="0" applyProtection="0"/>
    <xf numFmtId="0" fontId="12" fillId="24" borderId="566" applyNumberFormat="0" applyFont="0" applyAlignment="0" applyProtection="0"/>
    <xf numFmtId="0" fontId="28" fillId="21" borderId="561" applyNumberFormat="0" applyAlignment="0" applyProtection="0"/>
    <xf numFmtId="0" fontId="12" fillId="24" borderId="566" applyNumberFormat="0" applyFont="0" applyAlignment="0" applyProtection="0"/>
    <xf numFmtId="0" fontId="12" fillId="61" borderId="560" applyNumberFormat="0">
      <alignment horizontal="left" vertical="center"/>
    </xf>
    <xf numFmtId="0" fontId="12" fillId="60" borderId="560" applyNumberFormat="0">
      <alignment horizontal="centerContinuous" vertical="center" wrapText="1"/>
    </xf>
    <xf numFmtId="0" fontId="17" fillId="21" borderId="560" applyNumberFormat="0" applyAlignment="0" applyProtection="0"/>
    <xf numFmtId="0" fontId="25" fillId="8" borderId="560"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30" fillId="0" borderId="526" applyNumberFormat="0" applyFill="0" applyAlignment="0" applyProtection="0"/>
    <xf numFmtId="0" fontId="28" fillId="21" borderId="525"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26" applyNumberFormat="0" applyFill="0" applyAlignment="0" applyProtection="0"/>
    <xf numFmtId="0" fontId="12" fillId="25" borderId="513" applyNumberFormat="0" applyProtection="0">
      <alignment horizontal="left" vertical="center"/>
    </xf>
    <xf numFmtId="0" fontId="12" fillId="25" borderId="513" applyNumberFormat="0" applyProtection="0">
      <alignment horizontal="left" vertical="center"/>
    </xf>
    <xf numFmtId="0" fontId="28" fillId="21" borderId="525"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5" fillId="8" borderId="523" applyNumberFormat="0" applyAlignment="0" applyProtection="0"/>
    <xf numFmtId="0" fontId="17" fillId="21" borderId="523" applyNumberFormat="0" applyAlignment="0" applyProtection="0"/>
    <xf numFmtId="0" fontId="12" fillId="25" borderId="513" applyNumberFormat="0" applyProtection="0">
      <alignment horizontal="left" vertical="center"/>
    </xf>
    <xf numFmtId="0" fontId="12" fillId="25" borderId="513" applyNumberFormat="0" applyProtection="0">
      <alignment horizontal="left" vertical="center"/>
    </xf>
    <xf numFmtId="0" fontId="17" fillId="21" borderId="523" applyNumberFormat="0" applyAlignment="0" applyProtection="0"/>
    <xf numFmtId="0" fontId="25" fillId="8" borderId="52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2" fillId="61" borderId="581" applyNumberFormat="0">
      <alignment horizontal="left" vertical="center"/>
    </xf>
    <xf numFmtId="0" fontId="12" fillId="60" borderId="581" applyNumberFormat="0">
      <alignment horizontal="centerContinuous" vertical="center" wrapText="1"/>
    </xf>
    <xf numFmtId="0" fontId="12" fillId="61" borderId="569" applyNumberFormat="0">
      <alignment horizontal="left" vertical="center"/>
    </xf>
    <xf numFmtId="0" fontId="12" fillId="60" borderId="569" applyNumberFormat="0">
      <alignment horizontal="centerContinuous" vertical="center" wrapText="1"/>
    </xf>
    <xf numFmtId="0" fontId="12" fillId="25" borderId="537" applyNumberFormat="0" applyProtection="0">
      <alignment horizontal="left" vertical="center"/>
    </xf>
    <xf numFmtId="0" fontId="12" fillId="25" borderId="537" applyNumberFormat="0" applyProtection="0">
      <alignment horizontal="left" vertical="center"/>
    </xf>
    <xf numFmtId="171" fontId="85" fillId="0" borderId="536"/>
    <xf numFmtId="0" fontId="17" fillId="21" borderId="523" applyNumberFormat="0" applyAlignment="0" applyProtection="0"/>
    <xf numFmtId="0" fontId="25" fillId="8" borderId="523"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2" fillId="25" borderId="532" applyNumberFormat="0" applyProtection="0">
      <alignment horizontal="left" vertical="center"/>
    </xf>
    <xf numFmtId="0" fontId="12" fillId="25" borderId="532" applyNumberFormat="0" applyProtection="0">
      <alignment horizontal="left" vertical="center"/>
    </xf>
    <xf numFmtId="0" fontId="17" fillId="21" borderId="523" applyNumberFormat="0" applyAlignment="0" applyProtection="0"/>
    <xf numFmtId="0" fontId="25" fillId="8" borderId="523"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30" fillId="0" borderId="526" applyNumberFormat="0" applyFill="0" applyAlignment="0" applyProtection="0"/>
    <xf numFmtId="0" fontId="28" fillId="21" borderId="525"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26" applyNumberFormat="0" applyFill="0" applyAlignment="0" applyProtection="0"/>
    <xf numFmtId="0" fontId="28" fillId="21" borderId="525"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40" applyNumberFormat="0" applyFill="0" applyAlignment="0" applyProtection="0"/>
    <xf numFmtId="0" fontId="28" fillId="21" borderId="539"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38" applyNumberFormat="0" applyAlignment="0" applyProtection="0"/>
    <xf numFmtId="0" fontId="17" fillId="21" borderId="538" applyNumberFormat="0" applyAlignment="0" applyProtection="0"/>
    <xf numFmtId="0" fontId="30" fillId="0" borderId="540" applyNumberFormat="0" applyFill="0" applyAlignment="0" applyProtection="0"/>
    <xf numFmtId="0" fontId="28" fillId="21" borderId="539"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38" applyNumberFormat="0" applyAlignment="0" applyProtection="0"/>
    <xf numFmtId="0" fontId="17" fillId="21" borderId="538" applyNumberFormat="0" applyAlignment="0" applyProtection="0"/>
    <xf numFmtId="0" fontId="30" fillId="0" borderId="540" applyNumberFormat="0" applyFill="0" applyAlignment="0" applyProtection="0"/>
    <xf numFmtId="0" fontId="28" fillId="21" borderId="539" applyNumberFormat="0" applyAlignment="0" applyProtection="0"/>
    <xf numFmtId="0" fontId="12" fillId="24" borderId="541" applyNumberFormat="0" applyFont="0" applyAlignment="0" applyProtection="0"/>
    <xf numFmtId="0" fontId="12" fillId="61" borderId="581" applyNumberFormat="0">
      <alignment horizontal="left" vertical="center"/>
    </xf>
    <xf numFmtId="0" fontId="12" fillId="60" borderId="581" applyNumberFormat="0">
      <alignment horizontal="centerContinuous" vertical="center" wrapText="1"/>
    </xf>
    <xf numFmtId="0" fontId="12" fillId="24" borderId="541" applyNumberFormat="0" applyFont="0" applyAlignment="0" applyProtection="0"/>
    <xf numFmtId="0" fontId="25" fillId="8" borderId="538" applyNumberFormat="0" applyAlignment="0" applyProtection="0"/>
    <xf numFmtId="0" fontId="17" fillId="21" borderId="538" applyNumberFormat="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2" fillId="61" borderId="581" applyNumberFormat="0">
      <alignment horizontal="left" vertical="center"/>
    </xf>
    <xf numFmtId="0" fontId="12" fillId="60" borderId="581" applyNumberFormat="0">
      <alignment horizontal="centerContinuous" vertical="center" wrapText="1"/>
    </xf>
    <xf numFmtId="0" fontId="17" fillId="21" borderId="523" applyNumberFormat="0" applyAlignment="0" applyProtection="0"/>
    <xf numFmtId="0" fontId="25" fillId="8" borderId="52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30" fillId="0" borderId="540"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28" fillId="21" borderId="539"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38" applyNumberFormat="0" applyAlignment="0" applyProtection="0"/>
    <xf numFmtId="0" fontId="17" fillId="21" borderId="538" applyNumberFormat="0" applyAlignment="0" applyProtection="0"/>
    <xf numFmtId="0" fontId="30" fillId="0" borderId="526" applyNumberFormat="0" applyFill="0" applyAlignment="0" applyProtection="0"/>
    <xf numFmtId="0" fontId="28" fillId="21" borderId="525"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26" applyNumberFormat="0" applyFill="0" applyAlignment="0" applyProtection="0"/>
    <xf numFmtId="0" fontId="28" fillId="21" borderId="525"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23" applyNumberFormat="0" applyAlignment="0" applyProtection="0"/>
    <xf numFmtId="0" fontId="17" fillId="21" borderId="523" applyNumberFormat="0" applyAlignment="0" applyProtection="0"/>
    <xf numFmtId="0" fontId="12" fillId="25" borderId="532" applyNumberFormat="0" applyProtection="0">
      <alignment horizontal="left" vertical="center"/>
    </xf>
    <xf numFmtId="0" fontId="12" fillId="25" borderId="532" applyNumberFormat="0" applyProtection="0">
      <alignment horizontal="left" vertical="center"/>
    </xf>
    <xf numFmtId="0" fontId="30" fillId="0" borderId="526" applyNumberFormat="0" applyFill="0" applyAlignment="0" applyProtection="0"/>
    <xf numFmtId="0" fontId="28" fillId="21" borderId="525" applyNumberFormat="0" applyAlignment="0" applyProtection="0"/>
    <xf numFmtId="0" fontId="12" fillId="24" borderId="541" applyNumberFormat="0" applyFont="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2" fillId="24" borderId="541" applyNumberFormat="0" applyFont="0" applyAlignment="0" applyProtection="0"/>
    <xf numFmtId="0" fontId="28" fillId="21" borderId="539" applyNumberFormat="0" applyAlignment="0" applyProtection="0"/>
    <xf numFmtId="0" fontId="30" fillId="0" borderId="540" applyNumberFormat="0" applyFill="0" applyAlignment="0" applyProtection="0"/>
    <xf numFmtId="0" fontId="17" fillId="21" borderId="538" applyNumberFormat="0" applyAlignment="0" applyProtection="0"/>
    <xf numFmtId="0" fontId="25" fillId="8" borderId="538" applyNumberFormat="0" applyAlignment="0" applyProtection="0"/>
    <xf numFmtId="0" fontId="25" fillId="8" borderId="523" applyNumberFormat="0" applyAlignment="0" applyProtection="0"/>
    <xf numFmtId="0" fontId="17" fillId="21" borderId="523" applyNumberFormat="0" applyAlignment="0" applyProtection="0"/>
    <xf numFmtId="0" fontId="28" fillId="21" borderId="539" applyNumberFormat="0" applyAlignment="0" applyProtection="0"/>
    <xf numFmtId="0" fontId="30" fillId="0" borderId="540" applyNumberFormat="0" applyFill="0" applyAlignment="0" applyProtection="0"/>
    <xf numFmtId="0" fontId="30" fillId="0" borderId="526"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28" fillId="21" borderId="525"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5" borderId="549" applyNumberFormat="0" applyProtection="0">
      <alignment horizontal="left" vertical="center"/>
    </xf>
    <xf numFmtId="0" fontId="28" fillId="21" borderId="525" applyNumberFormat="0" applyAlignment="0" applyProtection="0"/>
    <xf numFmtId="0" fontId="30" fillId="0" borderId="526" applyNumberFormat="0" applyFill="0" applyAlignment="0" applyProtection="0"/>
    <xf numFmtId="0" fontId="12" fillId="25" borderId="532" applyNumberFormat="0" applyProtection="0">
      <alignment horizontal="left" vertical="center"/>
    </xf>
    <xf numFmtId="0" fontId="12" fillId="25" borderId="532" applyNumberFormat="0" applyProtection="0">
      <alignment horizontal="left" vertical="center"/>
    </xf>
    <xf numFmtId="0" fontId="17" fillId="21" borderId="523" applyNumberFormat="0" applyAlignment="0" applyProtection="0"/>
    <xf numFmtId="0" fontId="25" fillId="8" borderId="523" applyNumberFormat="0" applyAlignment="0" applyProtection="0"/>
    <xf numFmtId="0" fontId="12" fillId="25" borderId="549" applyNumberFormat="0" applyProtection="0">
      <alignment horizontal="left" vertical="center"/>
    </xf>
    <xf numFmtId="0" fontId="17" fillId="21" borderId="560" applyNumberForma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28" fillId="21" borderId="525" applyNumberFormat="0" applyAlignment="0" applyProtection="0"/>
    <xf numFmtId="0" fontId="30" fillId="0" borderId="526" applyNumberFormat="0" applyFill="0" applyAlignment="0" applyProtection="0"/>
    <xf numFmtId="0" fontId="25" fillId="8" borderId="552" applyNumberFormat="0" applyAlignment="0" applyProtection="0"/>
    <xf numFmtId="0" fontId="12" fillId="24" borderId="553"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30" fillId="0" borderId="555"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52" applyNumberFormat="0" applyAlignment="0" applyProtection="0"/>
    <xf numFmtId="0" fontId="25" fillId="8" borderId="552" applyNumberFormat="0" applyAlignment="0" applyProtection="0"/>
    <xf numFmtId="0" fontId="12" fillId="24" borderId="553"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30" fillId="0" borderId="555" applyNumberFormat="0" applyFill="0" applyAlignment="0" applyProtection="0"/>
    <xf numFmtId="0" fontId="17" fillId="21" borderId="552" applyNumberFormat="0" applyAlignment="0" applyProtection="0"/>
    <xf numFmtId="0" fontId="25" fillId="8" borderId="552" applyNumberFormat="0" applyAlignment="0" applyProtection="0"/>
    <xf numFmtId="0" fontId="12" fillId="24" borderId="553"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30" fillId="0" borderId="555"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28" fillId="21" borderId="561" applyNumberFormat="0" applyAlignment="0" applyProtection="0"/>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60" applyNumberFormat="0" applyAlignment="0" applyProtection="0"/>
    <xf numFmtId="0" fontId="25" fillId="8" borderId="560" applyNumberFormat="0" applyAlignment="0" applyProtection="0"/>
    <xf numFmtId="0" fontId="25" fillId="8" borderId="560" applyNumberFormat="0" applyAlignment="0" applyProtection="0"/>
    <xf numFmtId="0" fontId="17" fillId="21" borderId="560" applyNumberFormat="0" applyAlignment="0" applyProtection="0"/>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28" fillId="21" borderId="561" applyNumberFormat="0" applyAlignment="0" applyProtection="0"/>
    <xf numFmtId="0" fontId="30" fillId="0" borderId="562" applyNumberFormat="0" applyFill="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30" fillId="0" borderId="562" applyNumberFormat="0" applyFill="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25" fillId="8" borderId="560"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60" applyNumberFormat="0" applyAlignment="0" applyProtection="0"/>
    <xf numFmtId="0" fontId="25" fillId="8" borderId="560"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52" applyNumberFormat="0" applyAlignment="0" applyProtection="0"/>
    <xf numFmtId="0" fontId="25" fillId="8" borderId="552" applyNumberFormat="0" applyAlignment="0" applyProtection="0"/>
    <xf numFmtId="0" fontId="12" fillId="24" borderId="553"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30" fillId="0" borderId="555" applyNumberFormat="0" applyFill="0" applyAlignment="0" applyProtection="0"/>
    <xf numFmtId="0" fontId="17" fillId="21" borderId="552" applyNumberFormat="0" applyAlignment="0" applyProtection="0"/>
    <xf numFmtId="0" fontId="25" fillId="8" borderId="552" applyNumberFormat="0" applyAlignment="0" applyProtection="0"/>
    <xf numFmtId="0" fontId="12" fillId="24" borderId="553"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30" fillId="0" borderId="555"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52" applyNumberFormat="0" applyAlignment="0" applyProtection="0"/>
    <xf numFmtId="0" fontId="25" fillId="8" borderId="552" applyNumberFormat="0" applyAlignment="0" applyProtection="0"/>
    <xf numFmtId="0" fontId="12" fillId="24" borderId="553"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30" fillId="0" borderId="555" applyNumberFormat="0" applyFill="0" applyAlignment="0" applyProtection="0"/>
    <xf numFmtId="0" fontId="17" fillId="21" borderId="552" applyNumberFormat="0" applyAlignment="0" applyProtection="0"/>
    <xf numFmtId="0" fontId="25" fillId="8" borderId="552" applyNumberFormat="0" applyAlignment="0" applyProtection="0"/>
    <xf numFmtId="0" fontId="12" fillId="24" borderId="553"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30" fillId="0" borderId="555" applyNumberFormat="0" applyFill="0" applyAlignment="0" applyProtection="0"/>
    <xf numFmtId="0" fontId="17" fillId="21" borderId="560" applyNumberFormat="0" applyAlignment="0" applyProtection="0"/>
    <xf numFmtId="0" fontId="12" fillId="25" borderId="567" applyNumberFormat="0" applyProtection="0">
      <alignment horizontal="left" vertical="center"/>
    </xf>
    <xf numFmtId="0" fontId="12" fillId="25" borderId="567" applyNumberFormat="0" applyProtection="0">
      <alignment horizontal="left" vertical="center"/>
    </xf>
    <xf numFmtId="0" fontId="17" fillId="21" borderId="560" applyNumberFormat="0" applyAlignment="0" applyProtection="0"/>
    <xf numFmtId="0" fontId="25" fillId="8" borderId="560" applyNumberFormat="0" applyAlignment="0" applyProtection="0"/>
    <xf numFmtId="0" fontId="12" fillId="25" borderId="580" applyNumberFormat="0" applyProtection="0">
      <alignment horizontal="left" vertical="center"/>
    </xf>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12" fillId="25" borderId="580" applyNumberFormat="0" applyProtection="0">
      <alignment horizontal="left" vertical="center"/>
    </xf>
    <xf numFmtId="0" fontId="28" fillId="21" borderId="561" applyNumberFormat="0" applyAlignment="0" applyProtection="0"/>
    <xf numFmtId="0" fontId="30" fillId="0" borderId="562"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60" applyNumberFormat="0" applyAlignment="0" applyProtection="0"/>
    <xf numFmtId="0" fontId="25" fillId="8" borderId="560" applyNumberFormat="0" applyAlignment="0" applyProtection="0"/>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28" fillId="21" borderId="561" applyNumberFormat="0" applyAlignment="0" applyProtection="0"/>
    <xf numFmtId="0" fontId="30" fillId="0" borderId="562" applyNumberFormat="0" applyFill="0" applyAlignment="0" applyProtection="0"/>
    <xf numFmtId="0" fontId="30" fillId="0" borderId="584" applyNumberFormat="0" applyFill="0" applyAlignment="0" applyProtection="0"/>
    <xf numFmtId="0" fontId="28" fillId="21" borderId="583"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5" fillId="8" borderId="581" applyNumberFormat="0" applyAlignment="0" applyProtection="0"/>
    <xf numFmtId="0" fontId="17" fillId="21" borderId="581" applyNumberFormat="0" applyAlignment="0" applyProtection="0"/>
    <xf numFmtId="0" fontId="30" fillId="0" borderId="584" applyNumberFormat="0" applyFill="0" applyAlignment="0" applyProtection="0"/>
    <xf numFmtId="0" fontId="28" fillId="21" borderId="583"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5" fillId="8" borderId="581" applyNumberFormat="0" applyAlignment="0" applyProtection="0"/>
    <xf numFmtId="0" fontId="17" fillId="21" borderId="581" applyNumberFormat="0" applyAlignment="0" applyProtection="0"/>
    <xf numFmtId="0" fontId="30" fillId="0" borderId="584" applyNumberFormat="0" applyFill="0" applyAlignment="0" applyProtection="0"/>
    <xf numFmtId="0" fontId="28" fillId="21" borderId="583"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5" fillId="8" borderId="581" applyNumberFormat="0" applyAlignment="0" applyProtection="0"/>
    <xf numFmtId="0" fontId="17" fillId="21" borderId="581" applyNumberFormat="0" applyAlignment="0" applyProtection="0"/>
    <xf numFmtId="0" fontId="30" fillId="0" borderId="584" applyNumberFormat="0" applyFill="0" applyAlignment="0" applyProtection="0"/>
    <xf numFmtId="0" fontId="12" fillId="25" borderId="580" applyNumberFormat="0" applyProtection="0">
      <alignment horizontal="left" vertical="center"/>
    </xf>
    <xf numFmtId="0" fontId="12" fillId="25" borderId="580" applyNumberFormat="0" applyProtection="0">
      <alignment horizontal="left" vertical="center"/>
    </xf>
    <xf numFmtId="0" fontId="28" fillId="21" borderId="583"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5" fillId="8" borderId="581" applyNumberForma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7" fillId="21" borderId="581" applyNumberFormat="0" applyAlignment="0" applyProtection="0"/>
    <xf numFmtId="0" fontId="30" fillId="0" borderId="584" applyNumberFormat="0" applyFill="0" applyAlignment="0" applyProtection="0"/>
    <xf numFmtId="0" fontId="28" fillId="21" borderId="583"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5" fillId="8" borderId="581" applyNumberFormat="0" applyAlignment="0" applyProtection="0"/>
    <xf numFmtId="0" fontId="17" fillId="21" borderId="581" applyNumberFormat="0" applyAlignment="0" applyProtection="0"/>
    <xf numFmtId="0" fontId="30" fillId="0" borderId="584" applyNumberFormat="0" applyFill="0" applyAlignment="0" applyProtection="0"/>
    <xf numFmtId="0" fontId="28" fillId="21" borderId="583"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5" fillId="8" borderId="581" applyNumberFormat="0" applyAlignment="0" applyProtection="0"/>
    <xf numFmtId="0" fontId="17" fillId="21" borderId="581" applyNumberFormat="0" applyAlignment="0" applyProtection="0"/>
    <xf numFmtId="0" fontId="17" fillId="21" borderId="569" applyNumberFormat="0" applyAlignment="0" applyProtection="0"/>
    <xf numFmtId="0" fontId="25" fillId="8" borderId="569" applyNumberFormat="0" applyAlignment="0" applyProtection="0"/>
    <xf numFmtId="0" fontId="28" fillId="21" borderId="570" applyNumberFormat="0" applyAlignment="0" applyProtection="0"/>
    <xf numFmtId="0" fontId="30" fillId="0" borderId="571" applyNumberFormat="0" applyFill="0" applyAlignment="0" applyProtection="0"/>
    <xf numFmtId="0" fontId="17" fillId="21" borderId="569" applyNumberFormat="0" applyAlignment="0" applyProtection="0"/>
    <xf numFmtId="0" fontId="25" fillId="8" borderId="569" applyNumberFormat="0" applyAlignment="0" applyProtection="0"/>
    <xf numFmtId="0" fontId="28" fillId="21" borderId="570" applyNumberFormat="0" applyAlignment="0" applyProtection="0"/>
    <xf numFmtId="0" fontId="30" fillId="0" borderId="571" applyNumberFormat="0" applyFill="0" applyAlignment="0" applyProtection="0"/>
    <xf numFmtId="0" fontId="12" fillId="25" borderId="567" applyNumberFormat="0" applyProtection="0">
      <alignment horizontal="left" vertical="center"/>
    </xf>
    <xf numFmtId="0" fontId="12" fillId="25" borderId="567" applyNumberFormat="0" applyProtection="0">
      <alignment horizontal="left" vertical="center"/>
    </xf>
    <xf numFmtId="0" fontId="17" fillId="21" borderId="569" applyNumberFormat="0" applyAlignment="0" applyProtection="0"/>
    <xf numFmtId="0" fontId="25" fillId="8" borderId="569" applyNumberFormat="0" applyAlignment="0" applyProtection="0"/>
    <xf numFmtId="0" fontId="30" fillId="0" borderId="584" applyNumberFormat="0" applyFill="0" applyAlignment="0" applyProtection="0"/>
    <xf numFmtId="0" fontId="28" fillId="21" borderId="583" applyNumberFormat="0" applyAlignment="0" applyProtection="0"/>
    <xf numFmtId="0" fontId="28" fillId="21" borderId="570" applyNumberFormat="0" applyAlignment="0" applyProtection="0"/>
    <xf numFmtId="0" fontId="30" fillId="0" borderId="571" applyNumberFormat="0" applyFill="0" applyAlignment="0" applyProtection="0"/>
    <xf numFmtId="0" fontId="17" fillId="21" borderId="569" applyNumberFormat="0" applyAlignment="0" applyProtection="0"/>
    <xf numFmtId="0" fontId="25" fillId="8" borderId="569"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70" applyNumberFormat="0" applyAlignment="0" applyProtection="0"/>
    <xf numFmtId="0" fontId="30" fillId="0" borderId="571" applyNumberFormat="0" applyFill="0" applyAlignment="0" applyProtection="0"/>
    <xf numFmtId="0" fontId="25" fillId="8" borderId="581" applyNumberFormat="0" applyAlignment="0" applyProtection="0"/>
    <xf numFmtId="0" fontId="17" fillId="21" borderId="581" applyNumberFormat="0" applyAlignment="0" applyProtection="0"/>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2" fillId="25" borderId="580" applyNumberFormat="0" applyProtection="0">
      <alignment horizontal="left" vertical="center"/>
    </xf>
    <xf numFmtId="0" fontId="12" fillId="25" borderId="580" applyNumberFormat="0" applyProtection="0">
      <alignment horizontal="left" vertical="center"/>
    </xf>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30" fillId="0" borderId="584" applyNumberFormat="0" applyFill="0" applyAlignment="0" applyProtection="0"/>
    <xf numFmtId="0" fontId="25" fillId="8" borderId="581" applyNumberForma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25" fillId="8" borderId="581" applyNumberFormat="0" applyAlignment="0" applyProtection="0"/>
    <xf numFmtId="0" fontId="28" fillId="21" borderId="583" applyNumberFormat="0" applyAlignment="0" applyProtection="0"/>
    <xf numFmtId="0" fontId="30" fillId="0" borderId="584" applyNumberFormat="0" applyFill="0" applyAlignment="0" applyProtection="0"/>
    <xf numFmtId="0" fontId="12" fillId="25" borderId="580" applyNumberFormat="0" applyProtection="0">
      <alignment horizontal="left" vertical="center"/>
    </xf>
    <xf numFmtId="0" fontId="12" fillId="25" borderId="580" applyNumberFormat="0" applyProtection="0">
      <alignment horizontal="left" vertical="center"/>
    </xf>
    <xf numFmtId="0" fontId="17" fillId="21" borderId="581" applyNumberFormat="0" applyAlignment="0" applyProtection="0"/>
    <xf numFmtId="0" fontId="25" fillId="8" borderId="581" applyNumberFormat="0" applyAlignment="0" applyProtection="0"/>
    <xf numFmtId="0" fontId="28" fillId="21" borderId="583" applyNumberForma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25" fillId="8" borderId="581" applyNumberForma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2" fillId="25" borderId="580" applyNumberFormat="0" applyProtection="0">
      <alignment horizontal="left" vertical="center"/>
    </xf>
    <xf numFmtId="0" fontId="12" fillId="25" borderId="580" applyNumberFormat="0" applyProtection="0">
      <alignment horizontal="left" vertical="center"/>
    </xf>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2" fillId="25" borderId="580" applyNumberFormat="0" applyProtection="0">
      <alignment horizontal="left" vertical="center"/>
    </xf>
    <xf numFmtId="0" fontId="12" fillId="25" borderId="580" applyNumberFormat="0" applyProtection="0">
      <alignment horizontal="left" vertical="center"/>
    </xf>
    <xf numFmtId="208" fontId="90" fillId="63" borderId="589"/>
    <xf numFmtId="166" fontId="113" fillId="0" borderId="590">
      <protection locked="0"/>
    </xf>
    <xf numFmtId="241" fontId="194" fillId="86" borderId="1058" applyNumberFormat="0" applyBorder="0" applyAlignment="0" applyProtection="0">
      <alignment vertical="center"/>
    </xf>
    <xf numFmtId="237" fontId="12" fillId="71" borderId="580" applyNumberFormat="0" applyFont="0" applyBorder="0" applyAlignment="0" applyProtection="0"/>
    <xf numFmtId="10" fontId="108" fillId="65" borderId="580" applyNumberFormat="0" applyBorder="0" applyAlignment="0" applyProtection="0"/>
    <xf numFmtId="0" fontId="147" fillId="73" borderId="591">
      <alignment horizontal="left" vertical="center" wrapText="1"/>
    </xf>
    <xf numFmtId="0" fontId="12" fillId="0" borderId="580"/>
    <xf numFmtId="264" fontId="172" fillId="65" borderId="580" applyFill="0" applyBorder="0" applyAlignment="0" applyProtection="0">
      <alignment horizontal="right"/>
      <protection locked="0"/>
    </xf>
    <xf numFmtId="0" fontId="177" fillId="67" borderId="580">
      <alignment horizontal="center" vertical="center" wrapText="1"/>
      <protection hidden="1"/>
    </xf>
    <xf numFmtId="0" fontId="183" fillId="81" borderId="580" applyNumberFormat="0" applyProtection="0">
      <alignment horizontal="center" vertical="center"/>
    </xf>
    <xf numFmtId="0" fontId="11" fillId="81" borderId="580" applyNumberFormat="0" applyProtection="0">
      <alignment horizontal="center" vertical="center" wrapText="1"/>
    </xf>
    <xf numFmtId="0" fontId="11" fillId="81" borderId="580" applyNumberFormat="0" applyProtection="0">
      <alignment horizontal="center" vertical="center"/>
    </xf>
    <xf numFmtId="0" fontId="11" fillId="81" borderId="580" applyNumberFormat="0" applyProtection="0">
      <alignment horizontal="center" vertical="center" wrapText="1"/>
    </xf>
    <xf numFmtId="0" fontId="11" fillId="60" borderId="580" applyNumberFormat="0" applyProtection="0">
      <alignment horizontal="left" vertical="center" wrapText="1"/>
    </xf>
    <xf numFmtId="257" fontId="11" fillId="82" borderId="580" applyNumberFormat="0" applyProtection="0">
      <alignment horizontal="center" vertical="center" wrapText="1"/>
    </xf>
    <xf numFmtId="0" fontId="12" fillId="25" borderId="580" applyNumberFormat="0" applyProtection="0">
      <alignment horizontal="left" vertical="center" wrapText="1"/>
    </xf>
    <xf numFmtId="0" fontId="11" fillId="60" borderId="580" applyNumberFormat="0" applyProtection="0">
      <alignment horizontal="left" vertical="center" wrapText="1"/>
    </xf>
    <xf numFmtId="241" fontId="194" fillId="86" borderId="592" applyNumberFormat="0" applyBorder="0" applyAlignment="0" applyProtection="0">
      <alignment vertical="center"/>
    </xf>
    <xf numFmtId="171" fontId="85" fillId="0" borderId="593"/>
    <xf numFmtId="0" fontId="11" fillId="60" borderId="1683" applyNumberFormat="0" applyProtection="0">
      <alignment horizontal="left" vertical="center" wrapText="1"/>
    </xf>
    <xf numFmtId="0" fontId="12" fillId="25" borderId="1683" applyNumberFormat="0" applyProtection="0">
      <alignment horizontal="left" vertical="center" wrapText="1"/>
    </xf>
    <xf numFmtId="257" fontId="11" fillId="82" borderId="1683" applyNumberFormat="0" applyProtection="0">
      <alignment horizontal="center" vertical="center" wrapText="1"/>
    </xf>
    <xf numFmtId="0" fontId="11" fillId="60" borderId="1683" applyNumberFormat="0" applyProtection="0">
      <alignment horizontal="left" vertical="center" wrapText="1"/>
    </xf>
    <xf numFmtId="0" fontId="11" fillId="81" borderId="1683" applyNumberFormat="0" applyProtection="0">
      <alignment horizontal="center" vertical="center" wrapText="1"/>
    </xf>
    <xf numFmtId="0" fontId="11" fillId="81" borderId="1683" applyNumberFormat="0" applyProtection="0">
      <alignment horizontal="center" vertical="center"/>
    </xf>
    <xf numFmtId="0" fontId="11" fillId="81" borderId="1683" applyNumberFormat="0" applyProtection="0">
      <alignment horizontal="center" vertical="center" wrapText="1"/>
    </xf>
    <xf numFmtId="0" fontId="11" fillId="60" borderId="1696" applyNumberFormat="0" applyProtection="0">
      <alignment horizontal="left" vertical="center" wrapText="1"/>
    </xf>
    <xf numFmtId="0" fontId="183" fillId="81" borderId="1683" applyNumberFormat="0" applyProtection="0">
      <alignment horizontal="center" vertical="center"/>
    </xf>
    <xf numFmtId="0" fontId="12" fillId="25" borderId="1696" applyNumberFormat="0" applyProtection="0">
      <alignment horizontal="left" vertical="center" wrapText="1"/>
    </xf>
    <xf numFmtId="0" fontId="11" fillId="60" borderId="1696" applyNumberFormat="0" applyProtection="0">
      <alignment horizontal="left" vertical="center" wrapText="1"/>
    </xf>
    <xf numFmtId="0" fontId="147" fillId="73" borderId="591">
      <alignment horizontal="left" vertical="center" wrapText="1"/>
    </xf>
    <xf numFmtId="166" fontId="113" fillId="0" borderId="590">
      <protection locked="0"/>
    </xf>
    <xf numFmtId="208" fontId="90" fillId="63" borderId="589"/>
    <xf numFmtId="241" fontId="194" fillId="86" borderId="592" applyNumberFormat="0" applyBorder="0" applyAlignment="0" applyProtection="0">
      <alignment vertical="center"/>
    </xf>
    <xf numFmtId="171" fontId="85" fillId="0" borderId="593"/>
    <xf numFmtId="0" fontId="17" fillId="21" borderId="596" applyNumberFormat="0" applyAlignment="0" applyProtection="0"/>
    <xf numFmtId="0" fontId="25" fillId="8" borderId="596" applyNumberFormat="0" applyAlignment="0" applyProtection="0"/>
    <xf numFmtId="0" fontId="12" fillId="24" borderId="597" applyNumberFormat="0" applyFont="0" applyAlignment="0" applyProtection="0"/>
    <xf numFmtId="0" fontId="12" fillId="24" borderId="597" applyNumberFormat="0" applyFont="0" applyAlignment="0" applyProtection="0"/>
    <xf numFmtId="0" fontId="28" fillId="21" borderId="598" applyNumberFormat="0" applyAlignment="0" applyProtection="0"/>
    <xf numFmtId="0" fontId="30" fillId="0" borderId="599" applyNumberFormat="0" applyFill="0" applyAlignment="0" applyProtection="0"/>
    <xf numFmtId="0" fontId="17" fillId="21" borderId="596" applyNumberFormat="0" applyAlignment="0" applyProtection="0"/>
    <xf numFmtId="0" fontId="25" fillId="8" borderId="596" applyNumberFormat="0" applyAlignment="0" applyProtection="0"/>
    <xf numFmtId="0" fontId="12" fillId="24" borderId="597" applyNumberFormat="0" applyFont="0" applyAlignment="0" applyProtection="0"/>
    <xf numFmtId="0" fontId="12" fillId="24" borderId="597" applyNumberFormat="0" applyFont="0" applyAlignment="0" applyProtection="0"/>
    <xf numFmtId="0" fontId="28" fillId="21" borderId="598" applyNumberFormat="0" applyAlignment="0" applyProtection="0"/>
    <xf numFmtId="0" fontId="30" fillId="0" borderId="599" applyNumberFormat="0" applyFill="0" applyAlignment="0" applyProtection="0"/>
    <xf numFmtId="0" fontId="12" fillId="25" borderId="594" applyNumberFormat="0" applyProtection="0">
      <alignment horizontal="left" vertical="center"/>
    </xf>
    <xf numFmtId="0" fontId="12" fillId="25" borderId="594" applyNumberFormat="0" applyProtection="0">
      <alignment horizontal="left" vertical="center"/>
    </xf>
    <xf numFmtId="0" fontId="17" fillId="21" borderId="596" applyNumberFormat="0" applyAlignment="0" applyProtection="0"/>
    <xf numFmtId="0" fontId="25" fillId="8" borderId="596" applyNumberFormat="0" applyAlignment="0" applyProtection="0"/>
    <xf numFmtId="0" fontId="12" fillId="24" borderId="597" applyNumberFormat="0" applyFont="0" applyAlignment="0" applyProtection="0"/>
    <xf numFmtId="0" fontId="12" fillId="24" borderId="597" applyNumberFormat="0" applyFont="0" applyAlignment="0" applyProtection="0"/>
    <xf numFmtId="0" fontId="28" fillId="21" borderId="598" applyNumberFormat="0" applyAlignment="0" applyProtection="0"/>
    <xf numFmtId="0" fontId="30" fillId="0" borderId="599" applyNumberFormat="0" applyFill="0" applyAlignment="0" applyProtection="0"/>
    <xf numFmtId="0" fontId="17" fillId="21" borderId="596" applyNumberFormat="0" applyAlignment="0" applyProtection="0"/>
    <xf numFmtId="0" fontId="25" fillId="8" borderId="596" applyNumberFormat="0" applyAlignment="0" applyProtection="0"/>
    <xf numFmtId="0" fontId="12" fillId="24" borderId="597" applyNumberFormat="0" applyFont="0" applyAlignment="0" applyProtection="0"/>
    <xf numFmtId="0" fontId="12" fillId="24" borderId="597" applyNumberFormat="0" applyFont="0" applyAlignment="0" applyProtection="0"/>
    <xf numFmtId="0" fontId="28" fillId="21" borderId="598" applyNumberFormat="0" applyAlignment="0" applyProtection="0"/>
    <xf numFmtId="0" fontId="30" fillId="0" borderId="599" applyNumberFormat="0" applyFill="0" applyAlignment="0" applyProtection="0"/>
    <xf numFmtId="0" fontId="12" fillId="0" borderId="644"/>
    <xf numFmtId="0" fontId="147" fillId="73" borderId="627">
      <alignment horizontal="left" vertical="center" wrapText="1"/>
    </xf>
    <xf numFmtId="1" fontId="121" fillId="69" borderId="611" applyNumberFormat="0" applyBorder="0" applyAlignment="0">
      <alignment horizontal="centerContinuous" vertical="center"/>
      <protection locked="0"/>
    </xf>
    <xf numFmtId="0" fontId="147" fillId="73" borderId="627">
      <alignment horizontal="left" vertical="center" wrapText="1"/>
    </xf>
    <xf numFmtId="0" fontId="25" fillId="8" borderId="612" applyNumberFormat="0" applyAlignment="0" applyProtection="0"/>
    <xf numFmtId="0" fontId="11" fillId="81" borderId="1696" applyNumberFormat="0" applyProtection="0">
      <alignment horizontal="center" vertical="center" wrapText="1"/>
    </xf>
    <xf numFmtId="0" fontId="47" fillId="0" borderId="630">
      <alignment horizontal="left" vertical="center"/>
    </xf>
    <xf numFmtId="10" fontId="108" fillId="65" borderId="633" applyNumberFormat="0" applyBorder="0" applyAlignment="0" applyProtection="0"/>
    <xf numFmtId="0" fontId="11" fillId="81" borderId="1696" applyNumberFormat="0" applyProtection="0">
      <alignment horizontal="center" vertical="center"/>
    </xf>
    <xf numFmtId="0" fontId="11" fillId="81" borderId="1696" applyNumberFormat="0" applyProtection="0">
      <alignment horizontal="center" vertical="center" wrapText="1"/>
    </xf>
    <xf numFmtId="0" fontId="183" fillId="81" borderId="1696" applyNumberFormat="0" applyProtection="0">
      <alignment horizontal="center" vertical="center"/>
    </xf>
    <xf numFmtId="0" fontId="147" fillId="73" borderId="654">
      <alignment horizontal="left" vertical="center" wrapText="1"/>
    </xf>
    <xf numFmtId="0" fontId="11" fillId="60" borderId="1696" applyNumberFormat="0" applyProtection="0">
      <alignment horizontal="left" vertical="center" wrapText="1"/>
    </xf>
    <xf numFmtId="1" fontId="121" fillId="69" borderId="631" applyNumberFormat="0" applyBorder="0" applyAlignment="0">
      <alignment horizontal="centerContinuous" vertical="center"/>
      <protection locked="0"/>
    </xf>
    <xf numFmtId="10" fontId="108" fillId="65" borderId="644" applyNumberFormat="0" applyBorder="0" applyAlignment="0" applyProtection="0"/>
    <xf numFmtId="0" fontId="25" fillId="8" borderId="621" applyNumberFormat="0" applyAlignment="0" applyProtection="0"/>
    <xf numFmtId="0" fontId="147" fillId="73" borderId="654">
      <alignment horizontal="left" vertical="center" wrapText="1"/>
    </xf>
    <xf numFmtId="0" fontId="47" fillId="0" borderId="616">
      <alignment horizontal="left" vertical="center"/>
    </xf>
    <xf numFmtId="237" fontId="12" fillId="71" borderId="633" applyNumberFormat="0" applyFont="0" applyBorder="0" applyAlignment="0" applyProtection="0"/>
    <xf numFmtId="0" fontId="12" fillId="25" borderId="1696" applyNumberFormat="0" applyProtection="0">
      <alignment horizontal="left" vertical="center" wrapText="1"/>
    </xf>
    <xf numFmtId="257" fontId="11" fillId="82" borderId="1696" applyNumberFormat="0" applyProtection="0">
      <alignment horizontal="center" vertical="center" wrapText="1"/>
    </xf>
    <xf numFmtId="10" fontId="108" fillId="65" borderId="644" applyNumberFormat="0" applyBorder="0" applyAlignment="0" applyProtection="0"/>
    <xf numFmtId="1" fontId="121" fillId="69" borderId="618" applyNumberFormat="0" applyBorder="0" applyAlignment="0">
      <alignment horizontal="centerContinuous" vertical="center"/>
      <protection locked="0"/>
    </xf>
    <xf numFmtId="0" fontId="147" fillId="73" borderId="672">
      <alignment horizontal="left" vertical="center" wrapText="1"/>
    </xf>
    <xf numFmtId="0" fontId="47" fillId="0" borderId="649">
      <alignment horizontal="left" vertical="center"/>
    </xf>
    <xf numFmtId="0" fontId="11" fillId="60" borderId="1696" applyNumberFormat="0" applyProtection="0">
      <alignment horizontal="left" vertical="center" wrapText="1"/>
    </xf>
    <xf numFmtId="237" fontId="12" fillId="71" borderId="644" applyNumberFormat="0" applyFont="0" applyBorder="0" applyAlignment="0" applyProtection="0"/>
    <xf numFmtId="0" fontId="183" fillId="81" borderId="1696" applyNumberFormat="0" applyProtection="0">
      <alignment horizontal="center" vertical="center"/>
    </xf>
    <xf numFmtId="1" fontId="121" fillId="69" borderId="645" applyNumberFormat="0" applyBorder="0" applyAlignment="0">
      <alignment horizontal="centerContinuous" vertical="center"/>
      <protection locked="0"/>
    </xf>
    <xf numFmtId="0" fontId="25" fillId="8" borderId="646" applyNumberFormat="0" applyAlignment="0" applyProtection="0"/>
    <xf numFmtId="0" fontId="25" fillId="8" borderId="1635" applyNumberFormat="0" applyAlignment="0" applyProtection="0"/>
    <xf numFmtId="0" fontId="47" fillId="0" borderId="649">
      <alignment horizontal="left" vertical="center"/>
    </xf>
    <xf numFmtId="237" fontId="12" fillId="71" borderId="644" applyNumberFormat="0" applyFont="0" applyBorder="0" applyAlignment="0" applyProtection="0"/>
    <xf numFmtId="1" fontId="121" fillId="69" borderId="481" applyNumberFormat="0" applyBorder="0" applyAlignment="0">
      <alignment horizontal="centerContinuous" vertical="center"/>
      <protection locked="0"/>
    </xf>
    <xf numFmtId="0" fontId="11" fillId="81" borderId="1696" applyNumberFormat="0" applyProtection="0">
      <alignment horizontal="center" vertical="center" wrapText="1"/>
    </xf>
    <xf numFmtId="1" fontId="121" fillId="69" borderId="645" applyNumberFormat="0" applyBorder="0" applyAlignment="0">
      <alignment horizontal="centerContinuous" vertical="center"/>
      <protection locked="0"/>
    </xf>
    <xf numFmtId="0" fontId="11" fillId="81" borderId="1696" applyNumberFormat="0" applyProtection="0">
      <alignment horizontal="center" vertical="center"/>
    </xf>
    <xf numFmtId="0" fontId="47" fillId="0" borderId="649">
      <alignment horizontal="left" vertical="center"/>
    </xf>
    <xf numFmtId="0" fontId="25" fillId="8" borderId="646" applyNumberFormat="0" applyAlignment="0" applyProtection="0"/>
    <xf numFmtId="1" fontId="121" fillId="69" borderId="665" applyNumberFormat="0" applyBorder="0" applyAlignment="0">
      <alignment horizontal="centerContinuous" vertical="center"/>
      <protection locked="0"/>
    </xf>
    <xf numFmtId="0" fontId="11" fillId="81" borderId="1696" applyNumberFormat="0" applyProtection="0">
      <alignment horizontal="center" vertical="center" wrapText="1"/>
    </xf>
    <xf numFmtId="0" fontId="25" fillId="8" borderId="666" applyNumberFormat="0" applyAlignment="0" applyProtection="0"/>
    <xf numFmtId="171" fontId="85" fillId="0" borderId="1670"/>
    <xf numFmtId="241" fontId="194" fillId="86" borderId="1658" applyNumberFormat="0" applyBorder="0" applyAlignment="0" applyProtection="0">
      <alignment vertical="center"/>
    </xf>
    <xf numFmtId="166" fontId="113" fillId="0" borderId="1667">
      <protection locked="0"/>
    </xf>
    <xf numFmtId="260" fontId="164" fillId="0" borderId="1710" applyBorder="0"/>
    <xf numFmtId="241" fontId="194" fillId="86" borderId="628" applyNumberFormat="0" applyBorder="0" applyAlignment="0" applyProtection="0">
      <alignment vertical="center"/>
    </xf>
    <xf numFmtId="171" fontId="85" fillId="0" borderId="629"/>
    <xf numFmtId="171" fontId="85" fillId="0" borderId="629"/>
    <xf numFmtId="241" fontId="194" fillId="86" borderId="628" applyNumberFormat="0" applyBorder="0" applyAlignment="0" applyProtection="0">
      <alignment vertical="center"/>
    </xf>
    <xf numFmtId="166" fontId="113" fillId="0" borderId="605">
      <protection locked="0"/>
    </xf>
    <xf numFmtId="0" fontId="12" fillId="24" borderId="613" applyNumberFormat="0" applyFont="0" applyAlignment="0" applyProtection="0"/>
    <xf numFmtId="241" fontId="194" fillId="86" borderId="642" applyNumberFormat="0" applyBorder="0" applyAlignment="0" applyProtection="0">
      <alignment vertical="center"/>
    </xf>
    <xf numFmtId="171" fontId="85" fillId="0" borderId="643"/>
    <xf numFmtId="0" fontId="12" fillId="24" borderId="622" applyNumberFormat="0" applyFont="0" applyAlignment="0" applyProtection="0"/>
    <xf numFmtId="241" fontId="194" fillId="86" borderId="655" applyNumberFormat="0" applyBorder="0" applyAlignment="0" applyProtection="0">
      <alignment vertical="center"/>
    </xf>
    <xf numFmtId="171" fontId="85" fillId="0" borderId="656"/>
    <xf numFmtId="166" fontId="113" fillId="0" borderId="626">
      <protection locked="0"/>
    </xf>
    <xf numFmtId="241" fontId="194" fillId="86" borderId="655" applyNumberFormat="0" applyBorder="0" applyAlignment="0" applyProtection="0">
      <alignment vertical="center"/>
    </xf>
    <xf numFmtId="171" fontId="85" fillId="0" borderId="656"/>
    <xf numFmtId="166" fontId="113" fillId="0" borderId="626">
      <protection locked="0"/>
    </xf>
    <xf numFmtId="166" fontId="113" fillId="0" borderId="653">
      <protection locked="0"/>
    </xf>
    <xf numFmtId="166" fontId="113" fillId="0" borderId="653">
      <protection locked="0"/>
    </xf>
    <xf numFmtId="0" fontId="17" fillId="21" borderId="612" applyNumberFormat="0" applyAlignment="0" applyProtection="0"/>
    <xf numFmtId="0" fontId="83" fillId="0" borderId="573" applyNumberFormat="0" applyFont="0" applyFill="0" applyAlignment="0" applyProtection="0"/>
    <xf numFmtId="166" fontId="113" fillId="0" borderId="671">
      <protection locked="0"/>
    </xf>
    <xf numFmtId="260" fontId="164" fillId="0" borderId="1701" applyBorder="0"/>
    <xf numFmtId="0" fontId="12" fillId="24" borderId="667" applyNumberFormat="0" applyFont="0" applyAlignment="0" applyProtection="0"/>
    <xf numFmtId="208" fontId="90" fillId="63" borderId="604"/>
    <xf numFmtId="167" fontId="87" fillId="0" borderId="608" applyFont="0"/>
    <xf numFmtId="0" fontId="17" fillId="21" borderId="621" applyNumberFormat="0" applyAlignment="0" applyProtection="0"/>
    <xf numFmtId="0" fontId="83" fillId="0" borderId="632" applyNumberFormat="0" applyFont="0" applyFill="0" applyAlignment="0" applyProtection="0"/>
    <xf numFmtId="0" fontId="147" fillId="73" borderId="1680">
      <alignment horizontal="left" vertical="center" wrapText="1"/>
    </xf>
    <xf numFmtId="208" fontId="90" fillId="63" borderId="625"/>
    <xf numFmtId="0" fontId="177" fillId="67" borderId="1671">
      <alignment horizontal="center" vertical="center" wrapText="1"/>
      <protection hidden="1"/>
    </xf>
    <xf numFmtId="0" fontId="177" fillId="67" borderId="1683">
      <alignment horizontal="center" vertical="center" wrapText="1"/>
      <protection hidden="1"/>
    </xf>
    <xf numFmtId="0" fontId="177" fillId="67" borderId="1696">
      <alignment horizontal="center" vertical="center" wrapText="1"/>
      <protection hidden="1"/>
    </xf>
    <xf numFmtId="0" fontId="177" fillId="67" borderId="1696">
      <alignment horizontal="center" vertical="center" wrapText="1"/>
      <protection hidden="1"/>
    </xf>
    <xf numFmtId="264" fontId="172" fillId="65" borderId="1671" applyFill="0" applyBorder="0" applyAlignment="0" applyProtection="0">
      <alignment horizontal="right"/>
      <protection locked="0"/>
    </xf>
    <xf numFmtId="208" fontId="90" fillId="63" borderId="625"/>
    <xf numFmtId="0" fontId="17" fillId="21" borderId="646" applyNumberFormat="0" applyAlignment="0" applyProtection="0"/>
    <xf numFmtId="167" fontId="87" fillId="0" borderId="634" applyFont="0"/>
    <xf numFmtId="0" fontId="83" fillId="0" borderId="650" applyNumberFormat="0" applyFont="0" applyFill="0" applyAlignment="0" applyProtection="0"/>
    <xf numFmtId="260" fontId="164" fillId="0" borderId="1677" applyBorder="0"/>
    <xf numFmtId="264" fontId="172" fillId="65" borderId="1683" applyFill="0" applyBorder="0" applyAlignment="0" applyProtection="0">
      <alignment horizontal="right"/>
      <protection locked="0"/>
    </xf>
    <xf numFmtId="0" fontId="97" fillId="0" borderId="1528" applyNumberFormat="0" applyFill="0" applyAlignment="0" applyProtection="0"/>
    <xf numFmtId="208" fontId="90" fillId="63" borderId="652"/>
    <xf numFmtId="167" fontId="87" fillId="0" borderId="651" applyFont="0"/>
    <xf numFmtId="0" fontId="17" fillId="21" borderId="646" applyNumberFormat="0" applyAlignment="0" applyProtection="0"/>
    <xf numFmtId="0" fontId="83" fillId="0" borderId="659" applyNumberFormat="0" applyFont="0" applyFill="0" applyAlignment="0" applyProtection="0"/>
    <xf numFmtId="260" fontId="164" fillId="0" borderId="585" applyBorder="0"/>
    <xf numFmtId="208" fontId="90" fillId="63" borderId="652"/>
    <xf numFmtId="260" fontId="164" fillId="0" borderId="616" applyBorder="0"/>
    <xf numFmtId="0" fontId="17" fillId="21" borderId="666" applyNumberFormat="0" applyAlignment="0" applyProtection="0"/>
    <xf numFmtId="167" fontId="87" fillId="0" borderId="651" applyFont="0"/>
    <xf numFmtId="0" fontId="83" fillId="0" borderId="650" applyNumberFormat="0" applyFont="0" applyFill="0" applyAlignment="0" applyProtection="0"/>
    <xf numFmtId="0" fontId="83" fillId="0" borderId="1528" applyNumberFormat="0" applyFont="0" applyFill="0" applyAlignment="0" applyProtection="0"/>
    <xf numFmtId="231" fontId="85" fillId="0" borderId="1528" applyFont="0" applyFill="0" applyBorder="0" applyAlignment="0" applyProtection="0"/>
    <xf numFmtId="208" fontId="90" fillId="63" borderId="670"/>
    <xf numFmtId="2" fontId="149" fillId="0" borderId="1528"/>
    <xf numFmtId="14" fontId="85" fillId="0" borderId="1528" applyFont="0" applyFill="0" applyBorder="0" applyAlignment="0" applyProtection="0"/>
    <xf numFmtId="260" fontId="164" fillId="0" borderId="1638" applyBorder="0"/>
    <xf numFmtId="264" fontId="172" fillId="65" borderId="1696" applyFill="0" applyBorder="0" applyAlignment="0" applyProtection="0">
      <alignment horizontal="right"/>
      <protection locked="0"/>
    </xf>
    <xf numFmtId="264" fontId="172" fillId="65" borderId="1712" applyFill="0" applyBorder="0" applyAlignment="0" applyProtection="0">
      <alignment horizontal="right"/>
      <protection locked="0"/>
    </xf>
    <xf numFmtId="264" fontId="172" fillId="65" borderId="1696" applyFill="0" applyBorder="0" applyAlignment="0" applyProtection="0">
      <alignment horizontal="right"/>
      <protection locked="0"/>
    </xf>
    <xf numFmtId="260" fontId="164" fillId="0" borderId="1677" applyBorder="0"/>
    <xf numFmtId="0" fontId="12" fillId="61" borderId="612" applyNumberFormat="0">
      <alignment horizontal="left" vertical="center"/>
    </xf>
    <xf numFmtId="0" fontId="12" fillId="60" borderId="612" applyNumberFormat="0">
      <alignment horizontal="centerContinuous" vertical="center" wrapText="1"/>
    </xf>
    <xf numFmtId="241" fontId="194" fillId="86" borderId="607" applyNumberFormat="0" applyBorder="0" applyAlignment="0" applyProtection="0">
      <alignment vertical="center"/>
    </xf>
    <xf numFmtId="260" fontId="164" fillId="0" borderId="572" applyBorder="0"/>
    <xf numFmtId="260" fontId="164" fillId="0" borderId="1701" applyBorder="0"/>
    <xf numFmtId="260" fontId="164" fillId="0" borderId="1701" applyBorder="0"/>
    <xf numFmtId="260" fontId="164" fillId="0" borderId="1701" applyBorder="0"/>
    <xf numFmtId="208" fontId="90" fillId="63" borderId="1666"/>
    <xf numFmtId="0" fontId="83" fillId="0" borderId="1549" applyNumberFormat="0" applyFont="0" applyFill="0" applyAlignment="0" applyProtection="0"/>
    <xf numFmtId="0" fontId="147" fillId="73" borderId="627">
      <alignment horizontal="left" vertical="center" wrapText="1"/>
    </xf>
    <xf numFmtId="166" fontId="113" fillId="0" borderId="626">
      <protection locked="0"/>
    </xf>
    <xf numFmtId="208" fontId="90" fillId="63" borderId="625"/>
    <xf numFmtId="0" fontId="147" fillId="73" borderId="627">
      <alignment horizontal="left" vertical="center" wrapText="1"/>
    </xf>
    <xf numFmtId="166" fontId="113" fillId="0" borderId="626">
      <protection locked="0"/>
    </xf>
    <xf numFmtId="208" fontId="90" fillId="63" borderId="625"/>
    <xf numFmtId="0" fontId="147" fillId="73" borderId="654">
      <alignment horizontal="left" vertical="center" wrapText="1"/>
    </xf>
    <xf numFmtId="166" fontId="113" fillId="0" borderId="653">
      <protection locked="0"/>
    </xf>
    <xf numFmtId="208" fontId="90" fillId="63" borderId="652"/>
    <xf numFmtId="0" fontId="147" fillId="73" borderId="672">
      <alignment horizontal="left" vertical="center" wrapText="1"/>
    </xf>
    <xf numFmtId="166" fontId="113" fillId="0" borderId="671">
      <protection locked="0"/>
    </xf>
    <xf numFmtId="208" fontId="90" fillId="63" borderId="670"/>
    <xf numFmtId="0" fontId="147" fillId="73" borderId="654">
      <alignment horizontal="left" vertical="center" wrapText="1"/>
    </xf>
    <xf numFmtId="166" fontId="113" fillId="0" borderId="653">
      <protection locked="0"/>
    </xf>
    <xf numFmtId="208" fontId="90" fillId="63" borderId="652"/>
    <xf numFmtId="0" fontId="147" fillId="73" borderId="606">
      <alignment horizontal="left" vertical="center" wrapText="1"/>
    </xf>
    <xf numFmtId="166" fontId="113" fillId="0" borderId="605">
      <protection locked="0"/>
    </xf>
    <xf numFmtId="208" fontId="90" fillId="63" borderId="604"/>
    <xf numFmtId="0" fontId="147" fillId="73" borderId="606">
      <alignment horizontal="left" vertical="center" wrapText="1"/>
    </xf>
    <xf numFmtId="166" fontId="113" fillId="0" borderId="605">
      <protection locked="0"/>
    </xf>
    <xf numFmtId="208" fontId="90" fillId="63" borderId="604"/>
    <xf numFmtId="0" fontId="12" fillId="0" borderId="620"/>
    <xf numFmtId="0" fontId="12" fillId="0" borderId="660"/>
    <xf numFmtId="0" fontId="12" fillId="0" borderId="580"/>
    <xf numFmtId="0" fontId="17" fillId="21" borderId="1635" applyNumberFormat="0" applyAlignment="0" applyProtection="0"/>
    <xf numFmtId="0" fontId="147" fillId="73" borderId="627">
      <alignment horizontal="left" vertical="center" wrapText="1"/>
    </xf>
    <xf numFmtId="10" fontId="108" fillId="65" borderId="620" applyNumberFormat="0" applyBorder="0" applyAlignment="0" applyProtection="0"/>
    <xf numFmtId="0" fontId="147" fillId="73" borderId="627">
      <alignment horizontal="left" vertical="center" wrapText="1"/>
    </xf>
    <xf numFmtId="0" fontId="147" fillId="73" borderId="641">
      <alignment horizontal="left" vertical="center" wrapText="1"/>
    </xf>
    <xf numFmtId="171" fontId="12" fillId="0" borderId="1528" applyBorder="0" applyProtection="0">
      <alignment horizontal="right" vertical="center"/>
    </xf>
    <xf numFmtId="0" fontId="147" fillId="73" borderId="606">
      <alignment horizontal="left" vertical="center" wrapText="1"/>
    </xf>
    <xf numFmtId="0" fontId="189" fillId="83" borderId="1528" applyBorder="0" applyProtection="0">
      <alignment horizontal="centerContinuous" vertical="center"/>
    </xf>
    <xf numFmtId="10" fontId="108" fillId="65" borderId="580" applyNumberFormat="0" applyBorder="0" applyAlignment="0" applyProtection="0"/>
    <xf numFmtId="10" fontId="108" fillId="65" borderId="660" applyNumberFormat="0" applyBorder="0" applyAlignment="0" applyProtection="0"/>
    <xf numFmtId="0" fontId="47" fillId="0" borderId="616">
      <alignment horizontal="left" vertical="center"/>
    </xf>
    <xf numFmtId="49" fontId="79" fillId="0" borderId="1528">
      <alignment vertical="center"/>
    </xf>
    <xf numFmtId="237" fontId="12" fillId="71" borderId="620" applyNumberFormat="0" applyFont="0" applyBorder="0" applyAlignment="0" applyProtection="0"/>
    <xf numFmtId="1" fontId="121" fillId="69" borderId="618" applyNumberFormat="0" applyBorder="0" applyAlignment="0">
      <alignment horizontal="centerContinuous" vertical="center"/>
      <protection locked="0"/>
    </xf>
    <xf numFmtId="0" fontId="25" fillId="8" borderId="621" applyNumberFormat="0" applyAlignment="0" applyProtection="0"/>
    <xf numFmtId="0" fontId="47" fillId="0" borderId="572">
      <alignment horizontal="left" vertical="center"/>
    </xf>
    <xf numFmtId="0" fontId="47" fillId="0" borderId="658">
      <alignment horizontal="left" vertical="center"/>
    </xf>
    <xf numFmtId="235" fontId="101" fillId="68" borderId="10">
      <alignment horizontal="left"/>
    </xf>
    <xf numFmtId="237" fontId="12" fillId="71" borderId="580" applyNumberFormat="0" applyFont="0" applyBorder="0" applyAlignment="0" applyProtection="0"/>
    <xf numFmtId="0" fontId="47" fillId="0" borderId="649">
      <alignment horizontal="left" vertical="center"/>
    </xf>
    <xf numFmtId="237" fontId="12" fillId="71" borderId="660" applyNumberFormat="0" applyFont="0" applyBorder="0" applyAlignment="0" applyProtection="0"/>
    <xf numFmtId="1" fontId="121" fillId="69" borderId="602" applyNumberFormat="0" applyBorder="0" applyAlignment="0">
      <alignment horizontal="centerContinuous" vertical="center"/>
      <protection locked="0"/>
    </xf>
    <xf numFmtId="1" fontId="121" fillId="69" borderId="645" applyNumberFormat="0" applyBorder="0" applyAlignment="0">
      <alignment horizontal="centerContinuous" vertical="center"/>
      <protection locked="0"/>
    </xf>
    <xf numFmtId="0" fontId="25" fillId="8" borderId="635" applyNumberFormat="0" applyAlignment="0" applyProtection="0"/>
    <xf numFmtId="283" fontId="79" fillId="0" borderId="1528">
      <alignment horizontal="right"/>
    </xf>
    <xf numFmtId="0" fontId="25" fillId="8" borderId="596" applyNumberFormat="0" applyAlignment="0" applyProtection="0"/>
    <xf numFmtId="1" fontId="121" fillId="69" borderId="665" applyNumberFormat="0" applyBorder="0" applyAlignment="0">
      <alignment horizontal="centerContinuous" vertical="center"/>
      <protection locked="0"/>
    </xf>
    <xf numFmtId="0" fontId="47" fillId="0" borderId="480">
      <alignment horizontal="left" vertical="center"/>
    </xf>
    <xf numFmtId="0" fontId="25" fillId="8" borderId="646" applyNumberFormat="0" applyAlignment="0" applyProtection="0"/>
    <xf numFmtId="241" fontId="12" fillId="65" borderId="1665" applyNumberFormat="0" applyFont="0" applyBorder="0" applyAlignment="0">
      <alignment horizontal="right" vertical="center"/>
      <protection locked="0"/>
    </xf>
    <xf numFmtId="0" fontId="25" fillId="8" borderId="661" applyNumberFormat="0" applyAlignment="0" applyProtection="0"/>
    <xf numFmtId="241" fontId="194" fillId="86" borderId="1924" applyNumberFormat="0" applyBorder="0" applyAlignment="0" applyProtection="0">
      <alignment vertical="center"/>
    </xf>
    <xf numFmtId="171" fontId="85" fillId="0" borderId="1887"/>
    <xf numFmtId="165" fontId="193" fillId="0" borderId="1886" applyFill="0" applyAlignment="0" applyProtection="0"/>
    <xf numFmtId="39" fontId="12" fillId="0" borderId="1886">
      <protection locked="0"/>
    </xf>
    <xf numFmtId="171" fontId="85" fillId="0" borderId="1899"/>
    <xf numFmtId="171" fontId="85" fillId="0" borderId="1899"/>
    <xf numFmtId="171" fontId="85" fillId="0" borderId="1912"/>
    <xf numFmtId="241" fontId="194" fillId="86" borderId="628" applyNumberFormat="0" applyBorder="0" applyAlignment="0" applyProtection="0">
      <alignment vertical="center"/>
    </xf>
    <xf numFmtId="171" fontId="85" fillId="0" borderId="629"/>
    <xf numFmtId="241" fontId="194" fillId="86" borderId="628" applyNumberFormat="0" applyBorder="0" applyAlignment="0" applyProtection="0">
      <alignment vertical="center"/>
    </xf>
    <xf numFmtId="171" fontId="85" fillId="0" borderId="629"/>
    <xf numFmtId="171" fontId="85" fillId="0" borderId="656"/>
    <xf numFmtId="241" fontId="194" fillId="86" borderId="607" applyNumberFormat="0" applyBorder="0" applyAlignment="0" applyProtection="0">
      <alignment vertical="center"/>
    </xf>
    <xf numFmtId="171" fontId="85" fillId="0" borderId="617"/>
    <xf numFmtId="241" fontId="194" fillId="86" borderId="673" applyNumberFormat="0" applyBorder="0" applyAlignment="0" applyProtection="0">
      <alignment vertical="center"/>
    </xf>
    <xf numFmtId="171" fontId="85" fillId="0" borderId="674"/>
    <xf numFmtId="171" fontId="85" fillId="0" borderId="656"/>
    <xf numFmtId="166" fontId="113" fillId="0" borderId="626">
      <protection locked="0"/>
    </xf>
    <xf numFmtId="0" fontId="12" fillId="24" borderId="622" applyNumberFormat="0" applyFont="0" applyAlignment="0" applyProtection="0"/>
    <xf numFmtId="166" fontId="113" fillId="0" borderId="605">
      <protection locked="0"/>
    </xf>
    <xf numFmtId="166" fontId="113" fillId="0" borderId="626">
      <protection locked="0"/>
    </xf>
    <xf numFmtId="166" fontId="113" fillId="0" borderId="640">
      <protection locked="0"/>
    </xf>
    <xf numFmtId="0" fontId="12" fillId="24" borderId="636" applyNumberFormat="0" applyFont="0" applyAlignment="0" applyProtection="0"/>
    <xf numFmtId="0" fontId="12" fillId="24" borderId="657" applyNumberFormat="0" applyFont="0" applyAlignment="0" applyProtection="0"/>
    <xf numFmtId="0" fontId="12" fillId="24" borderId="662" applyNumberFormat="0" applyFont="0" applyAlignment="0" applyProtection="0"/>
    <xf numFmtId="0" fontId="17" fillId="21" borderId="621" applyNumberFormat="0" applyAlignment="0" applyProtection="0"/>
    <xf numFmtId="0" fontId="83" fillId="0" borderId="619" applyNumberFormat="0" applyFont="0" applyFill="0" applyAlignment="0" applyProtection="0"/>
    <xf numFmtId="0" fontId="17" fillId="21" borderId="596" applyNumberFormat="0" applyAlignment="0" applyProtection="0"/>
    <xf numFmtId="208" fontId="90" fillId="63" borderId="625"/>
    <xf numFmtId="0" fontId="83" fillId="0" borderId="10" applyNumberFormat="0" applyFont="0" applyFill="0" applyAlignment="0" applyProtection="0"/>
    <xf numFmtId="241" fontId="194" fillId="86" borderId="1885" applyNumberFormat="0" applyBorder="0" applyAlignment="0" applyProtection="0">
      <alignment vertical="center"/>
    </xf>
    <xf numFmtId="0" fontId="83" fillId="0" borderId="603" applyNumberFormat="0" applyFont="0" applyFill="0" applyAlignment="0" applyProtection="0"/>
    <xf numFmtId="1" fontId="94" fillId="64" borderId="10" applyNumberFormat="0" applyBorder="0" applyAlignment="0">
      <alignment horizontal="center" vertical="top" wrapText="1"/>
      <protection hidden="1"/>
    </xf>
    <xf numFmtId="0" fontId="17" fillId="21" borderId="635" applyNumberFormat="0" applyAlignment="0" applyProtection="0"/>
    <xf numFmtId="165" fontId="88" fillId="0" borderId="9" applyNumberFormat="0" applyFont="0" applyBorder="0" applyProtection="0">
      <alignment horizontal="right"/>
    </xf>
    <xf numFmtId="207" fontId="12" fillId="0" borderId="9">
      <alignment horizontal="right"/>
      <protection locked="0"/>
    </xf>
    <xf numFmtId="208" fontId="90" fillId="63" borderId="604"/>
    <xf numFmtId="205" fontId="88" fillId="0" borderId="9" applyFill="0">
      <alignment horizontal="right"/>
    </xf>
    <xf numFmtId="3" fontId="12" fillId="0" borderId="9" applyFill="0">
      <alignment horizontal="right"/>
    </xf>
    <xf numFmtId="204" fontId="88" fillId="0" borderId="9" applyFill="0">
      <alignment horizontal="right"/>
    </xf>
    <xf numFmtId="204" fontId="88" fillId="0" borderId="9">
      <alignment horizontal="right"/>
    </xf>
    <xf numFmtId="0" fontId="83" fillId="0" borderId="619" applyNumberFormat="0" applyFont="0" applyFill="0" applyAlignment="0" applyProtection="0"/>
    <xf numFmtId="167" fontId="87" fillId="0" borderId="608" applyFont="0"/>
    <xf numFmtId="241" fontId="194" fillId="86" borderId="1898" applyNumberFormat="0" applyBorder="0" applyAlignment="0" applyProtection="0">
      <alignment vertical="center"/>
    </xf>
    <xf numFmtId="0" fontId="17" fillId="21" borderId="646" applyNumberFormat="0" applyAlignment="0" applyProtection="0"/>
    <xf numFmtId="208" fontId="90" fillId="63" borderId="625"/>
    <xf numFmtId="0" fontId="83" fillId="0" borderId="659" applyNumberFormat="0" applyFont="0" applyFill="0" applyAlignment="0" applyProtection="0"/>
    <xf numFmtId="208" fontId="90" fillId="63" borderId="639"/>
    <xf numFmtId="0" fontId="17" fillId="21" borderId="661" applyNumberFormat="0" applyAlignment="0" applyProtection="0"/>
    <xf numFmtId="0" fontId="83" fillId="0" borderId="650" applyNumberFormat="0" applyFont="0" applyFill="0" applyAlignment="0" applyProtection="0"/>
    <xf numFmtId="203" fontId="12" fillId="0" borderId="9">
      <alignment horizontal="right"/>
    </xf>
    <xf numFmtId="241" fontId="194" fillId="86" borderId="607" applyNumberFormat="0" applyBorder="0" applyAlignment="0" applyProtection="0">
      <alignment vertical="center"/>
    </xf>
    <xf numFmtId="0" fontId="12" fillId="61" borderId="621" applyNumberFormat="0">
      <alignment horizontal="left" vertical="center"/>
    </xf>
    <xf numFmtId="0" fontId="12" fillId="60" borderId="621" applyNumberFormat="0">
      <alignment horizontal="centerContinuous" vertical="center" wrapText="1"/>
    </xf>
    <xf numFmtId="0" fontId="12" fillId="61" borderId="596" applyNumberFormat="0">
      <alignment horizontal="left" vertical="center"/>
    </xf>
    <xf numFmtId="0" fontId="12" fillId="60" borderId="596" applyNumberFormat="0">
      <alignment horizontal="centerContinuous" vertical="center" wrapText="1"/>
    </xf>
    <xf numFmtId="0" fontId="12" fillId="61" borderId="621" applyNumberFormat="0">
      <alignment horizontal="left" vertical="center"/>
    </xf>
    <xf numFmtId="0" fontId="12" fillId="60" borderId="621" applyNumberFormat="0">
      <alignment horizontal="centerContinuous" vertical="center" wrapText="1"/>
    </xf>
    <xf numFmtId="0" fontId="30" fillId="0" borderId="638" applyNumberFormat="0" applyFill="0" applyAlignment="0" applyProtection="0"/>
    <xf numFmtId="0" fontId="17" fillId="21" borderId="635" applyNumberFormat="0" applyAlignment="0" applyProtection="0"/>
    <xf numFmtId="0" fontId="12" fillId="24" borderId="636" applyNumberFormat="0" applyFont="0" applyAlignment="0" applyProtection="0"/>
    <xf numFmtId="0" fontId="28" fillId="21" borderId="637" applyNumberFormat="0" applyAlignment="0" applyProtection="0"/>
    <xf numFmtId="0" fontId="17" fillId="21" borderId="635" applyNumberFormat="0" applyAlignment="0" applyProtection="0"/>
    <xf numFmtId="0" fontId="25" fillId="8" borderId="635" applyNumberFormat="0" applyAlignment="0" applyProtection="0"/>
    <xf numFmtId="0" fontId="12" fillId="24" borderId="636" applyNumberFormat="0" applyFont="0" applyAlignment="0" applyProtection="0"/>
    <xf numFmtId="0" fontId="25" fillId="8" borderId="635" applyNumberFormat="0" applyAlignment="0" applyProtection="0"/>
    <xf numFmtId="0" fontId="12" fillId="24" borderId="636" applyNumberFormat="0" applyFont="0" applyAlignment="0" applyProtection="0"/>
    <xf numFmtId="0" fontId="12" fillId="61" borderId="635" applyNumberFormat="0">
      <alignment horizontal="left" vertical="center"/>
    </xf>
    <xf numFmtId="0" fontId="12" fillId="60" borderId="635" applyNumberFormat="0">
      <alignment horizontal="centerContinuous" vertical="center" wrapText="1"/>
    </xf>
    <xf numFmtId="0" fontId="17" fillId="21" borderId="635" applyNumberFormat="0" applyAlignment="0" applyProtection="0"/>
    <xf numFmtId="0" fontId="12" fillId="24" borderId="636" applyNumberFormat="0" applyFont="0" applyAlignment="0" applyProtection="0"/>
    <xf numFmtId="0" fontId="12" fillId="24" borderId="636" applyNumberFormat="0" applyFont="0" applyAlignment="0" applyProtection="0"/>
    <xf numFmtId="0" fontId="28" fillId="21" borderId="637" applyNumberFormat="0" applyAlignment="0" applyProtection="0"/>
    <xf numFmtId="0" fontId="30" fillId="0" borderId="638" applyNumberFormat="0" applyFill="0" applyAlignment="0" applyProtection="0"/>
    <xf numFmtId="0" fontId="17" fillId="21" borderId="635" applyNumberFormat="0" applyAlignment="0" applyProtection="0"/>
    <xf numFmtId="0" fontId="25" fillId="8" borderId="635" applyNumberFormat="0" applyAlignment="0" applyProtection="0"/>
    <xf numFmtId="0" fontId="12" fillId="24" borderId="636" applyNumberFormat="0" applyFont="0" applyAlignment="0" applyProtection="0"/>
    <xf numFmtId="0" fontId="12" fillId="24" borderId="636" applyNumberFormat="0" applyFont="0" applyAlignment="0" applyProtection="0"/>
    <xf numFmtId="0" fontId="28" fillId="21" borderId="637" applyNumberFormat="0" applyAlignment="0" applyProtection="0"/>
    <xf numFmtId="0" fontId="30" fillId="0" borderId="638" applyNumberFormat="0" applyFill="0" applyAlignment="0" applyProtection="0"/>
    <xf numFmtId="0" fontId="25" fillId="8" borderId="635" applyNumberFormat="0" applyAlignment="0" applyProtection="0"/>
    <xf numFmtId="0" fontId="12" fillId="61" borderId="646" applyNumberFormat="0">
      <alignment horizontal="left" vertical="center"/>
    </xf>
    <xf numFmtId="0" fontId="12" fillId="60" borderId="646" applyNumberFormat="0">
      <alignment horizontal="centerContinuous" vertical="center" wrapText="1"/>
    </xf>
    <xf numFmtId="0" fontId="12" fillId="61" borderId="646" applyNumberFormat="0">
      <alignment horizontal="left" vertical="center"/>
    </xf>
    <xf numFmtId="0" fontId="12" fillId="60" borderId="646" applyNumberFormat="0">
      <alignment horizontal="centerContinuous" vertical="center" wrapText="1"/>
    </xf>
    <xf numFmtId="0" fontId="12" fillId="61" borderId="661" applyNumberFormat="0">
      <alignment horizontal="left" vertical="center"/>
    </xf>
    <xf numFmtId="0" fontId="12" fillId="60" borderId="661" applyNumberFormat="0">
      <alignment horizontal="centerContinuous" vertical="center" wrapText="1"/>
    </xf>
    <xf numFmtId="0" fontId="12" fillId="61" borderId="646" applyNumberFormat="0">
      <alignment horizontal="left" vertical="center"/>
    </xf>
    <xf numFmtId="0" fontId="12" fillId="60" borderId="646" applyNumberFormat="0">
      <alignment horizontal="centerContinuous" vertical="center" wrapText="1"/>
    </xf>
    <xf numFmtId="0" fontId="12" fillId="61" borderId="666" applyNumberFormat="0">
      <alignment horizontal="left" vertical="center"/>
    </xf>
    <xf numFmtId="0" fontId="12" fillId="60" borderId="666" applyNumberFormat="0">
      <alignment horizontal="centerContinuous" vertical="center" wrapText="1"/>
    </xf>
    <xf numFmtId="0" fontId="12" fillId="25" borderId="675" applyNumberFormat="0" applyProtection="0">
      <alignment horizontal="left" vertical="center"/>
    </xf>
    <xf numFmtId="0" fontId="12" fillId="25" borderId="675" applyNumberFormat="0" applyProtection="0">
      <alignment horizontal="left" vertical="center"/>
    </xf>
    <xf numFmtId="0" fontId="12" fillId="25" borderId="610" applyNumberFormat="0" applyProtection="0">
      <alignment horizontal="left" vertical="center"/>
    </xf>
    <xf numFmtId="0" fontId="12" fillId="25" borderId="610" applyNumberFormat="0" applyProtection="0">
      <alignment horizontal="left" vertical="center"/>
    </xf>
    <xf numFmtId="0" fontId="25" fillId="8" borderId="612" applyNumberFormat="0" applyAlignment="0" applyProtection="0"/>
    <xf numFmtId="0" fontId="17" fillId="21" borderId="612" applyNumberFormat="0" applyAlignment="0" applyProtection="0"/>
    <xf numFmtId="0" fontId="25" fillId="8" borderId="612" applyNumberFormat="0" applyAlignment="0" applyProtection="0"/>
    <xf numFmtId="0" fontId="17" fillId="21" borderId="612" applyNumberFormat="0" applyAlignment="0" applyProtection="0"/>
    <xf numFmtId="0" fontId="25" fillId="8" borderId="612" applyNumberFormat="0" applyAlignment="0" applyProtection="0"/>
    <xf numFmtId="0" fontId="17" fillId="21" borderId="612" applyNumberFormat="0" applyAlignment="0" applyProtection="0"/>
    <xf numFmtId="0" fontId="12" fillId="25" borderId="580" applyNumberFormat="0" applyProtection="0">
      <alignment horizontal="left" vertical="center"/>
    </xf>
    <xf numFmtId="0" fontId="12" fillId="25" borderId="580" applyNumberFormat="0" applyProtection="0">
      <alignment horizontal="left" vertical="center"/>
    </xf>
    <xf numFmtId="0" fontId="25" fillId="8" borderId="612" applyNumberFormat="0" applyAlignment="0" applyProtection="0"/>
    <xf numFmtId="0" fontId="17" fillId="21" borderId="612" applyNumberFormat="0" applyAlignment="0" applyProtection="0"/>
    <xf numFmtId="0" fontId="12" fillId="25" borderId="620" applyNumberFormat="0" applyProtection="0">
      <alignment horizontal="left" vertical="center"/>
    </xf>
    <xf numFmtId="0" fontId="12" fillId="25" borderId="620" applyNumberFormat="0" applyProtection="0">
      <alignment horizontal="left" vertical="center"/>
    </xf>
    <xf numFmtId="0" fontId="30" fillId="0" borderId="624" applyNumberFormat="0" applyFill="0" applyAlignment="0" applyProtection="0"/>
    <xf numFmtId="0" fontId="28" fillId="21" borderId="623" applyNumberFormat="0" applyAlignment="0" applyProtection="0"/>
    <xf numFmtId="0" fontId="12" fillId="24" borderId="622" applyNumberFormat="0" applyFont="0" applyAlignment="0" applyProtection="0"/>
    <xf numFmtId="0" fontId="17" fillId="21" borderId="596" applyNumberFormat="0" applyAlignment="0" applyProtection="0"/>
    <xf numFmtId="0" fontId="12" fillId="24" borderId="622" applyNumberFormat="0" applyFont="0" applyAlignment="0" applyProtection="0"/>
    <xf numFmtId="0" fontId="25" fillId="8" borderId="596" applyNumberFormat="0" applyAlignment="0" applyProtection="0"/>
    <xf numFmtId="0" fontId="25" fillId="8" borderId="621" applyNumberFormat="0" applyAlignment="0" applyProtection="0"/>
    <xf numFmtId="0" fontId="17" fillId="21" borderId="621" applyNumberFormat="0" applyAlignment="0" applyProtection="0"/>
    <xf numFmtId="0" fontId="28" fillId="21" borderId="598" applyNumberFormat="0" applyAlignment="0" applyProtection="0"/>
    <xf numFmtId="0" fontId="30" fillId="0" borderId="599" applyNumberFormat="0" applyFill="0" applyAlignment="0" applyProtection="0"/>
    <xf numFmtId="0" fontId="17" fillId="21" borderId="596" applyNumberFormat="0" applyAlignment="0" applyProtection="0"/>
    <xf numFmtId="0" fontId="25" fillId="8" borderId="596" applyNumberFormat="0" applyAlignment="0" applyProtection="0"/>
    <xf numFmtId="0" fontId="30" fillId="0" borderId="624" applyNumberFormat="0" applyFill="0" applyAlignment="0" applyProtection="0"/>
    <xf numFmtId="0" fontId="28" fillId="21" borderId="623" applyNumberFormat="0" applyAlignment="0" applyProtection="0"/>
    <xf numFmtId="0" fontId="28" fillId="21" borderId="598" applyNumberFormat="0" applyAlignment="0" applyProtection="0"/>
    <xf numFmtId="0" fontId="30" fillId="0" borderId="599" applyNumberFormat="0" applyFill="0" applyAlignment="0" applyProtection="0"/>
    <xf numFmtId="0" fontId="12" fillId="25" borderId="580" applyNumberFormat="0" applyProtection="0">
      <alignment horizontal="left" vertical="center"/>
    </xf>
    <xf numFmtId="0" fontId="12" fillId="25" borderId="580" applyNumberFormat="0" applyProtection="0">
      <alignment horizontal="left" vertical="center"/>
    </xf>
    <xf numFmtId="0" fontId="17" fillId="21" borderId="596" applyNumberFormat="0" applyAlignment="0" applyProtection="0"/>
    <xf numFmtId="0" fontId="25" fillId="8" borderId="596"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598" applyNumberFormat="0" applyAlignment="0" applyProtection="0"/>
    <xf numFmtId="0" fontId="30" fillId="0" borderId="599" applyNumberFormat="0" applyFill="0" applyAlignment="0" applyProtection="0"/>
    <xf numFmtId="0" fontId="17" fillId="21" borderId="596" applyNumberFormat="0" applyAlignment="0" applyProtection="0"/>
    <xf numFmtId="0" fontId="25" fillId="8" borderId="596" applyNumberFormat="0" applyAlignment="0" applyProtection="0"/>
    <xf numFmtId="0" fontId="25" fillId="8" borderId="621" applyNumberFormat="0" applyAlignment="0" applyProtection="0"/>
    <xf numFmtId="0" fontId="17" fillId="21" borderId="621" applyNumberFormat="0" applyAlignment="0" applyProtection="0"/>
    <xf numFmtId="0" fontId="28" fillId="21" borderId="598" applyNumberFormat="0" applyAlignment="0" applyProtection="0"/>
    <xf numFmtId="0" fontId="30" fillId="0" borderId="599" applyNumberFormat="0" applyFill="0" applyAlignment="0" applyProtection="0"/>
    <xf numFmtId="0" fontId="30" fillId="0" borderId="624" applyNumberFormat="0" applyFill="0" applyAlignment="0" applyProtection="0"/>
    <xf numFmtId="0" fontId="28" fillId="21" borderId="623"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5" fillId="8" borderId="621" applyNumberFormat="0" applyAlignment="0" applyProtection="0"/>
    <xf numFmtId="0" fontId="17" fillId="21" borderId="621" applyNumberFormat="0" applyAlignment="0" applyProtection="0"/>
    <xf numFmtId="0" fontId="30" fillId="0" borderId="624" applyNumberFormat="0" applyFill="0" applyAlignment="0" applyProtection="0"/>
    <xf numFmtId="0" fontId="28" fillId="21" borderId="623" applyNumberFormat="0" applyAlignment="0" applyProtection="0"/>
    <xf numFmtId="0" fontId="12" fillId="24" borderId="622" applyNumberFormat="0" applyFont="0" applyAlignment="0" applyProtection="0"/>
    <xf numFmtId="0" fontId="17" fillId="21" borderId="612" applyNumberFormat="0" applyAlignment="0" applyProtection="0"/>
    <xf numFmtId="0" fontId="25" fillId="8" borderId="612" applyNumberFormat="0" applyAlignment="0" applyProtection="0"/>
    <xf numFmtId="0" fontId="12" fillId="24" borderId="613" applyNumberFormat="0" applyFont="0" applyAlignment="0" applyProtection="0"/>
    <xf numFmtId="0" fontId="12" fillId="24" borderId="613" applyNumberFormat="0" applyFont="0" applyAlignment="0" applyProtection="0"/>
    <xf numFmtId="0" fontId="28" fillId="21" borderId="614" applyNumberFormat="0" applyAlignment="0" applyProtection="0"/>
    <xf numFmtId="0" fontId="30" fillId="0" borderId="615" applyNumberFormat="0" applyFill="0" applyAlignment="0" applyProtection="0"/>
    <xf numFmtId="0" fontId="17" fillId="21" borderId="612" applyNumberFormat="0" applyAlignment="0" applyProtection="0"/>
    <xf numFmtId="0" fontId="25" fillId="8" borderId="612" applyNumberFormat="0" applyAlignment="0" applyProtection="0"/>
    <xf numFmtId="0" fontId="12" fillId="24" borderId="613" applyNumberFormat="0" applyFont="0" applyAlignment="0" applyProtection="0"/>
    <xf numFmtId="0" fontId="12" fillId="24" borderId="613" applyNumberFormat="0" applyFont="0" applyAlignment="0" applyProtection="0"/>
    <xf numFmtId="0" fontId="28" fillId="21" borderId="614" applyNumberFormat="0" applyAlignment="0" applyProtection="0"/>
    <xf numFmtId="0" fontId="30" fillId="0" borderId="615" applyNumberFormat="0" applyFill="0" applyAlignment="0" applyProtection="0"/>
    <xf numFmtId="0" fontId="12" fillId="25" borderId="610" applyNumberFormat="0" applyProtection="0">
      <alignment horizontal="left" vertical="center"/>
    </xf>
    <xf numFmtId="0" fontId="12" fillId="25" borderId="610" applyNumberFormat="0" applyProtection="0">
      <alignment horizontal="left" vertical="center"/>
    </xf>
    <xf numFmtId="0" fontId="17" fillId="21" borderId="612" applyNumberFormat="0" applyAlignment="0" applyProtection="0"/>
    <xf numFmtId="0" fontId="25" fillId="8" borderId="612" applyNumberFormat="0" applyAlignment="0" applyProtection="0"/>
    <xf numFmtId="0" fontId="12" fillId="24" borderId="613" applyNumberFormat="0" applyFont="0" applyAlignment="0" applyProtection="0"/>
    <xf numFmtId="0" fontId="12" fillId="24" borderId="613" applyNumberFormat="0" applyFont="0" applyAlignment="0" applyProtection="0"/>
    <xf numFmtId="0" fontId="28" fillId="21" borderId="614" applyNumberFormat="0" applyAlignment="0" applyProtection="0"/>
    <xf numFmtId="0" fontId="30" fillId="0" borderId="615" applyNumberFormat="0" applyFill="0" applyAlignment="0" applyProtection="0"/>
    <xf numFmtId="0" fontId="17" fillId="21" borderId="612" applyNumberFormat="0" applyAlignment="0" applyProtection="0"/>
    <xf numFmtId="0" fontId="25" fillId="8" borderId="612" applyNumberFormat="0" applyAlignment="0" applyProtection="0"/>
    <xf numFmtId="0" fontId="12" fillId="24" borderId="613" applyNumberFormat="0" applyFont="0" applyAlignment="0" applyProtection="0"/>
    <xf numFmtId="0" fontId="12" fillId="24" borderId="613" applyNumberFormat="0" applyFont="0" applyAlignment="0" applyProtection="0"/>
    <xf numFmtId="0" fontId="28" fillId="21" borderId="614" applyNumberFormat="0" applyAlignment="0" applyProtection="0"/>
    <xf numFmtId="0" fontId="30" fillId="0" borderId="615" applyNumberFormat="0" applyFill="0" applyAlignment="0" applyProtection="0"/>
    <xf numFmtId="0" fontId="12" fillId="25" borderId="633" applyNumberFormat="0" applyProtection="0">
      <alignment horizontal="left" vertical="center"/>
    </xf>
    <xf numFmtId="0" fontId="12" fillId="25" borderId="633" applyNumberFormat="0" applyProtection="0">
      <alignment horizontal="left" vertical="center"/>
    </xf>
    <xf numFmtId="0" fontId="17" fillId="21" borderId="621" applyNumberFormat="0" applyAlignment="0" applyProtection="0"/>
    <xf numFmtId="0" fontId="12" fillId="24" borderId="622" applyNumberFormat="0" applyFon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17" fillId="21" borderId="621" applyNumberForma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12" fillId="25" borderId="620" applyNumberFormat="0" applyProtection="0">
      <alignment horizontal="left" vertical="center"/>
    </xf>
    <xf numFmtId="0" fontId="12" fillId="25" borderId="620" applyNumberFormat="0" applyProtection="0">
      <alignment horizontal="left" vertical="center"/>
    </xf>
    <xf numFmtId="0" fontId="17" fillId="21" borderId="621" applyNumberForma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17" fillId="21" borderId="621" applyNumberForma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25" fillId="8" borderId="621" applyNumberFormat="0" applyAlignment="0" applyProtection="0"/>
    <xf numFmtId="0" fontId="17" fillId="21" borderId="621" applyNumberFormat="0" applyAlignment="0" applyProtection="0"/>
    <xf numFmtId="0" fontId="12" fillId="25" borderId="644" applyNumberFormat="0" applyProtection="0">
      <alignment horizontal="left" vertical="center"/>
    </xf>
    <xf numFmtId="0" fontId="12" fillId="25" borderId="644" applyNumberFormat="0" applyProtection="0">
      <alignment horizontal="left" vertical="center"/>
    </xf>
    <xf numFmtId="241" fontId="194" fillId="86" borderId="1911" applyNumberFormat="0" applyBorder="0" applyAlignment="0" applyProtection="0">
      <alignment vertical="center"/>
    </xf>
    <xf numFmtId="0" fontId="17" fillId="21" borderId="621" applyNumberForma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17" fillId="21" borderId="621" applyNumberForma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30" fillId="0" borderId="648" applyNumberFormat="0" applyFill="0" applyAlignment="0" applyProtection="0"/>
    <xf numFmtId="0" fontId="17" fillId="21" borderId="621" applyNumberForma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17" fillId="21" borderId="621" applyNumberForma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28" fillId="21" borderId="647"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46" applyNumberFormat="0" applyAlignment="0" applyProtection="0"/>
    <xf numFmtId="0" fontId="17" fillId="21" borderId="646" applyNumberFormat="0" applyAlignment="0" applyProtection="0"/>
    <xf numFmtId="0" fontId="30" fillId="0" borderId="648" applyNumberFormat="0" applyFill="0" applyAlignment="0" applyProtection="0"/>
    <xf numFmtId="0" fontId="28" fillId="21" borderId="647"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46" applyNumberFormat="0" applyAlignment="0" applyProtection="0"/>
    <xf numFmtId="0" fontId="17" fillId="21" borderId="646" applyNumberFormat="0" applyAlignment="0" applyProtection="0"/>
    <xf numFmtId="0" fontId="30" fillId="0" borderId="648" applyNumberFormat="0" applyFill="0" applyAlignment="0" applyProtection="0"/>
    <xf numFmtId="0" fontId="28" fillId="21" borderId="647"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46" applyNumberFormat="0" applyAlignment="0" applyProtection="0"/>
    <xf numFmtId="0" fontId="17" fillId="21" borderId="646" applyNumberFormat="0" applyAlignment="0" applyProtection="0"/>
    <xf numFmtId="0" fontId="30" fillId="0" borderId="648" applyNumberFormat="0" applyFill="0" applyAlignment="0" applyProtection="0"/>
    <xf numFmtId="0" fontId="28" fillId="21" borderId="647"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12" fillId="25" borderId="660" applyNumberFormat="0" applyProtection="0">
      <alignment horizontal="left" vertical="center"/>
    </xf>
    <xf numFmtId="0" fontId="12" fillId="25" borderId="660" applyNumberFormat="0" applyProtection="0">
      <alignment horizontal="left" vertical="center"/>
    </xf>
    <xf numFmtId="0" fontId="25" fillId="8" borderId="646" applyNumberFormat="0" applyAlignment="0" applyProtection="0"/>
    <xf numFmtId="0" fontId="12" fillId="25" borderId="644" applyNumberFormat="0" applyProtection="0">
      <alignment horizontal="left" vertical="center"/>
    </xf>
    <xf numFmtId="0" fontId="12" fillId="25" borderId="644" applyNumberFormat="0" applyProtection="0">
      <alignment horizontal="left" vertical="center"/>
    </xf>
    <xf numFmtId="0" fontId="12" fillId="25" borderId="633" applyNumberFormat="0" applyProtection="0">
      <alignment horizontal="left" vertical="center"/>
    </xf>
    <xf numFmtId="0" fontId="12" fillId="25" borderId="633" applyNumberFormat="0" applyProtection="0">
      <alignment horizontal="left" vertical="center"/>
    </xf>
    <xf numFmtId="0" fontId="17" fillId="21" borderId="646" applyNumberFormat="0" applyAlignment="0" applyProtection="0"/>
    <xf numFmtId="0" fontId="12" fillId="24" borderId="636" applyNumberFormat="0" applyFont="0" applyAlignment="0" applyProtection="0"/>
    <xf numFmtId="0" fontId="28" fillId="21" borderId="637" applyNumberFormat="0" applyAlignment="0" applyProtection="0"/>
    <xf numFmtId="0" fontId="30" fillId="0" borderId="638" applyNumberFormat="0" applyFill="0" applyAlignment="0" applyProtection="0"/>
    <xf numFmtId="0" fontId="17" fillId="21" borderId="646" applyNumberFormat="0" applyAlignment="0" applyProtection="0"/>
    <xf numFmtId="0" fontId="25" fillId="8" borderId="646" applyNumberForma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28" fillId="21" borderId="647" applyNumberFormat="0" applyAlignment="0" applyProtection="0"/>
    <xf numFmtId="0" fontId="30" fillId="0" borderId="648" applyNumberFormat="0" applyFill="0" applyAlignment="0" applyProtection="0"/>
    <xf numFmtId="0" fontId="12" fillId="25" borderId="644" applyNumberFormat="0" applyProtection="0">
      <alignment horizontal="left" vertical="center"/>
    </xf>
    <xf numFmtId="0" fontId="12" fillId="25" borderId="644" applyNumberFormat="0" applyProtection="0">
      <alignment horizontal="left" vertical="center"/>
    </xf>
    <xf numFmtId="0" fontId="17" fillId="21" borderId="646" applyNumberFormat="0" applyAlignment="0" applyProtection="0"/>
    <xf numFmtId="0" fontId="25" fillId="8" borderId="646" applyNumberForma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30" fillId="0" borderId="669" applyNumberFormat="0" applyFill="0" applyAlignment="0" applyProtection="0"/>
    <xf numFmtId="0" fontId="28" fillId="21" borderId="668" applyNumberFormat="0" applyAlignment="0" applyProtection="0"/>
    <xf numFmtId="0" fontId="12" fillId="24" borderId="667" applyNumberFormat="0" applyFont="0" applyAlignment="0" applyProtection="0"/>
    <xf numFmtId="0" fontId="12" fillId="24" borderId="667" applyNumberFormat="0" applyFont="0" applyAlignment="0" applyProtection="0"/>
    <xf numFmtId="0" fontId="25" fillId="8" borderId="666" applyNumberFormat="0" applyAlignment="0" applyProtection="0"/>
    <xf numFmtId="0" fontId="17" fillId="21" borderId="666" applyNumberFormat="0" applyAlignment="0" applyProtection="0"/>
    <xf numFmtId="0" fontId="30" fillId="0" borderId="669" applyNumberFormat="0" applyFill="0" applyAlignment="0" applyProtection="0"/>
    <xf numFmtId="0" fontId="28" fillId="21" borderId="668" applyNumberFormat="0" applyAlignment="0" applyProtection="0"/>
    <xf numFmtId="0" fontId="12" fillId="24" borderId="667" applyNumberFormat="0" applyFont="0" applyAlignment="0" applyProtection="0"/>
    <xf numFmtId="0" fontId="12" fillId="24" borderId="667" applyNumberFormat="0" applyFont="0" applyAlignment="0" applyProtection="0"/>
    <xf numFmtId="0" fontId="25" fillId="8" borderId="666" applyNumberFormat="0" applyAlignment="0" applyProtection="0"/>
    <xf numFmtId="0" fontId="17" fillId="21" borderId="666" applyNumberFormat="0" applyAlignment="0" applyProtection="0"/>
    <xf numFmtId="0" fontId="30" fillId="0" borderId="669" applyNumberFormat="0" applyFill="0" applyAlignment="0" applyProtection="0"/>
    <xf numFmtId="0" fontId="28" fillId="21" borderId="668" applyNumberFormat="0" applyAlignment="0" applyProtection="0"/>
    <xf numFmtId="0" fontId="12" fillId="24" borderId="667" applyNumberFormat="0" applyFont="0" applyAlignment="0" applyProtection="0"/>
    <xf numFmtId="0" fontId="12" fillId="24" borderId="667" applyNumberFormat="0" applyFont="0" applyAlignment="0" applyProtection="0"/>
    <xf numFmtId="0" fontId="25" fillId="8" borderId="666" applyNumberFormat="0" applyAlignment="0" applyProtection="0"/>
    <xf numFmtId="0" fontId="17" fillId="21" borderId="666" applyNumberFormat="0" applyAlignment="0" applyProtection="0"/>
    <xf numFmtId="0" fontId="30" fillId="0" borderId="669" applyNumberFormat="0" applyFill="0" applyAlignment="0" applyProtection="0"/>
    <xf numFmtId="0" fontId="28" fillId="21" borderId="668" applyNumberFormat="0" applyAlignment="0" applyProtection="0"/>
    <xf numFmtId="0" fontId="12" fillId="24" borderId="667" applyNumberFormat="0" applyFont="0" applyAlignment="0" applyProtection="0"/>
    <xf numFmtId="0" fontId="12" fillId="24" borderId="667" applyNumberFormat="0" applyFont="0" applyAlignment="0" applyProtection="0"/>
    <xf numFmtId="0" fontId="25" fillId="8" borderId="666" applyNumberFormat="0" applyAlignment="0" applyProtection="0"/>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12" fillId="25" borderId="644" applyNumberFormat="0" applyProtection="0">
      <alignment horizontal="left" vertical="center"/>
    </xf>
    <xf numFmtId="0" fontId="12" fillId="25" borderId="644" applyNumberFormat="0" applyProtection="0">
      <alignment horizontal="left" vertical="center"/>
    </xf>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17" fillId="21" borderId="661" applyNumberFormat="0" applyAlignment="0" applyProtection="0"/>
    <xf numFmtId="0" fontId="17" fillId="21" borderId="666" applyNumberFormat="0" applyAlignment="0" applyProtection="0"/>
    <xf numFmtId="0" fontId="25" fillId="8" borderId="661" applyNumberFormat="0" applyAlignment="0" applyProtection="0"/>
    <xf numFmtId="0" fontId="12" fillId="24" borderId="662" applyNumberFormat="0" applyFont="0" applyAlignment="0" applyProtection="0"/>
    <xf numFmtId="0" fontId="12" fillId="24" borderId="662" applyNumberFormat="0" applyFont="0" applyAlignment="0" applyProtection="0"/>
    <xf numFmtId="0" fontId="28" fillId="21" borderId="663" applyNumberFormat="0" applyAlignment="0" applyProtection="0"/>
    <xf numFmtId="0" fontId="30" fillId="0" borderId="664" applyNumberFormat="0" applyFill="0" applyAlignment="0" applyProtection="0"/>
    <xf numFmtId="0" fontId="17" fillId="21" borderId="661" applyNumberFormat="0" applyAlignment="0" applyProtection="0"/>
    <xf numFmtId="0" fontId="25" fillId="8" borderId="661" applyNumberFormat="0" applyAlignment="0" applyProtection="0"/>
    <xf numFmtId="0" fontId="12" fillId="24" borderId="662" applyNumberFormat="0" applyFont="0" applyAlignment="0" applyProtection="0"/>
    <xf numFmtId="0" fontId="12" fillId="24" borderId="662" applyNumberFormat="0" applyFont="0" applyAlignment="0" applyProtection="0"/>
    <xf numFmtId="0" fontId="28" fillId="21" borderId="663" applyNumberFormat="0" applyAlignment="0" applyProtection="0"/>
    <xf numFmtId="0" fontId="30" fillId="0" borderId="664" applyNumberFormat="0" applyFill="0" applyAlignment="0" applyProtection="0"/>
    <xf numFmtId="0" fontId="12" fillId="25" borderId="660" applyNumberFormat="0" applyProtection="0">
      <alignment horizontal="left" vertical="center"/>
    </xf>
    <xf numFmtId="0" fontId="12" fillId="25" borderId="660" applyNumberFormat="0" applyProtection="0">
      <alignment horizontal="left" vertical="center"/>
    </xf>
    <xf numFmtId="0" fontId="17" fillId="21" borderId="661" applyNumberFormat="0" applyAlignment="0" applyProtection="0"/>
    <xf numFmtId="0" fontId="25" fillId="8" borderId="661" applyNumberFormat="0" applyAlignment="0" applyProtection="0"/>
    <xf numFmtId="0" fontId="12" fillId="24" borderId="662" applyNumberFormat="0" applyFont="0" applyAlignment="0" applyProtection="0"/>
    <xf numFmtId="0" fontId="12" fillId="24" borderId="662" applyNumberFormat="0" applyFont="0" applyAlignment="0" applyProtection="0"/>
    <xf numFmtId="0" fontId="28" fillId="21" borderId="663" applyNumberFormat="0" applyAlignment="0" applyProtection="0"/>
    <xf numFmtId="0" fontId="30" fillId="0" borderId="664" applyNumberFormat="0" applyFill="0" applyAlignment="0" applyProtection="0"/>
    <xf numFmtId="0" fontId="17" fillId="21" borderId="661" applyNumberFormat="0" applyAlignment="0" applyProtection="0"/>
    <xf numFmtId="0" fontId="25" fillId="8" borderId="661" applyNumberFormat="0" applyAlignment="0" applyProtection="0"/>
    <xf numFmtId="0" fontId="12" fillId="24" borderId="662" applyNumberFormat="0" applyFont="0" applyAlignment="0" applyProtection="0"/>
    <xf numFmtId="0" fontId="12" fillId="24" borderId="662" applyNumberFormat="0" applyFont="0" applyAlignment="0" applyProtection="0"/>
    <xf numFmtId="0" fontId="28" fillId="21" borderId="663" applyNumberFormat="0" applyAlignment="0" applyProtection="0"/>
    <xf numFmtId="0" fontId="30" fillId="0" borderId="664" applyNumberFormat="0" applyFill="0" applyAlignment="0" applyProtection="0"/>
    <xf numFmtId="241" fontId="194" fillId="86" borderId="673" applyNumberFormat="0" applyBorder="0" applyAlignment="0" applyProtection="0">
      <alignment vertical="center"/>
    </xf>
    <xf numFmtId="0" fontId="11" fillId="60" borderId="1750" applyNumberFormat="0" applyProtection="0">
      <alignment horizontal="left" vertical="center" wrapText="1"/>
    </xf>
    <xf numFmtId="0" fontId="12" fillId="25" borderId="1750" applyNumberFormat="0" applyProtection="0">
      <alignment horizontal="left" vertical="center" wrapText="1"/>
    </xf>
    <xf numFmtId="257" fontId="11" fillId="82" borderId="1750" applyNumberFormat="0" applyProtection="0">
      <alignment horizontal="center" vertical="center" wrapText="1"/>
    </xf>
    <xf numFmtId="171" fontId="85" fillId="0" borderId="688"/>
    <xf numFmtId="171" fontId="85" fillId="0" borderId="710"/>
    <xf numFmtId="165" fontId="193" fillId="0" borderId="697" applyFill="0" applyAlignment="0" applyProtection="0"/>
    <xf numFmtId="39" fontId="12" fillId="0" borderId="697">
      <protection locked="0"/>
    </xf>
    <xf numFmtId="165" fontId="193" fillId="0" borderId="697" applyFill="0" applyAlignment="0" applyProtection="0"/>
    <xf numFmtId="39" fontId="12" fillId="0" borderId="697">
      <protection locked="0"/>
    </xf>
    <xf numFmtId="171" fontId="85" fillId="0" borderId="719"/>
    <xf numFmtId="165" fontId="193" fillId="0" borderId="714" applyFill="0" applyAlignment="0" applyProtection="0"/>
    <xf numFmtId="39" fontId="12" fillId="0" borderId="714">
      <protection locked="0"/>
    </xf>
    <xf numFmtId="0" fontId="11" fillId="60" borderId="1750" applyNumberFormat="0" applyProtection="0">
      <alignment horizontal="left" vertical="center" wrapText="1"/>
    </xf>
    <xf numFmtId="171" fontId="85" fillId="0" borderId="734"/>
    <xf numFmtId="165" fontId="193" fillId="0" borderId="730" applyFill="0" applyAlignment="0" applyProtection="0"/>
    <xf numFmtId="39" fontId="12" fillId="0" borderId="730">
      <protection locked="0"/>
    </xf>
    <xf numFmtId="171" fontId="85" fillId="0" borderId="734"/>
    <xf numFmtId="165" fontId="193" fillId="0" borderId="730" applyFill="0" applyAlignment="0" applyProtection="0"/>
    <xf numFmtId="39" fontId="12" fillId="0" borderId="730">
      <protection locked="0"/>
    </xf>
    <xf numFmtId="171" fontId="85" fillId="0" borderId="767"/>
    <xf numFmtId="165" fontId="193" fillId="0" borderId="753" applyFill="0" applyAlignment="0" applyProtection="0"/>
    <xf numFmtId="39" fontId="12" fillId="0" borderId="753">
      <protection locked="0"/>
    </xf>
    <xf numFmtId="0" fontId="11" fillId="81" borderId="1750" applyNumberFormat="0" applyProtection="0">
      <alignment horizontal="center" vertical="center" wrapText="1"/>
    </xf>
    <xf numFmtId="171" fontId="85" fillId="0" borderId="767"/>
    <xf numFmtId="165" fontId="193" fillId="0" borderId="772" applyFill="0" applyAlignment="0" applyProtection="0"/>
    <xf numFmtId="39" fontId="12" fillId="0" borderId="772">
      <protection locked="0"/>
    </xf>
    <xf numFmtId="171" fontId="85" fillId="0" borderId="779"/>
    <xf numFmtId="171" fontId="85" fillId="0" borderId="767"/>
    <xf numFmtId="171" fontId="85" fillId="0" borderId="792"/>
    <xf numFmtId="241" fontId="194" fillId="86" borderId="679" applyNumberFormat="0" applyBorder="0" applyAlignment="0" applyProtection="0">
      <alignment vertical="center"/>
    </xf>
    <xf numFmtId="165" fontId="193" fillId="0" borderId="787" applyFill="0" applyAlignment="0" applyProtection="0"/>
    <xf numFmtId="39" fontId="12" fillId="0" borderId="787">
      <protection locked="0"/>
    </xf>
    <xf numFmtId="0" fontId="11" fillId="81" borderId="1750" applyNumberFormat="0" applyProtection="0">
      <alignment horizontal="center" vertical="center"/>
    </xf>
    <xf numFmtId="241" fontId="194" fillId="86" borderId="709" applyNumberFormat="0" applyBorder="0" applyAlignment="0" applyProtection="0">
      <alignment vertical="center"/>
    </xf>
    <xf numFmtId="241" fontId="194" fillId="86" borderId="718" applyNumberFormat="0" applyBorder="0" applyAlignment="0" applyProtection="0">
      <alignment vertical="center"/>
    </xf>
    <xf numFmtId="0" fontId="11" fillId="81" borderId="1750" applyNumberFormat="0" applyProtection="0">
      <alignment horizontal="center" vertical="center" wrapText="1"/>
    </xf>
    <xf numFmtId="0" fontId="11" fillId="60" borderId="1888" applyNumberFormat="0" applyProtection="0">
      <alignment horizontal="left" vertical="center" wrapText="1"/>
    </xf>
    <xf numFmtId="0" fontId="183" fillId="81" borderId="1750" applyNumberFormat="0" applyProtection="0">
      <alignment horizontal="center" vertical="center"/>
    </xf>
    <xf numFmtId="241" fontId="194" fillId="86" borderId="749" applyNumberFormat="0" applyBorder="0" applyAlignment="0" applyProtection="0">
      <alignment vertical="center"/>
    </xf>
    <xf numFmtId="0" fontId="12" fillId="25" borderId="1888" applyNumberFormat="0" applyProtection="0">
      <alignment horizontal="left" vertical="center" wrapText="1"/>
    </xf>
    <xf numFmtId="257" fontId="11" fillId="82" borderId="1888" applyNumberFormat="0" applyProtection="0">
      <alignment horizontal="center" vertical="center" wrapText="1"/>
    </xf>
    <xf numFmtId="0" fontId="11" fillId="60" borderId="1888" applyNumberFormat="0" applyProtection="0">
      <alignment horizontal="left" vertical="center" wrapText="1"/>
    </xf>
    <xf numFmtId="0" fontId="11" fillId="81" borderId="1888" applyNumberFormat="0" applyProtection="0">
      <alignment horizontal="center" vertical="center" wrapText="1"/>
    </xf>
    <xf numFmtId="171" fontId="85" fillId="0" borderId="688"/>
    <xf numFmtId="171" fontId="85" fillId="0" borderId="710"/>
    <xf numFmtId="165" fontId="193" fillId="0" borderId="697" applyFill="0" applyAlignment="0" applyProtection="0"/>
    <xf numFmtId="39" fontId="12" fillId="0" borderId="697">
      <protection locked="0"/>
    </xf>
    <xf numFmtId="171" fontId="85" fillId="0" borderId="674"/>
    <xf numFmtId="165" fontId="193" fillId="0" borderId="687" applyFill="0" applyAlignment="0" applyProtection="0"/>
    <xf numFmtId="39" fontId="12" fillId="0" borderId="687">
      <protection locked="0"/>
    </xf>
    <xf numFmtId="171" fontId="85" fillId="0" borderId="710"/>
    <xf numFmtId="171" fontId="85" fillId="0" borderId="734"/>
    <xf numFmtId="165" fontId="193" fillId="0" borderId="730" applyFill="0" applyAlignment="0" applyProtection="0"/>
    <xf numFmtId="39" fontId="12" fillId="0" borderId="730">
      <protection locked="0"/>
    </xf>
    <xf numFmtId="171" fontId="85" fillId="0" borderId="758"/>
    <xf numFmtId="165" fontId="193" fillId="0" borderId="753" applyFill="0" applyAlignment="0" applyProtection="0"/>
    <xf numFmtId="39" fontId="12" fillId="0" borderId="753">
      <protection locked="0"/>
    </xf>
    <xf numFmtId="171" fontId="85" fillId="0" borderId="758"/>
    <xf numFmtId="171" fontId="85" fillId="0" borderId="767"/>
    <xf numFmtId="165" fontId="193" fillId="0" borderId="772" applyFill="0" applyAlignment="0" applyProtection="0"/>
    <xf numFmtId="39" fontId="12" fillId="0" borderId="772">
      <protection locked="0"/>
    </xf>
    <xf numFmtId="171" fontId="85" fillId="0" borderId="767"/>
    <xf numFmtId="165" fontId="193" fillId="0" borderId="772" applyFill="0" applyAlignment="0" applyProtection="0"/>
    <xf numFmtId="39" fontId="12" fillId="0" borderId="772">
      <protection locked="0"/>
    </xf>
    <xf numFmtId="171" fontId="85" fillId="0" borderId="779"/>
    <xf numFmtId="165" fontId="193" fillId="0" borderId="778" applyFill="0" applyAlignment="0" applyProtection="0"/>
    <xf numFmtId="39" fontId="12" fillId="0" borderId="778">
      <protection locked="0"/>
    </xf>
    <xf numFmtId="171" fontId="85" fillId="0" borderId="767"/>
    <xf numFmtId="171" fontId="85" fillId="0" borderId="779"/>
    <xf numFmtId="165" fontId="193" fillId="0" borderId="778" applyFill="0" applyAlignment="0" applyProtection="0"/>
    <xf numFmtId="39" fontId="12" fillId="0" borderId="778">
      <protection locked="0"/>
    </xf>
    <xf numFmtId="171" fontId="85" fillId="0" borderId="767"/>
    <xf numFmtId="165" fontId="193" fillId="0" borderId="772" applyFill="0" applyAlignment="0" applyProtection="0"/>
    <xf numFmtId="39" fontId="12" fillId="0" borderId="772">
      <protection locked="0"/>
    </xf>
    <xf numFmtId="171" fontId="85" fillId="0" borderId="767"/>
    <xf numFmtId="0" fontId="11" fillId="81" borderId="1888" applyNumberFormat="0" applyProtection="0">
      <alignment horizontal="center" vertical="center"/>
    </xf>
    <xf numFmtId="241" fontId="194" fillId="86" borderId="673" applyNumberFormat="0" applyBorder="0" applyAlignment="0" applyProtection="0">
      <alignment vertical="center"/>
    </xf>
    <xf numFmtId="241" fontId="194" fillId="86" borderId="709" applyNumberFormat="0" applyBorder="0" applyAlignment="0" applyProtection="0">
      <alignment vertical="center"/>
    </xf>
    <xf numFmtId="0" fontId="11" fillId="81" borderId="1888" applyNumberFormat="0" applyProtection="0">
      <alignment horizontal="center" vertical="center" wrapText="1"/>
    </xf>
    <xf numFmtId="165" fontId="193" fillId="0" borderId="772" applyFill="0" applyAlignment="0" applyProtection="0"/>
    <xf numFmtId="39" fontId="12" fillId="0" borderId="772">
      <protection locked="0"/>
    </xf>
    <xf numFmtId="171" fontId="85" fillId="0" borderId="792"/>
    <xf numFmtId="0" fontId="183" fillId="81" borderId="1888" applyNumberFormat="0" applyProtection="0">
      <alignment horizontal="center" vertical="center"/>
    </xf>
    <xf numFmtId="241" fontId="194" fillId="86" borderId="709" applyNumberFormat="0" applyBorder="0" applyAlignment="0" applyProtection="0">
      <alignment vertical="center"/>
    </xf>
    <xf numFmtId="0" fontId="11" fillId="60" borderId="1929" applyNumberFormat="0" applyProtection="0">
      <alignment horizontal="left" vertical="center" wrapText="1"/>
    </xf>
    <xf numFmtId="165" fontId="193" fillId="0" borderId="778" applyFill="0" applyAlignment="0" applyProtection="0"/>
    <xf numFmtId="0" fontId="12" fillId="25" borderId="1929" applyNumberFormat="0" applyProtection="0">
      <alignment horizontal="left" vertical="center" wrapText="1"/>
    </xf>
    <xf numFmtId="241" fontId="194" fillId="86" borderId="744" applyNumberFormat="0" applyBorder="0" applyAlignment="0" applyProtection="0">
      <alignment vertical="center"/>
    </xf>
    <xf numFmtId="241" fontId="194" fillId="86" borderId="749" applyNumberFormat="0" applyBorder="0" applyAlignment="0" applyProtection="0">
      <alignment vertical="center"/>
    </xf>
    <xf numFmtId="39" fontId="12" fillId="0" borderId="778">
      <protection locked="0"/>
    </xf>
    <xf numFmtId="165" fontId="193" fillId="0" borderId="787" applyFill="0" applyAlignment="0" applyProtection="0"/>
    <xf numFmtId="39" fontId="12" fillId="0" borderId="787">
      <protection locked="0"/>
    </xf>
    <xf numFmtId="241" fontId="194" fillId="86" borderId="757" applyNumberFormat="0" applyBorder="0" applyAlignment="0" applyProtection="0">
      <alignment vertical="center"/>
    </xf>
    <xf numFmtId="171" fontId="85" fillId="0" borderId="806"/>
    <xf numFmtId="165" fontId="193" fillId="0" borderId="801" applyFill="0" applyAlignment="0" applyProtection="0"/>
    <xf numFmtId="39" fontId="12" fillId="0" borderId="801">
      <protection locked="0"/>
    </xf>
    <xf numFmtId="257" fontId="11" fillId="82" borderId="1929" applyNumberFormat="0" applyProtection="0">
      <alignment horizontal="center" vertical="center" wrapText="1"/>
    </xf>
    <xf numFmtId="241" fontId="194" fillId="86" borderId="757" applyNumberFormat="0" applyBorder="0" applyAlignment="0" applyProtection="0">
      <alignment vertical="center"/>
    </xf>
    <xf numFmtId="0" fontId="11" fillId="60" borderId="1929" applyNumberFormat="0" applyProtection="0">
      <alignment horizontal="left" vertical="center" wrapText="1"/>
    </xf>
    <xf numFmtId="0" fontId="11" fillId="81" borderId="1929" applyNumberFormat="0" applyProtection="0">
      <alignment horizontal="center" vertical="center" wrapText="1"/>
    </xf>
    <xf numFmtId="0" fontId="11" fillId="81" borderId="1929" applyNumberFormat="0" applyProtection="0">
      <alignment horizontal="center" vertical="center"/>
    </xf>
    <xf numFmtId="0" fontId="11" fillId="81" borderId="1929" applyNumberFormat="0" applyProtection="0">
      <alignment horizontal="center" vertical="center" wrapText="1"/>
    </xf>
    <xf numFmtId="241" fontId="194" fillId="86" borderId="757" applyNumberFormat="0" applyBorder="0" applyAlignment="0" applyProtection="0">
      <alignment vertical="center"/>
    </xf>
    <xf numFmtId="0" fontId="183" fillId="81" borderId="1929" applyNumberFormat="0" applyProtection="0">
      <alignment horizontal="center" vertical="center"/>
    </xf>
    <xf numFmtId="0" fontId="177" fillId="67" borderId="1750">
      <alignment horizontal="center" vertical="center" wrapText="1"/>
      <protection hidden="1"/>
    </xf>
    <xf numFmtId="241" fontId="194" fillId="86" borderId="757" applyNumberFormat="0" applyBorder="0" applyAlignment="0" applyProtection="0">
      <alignment vertical="center"/>
    </xf>
    <xf numFmtId="241" fontId="194" fillId="86" borderId="744" applyNumberFormat="0" applyBorder="0" applyAlignment="0" applyProtection="0">
      <alignment vertical="center"/>
    </xf>
    <xf numFmtId="0" fontId="177" fillId="67" borderId="1888">
      <alignment horizontal="center" vertical="center" wrapText="1"/>
      <protection hidden="1"/>
    </xf>
    <xf numFmtId="241" fontId="194" fillId="86" borderId="757" applyNumberFormat="0" applyBorder="0" applyAlignment="0" applyProtection="0">
      <alignment vertical="center"/>
    </xf>
    <xf numFmtId="241" fontId="194" fillId="86" borderId="757" applyNumberFormat="0" applyBorder="0" applyAlignment="0" applyProtection="0">
      <alignment vertical="center"/>
    </xf>
    <xf numFmtId="0" fontId="177" fillId="67" borderId="1929">
      <alignment horizontal="center" vertical="center" wrapText="1"/>
      <protection hidden="1"/>
    </xf>
    <xf numFmtId="10" fontId="108" fillId="65" borderId="2102" applyNumberFormat="0" applyBorder="0" applyAlignment="0" applyProtection="0"/>
    <xf numFmtId="0" fontId="12" fillId="0" borderId="2116"/>
    <xf numFmtId="241" fontId="194" fillId="86" borderId="1924" applyNumberFormat="0" applyBorder="0" applyAlignment="0" applyProtection="0">
      <alignment vertical="center"/>
    </xf>
    <xf numFmtId="241" fontId="194" fillId="86" borderId="791" applyNumberFormat="0" applyBorder="0" applyAlignment="0" applyProtection="0">
      <alignment vertical="center"/>
    </xf>
    <xf numFmtId="241" fontId="194" fillId="86" borderId="805" applyNumberFormat="0" applyBorder="0" applyAlignment="0" applyProtection="0">
      <alignment vertical="center"/>
    </xf>
    <xf numFmtId="0" fontId="11" fillId="60" borderId="675" applyNumberFormat="0" applyProtection="0">
      <alignment horizontal="left" vertical="center" wrapText="1"/>
    </xf>
    <xf numFmtId="0" fontId="12" fillId="25" borderId="675" applyNumberFormat="0" applyProtection="0">
      <alignment horizontal="left" vertical="center" wrapText="1"/>
    </xf>
    <xf numFmtId="257" fontId="11" fillId="82" borderId="675" applyNumberFormat="0" applyProtection="0">
      <alignment horizontal="center" vertical="center" wrapText="1"/>
    </xf>
    <xf numFmtId="0" fontId="11" fillId="60" borderId="675" applyNumberFormat="0" applyProtection="0">
      <alignment horizontal="left" vertical="center" wrapText="1"/>
    </xf>
    <xf numFmtId="0" fontId="12" fillId="25" borderId="675" applyNumberFormat="0" applyProtection="0">
      <alignment horizontal="left" vertical="center" wrapText="1"/>
    </xf>
    <xf numFmtId="0" fontId="11" fillId="60" borderId="675" applyNumberFormat="0" applyProtection="0">
      <alignment horizontal="left" vertical="center" wrapText="1"/>
    </xf>
    <xf numFmtId="257" fontId="11" fillId="82" borderId="675" applyNumberFormat="0" applyProtection="0">
      <alignment horizontal="center" vertical="center" wrapText="1"/>
    </xf>
    <xf numFmtId="0" fontId="11" fillId="81" borderId="675" applyNumberFormat="0" applyProtection="0">
      <alignment horizontal="center" vertical="center" wrapText="1"/>
    </xf>
    <xf numFmtId="0" fontId="11" fillId="81" borderId="675" applyNumberFormat="0" applyProtection="0">
      <alignment horizontal="center" vertical="center"/>
    </xf>
    <xf numFmtId="0" fontId="11" fillId="81" borderId="675" applyNumberFormat="0" applyProtection="0">
      <alignment horizontal="center" vertical="center" wrapText="1"/>
    </xf>
    <xf numFmtId="0" fontId="183" fillId="81" borderId="675" applyNumberFormat="0" applyProtection="0">
      <alignment horizontal="center" vertical="center"/>
    </xf>
    <xf numFmtId="0" fontId="11" fillId="60" borderId="698" applyNumberFormat="0" applyProtection="0">
      <alignment horizontal="left" vertical="center" wrapText="1"/>
    </xf>
    <xf numFmtId="0" fontId="11" fillId="60" borderId="675" applyNumberFormat="0" applyProtection="0">
      <alignment horizontal="left" vertical="center" wrapText="1"/>
    </xf>
    <xf numFmtId="0" fontId="12" fillId="25" borderId="698" applyNumberFormat="0" applyProtection="0">
      <alignment horizontal="left" vertical="center" wrapText="1"/>
    </xf>
    <xf numFmtId="0" fontId="11" fillId="81" borderId="675" applyNumberFormat="0" applyProtection="0">
      <alignment horizontal="center" vertical="center" wrapText="1"/>
    </xf>
    <xf numFmtId="0" fontId="11" fillId="81" borderId="675" applyNumberFormat="0" applyProtection="0">
      <alignment horizontal="center" vertical="center"/>
    </xf>
    <xf numFmtId="0" fontId="11" fillId="81" borderId="675" applyNumberFormat="0" applyProtection="0">
      <alignment horizontal="center" vertical="center" wrapText="1"/>
    </xf>
    <xf numFmtId="257" fontId="11" fillId="82" borderId="698" applyNumberFormat="0" applyProtection="0">
      <alignment horizontal="center" vertical="center" wrapText="1"/>
    </xf>
    <xf numFmtId="0" fontId="183" fillId="81" borderId="675" applyNumberFormat="0" applyProtection="0">
      <alignment horizontal="center" vertical="center"/>
    </xf>
    <xf numFmtId="0" fontId="11" fillId="60" borderId="698" applyNumberFormat="0" applyProtection="0">
      <alignment horizontal="left" vertical="center" wrapText="1"/>
    </xf>
    <xf numFmtId="0" fontId="11" fillId="81" borderId="698" applyNumberFormat="0" applyProtection="0">
      <alignment horizontal="center" vertical="center" wrapText="1"/>
    </xf>
    <xf numFmtId="0" fontId="11" fillId="81" borderId="698" applyNumberFormat="0" applyProtection="0">
      <alignment horizontal="center" vertical="center"/>
    </xf>
    <xf numFmtId="0" fontId="11" fillId="81" borderId="698" applyNumberFormat="0" applyProtection="0">
      <alignment horizontal="center" vertical="center" wrapText="1"/>
    </xf>
    <xf numFmtId="0" fontId="183" fillId="81" borderId="698" applyNumberFormat="0" applyProtection="0">
      <alignment horizontal="center" vertical="center"/>
    </xf>
    <xf numFmtId="0" fontId="11" fillId="60" borderId="720" applyNumberFormat="0" applyProtection="0">
      <alignment horizontal="left" vertical="center" wrapText="1"/>
    </xf>
    <xf numFmtId="0" fontId="12" fillId="25" borderId="720" applyNumberFormat="0" applyProtection="0">
      <alignment horizontal="left" vertical="center" wrapText="1"/>
    </xf>
    <xf numFmtId="257" fontId="11" fillId="82" borderId="720" applyNumberFormat="0" applyProtection="0">
      <alignment horizontal="center" vertical="center" wrapText="1"/>
    </xf>
    <xf numFmtId="0" fontId="11" fillId="60" borderId="735" applyNumberFormat="0" applyProtection="0">
      <alignment horizontal="left" vertical="center" wrapText="1"/>
    </xf>
    <xf numFmtId="0" fontId="12" fillId="25" borderId="735" applyNumberFormat="0" applyProtection="0">
      <alignment horizontal="left" vertical="center" wrapText="1"/>
    </xf>
    <xf numFmtId="0" fontId="11" fillId="60" borderId="720" applyNumberFormat="0" applyProtection="0">
      <alignment horizontal="left" vertical="center" wrapText="1"/>
    </xf>
    <xf numFmtId="257" fontId="11" fillId="82" borderId="735" applyNumberFormat="0" applyProtection="0">
      <alignment horizontal="center" vertical="center" wrapText="1"/>
    </xf>
    <xf numFmtId="0" fontId="11" fillId="81" borderId="720" applyNumberFormat="0" applyProtection="0">
      <alignment horizontal="center" vertical="center" wrapText="1"/>
    </xf>
    <xf numFmtId="0" fontId="11" fillId="81" borderId="720" applyNumberFormat="0" applyProtection="0">
      <alignment horizontal="center" vertical="center"/>
    </xf>
    <xf numFmtId="0" fontId="11" fillId="81" borderId="720" applyNumberFormat="0" applyProtection="0">
      <alignment horizontal="center" vertical="center" wrapText="1"/>
    </xf>
    <xf numFmtId="0" fontId="183" fillId="81" borderId="720" applyNumberFormat="0" applyProtection="0">
      <alignment horizontal="center" vertical="center"/>
    </xf>
    <xf numFmtId="0" fontId="11" fillId="60" borderId="735" applyNumberFormat="0" applyProtection="0">
      <alignment horizontal="left" vertical="center" wrapText="1"/>
    </xf>
    <xf numFmtId="0" fontId="11" fillId="60" borderId="735" applyNumberFormat="0" applyProtection="0">
      <alignment horizontal="left" vertical="center" wrapText="1"/>
    </xf>
    <xf numFmtId="0" fontId="12" fillId="25" borderId="735" applyNumberFormat="0" applyProtection="0">
      <alignment horizontal="left" vertical="center" wrapText="1"/>
    </xf>
    <xf numFmtId="0" fontId="11" fillId="81" borderId="735" applyNumberFormat="0" applyProtection="0">
      <alignment horizontal="center" vertical="center" wrapText="1"/>
    </xf>
    <xf numFmtId="0" fontId="11" fillId="81" borderId="735" applyNumberFormat="0" applyProtection="0">
      <alignment horizontal="center" vertical="center"/>
    </xf>
    <xf numFmtId="0" fontId="11" fillId="81" borderId="735" applyNumberFormat="0" applyProtection="0">
      <alignment horizontal="center" vertical="center" wrapText="1"/>
    </xf>
    <xf numFmtId="257" fontId="11" fillId="82" borderId="735" applyNumberFormat="0" applyProtection="0">
      <alignment horizontal="center" vertical="center" wrapText="1"/>
    </xf>
    <xf numFmtId="0" fontId="183" fillId="81" borderId="735" applyNumberFormat="0" applyProtection="0">
      <alignment horizontal="center" vertical="center"/>
    </xf>
    <xf numFmtId="0" fontId="11" fillId="60" borderId="735" applyNumberFormat="0" applyProtection="0">
      <alignment horizontal="left" vertical="center" wrapText="1"/>
    </xf>
    <xf numFmtId="0" fontId="11" fillId="81" borderId="735" applyNumberFormat="0" applyProtection="0">
      <alignment horizontal="center" vertical="center" wrapText="1"/>
    </xf>
    <xf numFmtId="0" fontId="11" fillId="81" borderId="735" applyNumberFormat="0" applyProtection="0">
      <alignment horizontal="center" vertical="center"/>
    </xf>
    <xf numFmtId="0" fontId="11" fillId="81" borderId="735" applyNumberFormat="0" applyProtection="0">
      <alignment horizontal="center" vertical="center" wrapText="1"/>
    </xf>
    <xf numFmtId="0" fontId="11" fillId="60" borderId="735" applyNumberFormat="0" applyProtection="0">
      <alignment horizontal="left" vertical="center" wrapText="1"/>
    </xf>
    <xf numFmtId="0" fontId="183" fillId="81" borderId="735" applyNumberFormat="0" applyProtection="0">
      <alignment horizontal="center" vertical="center"/>
    </xf>
    <xf numFmtId="0" fontId="12" fillId="25" borderId="735" applyNumberFormat="0" applyProtection="0">
      <alignment horizontal="left" vertical="center" wrapText="1"/>
    </xf>
    <xf numFmtId="257" fontId="11" fillId="82" borderId="735" applyNumberFormat="0" applyProtection="0">
      <alignment horizontal="center" vertical="center" wrapText="1"/>
    </xf>
    <xf numFmtId="0" fontId="11" fillId="60" borderId="735" applyNumberFormat="0" applyProtection="0">
      <alignment horizontal="left" vertical="center" wrapText="1"/>
    </xf>
    <xf numFmtId="0" fontId="11" fillId="81" borderId="735" applyNumberFormat="0" applyProtection="0">
      <alignment horizontal="center" vertical="center" wrapText="1"/>
    </xf>
    <xf numFmtId="0" fontId="11" fillId="81" borderId="735" applyNumberFormat="0" applyProtection="0">
      <alignment horizontal="center" vertical="center"/>
    </xf>
    <xf numFmtId="0" fontId="11" fillId="81" borderId="735" applyNumberFormat="0" applyProtection="0">
      <alignment horizontal="center" vertical="center" wrapText="1"/>
    </xf>
    <xf numFmtId="0" fontId="183" fillId="81" borderId="735" applyNumberFormat="0" applyProtection="0">
      <alignment horizontal="center" vertical="center"/>
    </xf>
    <xf numFmtId="0" fontId="11" fillId="60" borderId="771" applyNumberFormat="0" applyProtection="0">
      <alignment horizontal="left" vertical="center" wrapText="1"/>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0" fontId="11" fillId="60" borderId="771" applyNumberFormat="0" applyProtection="0">
      <alignment horizontal="left" vertical="center" wrapText="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83" fillId="81" borderId="771" applyNumberFormat="0" applyProtection="0">
      <alignment horizontal="center" vertical="center"/>
    </xf>
    <xf numFmtId="0" fontId="11" fillId="60" borderId="735" applyNumberFormat="0" applyProtection="0">
      <alignment horizontal="left" vertical="center" wrapText="1"/>
    </xf>
    <xf numFmtId="0" fontId="12" fillId="25" borderId="735" applyNumberFormat="0" applyProtection="0">
      <alignment horizontal="left" vertical="center" wrapText="1"/>
    </xf>
    <xf numFmtId="257" fontId="11" fillId="82" borderId="735" applyNumberFormat="0" applyProtection="0">
      <alignment horizontal="center" vertical="center" wrapText="1"/>
    </xf>
    <xf numFmtId="0" fontId="11" fillId="60" borderId="735" applyNumberFormat="0" applyProtection="0">
      <alignment horizontal="left" vertical="center" wrapText="1"/>
    </xf>
    <xf numFmtId="0" fontId="11" fillId="60" borderId="771" applyNumberFormat="0" applyProtection="0">
      <alignment horizontal="left" vertical="center" wrapText="1"/>
    </xf>
    <xf numFmtId="0" fontId="11" fillId="81" borderId="735" applyNumberFormat="0" applyProtection="0">
      <alignment horizontal="center" vertical="center" wrapText="1"/>
    </xf>
    <xf numFmtId="0" fontId="11" fillId="81" borderId="735" applyNumberFormat="0" applyProtection="0">
      <alignment horizontal="center" vertical="center"/>
    </xf>
    <xf numFmtId="0" fontId="11" fillId="81" borderId="735" applyNumberFormat="0" applyProtection="0">
      <alignment horizontal="center" vertical="center" wrapText="1"/>
    </xf>
    <xf numFmtId="0" fontId="183" fillId="81" borderId="735" applyNumberFormat="0" applyProtection="0">
      <alignment horizontal="center" vertical="center"/>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0" fontId="11" fillId="60" borderId="771" applyNumberFormat="0" applyProtection="0">
      <alignment horizontal="left" vertical="center" wrapText="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83" fillId="81" borderId="771" applyNumberFormat="0" applyProtection="0">
      <alignment horizontal="center" vertical="center"/>
    </xf>
    <xf numFmtId="0" fontId="11" fillId="60" borderId="771" applyNumberFormat="0" applyProtection="0">
      <alignment horizontal="left" vertical="center" wrapText="1"/>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0" fontId="11" fillId="60" borderId="771" applyNumberFormat="0" applyProtection="0">
      <alignment horizontal="left" vertical="center" wrapText="1"/>
    </xf>
    <xf numFmtId="0" fontId="177" fillId="67" borderId="675">
      <alignment horizontal="center" vertical="center" wrapText="1"/>
      <protection hidden="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1" fillId="60" borderId="771" applyNumberFormat="0" applyProtection="0">
      <alignment horizontal="left" vertical="center" wrapText="1"/>
    </xf>
    <xf numFmtId="0" fontId="183" fillId="81" borderId="771" applyNumberFormat="0" applyProtection="0">
      <alignment horizontal="center" vertical="center"/>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0" fontId="177" fillId="67" borderId="675">
      <alignment horizontal="center" vertical="center" wrapText="1"/>
      <protection hidden="1"/>
    </xf>
    <xf numFmtId="264" fontId="172" fillId="65" borderId="1750" applyFill="0" applyBorder="0" applyAlignment="0" applyProtection="0">
      <alignment horizontal="right"/>
      <protection locked="0"/>
    </xf>
    <xf numFmtId="0" fontId="11" fillId="60" borderId="771" applyNumberFormat="0" applyProtection="0">
      <alignment horizontal="left" vertical="center" wrapText="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83" fillId="81" borderId="771" applyNumberFormat="0" applyProtection="0">
      <alignment horizontal="center" vertical="center"/>
    </xf>
    <xf numFmtId="0" fontId="177" fillId="67" borderId="698">
      <alignment horizontal="center" vertical="center" wrapText="1"/>
      <protection hidden="1"/>
    </xf>
    <xf numFmtId="0" fontId="11" fillId="60" borderId="771" applyNumberFormat="0" applyProtection="0">
      <alignment horizontal="left" vertical="center" wrapText="1"/>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264" fontId="172" fillId="65" borderId="1888" applyFill="0" applyBorder="0" applyAlignment="0" applyProtection="0">
      <alignment horizontal="right"/>
      <protection locked="0"/>
    </xf>
    <xf numFmtId="0" fontId="11" fillId="60" borderId="771" applyNumberFormat="0" applyProtection="0">
      <alignment horizontal="left" vertical="center" wrapText="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83" fillId="81" borderId="771" applyNumberFormat="0" applyProtection="0">
      <alignment horizontal="center" vertical="center"/>
    </xf>
    <xf numFmtId="0" fontId="11" fillId="60" borderId="771" applyNumberFormat="0" applyProtection="0">
      <alignment horizontal="left" vertical="center" wrapText="1"/>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0" fontId="177" fillId="67" borderId="720">
      <alignment horizontal="center" vertical="center" wrapText="1"/>
      <protection hidden="1"/>
    </xf>
    <xf numFmtId="0" fontId="11" fillId="60" borderId="771" applyNumberFormat="0" applyProtection="0">
      <alignment horizontal="left" vertical="center" wrapText="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1" fillId="60" borderId="780" applyNumberFormat="0" applyProtection="0">
      <alignment horizontal="left" vertical="center" wrapText="1"/>
    </xf>
    <xf numFmtId="0" fontId="183" fillId="81" borderId="771" applyNumberFormat="0" applyProtection="0">
      <alignment horizontal="center" vertical="center"/>
    </xf>
    <xf numFmtId="0" fontId="177" fillId="67" borderId="735">
      <alignment horizontal="center" vertical="center" wrapText="1"/>
      <protection hidden="1"/>
    </xf>
    <xf numFmtId="0" fontId="12" fillId="25" borderId="780" applyNumberFormat="0" applyProtection="0">
      <alignment horizontal="left" vertical="center" wrapText="1"/>
    </xf>
    <xf numFmtId="257" fontId="11" fillId="82" borderId="780" applyNumberFormat="0" applyProtection="0">
      <alignment horizontal="center" vertical="center" wrapText="1"/>
    </xf>
    <xf numFmtId="0" fontId="11" fillId="60" borderId="780" applyNumberFormat="0" applyProtection="0">
      <alignment horizontal="left" vertical="center" wrapText="1"/>
    </xf>
    <xf numFmtId="0" fontId="11" fillId="81" borderId="780" applyNumberFormat="0" applyProtection="0">
      <alignment horizontal="center" vertical="center" wrapText="1"/>
    </xf>
    <xf numFmtId="0" fontId="11" fillId="81" borderId="780" applyNumberFormat="0" applyProtection="0">
      <alignment horizontal="center" vertical="center"/>
    </xf>
    <xf numFmtId="0" fontId="177" fillId="67" borderId="735">
      <alignment horizontal="center" vertical="center" wrapText="1"/>
      <protection hidden="1"/>
    </xf>
    <xf numFmtId="0" fontId="11" fillId="81" borderId="780" applyNumberFormat="0" applyProtection="0">
      <alignment horizontal="center" vertical="center" wrapText="1"/>
    </xf>
    <xf numFmtId="0" fontId="11" fillId="60" borderId="793" applyNumberFormat="0" applyProtection="0">
      <alignment horizontal="left" vertical="center" wrapText="1"/>
    </xf>
    <xf numFmtId="0" fontId="183" fillId="81" borderId="780" applyNumberFormat="0" applyProtection="0">
      <alignment horizontal="center" vertical="center"/>
    </xf>
    <xf numFmtId="0" fontId="12" fillId="25" borderId="793" applyNumberFormat="0" applyProtection="0">
      <alignment horizontal="left" vertical="center" wrapText="1"/>
    </xf>
    <xf numFmtId="257" fontId="11" fillId="82" borderId="793" applyNumberFormat="0" applyProtection="0">
      <alignment horizontal="center" vertical="center" wrapText="1"/>
    </xf>
    <xf numFmtId="0" fontId="11" fillId="60" borderId="793" applyNumberFormat="0" applyProtection="0">
      <alignment horizontal="left" vertical="center" wrapText="1"/>
    </xf>
    <xf numFmtId="0" fontId="11" fillId="81" borderId="793" applyNumberFormat="0" applyProtection="0">
      <alignment horizontal="center" vertical="center" wrapText="1"/>
    </xf>
    <xf numFmtId="0" fontId="11" fillId="81" borderId="793" applyNumberFormat="0" applyProtection="0">
      <alignment horizontal="center" vertical="center"/>
    </xf>
    <xf numFmtId="0" fontId="177" fillId="67" borderId="735">
      <alignment horizontal="center" vertical="center" wrapText="1"/>
      <protection hidden="1"/>
    </xf>
    <xf numFmtId="0" fontId="11" fillId="81" borderId="793" applyNumberFormat="0" applyProtection="0">
      <alignment horizontal="center" vertical="center" wrapText="1"/>
    </xf>
    <xf numFmtId="0" fontId="183" fillId="81" borderId="793" applyNumberFormat="0" applyProtection="0">
      <alignment horizontal="center" vertical="center"/>
    </xf>
    <xf numFmtId="0" fontId="177" fillId="67" borderId="771">
      <alignment horizontal="center" vertical="center" wrapText="1"/>
      <protection hidden="1"/>
    </xf>
    <xf numFmtId="0" fontId="177" fillId="67" borderId="735">
      <alignment horizontal="center" vertical="center" wrapText="1"/>
      <protection hidden="1"/>
    </xf>
    <xf numFmtId="0" fontId="177" fillId="67" borderId="771">
      <alignment horizontal="center" vertical="center" wrapText="1"/>
      <protection hidden="1"/>
    </xf>
    <xf numFmtId="241" fontId="194" fillId="86" borderId="1942" applyNumberFormat="0" applyBorder="0" applyAlignment="0" applyProtection="0">
      <alignment vertical="center"/>
    </xf>
    <xf numFmtId="241" fontId="194" fillId="86" borderId="757" applyNumberFormat="0" applyBorder="0" applyAlignment="0" applyProtection="0">
      <alignment vertical="center"/>
    </xf>
    <xf numFmtId="0" fontId="177" fillId="67" borderId="771">
      <alignment horizontal="center" vertical="center" wrapText="1"/>
      <protection hidden="1"/>
    </xf>
    <xf numFmtId="0" fontId="177" fillId="67" borderId="771">
      <alignment horizontal="center" vertical="center" wrapText="1"/>
      <protection hidden="1"/>
    </xf>
    <xf numFmtId="264" fontId="172" fillId="65" borderId="675" applyFill="0" applyBorder="0" applyAlignment="0" applyProtection="0">
      <alignment horizontal="right"/>
      <protection locked="0"/>
    </xf>
    <xf numFmtId="0" fontId="177" fillId="67" borderId="771">
      <alignment horizontal="center" vertical="center" wrapText="1"/>
      <protection hidden="1"/>
    </xf>
    <xf numFmtId="264" fontId="172" fillId="65" borderId="675" applyFill="0" applyBorder="0" applyAlignment="0" applyProtection="0">
      <alignment horizontal="right"/>
      <protection locked="0"/>
    </xf>
    <xf numFmtId="0" fontId="12" fillId="0" borderId="2129"/>
    <xf numFmtId="241" fontId="194" fillId="86" borderId="744" applyNumberFormat="0" applyBorder="0" applyAlignment="0" applyProtection="0">
      <alignment vertical="center"/>
    </xf>
    <xf numFmtId="241" fontId="194" fillId="86" borderId="757" applyNumberFormat="0" applyBorder="0" applyAlignment="0" applyProtection="0">
      <alignment vertical="center"/>
    </xf>
    <xf numFmtId="0" fontId="12" fillId="61" borderId="1875" applyNumberFormat="0">
      <alignment horizontal="left" vertical="center"/>
    </xf>
    <xf numFmtId="241" fontId="194" fillId="86" borderId="744" applyNumberFormat="0" applyBorder="0" applyAlignment="0" applyProtection="0">
      <alignment vertical="center"/>
    </xf>
    <xf numFmtId="0" fontId="11" fillId="60" borderId="1888" applyNumberFormat="0" applyProtection="0">
      <alignment horizontal="left" vertical="center" wrapText="1"/>
    </xf>
    <xf numFmtId="0" fontId="12" fillId="25" borderId="1888" applyNumberFormat="0" applyProtection="0">
      <alignment horizontal="left" vertical="center" wrapText="1"/>
    </xf>
    <xf numFmtId="241" fontId="194" fillId="86" borderId="757" applyNumberFormat="0" applyBorder="0" applyAlignment="0" applyProtection="0">
      <alignment vertical="center"/>
    </xf>
    <xf numFmtId="257" fontId="11" fillId="82" borderId="1888" applyNumberFormat="0" applyProtection="0">
      <alignment horizontal="center" vertical="center" wrapText="1"/>
    </xf>
    <xf numFmtId="241" fontId="194" fillId="86" borderId="791" applyNumberFormat="0" applyBorder="0" applyAlignment="0" applyProtection="0">
      <alignment vertical="center"/>
    </xf>
    <xf numFmtId="0" fontId="11" fillId="60" borderId="1888" applyNumberFormat="0" applyProtection="0">
      <alignment horizontal="left" vertical="center" wrapText="1"/>
    </xf>
    <xf numFmtId="0" fontId="11" fillId="81" borderId="1888" applyNumberFormat="0" applyProtection="0">
      <alignment horizontal="center" vertical="center" wrapText="1"/>
    </xf>
    <xf numFmtId="0" fontId="11" fillId="81" borderId="1888" applyNumberFormat="0" applyProtection="0">
      <alignment horizontal="center" vertical="center"/>
    </xf>
    <xf numFmtId="0" fontId="11" fillId="81" borderId="1888" applyNumberFormat="0" applyProtection="0">
      <alignment horizontal="center" vertical="center" wrapText="1"/>
    </xf>
    <xf numFmtId="0" fontId="183" fillId="81" borderId="1888" applyNumberFormat="0" applyProtection="0">
      <alignment horizontal="center" vertical="center"/>
    </xf>
    <xf numFmtId="0" fontId="11" fillId="60" borderId="689" applyNumberFormat="0" applyProtection="0">
      <alignment horizontal="left" vertical="center" wrapText="1"/>
    </xf>
    <xf numFmtId="0" fontId="12" fillId="25" borderId="689" applyNumberFormat="0" applyProtection="0">
      <alignment horizontal="left" vertical="center" wrapText="1"/>
    </xf>
    <xf numFmtId="257" fontId="11" fillId="82" borderId="689" applyNumberFormat="0" applyProtection="0">
      <alignment horizontal="center" vertical="center" wrapText="1"/>
    </xf>
    <xf numFmtId="0" fontId="11" fillId="60" borderId="698" applyNumberFormat="0" applyProtection="0">
      <alignment horizontal="left" vertical="center" wrapText="1"/>
    </xf>
    <xf numFmtId="0" fontId="11" fillId="60" borderId="689" applyNumberFormat="0" applyProtection="0">
      <alignment horizontal="left" vertical="center" wrapText="1"/>
    </xf>
    <xf numFmtId="0" fontId="11" fillId="81" borderId="689" applyNumberFormat="0" applyProtection="0">
      <alignment horizontal="center" vertical="center" wrapText="1"/>
    </xf>
    <xf numFmtId="0" fontId="11" fillId="81" borderId="689" applyNumberFormat="0" applyProtection="0">
      <alignment horizontal="center" vertical="center"/>
    </xf>
    <xf numFmtId="0" fontId="11" fillId="81" borderId="689" applyNumberFormat="0" applyProtection="0">
      <alignment horizontal="center" vertical="center" wrapText="1"/>
    </xf>
    <xf numFmtId="0" fontId="12" fillId="25" borderId="698" applyNumberFormat="0" applyProtection="0">
      <alignment horizontal="left" vertical="center" wrapText="1"/>
    </xf>
    <xf numFmtId="0" fontId="183" fillId="81" borderId="689" applyNumberFormat="0" applyProtection="0">
      <alignment horizontal="center" vertical="center"/>
    </xf>
    <xf numFmtId="257" fontId="11" fillId="82" borderId="698" applyNumberFormat="0" applyProtection="0">
      <alignment horizontal="center" vertical="center" wrapText="1"/>
    </xf>
    <xf numFmtId="0" fontId="11" fillId="60" borderId="698" applyNumberFormat="0" applyProtection="0">
      <alignment horizontal="left" vertical="center" wrapText="1"/>
    </xf>
    <xf numFmtId="0" fontId="11" fillId="81" borderId="698" applyNumberFormat="0" applyProtection="0">
      <alignment horizontal="center" vertical="center" wrapText="1"/>
    </xf>
    <xf numFmtId="0" fontId="11" fillId="81" borderId="698" applyNumberFormat="0" applyProtection="0">
      <alignment horizontal="center" vertical="center"/>
    </xf>
    <xf numFmtId="0" fontId="11" fillId="81" borderId="698" applyNumberFormat="0" applyProtection="0">
      <alignment horizontal="center" vertical="center" wrapText="1"/>
    </xf>
    <xf numFmtId="0" fontId="11" fillId="60" borderId="698" applyNumberFormat="0" applyProtection="0">
      <alignment horizontal="left" vertical="center" wrapText="1"/>
    </xf>
    <xf numFmtId="0" fontId="183" fillId="81" borderId="698" applyNumberFormat="0" applyProtection="0">
      <alignment horizontal="center" vertical="center"/>
    </xf>
    <xf numFmtId="0" fontId="12" fillId="25" borderId="698" applyNumberFormat="0" applyProtection="0">
      <alignment horizontal="left" vertical="center" wrapText="1"/>
    </xf>
    <xf numFmtId="257" fontId="11" fillId="82" borderId="698" applyNumberFormat="0" applyProtection="0">
      <alignment horizontal="center" vertical="center" wrapText="1"/>
    </xf>
    <xf numFmtId="0" fontId="11" fillId="60" borderId="698" applyNumberFormat="0" applyProtection="0">
      <alignment horizontal="left" vertical="center" wrapText="1"/>
    </xf>
    <xf numFmtId="0" fontId="11" fillId="81" borderId="698" applyNumberFormat="0" applyProtection="0">
      <alignment horizontal="center" vertical="center" wrapText="1"/>
    </xf>
    <xf numFmtId="0" fontId="11" fillId="81" borderId="698" applyNumberFormat="0" applyProtection="0">
      <alignment horizontal="center" vertical="center"/>
    </xf>
    <xf numFmtId="0" fontId="11" fillId="81" borderId="698" applyNumberFormat="0" applyProtection="0">
      <alignment horizontal="center" vertical="center" wrapText="1"/>
    </xf>
    <xf numFmtId="0" fontId="183" fillId="81" borderId="698" applyNumberFormat="0" applyProtection="0">
      <alignment horizontal="center" vertical="center"/>
    </xf>
    <xf numFmtId="0" fontId="11" fillId="60" borderId="720" applyNumberFormat="0" applyProtection="0">
      <alignment horizontal="left" vertical="center" wrapText="1"/>
    </xf>
    <xf numFmtId="0" fontId="12" fillId="25" borderId="720" applyNumberFormat="0" applyProtection="0">
      <alignment horizontal="left" vertical="center" wrapText="1"/>
    </xf>
    <xf numFmtId="257" fontId="11" fillId="82" borderId="720" applyNumberFormat="0" applyProtection="0">
      <alignment horizontal="center" vertical="center" wrapText="1"/>
    </xf>
    <xf numFmtId="0" fontId="11" fillId="60" borderId="720" applyNumberFormat="0" applyProtection="0">
      <alignment horizontal="left" vertical="center" wrapText="1"/>
    </xf>
    <xf numFmtId="0" fontId="11" fillId="81" borderId="720" applyNumberFormat="0" applyProtection="0">
      <alignment horizontal="center" vertical="center" wrapText="1"/>
    </xf>
    <xf numFmtId="0" fontId="11" fillId="81" borderId="720" applyNumberFormat="0" applyProtection="0">
      <alignment horizontal="center" vertical="center"/>
    </xf>
    <xf numFmtId="0" fontId="11" fillId="81" borderId="720" applyNumberFormat="0" applyProtection="0">
      <alignment horizontal="center" vertical="center" wrapText="1"/>
    </xf>
    <xf numFmtId="0" fontId="11" fillId="60" borderId="735" applyNumberFormat="0" applyProtection="0">
      <alignment horizontal="left" vertical="center" wrapText="1"/>
    </xf>
    <xf numFmtId="0" fontId="183" fillId="81" borderId="720" applyNumberFormat="0" applyProtection="0">
      <alignment horizontal="center" vertical="center"/>
    </xf>
    <xf numFmtId="0" fontId="12" fillId="25" borderId="735" applyNumberFormat="0" applyProtection="0">
      <alignment horizontal="left" vertical="center" wrapText="1"/>
    </xf>
    <xf numFmtId="257" fontId="11" fillId="82" borderId="735" applyNumberFormat="0" applyProtection="0">
      <alignment horizontal="center" vertical="center" wrapText="1"/>
    </xf>
    <xf numFmtId="0" fontId="11" fillId="60" borderId="735" applyNumberFormat="0" applyProtection="0">
      <alignment horizontal="left" vertical="center" wrapText="1"/>
    </xf>
    <xf numFmtId="0" fontId="11" fillId="81" borderId="735" applyNumberFormat="0" applyProtection="0">
      <alignment horizontal="center" vertical="center" wrapText="1"/>
    </xf>
    <xf numFmtId="0" fontId="11" fillId="81" borderId="735" applyNumberFormat="0" applyProtection="0">
      <alignment horizontal="center" vertical="center"/>
    </xf>
    <xf numFmtId="0" fontId="11" fillId="81" borderId="735" applyNumberFormat="0" applyProtection="0">
      <alignment horizontal="center" vertical="center" wrapText="1"/>
    </xf>
    <xf numFmtId="0" fontId="183" fillId="81" borderId="735" applyNumberFormat="0" applyProtection="0">
      <alignment horizontal="center" vertical="center"/>
    </xf>
    <xf numFmtId="0" fontId="11" fillId="60" borderId="759" applyNumberFormat="0" applyProtection="0">
      <alignment horizontal="left" vertical="center" wrapText="1"/>
    </xf>
    <xf numFmtId="0" fontId="12" fillId="25" borderId="759" applyNumberFormat="0" applyProtection="0">
      <alignment horizontal="left" vertical="center" wrapText="1"/>
    </xf>
    <xf numFmtId="257" fontId="11" fillId="82" borderId="759" applyNumberFormat="0" applyProtection="0">
      <alignment horizontal="center" vertical="center" wrapText="1"/>
    </xf>
    <xf numFmtId="0" fontId="11" fillId="60" borderId="759" applyNumberFormat="0" applyProtection="0">
      <alignment horizontal="left" vertical="center" wrapText="1"/>
    </xf>
    <xf numFmtId="0" fontId="11" fillId="81" borderId="759" applyNumberFormat="0" applyProtection="0">
      <alignment horizontal="center" vertical="center" wrapText="1"/>
    </xf>
    <xf numFmtId="0" fontId="11" fillId="81" borderId="759" applyNumberFormat="0" applyProtection="0">
      <alignment horizontal="center" vertical="center"/>
    </xf>
    <xf numFmtId="0" fontId="11" fillId="81" borderId="759" applyNumberFormat="0" applyProtection="0">
      <alignment horizontal="center" vertical="center" wrapText="1"/>
    </xf>
    <xf numFmtId="0" fontId="183" fillId="81" borderId="759" applyNumberFormat="0" applyProtection="0">
      <alignment horizontal="center" vertical="center"/>
    </xf>
    <xf numFmtId="0" fontId="11" fillId="60" borderId="771" applyNumberFormat="0" applyProtection="0">
      <alignment horizontal="left" vertical="center" wrapText="1"/>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0" fontId="11" fillId="60" borderId="771" applyNumberFormat="0" applyProtection="0">
      <alignment horizontal="left" vertical="center" wrapText="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83" fillId="81" borderId="771" applyNumberFormat="0" applyProtection="0">
      <alignment horizontal="center" vertical="center"/>
    </xf>
    <xf numFmtId="0" fontId="11" fillId="60" borderId="771" applyNumberFormat="0" applyProtection="0">
      <alignment horizontal="left" vertical="center" wrapText="1"/>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0" fontId="11" fillId="60" borderId="771" applyNumberFormat="0" applyProtection="0">
      <alignment horizontal="left" vertical="center" wrapText="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83" fillId="81" borderId="771" applyNumberFormat="0" applyProtection="0">
      <alignment horizontal="center" vertical="center"/>
    </xf>
    <xf numFmtId="0" fontId="11" fillId="60" borderId="793" applyNumberFormat="0" applyProtection="0">
      <alignment horizontal="left" vertical="center" wrapText="1"/>
    </xf>
    <xf numFmtId="0" fontId="12" fillId="25" borderId="793" applyNumberFormat="0" applyProtection="0">
      <alignment horizontal="left" vertical="center" wrapText="1"/>
    </xf>
    <xf numFmtId="257" fontId="11" fillId="82" borderId="793" applyNumberFormat="0" applyProtection="0">
      <alignment horizontal="center" vertical="center" wrapText="1"/>
    </xf>
    <xf numFmtId="0" fontId="11" fillId="60" borderId="793" applyNumberFormat="0" applyProtection="0">
      <alignment horizontal="left" vertical="center" wrapText="1"/>
    </xf>
    <xf numFmtId="0" fontId="11" fillId="81" borderId="793" applyNumberFormat="0" applyProtection="0">
      <alignment horizontal="center" vertical="center" wrapText="1"/>
    </xf>
    <xf numFmtId="0" fontId="11" fillId="81" borderId="793" applyNumberFormat="0" applyProtection="0">
      <alignment horizontal="center" vertical="center"/>
    </xf>
    <xf numFmtId="0" fontId="11" fillId="81" borderId="793" applyNumberFormat="0" applyProtection="0">
      <alignment horizontal="center" vertical="center" wrapText="1"/>
    </xf>
    <xf numFmtId="0" fontId="183" fillId="81" borderId="793" applyNumberFormat="0" applyProtection="0">
      <alignment horizontal="center" vertical="center"/>
    </xf>
    <xf numFmtId="0" fontId="177" fillId="67" borderId="689">
      <alignment horizontal="center" vertical="center" wrapText="1"/>
      <protection hidden="1"/>
    </xf>
    <xf numFmtId="0" fontId="177" fillId="67" borderId="698">
      <alignment horizontal="center" vertical="center" wrapText="1"/>
      <protection hidden="1"/>
    </xf>
    <xf numFmtId="0" fontId="177" fillId="67" borderId="698">
      <alignment horizontal="center" vertical="center" wrapText="1"/>
      <protection hidden="1"/>
    </xf>
    <xf numFmtId="0" fontId="177" fillId="67" borderId="720">
      <alignment horizontal="center" vertical="center" wrapText="1"/>
      <protection hidden="1"/>
    </xf>
    <xf numFmtId="0" fontId="11" fillId="60" borderId="1900" applyNumberFormat="0" applyProtection="0">
      <alignment horizontal="left" vertical="center" wrapText="1"/>
    </xf>
    <xf numFmtId="0" fontId="177" fillId="67" borderId="735">
      <alignment horizontal="center" vertical="center" wrapText="1"/>
      <protection hidden="1"/>
    </xf>
    <xf numFmtId="0" fontId="12" fillId="25" borderId="1900" applyNumberFormat="0" applyProtection="0">
      <alignment horizontal="left" vertical="center" wrapText="1"/>
    </xf>
    <xf numFmtId="0" fontId="177" fillId="67" borderId="759">
      <alignment horizontal="center" vertical="center" wrapText="1"/>
      <protection hidden="1"/>
    </xf>
    <xf numFmtId="0" fontId="177" fillId="67" borderId="771">
      <alignment horizontal="center" vertical="center" wrapText="1"/>
      <protection hidden="1"/>
    </xf>
    <xf numFmtId="0" fontId="177" fillId="67" borderId="771">
      <alignment horizontal="center" vertical="center" wrapText="1"/>
      <protection hidden="1"/>
    </xf>
    <xf numFmtId="0" fontId="177" fillId="67" borderId="793">
      <alignment horizontal="center" vertical="center" wrapText="1"/>
      <protection hidden="1"/>
    </xf>
    <xf numFmtId="264" fontId="172" fillId="65" borderId="689" applyFill="0" applyBorder="0" applyAlignment="0" applyProtection="0">
      <alignment horizontal="right"/>
      <protection locked="0"/>
    </xf>
    <xf numFmtId="257" fontId="11" fillId="82" borderId="1900" applyNumberFormat="0" applyProtection="0">
      <alignment horizontal="center" vertical="center" wrapText="1"/>
    </xf>
    <xf numFmtId="0" fontId="11" fillId="60" borderId="1900" applyNumberFormat="0" applyProtection="0">
      <alignment horizontal="left" vertical="center" wrapText="1"/>
    </xf>
    <xf numFmtId="264" fontId="172" fillId="65" borderId="698" applyFill="0" applyBorder="0" applyAlignment="0" applyProtection="0">
      <alignment horizontal="right"/>
      <protection locked="0"/>
    </xf>
    <xf numFmtId="0" fontId="177" fillId="67" borderId="771">
      <alignment horizontal="center" vertical="center" wrapText="1"/>
      <protection hidden="1"/>
    </xf>
    <xf numFmtId="0" fontId="11" fillId="81" borderId="1900" applyNumberFormat="0" applyProtection="0">
      <alignment horizontal="center" vertical="center" wrapText="1"/>
    </xf>
    <xf numFmtId="0" fontId="11" fillId="81" borderId="1900" applyNumberFormat="0" applyProtection="0">
      <alignment horizontal="center" vertical="center"/>
    </xf>
    <xf numFmtId="0" fontId="11" fillId="81" borderId="1900" applyNumberFormat="0" applyProtection="0">
      <alignment horizontal="center" vertical="center" wrapText="1"/>
    </xf>
    <xf numFmtId="264" fontId="172" fillId="65" borderId="698" applyFill="0" applyBorder="0" applyAlignment="0" applyProtection="0">
      <alignment horizontal="right"/>
      <protection locked="0"/>
    </xf>
    <xf numFmtId="260" fontId="164" fillId="0" borderId="694" applyBorder="0"/>
    <xf numFmtId="0" fontId="11" fillId="60" borderId="1913" applyNumberFormat="0" applyProtection="0">
      <alignment horizontal="left" vertical="center" wrapText="1"/>
    </xf>
    <xf numFmtId="264" fontId="172" fillId="65" borderId="698" applyFill="0" applyBorder="0" applyAlignment="0" applyProtection="0">
      <alignment horizontal="right"/>
      <protection locked="0"/>
    </xf>
    <xf numFmtId="260" fontId="164" fillId="0" borderId="703" applyBorder="0"/>
    <xf numFmtId="264" fontId="172" fillId="65" borderId="720" applyFill="0" applyBorder="0" applyAlignment="0" applyProtection="0">
      <alignment horizontal="right"/>
      <protection locked="0"/>
    </xf>
    <xf numFmtId="0" fontId="177" fillId="67" borderId="780">
      <alignment horizontal="center" vertical="center" wrapText="1"/>
      <protection hidden="1"/>
    </xf>
    <xf numFmtId="260" fontId="164" fillId="0" borderId="694" applyBorder="0"/>
    <xf numFmtId="264" fontId="172" fillId="65" borderId="735" applyFill="0" applyBorder="0" applyAlignment="0" applyProtection="0">
      <alignment horizontal="right"/>
      <protection locked="0"/>
    </xf>
    <xf numFmtId="0" fontId="177" fillId="67" borderId="793">
      <alignment horizontal="center" vertical="center" wrapText="1"/>
      <protection hidden="1"/>
    </xf>
    <xf numFmtId="260" fontId="164" fillId="0" borderId="728" applyBorder="0"/>
    <xf numFmtId="264" fontId="172" fillId="65" borderId="735" applyFill="0" applyBorder="0" applyAlignment="0" applyProtection="0">
      <alignment horizontal="right"/>
      <protection locked="0"/>
    </xf>
    <xf numFmtId="264" fontId="172" fillId="65" borderId="735" applyFill="0" applyBorder="0" applyAlignment="0" applyProtection="0">
      <alignment horizontal="right"/>
      <protection locked="0"/>
    </xf>
    <xf numFmtId="264" fontId="172" fillId="65" borderId="735" applyFill="0" applyBorder="0" applyAlignment="0" applyProtection="0">
      <alignment horizontal="right"/>
      <protection locked="0"/>
    </xf>
    <xf numFmtId="260" fontId="164" fillId="0" borderId="750" applyBorder="0"/>
    <xf numFmtId="264" fontId="172" fillId="65" borderId="759" applyFill="0" applyBorder="0" applyAlignment="0" applyProtection="0">
      <alignment horizontal="right"/>
      <protection locked="0"/>
    </xf>
    <xf numFmtId="0" fontId="183" fillId="81" borderId="1900" applyNumberFormat="0" applyProtection="0">
      <alignment horizontal="center" vertical="center"/>
    </xf>
    <xf numFmtId="260" fontId="164" fillId="0" borderId="750" applyBorder="0"/>
    <xf numFmtId="264" fontId="172" fillId="65" borderId="771" applyFill="0" applyBorder="0" applyAlignment="0" applyProtection="0">
      <alignment horizontal="right"/>
      <protection locked="0"/>
    </xf>
    <xf numFmtId="264" fontId="172" fillId="65" borderId="735" applyFill="0" applyBorder="0" applyAlignment="0" applyProtection="0">
      <alignment horizontal="right"/>
      <protection locked="0"/>
    </xf>
    <xf numFmtId="0" fontId="12" fillId="25" borderId="1913" applyNumberFormat="0" applyProtection="0">
      <alignment horizontal="left" vertical="center" wrapText="1"/>
    </xf>
    <xf numFmtId="260" fontId="164" fillId="0" borderId="764" applyBorder="0"/>
    <xf numFmtId="264" fontId="172" fillId="65" borderId="771" applyFill="0" applyBorder="0" applyAlignment="0" applyProtection="0">
      <alignment horizontal="right"/>
      <protection locked="0"/>
    </xf>
    <xf numFmtId="264" fontId="172" fillId="65" borderId="771" applyFill="0" applyBorder="0" applyAlignment="0" applyProtection="0">
      <alignment horizontal="right"/>
      <protection locked="0"/>
    </xf>
    <xf numFmtId="264" fontId="172" fillId="65" borderId="771" applyFill="0" applyBorder="0" applyAlignment="0" applyProtection="0">
      <alignment horizontal="right"/>
      <protection locked="0"/>
    </xf>
    <xf numFmtId="264" fontId="172" fillId="65" borderId="771" applyFill="0" applyBorder="0" applyAlignment="0" applyProtection="0">
      <alignment horizontal="right"/>
      <protection locked="0"/>
    </xf>
    <xf numFmtId="260" fontId="164" fillId="0" borderId="728" applyBorder="0"/>
    <xf numFmtId="208" fontId="90" fillId="63" borderId="676"/>
    <xf numFmtId="260" fontId="164" fillId="0" borderId="728" applyBorder="0"/>
    <xf numFmtId="264" fontId="172" fillId="65" borderId="771" applyFill="0" applyBorder="0" applyAlignment="0" applyProtection="0">
      <alignment horizontal="right"/>
      <protection locked="0"/>
    </xf>
    <xf numFmtId="257" fontId="11" fillId="82" borderId="1913" applyNumberFormat="0" applyProtection="0">
      <alignment horizontal="center" vertical="center" wrapText="1"/>
    </xf>
    <xf numFmtId="0" fontId="11" fillId="60" borderId="1913" applyNumberFormat="0" applyProtection="0">
      <alignment horizontal="left" vertical="center" wrapText="1"/>
    </xf>
    <xf numFmtId="264" fontId="172" fillId="65" borderId="771" applyFill="0" applyBorder="0" applyAlignment="0" applyProtection="0">
      <alignment horizontal="right"/>
      <protection locked="0"/>
    </xf>
    <xf numFmtId="0" fontId="11" fillId="81" borderId="1913" applyNumberFormat="0" applyProtection="0">
      <alignment horizontal="center" vertical="center" wrapText="1"/>
    </xf>
    <xf numFmtId="260" fontId="164" fillId="0" borderId="728" applyBorder="0"/>
    <xf numFmtId="260" fontId="164" fillId="0" borderId="728" applyBorder="0"/>
    <xf numFmtId="264" fontId="172" fillId="65" borderId="771" applyFill="0" applyBorder="0" applyAlignment="0" applyProtection="0">
      <alignment horizontal="right"/>
      <protection locked="0"/>
    </xf>
    <xf numFmtId="0" fontId="11" fillId="81" borderId="1913" applyNumberFormat="0" applyProtection="0">
      <alignment horizontal="center" vertical="center"/>
    </xf>
    <xf numFmtId="264" fontId="172" fillId="65" borderId="793" applyFill="0" applyBorder="0" applyAlignment="0" applyProtection="0">
      <alignment horizontal="right"/>
      <protection locked="0"/>
    </xf>
    <xf numFmtId="0" fontId="11" fillId="81" borderId="1913" applyNumberFormat="0" applyProtection="0">
      <alignment horizontal="center" vertical="center" wrapText="1"/>
    </xf>
    <xf numFmtId="264" fontId="172" fillId="65" borderId="780" applyFill="0" applyBorder="0" applyAlignment="0" applyProtection="0">
      <alignment horizontal="right"/>
      <protection locked="0"/>
    </xf>
    <xf numFmtId="264" fontId="172" fillId="65" borderId="793" applyFill="0" applyBorder="0" applyAlignment="0" applyProtection="0">
      <alignment horizontal="right"/>
      <protection locked="0"/>
    </xf>
    <xf numFmtId="260" fontId="164" fillId="0" borderId="798" applyBorder="0"/>
    <xf numFmtId="260" fontId="164" fillId="0" borderId="798" applyBorder="0"/>
    <xf numFmtId="264" fontId="172" fillId="65" borderId="720" applyFill="0" applyBorder="0" applyAlignment="0" applyProtection="0">
      <alignment horizontal="right"/>
      <protection locked="0"/>
    </xf>
    <xf numFmtId="0" fontId="183" fillId="81" borderId="1913" applyNumberFormat="0" applyProtection="0">
      <alignment horizontal="center" vertical="center"/>
    </xf>
    <xf numFmtId="0" fontId="11" fillId="60" borderId="1913" applyNumberFormat="0" applyProtection="0">
      <alignment horizontal="left" vertical="center" wrapText="1"/>
    </xf>
    <xf numFmtId="0" fontId="12" fillId="25" borderId="1913" applyNumberFormat="0" applyProtection="0">
      <alignment horizontal="left" vertical="center" wrapText="1"/>
    </xf>
    <xf numFmtId="257" fontId="11" fillId="82" borderId="1913" applyNumberFormat="0" applyProtection="0">
      <alignment horizontal="center" vertical="center" wrapText="1"/>
    </xf>
    <xf numFmtId="166" fontId="113" fillId="0" borderId="677">
      <protection locked="0"/>
    </xf>
    <xf numFmtId="260" fontId="164" fillId="0" borderId="728" applyBorder="0"/>
    <xf numFmtId="260" fontId="164" fillId="0" borderId="728" applyBorder="0"/>
    <xf numFmtId="260" fontId="164" fillId="0" borderId="728" applyBorder="0"/>
    <xf numFmtId="171" fontId="85" fillId="0" borderId="674"/>
    <xf numFmtId="260" fontId="164" fillId="0" borderId="728" applyBorder="0"/>
    <xf numFmtId="260" fontId="164" fillId="0" borderId="750" applyBorder="0"/>
    <xf numFmtId="260" fontId="164" fillId="0" borderId="728" applyBorder="0"/>
    <xf numFmtId="260" fontId="164" fillId="0" borderId="777" applyBorder="0"/>
    <xf numFmtId="260" fontId="164" fillId="0" borderId="777" applyBorder="0"/>
    <xf numFmtId="260" fontId="164" fillId="0" borderId="728" applyBorder="0"/>
    <xf numFmtId="260" fontId="164" fillId="0" borderId="728" applyBorder="0"/>
    <xf numFmtId="260" fontId="164" fillId="0" borderId="777" applyBorder="0"/>
    <xf numFmtId="260" fontId="164" fillId="0" borderId="785" applyBorder="0"/>
    <xf numFmtId="260" fontId="164" fillId="0" borderId="785" applyBorder="0"/>
    <xf numFmtId="0" fontId="11" fillId="60" borderId="1913" applyNumberFormat="0" applyProtection="0">
      <alignment horizontal="left" vertical="center" wrapText="1"/>
    </xf>
    <xf numFmtId="0" fontId="11" fillId="81" borderId="1913" applyNumberFormat="0" applyProtection="0">
      <alignment horizontal="center" vertical="center" wrapText="1"/>
    </xf>
    <xf numFmtId="0" fontId="147" fillId="73" borderId="678">
      <alignment horizontal="left" vertical="center" wrapText="1"/>
    </xf>
    <xf numFmtId="166" fontId="113" fillId="0" borderId="677">
      <protection locked="0"/>
    </xf>
    <xf numFmtId="208" fontId="90" fillId="63" borderId="676"/>
    <xf numFmtId="0" fontId="147" fillId="73" borderId="708">
      <alignment horizontal="left" vertical="center" wrapText="1"/>
    </xf>
    <xf numFmtId="166" fontId="113" fillId="0" borderId="707">
      <protection locked="0"/>
    </xf>
    <xf numFmtId="208" fontId="90" fillId="63" borderId="706"/>
    <xf numFmtId="0" fontId="147" fillId="73" borderId="708">
      <alignment horizontal="left" vertical="center" wrapText="1"/>
    </xf>
    <xf numFmtId="166" fontId="113" fillId="0" borderId="707">
      <protection locked="0"/>
    </xf>
    <xf numFmtId="208" fontId="90" fillId="63" borderId="706"/>
    <xf numFmtId="0" fontId="147" fillId="73" borderId="678">
      <alignment horizontal="left" vertical="center" wrapText="1"/>
    </xf>
    <xf numFmtId="0" fontId="11" fillId="81" borderId="1913" applyNumberFormat="0" applyProtection="0">
      <alignment horizontal="center" vertical="center"/>
    </xf>
    <xf numFmtId="0" fontId="11" fillId="81" borderId="1913" applyNumberFormat="0" applyProtection="0">
      <alignment horizontal="center" vertical="center" wrapText="1"/>
    </xf>
    <xf numFmtId="0" fontId="147" fillId="73" borderId="717">
      <alignment horizontal="left" vertical="center" wrapText="1"/>
    </xf>
    <xf numFmtId="166" fontId="113" fillId="0" borderId="716">
      <protection locked="0"/>
    </xf>
    <xf numFmtId="208" fontId="90" fillId="63" borderId="715"/>
    <xf numFmtId="0" fontId="147" fillId="73" borderId="743">
      <alignment horizontal="left" vertical="center" wrapText="1"/>
    </xf>
    <xf numFmtId="166" fontId="113" fillId="0" borderId="742">
      <protection locked="0"/>
    </xf>
    <xf numFmtId="208" fontId="90" fillId="63" borderId="741"/>
    <xf numFmtId="0" fontId="147" fillId="73" borderId="733">
      <alignment horizontal="left" vertical="center" wrapText="1"/>
    </xf>
    <xf numFmtId="166" fontId="113" fillId="0" borderId="732">
      <protection locked="0"/>
    </xf>
    <xf numFmtId="208" fontId="90" fillId="63" borderId="731"/>
    <xf numFmtId="0" fontId="147" fillId="73" borderId="756">
      <alignment horizontal="left" vertical="center" wrapText="1"/>
    </xf>
    <xf numFmtId="166" fontId="113" fillId="0" borderId="755">
      <protection locked="0"/>
    </xf>
    <xf numFmtId="208" fontId="90" fillId="63" borderId="754"/>
    <xf numFmtId="0" fontId="147" fillId="73" borderId="756">
      <alignment horizontal="left" vertical="center" wrapText="1"/>
    </xf>
    <xf numFmtId="166" fontId="113" fillId="0" borderId="755">
      <protection locked="0"/>
    </xf>
    <xf numFmtId="208" fontId="90" fillId="63" borderId="754"/>
    <xf numFmtId="0" fontId="147" fillId="73" borderId="756">
      <alignment horizontal="left" vertical="center" wrapText="1"/>
    </xf>
    <xf numFmtId="166" fontId="113" fillId="0" borderId="755">
      <protection locked="0"/>
    </xf>
    <xf numFmtId="208" fontId="90" fillId="63" borderId="754"/>
    <xf numFmtId="0" fontId="147" fillId="73" borderId="770">
      <alignment horizontal="left" vertical="center" wrapText="1"/>
    </xf>
    <xf numFmtId="166" fontId="113" fillId="0" borderId="769">
      <protection locked="0"/>
    </xf>
    <xf numFmtId="208" fontId="90" fillId="63" borderId="768"/>
    <xf numFmtId="0" fontId="147" fillId="73" borderId="770">
      <alignment horizontal="left" vertical="center" wrapText="1"/>
    </xf>
    <xf numFmtId="166" fontId="113" fillId="0" borderId="769">
      <protection locked="0"/>
    </xf>
    <xf numFmtId="208" fontId="90" fillId="63" borderId="768"/>
    <xf numFmtId="0" fontId="147" fillId="73" borderId="743">
      <alignment horizontal="left" vertical="center" wrapText="1"/>
    </xf>
    <xf numFmtId="166" fontId="113" fillId="0" borderId="742">
      <protection locked="0"/>
    </xf>
    <xf numFmtId="208" fontId="90" fillId="63" borderId="741"/>
    <xf numFmtId="0" fontId="147" fillId="73" borderId="770">
      <alignment horizontal="left" vertical="center" wrapText="1"/>
    </xf>
    <xf numFmtId="166" fontId="113" fillId="0" borderId="769">
      <protection locked="0"/>
    </xf>
    <xf numFmtId="208" fontId="90" fillId="63" borderId="768"/>
    <xf numFmtId="0" fontId="147" fillId="73" borderId="743">
      <alignment horizontal="left" vertical="center" wrapText="1"/>
    </xf>
    <xf numFmtId="166" fontId="113" fillId="0" borderId="742">
      <protection locked="0"/>
    </xf>
    <xf numFmtId="208" fontId="90" fillId="63" borderId="741"/>
    <xf numFmtId="0" fontId="147" fillId="73" borderId="770">
      <alignment horizontal="left" vertical="center" wrapText="1"/>
    </xf>
    <xf numFmtId="166" fontId="113" fillId="0" borderId="769">
      <protection locked="0"/>
    </xf>
    <xf numFmtId="208" fontId="90" fillId="63" borderId="768"/>
    <xf numFmtId="0" fontId="147" fillId="73" borderId="770">
      <alignment horizontal="left" vertical="center" wrapText="1"/>
    </xf>
    <xf numFmtId="166" fontId="113" fillId="0" borderId="769">
      <protection locked="0"/>
    </xf>
    <xf numFmtId="208" fontId="90" fillId="63" borderId="768"/>
    <xf numFmtId="0" fontId="147" fillId="73" borderId="790">
      <alignment horizontal="left" vertical="center" wrapText="1"/>
    </xf>
    <xf numFmtId="166" fontId="113" fillId="0" borderId="789">
      <protection locked="0"/>
    </xf>
    <xf numFmtId="208" fontId="90" fillId="63" borderId="788"/>
    <xf numFmtId="0" fontId="147" fillId="73" borderId="804">
      <alignment horizontal="left" vertical="center" wrapText="1"/>
    </xf>
    <xf numFmtId="166" fontId="113" fillId="0" borderId="803">
      <protection locked="0"/>
    </xf>
    <xf numFmtId="208" fontId="90" fillId="63" borderId="802"/>
    <xf numFmtId="0" fontId="12" fillId="0" borderId="689"/>
    <xf numFmtId="0" fontId="12" fillId="0" borderId="698"/>
    <xf numFmtId="0" fontId="147" fillId="73" borderId="678">
      <alignment horizontal="left" vertical="center" wrapText="1"/>
    </xf>
    <xf numFmtId="0" fontId="12" fillId="0" borderId="698"/>
    <xf numFmtId="0" fontId="183" fillId="81" borderId="1913" applyNumberFormat="0" applyProtection="0">
      <alignment horizontal="center" vertical="center"/>
    </xf>
    <xf numFmtId="10" fontId="108" fillId="65" borderId="689" applyNumberFormat="0" applyBorder="0" applyAlignment="0" applyProtection="0"/>
    <xf numFmtId="0" fontId="12" fillId="0" borderId="720"/>
    <xf numFmtId="0" fontId="147" fillId="73" borderId="708">
      <alignment horizontal="left" vertical="center" wrapText="1"/>
    </xf>
    <xf numFmtId="10" fontId="108" fillId="65" borderId="698" applyNumberFormat="0" applyBorder="0" applyAlignment="0" applyProtection="0"/>
    <xf numFmtId="208" fontId="90" fillId="63" borderId="670"/>
    <xf numFmtId="166" fontId="113" fillId="0" borderId="671">
      <protection locked="0"/>
    </xf>
    <xf numFmtId="0" fontId="147" fillId="73" borderId="672">
      <alignment horizontal="left" vertical="center" wrapText="1"/>
    </xf>
    <xf numFmtId="0" fontId="177" fillId="67" borderId="1888">
      <alignment horizontal="center" vertical="center" wrapText="1"/>
      <protection hidden="1"/>
    </xf>
    <xf numFmtId="0" fontId="147" fillId="73" borderId="717">
      <alignment horizontal="left" vertical="center" wrapText="1"/>
    </xf>
    <xf numFmtId="0" fontId="47" fillId="0" borderId="694">
      <alignment horizontal="left" vertical="center"/>
    </xf>
    <xf numFmtId="1" fontId="121" fillId="69" borderId="680" applyNumberFormat="0" applyBorder="0" applyAlignment="0">
      <alignment horizontal="centerContinuous" vertical="center"/>
      <protection locked="0"/>
    </xf>
    <xf numFmtId="237" fontId="12" fillId="71" borderId="689" applyNumberFormat="0" applyFont="0" applyBorder="0" applyAlignment="0" applyProtection="0"/>
    <xf numFmtId="0" fontId="25" fillId="8" borderId="681" applyNumberFormat="0" applyAlignment="0" applyProtection="0"/>
    <xf numFmtId="10" fontId="108" fillId="65" borderId="698" applyNumberFormat="0" applyBorder="0" applyAlignment="0" applyProtection="0"/>
    <xf numFmtId="0" fontId="12" fillId="0" borderId="735"/>
    <xf numFmtId="1" fontId="121" fillId="69" borderId="695" applyNumberFormat="0" applyBorder="0" applyAlignment="0">
      <alignment horizontal="centerContinuous" vertical="center"/>
      <protection locked="0"/>
    </xf>
    <xf numFmtId="0" fontId="25" fillId="8" borderId="690" applyNumberFormat="0" applyAlignment="0" applyProtection="0"/>
    <xf numFmtId="0" fontId="47" fillId="0" borderId="703">
      <alignment horizontal="left" vertical="center"/>
    </xf>
    <xf numFmtId="237" fontId="12" fillId="71" borderId="698" applyNumberFormat="0" applyFont="0" applyBorder="0" applyAlignment="0" applyProtection="0"/>
    <xf numFmtId="0" fontId="177" fillId="67" borderId="1900">
      <alignment horizontal="center" vertical="center" wrapText="1"/>
      <protection hidden="1"/>
    </xf>
    <xf numFmtId="0" fontId="147" fillId="73" borderId="733">
      <alignment horizontal="left" vertical="center" wrapText="1"/>
    </xf>
    <xf numFmtId="1" fontId="121" fillId="69" borderId="704" applyNumberFormat="0" applyBorder="0" applyAlignment="0">
      <alignment horizontal="centerContinuous" vertical="center"/>
      <protection locked="0"/>
    </xf>
    <xf numFmtId="0" fontId="177" fillId="67" borderId="1913">
      <alignment horizontal="center" vertical="center" wrapText="1"/>
      <protection hidden="1"/>
    </xf>
    <xf numFmtId="10" fontId="108" fillId="65" borderId="720" applyNumberFormat="0" applyBorder="0" applyAlignment="0" applyProtection="0"/>
    <xf numFmtId="0" fontId="47" fillId="0" borderId="694">
      <alignment horizontal="left" vertical="center"/>
    </xf>
    <xf numFmtId="237" fontId="12" fillId="71" borderId="698" applyNumberFormat="0" applyFont="0" applyBorder="0" applyAlignment="0" applyProtection="0"/>
    <xf numFmtId="1" fontId="121" fillId="69" borderId="704" applyNumberFormat="0" applyBorder="0" applyAlignment="0">
      <alignment horizontal="centerContinuous" vertical="center"/>
      <protection locked="0"/>
    </xf>
    <xf numFmtId="0" fontId="177" fillId="67" borderId="1913">
      <alignment horizontal="center" vertical="center" wrapText="1"/>
      <protection hidden="1"/>
    </xf>
    <xf numFmtId="0" fontId="25" fillId="8" borderId="699" applyNumberFormat="0" applyAlignment="0" applyProtection="0"/>
    <xf numFmtId="0" fontId="12" fillId="0" borderId="759"/>
    <xf numFmtId="0" fontId="147" fillId="73" borderId="733">
      <alignment horizontal="left" vertical="center" wrapText="1"/>
    </xf>
    <xf numFmtId="0" fontId="47" fillId="0" borderId="728">
      <alignment horizontal="left" vertical="center"/>
    </xf>
    <xf numFmtId="10" fontId="108" fillId="65" borderId="735" applyNumberFormat="0" applyBorder="0" applyAlignment="0" applyProtection="0"/>
    <xf numFmtId="237" fontId="12" fillId="71" borderId="720" applyNumberFormat="0" applyFont="0" applyBorder="0" applyAlignment="0" applyProtection="0"/>
    <xf numFmtId="264" fontId="172" fillId="65" borderId="1888" applyFill="0" applyBorder="0" applyAlignment="0" applyProtection="0">
      <alignment horizontal="right"/>
      <protection locked="0"/>
    </xf>
    <xf numFmtId="1" fontId="121" fillId="69" borderId="695" applyNumberFormat="0" applyBorder="0" applyAlignment="0">
      <alignment horizontal="centerContinuous" vertical="center"/>
      <protection locked="0"/>
    </xf>
    <xf numFmtId="260" fontId="164" fillId="0" borderId="1894" applyBorder="0"/>
    <xf numFmtId="0" fontId="25" fillId="8" borderId="725" applyNumberFormat="0" applyAlignment="0" applyProtection="0"/>
    <xf numFmtId="264" fontId="172" fillId="65" borderId="1900" applyFill="0" applyBorder="0" applyAlignment="0" applyProtection="0">
      <alignment horizontal="right"/>
      <protection locked="0"/>
    </xf>
    <xf numFmtId="0" fontId="47" fillId="0" borderId="750">
      <alignment horizontal="left" vertical="center"/>
    </xf>
    <xf numFmtId="237" fontId="12" fillId="71" borderId="735" applyNumberFormat="0" applyFont="0" applyBorder="0" applyAlignment="0" applyProtection="0"/>
    <xf numFmtId="0" fontId="12" fillId="0" borderId="771"/>
    <xf numFmtId="0" fontId="147" fillId="73" borderId="756">
      <alignment horizontal="left" vertical="center" wrapText="1"/>
    </xf>
    <xf numFmtId="1" fontId="121" fillId="69" borderId="751" applyNumberFormat="0" applyBorder="0" applyAlignment="0">
      <alignment horizontal="centerContinuous" vertical="center"/>
      <protection locked="0"/>
    </xf>
    <xf numFmtId="10" fontId="108" fillId="65" borderId="759" applyNumberFormat="0" applyBorder="0" applyAlignment="0" applyProtection="0"/>
    <xf numFmtId="0" fontId="25" fillId="8" borderId="736" applyNumberFormat="0" applyAlignment="0" applyProtection="0"/>
    <xf numFmtId="0" fontId="47" fillId="0" borderId="750">
      <alignment horizontal="left" vertical="center"/>
    </xf>
    <xf numFmtId="260" fontId="164" fillId="0" borderId="1852" applyBorder="0"/>
    <xf numFmtId="264" fontId="172" fillId="65" borderId="1913" applyFill="0" applyBorder="0" applyAlignment="0" applyProtection="0">
      <alignment horizontal="right"/>
      <protection locked="0"/>
    </xf>
    <xf numFmtId="264" fontId="172" fillId="65" borderId="1929" applyFill="0" applyBorder="0" applyAlignment="0" applyProtection="0">
      <alignment horizontal="right"/>
      <protection locked="0"/>
    </xf>
    <xf numFmtId="264" fontId="172" fillId="65" borderId="1913" applyFill="0" applyBorder="0" applyAlignment="0" applyProtection="0">
      <alignment horizontal="right"/>
      <protection locked="0"/>
    </xf>
    <xf numFmtId="260" fontId="164" fillId="0" borderId="1894" applyBorder="0"/>
    <xf numFmtId="1" fontId="121" fillId="69" borderId="751" applyNumberFormat="0" applyBorder="0" applyAlignment="0">
      <alignment horizontal="centerContinuous" vertical="center"/>
      <protection locked="0"/>
    </xf>
    <xf numFmtId="0" fontId="25" fillId="8" borderId="736" applyNumberFormat="0" applyAlignment="0" applyProtection="0"/>
    <xf numFmtId="0" fontId="47" fillId="0" borderId="764">
      <alignment horizontal="left" vertical="center"/>
    </xf>
    <xf numFmtId="237" fontId="12" fillId="71" borderId="759" applyNumberFormat="0" applyFont="0" applyBorder="0" applyAlignment="0" applyProtection="0"/>
    <xf numFmtId="0" fontId="147" fillId="73" borderId="743">
      <alignment horizontal="left" vertical="center" wrapText="1"/>
    </xf>
    <xf numFmtId="0" fontId="12" fillId="0" borderId="771"/>
    <xf numFmtId="1" fontId="121" fillId="69" borderId="765" applyNumberFormat="0" applyBorder="0" applyAlignment="0">
      <alignment horizontal="centerContinuous" vertical="center"/>
      <protection locked="0"/>
    </xf>
    <xf numFmtId="10" fontId="108" fillId="65" borderId="771" applyNumberFormat="0" applyBorder="0" applyAlignment="0" applyProtection="0"/>
    <xf numFmtId="0" fontId="25" fillId="8" borderId="760" applyNumberFormat="0" applyAlignment="0" applyProtection="0"/>
    <xf numFmtId="0" fontId="147" fillId="73" borderId="770">
      <alignment horizontal="left" vertical="center" wrapText="1"/>
    </xf>
    <xf numFmtId="260" fontId="164" fillId="0" borderId="1918" applyBorder="0"/>
    <xf numFmtId="260" fontId="164" fillId="0" borderId="1918" applyBorder="0"/>
    <xf numFmtId="260" fontId="164" fillId="0" borderId="1918" applyBorder="0"/>
    <xf numFmtId="208" fontId="90" fillId="63" borderId="1882"/>
    <xf numFmtId="0" fontId="83" fillId="0" borderId="1881" applyNumberFormat="0" applyFont="0" applyFill="0" applyAlignment="0" applyProtection="0"/>
    <xf numFmtId="0" fontId="47" fillId="0" borderId="728">
      <alignment horizontal="left" vertical="center"/>
    </xf>
    <xf numFmtId="0" fontId="12" fillId="0" borderId="793"/>
    <xf numFmtId="237" fontId="12" fillId="71" borderId="771" applyNumberFormat="0" applyFont="0" applyBorder="0" applyAlignment="0" applyProtection="0"/>
    <xf numFmtId="241" fontId="194" fillId="86" borderId="679" applyNumberFormat="0" applyBorder="0" applyAlignment="0" applyProtection="0">
      <alignment vertical="center"/>
    </xf>
    <xf numFmtId="171" fontId="85" fillId="0" borderId="688"/>
    <xf numFmtId="0" fontId="17" fillId="21" borderId="1875" applyNumberFormat="0" applyAlignment="0" applyProtection="0"/>
    <xf numFmtId="0" fontId="147" fillId="73" borderId="743">
      <alignment horizontal="left" vertical="center" wrapText="1"/>
    </xf>
    <xf numFmtId="1" fontId="121" fillId="69" borderId="740" applyNumberFormat="0" applyBorder="0" applyAlignment="0">
      <alignment horizontal="centerContinuous" vertical="center"/>
      <protection locked="0"/>
    </xf>
    <xf numFmtId="0" fontId="47" fillId="0" borderId="728">
      <alignment horizontal="left" vertical="center"/>
    </xf>
    <xf numFmtId="241" fontId="194" fillId="86" borderId="709" applyNumberFormat="0" applyBorder="0" applyAlignment="0" applyProtection="0">
      <alignment vertical="center"/>
    </xf>
    <xf numFmtId="171" fontId="85" fillId="0" borderId="710"/>
    <xf numFmtId="10" fontId="108" fillId="65" borderId="771" applyNumberFormat="0" applyBorder="0" applyAlignment="0" applyProtection="0"/>
    <xf numFmtId="0" fontId="25" fillId="8" borderId="773" applyNumberFormat="0" applyAlignment="0" applyProtection="0"/>
    <xf numFmtId="1" fontId="121" fillId="69" borderId="740" applyNumberFormat="0" applyBorder="0" applyAlignment="0">
      <alignment horizontal="centerContinuous" vertical="center"/>
      <protection locked="0"/>
    </xf>
    <xf numFmtId="166" fontId="113" fillId="0" borderId="1883">
      <protection locked="0"/>
    </xf>
    <xf numFmtId="260" fontId="164" fillId="0" borderId="1927" applyBorder="0"/>
    <xf numFmtId="0" fontId="147" fillId="73" borderId="770">
      <alignment horizontal="left" vertical="center" wrapText="1"/>
    </xf>
    <xf numFmtId="0" fontId="25" fillId="8" borderId="745" applyNumberFormat="0" applyAlignment="0" applyProtection="0"/>
    <xf numFmtId="260" fontId="164" fillId="0" borderId="1918" applyBorder="0"/>
    <xf numFmtId="241" fontId="194" fillId="86" borderId="709" applyNumberFormat="0" applyBorder="0" applyAlignment="0" applyProtection="0">
      <alignment vertical="center"/>
    </xf>
    <xf numFmtId="171" fontId="85" fillId="0" borderId="710"/>
    <xf numFmtId="0" fontId="47" fillId="0" borderId="728">
      <alignment horizontal="left" vertical="center"/>
    </xf>
    <xf numFmtId="171" fontId="85" fillId="0" borderId="1887"/>
    <xf numFmtId="241" fontId="194" fillId="86" borderId="1885" applyNumberFormat="0" applyBorder="0" applyAlignment="0" applyProtection="0">
      <alignment vertical="center"/>
    </xf>
    <xf numFmtId="0" fontId="25" fillId="8" borderId="1875" applyNumberFormat="0" applyAlignment="0" applyProtection="0"/>
    <xf numFmtId="0" fontId="47" fillId="0" borderId="728">
      <alignment horizontal="left" vertical="center"/>
    </xf>
    <xf numFmtId="1" fontId="121" fillId="69" borderId="740" applyNumberFormat="0" applyBorder="0" applyAlignment="0">
      <alignment horizontal="centerContinuous" vertical="center"/>
      <protection locked="0"/>
    </xf>
    <xf numFmtId="237" fontId="12" fillId="71" borderId="771" applyNumberFormat="0" applyFont="0" applyBorder="0" applyAlignment="0" applyProtection="0"/>
    <xf numFmtId="0" fontId="147" fillId="73" borderId="790">
      <alignment horizontal="left" vertical="center" wrapText="1"/>
    </xf>
    <xf numFmtId="0" fontId="25" fillId="8" borderId="745" applyNumberFormat="0" applyAlignment="0" applyProtection="0"/>
    <xf numFmtId="166" fontId="113" fillId="0" borderId="677">
      <protection locked="0"/>
    </xf>
    <xf numFmtId="1" fontId="121" fillId="69" borderId="1756" applyNumberFormat="0" applyBorder="0" applyAlignment="0">
      <alignment horizontal="centerContinuous" vertical="center"/>
      <protection locked="0"/>
    </xf>
    <xf numFmtId="1" fontId="121" fillId="69" borderId="740" applyNumberFormat="0" applyBorder="0" applyAlignment="0">
      <alignment horizontal="centerContinuous" vertical="center"/>
      <protection locked="0"/>
    </xf>
    <xf numFmtId="10" fontId="108" fillId="65" borderId="793" applyNumberFormat="0" applyBorder="0" applyAlignment="0" applyProtection="0"/>
    <xf numFmtId="0" fontId="47" fillId="0" borderId="1755">
      <alignment horizontal="left" vertical="center"/>
    </xf>
    <xf numFmtId="0" fontId="25" fillId="8" borderId="773" applyNumberFormat="0" applyAlignment="0" applyProtection="0"/>
    <xf numFmtId="241" fontId="194" fillId="86" borderId="718" applyNumberFormat="0" applyBorder="0" applyAlignment="0" applyProtection="0">
      <alignment vertical="center"/>
    </xf>
    <xf numFmtId="171" fontId="85" fillId="0" borderId="719"/>
    <xf numFmtId="0" fontId="147" fillId="73" borderId="1897">
      <alignment horizontal="left" vertical="center" wrapText="1"/>
    </xf>
    <xf numFmtId="0" fontId="12" fillId="24" borderId="691" applyNumberFormat="0" applyFont="0" applyAlignment="0" applyProtection="0"/>
    <xf numFmtId="0" fontId="25" fillId="8" borderId="745" applyNumberFormat="0" applyAlignment="0" applyProtection="0"/>
    <xf numFmtId="166" fontId="113" fillId="0" borderId="1896">
      <protection locked="0"/>
    </xf>
    <xf numFmtId="0" fontId="47" fillId="0" borderId="798">
      <alignment horizontal="left" vertical="center"/>
    </xf>
    <xf numFmtId="208" fontId="90" fillId="63" borderId="1895"/>
    <xf numFmtId="241" fontId="194" fillId="86" borderId="749" applyNumberFormat="0" applyBorder="0" applyAlignment="0" applyProtection="0">
      <alignment vertical="center"/>
    </xf>
    <xf numFmtId="241" fontId="194" fillId="86" borderId="744" applyNumberFormat="0" applyBorder="0" applyAlignment="0" applyProtection="0">
      <alignment vertical="center"/>
    </xf>
    <xf numFmtId="171" fontId="85" fillId="0" borderId="734"/>
    <xf numFmtId="166" fontId="113" fillId="0" borderId="707">
      <protection locked="0"/>
    </xf>
    <xf numFmtId="237" fontId="12" fillId="71" borderId="793" applyNumberFormat="0" applyFont="0" applyBorder="0" applyAlignment="0" applyProtection="0"/>
    <xf numFmtId="0" fontId="147" fillId="73" borderId="1897">
      <alignment horizontal="left" vertical="center" wrapText="1"/>
    </xf>
    <xf numFmtId="166" fontId="113" fillId="0" borderId="1896">
      <protection locked="0"/>
    </xf>
    <xf numFmtId="1" fontId="121" fillId="69" borderId="799" applyNumberFormat="0" applyBorder="0" applyAlignment="0">
      <alignment horizontal="centerContinuous" vertical="center"/>
      <protection locked="0"/>
    </xf>
    <xf numFmtId="208" fontId="90" fillId="63" borderId="1895"/>
    <xf numFmtId="0" fontId="47" fillId="0" borderId="798">
      <alignment horizontal="left" vertical="center"/>
    </xf>
    <xf numFmtId="0" fontId="25" fillId="8" borderId="794" applyNumberFormat="0" applyAlignment="0" applyProtection="0"/>
    <xf numFmtId="0" fontId="147" fillId="73" borderId="1884">
      <alignment horizontal="left" vertical="center" wrapText="1"/>
    </xf>
    <xf numFmtId="166" fontId="113" fillId="0" borderId="716">
      <protection locked="0"/>
    </xf>
    <xf numFmtId="0" fontId="147" fillId="73" borderId="1910">
      <alignment horizontal="left" vertical="center" wrapText="1"/>
    </xf>
    <xf numFmtId="1" fontId="121" fillId="69" borderId="799" applyNumberFormat="0" applyBorder="0" applyAlignment="0">
      <alignment horizontal="centerContinuous" vertical="center"/>
      <protection locked="0"/>
    </xf>
    <xf numFmtId="0" fontId="25" fillId="8" borderId="794" applyNumberFormat="0" applyAlignment="0" applyProtection="0"/>
    <xf numFmtId="166" fontId="113" fillId="0" borderId="1909">
      <protection locked="0"/>
    </xf>
    <xf numFmtId="171" fontId="85" fillId="0" borderId="758"/>
    <xf numFmtId="171" fontId="85" fillId="0" borderId="758"/>
    <xf numFmtId="241" fontId="194" fillId="86" borderId="757" applyNumberFormat="0" applyBorder="0" applyAlignment="0" applyProtection="0">
      <alignment vertical="center"/>
    </xf>
    <xf numFmtId="166" fontId="113" fillId="0" borderId="732">
      <protection locked="0"/>
    </xf>
    <xf numFmtId="208" fontId="90" fillId="63" borderId="1908"/>
    <xf numFmtId="166" fontId="113" fillId="0" borderId="732">
      <protection locked="0"/>
    </xf>
    <xf numFmtId="0" fontId="17" fillId="21" borderId="681" applyNumberFormat="0" applyAlignment="0" applyProtection="0"/>
    <xf numFmtId="0" fontId="12" fillId="24" borderId="737" applyNumberFormat="0" applyFont="0" applyAlignment="0" applyProtection="0"/>
    <xf numFmtId="241" fontId="194" fillId="86" borderId="757" applyNumberFormat="0" applyBorder="0" applyAlignment="0" applyProtection="0">
      <alignment vertical="center"/>
    </xf>
    <xf numFmtId="171" fontId="85" fillId="0" borderId="767"/>
    <xf numFmtId="0" fontId="83" fillId="0" borderId="686" applyNumberFormat="0" applyFont="0" applyFill="0" applyAlignment="0" applyProtection="0"/>
    <xf numFmtId="171" fontId="85" fillId="0" borderId="767"/>
    <xf numFmtId="0" fontId="17" fillId="21" borderId="690" applyNumberFormat="0" applyAlignment="0" applyProtection="0"/>
    <xf numFmtId="208" fontId="90" fillId="63" borderId="676"/>
    <xf numFmtId="0" fontId="83" fillId="0" borderId="696" applyNumberFormat="0" applyFont="0" applyFill="0" applyAlignment="0" applyProtection="0"/>
    <xf numFmtId="0" fontId="12" fillId="24" borderId="737" applyNumberFormat="0" applyFont="0" applyAlignment="0" applyProtection="0"/>
    <xf numFmtId="167" fontId="87" fillId="0" borderId="697" applyFont="0"/>
    <xf numFmtId="171" fontId="85" fillId="0" borderId="767"/>
    <xf numFmtId="166" fontId="113" fillId="0" borderId="1922">
      <protection locked="0"/>
    </xf>
    <xf numFmtId="208" fontId="90" fillId="63" borderId="706"/>
    <xf numFmtId="171" fontId="85" fillId="0" borderId="779"/>
    <xf numFmtId="166" fontId="113" fillId="0" borderId="755">
      <protection locked="0"/>
    </xf>
    <xf numFmtId="167" fontId="87" fillId="0" borderId="697" applyFont="0"/>
    <xf numFmtId="0" fontId="12" fillId="24" borderId="763" applyNumberFormat="0" applyFont="0" applyAlignment="0" applyProtection="0"/>
    <xf numFmtId="0" fontId="17" fillId="21" borderId="699" applyNumberFormat="0" applyAlignment="0" applyProtection="0"/>
    <xf numFmtId="0" fontId="83" fillId="0" borderId="696" applyNumberFormat="0" applyFont="0" applyFill="0" applyAlignment="0" applyProtection="0"/>
    <xf numFmtId="208" fontId="90" fillId="63" borderId="1921"/>
    <xf numFmtId="0" fontId="147" fillId="73" borderId="1923">
      <alignment horizontal="left" vertical="center" wrapText="1"/>
    </xf>
    <xf numFmtId="241" fontId="194" fillId="86" borderId="757" applyNumberFormat="0" applyBorder="0" applyAlignment="0" applyProtection="0">
      <alignment vertical="center"/>
    </xf>
    <xf numFmtId="171" fontId="85" fillId="0" borderId="767"/>
    <xf numFmtId="208" fontId="90" fillId="63" borderId="715"/>
    <xf numFmtId="167" fontId="87" fillId="0" borderId="714" applyFont="0"/>
    <xf numFmtId="171" fontId="85" fillId="0" borderId="779"/>
    <xf numFmtId="0" fontId="17" fillId="21" borderId="725" applyNumberFormat="0" applyAlignment="0" applyProtection="0"/>
    <xf numFmtId="0" fontId="83" fillId="0" borderId="729" applyNumberFormat="0" applyFont="0" applyFill="0" applyAlignment="0" applyProtection="0"/>
    <xf numFmtId="208" fontId="90" fillId="63" borderId="731"/>
    <xf numFmtId="241" fontId="194" fillId="86" borderId="757" applyNumberFormat="0" applyBorder="0" applyAlignment="0" applyProtection="0">
      <alignment vertical="center"/>
    </xf>
    <xf numFmtId="171" fontId="85" fillId="0" borderId="767"/>
    <xf numFmtId="167" fontId="87" fillId="0" borderId="730" applyFont="0"/>
    <xf numFmtId="166" fontId="113" fillId="0" borderId="742">
      <protection locked="0"/>
    </xf>
    <xf numFmtId="0" fontId="12" fillId="24" borderId="774" applyNumberFormat="0" applyFont="0" applyAlignment="0" applyProtection="0"/>
    <xf numFmtId="241" fontId="194" fillId="86" borderId="757" applyNumberFormat="0" applyBorder="0" applyAlignment="0" applyProtection="0">
      <alignment vertical="center"/>
    </xf>
    <xf numFmtId="171" fontId="85" fillId="0" borderId="767"/>
    <xf numFmtId="166" fontId="113" fillId="0" borderId="1922">
      <protection locked="0"/>
    </xf>
    <xf numFmtId="208" fontId="90" fillId="63" borderId="1921"/>
    <xf numFmtId="0" fontId="17" fillId="21" borderId="736" applyNumberFormat="0" applyAlignment="0" applyProtection="0"/>
    <xf numFmtId="0" fontId="12" fillId="0" borderId="1888"/>
    <xf numFmtId="0" fontId="147" fillId="73" borderId="1884">
      <alignment horizontal="left" vertical="center" wrapText="1"/>
    </xf>
    <xf numFmtId="0" fontId="83" fillId="0" borderId="752" applyNumberFormat="0" applyFont="0" applyFill="0" applyAlignment="0" applyProtection="0"/>
    <xf numFmtId="260" fontId="164" fillId="0" borderId="703" applyBorder="0"/>
    <xf numFmtId="10" fontId="108" fillId="65" borderId="1888" applyNumberFormat="0" applyBorder="0" applyAlignment="0" applyProtection="0"/>
    <xf numFmtId="0" fontId="12" fillId="0" borderId="1900"/>
    <xf numFmtId="0" fontId="12" fillId="0" borderId="1913"/>
    <xf numFmtId="166" fontId="113" fillId="0" borderId="769">
      <protection locked="0"/>
    </xf>
    <xf numFmtId="260" fontId="164" fillId="0" borderId="685" applyBorder="0"/>
    <xf numFmtId="0" fontId="12" fillId="24" borderId="746" applyNumberFormat="0" applyFont="0" applyAlignment="0" applyProtection="0"/>
    <xf numFmtId="208" fontId="90" fillId="63" borderId="731"/>
    <xf numFmtId="167" fontId="87" fillId="0" borderId="730" applyFont="0"/>
    <xf numFmtId="241" fontId="194" fillId="86" borderId="791" applyNumberFormat="0" applyBorder="0" applyAlignment="0" applyProtection="0">
      <alignment vertical="center"/>
    </xf>
    <xf numFmtId="171" fontId="85" fillId="0" borderId="792"/>
    <xf numFmtId="0" fontId="17" fillId="21" borderId="736" applyNumberFormat="0" applyAlignment="0" applyProtection="0"/>
    <xf numFmtId="208" fontId="90" fillId="63" borderId="1882"/>
    <xf numFmtId="0" fontId="83" fillId="0" borderId="752" applyNumberFormat="0" applyFont="0" applyFill="0" applyAlignment="0" applyProtection="0"/>
    <xf numFmtId="0" fontId="12" fillId="24" borderId="746" applyNumberFormat="0" applyFont="0" applyAlignment="0" applyProtection="0"/>
    <xf numFmtId="166" fontId="113" fillId="0" borderId="742">
      <protection locked="0"/>
    </xf>
    <xf numFmtId="0" fontId="12" fillId="24" borderId="774" applyNumberFormat="0" applyFont="0" applyAlignment="0" applyProtection="0"/>
    <xf numFmtId="166" fontId="113" fillId="0" borderId="1883">
      <protection locked="0"/>
    </xf>
    <xf numFmtId="241" fontId="194" fillId="86" borderId="805" applyNumberFormat="0" applyBorder="0" applyAlignment="0" applyProtection="0">
      <alignment vertical="center"/>
    </xf>
    <xf numFmtId="0" fontId="17" fillId="21" borderId="760" applyNumberFormat="0" applyAlignment="0" applyProtection="0"/>
    <xf numFmtId="171" fontId="85" fillId="0" borderId="806"/>
    <xf numFmtId="0" fontId="83" fillId="0" borderId="766" applyNumberFormat="0" applyFont="0" applyFill="0" applyAlignment="0" applyProtection="0"/>
    <xf numFmtId="0" fontId="12" fillId="24" borderId="684" applyNumberFormat="0" applyFont="0" applyAlignment="0" applyProtection="0"/>
    <xf numFmtId="208" fontId="90" fillId="63" borderId="754"/>
    <xf numFmtId="167" fontId="87" fillId="0" borderId="753" applyFont="0"/>
    <xf numFmtId="166" fontId="113" fillId="0" borderId="769">
      <protection locked="0"/>
    </xf>
    <xf numFmtId="0" fontId="147" fillId="73" borderId="1884">
      <alignment horizontal="left" vertical="center" wrapText="1"/>
    </xf>
    <xf numFmtId="0" fontId="47" fillId="0" borderId="1894">
      <alignment horizontal="left" vertical="center"/>
    </xf>
    <xf numFmtId="237" fontId="12" fillId="71" borderId="1888" applyNumberFormat="0" applyFont="0" applyBorder="0" applyAlignment="0" applyProtection="0"/>
    <xf numFmtId="0" fontId="12" fillId="0" borderId="1913"/>
    <xf numFmtId="0" fontId="147" fillId="73" borderId="1897">
      <alignment horizontal="left" vertical="center" wrapText="1"/>
    </xf>
    <xf numFmtId="1" fontId="121" fillId="69" borderId="1889" applyNumberFormat="0" applyBorder="0" applyAlignment="0">
      <alignment horizontal="centerContinuous" vertical="center"/>
      <protection locked="0"/>
    </xf>
    <xf numFmtId="0" fontId="147" fillId="73" borderId="1897">
      <alignment horizontal="left" vertical="center" wrapText="1"/>
    </xf>
    <xf numFmtId="0" fontId="25" fillId="8" borderId="1890" applyNumberFormat="0" applyAlignment="0" applyProtection="0"/>
    <xf numFmtId="0" fontId="47" fillId="0" borderId="1852">
      <alignment horizontal="left" vertical="center"/>
    </xf>
    <xf numFmtId="0" fontId="83" fillId="0" borderId="729" applyNumberFormat="0" applyFont="0" applyFill="0" applyAlignment="0" applyProtection="0"/>
    <xf numFmtId="166" fontId="113" fillId="0" borderId="789">
      <protection locked="0"/>
    </xf>
    <xf numFmtId="0" fontId="12" fillId="24" borderId="795" applyNumberFormat="0" applyFont="0" applyAlignment="0" applyProtection="0"/>
    <xf numFmtId="0" fontId="17" fillId="21" borderId="773" applyNumberFormat="0" applyAlignment="0" applyProtection="0"/>
    <xf numFmtId="0" fontId="83" fillId="0" borderId="729" applyNumberFormat="0" applyFont="0" applyFill="0" applyAlignment="0" applyProtection="0"/>
    <xf numFmtId="10" fontId="108" fillId="65" borderId="1900" applyNumberFormat="0" applyBorder="0" applyAlignment="0" applyProtection="0"/>
    <xf numFmtId="0" fontId="12" fillId="24" borderId="795" applyNumberFormat="0" applyFont="0" applyAlignment="0" applyProtection="0"/>
    <xf numFmtId="208" fontId="90" fillId="63" borderId="741"/>
    <xf numFmtId="0" fontId="17" fillId="21" borderId="745" applyNumberFormat="0" applyAlignment="0" applyProtection="0"/>
    <xf numFmtId="0" fontId="83" fillId="0" borderId="729" applyNumberFormat="0" applyFont="0" applyFill="0" applyAlignment="0" applyProtection="0"/>
    <xf numFmtId="208" fontId="90" fillId="63" borderId="768"/>
    <xf numFmtId="167" fontId="87" fillId="0" borderId="772" applyFont="0"/>
    <xf numFmtId="0" fontId="17" fillId="21" borderId="745" applyNumberFormat="0" applyAlignment="0" applyProtection="0"/>
    <xf numFmtId="0" fontId="147" fillId="73" borderId="1923">
      <alignment horizontal="left" vertical="center" wrapText="1"/>
    </xf>
    <xf numFmtId="224" fontId="108" fillId="0" borderId="1452" applyFont="0" applyFill="0" applyBorder="0" applyAlignment="0" applyProtection="0"/>
    <xf numFmtId="1" fontId="121" fillId="69" borderId="1889" applyNumberFormat="0" applyBorder="0" applyAlignment="0">
      <alignment horizontal="centerContinuous" vertical="center"/>
      <protection locked="0"/>
    </xf>
    <xf numFmtId="10" fontId="108" fillId="65" borderId="1913" applyNumberFormat="0" applyBorder="0" applyAlignment="0" applyProtection="0"/>
    <xf numFmtId="0" fontId="25" fillId="8" borderId="1890" applyNumberFormat="0" applyAlignment="0" applyProtection="0"/>
    <xf numFmtId="0" fontId="83" fillId="0" borderId="729" applyNumberFormat="0" applyFont="0" applyFill="0" applyAlignment="0" applyProtection="0"/>
    <xf numFmtId="0" fontId="17" fillId="21" borderId="773" applyNumberFormat="0" applyAlignment="0" applyProtection="0"/>
    <xf numFmtId="0" fontId="83" fillId="0" borderId="729" applyNumberFormat="0" applyFont="0" applyFill="0" applyAlignment="0" applyProtection="0"/>
    <xf numFmtId="0" fontId="12" fillId="61" borderId="681" applyNumberFormat="0">
      <alignment horizontal="left" vertical="center"/>
    </xf>
    <xf numFmtId="0" fontId="12" fillId="60" borderId="681" applyNumberFormat="0">
      <alignment horizontal="centerContinuous" vertical="center" wrapText="1"/>
    </xf>
    <xf numFmtId="0" fontId="147" fillId="73" borderId="1923">
      <alignment horizontal="left" vertical="center" wrapText="1"/>
    </xf>
    <xf numFmtId="208" fontId="90" fillId="63" borderId="741"/>
    <xf numFmtId="0" fontId="47" fillId="0" borderId="1894">
      <alignment horizontal="left" vertical="center"/>
    </xf>
    <xf numFmtId="237" fontId="12" fillId="71" borderId="1900" applyNumberFormat="0" applyFont="0" applyBorder="0" applyAlignment="0" applyProtection="0"/>
    <xf numFmtId="0" fontId="17" fillId="21" borderId="745" applyNumberFormat="0" applyAlignment="0" applyProtection="0"/>
    <xf numFmtId="241" fontId="194" fillId="86" borderId="679" applyNumberFormat="0" applyBorder="0" applyAlignment="0" applyProtection="0">
      <alignment vertical="center"/>
    </xf>
    <xf numFmtId="224" fontId="108" fillId="0" borderId="1452" applyFont="0" applyFill="0" applyBorder="0" applyAlignment="0" applyProtection="0"/>
    <xf numFmtId="0" fontId="12" fillId="61" borderId="690" applyNumberFormat="0">
      <alignment horizontal="left" vertical="center"/>
    </xf>
    <xf numFmtId="10" fontId="108" fillId="65" borderId="1913" applyNumberFormat="0" applyBorder="0" applyAlignment="0" applyProtection="0"/>
    <xf numFmtId="1" fontId="121" fillId="69" borderId="1901" applyNumberFormat="0" applyBorder="0" applyAlignment="0">
      <alignment horizontal="centerContinuous" vertical="center"/>
      <protection locked="0"/>
    </xf>
    <xf numFmtId="260" fontId="164" fillId="0" borderId="711" applyBorder="0"/>
    <xf numFmtId="0" fontId="147" fillId="73" borderId="1941">
      <alignment horizontal="left" vertical="center" wrapText="1"/>
    </xf>
    <xf numFmtId="260" fontId="164" fillId="0" borderId="694" applyBorder="0"/>
    <xf numFmtId="0" fontId="47" fillId="0" borderId="1918">
      <alignment horizontal="left" vertical="center"/>
    </xf>
    <xf numFmtId="0" fontId="12" fillId="60" borderId="690" applyNumberFormat="0">
      <alignment horizontal="centerContinuous" vertical="center" wrapText="1"/>
    </xf>
    <xf numFmtId="237" fontId="12" fillId="71" borderId="1913" applyNumberFormat="0" applyFont="0" applyBorder="0" applyAlignment="0" applyProtection="0"/>
    <xf numFmtId="208" fontId="90" fillId="63" borderId="768"/>
    <xf numFmtId="260" fontId="164" fillId="0" borderId="685" applyBorder="0"/>
    <xf numFmtId="224" fontId="108" fillId="0" borderId="1452" applyFont="0" applyFill="0" applyBorder="0" applyAlignment="0" applyProtection="0"/>
    <xf numFmtId="0" fontId="17" fillId="21" borderId="794" applyNumberFormat="0" applyAlignment="0" applyProtection="0"/>
    <xf numFmtId="0" fontId="83" fillId="0" borderId="800" applyNumberFormat="0" applyFont="0" applyFill="0" applyAlignment="0" applyProtection="0"/>
    <xf numFmtId="208" fontId="90" fillId="63" borderId="788"/>
    <xf numFmtId="0" fontId="17" fillId="21" borderId="794" applyNumberFormat="0" applyAlignment="0" applyProtection="0"/>
    <xf numFmtId="167" fontId="87" fillId="0" borderId="787" applyFont="0"/>
    <xf numFmtId="0" fontId="83" fillId="0" borderId="800" applyNumberFormat="0" applyFont="0" applyFill="0" applyAlignment="0" applyProtection="0"/>
    <xf numFmtId="1" fontId="121" fillId="69" borderId="1914" applyNumberFormat="0" applyBorder="0" applyAlignment="0">
      <alignment horizontal="centerContinuous" vertical="center"/>
      <protection locked="0"/>
    </xf>
    <xf numFmtId="0" fontId="25" fillId="8" borderId="1915" applyNumberFormat="0" applyAlignment="0" applyProtection="0"/>
    <xf numFmtId="224" fontId="108" fillId="0" borderId="1452" applyFont="0" applyFill="0" applyBorder="0" applyAlignment="0" applyProtection="0"/>
    <xf numFmtId="0" fontId="47" fillId="0" borderId="1918">
      <alignment horizontal="left" vertical="center"/>
    </xf>
    <xf numFmtId="237" fontId="12" fillId="71" borderId="1913" applyNumberFormat="0" applyFont="0" applyBorder="0" applyAlignment="0" applyProtection="0"/>
    <xf numFmtId="1" fontId="121" fillId="69" borderId="1914" applyNumberFormat="0" applyBorder="0" applyAlignment="0">
      <alignment horizontal="centerContinuous" vertical="center"/>
      <protection locked="0"/>
    </xf>
    <xf numFmtId="0" fontId="47" fillId="0" borderId="1918">
      <alignment horizontal="left" vertical="center"/>
    </xf>
    <xf numFmtId="0" fontId="25" fillId="8" borderId="1915" applyNumberFormat="0" applyAlignment="0" applyProtection="0"/>
    <xf numFmtId="1" fontId="121" fillId="69" borderId="1934" applyNumberFormat="0" applyBorder="0" applyAlignment="0">
      <alignment horizontal="centerContinuous" vertical="center"/>
      <protection locked="0"/>
    </xf>
    <xf numFmtId="0" fontId="25" fillId="8" borderId="1935" applyNumberFormat="0" applyAlignment="0" applyProtection="0"/>
    <xf numFmtId="224" fontId="108" fillId="0" borderId="1452" applyFont="0" applyFill="0" applyBorder="0" applyAlignment="0" applyProtection="0"/>
    <xf numFmtId="224" fontId="108" fillId="0" borderId="1452" applyFont="0" applyFill="0" applyBorder="0" applyAlignment="0" applyProtection="0"/>
    <xf numFmtId="241" fontId="194" fillId="86" borderId="1898" applyNumberFormat="0" applyBorder="0" applyAlignment="0" applyProtection="0">
      <alignment vertical="center"/>
    </xf>
    <xf numFmtId="0" fontId="147" fillId="73" borderId="708">
      <alignment horizontal="left" vertical="center" wrapText="1"/>
    </xf>
    <xf numFmtId="166" fontId="113" fillId="0" borderId="707">
      <protection locked="0"/>
    </xf>
    <xf numFmtId="208" fontId="90" fillId="63" borderId="706"/>
    <xf numFmtId="0" fontId="147" fillId="73" borderId="733">
      <alignment horizontal="left" vertical="center" wrapText="1"/>
    </xf>
    <xf numFmtId="0" fontId="147" fillId="73" borderId="717">
      <alignment horizontal="left" vertical="center" wrapText="1"/>
    </xf>
    <xf numFmtId="166" fontId="113" fillId="0" borderId="716">
      <protection locked="0"/>
    </xf>
    <xf numFmtId="208" fontId="90" fillId="63" borderId="715"/>
    <xf numFmtId="166" fontId="113" fillId="0" borderId="732">
      <protection locked="0"/>
    </xf>
    <xf numFmtId="208" fontId="90" fillId="63" borderId="731"/>
    <xf numFmtId="0" fontId="147" fillId="73" borderId="756">
      <alignment horizontal="left" vertical="center" wrapText="1"/>
    </xf>
    <xf numFmtId="166" fontId="113" fillId="0" borderId="755">
      <protection locked="0"/>
    </xf>
    <xf numFmtId="208" fontId="90" fillId="63" borderId="754"/>
    <xf numFmtId="0" fontId="147" fillId="73" borderId="770">
      <alignment horizontal="left" vertical="center" wrapText="1"/>
    </xf>
    <xf numFmtId="166" fontId="113" fillId="0" borderId="769">
      <protection locked="0"/>
    </xf>
    <xf numFmtId="0" fontId="147" fillId="73" borderId="733">
      <alignment horizontal="left" vertical="center" wrapText="1"/>
    </xf>
    <xf numFmtId="166" fontId="113" fillId="0" borderId="732">
      <protection locked="0"/>
    </xf>
    <xf numFmtId="208" fontId="90" fillId="63" borderId="731"/>
    <xf numFmtId="208" fontId="90" fillId="63" borderId="768"/>
    <xf numFmtId="0" fontId="147" fillId="73" borderId="770">
      <alignment horizontal="left" vertical="center" wrapText="1"/>
    </xf>
    <xf numFmtId="166" fontId="113" fillId="0" borderId="769">
      <protection locked="0"/>
    </xf>
    <xf numFmtId="208" fontId="90" fillId="63" borderId="768"/>
    <xf numFmtId="0" fontId="147" fillId="73" borderId="770">
      <alignment horizontal="left" vertical="center" wrapText="1"/>
    </xf>
    <xf numFmtId="166" fontId="113" fillId="0" borderId="769">
      <protection locked="0"/>
    </xf>
    <xf numFmtId="208" fontId="90" fillId="63" borderId="768"/>
    <xf numFmtId="0" fontId="147" fillId="73" borderId="770">
      <alignment horizontal="left" vertical="center" wrapText="1"/>
    </xf>
    <xf numFmtId="166" fontId="113" fillId="0" borderId="769">
      <protection locked="0"/>
    </xf>
    <xf numFmtId="208" fontId="90" fillId="63" borderId="768"/>
    <xf numFmtId="0" fontId="147" fillId="73" borderId="743">
      <alignment horizontal="left" vertical="center" wrapText="1"/>
    </xf>
    <xf numFmtId="166" fontId="113" fillId="0" borderId="742">
      <protection locked="0"/>
    </xf>
    <xf numFmtId="208" fontId="90" fillId="63" borderId="741"/>
    <xf numFmtId="0" fontId="147" fillId="73" borderId="743">
      <alignment horizontal="left" vertical="center" wrapText="1"/>
    </xf>
    <xf numFmtId="166" fontId="113" fillId="0" borderId="742">
      <protection locked="0"/>
    </xf>
    <xf numFmtId="208" fontId="90" fillId="63" borderId="741"/>
    <xf numFmtId="0" fontId="147" fillId="73" borderId="770">
      <alignment horizontal="left" vertical="center" wrapText="1"/>
    </xf>
    <xf numFmtId="166" fontId="113" fillId="0" borderId="769">
      <protection locked="0"/>
    </xf>
    <xf numFmtId="0" fontId="147" fillId="73" borderId="743">
      <alignment horizontal="left" vertical="center" wrapText="1"/>
    </xf>
    <xf numFmtId="166" fontId="113" fillId="0" borderId="742">
      <protection locked="0"/>
    </xf>
    <xf numFmtId="208" fontId="90" fillId="63" borderId="741"/>
    <xf numFmtId="208" fontId="90" fillId="63" borderId="768"/>
    <xf numFmtId="0" fontId="147" fillId="73" borderId="770">
      <alignment horizontal="left" vertical="center" wrapText="1"/>
    </xf>
    <xf numFmtId="166" fontId="113" fillId="0" borderId="769">
      <protection locked="0"/>
    </xf>
    <xf numFmtId="208" fontId="90" fillId="63" borderId="768"/>
    <xf numFmtId="0" fontId="147" fillId="73" borderId="790">
      <alignment horizontal="left" vertical="center" wrapText="1"/>
    </xf>
    <xf numFmtId="166" fontId="113" fillId="0" borderId="789">
      <protection locked="0"/>
    </xf>
    <xf numFmtId="208" fontId="90" fillId="63" borderId="788"/>
    <xf numFmtId="0" fontId="147" fillId="73" borderId="678">
      <alignment horizontal="left" vertical="center" wrapText="1"/>
    </xf>
    <xf numFmtId="166" fontId="113" fillId="0" borderId="677">
      <protection locked="0"/>
    </xf>
    <xf numFmtId="208" fontId="90" fillId="63" borderId="676"/>
    <xf numFmtId="0" fontId="12" fillId="0" borderId="675"/>
    <xf numFmtId="0" fontId="12" fillId="0" borderId="698"/>
    <xf numFmtId="0" fontId="12" fillId="0" borderId="675"/>
    <xf numFmtId="0" fontId="12" fillId="0" borderId="720"/>
    <xf numFmtId="0" fontId="12" fillId="0" borderId="735"/>
    <xf numFmtId="0" fontId="147" fillId="73" borderId="678">
      <alignment horizontal="left" vertical="center" wrapText="1"/>
    </xf>
    <xf numFmtId="0" fontId="12" fillId="0" borderId="735"/>
    <xf numFmtId="10" fontId="108" fillId="65" borderId="675" applyNumberFormat="0" applyBorder="0" applyAlignment="0" applyProtection="0"/>
    <xf numFmtId="0" fontId="147" fillId="73" borderId="708">
      <alignment horizontal="left" vertical="center" wrapText="1"/>
    </xf>
    <xf numFmtId="0" fontId="12" fillId="0" borderId="735"/>
    <xf numFmtId="0" fontId="147" fillId="73" borderId="672">
      <alignment horizontal="left" vertical="center" wrapText="1"/>
    </xf>
    <xf numFmtId="10" fontId="108" fillId="65" borderId="698" applyNumberFormat="0" applyBorder="0" applyAlignment="0" applyProtection="0"/>
    <xf numFmtId="10" fontId="108" fillId="65" borderId="675" applyNumberFormat="0" applyBorder="0" applyAlignment="0" applyProtection="0"/>
    <xf numFmtId="0" fontId="12" fillId="0" borderId="771"/>
    <xf numFmtId="0" fontId="147" fillId="73" borderId="708">
      <alignment horizontal="left" vertical="center" wrapText="1"/>
    </xf>
    <xf numFmtId="171" fontId="85" fillId="0" borderId="1899"/>
    <xf numFmtId="0" fontId="12" fillId="0" borderId="735"/>
    <xf numFmtId="0" fontId="47" fillId="0" borderId="685">
      <alignment horizontal="left" vertical="center"/>
    </xf>
    <xf numFmtId="237" fontId="12" fillId="71" borderId="675" applyNumberFormat="0" applyFont="0" applyBorder="0" applyAlignment="0" applyProtection="0"/>
    <xf numFmtId="0" fontId="147" fillId="73" borderId="743">
      <alignment horizontal="left" vertical="center" wrapText="1"/>
    </xf>
    <xf numFmtId="0" fontId="12" fillId="0" borderId="771"/>
    <xf numFmtId="10" fontId="108" fillId="65" borderId="720" applyNumberFormat="0" applyBorder="0" applyAlignment="0" applyProtection="0"/>
    <xf numFmtId="0" fontId="47" fillId="0" borderId="703">
      <alignment horizontal="left" vertical="center"/>
    </xf>
    <xf numFmtId="171" fontId="85" fillId="0" borderId="1899"/>
    <xf numFmtId="1" fontId="121" fillId="69" borderId="680" applyNumberFormat="0" applyBorder="0" applyAlignment="0">
      <alignment horizontal="centerContinuous" vertical="center"/>
      <protection locked="0"/>
    </xf>
    <xf numFmtId="237" fontId="12" fillId="71" borderId="698" applyNumberFormat="0" applyFont="0" applyBorder="0" applyAlignment="0" applyProtection="0"/>
    <xf numFmtId="0" fontId="47" fillId="0" borderId="685">
      <alignment horizontal="left" vertical="center"/>
    </xf>
    <xf numFmtId="0" fontId="147" fillId="73" borderId="733">
      <alignment horizontal="left" vertical="center" wrapText="1"/>
    </xf>
    <xf numFmtId="241" fontId="194" fillId="86" borderId="1898" applyNumberFormat="0" applyBorder="0" applyAlignment="0" applyProtection="0">
      <alignment vertical="center"/>
    </xf>
    <xf numFmtId="237" fontId="12" fillId="71" borderId="675" applyNumberFormat="0" applyFont="0" applyBorder="0" applyAlignment="0" applyProtection="0"/>
    <xf numFmtId="10" fontId="108" fillId="65" borderId="735" applyNumberFormat="0" applyBorder="0" applyAlignment="0" applyProtection="0"/>
    <xf numFmtId="0" fontId="25" fillId="8" borderId="681" applyNumberFormat="0" applyAlignment="0" applyProtection="0"/>
    <xf numFmtId="166" fontId="113" fillId="0" borderId="1883">
      <protection locked="0"/>
    </xf>
    <xf numFmtId="0" fontId="12" fillId="0" borderId="771"/>
    <xf numFmtId="1" fontId="121" fillId="69" borderId="704" applyNumberFormat="0" applyBorder="0" applyAlignment="0">
      <alignment horizontal="centerContinuous" vertical="center"/>
      <protection locked="0"/>
    </xf>
    <xf numFmtId="10" fontId="108" fillId="65" borderId="735" applyNumberFormat="0" applyBorder="0" applyAlignment="0" applyProtection="0"/>
    <xf numFmtId="0" fontId="12" fillId="24" borderId="1891" applyNumberFormat="0" applyFont="0" applyAlignment="0" applyProtection="0"/>
    <xf numFmtId="1" fontId="121" fillId="69" borderId="680" applyNumberFormat="0" applyBorder="0" applyAlignment="0">
      <alignment horizontal="centerContinuous" vertical="center"/>
      <protection locked="0"/>
    </xf>
    <xf numFmtId="0" fontId="147" fillId="73" borderId="756">
      <alignment horizontal="left" vertical="center" wrapText="1"/>
    </xf>
    <xf numFmtId="0" fontId="25" fillId="8" borderId="699" applyNumberFormat="0" applyAlignment="0" applyProtection="0"/>
    <xf numFmtId="241" fontId="194" fillId="86" borderId="1911" applyNumberFormat="0" applyBorder="0" applyAlignment="0" applyProtection="0">
      <alignment vertical="center"/>
    </xf>
    <xf numFmtId="0" fontId="25" fillId="8" borderId="681" applyNumberFormat="0" applyAlignment="0" applyProtection="0"/>
    <xf numFmtId="0" fontId="12" fillId="0" borderId="771"/>
    <xf numFmtId="0" fontId="47" fillId="0" borderId="711">
      <alignment horizontal="left" vertical="center"/>
    </xf>
    <xf numFmtId="171" fontId="85" fillId="0" borderId="1912"/>
    <xf numFmtId="10" fontId="108" fillId="65" borderId="735" applyNumberFormat="0" applyBorder="0" applyAlignment="0" applyProtection="0"/>
    <xf numFmtId="0" fontId="147" fillId="73" borderId="756">
      <alignment horizontal="left" vertical="center" wrapText="1"/>
    </xf>
    <xf numFmtId="0" fontId="12" fillId="24" borderId="1891" applyNumberFormat="0" applyFont="0" applyAlignment="0" applyProtection="0"/>
    <xf numFmtId="0" fontId="47" fillId="0" borderId="694">
      <alignment horizontal="left" vertical="center"/>
    </xf>
    <xf numFmtId="241" fontId="194" fillId="86" borderId="1924" applyNumberFormat="0" applyBorder="0" applyAlignment="0" applyProtection="0">
      <alignment vertical="center"/>
    </xf>
    <xf numFmtId="171" fontId="85" fillId="0" borderId="1925"/>
    <xf numFmtId="0" fontId="12" fillId="0" borderId="771"/>
    <xf numFmtId="1" fontId="121" fillId="69" borderId="712" applyNumberFormat="0" applyBorder="0" applyAlignment="0">
      <alignment horizontal="centerContinuous" vertical="center"/>
      <protection locked="0"/>
    </xf>
    <xf numFmtId="166" fontId="113" fillId="0" borderId="1896">
      <protection locked="0"/>
    </xf>
    <xf numFmtId="241" fontId="194" fillId="86" borderId="1924" applyNumberFormat="0" applyBorder="0" applyAlignment="0" applyProtection="0">
      <alignment vertical="center"/>
    </xf>
    <xf numFmtId="171" fontId="85" fillId="0" borderId="1925"/>
    <xf numFmtId="237" fontId="12" fillId="71" borderId="720" applyNumberFormat="0" applyFont="0" applyBorder="0" applyAlignment="0" applyProtection="0"/>
    <xf numFmtId="0" fontId="147" fillId="73" borderId="770">
      <alignment horizontal="left" vertical="center" wrapText="1"/>
    </xf>
    <xf numFmtId="166" fontId="113" fillId="0" borderId="1896">
      <protection locked="0"/>
    </xf>
    <xf numFmtId="0" fontId="25" fillId="8" borderId="690" applyNumberFormat="0" applyAlignment="0" applyProtection="0"/>
    <xf numFmtId="0" fontId="47" fillId="0" borderId="728">
      <alignment horizontal="left" vertical="center"/>
    </xf>
    <xf numFmtId="237" fontId="12" fillId="71" borderId="735" applyNumberFormat="0" applyFont="0" applyBorder="0" applyAlignment="0" applyProtection="0"/>
    <xf numFmtId="10" fontId="108" fillId="65" borderId="771" applyNumberFormat="0" applyBorder="0" applyAlignment="0" applyProtection="0"/>
    <xf numFmtId="1" fontId="121" fillId="69" borderId="695" applyNumberFormat="0" applyBorder="0" applyAlignment="0">
      <alignment horizontal="centerContinuous" vertical="center"/>
      <protection locked="0"/>
    </xf>
    <xf numFmtId="0" fontId="147" fillId="73" borderId="770">
      <alignment horizontal="left" vertical="center" wrapText="1"/>
    </xf>
    <xf numFmtId="0" fontId="47" fillId="0" borderId="728">
      <alignment horizontal="left" vertical="center"/>
    </xf>
    <xf numFmtId="166" fontId="113" fillId="0" borderId="1922">
      <protection locked="0"/>
    </xf>
    <xf numFmtId="237" fontId="12" fillId="71" borderId="735" applyNumberFormat="0" applyFont="0" applyBorder="0" applyAlignment="0" applyProtection="0"/>
    <xf numFmtId="0" fontId="25" fillId="8" borderId="721" applyNumberFormat="0" applyAlignment="0" applyProtection="0"/>
    <xf numFmtId="0" fontId="12" fillId="0" borderId="771"/>
    <xf numFmtId="1" fontId="121" fillId="69" borderId="740" applyNumberFormat="0" applyBorder="0" applyAlignment="0">
      <alignment horizontal="centerContinuous" vertical="center"/>
      <protection locked="0"/>
    </xf>
    <xf numFmtId="166" fontId="113" fillId="0" borderId="1922">
      <protection locked="0"/>
    </xf>
    <xf numFmtId="0" fontId="17" fillId="21" borderId="1890" applyNumberFormat="0" applyAlignment="0" applyProtection="0"/>
    <xf numFmtId="0" fontId="83" fillId="0" borderId="1853" applyNumberFormat="0" applyFont="0" applyFill="0" applyAlignment="0" applyProtection="0"/>
    <xf numFmtId="10" fontId="108" fillId="65" borderId="735" applyNumberFormat="0" applyBorder="0" applyAlignment="0" applyProtection="0"/>
    <xf numFmtId="0" fontId="147" fillId="73" borderId="743">
      <alignment horizontal="left" vertical="center" wrapText="1"/>
    </xf>
    <xf numFmtId="0" fontId="25" fillId="8" borderId="736" applyNumberFormat="0" applyAlignment="0" applyProtection="0"/>
    <xf numFmtId="0" fontId="12" fillId="0" borderId="780"/>
    <xf numFmtId="0" fontId="47" fillId="0" borderId="728">
      <alignment horizontal="left" vertical="center"/>
    </xf>
    <xf numFmtId="1" fontId="121" fillId="69" borderId="740" applyNumberFormat="0" applyBorder="0" applyAlignment="0">
      <alignment horizontal="centerContinuous" vertical="center"/>
      <protection locked="0"/>
    </xf>
    <xf numFmtId="237" fontId="12" fillId="71" borderId="735" applyNumberFormat="0" applyFont="0" applyBorder="0" applyAlignment="0" applyProtection="0"/>
    <xf numFmtId="166" fontId="113" fillId="0" borderId="1940">
      <protection locked="0"/>
    </xf>
    <xf numFmtId="0" fontId="25" fillId="8" borderId="745" applyNumberFormat="0" applyAlignment="0" applyProtection="0"/>
    <xf numFmtId="0" fontId="147" fillId="73" borderId="770">
      <alignment horizontal="left" vertical="center" wrapText="1"/>
    </xf>
    <xf numFmtId="0" fontId="12" fillId="24" borderId="1936" applyNumberFormat="0" applyFont="0" applyAlignment="0" applyProtection="0"/>
    <xf numFmtId="10" fontId="108" fillId="65" borderId="771" applyNumberFormat="0" applyBorder="0" applyAlignment="0" applyProtection="0"/>
    <xf numFmtId="208" fontId="90" fillId="63" borderId="1882"/>
    <xf numFmtId="0" fontId="147" fillId="73" borderId="743">
      <alignment horizontal="left" vertical="center" wrapText="1"/>
    </xf>
    <xf numFmtId="1" fontId="121" fillId="69" borderId="751" applyNumberFormat="0" applyBorder="0" applyAlignment="0">
      <alignment horizontal="centerContinuous" vertical="center"/>
      <protection locked="0"/>
    </xf>
    <xf numFmtId="167" fontId="87" fillId="0" borderId="1886" applyFont="0"/>
    <xf numFmtId="0" fontId="12" fillId="0" borderId="793"/>
    <xf numFmtId="0" fontId="147" fillId="73" borderId="770">
      <alignment horizontal="left" vertical="center" wrapText="1"/>
    </xf>
    <xf numFmtId="0" fontId="25" fillId="8" borderId="736" applyNumberFormat="0" applyAlignment="0" applyProtection="0"/>
    <xf numFmtId="0" fontId="47" fillId="0" borderId="728">
      <alignment horizontal="left" vertical="center"/>
    </xf>
    <xf numFmtId="10" fontId="108" fillId="65" borderId="771" applyNumberFormat="0" applyBorder="0" applyAlignment="0" applyProtection="0"/>
    <xf numFmtId="237" fontId="12" fillId="71" borderId="771" applyNumberFormat="0" applyFont="0" applyBorder="0" applyAlignment="0" applyProtection="0"/>
    <xf numFmtId="0" fontId="17" fillId="21" borderId="1890" applyNumberFormat="0" applyAlignment="0" applyProtection="0"/>
    <xf numFmtId="0" fontId="83" fillId="0" borderId="1853" applyNumberFormat="0" applyFont="0" applyFill="0" applyAlignment="0" applyProtection="0"/>
    <xf numFmtId="10" fontId="108" fillId="65" borderId="771" applyNumberFormat="0" applyBorder="0" applyAlignment="0" applyProtection="0"/>
    <xf numFmtId="0" fontId="47" fillId="0" borderId="750">
      <alignment horizontal="left" vertical="center"/>
    </xf>
    <xf numFmtId="0" fontId="47" fillId="0" borderId="728">
      <alignment horizontal="left" vertical="center"/>
    </xf>
    <xf numFmtId="1" fontId="121" fillId="69" borderId="740" applyNumberFormat="0" applyBorder="0" applyAlignment="0">
      <alignment horizontal="centerContinuous" vertical="center"/>
      <protection locked="0"/>
    </xf>
    <xf numFmtId="237" fontId="12" fillId="71" borderId="735" applyNumberFormat="0" applyFont="0" applyBorder="0" applyAlignment="0" applyProtection="0"/>
    <xf numFmtId="0" fontId="25" fillId="8" borderId="760" applyNumberFormat="0" applyAlignment="0" applyProtection="0"/>
    <xf numFmtId="0" fontId="147" fillId="73" borderId="770">
      <alignment horizontal="left" vertical="center" wrapText="1"/>
    </xf>
    <xf numFmtId="0" fontId="47" fillId="0" borderId="777">
      <alignment horizontal="left" vertical="center"/>
    </xf>
    <xf numFmtId="1" fontId="121" fillId="69" borderId="751" applyNumberFormat="0" applyBorder="0" applyAlignment="0">
      <alignment horizontal="centerContinuous" vertical="center"/>
      <protection locked="0"/>
    </xf>
    <xf numFmtId="1" fontId="121" fillId="69" borderId="751" applyNumberFormat="0" applyBorder="0" applyAlignment="0">
      <alignment horizontal="centerContinuous" vertical="center"/>
      <protection locked="0"/>
    </xf>
    <xf numFmtId="10" fontId="108" fillId="65" borderId="771" applyNumberFormat="0" applyBorder="0" applyAlignment="0" applyProtection="0"/>
    <xf numFmtId="208" fontId="90" fillId="63" borderId="1895"/>
    <xf numFmtId="237" fontId="12" fillId="71" borderId="771" applyNumberFormat="0" applyFont="0" applyBorder="0" applyAlignment="0" applyProtection="0"/>
    <xf numFmtId="0" fontId="25" fillId="8" borderId="736" applyNumberFormat="0" applyAlignment="0" applyProtection="0"/>
    <xf numFmtId="0" fontId="25" fillId="8" borderId="736" applyNumberFormat="0" applyAlignment="0" applyProtection="0"/>
    <xf numFmtId="166" fontId="113" fillId="0" borderId="1896">
      <protection locked="0"/>
    </xf>
    <xf numFmtId="208" fontId="90" fillId="63" borderId="1895"/>
    <xf numFmtId="1" fontId="121" fillId="69" borderId="740" applyNumberFormat="0" applyBorder="0" applyAlignment="0">
      <alignment horizontal="centerContinuous" vertical="center"/>
      <protection locked="0"/>
    </xf>
    <xf numFmtId="0" fontId="47" fillId="0" borderId="777">
      <alignment horizontal="left" vertical="center"/>
    </xf>
    <xf numFmtId="0" fontId="147" fillId="73" borderId="790">
      <alignment horizontal="left" vertical="center" wrapText="1"/>
    </xf>
    <xf numFmtId="237" fontId="12" fillId="71" borderId="771" applyNumberFormat="0" applyFont="0" applyBorder="0" applyAlignment="0" applyProtection="0"/>
    <xf numFmtId="10" fontId="108" fillId="65" borderId="771" applyNumberFormat="0" applyBorder="0" applyAlignment="0" applyProtection="0"/>
    <xf numFmtId="0" fontId="25" fillId="8" borderId="745" applyNumberFormat="0" applyAlignment="0" applyProtection="0"/>
    <xf numFmtId="0" fontId="147" fillId="73" borderId="1897">
      <alignment horizontal="left" vertical="center" wrapText="1"/>
    </xf>
    <xf numFmtId="0" fontId="47" fillId="0" borderId="728">
      <alignment horizontal="left" vertical="center"/>
    </xf>
    <xf numFmtId="237" fontId="12" fillId="71" borderId="771" applyNumberFormat="0" applyFont="0" applyBorder="0" applyAlignment="0" applyProtection="0"/>
    <xf numFmtId="10" fontId="108" fillId="65" borderId="780" applyNumberFormat="0" applyBorder="0" applyAlignment="0" applyProtection="0"/>
    <xf numFmtId="1" fontId="121" fillId="69" borderId="740" applyNumberFormat="0" applyBorder="0" applyAlignment="0">
      <alignment horizontal="centerContinuous" vertical="center"/>
      <protection locked="0"/>
    </xf>
    <xf numFmtId="0" fontId="147" fillId="73" borderId="804">
      <alignment horizontal="left" vertical="center" wrapText="1"/>
    </xf>
    <xf numFmtId="0" fontId="25" fillId="8" borderId="745" applyNumberFormat="0" applyAlignment="0" applyProtection="0"/>
    <xf numFmtId="1" fontId="121" fillId="69" borderId="740" applyNumberFormat="0" applyBorder="0" applyAlignment="0">
      <alignment horizontal="centerContinuous" vertical="center"/>
      <protection locked="0"/>
    </xf>
    <xf numFmtId="0" fontId="47" fillId="0" borderId="728">
      <alignment horizontal="left" vertical="center"/>
    </xf>
    <xf numFmtId="237" fontId="12" fillId="71" borderId="771" applyNumberFormat="0" applyFont="0" applyBorder="0" applyAlignment="0" applyProtection="0"/>
    <xf numFmtId="10" fontId="108" fillId="65" borderId="793" applyNumberFormat="0" applyBorder="0" applyAlignment="0" applyProtection="0"/>
    <xf numFmtId="166" fontId="113" fillId="0" borderId="1896">
      <protection locked="0"/>
    </xf>
    <xf numFmtId="208" fontId="90" fillId="63" borderId="1895"/>
    <xf numFmtId="1" fontId="121" fillId="69" borderId="740" applyNumberFormat="0" applyBorder="0" applyAlignment="0">
      <alignment horizontal="centerContinuous" vertical="center"/>
      <protection locked="0"/>
    </xf>
    <xf numFmtId="0" fontId="47" fillId="0" borderId="777">
      <alignment horizontal="left" vertical="center"/>
    </xf>
    <xf numFmtId="237" fontId="12" fillId="71" borderId="771" applyNumberFormat="0" applyFont="0" applyBorder="0" applyAlignment="0" applyProtection="0"/>
    <xf numFmtId="0" fontId="17" fillId="21" borderId="1915" applyNumberFormat="0" applyAlignment="0" applyProtection="0"/>
    <xf numFmtId="167" fontId="87" fillId="0" borderId="1902" applyFont="0"/>
    <xf numFmtId="0" fontId="25" fillId="8" borderId="745" applyNumberFormat="0" applyAlignment="0" applyProtection="0"/>
    <xf numFmtId="0" fontId="83" fillId="0" borderId="1919" applyNumberFormat="0" applyFont="0" applyFill="0" applyAlignment="0" applyProtection="0"/>
    <xf numFmtId="0" fontId="47" fillId="0" borderId="785">
      <alignment horizontal="left" vertical="center"/>
    </xf>
    <xf numFmtId="237" fontId="12" fillId="71" borderId="780" applyNumberFormat="0" applyFont="0" applyBorder="0" applyAlignment="0" applyProtection="0"/>
    <xf numFmtId="1" fontId="121" fillId="69" borderId="740" applyNumberFormat="0" applyBorder="0" applyAlignment="0">
      <alignment horizontal="centerContinuous" vertical="center"/>
      <protection locked="0"/>
    </xf>
    <xf numFmtId="0" fontId="25" fillId="8" borderId="745" applyNumberFormat="0" applyAlignment="0" applyProtection="0"/>
    <xf numFmtId="1" fontId="121" fillId="69" borderId="781" applyNumberFormat="0" applyBorder="0" applyAlignment="0">
      <alignment horizontal="centerContinuous" vertical="center"/>
      <protection locked="0"/>
    </xf>
    <xf numFmtId="0" fontId="47" fillId="0" borderId="785">
      <alignment horizontal="left" vertical="center"/>
    </xf>
    <xf numFmtId="237" fontId="12" fillId="71" borderId="793" applyNumberFormat="0" applyFont="0" applyBorder="0" applyAlignment="0" applyProtection="0"/>
    <xf numFmtId="0" fontId="25" fillId="8" borderId="782" applyNumberFormat="0" applyAlignment="0" applyProtection="0"/>
    <xf numFmtId="208" fontId="90" fillId="63" borderId="1921"/>
    <xf numFmtId="167" fontId="87" fillId="0" borderId="1920" applyFont="0"/>
    <xf numFmtId="0" fontId="17" fillId="21" borderId="1915" applyNumberFormat="0" applyAlignment="0" applyProtection="0"/>
    <xf numFmtId="0" fontId="83" fillId="0" borderId="1928" applyNumberFormat="0" applyFont="0" applyFill="0" applyAlignment="0" applyProtection="0"/>
    <xf numFmtId="1" fontId="121" fillId="69" borderId="799" applyNumberFormat="0" applyBorder="0" applyAlignment="0">
      <alignment horizontal="centerContinuous" vertical="center"/>
      <protection locked="0"/>
    </xf>
    <xf numFmtId="0" fontId="25" fillId="8" borderId="794" applyNumberFormat="0" applyAlignment="0" applyProtection="0"/>
    <xf numFmtId="260" fontId="164" fillId="0" borderId="1755" applyBorder="0"/>
    <xf numFmtId="208" fontId="90" fillId="63" borderId="1921"/>
    <xf numFmtId="241" fontId="194" fillId="86" borderId="709" applyNumberFormat="0" applyBorder="0" applyAlignment="0" applyProtection="0">
      <alignment vertical="center"/>
    </xf>
    <xf numFmtId="171" fontId="85" fillId="0" borderId="710"/>
    <xf numFmtId="171" fontId="85" fillId="0" borderId="719"/>
    <xf numFmtId="171" fontId="85" fillId="0" borderId="734"/>
    <xf numFmtId="166" fontId="113" fillId="0" borderId="677">
      <protection locked="0"/>
    </xf>
    <xf numFmtId="0" fontId="12" fillId="24" borderId="684" applyNumberFormat="0" applyFont="0" applyAlignment="0" applyProtection="0"/>
    <xf numFmtId="166" fontId="113" fillId="0" borderId="671">
      <protection locked="0"/>
    </xf>
    <xf numFmtId="0" fontId="12" fillId="24" borderId="684" applyNumberFormat="0" applyFont="0" applyAlignment="0" applyProtection="0"/>
    <xf numFmtId="166" fontId="113" fillId="0" borderId="707">
      <protection locked="0"/>
    </xf>
    <xf numFmtId="0" fontId="12" fillId="24" borderId="700" applyNumberFormat="0" applyFont="0" applyAlignment="0" applyProtection="0"/>
    <xf numFmtId="241" fontId="194" fillId="86" borderId="757" applyNumberFormat="0" applyBorder="0" applyAlignment="0" applyProtection="0">
      <alignment vertical="center"/>
    </xf>
    <xf numFmtId="241" fontId="194" fillId="86" borderId="749" applyNumberFormat="0" applyBorder="0" applyAlignment="0" applyProtection="0">
      <alignment vertical="center"/>
    </xf>
    <xf numFmtId="171" fontId="85" fillId="0" borderId="734"/>
    <xf numFmtId="166" fontId="113" fillId="0" borderId="707">
      <protection locked="0"/>
    </xf>
    <xf numFmtId="0" fontId="12" fillId="24" borderId="691" applyNumberFormat="0" applyFont="0" applyAlignment="0" applyProtection="0"/>
    <xf numFmtId="241" fontId="194" fillId="86" borderId="757" applyNumberFormat="0" applyBorder="0" applyAlignment="0" applyProtection="0">
      <alignment vertical="center"/>
    </xf>
    <xf numFmtId="171" fontId="85" fillId="0" borderId="767"/>
    <xf numFmtId="241" fontId="194" fillId="86" borderId="757" applyNumberFormat="0" applyBorder="0" applyAlignment="0" applyProtection="0">
      <alignment vertical="center"/>
    </xf>
    <xf numFmtId="0" fontId="12" fillId="24" borderId="722" applyNumberFormat="0" applyFont="0" applyAlignment="0" applyProtection="0"/>
    <xf numFmtId="171" fontId="85" fillId="0" borderId="767"/>
    <xf numFmtId="166" fontId="113" fillId="0" borderId="742">
      <protection locked="0"/>
    </xf>
    <xf numFmtId="0" fontId="12" fillId="24" borderId="737" applyNumberFormat="0" applyFont="0" applyAlignment="0" applyProtection="0"/>
    <xf numFmtId="166" fontId="113" fillId="0" borderId="732">
      <protection locked="0"/>
    </xf>
    <xf numFmtId="0" fontId="12" fillId="24" borderId="746" applyNumberFormat="0" applyFont="0" applyAlignment="0" applyProtection="0"/>
    <xf numFmtId="241" fontId="194" fillId="86" borderId="744" applyNumberFormat="0" applyBorder="0" applyAlignment="0" applyProtection="0">
      <alignment vertical="center"/>
    </xf>
    <xf numFmtId="241" fontId="194" fillId="86" borderId="757" applyNumberFormat="0" applyBorder="0" applyAlignment="0" applyProtection="0">
      <alignment vertical="center"/>
    </xf>
    <xf numFmtId="171" fontId="85" fillId="0" borderId="767"/>
    <xf numFmtId="241" fontId="194" fillId="86" borderId="757" applyNumberFormat="0" applyBorder="0" applyAlignment="0" applyProtection="0">
      <alignment vertical="center"/>
    </xf>
    <xf numFmtId="171" fontId="85" fillId="0" borderId="767"/>
    <xf numFmtId="166" fontId="113" fillId="0" borderId="755">
      <protection locked="0"/>
    </xf>
    <xf numFmtId="241" fontId="194" fillId="86" borderId="744" applyNumberFormat="0" applyBorder="0" applyAlignment="0" applyProtection="0">
      <alignment vertical="center"/>
    </xf>
    <xf numFmtId="171" fontId="85" fillId="0" borderId="779"/>
    <xf numFmtId="166" fontId="113" fillId="0" borderId="755">
      <protection locked="0"/>
    </xf>
    <xf numFmtId="166" fontId="113" fillId="0" borderId="769">
      <protection locked="0"/>
    </xf>
    <xf numFmtId="0" fontId="17" fillId="21" borderId="681" applyNumberFormat="0" applyAlignment="0" applyProtection="0"/>
    <xf numFmtId="0" fontId="83" fillId="0" borderId="686" applyNumberFormat="0" applyFont="0" applyFill="0" applyAlignment="0" applyProtection="0"/>
    <xf numFmtId="241" fontId="194" fillId="86" borderId="744" applyNumberFormat="0" applyBorder="0" applyAlignment="0" applyProtection="0">
      <alignment vertical="center"/>
    </xf>
    <xf numFmtId="171" fontId="85" fillId="0" borderId="779"/>
    <xf numFmtId="0" fontId="17" fillId="21" borderId="681" applyNumberFormat="0" applyAlignment="0" applyProtection="0"/>
    <xf numFmtId="0" fontId="12" fillId="24" borderId="763" applyNumberFormat="0" applyFont="0" applyAlignment="0" applyProtection="0"/>
    <xf numFmtId="0" fontId="83" fillId="0" borderId="686" applyNumberFormat="0" applyFont="0" applyFill="0" applyAlignment="0" applyProtection="0"/>
    <xf numFmtId="0" fontId="17" fillId="21" borderId="699" applyNumberFormat="0" applyAlignment="0" applyProtection="0"/>
    <xf numFmtId="166" fontId="113" fillId="0" borderId="769">
      <protection locked="0"/>
    </xf>
    <xf numFmtId="241" fontId="194" fillId="86" borderId="757" applyNumberFormat="0" applyBorder="0" applyAlignment="0" applyProtection="0">
      <alignment vertical="center"/>
    </xf>
    <xf numFmtId="208" fontId="90" fillId="63" borderId="676"/>
    <xf numFmtId="171" fontId="85" fillId="0" borderId="767"/>
    <xf numFmtId="0" fontId="83" fillId="0" borderId="705" applyNumberFormat="0" applyFont="0" applyFill="0" applyAlignment="0" applyProtection="0"/>
    <xf numFmtId="241" fontId="194" fillId="86" borderId="757" applyNumberFormat="0" applyBorder="0" applyAlignment="0" applyProtection="0">
      <alignment vertical="center"/>
    </xf>
    <xf numFmtId="171" fontId="85" fillId="0" borderId="767"/>
    <xf numFmtId="208" fontId="90" fillId="63" borderId="670"/>
    <xf numFmtId="166" fontId="113" fillId="0" borderId="742">
      <protection locked="0"/>
    </xf>
    <xf numFmtId="167" fontId="87" fillId="0" borderId="687" applyFont="0"/>
    <xf numFmtId="208" fontId="90" fillId="63" borderId="706"/>
    <xf numFmtId="167" fontId="87" fillId="0" borderId="697" applyFont="0"/>
    <xf numFmtId="0" fontId="17" fillId="21" borderId="690" applyNumberFormat="0" applyAlignment="0" applyProtection="0"/>
    <xf numFmtId="166" fontId="113" fillId="0" borderId="769">
      <protection locked="0"/>
    </xf>
    <xf numFmtId="0" fontId="83" fillId="0" borderId="713" applyNumberFormat="0" applyFont="0" applyFill="0" applyAlignment="0" applyProtection="0"/>
    <xf numFmtId="260" fontId="164" fillId="0" borderId="1894" applyBorder="0"/>
    <xf numFmtId="166" fontId="113" fillId="0" borderId="742">
      <protection locked="0"/>
    </xf>
    <xf numFmtId="0" fontId="17" fillId="21" borderId="721" applyNumberFormat="0" applyAlignment="0" applyProtection="0"/>
    <xf numFmtId="208" fontId="90" fillId="63" borderId="706"/>
    <xf numFmtId="241" fontId="194" fillId="86" borderId="791" applyNumberFormat="0" applyBorder="0" applyAlignment="0" applyProtection="0">
      <alignment vertical="center"/>
    </xf>
    <xf numFmtId="171" fontId="85" fillId="0" borderId="792"/>
    <xf numFmtId="166" fontId="113" fillId="0" borderId="769">
      <protection locked="0"/>
    </xf>
    <xf numFmtId="0" fontId="83" fillId="0" borderId="696" applyNumberFormat="0" applyFont="0" applyFill="0" applyAlignment="0" applyProtection="0"/>
    <xf numFmtId="0" fontId="17" fillId="21" borderId="736" applyNumberFormat="0" applyAlignment="0" applyProtection="0"/>
    <xf numFmtId="0" fontId="83" fillId="0" borderId="729" applyNumberFormat="0" applyFont="0" applyFill="0" applyAlignment="0" applyProtection="0"/>
    <xf numFmtId="0" fontId="17" fillId="21" borderId="745" applyNumberFormat="0" applyAlignment="0" applyProtection="0"/>
    <xf numFmtId="166" fontId="113" fillId="0" borderId="769">
      <protection locked="0"/>
    </xf>
    <xf numFmtId="0" fontId="12" fillId="24" borderId="746" applyNumberFormat="0" applyFont="0" applyAlignment="0" applyProtection="0"/>
    <xf numFmtId="208" fontId="90" fillId="63" borderId="741"/>
    <xf numFmtId="0" fontId="83" fillId="0" borderId="729" applyNumberFormat="0" applyFont="0" applyFill="0" applyAlignment="0" applyProtection="0"/>
    <xf numFmtId="0" fontId="17" fillId="21" borderId="736" applyNumberFormat="0" applyAlignment="0" applyProtection="0"/>
    <xf numFmtId="208" fontId="90" fillId="63" borderId="731"/>
    <xf numFmtId="167" fontId="87" fillId="0" borderId="730" applyFont="0"/>
    <xf numFmtId="0" fontId="83" fillId="0" borderId="729" applyNumberFormat="0" applyFont="0" applyFill="0" applyAlignment="0" applyProtection="0"/>
    <xf numFmtId="0" fontId="17" fillId="21" borderId="1935" applyNumberFormat="0" applyAlignment="0" applyProtection="0"/>
    <xf numFmtId="167" fontId="87" fillId="0" borderId="1920" applyFont="0"/>
    <xf numFmtId="0" fontId="12" fillId="24" borderId="746" applyNumberFormat="0" applyFont="0" applyAlignment="0" applyProtection="0"/>
    <xf numFmtId="241" fontId="194" fillId="86" borderId="679" applyNumberFormat="0" applyBorder="0" applyAlignment="0" applyProtection="0">
      <alignment vertical="center"/>
    </xf>
    <xf numFmtId="208" fontId="90" fillId="63" borderId="754"/>
    <xf numFmtId="166" fontId="113" fillId="0" borderId="789">
      <protection locked="0"/>
    </xf>
    <xf numFmtId="167" fontId="87" fillId="0" borderId="753" applyFont="0"/>
    <xf numFmtId="0" fontId="83" fillId="0" borderId="1919" applyNumberFormat="0" applyFont="0" applyFill="0" applyAlignment="0" applyProtection="0"/>
    <xf numFmtId="0" fontId="17" fillId="21" borderId="760" applyNumberFormat="0" applyAlignment="0" applyProtection="0"/>
    <xf numFmtId="208" fontId="90" fillId="63" borderId="1939"/>
    <xf numFmtId="0" fontId="83" fillId="0" borderId="729" applyNumberFormat="0" applyFont="0" applyFill="0" applyAlignment="0" applyProtection="0"/>
    <xf numFmtId="208" fontId="90" fillId="63" borderId="754"/>
    <xf numFmtId="166" fontId="113" fillId="0" borderId="803">
      <protection locked="0"/>
    </xf>
    <xf numFmtId="0" fontId="12" fillId="25" borderId="1201" applyNumberFormat="0" applyProtection="0">
      <alignment horizontal="left" vertical="center"/>
    </xf>
    <xf numFmtId="0" fontId="12" fillId="24" borderId="795" applyNumberFormat="0" applyFont="0" applyAlignment="0" applyProtection="0"/>
    <xf numFmtId="0" fontId="17" fillId="21" borderId="736" applyNumberFormat="0" applyAlignment="0" applyProtection="0"/>
    <xf numFmtId="0" fontId="17" fillId="21" borderId="736" applyNumberFormat="0" applyAlignment="0" applyProtection="0"/>
    <xf numFmtId="208" fontId="90" fillId="63" borderId="768"/>
    <xf numFmtId="0" fontId="83" fillId="0" borderId="752" applyNumberFormat="0" applyFont="0" applyFill="0" applyAlignment="0" applyProtection="0"/>
    <xf numFmtId="167" fontId="87" fillId="0" borderId="772" applyFont="0"/>
    <xf numFmtId="0" fontId="83" fillId="0" borderId="752" applyNumberFormat="0" applyFont="0" applyFill="0" applyAlignment="0" applyProtection="0"/>
    <xf numFmtId="0" fontId="25" fillId="8" borderId="1224" applyNumberFormat="0" applyAlignment="0" applyProtection="0"/>
    <xf numFmtId="0" fontId="17" fillId="21" borderId="745" applyNumberFormat="0" applyAlignment="0" applyProtection="0"/>
    <xf numFmtId="208" fontId="90" fillId="63" borderId="768"/>
    <xf numFmtId="0" fontId="83" fillId="0" borderId="729" applyNumberFormat="0" applyFont="0" applyFill="0" applyAlignment="0" applyProtection="0"/>
    <xf numFmtId="167" fontId="87" fillId="0" borderId="772" applyFont="0"/>
    <xf numFmtId="208" fontId="90" fillId="63" borderId="741"/>
    <xf numFmtId="0" fontId="17" fillId="21" borderId="745" applyNumberFormat="0" applyAlignment="0" applyProtection="0"/>
    <xf numFmtId="167" fontId="87" fillId="0" borderId="778" applyFont="0"/>
    <xf numFmtId="0" fontId="83" fillId="0" borderId="729" applyNumberFormat="0" applyFont="0" applyFill="0" applyAlignment="0" applyProtection="0"/>
    <xf numFmtId="208" fontId="90" fillId="63" borderId="768"/>
    <xf numFmtId="208" fontId="90" fillId="63" borderId="741"/>
    <xf numFmtId="0" fontId="11" fillId="60" borderId="1223" applyNumberFormat="0" applyProtection="0">
      <alignment horizontal="left" vertical="center" wrapText="1"/>
    </xf>
    <xf numFmtId="167" fontId="87" fillId="0" borderId="778" applyFont="0"/>
    <xf numFmtId="208" fontId="90" fillId="63" borderId="768"/>
    <xf numFmtId="0" fontId="17" fillId="21" borderId="745" applyNumberFormat="0" applyAlignment="0" applyProtection="0"/>
    <xf numFmtId="167" fontId="87" fillId="0" borderId="772" applyFont="0"/>
    <xf numFmtId="0" fontId="83" fillId="0" borderId="729" applyNumberFormat="0" applyFont="0" applyFill="0" applyAlignment="0" applyProtection="0"/>
    <xf numFmtId="208" fontId="90" fillId="63" borderId="768"/>
    <xf numFmtId="0" fontId="17" fillId="21" borderId="745" applyNumberFormat="0" applyAlignment="0" applyProtection="0"/>
    <xf numFmtId="167" fontId="87" fillId="0" borderId="772" applyFont="0"/>
    <xf numFmtId="0" fontId="11" fillId="60" borderId="1259" applyNumberFormat="0" applyProtection="0">
      <alignment horizontal="left" vertical="center" wrapText="1"/>
    </xf>
    <xf numFmtId="0" fontId="83" fillId="0" borderId="729" applyNumberFormat="0" applyFont="0" applyFill="0" applyAlignment="0" applyProtection="0"/>
    <xf numFmtId="260" fontId="164" fillId="0" borderId="1277" applyBorder="0"/>
    <xf numFmtId="0" fontId="17" fillId="21" borderId="782" applyNumberFormat="0" applyAlignment="0" applyProtection="0"/>
    <xf numFmtId="0" fontId="83" fillId="0" borderId="786" applyNumberFormat="0" applyFont="0" applyFill="0" applyAlignment="0" applyProtection="0"/>
    <xf numFmtId="167" fontId="87" fillId="0" borderId="778" applyFont="0"/>
    <xf numFmtId="208" fontId="90" fillId="63" borderId="788"/>
    <xf numFmtId="0" fontId="17" fillId="21" borderId="794" applyNumberFormat="0" applyAlignment="0" applyProtection="0"/>
    <xf numFmtId="167" fontId="87" fillId="0" borderId="787" applyFont="0"/>
    <xf numFmtId="0" fontId="83" fillId="0" borderId="786" applyNumberFormat="0" applyFont="0" applyFill="0" applyAlignment="0" applyProtection="0"/>
    <xf numFmtId="208" fontId="90" fillId="63" borderId="802"/>
    <xf numFmtId="167" fontId="87" fillId="0" borderId="801" applyFont="0"/>
    <xf numFmtId="0" fontId="12" fillId="61" borderId="681" applyNumberFormat="0">
      <alignment horizontal="left" vertical="center"/>
    </xf>
    <xf numFmtId="0" fontId="12" fillId="60" borderId="681" applyNumberFormat="0">
      <alignment horizontal="centerContinuous" vertical="center" wrapText="1"/>
    </xf>
    <xf numFmtId="0" fontId="12" fillId="61" borderId="681" applyNumberFormat="0">
      <alignment horizontal="left" vertical="center"/>
    </xf>
    <xf numFmtId="0" fontId="12" fillId="60" borderId="681" applyNumberFormat="0">
      <alignment horizontal="centerContinuous" vertical="center" wrapText="1"/>
    </xf>
    <xf numFmtId="0" fontId="12" fillId="61" borderId="699" applyNumberFormat="0">
      <alignment horizontal="left" vertical="center"/>
    </xf>
    <xf numFmtId="0" fontId="12" fillId="60" borderId="699" applyNumberFormat="0">
      <alignment horizontal="centerContinuous" vertical="center" wrapText="1"/>
    </xf>
    <xf numFmtId="0" fontId="12" fillId="61" borderId="699" applyNumberFormat="0">
      <alignment horizontal="left" vertical="center"/>
    </xf>
    <xf numFmtId="0" fontId="12" fillId="60" borderId="699" applyNumberFormat="0">
      <alignment horizontal="centerContinuous" vertical="center" wrapText="1"/>
    </xf>
    <xf numFmtId="0" fontId="12" fillId="61" borderId="690" applyNumberFormat="0">
      <alignment horizontal="left" vertical="center"/>
    </xf>
    <xf numFmtId="0" fontId="12" fillId="60" borderId="690" applyNumberFormat="0">
      <alignment horizontal="centerContinuous" vertical="center" wrapText="1"/>
    </xf>
    <xf numFmtId="0" fontId="12" fillId="61" borderId="721" applyNumberFormat="0">
      <alignment horizontal="left" vertical="center"/>
    </xf>
    <xf numFmtId="0" fontId="12" fillId="60" borderId="721" applyNumberFormat="0">
      <alignment horizontal="centerContinuous" vertical="center" wrapText="1"/>
    </xf>
    <xf numFmtId="0" fontId="12" fillId="61" borderId="736" applyNumberFormat="0">
      <alignment horizontal="left" vertical="center"/>
    </xf>
    <xf numFmtId="0" fontId="12" fillId="60" borderId="736" applyNumberFormat="0">
      <alignment horizontal="centerContinuous" vertical="center" wrapText="1"/>
    </xf>
    <xf numFmtId="0" fontId="12" fillId="61" borderId="725" applyNumberFormat="0">
      <alignment horizontal="left" vertical="center"/>
    </xf>
    <xf numFmtId="0" fontId="12" fillId="60" borderId="725" applyNumberFormat="0">
      <alignment horizontal="centerContinuous" vertical="center" wrapText="1"/>
    </xf>
    <xf numFmtId="0" fontId="12" fillId="24" borderId="746" applyNumberFormat="0" applyFont="0" applyAlignment="0" applyProtection="0"/>
    <xf numFmtId="0" fontId="12" fillId="24" borderId="746" applyNumberFormat="0" applyFont="0" applyAlignment="0" applyProtection="0"/>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12" fillId="61" borderId="745" applyNumberFormat="0">
      <alignment horizontal="left" vertical="center"/>
    </xf>
    <xf numFmtId="0" fontId="12" fillId="60" borderId="745" applyNumberFormat="0">
      <alignment horizontal="centerContinuous" vertical="center" wrapText="1"/>
    </xf>
    <xf numFmtId="0" fontId="30" fillId="0" borderId="748" applyNumberFormat="0" applyFill="0" applyAlignment="0" applyProtection="0"/>
    <xf numFmtId="0" fontId="30" fillId="0" borderId="748" applyNumberFormat="0" applyFill="0" applyAlignment="0" applyProtection="0"/>
    <xf numFmtId="0" fontId="12" fillId="61" borderId="736" applyNumberFormat="0">
      <alignment horizontal="left" vertical="center"/>
    </xf>
    <xf numFmtId="0" fontId="12" fillId="60" borderId="736" applyNumberFormat="0">
      <alignment horizontal="centerContinuous" vertical="center" wrapText="1"/>
    </xf>
    <xf numFmtId="0" fontId="17" fillId="21" borderId="745" applyNumberFormat="0" applyAlignment="0" applyProtection="0"/>
    <xf numFmtId="0" fontId="25" fillId="8" borderId="745" applyNumberFormat="0" applyAlignment="0" applyProtection="0"/>
    <xf numFmtId="0" fontId="28" fillId="21" borderId="747" applyNumberFormat="0" applyAlignment="0" applyProtection="0"/>
    <xf numFmtId="0" fontId="12" fillId="61" borderId="736" applyNumberFormat="0">
      <alignment horizontal="left" vertical="center"/>
    </xf>
    <xf numFmtId="0" fontId="12" fillId="60" borderId="736" applyNumberFormat="0">
      <alignment horizontal="centerContinuous" vertical="center" wrapText="1"/>
    </xf>
    <xf numFmtId="0" fontId="12" fillId="61" borderId="736" applyNumberFormat="0">
      <alignment horizontal="left" vertical="center"/>
    </xf>
    <xf numFmtId="0" fontId="12" fillId="60" borderId="736" applyNumberFormat="0">
      <alignment horizontal="centerContinuous" vertical="center" wrapText="1"/>
    </xf>
    <xf numFmtId="0" fontId="12" fillId="25" borderId="759" applyNumberFormat="0" applyProtection="0">
      <alignment horizontal="left" vertical="center"/>
    </xf>
    <xf numFmtId="0" fontId="17" fillId="21" borderId="760" applyNumberFormat="0" applyAlignment="0" applyProtection="0"/>
    <xf numFmtId="0" fontId="30" fillId="0" borderId="762" applyNumberFormat="0" applyFill="0" applyAlignment="0" applyProtection="0"/>
    <xf numFmtId="0" fontId="12" fillId="25" borderId="759" applyNumberFormat="0" applyProtection="0">
      <alignment horizontal="left" vertical="center"/>
    </xf>
    <xf numFmtId="0" fontId="25" fillId="8" borderId="760" applyNumberFormat="0" applyAlignment="0" applyProtection="0"/>
    <xf numFmtId="0" fontId="28" fillId="21" borderId="761" applyNumberFormat="0" applyAlignment="0" applyProtection="0"/>
    <xf numFmtId="0" fontId="12" fillId="61" borderId="760" applyNumberFormat="0">
      <alignment horizontal="left" vertical="center"/>
    </xf>
    <xf numFmtId="0" fontId="12" fillId="60" borderId="760" applyNumberFormat="0">
      <alignment horizontal="centerContinuous" vertical="center" wrapText="1"/>
    </xf>
    <xf numFmtId="0" fontId="12" fillId="61" borderId="760" applyNumberFormat="0">
      <alignment horizontal="left" vertical="center"/>
    </xf>
    <xf numFmtId="0" fontId="12" fillId="60" borderId="760" applyNumberFormat="0">
      <alignment horizontal="centerContinuous" vertical="center" wrapText="1"/>
    </xf>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60" applyNumberFormat="0" applyAlignment="0" applyProtection="0"/>
    <xf numFmtId="0" fontId="25" fillId="8" borderId="760" applyNumberFormat="0" applyAlignment="0" applyProtection="0"/>
    <xf numFmtId="0" fontId="28" fillId="21" borderId="761" applyNumberFormat="0" applyAlignment="0" applyProtection="0"/>
    <xf numFmtId="0" fontId="30" fillId="0" borderId="762" applyNumberFormat="0" applyFill="0" applyAlignment="0" applyProtection="0"/>
    <xf numFmtId="0" fontId="17" fillId="21" borderId="760" applyNumberFormat="0" applyAlignment="0" applyProtection="0"/>
    <xf numFmtId="0" fontId="25" fillId="8" borderId="760" applyNumberFormat="0" applyAlignment="0" applyProtection="0"/>
    <xf numFmtId="0" fontId="25" fillId="8" borderId="736" applyNumberFormat="0" applyAlignment="0" applyProtection="0"/>
    <xf numFmtId="0" fontId="12" fillId="24" borderId="763" applyNumberFormat="0" applyFont="0" applyAlignment="0" applyProtection="0"/>
    <xf numFmtId="0" fontId="12" fillId="25" borderId="689" applyNumberFormat="0" applyProtection="0">
      <alignment horizontal="left" vertical="center"/>
    </xf>
    <xf numFmtId="0" fontId="12" fillId="25" borderId="689" applyNumberFormat="0" applyProtection="0">
      <alignment horizontal="left" vertical="center"/>
    </xf>
    <xf numFmtId="0" fontId="12" fillId="25" borderId="675" applyNumberFormat="0" applyProtection="0">
      <alignment horizontal="left" vertical="center"/>
    </xf>
    <xf numFmtId="0" fontId="12" fillId="25" borderId="675" applyNumberFormat="0" applyProtection="0">
      <alignment horizontal="left" vertical="center"/>
    </xf>
    <xf numFmtId="0" fontId="17" fillId="21" borderId="736" applyNumberFormat="0" applyAlignment="0" applyProtection="0"/>
    <xf numFmtId="0" fontId="12" fillId="24" borderId="763"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28" fillId="21" borderId="738" applyNumberFormat="0" applyAlignment="0" applyProtection="0"/>
    <xf numFmtId="0" fontId="30" fillId="0" borderId="683" applyNumberFormat="0" applyFill="0" applyAlignment="0" applyProtection="0"/>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5" fillId="8" borderId="681" applyNumberFormat="0" applyAlignment="0" applyProtection="0"/>
    <xf numFmtId="0" fontId="17" fillId="21" borderId="681" applyNumberFormat="0" applyAlignment="0" applyProtection="0"/>
    <xf numFmtId="0" fontId="30" fillId="0" borderId="683" applyNumberFormat="0" applyFill="0" applyAlignment="0" applyProtection="0"/>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5" fillId="8" borderId="681" applyNumberFormat="0" applyAlignment="0" applyProtection="0"/>
    <xf numFmtId="0" fontId="17" fillId="21" borderId="681" applyNumberFormat="0" applyAlignment="0" applyProtection="0"/>
    <xf numFmtId="208" fontId="90" fillId="63" borderId="1243"/>
    <xf numFmtId="0" fontId="12" fillId="61" borderId="736" applyNumberFormat="0">
      <alignment horizontal="left" vertical="center"/>
    </xf>
    <xf numFmtId="0" fontId="30" fillId="0" borderId="683" applyNumberFormat="0" applyFill="0" applyAlignment="0" applyProtection="0"/>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5" fillId="8" borderId="681" applyNumberFormat="0" applyAlignment="0" applyProtection="0"/>
    <xf numFmtId="0" fontId="17" fillId="21" borderId="681" applyNumberFormat="0" applyAlignment="0" applyProtection="0"/>
    <xf numFmtId="0" fontId="12" fillId="25" borderId="675" applyNumberFormat="0" applyProtection="0">
      <alignment horizontal="left" vertical="center"/>
    </xf>
    <xf numFmtId="0" fontId="30" fillId="0" borderId="683" applyNumberFormat="0" applyFill="0" applyAlignment="0" applyProtection="0"/>
    <xf numFmtId="0" fontId="12" fillId="25" borderId="675" applyNumberFormat="0" applyProtection="0">
      <alignment horizontal="left" vertical="center"/>
    </xf>
    <xf numFmtId="0" fontId="12" fillId="60" borderId="736" applyNumberFormat="0">
      <alignment horizontal="centerContinuous" vertical="center" wrapText="1"/>
    </xf>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25" fillId="8" borderId="681" applyNumberFormat="0" applyAlignment="0" applyProtection="0"/>
    <xf numFmtId="0" fontId="25" fillId="8" borderId="773" applyNumberFormat="0" applyAlignment="0" applyProtection="0"/>
    <xf numFmtId="0" fontId="12" fillId="24" borderId="774" applyNumberFormat="0" applyFont="0" applyAlignment="0" applyProtection="0"/>
    <xf numFmtId="0" fontId="47" fillId="0" borderId="1277">
      <alignment horizontal="left" vertical="center"/>
    </xf>
    <xf numFmtId="0" fontId="17" fillId="21" borderId="773" applyNumberFormat="0" applyAlignment="0" applyProtection="0"/>
    <xf numFmtId="0" fontId="12" fillId="25" borderId="698" applyNumberFormat="0" applyProtection="0">
      <alignment horizontal="left" vertical="center"/>
    </xf>
    <xf numFmtId="0" fontId="12" fillId="25" borderId="698" applyNumberFormat="0" applyProtection="0">
      <alignment horizontal="left" vertical="center"/>
    </xf>
    <xf numFmtId="0" fontId="17" fillId="21" borderId="681" applyNumberFormat="0" applyAlignment="0" applyProtection="0"/>
    <xf numFmtId="0" fontId="17" fillId="21" borderId="736" applyNumberFormat="0" applyAlignment="0" applyProtection="0"/>
    <xf numFmtId="0" fontId="25" fillId="8" borderId="736" applyNumberFormat="0" applyAlignment="0" applyProtection="0"/>
    <xf numFmtId="0" fontId="12" fillId="24" borderId="763" applyNumberFormat="0" applyFont="0" applyAlignment="0" applyProtection="0"/>
    <xf numFmtId="0" fontId="12" fillId="61" borderId="736" applyNumberFormat="0">
      <alignment horizontal="left" vertical="center"/>
    </xf>
    <xf numFmtId="0" fontId="17" fillId="21" borderId="773" applyNumberFormat="0" applyAlignment="0" applyProtection="0"/>
    <xf numFmtId="0" fontId="30" fillId="0" borderId="683" applyNumberFormat="0" applyFill="0" applyAlignment="0" applyProtection="0"/>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5" fillId="8" borderId="681" applyNumberFormat="0" applyAlignment="0" applyProtection="0"/>
    <xf numFmtId="0" fontId="17" fillId="21" borderId="681" applyNumberFormat="0" applyAlignment="0" applyProtection="0"/>
    <xf numFmtId="0" fontId="30" fillId="0" borderId="683" applyNumberFormat="0" applyFill="0" applyAlignment="0" applyProtection="0"/>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5" fillId="8" borderId="681" applyNumberFormat="0" applyAlignment="0" applyProtection="0"/>
    <xf numFmtId="0" fontId="17" fillId="21" borderId="681" applyNumberFormat="0" applyAlignment="0" applyProtection="0"/>
    <xf numFmtId="0" fontId="12" fillId="24" borderId="763" applyNumberFormat="0" applyFont="0" applyAlignment="0" applyProtection="0"/>
    <xf numFmtId="0" fontId="12" fillId="60" borderId="736" applyNumberFormat="0">
      <alignment horizontal="centerContinuous" vertical="center" wrapText="1"/>
    </xf>
    <xf numFmtId="0" fontId="12" fillId="25" borderId="698" applyNumberFormat="0" applyProtection="0">
      <alignment horizontal="left" vertical="center"/>
    </xf>
    <xf numFmtId="0" fontId="12" fillId="25" borderId="698" applyNumberFormat="0" applyProtection="0">
      <alignment horizontal="left" vertical="center"/>
    </xf>
    <xf numFmtId="0" fontId="30" fillId="0" borderId="683" applyNumberFormat="0" applyFill="0" applyAlignment="0" applyProtection="0"/>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5" fillId="8" borderId="681" applyNumberFormat="0" applyAlignment="0" applyProtection="0"/>
    <xf numFmtId="0" fontId="17" fillId="21" borderId="681" applyNumberFormat="0" applyAlignment="0" applyProtection="0"/>
    <xf numFmtId="0" fontId="17" fillId="21" borderId="681" applyNumberFormat="0" applyAlignment="0" applyProtection="0"/>
    <xf numFmtId="0" fontId="25" fillId="8" borderId="681" applyNumberFormat="0" applyAlignment="0" applyProtection="0"/>
    <xf numFmtId="0" fontId="28" fillId="21" borderId="682" applyNumberFormat="0" applyAlignment="0" applyProtection="0"/>
    <xf numFmtId="0" fontId="30" fillId="0" borderId="683" applyNumberFormat="0" applyFill="0" applyAlignment="0" applyProtection="0"/>
    <xf numFmtId="0" fontId="17" fillId="21" borderId="681" applyNumberFormat="0" applyAlignment="0" applyProtection="0"/>
    <xf numFmtId="0" fontId="25" fillId="8" borderId="681" applyNumberFormat="0" applyAlignment="0" applyProtection="0"/>
    <xf numFmtId="0" fontId="28" fillId="21" borderId="682" applyNumberFormat="0" applyAlignment="0" applyProtection="0"/>
    <xf numFmtId="0" fontId="30" fillId="0" borderId="683" applyNumberFormat="0" applyFill="0" applyAlignment="0" applyProtection="0"/>
    <xf numFmtId="0" fontId="12" fillId="25" borderId="675" applyNumberFormat="0" applyProtection="0">
      <alignment horizontal="left" vertical="center"/>
    </xf>
    <xf numFmtId="0" fontId="12" fillId="25" borderId="675" applyNumberFormat="0" applyProtection="0">
      <alignment horizontal="left" vertical="center"/>
    </xf>
    <xf numFmtId="0" fontId="17" fillId="21" borderId="681" applyNumberFormat="0" applyAlignment="0" applyProtection="0"/>
    <xf numFmtId="0" fontId="25" fillId="8" borderId="681" applyNumberFormat="0" applyAlignment="0" applyProtection="0"/>
    <xf numFmtId="0" fontId="28" fillId="21" borderId="682" applyNumberFormat="0" applyAlignment="0" applyProtection="0"/>
    <xf numFmtId="0" fontId="30" fillId="0" borderId="683" applyNumberFormat="0" applyFill="0" applyAlignment="0" applyProtection="0"/>
    <xf numFmtId="0" fontId="17" fillId="21" borderId="681" applyNumberFormat="0" applyAlignment="0" applyProtection="0"/>
    <xf numFmtId="0" fontId="25" fillId="8" borderId="681" applyNumberFormat="0" applyAlignment="0" applyProtection="0"/>
    <xf numFmtId="0" fontId="28" fillId="21" borderId="738" applyNumberFormat="0" applyAlignment="0" applyProtection="0"/>
    <xf numFmtId="0" fontId="30" fillId="0" borderId="739" applyNumberFormat="0" applyFill="0" applyAlignment="0" applyProtection="0"/>
    <xf numFmtId="0" fontId="28" fillId="21" borderId="682" applyNumberFormat="0" applyAlignment="0" applyProtection="0"/>
    <xf numFmtId="0" fontId="30" fillId="0" borderId="683"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12" fillId="61" borderId="773" applyNumberFormat="0">
      <alignment horizontal="left" vertical="center"/>
    </xf>
    <xf numFmtId="0" fontId="12" fillId="60" borderId="773" applyNumberFormat="0">
      <alignment horizontal="centerContinuous" vertical="center" wrapText="1"/>
    </xf>
    <xf numFmtId="0" fontId="30" fillId="0" borderId="683" applyNumberFormat="0" applyFill="0" applyAlignment="0" applyProtection="0"/>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5" fillId="8" borderId="681" applyNumberFormat="0" applyAlignment="0" applyProtection="0"/>
    <xf numFmtId="0" fontId="30" fillId="0" borderId="776" applyNumberFormat="0" applyFill="0" applyAlignment="0" applyProtection="0"/>
    <xf numFmtId="0" fontId="17" fillId="21" borderId="681" applyNumberFormat="0" applyAlignment="0" applyProtection="0"/>
    <xf numFmtId="0" fontId="12" fillId="61" borderId="745" applyNumberFormat="0">
      <alignment horizontal="left" vertical="center"/>
    </xf>
    <xf numFmtId="0" fontId="12" fillId="60" borderId="745" applyNumberFormat="0">
      <alignment horizontal="centerContinuous" vertical="center" wrapText="1"/>
    </xf>
    <xf numFmtId="0" fontId="30" fillId="0" borderId="702" applyNumberFormat="0" applyFill="0" applyAlignment="0" applyProtection="0"/>
    <xf numFmtId="0" fontId="28" fillId="21" borderId="701"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5" fillId="8" borderId="699" applyNumberFormat="0" applyAlignment="0" applyProtection="0"/>
    <xf numFmtId="0" fontId="17" fillId="21" borderId="699" applyNumberFormat="0" applyAlignment="0" applyProtection="0"/>
    <xf numFmtId="0" fontId="30" fillId="0" borderId="702" applyNumberFormat="0" applyFill="0" applyAlignment="0" applyProtection="0"/>
    <xf numFmtId="0" fontId="28" fillId="21" borderId="701"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5" fillId="8" borderId="699" applyNumberFormat="0" applyAlignment="0" applyProtection="0"/>
    <xf numFmtId="0" fontId="17" fillId="21" borderId="699" applyNumberFormat="0" applyAlignment="0" applyProtection="0"/>
    <xf numFmtId="0" fontId="12" fillId="61" borderId="745" applyNumberFormat="0">
      <alignment horizontal="left" vertical="center"/>
    </xf>
    <xf numFmtId="0" fontId="12" fillId="25" borderId="698" applyNumberFormat="0" applyProtection="0">
      <alignment horizontal="left" vertical="center"/>
    </xf>
    <xf numFmtId="0" fontId="12" fillId="25" borderId="698" applyNumberFormat="0" applyProtection="0">
      <alignment horizontal="left" vertical="center"/>
    </xf>
    <xf numFmtId="0" fontId="12" fillId="60" borderId="745" applyNumberFormat="0">
      <alignment horizontal="centerContinuous" vertical="center" wrapText="1"/>
    </xf>
    <xf numFmtId="0" fontId="30" fillId="0" borderId="702" applyNumberFormat="0" applyFill="0" applyAlignment="0" applyProtection="0"/>
    <xf numFmtId="0" fontId="28" fillId="21" borderId="701"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5" fillId="8" borderId="699" applyNumberFormat="0" applyAlignment="0" applyProtection="0"/>
    <xf numFmtId="0" fontId="17" fillId="21" borderId="699" applyNumberFormat="0" applyAlignment="0" applyProtection="0"/>
    <xf numFmtId="0" fontId="30" fillId="0" borderId="702" applyNumberFormat="0" applyFill="0" applyAlignment="0" applyProtection="0"/>
    <xf numFmtId="0" fontId="17" fillId="21" borderId="681" applyNumberFormat="0" applyAlignment="0" applyProtection="0"/>
    <xf numFmtId="0" fontId="25" fillId="8" borderId="681"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8" fillId="21" borderId="682" applyNumberFormat="0" applyAlignment="0" applyProtection="0"/>
    <xf numFmtId="0" fontId="30" fillId="0" borderId="683" applyNumberFormat="0" applyFill="0" applyAlignment="0" applyProtection="0"/>
    <xf numFmtId="0" fontId="17" fillId="21" borderId="681" applyNumberFormat="0" applyAlignment="0" applyProtection="0"/>
    <xf numFmtId="0" fontId="25" fillId="8" borderId="681"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8" fillId="21" borderId="682" applyNumberFormat="0" applyAlignment="0" applyProtection="0"/>
    <xf numFmtId="0" fontId="30" fillId="0" borderId="683" applyNumberFormat="0" applyFill="0" applyAlignment="0" applyProtection="0"/>
    <xf numFmtId="0" fontId="17" fillId="21" borderId="681" applyNumberFormat="0" applyAlignment="0" applyProtection="0"/>
    <xf numFmtId="0" fontId="25" fillId="8" borderId="681"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8" fillId="21" borderId="682" applyNumberFormat="0" applyAlignment="0" applyProtection="0"/>
    <xf numFmtId="0" fontId="30" fillId="0" borderId="683" applyNumberFormat="0" applyFill="0" applyAlignment="0" applyProtection="0"/>
    <xf numFmtId="0" fontId="17" fillId="21" borderId="681" applyNumberFormat="0" applyAlignment="0" applyProtection="0"/>
    <xf numFmtId="0" fontId="25" fillId="8" borderId="681"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8" fillId="21" borderId="682" applyNumberFormat="0" applyAlignment="0" applyProtection="0"/>
    <xf numFmtId="0" fontId="30" fillId="0" borderId="683" applyNumberFormat="0" applyFill="0" applyAlignment="0" applyProtection="0"/>
    <xf numFmtId="0" fontId="17" fillId="21" borderId="690" applyNumberFormat="0" applyAlignment="0" applyProtection="0"/>
    <xf numFmtId="0" fontId="25" fillId="8" borderId="690"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692" applyNumberFormat="0" applyAlignment="0" applyProtection="0"/>
    <xf numFmtId="0" fontId="30" fillId="0" borderId="693" applyNumberFormat="0" applyFill="0" applyAlignment="0" applyProtection="0"/>
    <xf numFmtId="0" fontId="17" fillId="21" borderId="690" applyNumberFormat="0" applyAlignment="0" applyProtection="0"/>
    <xf numFmtId="0" fontId="25" fillId="8" borderId="690"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692" applyNumberFormat="0" applyAlignment="0" applyProtection="0"/>
    <xf numFmtId="0" fontId="30" fillId="0" borderId="693" applyNumberFormat="0" applyFill="0" applyAlignment="0" applyProtection="0"/>
    <xf numFmtId="0" fontId="12" fillId="25" borderId="689" applyNumberFormat="0" applyProtection="0">
      <alignment horizontal="left" vertical="center"/>
    </xf>
    <xf numFmtId="0" fontId="12" fillId="25" borderId="689" applyNumberFormat="0" applyProtection="0">
      <alignment horizontal="left" vertical="center"/>
    </xf>
    <xf numFmtId="0" fontId="17" fillId="21" borderId="690" applyNumberFormat="0" applyAlignment="0" applyProtection="0"/>
    <xf numFmtId="0" fontId="25" fillId="8" borderId="690"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692" applyNumberFormat="0" applyAlignment="0" applyProtection="0"/>
    <xf numFmtId="0" fontId="30" fillId="0" borderId="693" applyNumberFormat="0" applyFill="0" applyAlignment="0" applyProtection="0"/>
    <xf numFmtId="0" fontId="17" fillId="21" borderId="690" applyNumberFormat="0" applyAlignment="0" applyProtection="0"/>
    <xf numFmtId="0" fontId="25" fillId="8" borderId="690"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692" applyNumberFormat="0" applyAlignment="0" applyProtection="0"/>
    <xf numFmtId="0" fontId="30" fillId="0" borderId="693" applyNumberFormat="0" applyFill="0" applyAlignment="0" applyProtection="0"/>
    <xf numFmtId="0" fontId="28" fillId="21" borderId="701"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5" fillId="8" borderId="699" applyNumberFormat="0" applyAlignment="0" applyProtection="0"/>
    <xf numFmtId="0" fontId="17" fillId="21" borderId="699" applyNumberFormat="0" applyAlignment="0" applyProtection="0"/>
    <xf numFmtId="0" fontId="30" fillId="0" borderId="693" applyNumberFormat="0" applyFill="0" applyAlignment="0" applyProtection="0"/>
    <xf numFmtId="0" fontId="28" fillId="21" borderId="692"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5" fillId="8" borderId="690" applyNumberFormat="0" applyAlignment="0" applyProtection="0"/>
    <xf numFmtId="0" fontId="17" fillId="21" borderId="690" applyNumberFormat="0" applyAlignment="0" applyProtection="0"/>
    <xf numFmtId="0" fontId="30" fillId="0" borderId="693" applyNumberFormat="0" applyFill="0" applyAlignment="0" applyProtection="0"/>
    <xf numFmtId="0" fontId="28" fillId="21" borderId="692" applyNumberFormat="0" applyAlignment="0" applyProtection="0"/>
    <xf numFmtId="0" fontId="12" fillId="24" borderId="691" applyNumberFormat="0" applyFont="0" applyAlignment="0" applyProtection="0"/>
    <xf numFmtId="0" fontId="12" fillId="25" borderId="698" applyNumberFormat="0" applyProtection="0">
      <alignment horizontal="left" vertical="center"/>
    </xf>
    <xf numFmtId="0" fontId="12" fillId="25" borderId="698" applyNumberFormat="0" applyProtection="0">
      <alignment horizontal="left" vertical="center"/>
    </xf>
    <xf numFmtId="0" fontId="25" fillId="8" borderId="745" applyNumberFormat="0" applyAlignment="0" applyProtection="0"/>
    <xf numFmtId="0" fontId="12" fillId="25" borderId="720" applyNumberFormat="0" applyProtection="0">
      <alignment horizontal="left" vertical="center"/>
    </xf>
    <xf numFmtId="0" fontId="12" fillId="25" borderId="720" applyNumberFormat="0" applyProtection="0">
      <alignment horizontal="left" vertical="center"/>
    </xf>
    <xf numFmtId="0" fontId="12" fillId="24" borderId="691" applyNumberFormat="0" applyFont="0" applyAlignment="0" applyProtection="0"/>
    <xf numFmtId="0" fontId="12" fillId="61" borderId="745" applyNumberFormat="0">
      <alignment horizontal="left" vertical="center"/>
    </xf>
    <xf numFmtId="0" fontId="12" fillId="60" borderId="745" applyNumberFormat="0">
      <alignment horizontal="centerContinuous" vertical="center" wrapText="1"/>
    </xf>
    <xf numFmtId="0" fontId="30" fillId="0" borderId="748" applyNumberFormat="0" applyFill="0" applyAlignment="0" applyProtection="0"/>
    <xf numFmtId="0" fontId="17" fillId="21" borderId="745" applyNumberFormat="0" applyAlignment="0" applyProtection="0"/>
    <xf numFmtId="0" fontId="25" fillId="8" borderId="690" applyNumberFormat="0" applyAlignment="0" applyProtection="0"/>
    <xf numFmtId="0" fontId="25" fillId="8" borderId="745" applyNumberFormat="0" applyAlignment="0" applyProtection="0"/>
    <xf numFmtId="0" fontId="28" fillId="21" borderId="747" applyNumberFormat="0" applyAlignment="0" applyProtection="0"/>
    <xf numFmtId="0" fontId="28" fillId="21" borderId="747" applyNumberFormat="0" applyAlignment="0" applyProtection="0"/>
    <xf numFmtId="0" fontId="17" fillId="21" borderId="699" applyNumberFormat="0" applyAlignment="0" applyProtection="0"/>
    <xf numFmtId="0" fontId="17" fillId="21" borderId="690" applyNumberFormat="0" applyAlignment="0" applyProtection="0"/>
    <xf numFmtId="0" fontId="25" fillId="8" borderId="699"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7" fillId="21" borderId="699" applyNumberFormat="0" applyAlignment="0" applyProtection="0"/>
    <xf numFmtId="0" fontId="25" fillId="8" borderId="699"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2" fillId="25" borderId="698" applyNumberFormat="0" applyProtection="0">
      <alignment horizontal="left" vertical="center"/>
    </xf>
    <xf numFmtId="0" fontId="12" fillId="25" borderId="698" applyNumberFormat="0" applyProtection="0">
      <alignment horizontal="left" vertical="center"/>
    </xf>
    <xf numFmtId="0" fontId="17" fillId="21" borderId="699" applyNumberFormat="0" applyAlignment="0" applyProtection="0"/>
    <xf numFmtId="0" fontId="25" fillId="8" borderId="699"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7" fillId="21" borderId="699" applyNumberFormat="0" applyAlignment="0" applyProtection="0"/>
    <xf numFmtId="0" fontId="25" fillId="8" borderId="699"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2" fillId="25" borderId="720" applyNumberFormat="0" applyProtection="0">
      <alignment horizontal="left" vertical="center"/>
    </xf>
    <xf numFmtId="0" fontId="12" fillId="25" borderId="720" applyNumberFormat="0" applyProtection="0">
      <alignment horizontal="left" vertical="center"/>
    </xf>
    <xf numFmtId="0" fontId="30" fillId="0" borderId="693" applyNumberFormat="0" applyFill="0" applyAlignment="0" applyProtection="0"/>
    <xf numFmtId="0" fontId="28" fillId="21" borderId="692"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5" fillId="8" borderId="690" applyNumberFormat="0" applyAlignment="0" applyProtection="0"/>
    <xf numFmtId="0" fontId="17" fillId="21" borderId="690" applyNumberFormat="0" applyAlignment="0" applyProtection="0"/>
    <xf numFmtId="0" fontId="30" fillId="0" borderId="693" applyNumberFormat="0" applyFill="0" applyAlignment="0" applyProtection="0"/>
    <xf numFmtId="0" fontId="28" fillId="21" borderId="692"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12" fillId="61" borderId="745" applyNumberFormat="0">
      <alignment horizontal="left" vertical="center"/>
    </xf>
    <xf numFmtId="0" fontId="12" fillId="25" borderId="735" applyNumberFormat="0" applyProtection="0">
      <alignment horizontal="left" vertical="center"/>
    </xf>
    <xf numFmtId="0" fontId="12" fillId="25" borderId="735" applyNumberFormat="0" applyProtection="0">
      <alignment horizontal="left" vertical="center"/>
    </xf>
    <xf numFmtId="0" fontId="12" fillId="60" borderId="745" applyNumberFormat="0">
      <alignment horizontal="centerContinuous" vertical="center" wrapText="1"/>
    </xf>
    <xf numFmtId="0" fontId="25" fillId="8" borderId="690" applyNumberFormat="0" applyAlignment="0" applyProtection="0"/>
    <xf numFmtId="0" fontId="17" fillId="21" borderId="690" applyNumberFormat="0" applyAlignment="0" applyProtection="0"/>
    <xf numFmtId="0" fontId="17" fillId="21" borderId="745" applyNumberFormat="0" applyAlignment="0" applyProtection="0"/>
    <xf numFmtId="0" fontId="25" fillId="8" borderId="745" applyNumberFormat="0" applyAlignment="0" applyProtection="0"/>
    <xf numFmtId="0" fontId="12" fillId="61" borderId="773" applyNumberFormat="0">
      <alignment horizontal="left" vertical="center"/>
    </xf>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12" fillId="60" borderId="773" applyNumberFormat="0">
      <alignment horizontal="centerContinuous" vertical="center" wrapText="1"/>
    </xf>
    <xf numFmtId="0" fontId="28" fillId="21" borderId="747" applyNumberFormat="0" applyAlignment="0" applyProtection="0"/>
    <xf numFmtId="0" fontId="30" fillId="0" borderId="748"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45" applyNumberFormat="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17" fillId="21" borderId="699" applyNumberFormat="0" applyAlignment="0" applyProtection="0"/>
    <xf numFmtId="0" fontId="25" fillId="8" borderId="699"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7" fillId="21" borderId="699" applyNumberFormat="0" applyAlignment="0" applyProtection="0"/>
    <xf numFmtId="0" fontId="25" fillId="8" borderId="699"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2" fillId="25" borderId="698" applyNumberFormat="0" applyProtection="0">
      <alignment horizontal="left" vertical="center"/>
    </xf>
    <xf numFmtId="0" fontId="12" fillId="25" borderId="698" applyNumberFormat="0" applyProtection="0">
      <alignment horizontal="left" vertical="center"/>
    </xf>
    <xf numFmtId="0" fontId="17" fillId="21" borderId="699" applyNumberFormat="0" applyAlignment="0" applyProtection="0"/>
    <xf numFmtId="0" fontId="25" fillId="8" borderId="699"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7" fillId="21" borderId="699" applyNumberFormat="0" applyAlignment="0" applyProtection="0"/>
    <xf numFmtId="0" fontId="25" fillId="8" borderId="699"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17" fillId="21" borderId="721" applyNumberFormat="0" applyAlignment="0" applyProtection="0"/>
    <xf numFmtId="0" fontId="25" fillId="8" borderId="721" applyNumberFormat="0" applyAlignment="0" applyProtection="0"/>
    <xf numFmtId="0" fontId="12" fillId="24" borderId="722" applyNumberFormat="0" applyFont="0" applyAlignment="0" applyProtection="0"/>
    <xf numFmtId="0" fontId="12" fillId="24" borderId="722" applyNumberFormat="0" applyFont="0" applyAlignment="0" applyProtection="0"/>
    <xf numFmtId="0" fontId="28" fillId="21" borderId="723" applyNumberFormat="0" applyAlignment="0" applyProtection="0"/>
    <xf numFmtId="0" fontId="30" fillId="0" borderId="724" applyNumberFormat="0" applyFill="0" applyAlignment="0" applyProtection="0"/>
    <xf numFmtId="0" fontId="17" fillId="21" borderId="721" applyNumberFormat="0" applyAlignment="0" applyProtection="0"/>
    <xf numFmtId="0" fontId="25" fillId="8" borderId="721" applyNumberFormat="0" applyAlignment="0" applyProtection="0"/>
    <xf numFmtId="0" fontId="12" fillId="24" borderId="722" applyNumberFormat="0" applyFont="0" applyAlignment="0" applyProtection="0"/>
    <xf numFmtId="0" fontId="12" fillId="24" borderId="722" applyNumberFormat="0" applyFont="0" applyAlignment="0" applyProtection="0"/>
    <xf numFmtId="0" fontId="28" fillId="21" borderId="723" applyNumberFormat="0" applyAlignment="0" applyProtection="0"/>
    <xf numFmtId="0" fontId="30" fillId="0" borderId="724" applyNumberFormat="0" applyFill="0" applyAlignment="0" applyProtection="0"/>
    <xf numFmtId="0" fontId="12" fillId="25" borderId="720" applyNumberFormat="0" applyProtection="0">
      <alignment horizontal="left" vertical="center"/>
    </xf>
    <xf numFmtId="0" fontId="12" fillId="25" borderId="720" applyNumberFormat="0" applyProtection="0">
      <alignment horizontal="left" vertical="center"/>
    </xf>
    <xf numFmtId="0" fontId="17" fillId="21" borderId="721" applyNumberFormat="0" applyAlignment="0" applyProtection="0"/>
    <xf numFmtId="0" fontId="25" fillId="8" borderId="721" applyNumberFormat="0" applyAlignment="0" applyProtection="0"/>
    <xf numFmtId="0" fontId="12" fillId="24" borderId="722" applyNumberFormat="0" applyFont="0" applyAlignment="0" applyProtection="0"/>
    <xf numFmtId="0" fontId="12" fillId="24" borderId="722" applyNumberFormat="0" applyFont="0" applyAlignment="0" applyProtection="0"/>
    <xf numFmtId="0" fontId="28" fillId="21" borderId="723" applyNumberFormat="0" applyAlignment="0" applyProtection="0"/>
    <xf numFmtId="0" fontId="30" fillId="0" borderId="724" applyNumberFormat="0" applyFill="0" applyAlignment="0" applyProtection="0"/>
    <xf numFmtId="0" fontId="17" fillId="21" borderId="721" applyNumberFormat="0" applyAlignment="0" applyProtection="0"/>
    <xf numFmtId="0" fontId="25" fillId="8" borderId="721" applyNumberFormat="0" applyAlignment="0" applyProtection="0"/>
    <xf numFmtId="0" fontId="12" fillId="24" borderId="722" applyNumberFormat="0" applyFont="0" applyAlignment="0" applyProtection="0"/>
    <xf numFmtId="0" fontId="12" fillId="24" borderId="722" applyNumberFormat="0" applyFont="0" applyAlignment="0" applyProtection="0"/>
    <xf numFmtId="0" fontId="28" fillId="21" borderId="723" applyNumberFormat="0" applyAlignment="0" applyProtection="0"/>
    <xf numFmtId="0" fontId="30" fillId="0" borderId="724" applyNumberFormat="0" applyFill="0" applyAlignment="0" applyProtection="0"/>
    <xf numFmtId="0" fontId="12" fillId="61" borderId="745" applyNumberFormat="0">
      <alignment horizontal="left" vertical="center"/>
    </xf>
    <xf numFmtId="0" fontId="12" fillId="60" borderId="745" applyNumberFormat="0">
      <alignment horizontal="centerContinuous" vertical="center" wrapText="1"/>
    </xf>
    <xf numFmtId="0" fontId="12" fillId="61" borderId="745" applyNumberFormat="0">
      <alignment horizontal="left" vertical="center"/>
    </xf>
    <xf numFmtId="0" fontId="12" fillId="60" borderId="745" applyNumberFormat="0">
      <alignment horizontal="centerContinuous" vertical="center" wrapText="1"/>
    </xf>
    <xf numFmtId="0" fontId="12" fillId="25" borderId="735" applyNumberFormat="0" applyProtection="0">
      <alignment horizontal="left" vertical="center"/>
    </xf>
    <xf numFmtId="0" fontId="12" fillId="25" borderId="735" applyNumberFormat="0" applyProtection="0">
      <alignment horizontal="left" vertical="center"/>
    </xf>
    <xf numFmtId="0" fontId="30" fillId="0" borderId="739" applyNumberFormat="0" applyFill="0" applyAlignment="0" applyProtection="0"/>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36" applyNumberFormat="0" applyAlignment="0" applyProtection="0"/>
    <xf numFmtId="0" fontId="30" fillId="0" borderId="739" applyNumberFormat="0" applyFill="0" applyAlignment="0" applyProtection="0"/>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36" applyNumberFormat="0" applyAlignment="0" applyProtection="0"/>
    <xf numFmtId="0" fontId="30" fillId="0" borderId="739" applyNumberFormat="0" applyFill="0" applyAlignment="0" applyProtection="0"/>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25" applyNumberFormat="0" applyAlignment="0" applyProtection="0"/>
    <xf numFmtId="0" fontId="25" fillId="8" borderId="725" applyNumberFormat="0" applyAlignment="0" applyProtection="0"/>
    <xf numFmtId="0" fontId="28" fillId="21" borderId="726" applyNumberFormat="0" applyAlignment="0" applyProtection="0"/>
    <xf numFmtId="0" fontId="30" fillId="0" borderId="727" applyNumberFormat="0" applyFill="0" applyAlignment="0" applyProtection="0"/>
    <xf numFmtId="0" fontId="17" fillId="21" borderId="725" applyNumberFormat="0" applyAlignment="0" applyProtection="0"/>
    <xf numFmtId="0" fontId="25" fillId="8" borderId="725" applyNumberFormat="0" applyAlignment="0" applyProtection="0"/>
    <xf numFmtId="0" fontId="28" fillId="21" borderId="747" applyNumberFormat="0" applyAlignment="0" applyProtection="0"/>
    <xf numFmtId="0" fontId="28" fillId="21" borderId="726" applyNumberFormat="0" applyAlignment="0" applyProtection="0"/>
    <xf numFmtId="0" fontId="30" fillId="0" borderId="727" applyNumberFormat="0" applyFill="0" applyAlignment="0" applyProtection="0"/>
    <xf numFmtId="0" fontId="12" fillId="25" borderId="720" applyNumberFormat="0" applyProtection="0">
      <alignment horizontal="left" vertical="center"/>
    </xf>
    <xf numFmtId="0" fontId="12" fillId="25" borderId="720" applyNumberFormat="0" applyProtection="0">
      <alignment horizontal="left" vertical="center"/>
    </xf>
    <xf numFmtId="0" fontId="17" fillId="21" borderId="725" applyNumberFormat="0" applyAlignment="0" applyProtection="0"/>
    <xf numFmtId="0" fontId="25" fillId="8" borderId="72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26" applyNumberFormat="0" applyAlignment="0" applyProtection="0"/>
    <xf numFmtId="0" fontId="30" fillId="0" borderId="727" applyNumberFormat="0" applyFill="0" applyAlignment="0" applyProtection="0"/>
    <xf numFmtId="0" fontId="17" fillId="21" borderId="725" applyNumberFormat="0" applyAlignment="0" applyProtection="0"/>
    <xf numFmtId="0" fontId="25" fillId="8" borderId="725" applyNumberFormat="0" applyAlignment="0" applyProtection="0"/>
    <xf numFmtId="0" fontId="28" fillId="21" borderId="726" applyNumberFormat="0" applyAlignment="0" applyProtection="0"/>
    <xf numFmtId="0" fontId="30" fillId="0" borderId="727" applyNumberFormat="0" applyFill="0" applyAlignment="0" applyProtection="0"/>
    <xf numFmtId="0" fontId="25" fillId="8" borderId="745" applyNumberFormat="0" applyAlignment="0" applyProtection="0"/>
    <xf numFmtId="0" fontId="12" fillId="25" borderId="771" applyNumberFormat="0" applyProtection="0">
      <alignment horizontal="left" vertical="center"/>
    </xf>
    <xf numFmtId="0" fontId="17" fillId="21" borderId="745" applyNumberFormat="0" applyAlignment="0" applyProtection="0"/>
    <xf numFmtId="0" fontId="30" fillId="0" borderId="748" applyNumberFormat="0" applyFill="0" applyAlignment="0" applyProtection="0"/>
    <xf numFmtId="0" fontId="12" fillId="25" borderId="771" applyNumberFormat="0" applyProtection="0">
      <alignment horizontal="left" vertical="center"/>
    </xf>
    <xf numFmtId="0" fontId="25" fillId="8" borderId="745" applyNumberFormat="0" applyAlignment="0" applyProtection="0"/>
    <xf numFmtId="0" fontId="17" fillId="21" borderId="745" applyNumberFormat="0" applyAlignment="0" applyProtection="0"/>
    <xf numFmtId="0" fontId="12" fillId="24" borderId="746" applyNumberFormat="0" applyFont="0" applyAlignment="0" applyProtection="0"/>
    <xf numFmtId="0" fontId="17" fillId="21" borderId="736" applyNumberFormat="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30" fillId="0" borderId="739" applyNumberFormat="0" applyFill="0" applyAlignment="0" applyProtection="0"/>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36" applyNumberFormat="0" applyAlignment="0" applyProtection="0"/>
    <xf numFmtId="0" fontId="12" fillId="24" borderId="746" applyNumberFormat="0" applyFont="0" applyAlignment="0" applyProtection="0"/>
    <xf numFmtId="0" fontId="28" fillId="21" borderId="747" applyNumberFormat="0" applyAlignment="0" applyProtection="0"/>
    <xf numFmtId="0" fontId="12" fillId="24" borderId="746" applyNumberFormat="0" applyFont="0" applyAlignment="0" applyProtection="0"/>
    <xf numFmtId="0" fontId="12" fillId="61" borderId="745" applyNumberFormat="0">
      <alignment horizontal="left" vertical="center"/>
    </xf>
    <xf numFmtId="0" fontId="12" fillId="60" borderId="745" applyNumberFormat="0">
      <alignment horizontal="centerContinuous" vertical="center" wrapText="1"/>
    </xf>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30" fillId="0" borderId="739" applyNumberFormat="0" applyFill="0" applyAlignment="0" applyProtection="0"/>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36" applyNumberFormat="0" applyAlignment="0" applyProtection="0"/>
    <xf numFmtId="0" fontId="30" fillId="0" borderId="739" applyNumberFormat="0" applyFill="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36" applyNumberFormat="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2" fillId="61" borderId="794" applyNumberFormat="0">
      <alignment horizontal="left" vertical="center"/>
    </xf>
    <xf numFmtId="0" fontId="12" fillId="60" borderId="794" applyNumberFormat="0">
      <alignment horizontal="centerContinuous" vertical="center" wrapText="1"/>
    </xf>
    <xf numFmtId="0" fontId="12" fillId="61" borderId="782" applyNumberFormat="0">
      <alignment horizontal="left" vertical="center"/>
    </xf>
    <xf numFmtId="0" fontId="12" fillId="60" borderId="782" applyNumberFormat="0">
      <alignment horizontal="centerContinuous" vertical="center" wrapText="1"/>
    </xf>
    <xf numFmtId="0" fontId="12" fillId="25" borderId="759" applyNumberFormat="0" applyProtection="0">
      <alignment horizontal="left" vertical="center"/>
    </xf>
    <xf numFmtId="0" fontId="12" fillId="25" borderId="759" applyNumberFormat="0" applyProtection="0">
      <alignment horizontal="left" vertical="center"/>
    </xf>
    <xf numFmtId="171" fontId="85" fillId="0" borderId="758"/>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30" fillId="0" borderId="739" applyNumberFormat="0" applyFill="0" applyAlignment="0" applyProtection="0"/>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36" applyNumberFormat="0" applyAlignment="0" applyProtection="0"/>
    <xf numFmtId="0" fontId="30" fillId="0" borderId="739" applyNumberFormat="0" applyFill="0" applyAlignment="0" applyProtection="0"/>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36" applyNumberFormat="0" applyAlignment="0" applyProtection="0"/>
    <xf numFmtId="0" fontId="30" fillId="0" borderId="762" applyNumberFormat="0" applyFill="0" applyAlignment="0" applyProtection="0"/>
    <xf numFmtId="0" fontId="28" fillId="21" borderId="761"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25" fillId="8" borderId="760" applyNumberFormat="0" applyAlignment="0" applyProtection="0"/>
    <xf numFmtId="0" fontId="17" fillId="21" borderId="760" applyNumberFormat="0" applyAlignment="0" applyProtection="0"/>
    <xf numFmtId="0" fontId="30" fillId="0" borderId="762" applyNumberFormat="0" applyFill="0" applyAlignment="0" applyProtection="0"/>
    <xf numFmtId="0" fontId="28" fillId="21" borderId="761"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25" fillId="8" borderId="760" applyNumberFormat="0" applyAlignment="0" applyProtection="0"/>
    <xf numFmtId="0" fontId="17" fillId="21" borderId="760" applyNumberFormat="0" applyAlignment="0" applyProtection="0"/>
    <xf numFmtId="0" fontId="30" fillId="0" borderId="762" applyNumberFormat="0" applyFill="0" applyAlignment="0" applyProtection="0"/>
    <xf numFmtId="0" fontId="28" fillId="21" borderId="761" applyNumberFormat="0" applyAlignment="0" applyProtection="0"/>
    <xf numFmtId="0" fontId="12" fillId="24" borderId="763" applyNumberFormat="0" applyFont="0" applyAlignment="0" applyProtection="0"/>
    <xf numFmtId="0" fontId="12" fillId="61" borderId="794" applyNumberFormat="0">
      <alignment horizontal="left" vertical="center"/>
    </xf>
    <xf numFmtId="0" fontId="12" fillId="60" borderId="794" applyNumberFormat="0">
      <alignment horizontal="centerContinuous" vertical="center" wrapText="1"/>
    </xf>
    <xf numFmtId="0" fontId="12" fillId="24" borderId="763" applyNumberFormat="0" applyFont="0" applyAlignment="0" applyProtection="0"/>
    <xf numFmtId="0" fontId="25" fillId="8" borderId="760" applyNumberFormat="0" applyAlignment="0" applyProtection="0"/>
    <xf numFmtId="0" fontId="17" fillId="21" borderId="760" applyNumberFormat="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2" fillId="61" borderId="794" applyNumberFormat="0">
      <alignment horizontal="left" vertical="center"/>
    </xf>
    <xf numFmtId="0" fontId="12" fillId="60" borderId="794" applyNumberFormat="0">
      <alignment horizontal="centerContinuous" vertical="center" wrapText="1"/>
    </xf>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30" fillId="0" borderId="762"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28" fillId="21" borderId="761"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25" fillId="8" borderId="760" applyNumberFormat="0" applyAlignment="0" applyProtection="0"/>
    <xf numFmtId="0" fontId="17" fillId="21" borderId="760" applyNumberFormat="0" applyAlignment="0" applyProtection="0"/>
    <xf numFmtId="0" fontId="30" fillId="0" borderId="739" applyNumberFormat="0" applyFill="0" applyAlignment="0" applyProtection="0"/>
    <xf numFmtId="0" fontId="28" fillId="21" borderId="738"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25" fillId="8" borderId="736" applyNumberFormat="0" applyAlignment="0" applyProtection="0"/>
    <xf numFmtId="0" fontId="17" fillId="21" borderId="736" applyNumberFormat="0" applyAlignment="0" applyProtection="0"/>
    <xf numFmtId="0" fontId="30" fillId="0" borderId="739" applyNumberFormat="0" applyFill="0" applyAlignment="0" applyProtection="0"/>
    <xf numFmtId="0" fontId="28" fillId="21" borderId="738"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25" fillId="8" borderId="736" applyNumberFormat="0" applyAlignment="0" applyProtection="0"/>
    <xf numFmtId="0" fontId="17" fillId="21" borderId="736" applyNumberFormat="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30" fillId="0" borderId="739" applyNumberFormat="0" applyFill="0" applyAlignment="0" applyProtection="0"/>
    <xf numFmtId="0" fontId="28" fillId="21" borderId="738" applyNumberFormat="0" applyAlignment="0" applyProtection="0"/>
    <xf numFmtId="0" fontId="12" fillId="24" borderId="763" applyNumberFormat="0" applyFont="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2" fillId="24" borderId="763" applyNumberFormat="0" applyFont="0" applyAlignment="0" applyProtection="0"/>
    <xf numFmtId="0" fontId="28" fillId="21" borderId="761" applyNumberFormat="0" applyAlignment="0" applyProtection="0"/>
    <xf numFmtId="0" fontId="30" fillId="0" borderId="762" applyNumberFormat="0" applyFill="0" applyAlignment="0" applyProtection="0"/>
    <xf numFmtId="0" fontId="17" fillId="21" borderId="760" applyNumberFormat="0" applyAlignment="0" applyProtection="0"/>
    <xf numFmtId="0" fontId="25" fillId="8" borderId="760" applyNumberFormat="0" applyAlignment="0" applyProtection="0"/>
    <xf numFmtId="0" fontId="25" fillId="8" borderId="736" applyNumberFormat="0" applyAlignment="0" applyProtection="0"/>
    <xf numFmtId="0" fontId="17" fillId="21" borderId="736" applyNumberFormat="0" applyAlignment="0" applyProtection="0"/>
    <xf numFmtId="0" fontId="28" fillId="21" borderId="761" applyNumberFormat="0" applyAlignment="0" applyProtection="0"/>
    <xf numFmtId="0" fontId="30" fillId="0" borderId="762" applyNumberFormat="0" applyFill="0" applyAlignment="0" applyProtection="0"/>
    <xf numFmtId="0" fontId="30" fillId="0" borderId="739"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28" fillId="21" borderId="738"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25" fillId="8" borderId="736" applyNumberFormat="0" applyAlignment="0" applyProtection="0"/>
    <xf numFmtId="0" fontId="17" fillId="21" borderId="736"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5" borderId="771" applyNumberFormat="0" applyProtection="0">
      <alignment horizontal="left" vertical="center"/>
    </xf>
    <xf numFmtId="0" fontId="28" fillId="21" borderId="738" applyNumberFormat="0" applyAlignment="0" applyProtection="0"/>
    <xf numFmtId="0" fontId="30" fillId="0" borderId="739" applyNumberFormat="0" applyFill="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17" fillId="21" borderId="736" applyNumberFormat="0" applyAlignment="0" applyProtection="0"/>
    <xf numFmtId="0" fontId="25" fillId="8" borderId="736" applyNumberFormat="0" applyAlignment="0" applyProtection="0"/>
    <xf numFmtId="0" fontId="12" fillId="25" borderId="771" applyNumberFormat="0" applyProtection="0">
      <alignment horizontal="left" vertical="center"/>
    </xf>
    <xf numFmtId="0" fontId="17" fillId="21" borderId="745" applyNumberForma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28" fillId="21" borderId="738" applyNumberFormat="0" applyAlignment="0" applyProtection="0"/>
    <xf numFmtId="0" fontId="30" fillId="0" borderId="739" applyNumberFormat="0" applyFill="0" applyAlignment="0" applyProtection="0"/>
    <xf numFmtId="0" fontId="25" fillId="8" borderId="773" applyNumberFormat="0" applyAlignment="0" applyProtection="0"/>
    <xf numFmtId="0" fontId="12" fillId="24" borderId="77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30" fillId="0" borderId="776"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73" applyNumberFormat="0" applyAlignment="0" applyProtection="0"/>
    <xf numFmtId="0" fontId="25" fillId="8" borderId="773" applyNumberFormat="0" applyAlignment="0" applyProtection="0"/>
    <xf numFmtId="0" fontId="12" fillId="24" borderId="77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30" fillId="0" borderId="776" applyNumberFormat="0" applyFill="0" applyAlignment="0" applyProtection="0"/>
    <xf numFmtId="0" fontId="17" fillId="21" borderId="773" applyNumberFormat="0" applyAlignment="0" applyProtection="0"/>
    <xf numFmtId="0" fontId="25" fillId="8" borderId="773" applyNumberFormat="0" applyAlignment="0" applyProtection="0"/>
    <xf numFmtId="0" fontId="12" fillId="24" borderId="77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30" fillId="0" borderId="776"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28" fillId="21" borderId="747" applyNumberForma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45" applyNumberFormat="0" applyAlignment="0" applyProtection="0"/>
    <xf numFmtId="0" fontId="25" fillId="8" borderId="745" applyNumberFormat="0" applyAlignment="0" applyProtection="0"/>
    <xf numFmtId="0" fontId="25" fillId="8" borderId="745" applyNumberFormat="0" applyAlignment="0" applyProtection="0"/>
    <xf numFmtId="0" fontId="17" fillId="21" borderId="745" applyNumberForma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28" fillId="21" borderId="747" applyNumberFormat="0" applyAlignment="0" applyProtection="0"/>
    <xf numFmtId="0" fontId="30" fillId="0" borderId="748" applyNumberFormat="0" applyFill="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30" fillId="0" borderId="748" applyNumberFormat="0" applyFill="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73" applyNumberFormat="0" applyAlignment="0" applyProtection="0"/>
    <xf numFmtId="0" fontId="25" fillId="8" borderId="773" applyNumberFormat="0" applyAlignment="0" applyProtection="0"/>
    <xf numFmtId="0" fontId="12" fillId="24" borderId="77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30" fillId="0" borderId="776" applyNumberFormat="0" applyFill="0" applyAlignment="0" applyProtection="0"/>
    <xf numFmtId="0" fontId="17" fillId="21" borderId="773" applyNumberFormat="0" applyAlignment="0" applyProtection="0"/>
    <xf numFmtId="0" fontId="25" fillId="8" borderId="773" applyNumberFormat="0" applyAlignment="0" applyProtection="0"/>
    <xf numFmtId="0" fontId="12" fillId="24" borderId="77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30" fillId="0" borderId="776"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73" applyNumberFormat="0" applyAlignment="0" applyProtection="0"/>
    <xf numFmtId="0" fontId="25" fillId="8" borderId="773" applyNumberFormat="0" applyAlignment="0" applyProtection="0"/>
    <xf numFmtId="0" fontId="12" fillId="24" borderId="77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30" fillId="0" borderId="776" applyNumberFormat="0" applyFill="0" applyAlignment="0" applyProtection="0"/>
    <xf numFmtId="0" fontId="17" fillId="21" borderId="773" applyNumberFormat="0" applyAlignment="0" applyProtection="0"/>
    <xf numFmtId="0" fontId="25" fillId="8" borderId="773" applyNumberFormat="0" applyAlignment="0" applyProtection="0"/>
    <xf numFmtId="0" fontId="12" fillId="24" borderId="77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30" fillId="0" borderId="776" applyNumberFormat="0" applyFill="0" applyAlignment="0" applyProtection="0"/>
    <xf numFmtId="0" fontId="17" fillId="21" borderId="745" applyNumberFormat="0" applyAlignment="0" applyProtection="0"/>
    <xf numFmtId="0" fontId="12" fillId="25" borderId="780" applyNumberFormat="0" applyProtection="0">
      <alignment horizontal="left" vertical="center"/>
    </xf>
    <xf numFmtId="0" fontId="12" fillId="25" borderId="780" applyNumberFormat="0" applyProtection="0">
      <alignment horizontal="left" vertical="center"/>
    </xf>
    <xf numFmtId="0" fontId="17" fillId="21" borderId="745" applyNumberFormat="0" applyAlignment="0" applyProtection="0"/>
    <xf numFmtId="0" fontId="25" fillId="8" borderId="745" applyNumberFormat="0" applyAlignment="0" applyProtection="0"/>
    <xf numFmtId="0" fontId="12" fillId="25" borderId="793" applyNumberFormat="0" applyProtection="0">
      <alignment horizontal="left" vertical="center"/>
    </xf>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12" fillId="25" borderId="793" applyNumberFormat="0" applyProtection="0">
      <alignment horizontal="left" vertical="center"/>
    </xf>
    <xf numFmtId="0" fontId="28" fillId="21" borderId="747" applyNumberFormat="0" applyAlignment="0" applyProtection="0"/>
    <xf numFmtId="0" fontId="30" fillId="0" borderId="748"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45" applyNumberFormat="0" applyAlignment="0" applyProtection="0"/>
    <xf numFmtId="0" fontId="25" fillId="8" borderId="745" applyNumberForma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28" fillId="21" borderId="747" applyNumberFormat="0" applyAlignment="0" applyProtection="0"/>
    <xf numFmtId="0" fontId="30" fillId="0" borderId="748" applyNumberFormat="0" applyFill="0" applyAlignment="0" applyProtection="0"/>
    <xf numFmtId="0" fontId="30" fillId="0" borderId="797" applyNumberFormat="0" applyFill="0" applyAlignment="0" applyProtection="0"/>
    <xf numFmtId="0" fontId="28" fillId="21" borderId="796"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5" fillId="8" borderId="794" applyNumberFormat="0" applyAlignment="0" applyProtection="0"/>
    <xf numFmtId="0" fontId="17" fillId="21" borderId="794" applyNumberFormat="0" applyAlignment="0" applyProtection="0"/>
    <xf numFmtId="0" fontId="30" fillId="0" borderId="797" applyNumberFormat="0" applyFill="0" applyAlignment="0" applyProtection="0"/>
    <xf numFmtId="0" fontId="28" fillId="21" borderId="796"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5" fillId="8" borderId="794" applyNumberFormat="0" applyAlignment="0" applyProtection="0"/>
    <xf numFmtId="0" fontId="17" fillId="21" borderId="794" applyNumberFormat="0" applyAlignment="0" applyProtection="0"/>
    <xf numFmtId="0" fontId="30" fillId="0" borderId="797" applyNumberFormat="0" applyFill="0" applyAlignment="0" applyProtection="0"/>
    <xf numFmtId="0" fontId="28" fillId="21" borderId="796"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5" fillId="8" borderId="794" applyNumberFormat="0" applyAlignment="0" applyProtection="0"/>
    <xf numFmtId="0" fontId="17" fillId="21" borderId="794" applyNumberFormat="0" applyAlignment="0" applyProtection="0"/>
    <xf numFmtId="0" fontId="30" fillId="0" borderId="797" applyNumberFormat="0" applyFill="0" applyAlignment="0" applyProtection="0"/>
    <xf numFmtId="0" fontId="12" fillId="25" borderId="793" applyNumberFormat="0" applyProtection="0">
      <alignment horizontal="left" vertical="center"/>
    </xf>
    <xf numFmtId="0" fontId="12" fillId="25" borderId="793" applyNumberFormat="0" applyProtection="0">
      <alignment horizontal="left" vertical="center"/>
    </xf>
    <xf numFmtId="0" fontId="28" fillId="21" borderId="796"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5" fillId="8" borderId="794" applyNumberForma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7" fillId="21" borderId="794" applyNumberFormat="0" applyAlignment="0" applyProtection="0"/>
    <xf numFmtId="0" fontId="30" fillId="0" borderId="797" applyNumberFormat="0" applyFill="0" applyAlignment="0" applyProtection="0"/>
    <xf numFmtId="0" fontId="28" fillId="21" borderId="796"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5" fillId="8" borderId="794" applyNumberFormat="0" applyAlignment="0" applyProtection="0"/>
    <xf numFmtId="0" fontId="17" fillId="21" borderId="794" applyNumberFormat="0" applyAlignment="0" applyProtection="0"/>
    <xf numFmtId="0" fontId="30" fillId="0" borderId="797" applyNumberFormat="0" applyFill="0" applyAlignment="0" applyProtection="0"/>
    <xf numFmtId="0" fontId="28" fillId="21" borderId="796"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5" fillId="8" borderId="794" applyNumberFormat="0" applyAlignment="0" applyProtection="0"/>
    <xf numFmtId="0" fontId="17" fillId="21" borderId="794" applyNumberFormat="0" applyAlignment="0" applyProtection="0"/>
    <xf numFmtId="0" fontId="17" fillId="21" borderId="782" applyNumberFormat="0" applyAlignment="0" applyProtection="0"/>
    <xf numFmtId="0" fontId="25" fillId="8" borderId="782" applyNumberFormat="0" applyAlignment="0" applyProtection="0"/>
    <xf numFmtId="0" fontId="28" fillId="21" borderId="783" applyNumberFormat="0" applyAlignment="0" applyProtection="0"/>
    <xf numFmtId="0" fontId="30" fillId="0" borderId="784" applyNumberFormat="0" applyFill="0" applyAlignment="0" applyProtection="0"/>
    <xf numFmtId="0" fontId="17" fillId="21" borderId="782" applyNumberFormat="0" applyAlignment="0" applyProtection="0"/>
    <xf numFmtId="0" fontId="25" fillId="8" borderId="782" applyNumberFormat="0" applyAlignment="0" applyProtection="0"/>
    <xf numFmtId="0" fontId="28" fillId="21" borderId="783" applyNumberFormat="0" applyAlignment="0" applyProtection="0"/>
    <xf numFmtId="0" fontId="30" fillId="0" borderId="784" applyNumberFormat="0" applyFill="0" applyAlignment="0" applyProtection="0"/>
    <xf numFmtId="0" fontId="12" fillId="25" borderId="780" applyNumberFormat="0" applyProtection="0">
      <alignment horizontal="left" vertical="center"/>
    </xf>
    <xf numFmtId="0" fontId="12" fillId="25" borderId="780" applyNumberFormat="0" applyProtection="0">
      <alignment horizontal="left" vertical="center"/>
    </xf>
    <xf numFmtId="0" fontId="17" fillId="21" borderId="782" applyNumberFormat="0" applyAlignment="0" applyProtection="0"/>
    <xf numFmtId="0" fontId="25" fillId="8" borderId="782" applyNumberFormat="0" applyAlignment="0" applyProtection="0"/>
    <xf numFmtId="0" fontId="30" fillId="0" borderId="797" applyNumberFormat="0" applyFill="0" applyAlignment="0" applyProtection="0"/>
    <xf numFmtId="0" fontId="28" fillId="21" borderId="796" applyNumberFormat="0" applyAlignment="0" applyProtection="0"/>
    <xf numFmtId="0" fontId="28" fillId="21" borderId="783" applyNumberFormat="0" applyAlignment="0" applyProtection="0"/>
    <xf numFmtId="0" fontId="30" fillId="0" borderId="784" applyNumberFormat="0" applyFill="0" applyAlignment="0" applyProtection="0"/>
    <xf numFmtId="0" fontId="17" fillId="21" borderId="782" applyNumberFormat="0" applyAlignment="0" applyProtection="0"/>
    <xf numFmtId="0" fontId="25" fillId="8" borderId="782"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83" applyNumberFormat="0" applyAlignment="0" applyProtection="0"/>
    <xf numFmtId="0" fontId="30" fillId="0" borderId="784" applyNumberFormat="0" applyFill="0" applyAlignment="0" applyProtection="0"/>
    <xf numFmtId="0" fontId="25" fillId="8" borderId="794" applyNumberFormat="0" applyAlignment="0" applyProtection="0"/>
    <xf numFmtId="0" fontId="17" fillId="21" borderId="794" applyNumberFormat="0" applyAlignment="0" applyProtection="0"/>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2" fillId="25" borderId="793" applyNumberFormat="0" applyProtection="0">
      <alignment horizontal="left" vertical="center"/>
    </xf>
    <xf numFmtId="0" fontId="12" fillId="25" borderId="793" applyNumberFormat="0" applyProtection="0">
      <alignment horizontal="left" vertical="center"/>
    </xf>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30" fillId="0" borderId="797" applyNumberFormat="0" applyFill="0" applyAlignment="0" applyProtection="0"/>
    <xf numFmtId="0" fontId="25" fillId="8" borderId="794" applyNumberForma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25" fillId="8" borderId="794" applyNumberFormat="0" applyAlignment="0" applyProtection="0"/>
    <xf numFmtId="0" fontId="28" fillId="21" borderId="796" applyNumberFormat="0" applyAlignment="0" applyProtection="0"/>
    <xf numFmtId="0" fontId="30" fillId="0" borderId="797" applyNumberFormat="0" applyFill="0" applyAlignment="0" applyProtection="0"/>
    <xf numFmtId="0" fontId="12" fillId="25" borderId="793" applyNumberFormat="0" applyProtection="0">
      <alignment horizontal="left" vertical="center"/>
    </xf>
    <xf numFmtId="0" fontId="12" fillId="25" borderId="793" applyNumberFormat="0" applyProtection="0">
      <alignment horizontal="left" vertical="center"/>
    </xf>
    <xf numFmtId="0" fontId="17" fillId="21" borderId="794" applyNumberFormat="0" applyAlignment="0" applyProtection="0"/>
    <xf numFmtId="0" fontId="25" fillId="8" borderId="794" applyNumberFormat="0" applyAlignment="0" applyProtection="0"/>
    <xf numFmtId="0" fontId="28" fillId="21" borderId="796" applyNumberForma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25" fillId="8" borderId="794" applyNumberForma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2" fillId="25" borderId="793" applyNumberFormat="0" applyProtection="0">
      <alignment horizontal="left" vertical="center"/>
    </xf>
    <xf numFmtId="0" fontId="12" fillId="25" borderId="793" applyNumberFormat="0" applyProtection="0">
      <alignment horizontal="left" vertical="center"/>
    </xf>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2" fillId="25" borderId="793" applyNumberFormat="0" applyProtection="0">
      <alignment horizontal="left" vertical="center"/>
    </xf>
    <xf numFmtId="0" fontId="12" fillId="25" borderId="793" applyNumberFormat="0" applyProtection="0">
      <alignment horizontal="left" vertical="center"/>
    </xf>
    <xf numFmtId="208" fontId="90" fillId="63" borderId="802"/>
    <xf numFmtId="166" fontId="113" fillId="0" borderId="803">
      <protection locked="0"/>
    </xf>
    <xf numFmtId="166" fontId="113" fillId="0" borderId="1255">
      <protection locked="0"/>
    </xf>
    <xf numFmtId="237" fontId="12" fillId="71" borderId="793" applyNumberFormat="0" applyFont="0" applyBorder="0" applyAlignment="0" applyProtection="0"/>
    <xf numFmtId="10" fontId="108" fillId="65" borderId="793" applyNumberFormat="0" applyBorder="0" applyAlignment="0" applyProtection="0"/>
    <xf numFmtId="0" fontId="147" fillId="73" borderId="804">
      <alignment horizontal="left" vertical="center" wrapText="1"/>
    </xf>
    <xf numFmtId="0" fontId="12" fillId="0" borderId="793"/>
    <xf numFmtId="264" fontId="172" fillId="65" borderId="793" applyFill="0" applyBorder="0" applyAlignment="0" applyProtection="0">
      <alignment horizontal="right"/>
      <protection locked="0"/>
    </xf>
    <xf numFmtId="0" fontId="177" fillId="67" borderId="793">
      <alignment horizontal="center" vertical="center" wrapText="1"/>
      <protection hidden="1"/>
    </xf>
    <xf numFmtId="0" fontId="183" fillId="81" borderId="793" applyNumberFormat="0" applyProtection="0">
      <alignment horizontal="center" vertical="center"/>
    </xf>
    <xf numFmtId="0" fontId="11" fillId="81" borderId="793" applyNumberFormat="0" applyProtection="0">
      <alignment horizontal="center" vertical="center" wrapText="1"/>
    </xf>
    <xf numFmtId="0" fontId="11" fillId="81" borderId="793" applyNumberFormat="0" applyProtection="0">
      <alignment horizontal="center" vertical="center"/>
    </xf>
    <xf numFmtId="0" fontId="11" fillId="81" borderId="793" applyNumberFormat="0" applyProtection="0">
      <alignment horizontal="center" vertical="center" wrapText="1"/>
    </xf>
    <xf numFmtId="0" fontId="11" fillId="60" borderId="793" applyNumberFormat="0" applyProtection="0">
      <alignment horizontal="left" vertical="center" wrapText="1"/>
    </xf>
    <xf numFmtId="257" fontId="11" fillId="82" borderId="793" applyNumberFormat="0" applyProtection="0">
      <alignment horizontal="center" vertical="center" wrapText="1"/>
    </xf>
    <xf numFmtId="0" fontId="12" fillId="25" borderId="793" applyNumberFormat="0" applyProtection="0">
      <alignment horizontal="left" vertical="center" wrapText="1"/>
    </xf>
    <xf numFmtId="0" fontId="11" fillId="60" borderId="793" applyNumberFormat="0" applyProtection="0">
      <alignment horizontal="left" vertical="center" wrapText="1"/>
    </xf>
    <xf numFmtId="241" fontId="194" fillId="86" borderId="805" applyNumberFormat="0" applyBorder="0" applyAlignment="0" applyProtection="0">
      <alignment vertical="center"/>
    </xf>
    <xf numFmtId="171" fontId="85" fillId="0" borderId="806"/>
    <xf numFmtId="0" fontId="12" fillId="61" borderId="1890" applyNumberFormat="0">
      <alignment horizontal="left" vertical="center"/>
    </xf>
    <xf numFmtId="0" fontId="12" fillId="60" borderId="1890" applyNumberFormat="0">
      <alignment horizontal="centerContinuous" vertical="center" wrapText="1"/>
    </xf>
    <xf numFmtId="241" fontId="194" fillId="86" borderId="1885" applyNumberFormat="0" applyBorder="0" applyAlignment="0" applyProtection="0">
      <alignment vertical="center"/>
    </xf>
    <xf numFmtId="260" fontId="164" fillId="0" borderId="1852" applyBorder="0"/>
    <xf numFmtId="0" fontId="147" fillId="73" borderId="1897">
      <alignment horizontal="left" vertical="center" wrapText="1"/>
    </xf>
    <xf numFmtId="208" fontId="90" fillId="63" borderId="2096"/>
    <xf numFmtId="166" fontId="113" fillId="0" borderId="2097">
      <protection locked="0"/>
    </xf>
    <xf numFmtId="0" fontId="147" fillId="73" borderId="2098">
      <alignment horizontal="left" vertical="center" wrapText="1"/>
    </xf>
    <xf numFmtId="0" fontId="47" fillId="0" borderId="2108">
      <alignment horizontal="left" vertical="center"/>
    </xf>
    <xf numFmtId="237" fontId="12" fillId="71" borderId="2102" applyNumberFormat="0" applyFont="0" applyBorder="0" applyAlignment="0" applyProtection="0"/>
    <xf numFmtId="0" fontId="147" fillId="73" borderId="804">
      <alignment horizontal="left" vertical="center" wrapText="1"/>
    </xf>
    <xf numFmtId="166" fontId="113" fillId="0" borderId="803">
      <protection locked="0"/>
    </xf>
    <xf numFmtId="208" fontId="90" fillId="63" borderId="802"/>
    <xf numFmtId="241" fontId="194" fillId="86" borderId="805" applyNumberFormat="0" applyBorder="0" applyAlignment="0" applyProtection="0">
      <alignment vertical="center"/>
    </xf>
    <xf numFmtId="171" fontId="85" fillId="0" borderId="806"/>
    <xf numFmtId="0" fontId="17" fillId="21" borderId="808" applyNumberFormat="0" applyAlignment="0" applyProtection="0"/>
    <xf numFmtId="0" fontId="25" fillId="8" borderId="808" applyNumberFormat="0" applyAlignment="0" applyProtection="0"/>
    <xf numFmtId="0" fontId="12" fillId="24" borderId="809" applyNumberFormat="0" applyFont="0" applyAlignment="0" applyProtection="0"/>
    <xf numFmtId="0" fontId="12" fillId="24" borderId="809" applyNumberFormat="0" applyFont="0" applyAlignment="0" applyProtection="0"/>
    <xf numFmtId="0" fontId="28" fillId="21" borderId="810" applyNumberFormat="0" applyAlignment="0" applyProtection="0"/>
    <xf numFmtId="0" fontId="30" fillId="0" borderId="811" applyNumberFormat="0" applyFill="0" applyAlignment="0" applyProtection="0"/>
    <xf numFmtId="0" fontId="17" fillId="21" borderId="808" applyNumberFormat="0" applyAlignment="0" applyProtection="0"/>
    <xf numFmtId="0" fontId="25" fillId="8" borderId="808" applyNumberFormat="0" applyAlignment="0" applyProtection="0"/>
    <xf numFmtId="0" fontId="12" fillId="24" borderId="809" applyNumberFormat="0" applyFont="0" applyAlignment="0" applyProtection="0"/>
    <xf numFmtId="0" fontId="12" fillId="24" borderId="809" applyNumberFormat="0" applyFont="0" applyAlignment="0" applyProtection="0"/>
    <xf numFmtId="0" fontId="28" fillId="21" borderId="810" applyNumberFormat="0" applyAlignment="0" applyProtection="0"/>
    <xf numFmtId="0" fontId="30" fillId="0" borderId="811" applyNumberFormat="0" applyFill="0" applyAlignment="0" applyProtection="0"/>
    <xf numFmtId="0" fontId="12" fillId="25" borderId="807" applyNumberFormat="0" applyProtection="0">
      <alignment horizontal="left" vertical="center"/>
    </xf>
    <xf numFmtId="0" fontId="12" fillId="25" borderId="807" applyNumberFormat="0" applyProtection="0">
      <alignment horizontal="left" vertical="center"/>
    </xf>
    <xf numFmtId="0" fontId="17" fillId="21" borderId="808" applyNumberFormat="0" applyAlignment="0" applyProtection="0"/>
    <xf numFmtId="0" fontId="25" fillId="8" borderId="808" applyNumberFormat="0" applyAlignment="0" applyProtection="0"/>
    <xf numFmtId="0" fontId="12" fillId="24" borderId="809" applyNumberFormat="0" applyFont="0" applyAlignment="0" applyProtection="0"/>
    <xf numFmtId="0" fontId="12" fillId="24" borderId="809" applyNumberFormat="0" applyFont="0" applyAlignment="0" applyProtection="0"/>
    <xf numFmtId="0" fontId="28" fillId="21" borderId="810" applyNumberFormat="0" applyAlignment="0" applyProtection="0"/>
    <xf numFmtId="0" fontId="30" fillId="0" borderId="811" applyNumberFormat="0" applyFill="0" applyAlignment="0" applyProtection="0"/>
    <xf numFmtId="0" fontId="17" fillId="21" borderId="808" applyNumberFormat="0" applyAlignment="0" applyProtection="0"/>
    <xf numFmtId="0" fontId="25" fillId="8" borderId="808" applyNumberFormat="0" applyAlignment="0" applyProtection="0"/>
    <xf numFmtId="0" fontId="12" fillId="24" borderId="809" applyNumberFormat="0" applyFont="0" applyAlignment="0" applyProtection="0"/>
    <xf numFmtId="0" fontId="12" fillId="24" borderId="809" applyNumberFormat="0" applyFont="0" applyAlignment="0" applyProtection="0"/>
    <xf numFmtId="0" fontId="28" fillId="21" borderId="810" applyNumberFormat="0" applyAlignment="0" applyProtection="0"/>
    <xf numFmtId="0" fontId="30" fillId="0" borderId="811" applyNumberFormat="0" applyFill="0" applyAlignment="0" applyProtection="0"/>
    <xf numFmtId="0" fontId="147" fillId="73" borderId="839">
      <alignment horizontal="left" vertical="center" wrapText="1"/>
    </xf>
    <xf numFmtId="166" fontId="113" fillId="0" borderId="838">
      <protection locked="0"/>
    </xf>
    <xf numFmtId="208" fontId="90" fillId="63" borderId="837"/>
    <xf numFmtId="0" fontId="147" fillId="73" borderId="868">
      <alignment horizontal="left" vertical="center" wrapText="1"/>
    </xf>
    <xf numFmtId="166" fontId="113" fillId="0" borderId="867">
      <protection locked="0"/>
    </xf>
    <xf numFmtId="208" fontId="90" fillId="63" borderId="866"/>
    <xf numFmtId="0" fontId="147" fillId="73" borderId="886">
      <alignment horizontal="left" vertical="center" wrapText="1"/>
    </xf>
    <xf numFmtId="166" fontId="113" fillId="0" borderId="885">
      <protection locked="0"/>
    </xf>
    <xf numFmtId="208" fontId="90" fillId="63" borderId="884"/>
    <xf numFmtId="0" fontId="147" fillId="73" borderId="868">
      <alignment horizontal="left" vertical="center" wrapText="1"/>
    </xf>
    <xf numFmtId="166" fontId="113" fillId="0" borderId="867">
      <protection locked="0"/>
    </xf>
    <xf numFmtId="208" fontId="90" fillId="63" borderId="866"/>
    <xf numFmtId="0" fontId="147" fillId="73" borderId="816">
      <alignment horizontal="left" vertical="center" wrapText="1"/>
    </xf>
    <xf numFmtId="166" fontId="113" fillId="0" borderId="803">
      <protection locked="0"/>
    </xf>
    <xf numFmtId="208" fontId="90" fillId="63" borderId="802"/>
    <xf numFmtId="0" fontId="147" fillId="73" borderId="816">
      <alignment horizontal="left" vertical="center" wrapText="1"/>
    </xf>
    <xf numFmtId="166" fontId="113" fillId="0" borderId="815">
      <protection locked="0"/>
    </xf>
    <xf numFmtId="208" fontId="90" fillId="63" borderId="814"/>
    <xf numFmtId="0" fontId="12" fillId="0" borderId="807"/>
    <xf numFmtId="0" fontId="12" fillId="0" borderId="874"/>
    <xf numFmtId="0" fontId="12" fillId="0" borderId="660"/>
    <xf numFmtId="14" fontId="85" fillId="0" borderId="842" applyFont="0" applyFill="0" applyBorder="0" applyAlignment="0" applyProtection="0"/>
    <xf numFmtId="0" fontId="147" fillId="73" borderId="839">
      <alignment horizontal="left" vertical="center" wrapText="1"/>
    </xf>
    <xf numFmtId="2" fontId="149" fillId="0" borderId="842"/>
    <xf numFmtId="10" fontId="108" fillId="65" borderId="807" applyNumberFormat="0" applyBorder="0" applyAlignment="0" applyProtection="0"/>
    <xf numFmtId="0" fontId="147" fillId="73" borderId="839">
      <alignment horizontal="left" vertical="center" wrapText="1"/>
    </xf>
    <xf numFmtId="0" fontId="147" fillId="73" borderId="855">
      <alignment horizontal="left" vertical="center" wrapText="1"/>
    </xf>
    <xf numFmtId="241" fontId="12" fillId="65" borderId="812" applyNumberFormat="0" applyFont="0" applyBorder="0" applyAlignment="0">
      <alignment horizontal="right" vertical="center"/>
      <protection locked="0"/>
    </xf>
    <xf numFmtId="241" fontId="12" fillId="65" borderId="812" applyNumberFormat="0" applyFont="0" applyBorder="0" applyAlignment="0">
      <alignment horizontal="right" vertical="center"/>
      <protection locked="0"/>
    </xf>
    <xf numFmtId="0" fontId="147" fillId="73" borderId="816">
      <alignment horizontal="left" vertical="center" wrapText="1"/>
    </xf>
    <xf numFmtId="241" fontId="12" fillId="65" borderId="812" applyNumberFormat="0" applyFont="0" applyBorder="0" applyAlignment="0">
      <alignment horizontal="right" vertical="center"/>
      <protection locked="0"/>
    </xf>
    <xf numFmtId="10" fontId="108" fillId="65" borderId="660" applyNumberFormat="0" applyBorder="0" applyAlignment="0" applyProtection="0"/>
    <xf numFmtId="10" fontId="108" fillId="65" borderId="874" applyNumberFormat="0" applyBorder="0" applyAlignment="0" applyProtection="0"/>
    <xf numFmtId="0" fontId="47" fillId="0" borderId="831">
      <alignment horizontal="left" vertical="center"/>
    </xf>
    <xf numFmtId="238" fontId="87" fillId="0" borderId="834">
      <alignment horizontal="center"/>
    </xf>
    <xf numFmtId="237" fontId="12" fillId="71" borderId="807" applyNumberFormat="0" applyFont="0" applyBorder="0" applyAlignment="0" applyProtection="0"/>
    <xf numFmtId="1" fontId="121" fillId="69" borderId="826" applyNumberFormat="0" applyBorder="0" applyAlignment="0">
      <alignment horizontal="centerContinuous" vertical="center"/>
      <protection locked="0"/>
    </xf>
    <xf numFmtId="0" fontId="25" fillId="8" borderId="827" applyNumberFormat="0" applyAlignment="0" applyProtection="0"/>
    <xf numFmtId="0" fontId="47" fillId="0" borderId="813">
      <alignment horizontal="left" vertical="center"/>
    </xf>
    <xf numFmtId="0" fontId="47" fillId="0" borderId="872">
      <alignment horizontal="left" vertical="center"/>
    </xf>
    <xf numFmtId="0" fontId="12" fillId="0" borderId="2129"/>
    <xf numFmtId="237" fontId="12" fillId="71" borderId="660" applyNumberFormat="0" applyFont="0" applyBorder="0" applyAlignment="0" applyProtection="0"/>
    <xf numFmtId="0" fontId="47" fillId="0" borderId="863">
      <alignment horizontal="left" vertical="center"/>
    </xf>
    <xf numFmtId="237" fontId="12" fillId="71" borderId="874" applyNumberFormat="0" applyFont="0" applyBorder="0" applyAlignment="0" applyProtection="0"/>
    <xf numFmtId="1" fontId="121" fillId="69" borderId="822" applyNumberFormat="0" applyBorder="0" applyAlignment="0">
      <alignment horizontal="centerContinuous" vertical="center"/>
      <protection locked="0"/>
    </xf>
    <xf numFmtId="1" fontId="121" fillId="69" borderId="859" applyNumberFormat="0" applyBorder="0" applyAlignment="0">
      <alignment horizontal="centerContinuous" vertical="center"/>
      <protection locked="0"/>
    </xf>
    <xf numFmtId="0" fontId="25" fillId="8" borderId="849" applyNumberFormat="0" applyAlignment="0" applyProtection="0"/>
    <xf numFmtId="224" fontId="108" fillId="0" borderId="825" applyFont="0" applyFill="0" applyBorder="0" applyAlignment="0" applyProtection="0"/>
    <xf numFmtId="0" fontId="25" fillId="8" borderId="820" applyNumberFormat="0" applyAlignment="0" applyProtection="0"/>
    <xf numFmtId="1" fontId="121" fillId="69" borderId="879" applyNumberFormat="0" applyBorder="0" applyAlignment="0">
      <alignment horizontal="centerContinuous" vertical="center"/>
      <protection locked="0"/>
    </xf>
    <xf numFmtId="231" fontId="85" fillId="0" borderId="842" applyFont="0" applyFill="0" applyBorder="0" applyAlignment="0" applyProtection="0"/>
    <xf numFmtId="0" fontId="25" fillId="8" borderId="860" applyNumberFormat="0" applyAlignment="0" applyProtection="0"/>
    <xf numFmtId="224" fontId="108" fillId="0" borderId="825" applyFont="0" applyFill="0" applyBorder="0" applyAlignment="0" applyProtection="0"/>
    <xf numFmtId="0" fontId="25" fillId="8" borderId="875" applyNumberFormat="0" applyAlignment="0" applyProtection="0"/>
    <xf numFmtId="227" fontId="78" fillId="0" borderId="833" applyNumberFormat="0" applyFill="0">
      <alignment horizontal="right"/>
    </xf>
    <xf numFmtId="224" fontId="108" fillId="0" borderId="825" applyFont="0" applyFill="0" applyBorder="0" applyAlignment="0" applyProtection="0"/>
    <xf numFmtId="227" fontId="78" fillId="0" borderId="833" applyNumberFormat="0" applyFill="0">
      <alignment horizontal="right"/>
    </xf>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41" fontId="194" fillId="86" borderId="840" applyNumberFormat="0" applyBorder="0" applyAlignment="0" applyProtection="0">
      <alignment vertical="center"/>
    </xf>
    <xf numFmtId="171" fontId="85" fillId="0" borderId="841"/>
    <xf numFmtId="241" fontId="194" fillId="86" borderId="840" applyNumberFormat="0" applyBorder="0" applyAlignment="0" applyProtection="0">
      <alignment vertical="center"/>
    </xf>
    <xf numFmtId="171" fontId="85" fillId="0" borderId="841"/>
    <xf numFmtId="171" fontId="85" fillId="0" borderId="870"/>
    <xf numFmtId="241" fontId="194" fillId="86" borderId="817" applyNumberFormat="0" applyBorder="0" applyAlignment="0" applyProtection="0">
      <alignment vertical="center"/>
    </xf>
    <xf numFmtId="171" fontId="85" fillId="0" borderId="806"/>
    <xf numFmtId="241" fontId="194" fillId="86" borderId="887" applyNumberFormat="0" applyBorder="0" applyAlignment="0" applyProtection="0">
      <alignment vertical="center"/>
    </xf>
    <xf numFmtId="171" fontId="85" fillId="0" borderId="888"/>
    <xf numFmtId="171" fontId="85" fillId="0" borderId="870"/>
    <xf numFmtId="166" fontId="113" fillId="0" borderId="838">
      <protection locked="0"/>
    </xf>
    <xf numFmtId="0" fontId="12" fillId="24" borderId="828" applyNumberFormat="0" applyFont="0" applyAlignment="0" applyProtection="0"/>
    <xf numFmtId="166" fontId="113" fillId="0" borderId="815">
      <protection locked="0"/>
    </xf>
    <xf numFmtId="166" fontId="113" fillId="0" borderId="838">
      <protection locked="0"/>
    </xf>
    <xf numFmtId="166" fontId="113" fillId="0" borderId="854">
      <protection locked="0"/>
    </xf>
    <xf numFmtId="0" fontId="12" fillId="24" borderId="850" applyNumberFormat="0" applyFont="0" applyAlignment="0" applyProtection="0"/>
    <xf numFmtId="0" fontId="12" fillId="24" borderId="871" applyNumberFormat="0" applyFont="0" applyAlignment="0" applyProtection="0"/>
    <xf numFmtId="0" fontId="12" fillId="24" borderId="876" applyNumberFormat="0" applyFont="0" applyAlignment="0" applyProtection="0"/>
    <xf numFmtId="0" fontId="17" fillId="21" borderId="827" applyNumberFormat="0" applyAlignment="0" applyProtection="0"/>
    <xf numFmtId="0" fontId="83" fillId="0" borderId="786" applyNumberFormat="0" applyFont="0" applyFill="0" applyAlignment="0" applyProtection="0"/>
    <xf numFmtId="0" fontId="17" fillId="21" borderId="820" applyNumberFormat="0" applyAlignment="0" applyProtection="0"/>
    <xf numFmtId="208" fontId="90" fillId="63" borderId="837"/>
    <xf numFmtId="0" fontId="147" fillId="73" borderId="2111">
      <alignment horizontal="left" vertical="center" wrapText="1"/>
    </xf>
    <xf numFmtId="0" fontId="83" fillId="0" borderId="842" applyNumberFormat="0" applyFont="0" applyFill="0" applyAlignment="0" applyProtection="0"/>
    <xf numFmtId="0" fontId="83" fillId="0" borderId="823" applyNumberFormat="0" applyFont="0" applyFill="0" applyAlignment="0" applyProtection="0"/>
    <xf numFmtId="0" fontId="97" fillId="0" borderId="842" applyNumberFormat="0" applyFill="0" applyAlignment="0" applyProtection="0"/>
    <xf numFmtId="1" fontId="121" fillId="69" borderId="2103" applyNumberFormat="0" applyBorder="0" applyAlignment="0">
      <alignment horizontal="centerContinuous" vertical="center"/>
      <protection locked="0"/>
    </xf>
    <xf numFmtId="0" fontId="17" fillId="21" borderId="849" applyNumberFormat="0" applyAlignment="0" applyProtection="0"/>
    <xf numFmtId="0" fontId="147" fillId="73" borderId="2111">
      <alignment horizontal="left" vertical="center" wrapText="1"/>
    </xf>
    <xf numFmtId="0" fontId="25" fillId="8" borderId="2104" applyNumberFormat="0" applyAlignment="0" applyProtection="0"/>
    <xf numFmtId="208" fontId="90" fillId="63" borderId="814"/>
    <xf numFmtId="0" fontId="47" fillId="0" borderId="2068">
      <alignment horizontal="left" vertical="center"/>
    </xf>
    <xf numFmtId="10" fontId="108" fillId="65" borderId="2116" applyNumberFormat="0" applyBorder="0" applyAlignment="0" applyProtection="0"/>
    <xf numFmtId="0" fontId="83" fillId="0" borderId="848" applyNumberFormat="0" applyFont="0" applyFill="0" applyAlignment="0" applyProtection="0"/>
    <xf numFmtId="167" fontId="87" fillId="0" borderId="824" applyFont="0"/>
    <xf numFmtId="0" fontId="99" fillId="0" borderId="832" applyNumberFormat="0" applyFont="0" applyFill="0" applyAlignment="0" applyProtection="0">
      <alignment horizontal="centerContinuous"/>
    </xf>
    <xf numFmtId="0" fontId="17" fillId="21" borderId="860" applyNumberFormat="0" applyAlignment="0" applyProtection="0"/>
    <xf numFmtId="208" fontId="90" fillId="63" borderId="837"/>
    <xf numFmtId="0" fontId="83" fillId="0" borderId="873" applyNumberFormat="0" applyFont="0" applyFill="0" applyAlignment="0" applyProtection="0"/>
    <xf numFmtId="208" fontId="90" fillId="63" borderId="853"/>
    <xf numFmtId="0" fontId="17" fillId="21" borderId="875" applyNumberFormat="0" applyAlignment="0" applyProtection="0"/>
    <xf numFmtId="0" fontId="83" fillId="0" borderId="864" applyNumberFormat="0" applyFont="0" applyFill="0" applyAlignment="0" applyProtection="0"/>
    <xf numFmtId="241" fontId="194" fillId="86" borderId="817" applyNumberFormat="0" applyBorder="0" applyAlignment="0" applyProtection="0">
      <alignment vertical="center"/>
    </xf>
    <xf numFmtId="0" fontId="12" fillId="61" borderId="827" applyNumberFormat="0">
      <alignment horizontal="left" vertical="center"/>
    </xf>
    <xf numFmtId="0" fontId="12" fillId="60" borderId="827" applyNumberFormat="0">
      <alignment horizontal="centerContinuous" vertical="center" wrapText="1"/>
    </xf>
    <xf numFmtId="0" fontId="12" fillId="61" borderId="820" applyNumberFormat="0">
      <alignment horizontal="left" vertical="center"/>
    </xf>
    <xf numFmtId="0" fontId="12" fillId="60" borderId="820" applyNumberFormat="0">
      <alignment horizontal="centerContinuous" vertical="center" wrapText="1"/>
    </xf>
    <xf numFmtId="0" fontId="12" fillId="61" borderId="827" applyNumberFormat="0">
      <alignment horizontal="left" vertical="center"/>
    </xf>
    <xf numFmtId="0" fontId="12" fillId="60" borderId="827" applyNumberFormat="0">
      <alignment horizontal="centerContinuous" vertical="center" wrapText="1"/>
    </xf>
    <xf numFmtId="0" fontId="30" fillId="0" borderId="852" applyNumberFormat="0" applyFill="0" applyAlignment="0" applyProtection="0"/>
    <xf numFmtId="0" fontId="17" fillId="21" borderId="849" applyNumberFormat="0" applyAlignment="0" applyProtection="0"/>
    <xf numFmtId="0" fontId="12" fillId="24" borderId="850" applyNumberFormat="0" applyFont="0" applyAlignment="0" applyProtection="0"/>
    <xf numFmtId="0" fontId="28" fillId="21" borderId="851" applyNumberFormat="0" applyAlignment="0" applyProtection="0"/>
    <xf numFmtId="0" fontId="17" fillId="21" borderId="849" applyNumberFormat="0" applyAlignment="0" applyProtection="0"/>
    <xf numFmtId="0" fontId="25" fillId="8" borderId="849" applyNumberFormat="0" applyAlignment="0" applyProtection="0"/>
    <xf numFmtId="0" fontId="12" fillId="24" borderId="850" applyNumberFormat="0" applyFont="0" applyAlignment="0" applyProtection="0"/>
    <xf numFmtId="0" fontId="25" fillId="8" borderId="849" applyNumberFormat="0" applyAlignment="0" applyProtection="0"/>
    <xf numFmtId="0" fontId="12" fillId="24" borderId="850" applyNumberFormat="0" applyFont="0" applyAlignment="0" applyProtection="0"/>
    <xf numFmtId="0" fontId="12" fillId="61" borderId="849" applyNumberFormat="0">
      <alignment horizontal="left" vertical="center"/>
    </xf>
    <xf numFmtId="0" fontId="12" fillId="60" borderId="849" applyNumberFormat="0">
      <alignment horizontal="centerContinuous" vertical="center" wrapText="1"/>
    </xf>
    <xf numFmtId="0" fontId="17" fillId="21" borderId="849" applyNumberFormat="0" applyAlignment="0" applyProtection="0"/>
    <xf numFmtId="0" fontId="12" fillId="24" borderId="850" applyNumberFormat="0" applyFont="0" applyAlignment="0" applyProtection="0"/>
    <xf numFmtId="0" fontId="12" fillId="24" borderId="850" applyNumberFormat="0" applyFont="0" applyAlignment="0" applyProtection="0"/>
    <xf numFmtId="0" fontId="28" fillId="21" borderId="851" applyNumberFormat="0" applyAlignment="0" applyProtection="0"/>
    <xf numFmtId="0" fontId="30" fillId="0" borderId="852" applyNumberFormat="0" applyFill="0" applyAlignment="0" applyProtection="0"/>
    <xf numFmtId="0" fontId="17" fillId="21" borderId="849" applyNumberFormat="0" applyAlignment="0" applyProtection="0"/>
    <xf numFmtId="0" fontId="25" fillId="8" borderId="849" applyNumberFormat="0" applyAlignment="0" applyProtection="0"/>
    <xf numFmtId="0" fontId="12" fillId="24" borderId="850" applyNumberFormat="0" applyFont="0" applyAlignment="0" applyProtection="0"/>
    <xf numFmtId="0" fontId="12" fillId="24" borderId="850" applyNumberFormat="0" applyFont="0" applyAlignment="0" applyProtection="0"/>
    <xf numFmtId="0" fontId="28" fillId="21" borderId="851" applyNumberFormat="0" applyAlignment="0" applyProtection="0"/>
    <xf numFmtId="0" fontId="30" fillId="0" borderId="852" applyNumberFormat="0" applyFill="0" applyAlignment="0" applyProtection="0"/>
    <xf numFmtId="0" fontId="25" fillId="8" borderId="849" applyNumberFormat="0" applyAlignment="0" applyProtection="0"/>
    <xf numFmtId="0" fontId="12" fillId="61" borderId="860" applyNumberFormat="0">
      <alignment horizontal="left" vertical="center"/>
    </xf>
    <xf numFmtId="0" fontId="12" fillId="60" borderId="860" applyNumberFormat="0">
      <alignment horizontal="centerContinuous" vertical="center" wrapText="1"/>
    </xf>
    <xf numFmtId="0" fontId="12" fillId="61" borderId="860" applyNumberFormat="0">
      <alignment horizontal="left" vertical="center"/>
    </xf>
    <xf numFmtId="0" fontId="12" fillId="60" borderId="860" applyNumberFormat="0">
      <alignment horizontal="centerContinuous" vertical="center" wrapText="1"/>
    </xf>
    <xf numFmtId="0" fontId="12" fillId="61" borderId="875" applyNumberFormat="0">
      <alignment horizontal="left" vertical="center"/>
    </xf>
    <xf numFmtId="0" fontId="12" fillId="60" borderId="875" applyNumberFormat="0">
      <alignment horizontal="centerContinuous" vertical="center" wrapText="1"/>
    </xf>
    <xf numFmtId="0" fontId="12" fillId="61" borderId="860" applyNumberFormat="0">
      <alignment horizontal="left" vertical="center"/>
    </xf>
    <xf numFmtId="0" fontId="12" fillId="60" borderId="860" applyNumberFormat="0">
      <alignment horizontal="centerContinuous" vertical="center" wrapText="1"/>
    </xf>
    <xf numFmtId="0" fontId="12" fillId="61" borderId="880" applyNumberFormat="0">
      <alignment horizontal="left" vertical="center"/>
    </xf>
    <xf numFmtId="0" fontId="12" fillId="60" borderId="880" applyNumberFormat="0">
      <alignment horizontal="centerContinuous" vertical="center" wrapText="1"/>
    </xf>
    <xf numFmtId="0" fontId="12" fillId="25" borderId="889" applyNumberFormat="0" applyProtection="0">
      <alignment horizontal="left" vertical="center"/>
    </xf>
    <xf numFmtId="0" fontId="12" fillId="25" borderId="889" applyNumberFormat="0" applyProtection="0">
      <alignment horizontal="left" vertical="center"/>
    </xf>
    <xf numFmtId="0" fontId="12" fillId="25" borderId="807" applyNumberFormat="0" applyProtection="0">
      <alignment horizontal="left" vertical="center"/>
    </xf>
    <xf numFmtId="0" fontId="12" fillId="25" borderId="807" applyNumberFormat="0" applyProtection="0">
      <alignment horizontal="left" vertical="center"/>
    </xf>
    <xf numFmtId="0" fontId="25" fillId="8" borderId="827" applyNumberFormat="0" applyAlignment="0" applyProtection="0"/>
    <xf numFmtId="0" fontId="17" fillId="21" borderId="827" applyNumberFormat="0" applyAlignment="0" applyProtection="0"/>
    <xf numFmtId="0" fontId="25" fillId="8" borderId="827" applyNumberFormat="0" applyAlignment="0" applyProtection="0"/>
    <xf numFmtId="0" fontId="17" fillId="21" borderId="827" applyNumberFormat="0" applyAlignment="0" applyProtection="0"/>
    <xf numFmtId="0" fontId="25" fillId="8" borderId="827" applyNumberFormat="0" applyAlignment="0" applyProtection="0"/>
    <xf numFmtId="0" fontId="17" fillId="21" borderId="827" applyNumberFormat="0" applyAlignment="0" applyProtection="0"/>
    <xf numFmtId="0" fontId="12" fillId="25" borderId="660" applyNumberFormat="0" applyProtection="0">
      <alignment horizontal="left" vertical="center"/>
    </xf>
    <xf numFmtId="0" fontId="12" fillId="25" borderId="660" applyNumberFormat="0" applyProtection="0">
      <alignment horizontal="left" vertical="center"/>
    </xf>
    <xf numFmtId="0" fontId="25" fillId="8" borderId="827" applyNumberFormat="0" applyAlignment="0" applyProtection="0"/>
    <xf numFmtId="0" fontId="17" fillId="21" borderId="827" applyNumberFormat="0" applyAlignment="0" applyProtection="0"/>
    <xf numFmtId="0" fontId="12" fillId="25" borderId="807" applyNumberFormat="0" applyProtection="0">
      <alignment horizontal="left" vertical="center"/>
    </xf>
    <xf numFmtId="0" fontId="12" fillId="25" borderId="807" applyNumberFormat="0" applyProtection="0">
      <alignment horizontal="left" vertical="center"/>
    </xf>
    <xf numFmtId="0" fontId="30" fillId="0" borderId="830" applyNumberFormat="0" applyFill="0" applyAlignment="0" applyProtection="0"/>
    <xf numFmtId="0" fontId="28" fillId="21" borderId="829" applyNumberFormat="0" applyAlignment="0" applyProtection="0"/>
    <xf numFmtId="0" fontId="12" fillId="24" borderId="828" applyNumberFormat="0" applyFont="0" applyAlignment="0" applyProtection="0"/>
    <xf numFmtId="0" fontId="17" fillId="21" borderId="820" applyNumberFormat="0" applyAlignment="0" applyProtection="0"/>
    <xf numFmtId="0" fontId="12" fillId="24" borderId="828" applyNumberFormat="0" applyFont="0" applyAlignment="0" applyProtection="0"/>
    <xf numFmtId="0" fontId="25" fillId="8" borderId="820" applyNumberFormat="0" applyAlignment="0" applyProtection="0"/>
    <xf numFmtId="0" fontId="25" fillId="8" borderId="827" applyNumberFormat="0" applyAlignment="0" applyProtection="0"/>
    <xf numFmtId="0" fontId="17" fillId="21" borderId="827" applyNumberFormat="0" applyAlignment="0" applyProtection="0"/>
    <xf numFmtId="0" fontId="28" fillId="21" borderId="818" applyNumberFormat="0" applyAlignment="0" applyProtection="0"/>
    <xf numFmtId="0" fontId="30" fillId="0" borderId="819" applyNumberFormat="0" applyFill="0" applyAlignment="0" applyProtection="0"/>
    <xf numFmtId="0" fontId="17" fillId="21" borderId="820" applyNumberFormat="0" applyAlignment="0" applyProtection="0"/>
    <xf numFmtId="0" fontId="25" fillId="8" borderId="820" applyNumberFormat="0" applyAlignment="0" applyProtection="0"/>
    <xf numFmtId="0" fontId="30" fillId="0" borderId="830" applyNumberFormat="0" applyFill="0" applyAlignment="0" applyProtection="0"/>
    <xf numFmtId="0" fontId="28" fillId="21" borderId="829" applyNumberFormat="0" applyAlignment="0" applyProtection="0"/>
    <xf numFmtId="0" fontId="28" fillId="21" borderId="818" applyNumberFormat="0" applyAlignment="0" applyProtection="0"/>
    <xf numFmtId="0" fontId="30" fillId="0" borderId="819" applyNumberFormat="0" applyFill="0" applyAlignment="0" applyProtection="0"/>
    <xf numFmtId="0" fontId="12" fillId="25" borderId="660" applyNumberFormat="0" applyProtection="0">
      <alignment horizontal="left" vertical="center"/>
    </xf>
    <xf numFmtId="0" fontId="12" fillId="25" borderId="660" applyNumberFormat="0" applyProtection="0">
      <alignment horizontal="left" vertical="center"/>
    </xf>
    <xf numFmtId="0" fontId="17" fillId="21" borderId="820" applyNumberFormat="0" applyAlignment="0" applyProtection="0"/>
    <xf numFmtId="0" fontId="25" fillId="8" borderId="820"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18" applyNumberFormat="0" applyAlignment="0" applyProtection="0"/>
    <xf numFmtId="0" fontId="30" fillId="0" borderId="819" applyNumberFormat="0" applyFill="0" applyAlignment="0" applyProtection="0"/>
    <xf numFmtId="0" fontId="17" fillId="21" borderId="820" applyNumberFormat="0" applyAlignment="0" applyProtection="0"/>
    <xf numFmtId="0" fontId="25" fillId="8" borderId="820" applyNumberFormat="0" applyAlignment="0" applyProtection="0"/>
    <xf numFmtId="0" fontId="25" fillId="8" borderId="827" applyNumberFormat="0" applyAlignment="0" applyProtection="0"/>
    <xf numFmtId="0" fontId="17" fillId="21" borderId="827" applyNumberFormat="0" applyAlignment="0" applyProtection="0"/>
    <xf numFmtId="0" fontId="28" fillId="21" borderId="818" applyNumberFormat="0" applyAlignment="0" applyProtection="0"/>
    <xf numFmtId="0" fontId="30" fillId="0" borderId="819" applyNumberFormat="0" applyFill="0" applyAlignment="0" applyProtection="0"/>
    <xf numFmtId="0" fontId="30" fillId="0" borderId="830" applyNumberFormat="0" applyFill="0" applyAlignment="0" applyProtection="0"/>
    <xf numFmtId="0" fontId="28" fillId="21" borderId="829"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5" fillId="8" borderId="827" applyNumberFormat="0" applyAlignment="0" applyProtection="0"/>
    <xf numFmtId="0" fontId="17" fillId="21" borderId="827" applyNumberFormat="0" applyAlignment="0" applyProtection="0"/>
    <xf numFmtId="0" fontId="30" fillId="0" borderId="830" applyNumberFormat="0" applyFill="0" applyAlignment="0" applyProtection="0"/>
    <xf numFmtId="0" fontId="28" fillId="21" borderId="829" applyNumberFormat="0" applyAlignment="0" applyProtection="0"/>
    <xf numFmtId="0" fontId="12" fillId="24" borderId="828" applyNumberFormat="0" applyFont="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2" fillId="25" borderId="807" applyNumberFormat="0" applyProtection="0">
      <alignment horizontal="left" vertical="center"/>
    </xf>
    <xf numFmtId="0" fontId="12" fillId="25" borderId="807" applyNumberFormat="0" applyProtection="0">
      <alignment horizontal="left" vertical="center"/>
    </xf>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2" fillId="25" borderId="845" applyNumberFormat="0" applyProtection="0">
      <alignment horizontal="left" vertical="center"/>
    </xf>
    <xf numFmtId="0" fontId="12" fillId="25" borderId="845" applyNumberFormat="0" applyProtection="0">
      <alignment horizontal="left" vertical="center"/>
    </xf>
    <xf numFmtId="0" fontId="17" fillId="21" borderId="827" applyNumberFormat="0" applyAlignment="0" applyProtection="0"/>
    <xf numFmtId="0" fontId="12" fillId="24" borderId="828" applyNumberFormat="0" applyFon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2" fillId="25" borderId="807" applyNumberFormat="0" applyProtection="0">
      <alignment horizontal="left" vertical="center"/>
    </xf>
    <xf numFmtId="0" fontId="12" fillId="25" borderId="807" applyNumberFormat="0" applyProtection="0">
      <alignment horizontal="left" vertical="center"/>
    </xf>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25" fillId="8" borderId="827" applyNumberFormat="0" applyAlignment="0" applyProtection="0"/>
    <xf numFmtId="0" fontId="17" fillId="21" borderId="827" applyNumberFormat="0" applyAlignment="0" applyProtection="0"/>
    <xf numFmtId="0" fontId="12" fillId="25" borderId="858" applyNumberFormat="0" applyProtection="0">
      <alignment horizontal="left" vertical="center"/>
    </xf>
    <xf numFmtId="0" fontId="12" fillId="25" borderId="858" applyNumberFormat="0" applyProtection="0">
      <alignment horizontal="left" vertical="center"/>
    </xf>
    <xf numFmtId="0" fontId="147" fillId="73" borderId="2139">
      <alignment horizontal="left" vertical="center" wrapText="1"/>
    </xf>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30" fillId="0" borderId="862" applyNumberFormat="0" applyFill="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28" fillId="21" borderId="861"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5" fillId="8" borderId="860" applyNumberFormat="0" applyAlignment="0" applyProtection="0"/>
    <xf numFmtId="0" fontId="17" fillId="21" borderId="860" applyNumberFormat="0" applyAlignment="0" applyProtection="0"/>
    <xf numFmtId="0" fontId="30" fillId="0" borderId="862" applyNumberFormat="0" applyFill="0" applyAlignment="0" applyProtection="0"/>
    <xf numFmtId="0" fontId="28" fillId="21" borderId="861"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5" fillId="8" borderId="860" applyNumberFormat="0" applyAlignment="0" applyProtection="0"/>
    <xf numFmtId="0" fontId="17" fillId="21" borderId="860" applyNumberFormat="0" applyAlignment="0" applyProtection="0"/>
    <xf numFmtId="0" fontId="30" fillId="0" borderId="862" applyNumberFormat="0" applyFill="0" applyAlignment="0" applyProtection="0"/>
    <xf numFmtId="0" fontId="28" fillId="21" borderId="861"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5" fillId="8" borderId="860" applyNumberFormat="0" applyAlignment="0" applyProtection="0"/>
    <xf numFmtId="0" fontId="17" fillId="21" borderId="860" applyNumberFormat="0" applyAlignment="0" applyProtection="0"/>
    <xf numFmtId="0" fontId="30" fillId="0" borderId="862" applyNumberFormat="0" applyFill="0" applyAlignment="0" applyProtection="0"/>
    <xf numFmtId="0" fontId="28" fillId="21" borderId="861"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12" fillId="25" borderId="874" applyNumberFormat="0" applyProtection="0">
      <alignment horizontal="left" vertical="center"/>
    </xf>
    <xf numFmtId="0" fontId="12" fillId="25" borderId="874" applyNumberFormat="0" applyProtection="0">
      <alignment horizontal="left" vertical="center"/>
    </xf>
    <xf numFmtId="0" fontId="25" fillId="8" borderId="860" applyNumberFormat="0" applyAlignment="0" applyProtection="0"/>
    <xf numFmtId="0" fontId="12" fillId="25" borderId="858" applyNumberFormat="0" applyProtection="0">
      <alignment horizontal="left" vertical="center"/>
    </xf>
    <xf numFmtId="0" fontId="12" fillId="25" borderId="858" applyNumberFormat="0" applyProtection="0">
      <alignment horizontal="left" vertical="center"/>
    </xf>
    <xf numFmtId="0" fontId="12" fillId="25" borderId="845" applyNumberFormat="0" applyProtection="0">
      <alignment horizontal="left" vertical="center"/>
    </xf>
    <xf numFmtId="0" fontId="12" fillId="25" borderId="845" applyNumberFormat="0" applyProtection="0">
      <alignment horizontal="left" vertical="center"/>
    </xf>
    <xf numFmtId="0" fontId="17" fillId="21" borderId="860" applyNumberFormat="0" applyAlignment="0" applyProtection="0"/>
    <xf numFmtId="0" fontId="12" fillId="24" borderId="850" applyNumberFormat="0" applyFont="0" applyAlignment="0" applyProtection="0"/>
    <xf numFmtId="0" fontId="28" fillId="21" borderId="851" applyNumberFormat="0" applyAlignment="0" applyProtection="0"/>
    <xf numFmtId="0" fontId="30" fillId="0" borderId="852" applyNumberFormat="0" applyFill="0" applyAlignment="0" applyProtection="0"/>
    <xf numFmtId="0" fontId="17" fillId="21" borderId="860" applyNumberFormat="0" applyAlignment="0" applyProtection="0"/>
    <xf numFmtId="0" fontId="25" fillId="8" borderId="860" applyNumberForma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28" fillId="21" borderId="861" applyNumberFormat="0" applyAlignment="0" applyProtection="0"/>
    <xf numFmtId="0" fontId="30" fillId="0" borderId="862" applyNumberFormat="0" applyFill="0" applyAlignment="0" applyProtection="0"/>
    <xf numFmtId="0" fontId="12" fillId="25" borderId="858" applyNumberFormat="0" applyProtection="0">
      <alignment horizontal="left" vertical="center"/>
    </xf>
    <xf numFmtId="0" fontId="12" fillId="25" borderId="858" applyNumberFormat="0" applyProtection="0">
      <alignment horizontal="left" vertical="center"/>
    </xf>
    <xf numFmtId="0" fontId="17" fillId="21" borderId="860" applyNumberFormat="0" applyAlignment="0" applyProtection="0"/>
    <xf numFmtId="0" fontId="25" fillId="8" borderId="860" applyNumberForma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30" fillId="0" borderId="883" applyNumberFormat="0" applyFill="0" applyAlignment="0" applyProtection="0"/>
    <xf numFmtId="0" fontId="28" fillId="21" borderId="882" applyNumberFormat="0" applyAlignment="0" applyProtection="0"/>
    <xf numFmtId="0" fontId="12" fillId="24" borderId="881" applyNumberFormat="0" applyFont="0" applyAlignment="0" applyProtection="0"/>
    <xf numFmtId="0" fontId="12" fillId="24" borderId="881" applyNumberFormat="0" applyFont="0" applyAlignment="0" applyProtection="0"/>
    <xf numFmtId="0" fontId="25" fillId="8" borderId="880" applyNumberFormat="0" applyAlignment="0" applyProtection="0"/>
    <xf numFmtId="0" fontId="17" fillId="21" borderId="880" applyNumberFormat="0" applyAlignment="0" applyProtection="0"/>
    <xf numFmtId="0" fontId="30" fillId="0" borderId="883" applyNumberFormat="0" applyFill="0" applyAlignment="0" applyProtection="0"/>
    <xf numFmtId="0" fontId="28" fillId="21" borderId="882" applyNumberFormat="0" applyAlignment="0" applyProtection="0"/>
    <xf numFmtId="0" fontId="12" fillId="24" borderId="881" applyNumberFormat="0" applyFont="0" applyAlignment="0" applyProtection="0"/>
    <xf numFmtId="0" fontId="12" fillId="24" borderId="881" applyNumberFormat="0" applyFont="0" applyAlignment="0" applyProtection="0"/>
    <xf numFmtId="0" fontId="25" fillId="8" borderId="880" applyNumberFormat="0" applyAlignment="0" applyProtection="0"/>
    <xf numFmtId="0" fontId="17" fillId="21" borderId="880" applyNumberFormat="0" applyAlignment="0" applyProtection="0"/>
    <xf numFmtId="0" fontId="30" fillId="0" borderId="883" applyNumberFormat="0" applyFill="0" applyAlignment="0" applyProtection="0"/>
    <xf numFmtId="0" fontId="28" fillId="21" borderId="882" applyNumberFormat="0" applyAlignment="0" applyProtection="0"/>
    <xf numFmtId="0" fontId="12" fillId="24" borderId="881" applyNumberFormat="0" applyFont="0" applyAlignment="0" applyProtection="0"/>
    <xf numFmtId="0" fontId="12" fillId="24" borderId="881" applyNumberFormat="0" applyFont="0" applyAlignment="0" applyProtection="0"/>
    <xf numFmtId="0" fontId="25" fillId="8" borderId="880" applyNumberFormat="0" applyAlignment="0" applyProtection="0"/>
    <xf numFmtId="0" fontId="17" fillId="21" borderId="880" applyNumberFormat="0" applyAlignment="0" applyProtection="0"/>
    <xf numFmtId="0" fontId="30" fillId="0" borderId="883" applyNumberFormat="0" applyFill="0" applyAlignment="0" applyProtection="0"/>
    <xf numFmtId="0" fontId="28" fillId="21" borderId="882" applyNumberFormat="0" applyAlignment="0" applyProtection="0"/>
    <xf numFmtId="0" fontId="12" fillId="24" borderId="881" applyNumberFormat="0" applyFont="0" applyAlignment="0" applyProtection="0"/>
    <xf numFmtId="0" fontId="12" fillId="24" borderId="881" applyNumberFormat="0" applyFont="0" applyAlignment="0" applyProtection="0"/>
    <xf numFmtId="0" fontId="25" fillId="8" borderId="880" applyNumberFormat="0" applyAlignment="0" applyProtection="0"/>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12" fillId="25" borderId="858" applyNumberFormat="0" applyProtection="0">
      <alignment horizontal="left" vertical="center"/>
    </xf>
    <xf numFmtId="0" fontId="12" fillId="25" borderId="858" applyNumberFormat="0" applyProtection="0">
      <alignment horizontal="left" vertical="center"/>
    </xf>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17" fillId="21" borderId="875" applyNumberFormat="0" applyAlignment="0" applyProtection="0"/>
    <xf numFmtId="0" fontId="17" fillId="21" borderId="880"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2" fillId="25" borderId="874" applyNumberFormat="0" applyProtection="0">
      <alignment horizontal="left" vertical="center"/>
    </xf>
    <xf numFmtId="0" fontId="12" fillId="25" borderId="874" applyNumberFormat="0" applyProtection="0">
      <alignment horizontal="left" vertical="center"/>
    </xf>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241" fontId="194" fillId="86" borderId="887" applyNumberFormat="0" applyBorder="0" applyAlignment="0" applyProtection="0">
      <alignment vertical="center"/>
    </xf>
    <xf numFmtId="283" fontId="79" fillId="0" borderId="842">
      <alignment horizontal="right"/>
    </xf>
    <xf numFmtId="224" fontId="108" fillId="0" borderId="2100" applyFont="0" applyFill="0" applyBorder="0" applyAlignment="0" applyProtection="0"/>
    <xf numFmtId="283" fontId="79" fillId="0" borderId="842">
      <alignment horizontal="right"/>
    </xf>
    <xf numFmtId="1" fontId="121" fillId="69" borderId="2103" applyNumberFormat="0" applyBorder="0" applyAlignment="0">
      <alignment horizontal="centerContinuous" vertical="center"/>
      <protection locked="0"/>
    </xf>
    <xf numFmtId="10" fontId="108" fillId="65" borderId="2129" applyNumberFormat="0" applyBorder="0" applyAlignment="0" applyProtection="0"/>
    <xf numFmtId="278" fontId="173" fillId="70" borderId="88" applyBorder="0">
      <alignment horizontal="right" vertical="center"/>
      <protection locked="0"/>
    </xf>
    <xf numFmtId="171" fontId="85" fillId="0" borderId="902"/>
    <xf numFmtId="171" fontId="85" fillId="0" borderId="924"/>
    <xf numFmtId="165" fontId="193" fillId="0" borderId="911" applyFill="0" applyAlignment="0" applyProtection="0"/>
    <xf numFmtId="39" fontId="12" fillId="0" borderId="911">
      <protection locked="0"/>
    </xf>
    <xf numFmtId="165" fontId="193" fillId="0" borderId="911" applyFill="0" applyAlignment="0" applyProtection="0"/>
    <xf numFmtId="39" fontId="12" fillId="0" borderId="911">
      <protection locked="0"/>
    </xf>
    <xf numFmtId="171" fontId="85" fillId="0" borderId="938"/>
    <xf numFmtId="165" fontId="193" fillId="0" borderId="933" applyFill="0" applyAlignment="0" applyProtection="0"/>
    <xf numFmtId="39" fontId="12" fillId="0" borderId="933">
      <protection locked="0"/>
    </xf>
    <xf numFmtId="0" fontId="25" fillId="8" borderId="2104" applyNumberFormat="0" applyAlignment="0" applyProtection="0"/>
    <xf numFmtId="171" fontId="85" fillId="0" borderId="954"/>
    <xf numFmtId="165" fontId="193" fillId="0" borderId="950" applyFill="0" applyAlignment="0" applyProtection="0"/>
    <xf numFmtId="39" fontId="12" fillId="0" borderId="950">
      <protection locked="0"/>
    </xf>
    <xf numFmtId="171" fontId="85" fillId="0" borderId="973"/>
    <xf numFmtId="165" fontId="193" fillId="0" borderId="950" applyFill="0" applyAlignment="0" applyProtection="0"/>
    <xf numFmtId="39" fontId="12" fillId="0" borderId="950">
      <protection locked="0"/>
    </xf>
    <xf numFmtId="171" fontId="85" fillId="0" borderId="987"/>
    <xf numFmtId="165" fontId="193" fillId="0" borderId="977" applyFill="0" applyAlignment="0" applyProtection="0"/>
    <xf numFmtId="39" fontId="12" fillId="0" borderId="977">
      <protection locked="0"/>
    </xf>
    <xf numFmtId="0" fontId="147" fillId="73" borderId="2139">
      <alignment horizontal="left" vertical="center" wrapText="1"/>
    </xf>
    <xf numFmtId="171" fontId="85" fillId="0" borderId="987"/>
    <xf numFmtId="165" fontId="193" fillId="0" borderId="993" applyFill="0" applyAlignment="0" applyProtection="0"/>
    <xf numFmtId="39" fontId="12" fillId="0" borderId="993">
      <protection locked="0"/>
    </xf>
    <xf numFmtId="171" fontId="85" fillId="0" borderId="1007"/>
    <xf numFmtId="171" fontId="85" fillId="0" borderId="987"/>
    <xf numFmtId="171" fontId="85" fillId="0" borderId="1021"/>
    <xf numFmtId="241" fontId="194" fillId="86" borderId="893" applyNumberFormat="0" applyBorder="0" applyAlignment="0" applyProtection="0">
      <alignment vertical="center"/>
    </xf>
    <xf numFmtId="165" fontId="193" fillId="0" borderId="1016" applyFill="0" applyAlignment="0" applyProtection="0"/>
    <xf numFmtId="39" fontId="12" fillId="0" borderId="1016">
      <protection locked="0"/>
    </xf>
    <xf numFmtId="49" fontId="79" fillId="0" borderId="842">
      <alignment vertical="center"/>
    </xf>
    <xf numFmtId="241" fontId="194" fillId="86" borderId="923" applyNumberFormat="0" applyBorder="0" applyAlignment="0" applyProtection="0">
      <alignment vertical="center"/>
    </xf>
    <xf numFmtId="241" fontId="194" fillId="86" borderId="937" applyNumberFormat="0" applyBorder="0" applyAlignment="0" applyProtection="0">
      <alignment vertical="center"/>
    </xf>
    <xf numFmtId="0" fontId="189" fillId="83" borderId="842" applyBorder="0" applyProtection="0">
      <alignment horizontal="centerContinuous" vertical="center"/>
    </xf>
    <xf numFmtId="171" fontId="12" fillId="0" borderId="842" applyBorder="0" applyProtection="0">
      <alignment horizontal="right" vertical="center"/>
    </xf>
    <xf numFmtId="241" fontId="12" fillId="25" borderId="835" applyNumberFormat="0" applyProtection="0">
      <alignment horizontal="centerContinuous" vertical="center"/>
    </xf>
    <xf numFmtId="241" fontId="194" fillId="86" borderId="969" applyNumberFormat="0" applyBorder="0" applyAlignment="0" applyProtection="0">
      <alignment vertical="center"/>
    </xf>
    <xf numFmtId="241" fontId="12" fillId="25" borderId="835" applyNumberFormat="0" applyAlignment="0">
      <alignment vertical="center"/>
    </xf>
    <xf numFmtId="283" fontId="79" fillId="0" borderId="842">
      <alignment horizontal="right"/>
    </xf>
    <xf numFmtId="0" fontId="47" fillId="0" borderId="2108">
      <alignment horizontal="left" vertical="center"/>
    </xf>
    <xf numFmtId="237" fontId="12" fillId="71" borderId="2116" applyNumberFormat="0" applyFont="0" applyBorder="0" applyAlignment="0" applyProtection="0"/>
    <xf numFmtId="171" fontId="85" fillId="0" borderId="902"/>
    <xf numFmtId="171" fontId="85" fillId="0" borderId="924"/>
    <xf numFmtId="165" fontId="193" fillId="0" borderId="911" applyFill="0" applyAlignment="0" applyProtection="0"/>
    <xf numFmtId="39" fontId="12" fillId="0" borderId="911">
      <protection locked="0"/>
    </xf>
    <xf numFmtId="171" fontId="85" fillId="0" borderId="888"/>
    <xf numFmtId="165" fontId="193" fillId="0" borderId="901" applyFill="0" applyAlignment="0" applyProtection="0"/>
    <xf numFmtId="39" fontId="12" fillId="0" borderId="901">
      <protection locked="0"/>
    </xf>
    <xf numFmtId="171" fontId="85" fillId="0" borderId="924"/>
    <xf numFmtId="171" fontId="85" fillId="0" borderId="954"/>
    <xf numFmtId="165" fontId="193" fillId="0" borderId="950" applyFill="0" applyAlignment="0" applyProtection="0"/>
    <xf numFmtId="39" fontId="12" fillId="0" borderId="950">
      <protection locked="0"/>
    </xf>
    <xf numFmtId="171" fontId="85" fillId="0" borderId="978"/>
    <xf numFmtId="165" fontId="193" fillId="0" borderId="977" applyFill="0" applyAlignment="0" applyProtection="0"/>
    <xf numFmtId="39" fontId="12" fillId="0" borderId="977">
      <protection locked="0"/>
    </xf>
    <xf numFmtId="171" fontId="85" fillId="0" borderId="978"/>
    <xf numFmtId="171" fontId="85" fillId="0" borderId="987"/>
    <xf numFmtId="165" fontId="193" fillId="0" borderId="993" applyFill="0" applyAlignment="0" applyProtection="0"/>
    <xf numFmtId="39" fontId="12" fillId="0" borderId="993">
      <protection locked="0"/>
    </xf>
    <xf numFmtId="171" fontId="85" fillId="0" borderId="987"/>
    <xf numFmtId="165" fontId="193" fillId="0" borderId="993" applyFill="0" applyAlignment="0" applyProtection="0"/>
    <xf numFmtId="39" fontId="12" fillId="0" borderId="993">
      <protection locked="0"/>
    </xf>
    <xf numFmtId="171" fontId="85" fillId="0" borderId="1007"/>
    <xf numFmtId="165" fontId="193" fillId="0" borderId="1006" applyFill="0" applyAlignment="0" applyProtection="0"/>
    <xf numFmtId="39" fontId="12" fillId="0" borderId="1006">
      <protection locked="0"/>
    </xf>
    <xf numFmtId="171" fontId="85" fillId="0" borderId="987"/>
    <xf numFmtId="171" fontId="85" fillId="0" borderId="1007"/>
    <xf numFmtId="165" fontId="193" fillId="0" borderId="1006" applyFill="0" applyAlignment="0" applyProtection="0"/>
    <xf numFmtId="39" fontId="12" fillId="0" borderId="1006">
      <protection locked="0"/>
    </xf>
    <xf numFmtId="171" fontId="85" fillId="0" borderId="987"/>
    <xf numFmtId="165" fontId="193" fillId="0" borderId="993" applyFill="0" applyAlignment="0" applyProtection="0"/>
    <xf numFmtId="39" fontId="12" fillId="0" borderId="993">
      <protection locked="0"/>
    </xf>
    <xf numFmtId="171" fontId="85" fillId="0" borderId="987"/>
    <xf numFmtId="241" fontId="12" fillId="25" borderId="835" applyNumberFormat="0" applyProtection="0">
      <alignment horizontal="centerContinuous" vertical="center"/>
    </xf>
    <xf numFmtId="241" fontId="194" fillId="86" borderId="887" applyNumberFormat="0" applyBorder="0" applyAlignment="0" applyProtection="0">
      <alignment vertical="center"/>
    </xf>
    <xf numFmtId="241" fontId="194" fillId="86" borderId="923" applyNumberFormat="0" applyBorder="0" applyAlignment="0" applyProtection="0">
      <alignment vertical="center"/>
    </xf>
    <xf numFmtId="241" fontId="12" fillId="25" borderId="835" applyNumberFormat="0" applyAlignment="0">
      <alignment vertical="center"/>
    </xf>
    <xf numFmtId="165" fontId="193" fillId="0" borderId="993" applyFill="0" applyAlignment="0" applyProtection="0"/>
    <xf numFmtId="39" fontId="12" fillId="0" borderId="993">
      <protection locked="0"/>
    </xf>
    <xf numFmtId="171" fontId="85" fillId="0" borderId="1021"/>
    <xf numFmtId="241" fontId="12" fillId="25" borderId="835" applyNumberFormat="0" applyProtection="0">
      <alignment horizontal="centerContinuous" vertical="center"/>
    </xf>
    <xf numFmtId="241" fontId="194" fillId="86" borderId="923" applyNumberFormat="0" applyBorder="0" applyAlignment="0" applyProtection="0">
      <alignment vertical="center"/>
    </xf>
    <xf numFmtId="241" fontId="12" fillId="25" borderId="835" applyNumberFormat="0" applyAlignment="0">
      <alignment vertical="center"/>
    </xf>
    <xf numFmtId="165" fontId="193" fillId="0" borderId="1006" applyFill="0" applyAlignment="0" applyProtection="0"/>
    <xf numFmtId="49" fontId="79" fillId="0" borderId="842">
      <alignment vertical="center"/>
    </xf>
    <xf numFmtId="241" fontId="194" fillId="86" borderId="964" applyNumberFormat="0" applyBorder="0" applyAlignment="0" applyProtection="0">
      <alignment vertical="center"/>
    </xf>
    <xf numFmtId="241" fontId="194" fillId="86" borderId="969" applyNumberFormat="0" applyBorder="0" applyAlignment="0" applyProtection="0">
      <alignment vertical="center"/>
    </xf>
    <xf numFmtId="39" fontId="12" fillId="0" borderId="1006">
      <protection locked="0"/>
    </xf>
    <xf numFmtId="165" fontId="193" fillId="0" borderId="1016" applyFill="0" applyAlignment="0" applyProtection="0"/>
    <xf numFmtId="39" fontId="12" fillId="0" borderId="1016">
      <protection locked="0"/>
    </xf>
    <xf numFmtId="241" fontId="194" fillId="86" borderId="964" applyNumberFormat="0" applyBorder="0" applyAlignment="0" applyProtection="0">
      <alignment vertical="center"/>
    </xf>
    <xf numFmtId="171" fontId="85" fillId="0" borderId="1035"/>
    <xf numFmtId="165" fontId="193" fillId="0" borderId="1030" applyFill="0" applyAlignment="0" applyProtection="0"/>
    <xf numFmtId="39" fontId="12" fillId="0" borderId="1030">
      <protection locked="0"/>
    </xf>
    <xf numFmtId="224" fontId="108" fillId="0" borderId="2100" applyFont="0" applyFill="0" applyBorder="0" applyAlignment="0" applyProtection="0"/>
    <xf numFmtId="241" fontId="194" fillId="86" borderId="964" applyNumberFormat="0" applyBorder="0" applyAlignment="0" applyProtection="0">
      <alignment vertical="center"/>
    </xf>
    <xf numFmtId="0" fontId="189" fillId="83" borderId="842" applyBorder="0" applyProtection="0">
      <alignment horizontal="centerContinuous" vertical="center"/>
    </xf>
    <xf numFmtId="171" fontId="12" fillId="0" borderId="842" applyBorder="0" applyProtection="0">
      <alignment horizontal="right" vertical="center"/>
    </xf>
    <xf numFmtId="241" fontId="12" fillId="25" borderId="835" applyNumberFormat="0" applyProtection="0">
      <alignment horizontal="centerContinuous" vertical="center"/>
    </xf>
    <xf numFmtId="241" fontId="12" fillId="25" borderId="835" applyNumberFormat="0" applyAlignment="0">
      <alignment vertical="center"/>
    </xf>
    <xf numFmtId="241" fontId="194" fillId="86" borderId="964" applyNumberFormat="0" applyBorder="0" applyAlignment="0" applyProtection="0">
      <alignment vertical="center"/>
    </xf>
    <xf numFmtId="235" fontId="101" fillId="68" borderId="2115">
      <alignment horizontal="left"/>
    </xf>
    <xf numFmtId="10" fontId="108" fillId="65" borderId="2129" applyNumberFormat="0" applyBorder="0" applyAlignment="0" applyProtection="0"/>
    <xf numFmtId="241" fontId="194" fillId="86" borderId="964" applyNumberFormat="0" applyBorder="0" applyAlignment="0" applyProtection="0">
      <alignment vertical="center"/>
    </xf>
    <xf numFmtId="241" fontId="194" fillId="86" borderId="1001" applyNumberFormat="0" applyBorder="0" applyAlignment="0" applyProtection="0">
      <alignment vertical="center"/>
    </xf>
    <xf numFmtId="241" fontId="12" fillId="25" borderId="835" applyNumberFormat="0" applyProtection="0">
      <alignment horizontal="centerContinuous" vertical="center"/>
    </xf>
    <xf numFmtId="241" fontId="194" fillId="86" borderId="964" applyNumberFormat="0" applyBorder="0" applyAlignment="0" applyProtection="0">
      <alignment vertical="center"/>
    </xf>
    <xf numFmtId="241" fontId="12" fillId="25" borderId="835" applyNumberFormat="0" applyAlignment="0">
      <alignment vertical="center"/>
    </xf>
    <xf numFmtId="241" fontId="194" fillId="86" borderId="964" applyNumberFormat="0" applyBorder="0" applyAlignment="0" applyProtection="0">
      <alignment vertical="center"/>
    </xf>
    <xf numFmtId="241" fontId="12" fillId="25" borderId="835" applyNumberFormat="0" applyProtection="0">
      <alignment horizontal="centerContinuous" vertical="center"/>
    </xf>
    <xf numFmtId="241" fontId="12" fillId="25" borderId="835" applyNumberFormat="0" applyProtection="0">
      <alignment horizontal="centerContinuous" vertical="center"/>
    </xf>
    <xf numFmtId="241" fontId="12" fillId="25" borderId="835" applyNumberFormat="0" applyAlignment="0">
      <alignment vertical="center"/>
    </xf>
    <xf numFmtId="241" fontId="12" fillId="25" borderId="835" applyNumberFormat="0" applyAlignment="0">
      <alignment vertical="center"/>
    </xf>
    <xf numFmtId="241" fontId="194" fillId="86" borderId="1020" applyNumberFormat="0" applyBorder="0" applyAlignment="0" applyProtection="0">
      <alignment vertical="center"/>
    </xf>
    <xf numFmtId="241" fontId="194" fillId="86" borderId="1034" applyNumberFormat="0" applyBorder="0" applyAlignment="0" applyProtection="0">
      <alignment vertical="center"/>
    </xf>
    <xf numFmtId="0" fontId="11" fillId="60" borderId="889" applyNumberFormat="0" applyProtection="0">
      <alignment horizontal="left" vertical="center" wrapText="1"/>
    </xf>
    <xf numFmtId="0" fontId="12" fillId="25" borderId="889" applyNumberFormat="0" applyProtection="0">
      <alignment horizontal="left" vertical="center" wrapText="1"/>
    </xf>
    <xf numFmtId="257" fontId="11" fillId="82" borderId="889" applyNumberFormat="0" applyProtection="0">
      <alignment horizontal="center" vertical="center" wrapText="1"/>
    </xf>
    <xf numFmtId="0" fontId="11" fillId="60" borderId="889" applyNumberFormat="0" applyProtection="0">
      <alignment horizontal="left" vertical="center" wrapText="1"/>
    </xf>
    <xf numFmtId="0" fontId="12" fillId="25" borderId="889" applyNumberFormat="0" applyProtection="0">
      <alignment horizontal="left" vertical="center" wrapText="1"/>
    </xf>
    <xf numFmtId="0" fontId="11" fillId="60" borderId="889" applyNumberFormat="0" applyProtection="0">
      <alignment horizontal="left" vertical="center" wrapText="1"/>
    </xf>
    <xf numFmtId="257" fontId="11" fillId="82" borderId="889" applyNumberFormat="0" applyProtection="0">
      <alignment horizontal="center" vertical="center" wrapText="1"/>
    </xf>
    <xf numFmtId="0" fontId="11" fillId="81" borderId="889" applyNumberFormat="0" applyProtection="0">
      <alignment horizontal="center" vertical="center" wrapText="1"/>
    </xf>
    <xf numFmtId="0" fontId="11" fillId="81" borderId="889" applyNumberFormat="0" applyProtection="0">
      <alignment horizontal="center" vertical="center"/>
    </xf>
    <xf numFmtId="0" fontId="11" fillId="81" borderId="889" applyNumberFormat="0" applyProtection="0">
      <alignment horizontal="center" vertical="center" wrapText="1"/>
    </xf>
    <xf numFmtId="0" fontId="183" fillId="81" borderId="889" applyNumberFormat="0" applyProtection="0">
      <alignment horizontal="center" vertical="center"/>
    </xf>
    <xf numFmtId="0" fontId="11" fillId="60" borderId="912" applyNumberFormat="0" applyProtection="0">
      <alignment horizontal="left" vertical="center" wrapText="1"/>
    </xf>
    <xf numFmtId="0" fontId="11" fillId="60" borderId="889" applyNumberFormat="0" applyProtection="0">
      <alignment horizontal="left" vertical="center" wrapText="1"/>
    </xf>
    <xf numFmtId="0" fontId="12" fillId="25" borderId="912" applyNumberFormat="0" applyProtection="0">
      <alignment horizontal="left" vertical="center" wrapText="1"/>
    </xf>
    <xf numFmtId="0" fontId="11" fillId="81" borderId="889" applyNumberFormat="0" applyProtection="0">
      <alignment horizontal="center" vertical="center" wrapText="1"/>
    </xf>
    <xf numFmtId="0" fontId="11" fillId="81" borderId="889" applyNumberFormat="0" applyProtection="0">
      <alignment horizontal="center" vertical="center"/>
    </xf>
    <xf numFmtId="0" fontId="11" fillId="81" borderId="889" applyNumberFormat="0" applyProtection="0">
      <alignment horizontal="center" vertical="center" wrapText="1"/>
    </xf>
    <xf numFmtId="257" fontId="11" fillId="82" borderId="912" applyNumberFormat="0" applyProtection="0">
      <alignment horizontal="center" vertical="center" wrapText="1"/>
    </xf>
    <xf numFmtId="0" fontId="183" fillId="81" borderId="889" applyNumberFormat="0" applyProtection="0">
      <alignment horizontal="center" vertical="center"/>
    </xf>
    <xf numFmtId="0" fontId="11" fillId="60" borderId="912" applyNumberFormat="0" applyProtection="0">
      <alignment horizontal="left" vertical="center" wrapText="1"/>
    </xf>
    <xf numFmtId="0" fontId="11" fillId="81" borderId="912" applyNumberFormat="0" applyProtection="0">
      <alignment horizontal="center" vertical="center" wrapText="1"/>
    </xf>
    <xf numFmtId="0" fontId="11" fillId="81" borderId="912" applyNumberFormat="0" applyProtection="0">
      <alignment horizontal="center" vertical="center"/>
    </xf>
    <xf numFmtId="0" fontId="11" fillId="81" borderId="912" applyNumberFormat="0" applyProtection="0">
      <alignment horizontal="center" vertical="center" wrapText="1"/>
    </xf>
    <xf numFmtId="0" fontId="183" fillId="81" borderId="912" applyNumberFormat="0" applyProtection="0">
      <alignment horizontal="center" vertical="center"/>
    </xf>
    <xf numFmtId="0" fontId="11" fillId="60" borderId="939" applyNumberFormat="0" applyProtection="0">
      <alignment horizontal="left" vertical="center" wrapText="1"/>
    </xf>
    <xf numFmtId="0" fontId="12" fillId="25" borderId="939" applyNumberFormat="0" applyProtection="0">
      <alignment horizontal="left" vertical="center" wrapText="1"/>
    </xf>
    <xf numFmtId="257" fontId="11" fillId="82" borderId="939" applyNumberFormat="0" applyProtection="0">
      <alignment horizontal="center" vertical="center" wrapText="1"/>
    </xf>
    <xf numFmtId="0" fontId="11" fillId="60" borderId="955" applyNumberFormat="0" applyProtection="0">
      <alignment horizontal="left" vertical="center" wrapText="1"/>
    </xf>
    <xf numFmtId="0" fontId="12" fillId="25" borderId="955" applyNumberFormat="0" applyProtection="0">
      <alignment horizontal="left" vertical="center" wrapText="1"/>
    </xf>
    <xf numFmtId="0" fontId="11" fillId="60" borderId="939" applyNumberFormat="0" applyProtection="0">
      <alignment horizontal="left" vertical="center" wrapText="1"/>
    </xf>
    <xf numFmtId="257" fontId="11" fillId="82" borderId="955" applyNumberFormat="0" applyProtection="0">
      <alignment horizontal="center" vertical="center" wrapText="1"/>
    </xf>
    <xf numFmtId="0" fontId="11" fillId="81" borderId="939" applyNumberFormat="0" applyProtection="0">
      <alignment horizontal="center" vertical="center" wrapText="1"/>
    </xf>
    <xf numFmtId="0" fontId="11" fillId="81" borderId="939" applyNumberFormat="0" applyProtection="0">
      <alignment horizontal="center" vertical="center"/>
    </xf>
    <xf numFmtId="0" fontId="11" fillId="81" borderId="939" applyNumberFormat="0" applyProtection="0">
      <alignment horizontal="center" vertical="center" wrapText="1"/>
    </xf>
    <xf numFmtId="0" fontId="183" fillId="81" borderId="939" applyNumberFormat="0" applyProtection="0">
      <alignment horizontal="center" vertical="center"/>
    </xf>
    <xf numFmtId="0" fontId="11" fillId="60" borderId="955" applyNumberFormat="0" applyProtection="0">
      <alignment horizontal="left" vertical="center" wrapText="1"/>
    </xf>
    <xf numFmtId="0" fontId="11" fillId="60" borderId="955" applyNumberFormat="0" applyProtection="0">
      <alignment horizontal="left" vertical="center" wrapText="1"/>
    </xf>
    <xf numFmtId="0" fontId="12" fillId="25" borderId="955" applyNumberFormat="0" applyProtection="0">
      <alignment horizontal="left" vertical="center" wrapText="1"/>
    </xf>
    <xf numFmtId="0" fontId="11" fillId="81" borderId="955" applyNumberFormat="0" applyProtection="0">
      <alignment horizontal="center" vertical="center" wrapText="1"/>
    </xf>
    <xf numFmtId="0" fontId="11" fillId="81" borderId="955" applyNumberFormat="0" applyProtection="0">
      <alignment horizontal="center" vertical="center"/>
    </xf>
    <xf numFmtId="0" fontId="11" fillId="81" borderId="955" applyNumberFormat="0" applyProtection="0">
      <alignment horizontal="center" vertical="center" wrapText="1"/>
    </xf>
    <xf numFmtId="257" fontId="11" fillId="82" borderId="955" applyNumberFormat="0" applyProtection="0">
      <alignment horizontal="center" vertical="center" wrapText="1"/>
    </xf>
    <xf numFmtId="0" fontId="183" fillId="81" borderId="955" applyNumberFormat="0" applyProtection="0">
      <alignment horizontal="center" vertical="center"/>
    </xf>
    <xf numFmtId="0" fontId="11" fillId="60" borderId="955" applyNumberFormat="0" applyProtection="0">
      <alignment horizontal="left" vertical="center" wrapText="1"/>
    </xf>
    <xf numFmtId="0" fontId="11" fillId="81" borderId="955" applyNumberFormat="0" applyProtection="0">
      <alignment horizontal="center" vertical="center" wrapText="1"/>
    </xf>
    <xf numFmtId="0" fontId="11" fillId="81" borderId="955" applyNumberFormat="0" applyProtection="0">
      <alignment horizontal="center" vertical="center"/>
    </xf>
    <xf numFmtId="0" fontId="11" fillId="81" borderId="955" applyNumberFormat="0" applyProtection="0">
      <alignment horizontal="center" vertical="center" wrapText="1"/>
    </xf>
    <xf numFmtId="0" fontId="11" fillId="60" borderId="974" applyNumberFormat="0" applyProtection="0">
      <alignment horizontal="left" vertical="center" wrapText="1"/>
    </xf>
    <xf numFmtId="0" fontId="183" fillId="81" borderId="955" applyNumberFormat="0" applyProtection="0">
      <alignment horizontal="center" vertical="center"/>
    </xf>
    <xf numFmtId="0" fontId="12" fillId="25" borderId="974" applyNumberFormat="0" applyProtection="0">
      <alignment horizontal="left" vertical="center" wrapText="1"/>
    </xf>
    <xf numFmtId="257" fontId="11" fillId="82" borderId="974" applyNumberFormat="0" applyProtection="0">
      <alignment horizontal="center" vertical="center" wrapText="1"/>
    </xf>
    <xf numFmtId="0" fontId="11" fillId="60" borderId="974" applyNumberFormat="0" applyProtection="0">
      <alignment horizontal="left" vertical="center" wrapText="1"/>
    </xf>
    <xf numFmtId="0" fontId="11" fillId="81" borderId="974" applyNumberFormat="0" applyProtection="0">
      <alignment horizontal="center" vertical="center" wrapText="1"/>
    </xf>
    <xf numFmtId="0" fontId="11" fillId="81" borderId="974" applyNumberFormat="0" applyProtection="0">
      <alignment horizontal="center" vertical="center"/>
    </xf>
    <xf numFmtId="0" fontId="11" fillId="81" borderId="974" applyNumberFormat="0" applyProtection="0">
      <alignment horizontal="center" vertical="center" wrapText="1"/>
    </xf>
    <xf numFmtId="0" fontId="183" fillId="81" borderId="974" applyNumberFormat="0" applyProtection="0">
      <alignment horizontal="center" vertical="center"/>
    </xf>
    <xf numFmtId="0" fontId="11" fillId="60" borderId="991" applyNumberFormat="0" applyProtection="0">
      <alignment horizontal="left" vertical="center" wrapText="1"/>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0" fontId="11" fillId="60" borderId="991" applyNumberFormat="0" applyProtection="0">
      <alignment horizontal="left" vertical="center" wrapText="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83" fillId="81" borderId="991" applyNumberFormat="0" applyProtection="0">
      <alignment horizontal="center" vertical="center"/>
    </xf>
    <xf numFmtId="0" fontId="11" fillId="60" borderId="974" applyNumberFormat="0" applyProtection="0">
      <alignment horizontal="left" vertical="center" wrapText="1"/>
    </xf>
    <xf numFmtId="0" fontId="12" fillId="25" borderId="974" applyNumberFormat="0" applyProtection="0">
      <alignment horizontal="left" vertical="center" wrapText="1"/>
    </xf>
    <xf numFmtId="257" fontId="11" fillId="82" borderId="974" applyNumberFormat="0" applyProtection="0">
      <alignment horizontal="center" vertical="center" wrapText="1"/>
    </xf>
    <xf numFmtId="0" fontId="11" fillId="60" borderId="974" applyNumberFormat="0" applyProtection="0">
      <alignment horizontal="left" vertical="center" wrapText="1"/>
    </xf>
    <xf numFmtId="0" fontId="11" fillId="60" borderId="991" applyNumberFormat="0" applyProtection="0">
      <alignment horizontal="left" vertical="center" wrapText="1"/>
    </xf>
    <xf numFmtId="0" fontId="11" fillId="81" borderId="974" applyNumberFormat="0" applyProtection="0">
      <alignment horizontal="center" vertical="center" wrapText="1"/>
    </xf>
    <xf numFmtId="0" fontId="11" fillId="81" borderId="974" applyNumberFormat="0" applyProtection="0">
      <alignment horizontal="center" vertical="center"/>
    </xf>
    <xf numFmtId="0" fontId="11" fillId="81" borderId="974" applyNumberFormat="0" applyProtection="0">
      <alignment horizontal="center" vertical="center" wrapText="1"/>
    </xf>
    <xf numFmtId="0" fontId="183" fillId="81" borderId="974" applyNumberFormat="0" applyProtection="0">
      <alignment horizontal="center" vertical="center"/>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0" fontId="11" fillId="60" borderId="991" applyNumberFormat="0" applyProtection="0">
      <alignment horizontal="left" vertical="center" wrapText="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83" fillId="81" borderId="991" applyNumberFormat="0" applyProtection="0">
      <alignment horizontal="center" vertical="center"/>
    </xf>
    <xf numFmtId="0" fontId="11" fillId="60" borderId="991" applyNumberFormat="0" applyProtection="0">
      <alignment horizontal="left" vertical="center" wrapText="1"/>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0" fontId="11" fillId="60" borderId="991" applyNumberFormat="0" applyProtection="0">
      <alignment horizontal="left" vertical="center" wrapText="1"/>
    </xf>
    <xf numFmtId="0" fontId="177" fillId="67" borderId="889">
      <alignment horizontal="center" vertical="center" wrapText="1"/>
      <protection hidden="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1" fillId="60" borderId="991" applyNumberFormat="0" applyProtection="0">
      <alignment horizontal="left" vertical="center" wrapText="1"/>
    </xf>
    <xf numFmtId="0" fontId="183" fillId="81" borderId="991" applyNumberFormat="0" applyProtection="0">
      <alignment horizontal="center" vertical="center"/>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0" fontId="177" fillId="67" borderId="889">
      <alignment horizontal="center" vertical="center" wrapText="1"/>
      <protection hidden="1"/>
    </xf>
    <xf numFmtId="237" fontId="181" fillId="0" borderId="834"/>
    <xf numFmtId="0" fontId="11" fillId="60" borderId="991" applyNumberFormat="0" applyProtection="0">
      <alignment horizontal="left" vertical="center" wrapText="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83" fillId="81" borderId="991" applyNumberFormat="0" applyProtection="0">
      <alignment horizontal="center" vertical="center"/>
    </xf>
    <xf numFmtId="0" fontId="177" fillId="67" borderId="912">
      <alignment horizontal="center" vertical="center" wrapText="1"/>
      <protection hidden="1"/>
    </xf>
    <xf numFmtId="0" fontId="11" fillId="60" borderId="991" applyNumberFormat="0" applyProtection="0">
      <alignment horizontal="left" vertical="center" wrapText="1"/>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237" fontId="181" fillId="0" borderId="834"/>
    <xf numFmtId="0" fontId="11" fillId="60" borderId="991" applyNumberFormat="0" applyProtection="0">
      <alignment horizontal="left" vertical="center" wrapText="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83" fillId="81" borderId="991" applyNumberFormat="0" applyProtection="0">
      <alignment horizontal="center" vertical="center"/>
    </xf>
    <xf numFmtId="0" fontId="11" fillId="60" borderId="991" applyNumberFormat="0" applyProtection="0">
      <alignment horizontal="left" vertical="center" wrapText="1"/>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0" fontId="177" fillId="67" borderId="939">
      <alignment horizontal="center" vertical="center" wrapText="1"/>
      <protection hidden="1"/>
    </xf>
    <xf numFmtId="0" fontId="11" fillId="60" borderId="991" applyNumberFormat="0" applyProtection="0">
      <alignment horizontal="left" vertical="center" wrapText="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1" fillId="60" borderId="1009" applyNumberFormat="0" applyProtection="0">
      <alignment horizontal="left" vertical="center" wrapText="1"/>
    </xf>
    <xf numFmtId="0" fontId="183" fillId="81" borderId="991" applyNumberFormat="0" applyProtection="0">
      <alignment horizontal="center" vertical="center"/>
    </xf>
    <xf numFmtId="0" fontId="177" fillId="67" borderId="955">
      <alignment horizontal="center" vertical="center" wrapText="1"/>
      <protection hidden="1"/>
    </xf>
    <xf numFmtId="0" fontId="12" fillId="25" borderId="1009" applyNumberFormat="0" applyProtection="0">
      <alignment horizontal="left" vertical="center" wrapText="1"/>
    </xf>
    <xf numFmtId="257" fontId="11" fillId="82" borderId="1009" applyNumberFormat="0" applyProtection="0">
      <alignment horizontal="center" vertical="center" wrapText="1"/>
    </xf>
    <xf numFmtId="0" fontId="11" fillId="60" borderId="1009" applyNumberFormat="0" applyProtection="0">
      <alignment horizontal="left" vertical="center" wrapText="1"/>
    </xf>
    <xf numFmtId="0" fontId="11" fillId="81" borderId="1009" applyNumberFormat="0" applyProtection="0">
      <alignment horizontal="center" vertical="center" wrapText="1"/>
    </xf>
    <xf numFmtId="0" fontId="11" fillId="81" borderId="1009" applyNumberFormat="0" applyProtection="0">
      <alignment horizontal="center" vertical="center"/>
    </xf>
    <xf numFmtId="0" fontId="177" fillId="67" borderId="955">
      <alignment horizontal="center" vertical="center" wrapText="1"/>
      <protection hidden="1"/>
    </xf>
    <xf numFmtId="0" fontId="11" fillId="81" borderId="1009" applyNumberFormat="0" applyProtection="0">
      <alignment horizontal="center" vertical="center" wrapText="1"/>
    </xf>
    <xf numFmtId="0" fontId="11" fillId="60" borderId="1022" applyNumberFormat="0" applyProtection="0">
      <alignment horizontal="left" vertical="center" wrapText="1"/>
    </xf>
    <xf numFmtId="0" fontId="183" fillId="81" borderId="1009" applyNumberFormat="0" applyProtection="0">
      <alignment horizontal="center" vertical="center"/>
    </xf>
    <xf numFmtId="0" fontId="12" fillId="25" borderId="1022" applyNumberFormat="0" applyProtection="0">
      <alignment horizontal="left" vertical="center" wrapText="1"/>
    </xf>
    <xf numFmtId="257" fontId="11" fillId="82" borderId="1022" applyNumberFormat="0" applyProtection="0">
      <alignment horizontal="center" vertical="center" wrapText="1"/>
    </xf>
    <xf numFmtId="0" fontId="11" fillId="60" borderId="1022" applyNumberFormat="0" applyProtection="0">
      <alignment horizontal="left" vertical="center" wrapText="1"/>
    </xf>
    <xf numFmtId="0" fontId="11" fillId="81" borderId="1022" applyNumberFormat="0" applyProtection="0">
      <alignment horizontal="center" vertical="center" wrapText="1"/>
    </xf>
    <xf numFmtId="0" fontId="11" fillId="81" borderId="1022" applyNumberFormat="0" applyProtection="0">
      <alignment horizontal="center" vertical="center"/>
    </xf>
    <xf numFmtId="0" fontId="177" fillId="67" borderId="974">
      <alignment horizontal="center" vertical="center" wrapText="1"/>
      <protection hidden="1"/>
    </xf>
    <xf numFmtId="0" fontId="11" fillId="81" borderId="1022" applyNumberFormat="0" applyProtection="0">
      <alignment horizontal="center" vertical="center" wrapText="1"/>
    </xf>
    <xf numFmtId="0" fontId="183" fillId="81" borderId="1022" applyNumberFormat="0" applyProtection="0">
      <alignment horizontal="center" vertical="center"/>
    </xf>
    <xf numFmtId="237" fontId="181" fillId="0" borderId="834"/>
    <xf numFmtId="0" fontId="177" fillId="67" borderId="991">
      <alignment horizontal="center" vertical="center" wrapText="1"/>
      <protection hidden="1"/>
    </xf>
    <xf numFmtId="0" fontId="177" fillId="67" borderId="974">
      <alignment horizontal="center" vertical="center" wrapText="1"/>
      <protection hidden="1"/>
    </xf>
    <xf numFmtId="0" fontId="177" fillId="67" borderId="991">
      <alignment horizontal="center" vertical="center" wrapText="1"/>
      <protection hidden="1"/>
    </xf>
    <xf numFmtId="241" fontId="12" fillId="25" borderId="835" applyNumberFormat="0" applyProtection="0">
      <alignment horizontal="centerContinuous" vertical="center"/>
    </xf>
    <xf numFmtId="241" fontId="12" fillId="25" borderId="835" applyNumberFormat="0" applyAlignment="0">
      <alignment vertical="center"/>
    </xf>
    <xf numFmtId="241" fontId="194" fillId="86" borderId="964" applyNumberFormat="0" applyBorder="0" applyAlignment="0" applyProtection="0">
      <alignment vertical="center"/>
    </xf>
    <xf numFmtId="0" fontId="177" fillId="67" borderId="991">
      <alignment horizontal="center" vertical="center" wrapText="1"/>
      <protection hidden="1"/>
    </xf>
    <xf numFmtId="237" fontId="181" fillId="0" borderId="834"/>
    <xf numFmtId="0" fontId="177" fillId="67" borderId="991">
      <alignment horizontal="center" vertical="center" wrapText="1"/>
      <protection hidden="1"/>
    </xf>
    <xf numFmtId="264" fontId="172" fillId="65" borderId="889" applyFill="0" applyBorder="0" applyAlignment="0" applyProtection="0">
      <alignment horizontal="right"/>
      <protection locked="0"/>
    </xf>
    <xf numFmtId="0" fontId="177" fillId="67" borderId="991">
      <alignment horizontal="center" vertical="center" wrapText="1"/>
      <protection hidden="1"/>
    </xf>
    <xf numFmtId="264" fontId="172" fillId="65" borderId="889" applyFill="0" applyBorder="0" applyAlignment="0" applyProtection="0">
      <alignment horizontal="right"/>
      <protection locked="0"/>
    </xf>
    <xf numFmtId="1" fontId="121" fillId="69" borderId="2117" applyNumberFormat="0" applyBorder="0" applyAlignment="0">
      <alignment horizontal="centerContinuous" vertical="center"/>
      <protection locked="0"/>
    </xf>
    <xf numFmtId="241" fontId="194" fillId="86" borderId="1001" applyNumberFormat="0" applyBorder="0" applyAlignment="0" applyProtection="0">
      <alignment vertical="center"/>
    </xf>
    <xf numFmtId="241" fontId="194" fillId="86" borderId="964" applyNumberFormat="0" applyBorder="0" applyAlignment="0" applyProtection="0">
      <alignment vertical="center"/>
    </xf>
    <xf numFmtId="49" fontId="79" fillId="0" borderId="842">
      <alignment vertical="center"/>
    </xf>
    <xf numFmtId="0" fontId="47" fillId="0" borderId="2134">
      <alignment horizontal="left" vertical="center"/>
    </xf>
    <xf numFmtId="224" fontId="108" fillId="0" borderId="2100" applyFont="0" applyFill="0" applyBorder="0" applyAlignment="0" applyProtection="0"/>
    <xf numFmtId="241" fontId="194" fillId="86" borderId="1001" applyNumberFormat="0" applyBorder="0" applyAlignment="0" applyProtection="0">
      <alignment vertical="center"/>
    </xf>
    <xf numFmtId="237" fontId="12" fillId="71" borderId="2129" applyNumberFormat="0" applyFont="0" applyBorder="0" applyAlignment="0" applyProtection="0"/>
    <xf numFmtId="224" fontId="108" fillId="0" borderId="2100" applyFont="0" applyFill="0" applyBorder="0" applyAlignment="0" applyProtection="0"/>
    <xf numFmtId="241" fontId="194" fillId="86" borderId="964" applyNumberFormat="0" applyBorder="0" applyAlignment="0" applyProtection="0">
      <alignment vertical="center"/>
    </xf>
    <xf numFmtId="0" fontId="189" fillId="83" borderId="842" applyBorder="0" applyProtection="0">
      <alignment horizontal="centerContinuous" vertical="center"/>
    </xf>
    <xf numFmtId="241" fontId="194" fillId="86" borderId="1020" applyNumberFormat="0" applyBorder="0" applyAlignment="0" applyProtection="0">
      <alignment vertical="center"/>
    </xf>
    <xf numFmtId="171" fontId="12" fillId="0" borderId="842" applyBorder="0" applyProtection="0">
      <alignment horizontal="right" vertical="center"/>
    </xf>
    <xf numFmtId="241" fontId="12" fillId="65" borderId="1665" applyNumberFormat="0" applyFont="0" applyBorder="0" applyAlignment="0">
      <alignment horizontal="right" vertical="center"/>
      <protection locked="0"/>
    </xf>
    <xf numFmtId="1" fontId="121" fillId="69" borderId="2130" applyNumberFormat="0" applyBorder="0" applyAlignment="0">
      <alignment horizontal="centerContinuous" vertical="center"/>
      <protection locked="0"/>
    </xf>
    <xf numFmtId="0" fontId="25" fillId="8" borderId="2131" applyNumberFormat="0" applyAlignment="0" applyProtection="0"/>
    <xf numFmtId="224" fontId="108" fillId="0" borderId="2100" applyFont="0" applyFill="0" applyBorder="0" applyAlignment="0" applyProtection="0"/>
    <xf numFmtId="0" fontId="11" fillId="60" borderId="903" applyNumberFormat="0" applyProtection="0">
      <alignment horizontal="left" vertical="center" wrapText="1"/>
    </xf>
    <xf numFmtId="0" fontId="12" fillId="25" borderId="903" applyNumberFormat="0" applyProtection="0">
      <alignment horizontal="left" vertical="center" wrapText="1"/>
    </xf>
    <xf numFmtId="257" fontId="11" fillId="82" borderId="903" applyNumberFormat="0" applyProtection="0">
      <alignment horizontal="center" vertical="center" wrapText="1"/>
    </xf>
    <xf numFmtId="0" fontId="11" fillId="60" borderId="912" applyNumberFormat="0" applyProtection="0">
      <alignment horizontal="left" vertical="center" wrapText="1"/>
    </xf>
    <xf numFmtId="0" fontId="11" fillId="60" borderId="903" applyNumberFormat="0" applyProtection="0">
      <alignment horizontal="left" vertical="center" wrapText="1"/>
    </xf>
    <xf numFmtId="0" fontId="11" fillId="81" borderId="903" applyNumberFormat="0" applyProtection="0">
      <alignment horizontal="center" vertical="center" wrapText="1"/>
    </xf>
    <xf numFmtId="0" fontId="11" fillId="81" borderId="903" applyNumberFormat="0" applyProtection="0">
      <alignment horizontal="center" vertical="center"/>
    </xf>
    <xf numFmtId="0" fontId="11" fillId="81" borderId="903" applyNumberFormat="0" applyProtection="0">
      <alignment horizontal="center" vertical="center" wrapText="1"/>
    </xf>
    <xf numFmtId="0" fontId="12" fillId="25" borderId="912" applyNumberFormat="0" applyProtection="0">
      <alignment horizontal="left" vertical="center" wrapText="1"/>
    </xf>
    <xf numFmtId="0" fontId="183" fillId="81" borderId="903" applyNumberFormat="0" applyProtection="0">
      <alignment horizontal="center" vertical="center"/>
    </xf>
    <xf numFmtId="257" fontId="11" fillId="82" borderId="912" applyNumberFormat="0" applyProtection="0">
      <alignment horizontal="center" vertical="center" wrapText="1"/>
    </xf>
    <xf numFmtId="0" fontId="11" fillId="60" borderId="912" applyNumberFormat="0" applyProtection="0">
      <alignment horizontal="left" vertical="center" wrapText="1"/>
    </xf>
    <xf numFmtId="0" fontId="11" fillId="81" borderId="912" applyNumberFormat="0" applyProtection="0">
      <alignment horizontal="center" vertical="center" wrapText="1"/>
    </xf>
    <xf numFmtId="0" fontId="11" fillId="81" borderId="912" applyNumberFormat="0" applyProtection="0">
      <alignment horizontal="center" vertical="center"/>
    </xf>
    <xf numFmtId="0" fontId="11" fillId="81" borderId="912" applyNumberFormat="0" applyProtection="0">
      <alignment horizontal="center" vertical="center" wrapText="1"/>
    </xf>
    <xf numFmtId="0" fontId="11" fillId="60" borderId="912" applyNumberFormat="0" applyProtection="0">
      <alignment horizontal="left" vertical="center" wrapText="1"/>
    </xf>
    <xf numFmtId="0" fontId="183" fillId="81" borderId="912" applyNumberFormat="0" applyProtection="0">
      <alignment horizontal="center" vertical="center"/>
    </xf>
    <xf numFmtId="0" fontId="12" fillId="25" borderId="912" applyNumberFormat="0" applyProtection="0">
      <alignment horizontal="left" vertical="center" wrapText="1"/>
    </xf>
    <xf numFmtId="257" fontId="11" fillId="82" borderId="912" applyNumberFormat="0" applyProtection="0">
      <alignment horizontal="center" vertical="center" wrapText="1"/>
    </xf>
    <xf numFmtId="0" fontId="11" fillId="60" borderId="912" applyNumberFormat="0" applyProtection="0">
      <alignment horizontal="left" vertical="center" wrapText="1"/>
    </xf>
    <xf numFmtId="0" fontId="11" fillId="81" borderId="912" applyNumberFormat="0" applyProtection="0">
      <alignment horizontal="center" vertical="center" wrapText="1"/>
    </xf>
    <xf numFmtId="0" fontId="11" fillId="81" borderId="912" applyNumberFormat="0" applyProtection="0">
      <alignment horizontal="center" vertical="center"/>
    </xf>
    <xf numFmtId="0" fontId="11" fillId="81" borderId="912" applyNumberFormat="0" applyProtection="0">
      <alignment horizontal="center" vertical="center" wrapText="1"/>
    </xf>
    <xf numFmtId="0" fontId="183" fillId="81" borderId="912" applyNumberFormat="0" applyProtection="0">
      <alignment horizontal="center" vertical="center"/>
    </xf>
    <xf numFmtId="0" fontId="11" fillId="60" borderId="939" applyNumberFormat="0" applyProtection="0">
      <alignment horizontal="left" vertical="center" wrapText="1"/>
    </xf>
    <xf numFmtId="0" fontId="12" fillId="25" borderId="939" applyNumberFormat="0" applyProtection="0">
      <alignment horizontal="left" vertical="center" wrapText="1"/>
    </xf>
    <xf numFmtId="257" fontId="11" fillId="82" borderId="939" applyNumberFormat="0" applyProtection="0">
      <alignment horizontal="center" vertical="center" wrapText="1"/>
    </xf>
    <xf numFmtId="0" fontId="11" fillId="60" borderId="939" applyNumberFormat="0" applyProtection="0">
      <alignment horizontal="left" vertical="center" wrapText="1"/>
    </xf>
    <xf numFmtId="0" fontId="11" fillId="81" borderId="939" applyNumberFormat="0" applyProtection="0">
      <alignment horizontal="center" vertical="center" wrapText="1"/>
    </xf>
    <xf numFmtId="0" fontId="11" fillId="81" borderId="939" applyNumberFormat="0" applyProtection="0">
      <alignment horizontal="center" vertical="center"/>
    </xf>
    <xf numFmtId="0" fontId="11" fillId="81" borderId="939" applyNumberFormat="0" applyProtection="0">
      <alignment horizontal="center" vertical="center" wrapText="1"/>
    </xf>
    <xf numFmtId="0" fontId="11" fillId="60" borderId="955" applyNumberFormat="0" applyProtection="0">
      <alignment horizontal="left" vertical="center" wrapText="1"/>
    </xf>
    <xf numFmtId="0" fontId="183" fillId="81" borderId="939" applyNumberFormat="0" applyProtection="0">
      <alignment horizontal="center" vertical="center"/>
    </xf>
    <xf numFmtId="0" fontId="12" fillId="25" borderId="955" applyNumberFormat="0" applyProtection="0">
      <alignment horizontal="left" vertical="center" wrapText="1"/>
    </xf>
    <xf numFmtId="257" fontId="11" fillId="82" borderId="955" applyNumberFormat="0" applyProtection="0">
      <alignment horizontal="center" vertical="center" wrapText="1"/>
    </xf>
    <xf numFmtId="0" fontId="11" fillId="60" borderId="955" applyNumberFormat="0" applyProtection="0">
      <alignment horizontal="left" vertical="center" wrapText="1"/>
    </xf>
    <xf numFmtId="0" fontId="11" fillId="81" borderId="955" applyNumberFormat="0" applyProtection="0">
      <alignment horizontal="center" vertical="center" wrapText="1"/>
    </xf>
    <xf numFmtId="0" fontId="11" fillId="81" borderId="955" applyNumberFormat="0" applyProtection="0">
      <alignment horizontal="center" vertical="center"/>
    </xf>
    <xf numFmtId="0" fontId="11" fillId="81" borderId="955" applyNumberFormat="0" applyProtection="0">
      <alignment horizontal="center" vertical="center" wrapText="1"/>
    </xf>
    <xf numFmtId="0" fontId="183" fillId="81" borderId="955" applyNumberFormat="0" applyProtection="0">
      <alignment horizontal="center" vertical="center"/>
    </xf>
    <xf numFmtId="0" fontId="11" fillId="60" borderId="979" applyNumberFormat="0" applyProtection="0">
      <alignment horizontal="left" vertical="center" wrapText="1"/>
    </xf>
    <xf numFmtId="0" fontId="12" fillId="25" borderId="979" applyNumberFormat="0" applyProtection="0">
      <alignment horizontal="left" vertical="center" wrapText="1"/>
    </xf>
    <xf numFmtId="257" fontId="11" fillId="82" borderId="979" applyNumberFormat="0" applyProtection="0">
      <alignment horizontal="center" vertical="center" wrapText="1"/>
    </xf>
    <xf numFmtId="0" fontId="11" fillId="60" borderId="979" applyNumberFormat="0" applyProtection="0">
      <alignment horizontal="left" vertical="center" wrapText="1"/>
    </xf>
    <xf numFmtId="0" fontId="11" fillId="81" borderId="979" applyNumberFormat="0" applyProtection="0">
      <alignment horizontal="center" vertical="center" wrapText="1"/>
    </xf>
    <xf numFmtId="0" fontId="11" fillId="81" borderId="979" applyNumberFormat="0" applyProtection="0">
      <alignment horizontal="center" vertical="center"/>
    </xf>
    <xf numFmtId="0" fontId="11" fillId="81" borderId="979" applyNumberFormat="0" applyProtection="0">
      <alignment horizontal="center" vertical="center" wrapText="1"/>
    </xf>
    <xf numFmtId="0" fontId="183" fillId="81" borderId="979" applyNumberFormat="0" applyProtection="0">
      <alignment horizontal="center" vertical="center"/>
    </xf>
    <xf numFmtId="0" fontId="11" fillId="60" borderId="991" applyNumberFormat="0" applyProtection="0">
      <alignment horizontal="left" vertical="center" wrapText="1"/>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0" fontId="11" fillId="60" borderId="991" applyNumberFormat="0" applyProtection="0">
      <alignment horizontal="left" vertical="center" wrapText="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83" fillId="81" borderId="991" applyNumberFormat="0" applyProtection="0">
      <alignment horizontal="center" vertical="center"/>
    </xf>
    <xf numFmtId="0" fontId="11" fillId="60" borderId="991" applyNumberFormat="0" applyProtection="0">
      <alignment horizontal="left" vertical="center" wrapText="1"/>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0" fontId="11" fillId="60" borderId="991" applyNumberFormat="0" applyProtection="0">
      <alignment horizontal="left" vertical="center" wrapText="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83" fillId="81" borderId="991" applyNumberFormat="0" applyProtection="0">
      <alignment horizontal="center" vertical="center"/>
    </xf>
    <xf numFmtId="0" fontId="11" fillId="60" borderId="1022" applyNumberFormat="0" applyProtection="0">
      <alignment horizontal="left" vertical="center" wrapText="1"/>
    </xf>
    <xf numFmtId="0" fontId="12" fillId="25" borderId="1022" applyNumberFormat="0" applyProtection="0">
      <alignment horizontal="left" vertical="center" wrapText="1"/>
    </xf>
    <xf numFmtId="257" fontId="11" fillId="82" borderId="1022" applyNumberFormat="0" applyProtection="0">
      <alignment horizontal="center" vertical="center" wrapText="1"/>
    </xf>
    <xf numFmtId="0" fontId="11" fillId="60" borderId="1022" applyNumberFormat="0" applyProtection="0">
      <alignment horizontal="left" vertical="center" wrapText="1"/>
    </xf>
    <xf numFmtId="0" fontId="11" fillId="81" borderId="1022" applyNumberFormat="0" applyProtection="0">
      <alignment horizontal="center" vertical="center" wrapText="1"/>
    </xf>
    <xf numFmtId="0" fontId="11" fillId="81" borderId="1022" applyNumberFormat="0" applyProtection="0">
      <alignment horizontal="center" vertical="center"/>
    </xf>
    <xf numFmtId="0" fontId="11" fillId="81" borderId="1022" applyNumberFormat="0" applyProtection="0">
      <alignment horizontal="center" vertical="center" wrapText="1"/>
    </xf>
    <xf numFmtId="0" fontId="183" fillId="81" borderId="1022" applyNumberFormat="0" applyProtection="0">
      <alignment horizontal="center" vertical="center"/>
    </xf>
    <xf numFmtId="0" fontId="177" fillId="67" borderId="903">
      <alignment horizontal="center" vertical="center" wrapText="1"/>
      <protection hidden="1"/>
    </xf>
    <xf numFmtId="0" fontId="177" fillId="67" borderId="912">
      <alignment horizontal="center" vertical="center" wrapText="1"/>
      <protection hidden="1"/>
    </xf>
    <xf numFmtId="0" fontId="177" fillId="67" borderId="912">
      <alignment horizontal="center" vertical="center" wrapText="1"/>
      <protection hidden="1"/>
    </xf>
    <xf numFmtId="0" fontId="177" fillId="67" borderId="939">
      <alignment horizontal="center" vertical="center" wrapText="1"/>
      <protection hidden="1"/>
    </xf>
    <xf numFmtId="237" fontId="181" fillId="0" borderId="834"/>
    <xf numFmtId="0" fontId="177" fillId="67" borderId="955">
      <alignment horizontal="center" vertical="center" wrapText="1"/>
      <protection hidden="1"/>
    </xf>
    <xf numFmtId="237" fontId="181" fillId="0" borderId="834"/>
    <xf numFmtId="0" fontId="177" fillId="67" borderId="979">
      <alignment horizontal="center" vertical="center" wrapText="1"/>
      <protection hidden="1"/>
    </xf>
    <xf numFmtId="0" fontId="177" fillId="67" borderId="991">
      <alignment horizontal="center" vertical="center" wrapText="1"/>
      <protection hidden="1"/>
    </xf>
    <xf numFmtId="0" fontId="177" fillId="67" borderId="991">
      <alignment horizontal="center" vertical="center" wrapText="1"/>
      <protection hidden="1"/>
    </xf>
    <xf numFmtId="0" fontId="177" fillId="67" borderId="1022">
      <alignment horizontal="center" vertical="center" wrapText="1"/>
      <protection hidden="1"/>
    </xf>
    <xf numFmtId="264" fontId="172" fillId="65" borderId="903" applyFill="0" applyBorder="0" applyAlignment="0" applyProtection="0">
      <alignment horizontal="right"/>
      <protection locked="0"/>
    </xf>
    <xf numFmtId="237" fontId="181" fillId="0" borderId="834"/>
    <xf numFmtId="237" fontId="181" fillId="0" borderId="834"/>
    <xf numFmtId="264" fontId="172" fillId="65" borderId="912" applyFill="0" applyBorder="0" applyAlignment="0" applyProtection="0">
      <alignment horizontal="right"/>
      <protection locked="0"/>
    </xf>
    <xf numFmtId="0" fontId="177" fillId="67" borderId="991">
      <alignment horizontal="center" vertical="center" wrapText="1"/>
      <protection hidden="1"/>
    </xf>
    <xf numFmtId="0" fontId="47" fillId="0" borderId="2134">
      <alignment horizontal="left" vertical="center"/>
    </xf>
    <xf numFmtId="237" fontId="12" fillId="71" borderId="2129" applyNumberFormat="0" applyFont="0" applyBorder="0" applyAlignment="0" applyProtection="0"/>
    <xf numFmtId="264" fontId="172" fillId="65" borderId="912" applyFill="0" applyBorder="0" applyAlignment="0" applyProtection="0">
      <alignment horizontal="right"/>
      <protection locked="0"/>
    </xf>
    <xf numFmtId="260" fontId="164" fillId="0" borderId="908" applyBorder="0"/>
    <xf numFmtId="229" fontId="81" fillId="65" borderId="836" applyFont="0" applyFill="0" applyBorder="0" applyAlignment="0" applyProtection="0"/>
    <xf numFmtId="264" fontId="172" fillId="65" borderId="912" applyFill="0" applyBorder="0" applyAlignment="0" applyProtection="0">
      <alignment horizontal="right"/>
      <protection locked="0"/>
    </xf>
    <xf numFmtId="260" fontId="164" fillId="0" borderId="917" applyBorder="0"/>
    <xf numFmtId="264" fontId="172" fillId="65" borderId="939" applyFill="0" applyBorder="0" applyAlignment="0" applyProtection="0">
      <alignment horizontal="right"/>
      <protection locked="0"/>
    </xf>
    <xf numFmtId="0" fontId="177" fillId="67" borderId="1009">
      <alignment horizontal="center" vertical="center" wrapText="1"/>
      <protection hidden="1"/>
    </xf>
    <xf numFmtId="260" fontId="164" fillId="0" borderId="931" applyBorder="0"/>
    <xf numFmtId="264" fontId="172" fillId="65" borderId="955" applyFill="0" applyBorder="0" applyAlignment="0" applyProtection="0">
      <alignment horizontal="right"/>
      <protection locked="0"/>
    </xf>
    <xf numFmtId="0" fontId="177" fillId="67" borderId="1022">
      <alignment horizontal="center" vertical="center" wrapText="1"/>
      <protection hidden="1"/>
    </xf>
    <xf numFmtId="260" fontId="164" fillId="0" borderId="948" applyBorder="0"/>
    <xf numFmtId="264" fontId="172" fillId="65" borderId="955" applyFill="0" applyBorder="0" applyAlignment="0" applyProtection="0">
      <alignment horizontal="right"/>
      <protection locked="0"/>
    </xf>
    <xf numFmtId="264" fontId="172" fillId="65" borderId="974" applyFill="0" applyBorder="0" applyAlignment="0" applyProtection="0">
      <alignment horizontal="right"/>
      <protection locked="0"/>
    </xf>
    <xf numFmtId="264" fontId="172" fillId="65" borderId="955" applyFill="0" applyBorder="0" applyAlignment="0" applyProtection="0">
      <alignment horizontal="right"/>
      <protection locked="0"/>
    </xf>
    <xf numFmtId="260" fontId="164" fillId="0" borderId="970" applyBorder="0"/>
    <xf numFmtId="264" fontId="172" fillId="65" borderId="979" applyFill="0" applyBorder="0" applyAlignment="0" applyProtection="0">
      <alignment horizontal="right"/>
      <protection locked="0"/>
    </xf>
    <xf numFmtId="229" fontId="81" fillId="65" borderId="836" applyFont="0" applyFill="0" applyBorder="0" applyAlignment="0" applyProtection="0"/>
    <xf numFmtId="260" fontId="164" fillId="0" borderId="948" applyBorder="0"/>
    <xf numFmtId="264" fontId="172" fillId="65" borderId="991" applyFill="0" applyBorder="0" applyAlignment="0" applyProtection="0">
      <alignment horizontal="right"/>
      <protection locked="0"/>
    </xf>
    <xf numFmtId="264" fontId="172" fillId="65" borderId="974" applyFill="0" applyBorder="0" applyAlignment="0" applyProtection="0">
      <alignment horizontal="right"/>
      <protection locked="0"/>
    </xf>
    <xf numFmtId="229" fontId="81" fillId="65" borderId="836" applyFont="0" applyFill="0" applyBorder="0" applyAlignment="0" applyProtection="0"/>
    <xf numFmtId="260" fontId="164" fillId="0" borderId="984" applyBorder="0"/>
    <xf numFmtId="264" fontId="172" fillId="65" borderId="991" applyFill="0" applyBorder="0" applyAlignment="0" applyProtection="0">
      <alignment horizontal="right"/>
      <protection locked="0"/>
    </xf>
    <xf numFmtId="264" fontId="172" fillId="65" borderId="991" applyFill="0" applyBorder="0" applyAlignment="0" applyProtection="0">
      <alignment horizontal="right"/>
      <protection locked="0"/>
    </xf>
    <xf numFmtId="264" fontId="172" fillId="65" borderId="991" applyFill="0" applyBorder="0" applyAlignment="0" applyProtection="0">
      <alignment horizontal="right"/>
      <protection locked="0"/>
    </xf>
    <xf numFmtId="264" fontId="172" fillId="65" borderId="991" applyFill="0" applyBorder="0" applyAlignment="0" applyProtection="0">
      <alignment horizontal="right"/>
      <protection locked="0"/>
    </xf>
    <xf numFmtId="260" fontId="164" fillId="0" borderId="975" applyBorder="0"/>
    <xf numFmtId="208" fontId="90" fillId="63" borderId="890"/>
    <xf numFmtId="260" fontId="164" fillId="0" borderId="975" applyBorder="0"/>
    <xf numFmtId="264" fontId="172" fillId="65" borderId="991" applyFill="0" applyBorder="0" applyAlignment="0" applyProtection="0">
      <alignment horizontal="right"/>
      <protection locked="0"/>
    </xf>
    <xf numFmtId="0" fontId="97" fillId="0" borderId="842" applyNumberFormat="0" applyFill="0" applyAlignment="0" applyProtection="0"/>
    <xf numFmtId="0" fontId="83" fillId="0" borderId="842" applyNumberFormat="0" applyFont="0" applyFill="0" applyAlignment="0" applyProtection="0"/>
    <xf numFmtId="264" fontId="172" fillId="65" borderId="991" applyFill="0" applyBorder="0" applyAlignment="0" applyProtection="0">
      <alignment horizontal="right"/>
      <protection locked="0"/>
    </xf>
    <xf numFmtId="229" fontId="81" fillId="65" borderId="836" applyFont="0" applyFill="0" applyBorder="0" applyAlignment="0" applyProtection="0"/>
    <xf numFmtId="260" fontId="164" fillId="0" borderId="975" applyBorder="0"/>
    <xf numFmtId="260" fontId="164" fillId="0" borderId="975" applyBorder="0"/>
    <xf numFmtId="264" fontId="172" fillId="65" borderId="991" applyFill="0" applyBorder="0" applyAlignment="0" applyProtection="0">
      <alignment horizontal="right"/>
      <protection locked="0"/>
    </xf>
    <xf numFmtId="229" fontId="81" fillId="65" borderId="836" applyFont="0" applyFill="0" applyBorder="0" applyAlignment="0" applyProtection="0"/>
    <xf numFmtId="264" fontId="172" fillId="65" borderId="1022" applyFill="0" applyBorder="0" applyAlignment="0" applyProtection="0">
      <alignment horizontal="right"/>
      <protection locked="0"/>
    </xf>
    <xf numFmtId="229" fontId="81" fillId="65" borderId="836" applyFont="0" applyFill="0" applyBorder="0" applyAlignment="0" applyProtection="0"/>
    <xf numFmtId="264" fontId="172" fillId="65" borderId="1009" applyFill="0" applyBorder="0" applyAlignment="0" applyProtection="0">
      <alignment horizontal="right"/>
      <protection locked="0"/>
    </xf>
    <xf numFmtId="264" fontId="172" fillId="65" borderId="1022" applyFill="0" applyBorder="0" applyAlignment="0" applyProtection="0">
      <alignment horizontal="right"/>
      <protection locked="0"/>
    </xf>
    <xf numFmtId="260" fontId="164" fillId="0" borderId="1027" applyBorder="0"/>
    <xf numFmtId="260" fontId="164" fillId="0" borderId="1027" applyBorder="0"/>
    <xf numFmtId="264" fontId="172" fillId="65" borderId="939" applyFill="0" applyBorder="0" applyAlignment="0" applyProtection="0">
      <alignment horizontal="right"/>
      <protection locked="0"/>
    </xf>
    <xf numFmtId="224" fontId="108" fillId="0" borderId="2100" applyFont="0" applyFill="0" applyBorder="0" applyAlignment="0" applyProtection="0"/>
    <xf numFmtId="1" fontId="121" fillId="69" borderId="2130" applyNumberFormat="0" applyBorder="0" applyAlignment="0">
      <alignment horizontal="centerContinuous" vertical="center"/>
      <protection locked="0"/>
    </xf>
    <xf numFmtId="0" fontId="47" fillId="0" borderId="2134">
      <alignment horizontal="left" vertical="center"/>
    </xf>
    <xf numFmtId="166" fontId="113" fillId="0" borderId="891">
      <protection locked="0"/>
    </xf>
    <xf numFmtId="260" fontId="164" fillId="0" borderId="948" applyBorder="0"/>
    <xf numFmtId="260" fontId="164" fillId="0" borderId="975" applyBorder="0"/>
    <xf numFmtId="260" fontId="164" fillId="0" borderId="948" applyBorder="0"/>
    <xf numFmtId="171" fontId="85" fillId="0" borderId="888"/>
    <xf numFmtId="260" fontId="164" fillId="0" borderId="975" applyBorder="0"/>
    <xf numFmtId="260" fontId="164" fillId="0" borderId="948" applyBorder="0"/>
    <xf numFmtId="260" fontId="164" fillId="0" borderId="975" applyBorder="0"/>
    <xf numFmtId="260" fontId="164" fillId="0" borderId="1005" applyBorder="0"/>
    <xf numFmtId="260" fontId="164" fillId="0" borderId="1005" applyBorder="0"/>
    <xf numFmtId="260" fontId="164" fillId="0" borderId="975" applyBorder="0"/>
    <xf numFmtId="260" fontId="164" fillId="0" borderId="975" applyBorder="0"/>
    <xf numFmtId="260" fontId="164" fillId="0" borderId="1005" applyBorder="0"/>
    <xf numFmtId="260" fontId="164" fillId="0" borderId="1014" applyBorder="0"/>
    <xf numFmtId="260" fontId="164" fillId="0" borderId="1014" applyBorder="0"/>
    <xf numFmtId="224" fontId="108" fillId="0" borderId="825" applyFont="0" applyFill="0" applyBorder="0" applyAlignment="0" applyProtection="0"/>
    <xf numFmtId="231" fontId="85" fillId="0" borderId="842" applyFont="0" applyFill="0" applyBorder="0" applyAlignment="0" applyProtection="0"/>
    <xf numFmtId="0" fontId="147" fillId="73" borderId="892">
      <alignment horizontal="left" vertical="center" wrapText="1"/>
    </xf>
    <xf numFmtId="166" fontId="113" fillId="0" borderId="891">
      <protection locked="0"/>
    </xf>
    <xf numFmtId="208" fontId="90" fillId="63" borderId="890"/>
    <xf numFmtId="0" fontId="147" fillId="73" borderId="922">
      <alignment horizontal="left" vertical="center" wrapText="1"/>
    </xf>
    <xf numFmtId="166" fontId="113" fillId="0" borderId="921">
      <protection locked="0"/>
    </xf>
    <xf numFmtId="208" fontId="90" fillId="63" borderId="920"/>
    <xf numFmtId="0" fontId="147" fillId="73" borderId="922">
      <alignment horizontal="left" vertical="center" wrapText="1"/>
    </xf>
    <xf numFmtId="166" fontId="113" fillId="0" borderId="921">
      <protection locked="0"/>
    </xf>
    <xf numFmtId="208" fontId="90" fillId="63" borderId="920"/>
    <xf numFmtId="0" fontId="147" fillId="73" borderId="892">
      <alignment horizontal="left" vertical="center" wrapText="1"/>
    </xf>
    <xf numFmtId="2" fontId="149" fillId="0" borderId="842"/>
    <xf numFmtId="14" fontId="85" fillId="0" borderId="842" applyFont="0" applyFill="0" applyBorder="0" applyAlignment="0" applyProtection="0"/>
    <xf numFmtId="0" fontId="147" fillId="73" borderId="936">
      <alignment horizontal="left" vertical="center" wrapText="1"/>
    </xf>
    <xf numFmtId="166" fontId="113" fillId="0" borderId="935">
      <protection locked="0"/>
    </xf>
    <xf numFmtId="208" fontId="90" fillId="63" borderId="934"/>
    <xf numFmtId="0" fontId="147" fillId="73" borderId="963">
      <alignment horizontal="left" vertical="center" wrapText="1"/>
    </xf>
    <xf numFmtId="166" fontId="113" fillId="0" borderId="962">
      <protection locked="0"/>
    </xf>
    <xf numFmtId="208" fontId="90" fillId="63" borderId="961"/>
    <xf numFmtId="0" fontId="147" fillId="73" borderId="953">
      <alignment horizontal="left" vertical="center" wrapText="1"/>
    </xf>
    <xf numFmtId="166" fontId="113" fillId="0" borderId="952">
      <protection locked="0"/>
    </xf>
    <xf numFmtId="208" fontId="90" fillId="63" borderId="951"/>
    <xf numFmtId="0" fontId="147" fillId="73" borderId="963">
      <alignment horizontal="left" vertical="center" wrapText="1"/>
    </xf>
    <xf numFmtId="166" fontId="113" fillId="0" borderId="962">
      <protection locked="0"/>
    </xf>
    <xf numFmtId="208" fontId="90" fillId="63" borderId="961"/>
    <xf numFmtId="0" fontId="147" fillId="73" borderId="963">
      <alignment horizontal="left" vertical="center" wrapText="1"/>
    </xf>
    <xf numFmtId="166" fontId="113" fillId="0" borderId="962">
      <protection locked="0"/>
    </xf>
    <xf numFmtId="208" fontId="90" fillId="63" borderId="961"/>
    <xf numFmtId="0" fontId="147" fillId="73" borderId="963">
      <alignment horizontal="left" vertical="center" wrapText="1"/>
    </xf>
    <xf numFmtId="166" fontId="113" fillId="0" borderId="962">
      <protection locked="0"/>
    </xf>
    <xf numFmtId="208" fontId="90" fillId="63" borderId="961"/>
    <xf numFmtId="0" fontId="147" fillId="73" borderId="990">
      <alignment horizontal="left" vertical="center" wrapText="1"/>
    </xf>
    <xf numFmtId="166" fontId="113" fillId="0" borderId="989">
      <protection locked="0"/>
    </xf>
    <xf numFmtId="208" fontId="90" fillId="63" borderId="988"/>
    <xf numFmtId="0" fontId="147" fillId="73" borderId="990">
      <alignment horizontal="left" vertical="center" wrapText="1"/>
    </xf>
    <xf numFmtId="166" fontId="113" fillId="0" borderId="989">
      <protection locked="0"/>
    </xf>
    <xf numFmtId="208" fontId="90" fillId="63" borderId="988"/>
    <xf numFmtId="0" fontId="147" fillId="73" borderId="1000">
      <alignment horizontal="left" vertical="center" wrapText="1"/>
    </xf>
    <xf numFmtId="166" fontId="113" fillId="0" borderId="999">
      <protection locked="0"/>
    </xf>
    <xf numFmtId="208" fontId="90" fillId="63" borderId="998"/>
    <xf numFmtId="0" fontId="147" fillId="73" borderId="990">
      <alignment horizontal="left" vertical="center" wrapText="1"/>
    </xf>
    <xf numFmtId="166" fontId="113" fillId="0" borderId="989">
      <protection locked="0"/>
    </xf>
    <xf numFmtId="208" fontId="90" fillId="63" borderId="988"/>
    <xf numFmtId="0" fontId="147" fillId="73" borderId="1000">
      <alignment horizontal="left" vertical="center" wrapText="1"/>
    </xf>
    <xf numFmtId="166" fontId="113" fillId="0" borderId="999">
      <protection locked="0"/>
    </xf>
    <xf numFmtId="208" fontId="90" fillId="63" borderId="998"/>
    <xf numFmtId="0" fontId="147" fillId="73" borderId="990">
      <alignment horizontal="left" vertical="center" wrapText="1"/>
    </xf>
    <xf numFmtId="166" fontId="113" fillId="0" borderId="989">
      <protection locked="0"/>
    </xf>
    <xf numFmtId="208" fontId="90" fillId="63" borderId="988"/>
    <xf numFmtId="0" fontId="147" fillId="73" borderId="990">
      <alignment horizontal="left" vertical="center" wrapText="1"/>
    </xf>
    <xf numFmtId="166" fontId="113" fillId="0" borderId="989">
      <protection locked="0"/>
    </xf>
    <xf numFmtId="208" fontId="90" fillId="63" borderId="988"/>
    <xf numFmtId="0" fontId="147" fillId="73" borderId="1019">
      <alignment horizontal="left" vertical="center" wrapText="1"/>
    </xf>
    <xf numFmtId="166" fontId="113" fillId="0" borderId="1018">
      <protection locked="0"/>
    </xf>
    <xf numFmtId="208" fontId="90" fillId="63" borderId="1017"/>
    <xf numFmtId="0" fontId="147" fillId="73" borderId="1033">
      <alignment horizontal="left" vertical="center" wrapText="1"/>
    </xf>
    <xf numFmtId="166" fontId="113" fillId="0" borderId="1032">
      <protection locked="0"/>
    </xf>
    <xf numFmtId="208" fontId="90" fillId="63" borderId="1031"/>
    <xf numFmtId="0" fontId="12" fillId="0" borderId="903"/>
    <xf numFmtId="0" fontId="12" fillId="0" borderId="912"/>
    <xf numFmtId="0" fontId="147" fillId="73" borderId="892">
      <alignment horizontal="left" vertical="center" wrapText="1"/>
    </xf>
    <xf numFmtId="0" fontId="12" fillId="0" borderId="912"/>
    <xf numFmtId="241" fontId="12" fillId="65" borderId="812" applyNumberFormat="0" applyFont="0" applyBorder="0" applyAlignment="0">
      <alignment horizontal="right" vertical="center"/>
      <protection locked="0"/>
    </xf>
    <xf numFmtId="10" fontId="108" fillId="65" borderId="903" applyNumberFormat="0" applyBorder="0" applyAlignment="0" applyProtection="0"/>
    <xf numFmtId="0" fontId="12" fillId="0" borderId="939"/>
    <xf numFmtId="0" fontId="147" fillId="73" borderId="922">
      <alignment horizontal="left" vertical="center" wrapText="1"/>
    </xf>
    <xf numFmtId="10" fontId="108" fillId="65" borderId="912" applyNumberFormat="0" applyBorder="0" applyAlignment="0" applyProtection="0"/>
    <xf numFmtId="14" fontId="85" fillId="0" borderId="842" applyFont="0" applyFill="0" applyBorder="0" applyAlignment="0" applyProtection="0"/>
    <xf numFmtId="208" fontId="90" fillId="63" borderId="884"/>
    <xf numFmtId="166" fontId="113" fillId="0" borderId="885">
      <protection locked="0"/>
    </xf>
    <xf numFmtId="0" fontId="147" fillId="73" borderId="886">
      <alignment horizontal="left" vertical="center" wrapText="1"/>
    </xf>
    <xf numFmtId="2" fontId="149" fillId="0" borderId="842"/>
    <xf numFmtId="0" fontId="147" fillId="73" borderId="936">
      <alignment horizontal="left" vertical="center" wrapText="1"/>
    </xf>
    <xf numFmtId="0" fontId="47" fillId="0" borderId="908">
      <alignment horizontal="left" vertical="center"/>
    </xf>
    <xf numFmtId="1" fontId="121" fillId="69" borderId="894" applyNumberFormat="0" applyBorder="0" applyAlignment="0">
      <alignment horizontal="centerContinuous" vertical="center"/>
      <protection locked="0"/>
    </xf>
    <xf numFmtId="237" fontId="12" fillId="71" borderId="903" applyNumberFormat="0" applyFont="0" applyBorder="0" applyAlignment="0" applyProtection="0"/>
    <xf numFmtId="0" fontId="25" fillId="8" borderId="895" applyNumberFormat="0" applyAlignment="0" applyProtection="0"/>
    <xf numFmtId="10" fontId="108" fillId="65" borderId="912" applyNumberFormat="0" applyBorder="0" applyAlignment="0" applyProtection="0"/>
    <xf numFmtId="0" fontId="12" fillId="0" borderId="955"/>
    <xf numFmtId="1" fontId="121" fillId="69" borderId="909" applyNumberFormat="0" applyBorder="0" applyAlignment="0">
      <alignment horizontal="centerContinuous" vertical="center"/>
      <protection locked="0"/>
    </xf>
    <xf numFmtId="0" fontId="25" fillId="8" borderId="904" applyNumberFormat="0" applyAlignment="0" applyProtection="0"/>
    <xf numFmtId="0" fontId="47" fillId="0" borderId="917">
      <alignment horizontal="left" vertical="center"/>
    </xf>
    <xf numFmtId="237" fontId="12" fillId="71" borderId="912" applyNumberFormat="0" applyFont="0" applyBorder="0" applyAlignment="0" applyProtection="0"/>
    <xf numFmtId="224" fontId="108" fillId="0" borderId="825" applyFont="0" applyFill="0" applyBorder="0" applyAlignment="0" applyProtection="0"/>
    <xf numFmtId="0" fontId="147" fillId="73" borderId="953">
      <alignment horizontal="left" vertical="center" wrapText="1"/>
    </xf>
    <xf numFmtId="1" fontId="121" fillId="69" borderId="918" applyNumberFormat="0" applyBorder="0" applyAlignment="0">
      <alignment horizontal="centerContinuous" vertical="center"/>
      <protection locked="0"/>
    </xf>
    <xf numFmtId="224" fontId="108" fillId="0" borderId="825" applyFont="0" applyFill="0" applyBorder="0" applyAlignment="0" applyProtection="0"/>
    <xf numFmtId="10" fontId="108" fillId="65" borderId="939" applyNumberFormat="0" applyBorder="0" applyAlignment="0" applyProtection="0"/>
    <xf numFmtId="0" fontId="47" fillId="0" borderId="931">
      <alignment horizontal="left" vertical="center"/>
    </xf>
    <xf numFmtId="237" fontId="12" fillId="71" borderId="912" applyNumberFormat="0" applyFont="0" applyBorder="0" applyAlignment="0" applyProtection="0"/>
    <xf numFmtId="1" fontId="121" fillId="69" borderId="918" applyNumberFormat="0" applyBorder="0" applyAlignment="0">
      <alignment horizontal="centerContinuous" vertical="center"/>
      <protection locked="0"/>
    </xf>
    <xf numFmtId="224" fontId="108" fillId="0" borderId="825" applyFont="0" applyFill="0" applyBorder="0" applyAlignment="0" applyProtection="0"/>
    <xf numFmtId="0" fontId="25" fillId="8" borderId="928" applyNumberFormat="0" applyAlignment="0" applyProtection="0"/>
    <xf numFmtId="0" fontId="12" fillId="0" borderId="979"/>
    <xf numFmtId="0" fontId="147" fillId="73" borderId="953">
      <alignment horizontal="left" vertical="center" wrapText="1"/>
    </xf>
    <xf numFmtId="0" fontId="47" fillId="0" borderId="948">
      <alignment horizontal="left" vertical="center"/>
    </xf>
    <xf numFmtId="10" fontId="108" fillId="65" borderId="955" applyNumberFormat="0" applyBorder="0" applyAlignment="0" applyProtection="0"/>
    <xf numFmtId="231" fontId="85" fillId="0" borderId="842" applyFont="0" applyFill="0" applyBorder="0" applyAlignment="0" applyProtection="0"/>
    <xf numFmtId="237" fontId="12" fillId="71" borderId="939" applyNumberFormat="0" applyFont="0" applyBorder="0" applyAlignment="0" applyProtection="0"/>
    <xf numFmtId="224" fontId="108" fillId="0" borderId="825" applyFont="0" applyFill="0" applyBorder="0" applyAlignment="0" applyProtection="0"/>
    <xf numFmtId="1" fontId="121" fillId="69" borderId="944" applyNumberFormat="0" applyBorder="0" applyAlignment="0">
      <alignment horizontal="centerContinuous" vertical="center"/>
      <protection locked="0"/>
    </xf>
    <xf numFmtId="241" fontId="12" fillId="65" borderId="812" applyNumberFormat="0" applyFont="0" applyBorder="0" applyAlignment="0">
      <alignment horizontal="right" vertical="center"/>
      <protection locked="0"/>
    </xf>
    <xf numFmtId="0" fontId="25" fillId="8" borderId="945" applyNumberFormat="0" applyAlignment="0" applyProtection="0"/>
    <xf numFmtId="238" fontId="87" fillId="0" borderId="834">
      <alignment horizontal="center"/>
    </xf>
    <xf numFmtId="0" fontId="47" fillId="0" borderId="970">
      <alignment horizontal="left" vertical="center"/>
    </xf>
    <xf numFmtId="237" fontId="12" fillId="71" borderId="955" applyNumberFormat="0" applyFont="0" applyBorder="0" applyAlignment="0" applyProtection="0"/>
    <xf numFmtId="224" fontId="108" fillId="0" borderId="825" applyFont="0" applyFill="0" applyBorder="0" applyAlignment="0" applyProtection="0"/>
    <xf numFmtId="235" fontId="101" fillId="68" borderId="88">
      <alignment horizontal="left"/>
    </xf>
    <xf numFmtId="0" fontId="12" fillId="0" borderId="991"/>
    <xf numFmtId="0" fontId="147" fillId="73" borderId="963">
      <alignment horizontal="left" vertical="center" wrapText="1"/>
    </xf>
    <xf numFmtId="1" fontId="121" fillId="69" borderId="971" applyNumberFormat="0" applyBorder="0" applyAlignment="0">
      <alignment horizontal="centerContinuous" vertical="center"/>
      <protection locked="0"/>
    </xf>
    <xf numFmtId="10" fontId="108" fillId="65" borderId="979" applyNumberFormat="0" applyBorder="0" applyAlignment="0" applyProtection="0"/>
    <xf numFmtId="0" fontId="25" fillId="8" borderId="956" applyNumberFormat="0" applyAlignment="0" applyProtection="0"/>
    <xf numFmtId="0" fontId="25" fillId="8" borderId="2131" applyNumberFormat="0" applyAlignment="0" applyProtection="0"/>
    <xf numFmtId="0" fontId="47" fillId="0" borderId="948">
      <alignment horizontal="left" vertical="center"/>
    </xf>
    <xf numFmtId="224" fontId="108" fillId="0" borderId="825" applyFont="0" applyFill="0" applyBorder="0" applyAlignment="0" applyProtection="0"/>
    <xf numFmtId="238" fontId="87" fillId="0" borderId="834">
      <alignment horizontal="center"/>
    </xf>
    <xf numFmtId="1" fontId="121" fillId="69" borderId="2150" applyNumberFormat="0" applyBorder="0" applyAlignment="0">
      <alignment horizontal="centerContinuous" vertical="center"/>
      <protection locked="0"/>
    </xf>
    <xf numFmtId="227" fontId="78" fillId="0" borderId="833" applyNumberFormat="0" applyFill="0">
      <alignment horizontal="right"/>
    </xf>
    <xf numFmtId="227" fontId="78" fillId="0" borderId="833" applyNumberFormat="0" applyFill="0">
      <alignment horizontal="right"/>
    </xf>
    <xf numFmtId="224" fontId="108" fillId="0" borderId="825" applyFont="0" applyFill="0" applyBorder="0" applyAlignment="0" applyProtection="0"/>
    <xf numFmtId="1" fontId="121" fillId="69" borderId="960" applyNumberFormat="0" applyBorder="0" applyAlignment="0">
      <alignment horizontal="centerContinuous" vertical="center"/>
      <protection locked="0"/>
    </xf>
    <xf numFmtId="0" fontId="25" fillId="8" borderId="965" applyNumberFormat="0" applyAlignment="0" applyProtection="0"/>
    <xf numFmtId="0" fontId="47" fillId="0" borderId="984">
      <alignment horizontal="left" vertical="center"/>
    </xf>
    <xf numFmtId="237" fontId="12" fillId="71" borderId="979" applyNumberFormat="0" applyFont="0" applyBorder="0" applyAlignment="0" applyProtection="0"/>
    <xf numFmtId="0" fontId="147" fillId="73" borderId="1000">
      <alignment horizontal="left" vertical="center" wrapText="1"/>
    </xf>
    <xf numFmtId="0" fontId="12" fillId="0" borderId="991"/>
    <xf numFmtId="224" fontId="108" fillId="0" borderId="825" applyFont="0" applyFill="0" applyBorder="0" applyAlignment="0" applyProtection="0"/>
    <xf numFmtId="1" fontId="121" fillId="69" borderId="985" applyNumberFormat="0" applyBorder="0" applyAlignment="0">
      <alignment horizontal="centerContinuous" vertical="center"/>
      <protection locked="0"/>
    </xf>
    <xf numFmtId="10" fontId="108" fillId="65" borderId="991" applyNumberFormat="0" applyBorder="0" applyAlignment="0" applyProtection="0"/>
    <xf numFmtId="0" fontId="25" fillId="8" borderId="980" applyNumberFormat="0" applyAlignment="0" applyProtection="0"/>
    <xf numFmtId="0" fontId="147" fillId="73" borderId="990">
      <alignment horizontal="left" vertical="center" wrapText="1"/>
    </xf>
    <xf numFmtId="224" fontId="108" fillId="0" borderId="825" applyFont="0" applyFill="0" applyBorder="0" applyAlignment="0" applyProtection="0"/>
    <xf numFmtId="227" fontId="78" fillId="0" borderId="833" applyNumberFormat="0" applyFill="0">
      <alignment horizontal="right"/>
    </xf>
    <xf numFmtId="227" fontId="78" fillId="0" borderId="833" applyNumberFormat="0" applyFill="0">
      <alignment horizontal="right"/>
    </xf>
    <xf numFmtId="224" fontId="108" fillId="0" borderId="825" applyFont="0" applyFill="0" applyBorder="0" applyAlignment="0" applyProtection="0"/>
    <xf numFmtId="224" fontId="108" fillId="0" borderId="825" applyFont="0" applyFill="0" applyBorder="0" applyAlignment="0" applyProtection="0"/>
    <xf numFmtId="0" fontId="47" fillId="0" borderId="975">
      <alignment horizontal="left" vertical="center"/>
    </xf>
    <xf numFmtId="0" fontId="12" fillId="0" borderId="1022"/>
    <xf numFmtId="237" fontId="12" fillId="71" borderId="991" applyNumberFormat="0" applyFont="0" applyBorder="0" applyAlignment="0" applyProtection="0"/>
    <xf numFmtId="241" fontId="194" fillId="86" borderId="893" applyNumberFormat="0" applyBorder="0" applyAlignment="0" applyProtection="0">
      <alignment vertical="center"/>
    </xf>
    <xf numFmtId="171" fontId="85" fillId="0" borderId="902"/>
    <xf numFmtId="224" fontId="108" fillId="0" borderId="825" applyFont="0" applyFill="0" applyBorder="0" applyAlignment="0" applyProtection="0"/>
    <xf numFmtId="0" fontId="147" fillId="73" borderId="1000">
      <alignment horizontal="left" vertical="center" wrapText="1"/>
    </xf>
    <xf numFmtId="14" fontId="85" fillId="0" borderId="842" applyFont="0" applyFill="0" applyBorder="0" applyAlignment="0" applyProtection="0"/>
    <xf numFmtId="1" fontId="121" fillId="69" borderId="992" applyNumberFormat="0" applyBorder="0" applyAlignment="0">
      <alignment horizontal="centerContinuous" vertical="center"/>
      <protection locked="0"/>
    </xf>
    <xf numFmtId="224" fontId="108" fillId="0" borderId="825" applyFont="0" applyFill="0" applyBorder="0" applyAlignment="0" applyProtection="0"/>
    <xf numFmtId="0" fontId="47" fillId="0" borderId="975">
      <alignment horizontal="left" vertical="center"/>
    </xf>
    <xf numFmtId="241" fontId="194" fillId="86" borderId="923" applyNumberFormat="0" applyBorder="0" applyAlignment="0" applyProtection="0">
      <alignment vertical="center"/>
    </xf>
    <xf numFmtId="171" fontId="85" fillId="0" borderId="924"/>
    <xf numFmtId="10" fontId="108" fillId="65" borderId="991" applyNumberFormat="0" applyBorder="0" applyAlignment="0" applyProtection="0"/>
    <xf numFmtId="0" fontId="25" fillId="8" borderId="994" applyNumberFormat="0" applyAlignment="0" applyProtection="0"/>
    <xf numFmtId="2" fontId="149" fillId="0" borderId="842"/>
    <xf numFmtId="224" fontId="108" fillId="0" borderId="825" applyFont="0" applyFill="0" applyBorder="0" applyAlignment="0" applyProtection="0"/>
    <xf numFmtId="1" fontId="121" fillId="69" borderId="992" applyNumberFormat="0" applyBorder="0" applyAlignment="0">
      <alignment horizontal="centerContinuous" vertical="center"/>
      <protection locked="0"/>
    </xf>
    <xf numFmtId="0" fontId="25" fillId="8" borderId="2151" applyNumberFormat="0" applyAlignment="0" applyProtection="0"/>
    <xf numFmtId="224" fontId="108" fillId="0" borderId="825" applyFont="0" applyFill="0" applyBorder="0" applyAlignment="0" applyProtection="0"/>
    <xf numFmtId="224" fontId="108" fillId="0" borderId="2100" applyFont="0" applyFill="0" applyBorder="0" applyAlignment="0" applyProtection="0"/>
    <xf numFmtId="0" fontId="147" fillId="73" borderId="990">
      <alignment horizontal="left" vertical="center" wrapText="1"/>
    </xf>
    <xf numFmtId="0" fontId="25" fillId="8" borderId="1002" applyNumberFormat="0" applyAlignment="0" applyProtection="0"/>
    <xf numFmtId="224" fontId="108" fillId="0" borderId="825" applyFont="0" applyFill="0" applyBorder="0" applyAlignment="0" applyProtection="0"/>
    <xf numFmtId="241" fontId="194" fillId="86" borderId="923" applyNumberFormat="0" applyBorder="0" applyAlignment="0" applyProtection="0">
      <alignment vertical="center"/>
    </xf>
    <xf numFmtId="171" fontId="85" fillId="0" borderId="924"/>
    <xf numFmtId="0" fontId="47" fillId="0" borderId="975">
      <alignment horizontal="left" vertical="center"/>
    </xf>
    <xf numFmtId="224" fontId="108" fillId="0" borderId="2100" applyFont="0" applyFill="0" applyBorder="0" applyAlignment="0" applyProtection="0"/>
    <xf numFmtId="224" fontId="108" fillId="0" borderId="825" applyFont="0" applyFill="0" applyBorder="0" applyAlignment="0" applyProtection="0"/>
    <xf numFmtId="0" fontId="47" fillId="0" borderId="975">
      <alignment horizontal="left" vertical="center"/>
    </xf>
    <xf numFmtId="1" fontId="121" fillId="69" borderId="992" applyNumberFormat="0" applyBorder="0" applyAlignment="0">
      <alignment horizontal="centerContinuous" vertical="center"/>
      <protection locked="0"/>
    </xf>
    <xf numFmtId="237" fontId="12" fillId="71" borderId="991" applyNumberFormat="0" applyFont="0" applyBorder="0" applyAlignment="0" applyProtection="0"/>
    <xf numFmtId="0" fontId="147" fillId="73" borderId="1019">
      <alignment horizontal="left" vertical="center" wrapText="1"/>
    </xf>
    <xf numFmtId="0" fontId="25" fillId="8" borderId="1002" applyNumberFormat="0" applyAlignment="0" applyProtection="0"/>
    <xf numFmtId="166" fontId="113" fillId="0" borderId="891">
      <protection locked="0"/>
    </xf>
    <xf numFmtId="224" fontId="108" fillId="0" borderId="825" applyFont="0" applyFill="0" applyBorder="0" applyAlignment="0" applyProtection="0"/>
    <xf numFmtId="1" fontId="121" fillId="69" borderId="992" applyNumberFormat="0" applyBorder="0" applyAlignment="0">
      <alignment horizontal="centerContinuous" vertical="center"/>
      <protection locked="0"/>
    </xf>
    <xf numFmtId="10" fontId="108" fillId="65" borderId="1022" applyNumberFormat="0" applyBorder="0" applyAlignment="0" applyProtection="0"/>
    <xf numFmtId="224" fontId="108" fillId="0" borderId="825" applyFont="0" applyFill="0" applyBorder="0" applyAlignment="0" applyProtection="0"/>
    <xf numFmtId="0" fontId="25" fillId="8" borderId="994" applyNumberFormat="0" applyAlignment="0" applyProtection="0"/>
    <xf numFmtId="241" fontId="194" fillId="86" borderId="937" applyNumberFormat="0" applyBorder="0" applyAlignment="0" applyProtection="0">
      <alignment vertical="center"/>
    </xf>
    <xf numFmtId="171" fontId="85" fillId="0" borderId="938"/>
    <xf numFmtId="224" fontId="108" fillId="0" borderId="825" applyFont="0" applyFill="0" applyBorder="0" applyAlignment="0" applyProtection="0"/>
    <xf numFmtId="0" fontId="12" fillId="24" borderId="905" applyNumberFormat="0" applyFont="0" applyAlignment="0" applyProtection="0"/>
    <xf numFmtId="0" fontId="25" fillId="8" borderId="1002" applyNumberFormat="0" applyAlignment="0" applyProtection="0"/>
    <xf numFmtId="224" fontId="108" fillId="0" borderId="825" applyFont="0" applyFill="0" applyBorder="0" applyAlignment="0" applyProtection="0"/>
    <xf numFmtId="0" fontId="47" fillId="0" borderId="1027">
      <alignment horizontal="left" vertical="center"/>
    </xf>
    <xf numFmtId="231" fontId="85" fillId="0" borderId="842" applyFont="0" applyFill="0" applyBorder="0" applyAlignment="0" applyProtection="0"/>
    <xf numFmtId="241" fontId="194" fillId="86" borderId="969" applyNumberFormat="0" applyBorder="0" applyAlignment="0" applyProtection="0">
      <alignment vertical="center"/>
    </xf>
    <xf numFmtId="241" fontId="194" fillId="86" borderId="964" applyNumberFormat="0" applyBorder="0" applyAlignment="0" applyProtection="0">
      <alignment vertical="center"/>
    </xf>
    <xf numFmtId="171" fontId="85" fillId="0" borderId="954"/>
    <xf numFmtId="166" fontId="113" fillId="0" borderId="921">
      <protection locked="0"/>
    </xf>
    <xf numFmtId="237" fontId="12" fillId="71" borderId="1022" applyNumberFormat="0" applyFont="0" applyBorder="0" applyAlignment="0" applyProtection="0"/>
    <xf numFmtId="224" fontId="108" fillId="0" borderId="825" applyFont="0" applyFill="0" applyBorder="0" applyAlignment="0" applyProtection="0"/>
    <xf numFmtId="1" fontId="121" fillId="69" borderId="1028" applyNumberFormat="0" applyBorder="0" applyAlignment="0">
      <alignment horizontal="centerContinuous" vertical="center"/>
      <protection locked="0"/>
    </xf>
    <xf numFmtId="224" fontId="108" fillId="0" borderId="825" applyFont="0" applyFill="0" applyBorder="0" applyAlignment="0" applyProtection="0"/>
    <xf numFmtId="0" fontId="47" fillId="0" borderId="1027">
      <alignment horizontal="left" vertical="center"/>
    </xf>
    <xf numFmtId="0" fontId="25" fillId="8" borderId="1023" applyNumberFormat="0" applyAlignment="0" applyProtection="0"/>
    <xf numFmtId="224" fontId="108" fillId="0" borderId="2100" applyFont="0" applyFill="0" applyBorder="0" applyAlignment="0" applyProtection="0"/>
    <xf numFmtId="166" fontId="113" fillId="0" borderId="935">
      <protection locked="0"/>
    </xf>
    <xf numFmtId="224" fontId="108" fillId="0" borderId="825" applyFont="0" applyFill="0" applyBorder="0" applyAlignment="0" applyProtection="0"/>
    <xf numFmtId="1" fontId="121" fillId="69" borderId="1028" applyNumberFormat="0" applyBorder="0" applyAlignment="0">
      <alignment horizontal="centerContinuous" vertical="center"/>
      <protection locked="0"/>
    </xf>
    <xf numFmtId="0" fontId="25" fillId="8" borderId="1023" applyNumberFormat="0" applyAlignment="0" applyProtection="0"/>
    <xf numFmtId="224" fontId="108" fillId="0" borderId="825" applyFont="0" applyFill="0" applyBorder="0" applyAlignment="0" applyProtection="0"/>
    <xf numFmtId="171" fontId="85" fillId="0" borderId="978"/>
    <xf numFmtId="171" fontId="85" fillId="0" borderId="978"/>
    <xf numFmtId="241" fontId="194" fillId="86" borderId="964" applyNumberFormat="0" applyBorder="0" applyAlignment="0" applyProtection="0">
      <alignment vertical="center"/>
    </xf>
    <xf numFmtId="166" fontId="113" fillId="0" borderId="952">
      <protection locked="0"/>
    </xf>
    <xf numFmtId="224" fontId="108" fillId="0" borderId="825" applyFont="0" applyFill="0" applyBorder="0" applyAlignment="0" applyProtection="0"/>
    <xf numFmtId="166" fontId="113" fillId="0" borderId="952">
      <protection locked="0"/>
    </xf>
    <xf numFmtId="0" fontId="17" fillId="21" borderId="895" applyNumberFormat="0" applyAlignment="0" applyProtection="0"/>
    <xf numFmtId="0" fontId="12" fillId="24" borderId="957" applyNumberFormat="0" applyFont="0" applyAlignment="0" applyProtection="0"/>
    <xf numFmtId="241" fontId="194" fillId="86" borderId="964" applyNumberFormat="0" applyBorder="0" applyAlignment="0" applyProtection="0">
      <alignment vertical="center"/>
    </xf>
    <xf numFmtId="171" fontId="85" fillId="0" borderId="987"/>
    <xf numFmtId="0" fontId="83" fillId="0" borderId="900" applyNumberFormat="0" applyFont="0" applyFill="0" applyAlignment="0" applyProtection="0"/>
    <xf numFmtId="171" fontId="85" fillId="0" borderId="987"/>
    <xf numFmtId="0" fontId="17" fillId="21" borderId="904" applyNumberFormat="0" applyAlignment="0" applyProtection="0"/>
    <xf numFmtId="208" fontId="90" fillId="63" borderId="890"/>
    <xf numFmtId="0" fontId="83" fillId="0" borderId="910" applyNumberFormat="0" applyFont="0" applyFill="0" applyAlignment="0" applyProtection="0"/>
    <xf numFmtId="0" fontId="12" fillId="24" borderId="966" applyNumberFormat="0" applyFont="0" applyAlignment="0" applyProtection="0"/>
    <xf numFmtId="167" fontId="87" fillId="0" borderId="911" applyFont="0"/>
    <xf numFmtId="171" fontId="85" fillId="0" borderId="987"/>
    <xf numFmtId="0" fontId="99" fillId="0" borderId="832" applyNumberFormat="0" applyFont="0" applyFill="0" applyAlignment="0" applyProtection="0">
      <alignment horizontal="centerContinuous"/>
    </xf>
    <xf numFmtId="208" fontId="90" fillId="63" borderId="920"/>
    <xf numFmtId="171" fontId="85" fillId="0" borderId="1007"/>
    <xf numFmtId="166" fontId="113" fillId="0" borderId="962">
      <protection locked="0"/>
    </xf>
    <xf numFmtId="167" fontId="87" fillId="0" borderId="911" applyFont="0"/>
    <xf numFmtId="0" fontId="12" fillId="24" borderId="983" applyNumberFormat="0" applyFont="0" applyAlignment="0" applyProtection="0"/>
    <xf numFmtId="0" fontId="17" fillId="21" borderId="928" applyNumberFormat="0" applyAlignment="0" applyProtection="0"/>
    <xf numFmtId="0" fontId="83" fillId="0" borderId="932" applyNumberFormat="0" applyFont="0" applyFill="0" applyAlignment="0" applyProtection="0"/>
    <xf numFmtId="0" fontId="83" fillId="0" borderId="842" applyNumberFormat="0" applyFont="0" applyFill="0" applyAlignment="0" applyProtection="0"/>
    <xf numFmtId="0" fontId="97" fillId="0" borderId="842" applyNumberFormat="0" applyFill="0" applyAlignment="0" applyProtection="0"/>
    <xf numFmtId="241" fontId="194" fillId="86" borderId="964" applyNumberFormat="0" applyBorder="0" applyAlignment="0" applyProtection="0">
      <alignment vertical="center"/>
    </xf>
    <xf numFmtId="171" fontId="85" fillId="0" borderId="987"/>
    <xf numFmtId="208" fontId="90" fillId="63" borderId="934"/>
    <xf numFmtId="167" fontId="87" fillId="0" borderId="933" applyFont="0"/>
    <xf numFmtId="171" fontId="85" fillId="0" borderId="1007"/>
    <xf numFmtId="0" fontId="17" fillId="21" borderId="945" applyNumberFormat="0" applyAlignment="0" applyProtection="0"/>
    <xf numFmtId="0" fontId="83" fillId="0" borderId="949" applyNumberFormat="0" applyFont="0" applyFill="0" applyAlignment="0" applyProtection="0"/>
    <xf numFmtId="208" fontId="90" fillId="63" borderId="951"/>
    <xf numFmtId="241" fontId="194" fillId="86" borderId="964" applyNumberFormat="0" applyBorder="0" applyAlignment="0" applyProtection="0">
      <alignment vertical="center"/>
    </xf>
    <xf numFmtId="171" fontId="85" fillId="0" borderId="987"/>
    <xf numFmtId="167" fontId="87" fillId="0" borderId="950" applyFont="0"/>
    <xf numFmtId="166" fontId="113" fillId="0" borderId="999">
      <protection locked="0"/>
    </xf>
    <xf numFmtId="0" fontId="12" fillId="24" borderId="995" applyNumberFormat="0" applyFont="0" applyAlignment="0" applyProtection="0"/>
    <xf numFmtId="241" fontId="194" fillId="86" borderId="964" applyNumberFormat="0" applyBorder="0" applyAlignment="0" applyProtection="0">
      <alignment vertical="center"/>
    </xf>
    <xf numFmtId="171" fontId="85" fillId="0" borderId="987"/>
    <xf numFmtId="0" fontId="83" fillId="0" borderId="88" applyNumberFormat="0" applyFont="0" applyFill="0" applyAlignment="0" applyProtection="0"/>
    <xf numFmtId="1" fontId="94" fillId="64" borderId="88" applyNumberFormat="0" applyBorder="0" applyAlignment="0">
      <alignment horizontal="center" vertical="top" wrapText="1"/>
      <protection hidden="1"/>
    </xf>
    <xf numFmtId="0" fontId="17" fillId="21" borderId="956" applyNumberFormat="0" applyAlignment="0" applyProtection="0"/>
    <xf numFmtId="165" fontId="88" fillId="0" borderId="87" applyNumberFormat="0" applyFont="0" applyBorder="0" applyProtection="0">
      <alignment horizontal="right"/>
    </xf>
    <xf numFmtId="207" fontId="12" fillId="0" borderId="87">
      <alignment horizontal="right"/>
      <protection locked="0"/>
    </xf>
    <xf numFmtId="0" fontId="83" fillId="0" borderId="972" applyNumberFormat="0" applyFont="0" applyFill="0" applyAlignment="0" applyProtection="0"/>
    <xf numFmtId="260" fontId="164" fillId="0" borderId="917" applyBorder="0"/>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0" fontId="99" fillId="0" borderId="832" applyNumberFormat="0" applyFont="0" applyFill="0" applyAlignment="0" applyProtection="0">
      <alignment horizontal="centerContinuous"/>
    </xf>
    <xf numFmtId="166" fontId="113" fillId="0" borderId="989">
      <protection locked="0"/>
    </xf>
    <xf numFmtId="260" fontId="164" fillId="0" borderId="899" applyBorder="0"/>
    <xf numFmtId="0" fontId="12" fillId="24" borderId="1008" applyNumberFormat="0" applyFont="0" applyAlignment="0" applyProtection="0"/>
    <xf numFmtId="208" fontId="90" fillId="63" borderId="951"/>
    <xf numFmtId="167" fontId="87" fillId="0" borderId="950" applyFont="0"/>
    <xf numFmtId="241" fontId="194" fillId="86" borderId="1020" applyNumberFormat="0" applyBorder="0" applyAlignment="0" applyProtection="0">
      <alignment vertical="center"/>
    </xf>
    <xf numFmtId="171" fontId="85" fillId="0" borderId="1021"/>
    <xf numFmtId="0" fontId="17" fillId="21" borderId="965" applyNumberFormat="0" applyAlignment="0" applyProtection="0"/>
    <xf numFmtId="203" fontId="12" fillId="0" borderId="87">
      <alignment horizontal="right"/>
    </xf>
    <xf numFmtId="0" fontId="83" fillId="0" borderId="949" applyNumberFormat="0" applyFont="0" applyFill="0" applyAlignment="0" applyProtection="0"/>
    <xf numFmtId="0" fontId="12" fillId="24" borderId="1008" applyNumberFormat="0" applyFont="0" applyAlignment="0" applyProtection="0"/>
    <xf numFmtId="166" fontId="113" fillId="0" borderId="999">
      <protection locked="0"/>
    </xf>
    <xf numFmtId="0" fontId="12" fillId="24" borderId="995" applyNumberFormat="0" applyFont="0" applyAlignment="0" applyProtection="0"/>
    <xf numFmtId="0" fontId="99" fillId="0" borderId="832" applyNumberFormat="0" applyFont="0" applyFill="0" applyAlignment="0" applyProtection="0">
      <alignment horizontal="centerContinuous"/>
    </xf>
    <xf numFmtId="241" fontId="194" fillId="86" borderId="1034" applyNumberFormat="0" applyBorder="0" applyAlignment="0" applyProtection="0">
      <alignment vertical="center"/>
    </xf>
    <xf numFmtId="0" fontId="17" fillId="21" borderId="980" applyNumberFormat="0" applyAlignment="0" applyProtection="0"/>
    <xf numFmtId="171" fontId="85" fillId="0" borderId="1035"/>
    <xf numFmtId="0" fontId="83" fillId="0" borderId="986" applyNumberFormat="0" applyFont="0" applyFill="0" applyAlignment="0" applyProtection="0"/>
    <xf numFmtId="0" fontId="12" fillId="24" borderId="898" applyNumberFormat="0" applyFont="0" applyAlignment="0" applyProtection="0"/>
    <xf numFmtId="208" fontId="90" fillId="63" borderId="961"/>
    <xf numFmtId="167" fontId="87" fillId="0" borderId="977" applyFont="0"/>
    <xf numFmtId="166" fontId="113" fillId="0" borderId="989">
      <protection locked="0"/>
    </xf>
    <xf numFmtId="241" fontId="194" fillId="86" borderId="2140" applyNumberFormat="0" applyBorder="0" applyAlignment="0" applyProtection="0">
      <alignment vertical="center"/>
    </xf>
    <xf numFmtId="241" fontId="194" fillId="86" borderId="2112" applyNumberFormat="0" applyBorder="0" applyAlignment="0" applyProtection="0">
      <alignment vertical="center"/>
    </xf>
    <xf numFmtId="171" fontId="85" fillId="0" borderId="2113"/>
    <xf numFmtId="171" fontId="85" fillId="0" borderId="2113"/>
    <xf numFmtId="241" fontId="194" fillId="86" borderId="2112" applyNumberFormat="0" applyBorder="0" applyAlignment="0" applyProtection="0">
      <alignment vertical="center"/>
    </xf>
    <xf numFmtId="166" fontId="113" fillId="0" borderId="2097">
      <protection locked="0"/>
    </xf>
    <xf numFmtId="0" fontId="12" fillId="24" borderId="2105" applyNumberFormat="0" applyFont="0" applyAlignment="0" applyProtection="0"/>
    <xf numFmtId="241" fontId="194" fillId="86" borderId="2127" applyNumberFormat="0" applyBorder="0" applyAlignment="0" applyProtection="0">
      <alignment vertical="center"/>
    </xf>
    <xf numFmtId="171" fontId="85" fillId="0" borderId="2128"/>
    <xf numFmtId="0" fontId="83" fillId="0" borderId="949" applyNumberFormat="0" applyFont="0" applyFill="0" applyAlignment="0" applyProtection="0"/>
    <xf numFmtId="166" fontId="113" fillId="0" borderId="1018">
      <protection locked="0"/>
    </xf>
    <xf numFmtId="0" fontId="12" fillId="24" borderId="1024" applyNumberFormat="0" applyFont="0" applyAlignment="0" applyProtection="0"/>
    <xf numFmtId="0" fontId="17" fillId="21" borderId="994" applyNumberFormat="0" applyAlignment="0" applyProtection="0"/>
    <xf numFmtId="0" fontId="83" fillId="0" borderId="976" applyNumberFormat="0" applyFont="0" applyFill="0" applyAlignment="0" applyProtection="0"/>
    <xf numFmtId="0" fontId="12" fillId="24" borderId="2105" applyNumberFormat="0" applyFont="0" applyAlignment="0" applyProtection="0"/>
    <xf numFmtId="0" fontId="12" fillId="24" borderId="1024" applyNumberFormat="0" applyFont="0" applyAlignment="0" applyProtection="0"/>
    <xf numFmtId="208" fontId="90" fillId="63" borderId="998"/>
    <xf numFmtId="0" fontId="17" fillId="21" borderId="1002" applyNumberFormat="0" applyAlignment="0" applyProtection="0"/>
    <xf numFmtId="0" fontId="83" fillId="0" borderId="976" applyNumberFormat="0" applyFont="0" applyFill="0" applyAlignment="0" applyProtection="0"/>
    <xf numFmtId="208" fontId="90" fillId="63" borderId="988"/>
    <xf numFmtId="167" fontId="87" fillId="0" borderId="993" applyFont="0"/>
    <xf numFmtId="241" fontId="194" fillId="86" borderId="2140" applyNumberFormat="0" applyBorder="0" applyAlignment="0" applyProtection="0">
      <alignment vertical="center"/>
    </xf>
    <xf numFmtId="171" fontId="85" fillId="0" borderId="2141"/>
    <xf numFmtId="0" fontId="17" fillId="21" borderId="1002" applyNumberFormat="0" applyAlignment="0" applyProtection="0"/>
    <xf numFmtId="166" fontId="113" fillId="0" borderId="2110">
      <protection locked="0"/>
    </xf>
    <xf numFmtId="241" fontId="194" fillId="86" borderId="2140" applyNumberFormat="0" applyBorder="0" applyAlignment="0" applyProtection="0">
      <alignment vertical="center"/>
    </xf>
    <xf numFmtId="171" fontId="85" fillId="0" borderId="2141"/>
    <xf numFmtId="166" fontId="113" fillId="0" borderId="2110">
      <protection locked="0"/>
    </xf>
    <xf numFmtId="166" fontId="113" fillId="0" borderId="2138">
      <protection locked="0"/>
    </xf>
    <xf numFmtId="166" fontId="113" fillId="0" borderId="2138">
      <protection locked="0"/>
    </xf>
    <xf numFmtId="0" fontId="83" fillId="0" borderId="976" applyNumberFormat="0" applyFont="0" applyFill="0" applyAlignment="0" applyProtection="0"/>
    <xf numFmtId="0" fontId="17" fillId="21" borderId="994" applyNumberFormat="0" applyAlignment="0" applyProtection="0"/>
    <xf numFmtId="0" fontId="83" fillId="0" borderId="976" applyNumberFormat="0" applyFont="0" applyFill="0" applyAlignment="0" applyProtection="0"/>
    <xf numFmtId="0" fontId="12" fillId="61" borderId="895" applyNumberFormat="0">
      <alignment horizontal="left" vertical="center"/>
    </xf>
    <xf numFmtId="0" fontId="12" fillId="60" borderId="895" applyNumberFormat="0">
      <alignment horizontal="centerContinuous" vertical="center" wrapText="1"/>
    </xf>
    <xf numFmtId="0" fontId="17" fillId="21" borderId="2104" applyNumberFormat="0" applyAlignment="0" applyProtection="0"/>
    <xf numFmtId="208" fontId="90" fillId="63" borderId="998"/>
    <xf numFmtId="171" fontId="12" fillId="0" borderId="842" applyBorder="0" applyProtection="0">
      <alignment horizontal="right" vertical="center"/>
    </xf>
    <xf numFmtId="0" fontId="189" fillId="83" borderId="842" applyBorder="0" applyProtection="0">
      <alignment horizontal="centerContinuous" vertical="center"/>
    </xf>
    <xf numFmtId="0" fontId="17" fillId="21" borderId="1002" applyNumberFormat="0" applyAlignment="0" applyProtection="0"/>
    <xf numFmtId="241" fontId="194" fillId="86" borderId="893" applyNumberFormat="0" applyBorder="0" applyAlignment="0" applyProtection="0">
      <alignment vertical="center"/>
    </xf>
    <xf numFmtId="49" fontId="79" fillId="0" borderId="842">
      <alignment vertical="center"/>
    </xf>
    <xf numFmtId="0" fontId="12" fillId="61" borderId="904" applyNumberFormat="0">
      <alignment horizontal="left" vertical="center"/>
    </xf>
    <xf numFmtId="0" fontId="83" fillId="0" borderId="842" applyNumberFormat="0" applyFont="0" applyFill="0" applyAlignment="0" applyProtection="0"/>
    <xf numFmtId="0" fontId="97" fillId="0" borderId="842" applyNumberFormat="0" applyFill="0" applyAlignment="0" applyProtection="0"/>
    <xf numFmtId="166" fontId="113" fillId="0" borderId="2156">
      <protection locked="0"/>
    </xf>
    <xf numFmtId="260" fontId="164" fillId="0" borderId="925" applyBorder="0"/>
    <xf numFmtId="260" fontId="164" fillId="0" borderId="931" applyBorder="0"/>
    <xf numFmtId="283" fontId="79" fillId="0" borderId="842">
      <alignment horizontal="right"/>
    </xf>
    <xf numFmtId="0" fontId="12" fillId="60" borderId="904" applyNumberFormat="0">
      <alignment horizontal="centerContinuous" vertical="center" wrapText="1"/>
    </xf>
    <xf numFmtId="229" fontId="81" fillId="65" borderId="836" applyFont="0" applyFill="0" applyBorder="0" applyAlignment="0" applyProtection="0"/>
    <xf numFmtId="208" fontId="90" fillId="63" borderId="988"/>
    <xf numFmtId="260" fontId="164" fillId="0" borderId="899" applyBorder="0"/>
    <xf numFmtId="0" fontId="12" fillId="24" borderId="2152" applyNumberFormat="0" applyFont="0" applyAlignment="0" applyProtection="0"/>
    <xf numFmtId="208" fontId="90" fillId="63" borderId="2096"/>
    <xf numFmtId="0" fontId="17" fillId="21" borderId="1023" applyNumberFormat="0" applyAlignment="0" applyProtection="0"/>
    <xf numFmtId="0" fontId="83" fillId="0" borderId="1029" applyNumberFormat="0" applyFont="0" applyFill="0" applyAlignment="0" applyProtection="0"/>
    <xf numFmtId="208" fontId="90" fillId="63" borderId="1017"/>
    <xf numFmtId="0" fontId="17" fillId="21" borderId="1023" applyNumberFormat="0" applyAlignment="0" applyProtection="0"/>
    <xf numFmtId="167" fontId="87" fillId="0" borderId="1016" applyFont="0"/>
    <xf numFmtId="0" fontId="83" fillId="0" borderId="1029" applyNumberFormat="0" applyFont="0" applyFill="0" applyAlignment="0" applyProtection="0"/>
    <xf numFmtId="167" fontId="87" fillId="0" borderId="2099" applyFont="0"/>
    <xf numFmtId="0" fontId="17" fillId="21" borderId="2104" applyNumberFormat="0" applyAlignment="0" applyProtection="0"/>
    <xf numFmtId="0" fontId="83" fillId="0" borderId="2069" applyNumberFormat="0" applyFont="0" applyFill="0" applyAlignment="0" applyProtection="0"/>
    <xf numFmtId="0" fontId="83" fillId="0" borderId="2115" applyNumberFormat="0" applyFont="0" applyFill="0" applyAlignment="0" applyProtection="0"/>
    <xf numFmtId="1" fontId="94" fillId="64" borderId="2115" applyNumberFormat="0" applyBorder="0" applyAlignment="0">
      <alignment horizontal="center" vertical="top" wrapText="1"/>
      <protection hidden="1"/>
    </xf>
    <xf numFmtId="205" fontId="88" fillId="0" borderId="2114" applyFill="0">
      <alignment horizontal="right"/>
    </xf>
    <xf numFmtId="3" fontId="12" fillId="0" borderId="2114" applyFill="0">
      <alignment horizontal="right"/>
    </xf>
    <xf numFmtId="0" fontId="97" fillId="0" borderId="842" applyNumberFormat="0" applyFill="0" applyAlignment="0" applyProtection="0"/>
    <xf numFmtId="0" fontId="83" fillId="0" borderId="842" applyNumberFormat="0" applyFont="0" applyFill="0" applyAlignment="0" applyProtection="0"/>
    <xf numFmtId="231" fontId="85" fillId="0" borderId="842" applyFont="0" applyFill="0" applyBorder="0" applyAlignment="0" applyProtection="0"/>
    <xf numFmtId="208" fontId="90" fillId="63" borderId="2109"/>
    <xf numFmtId="2" fontId="149" fillId="0" borderId="842"/>
    <xf numFmtId="14" fontId="85" fillId="0" borderId="842" applyFont="0" applyFill="0" applyBorder="0" applyAlignment="0" applyProtection="0"/>
    <xf numFmtId="171" fontId="12" fillId="0" borderId="842" applyBorder="0" applyProtection="0">
      <alignment horizontal="right" vertical="center"/>
    </xf>
    <xf numFmtId="0" fontId="189" fillId="83" borderId="842" applyBorder="0" applyProtection="0">
      <alignment horizontal="centerContinuous" vertical="center"/>
    </xf>
    <xf numFmtId="49" fontId="79" fillId="0" borderId="842">
      <alignment vertical="center"/>
    </xf>
    <xf numFmtId="165" fontId="88" fillId="0" borderId="2114" applyNumberFormat="0" applyFont="0" applyBorder="0" applyProtection="0">
      <alignment horizontal="right"/>
    </xf>
    <xf numFmtId="283" fontId="79" fillId="0" borderId="842">
      <alignment horizontal="right"/>
    </xf>
    <xf numFmtId="0" fontId="147" fillId="73" borderId="922">
      <alignment horizontal="left" vertical="center" wrapText="1"/>
    </xf>
    <xf numFmtId="166" fontId="113" fillId="0" borderId="921">
      <protection locked="0"/>
    </xf>
    <xf numFmtId="208" fontId="90" fillId="63" borderId="920"/>
    <xf numFmtId="0" fontId="147" fillId="73" borderId="953">
      <alignment horizontal="left" vertical="center" wrapText="1"/>
    </xf>
    <xf numFmtId="0" fontId="147" fillId="73" borderId="936">
      <alignment horizontal="left" vertical="center" wrapText="1"/>
    </xf>
    <xf numFmtId="166" fontId="113" fillId="0" borderId="935">
      <protection locked="0"/>
    </xf>
    <xf numFmtId="208" fontId="90" fillId="63" borderId="934"/>
    <xf numFmtId="166" fontId="113" fillId="0" borderId="952">
      <protection locked="0"/>
    </xf>
    <xf numFmtId="208" fontId="90" fillId="63" borderId="951"/>
    <xf numFmtId="0" fontId="147" fillId="73" borderId="963">
      <alignment horizontal="left" vertical="center" wrapText="1"/>
    </xf>
    <xf numFmtId="166" fontId="113" fillId="0" borderId="962">
      <protection locked="0"/>
    </xf>
    <xf numFmtId="208" fontId="90" fillId="63" borderId="961"/>
    <xf numFmtId="0" fontId="147" fillId="73" borderId="990">
      <alignment horizontal="left" vertical="center" wrapText="1"/>
    </xf>
    <xf numFmtId="166" fontId="113" fillId="0" borderId="989">
      <protection locked="0"/>
    </xf>
    <xf numFmtId="0" fontId="147" fillId="73" borderId="953">
      <alignment horizontal="left" vertical="center" wrapText="1"/>
    </xf>
    <xf numFmtId="166" fontId="113" fillId="0" borderId="952">
      <protection locked="0"/>
    </xf>
    <xf numFmtId="208" fontId="90" fillId="63" borderId="951"/>
    <xf numFmtId="208" fontId="90" fillId="63" borderId="988"/>
    <xf numFmtId="0" fontId="147" fillId="73" borderId="990">
      <alignment horizontal="left" vertical="center" wrapText="1"/>
    </xf>
    <xf numFmtId="166" fontId="113" fillId="0" borderId="989">
      <protection locked="0"/>
    </xf>
    <xf numFmtId="208" fontId="90" fillId="63" borderId="988"/>
    <xf numFmtId="0" fontId="147" fillId="73" borderId="990">
      <alignment horizontal="left" vertical="center" wrapText="1"/>
    </xf>
    <xf numFmtId="166" fontId="113" fillId="0" borderId="989">
      <protection locked="0"/>
    </xf>
    <xf numFmtId="208" fontId="90" fillId="63" borderId="988"/>
    <xf numFmtId="0" fontId="147" fillId="73" borderId="990">
      <alignment horizontal="left" vertical="center" wrapText="1"/>
    </xf>
    <xf numFmtId="166" fontId="113" fillId="0" borderId="989">
      <protection locked="0"/>
    </xf>
    <xf numFmtId="208" fontId="90" fillId="63" borderId="988"/>
    <xf numFmtId="0" fontId="147" fillId="73" borderId="1000">
      <alignment horizontal="left" vertical="center" wrapText="1"/>
    </xf>
    <xf numFmtId="166" fontId="113" fillId="0" borderId="999">
      <protection locked="0"/>
    </xf>
    <xf numFmtId="208" fontId="90" fillId="63" borderId="998"/>
    <xf numFmtId="0" fontId="147" fillId="73" borderId="1000">
      <alignment horizontal="left" vertical="center" wrapText="1"/>
    </xf>
    <xf numFmtId="166" fontId="113" fillId="0" borderId="999">
      <protection locked="0"/>
    </xf>
    <xf numFmtId="208" fontId="90" fillId="63" borderId="998"/>
    <xf numFmtId="0" fontId="147" fillId="73" borderId="990">
      <alignment horizontal="left" vertical="center" wrapText="1"/>
    </xf>
    <xf numFmtId="166" fontId="113" fillId="0" borderId="989">
      <protection locked="0"/>
    </xf>
    <xf numFmtId="0" fontId="147" fillId="73" borderId="1000">
      <alignment horizontal="left" vertical="center" wrapText="1"/>
    </xf>
    <xf numFmtId="166" fontId="113" fillId="0" borderId="999">
      <protection locked="0"/>
    </xf>
    <xf numFmtId="208" fontId="90" fillId="63" borderId="998"/>
    <xf numFmtId="208" fontId="90" fillId="63" borderId="988"/>
    <xf numFmtId="0" fontId="147" fillId="73" borderId="990">
      <alignment horizontal="left" vertical="center" wrapText="1"/>
    </xf>
    <xf numFmtId="166" fontId="113" fillId="0" borderId="989">
      <protection locked="0"/>
    </xf>
    <xf numFmtId="208" fontId="90" fillId="63" borderId="988"/>
    <xf numFmtId="0" fontId="147" fillId="73" borderId="1019">
      <alignment horizontal="left" vertical="center" wrapText="1"/>
    </xf>
    <xf numFmtId="166" fontId="113" fillId="0" borderId="1018">
      <protection locked="0"/>
    </xf>
    <xf numFmtId="208" fontId="90" fillId="63" borderId="1017"/>
    <xf numFmtId="0" fontId="147" fillId="73" borderId="892">
      <alignment horizontal="left" vertical="center" wrapText="1"/>
    </xf>
    <xf numFmtId="166" fontId="113" fillId="0" borderId="891">
      <protection locked="0"/>
    </xf>
    <xf numFmtId="208" fontId="90" fillId="63" borderId="890"/>
    <xf numFmtId="0" fontId="12" fillId="0" borderId="889"/>
    <xf numFmtId="0" fontId="12" fillId="0" borderId="912"/>
    <xf numFmtId="0" fontId="12" fillId="0" borderId="889"/>
    <xf numFmtId="0" fontId="12" fillId="0" borderId="939"/>
    <xf numFmtId="0" fontId="12" fillId="0" borderId="955"/>
    <xf numFmtId="0" fontId="147" fillId="73" borderId="892">
      <alignment horizontal="left" vertical="center" wrapText="1"/>
    </xf>
    <xf numFmtId="0" fontId="12" fillId="0" borderId="955"/>
    <xf numFmtId="10" fontId="108" fillId="65" borderId="889" applyNumberFormat="0" applyBorder="0" applyAlignment="0" applyProtection="0"/>
    <xf numFmtId="0" fontId="147" fillId="73" borderId="922">
      <alignment horizontal="left" vertical="center" wrapText="1"/>
    </xf>
    <xf numFmtId="0" fontId="12" fillId="0" borderId="974"/>
    <xf numFmtId="0" fontId="147" fillId="73" borderId="886">
      <alignment horizontal="left" vertical="center" wrapText="1"/>
    </xf>
    <xf numFmtId="10" fontId="108" fillId="65" borderId="912" applyNumberFormat="0" applyBorder="0" applyAlignment="0" applyProtection="0"/>
    <xf numFmtId="10" fontId="108" fillId="65" borderId="889" applyNumberFormat="0" applyBorder="0" applyAlignment="0" applyProtection="0"/>
    <xf numFmtId="0" fontId="12" fillId="0" borderId="991"/>
    <xf numFmtId="0" fontId="147" fillId="73" borderId="922">
      <alignment horizontal="left" vertical="center" wrapText="1"/>
    </xf>
    <xf numFmtId="238" fontId="87" fillId="0" borderId="834">
      <alignment horizontal="center"/>
    </xf>
    <xf numFmtId="0" fontId="12" fillId="0" borderId="974"/>
    <xf numFmtId="0" fontId="47" fillId="0" borderId="899">
      <alignment horizontal="left" vertical="center"/>
    </xf>
    <xf numFmtId="237" fontId="12" fillId="71" borderId="889" applyNumberFormat="0" applyFont="0" applyBorder="0" applyAlignment="0" applyProtection="0"/>
    <xf numFmtId="0" fontId="147" fillId="73" borderId="963">
      <alignment horizontal="left" vertical="center" wrapText="1"/>
    </xf>
    <xf numFmtId="0" fontId="12" fillId="0" borderId="991"/>
    <xf numFmtId="10" fontId="108" fillId="65" borderId="939" applyNumberFormat="0" applyBorder="0" applyAlignment="0" applyProtection="0"/>
    <xf numFmtId="0" fontId="47" fillId="0" borderId="917">
      <alignment horizontal="left" vertical="center"/>
    </xf>
    <xf numFmtId="241" fontId="12" fillId="65" borderId="812" applyNumberFormat="0" applyFont="0" applyBorder="0" applyAlignment="0">
      <alignment horizontal="right" vertical="center"/>
      <protection locked="0"/>
    </xf>
    <xf numFmtId="1" fontId="121" fillId="69" borderId="894" applyNumberFormat="0" applyBorder="0" applyAlignment="0">
      <alignment horizontal="centerContinuous" vertical="center"/>
      <protection locked="0"/>
    </xf>
    <xf numFmtId="237" fontId="12" fillId="71" borderId="912" applyNumberFormat="0" applyFont="0" applyBorder="0" applyAlignment="0" applyProtection="0"/>
    <xf numFmtId="0" fontId="47" fillId="0" borderId="899">
      <alignment horizontal="left" vertical="center"/>
    </xf>
    <xf numFmtId="0" fontId="147" fillId="73" borderId="953">
      <alignment horizontal="left" vertical="center" wrapText="1"/>
    </xf>
    <xf numFmtId="14" fontId="85" fillId="0" borderId="842" applyFont="0" applyFill="0" applyBorder="0" applyAlignment="0" applyProtection="0"/>
    <xf numFmtId="237" fontId="12" fillId="71" borderId="889" applyNumberFormat="0" applyFont="0" applyBorder="0" applyAlignment="0" applyProtection="0"/>
    <xf numFmtId="10" fontId="108" fillId="65" borderId="955" applyNumberFormat="0" applyBorder="0" applyAlignment="0" applyProtection="0"/>
    <xf numFmtId="0" fontId="25" fillId="8" borderId="895" applyNumberFormat="0" applyAlignment="0" applyProtection="0"/>
    <xf numFmtId="238" fontId="87" fillId="0" borderId="834">
      <alignment horizontal="center"/>
    </xf>
    <xf numFmtId="0" fontId="12" fillId="0" borderId="991"/>
    <xf numFmtId="1" fontId="121" fillId="69" borderId="918" applyNumberFormat="0" applyBorder="0" applyAlignment="0">
      <alignment horizontal="centerContinuous" vertical="center"/>
      <protection locked="0"/>
    </xf>
    <xf numFmtId="10" fontId="108" fillId="65" borderId="955" applyNumberFormat="0" applyBorder="0" applyAlignment="0" applyProtection="0"/>
    <xf numFmtId="2" fontId="149" fillId="0" borderId="842"/>
    <xf numFmtId="1" fontId="121" fillId="69" borderId="894" applyNumberFormat="0" applyBorder="0" applyAlignment="0">
      <alignment horizontal="centerContinuous" vertical="center"/>
      <protection locked="0"/>
    </xf>
    <xf numFmtId="0" fontId="147" fillId="73" borderId="963">
      <alignment horizontal="left" vertical="center" wrapText="1"/>
    </xf>
    <xf numFmtId="0" fontId="25" fillId="8" borderId="913" applyNumberFormat="0" applyAlignment="0" applyProtection="0"/>
    <xf numFmtId="207" fontId="12" fillId="0" borderId="2114">
      <alignment horizontal="right"/>
      <protection locked="0"/>
    </xf>
    <xf numFmtId="0" fontId="25" fillId="8" borderId="895" applyNumberFormat="0" applyAlignment="0" applyProtection="0"/>
    <xf numFmtId="0" fontId="12" fillId="0" borderId="991"/>
    <xf numFmtId="0" fontId="47" fillId="0" borderId="925">
      <alignment horizontal="left" vertical="center"/>
    </xf>
    <xf numFmtId="224" fontId="108" fillId="0" borderId="825" applyFont="0" applyFill="0" applyBorder="0" applyAlignment="0" applyProtection="0"/>
    <xf numFmtId="10" fontId="108" fillId="65" borderId="974" applyNumberFormat="0" applyBorder="0" applyAlignment="0" applyProtection="0"/>
    <xf numFmtId="0" fontId="147" fillId="73" borderId="963">
      <alignment horizontal="left" vertical="center" wrapText="1"/>
    </xf>
    <xf numFmtId="0" fontId="47" fillId="0" borderId="931">
      <alignment horizontal="left" vertical="center"/>
    </xf>
    <xf numFmtId="227" fontId="78" fillId="0" borderId="833" applyNumberFormat="0" applyFill="0">
      <alignment horizontal="right"/>
    </xf>
    <xf numFmtId="227" fontId="78" fillId="0" borderId="833" applyNumberFormat="0" applyFill="0">
      <alignment horizontal="right"/>
    </xf>
    <xf numFmtId="0" fontId="12" fillId="0" borderId="991"/>
    <xf numFmtId="1" fontId="121" fillId="69" borderId="926" applyNumberFormat="0" applyBorder="0" applyAlignment="0">
      <alignment horizontal="centerContinuous" vertical="center"/>
      <protection locked="0"/>
    </xf>
    <xf numFmtId="224" fontId="108" fillId="0" borderId="825" applyFont="0" applyFill="0" applyBorder="0" applyAlignment="0" applyProtection="0"/>
    <xf numFmtId="224" fontId="108" fillId="0" borderId="825" applyFont="0" applyFill="0" applyBorder="0" applyAlignment="0" applyProtection="0"/>
    <xf numFmtId="241" fontId="12" fillId="65" borderId="812" applyNumberFormat="0" applyFont="0" applyBorder="0" applyAlignment="0">
      <alignment horizontal="right" vertical="center"/>
      <protection locked="0"/>
    </xf>
    <xf numFmtId="237" fontId="12" fillId="71" borderId="939" applyNumberFormat="0" applyFont="0" applyBorder="0" applyAlignment="0" applyProtection="0"/>
    <xf numFmtId="0" fontId="147" fillId="73" borderId="990">
      <alignment horizontal="left" vertical="center" wrapText="1"/>
    </xf>
    <xf numFmtId="241" fontId="12" fillId="65" borderId="812" applyNumberFormat="0" applyFont="0" applyBorder="0" applyAlignment="0">
      <alignment horizontal="right" vertical="center"/>
      <protection locked="0"/>
    </xf>
    <xf numFmtId="0" fontId="25" fillId="8" borderId="904" applyNumberFormat="0" applyAlignment="0" applyProtection="0"/>
    <xf numFmtId="0" fontId="47" fillId="0" borderId="948">
      <alignment horizontal="left" vertical="center"/>
    </xf>
    <xf numFmtId="237" fontId="12" fillId="71" borderId="955" applyNumberFormat="0" applyFont="0" applyBorder="0" applyAlignment="0" applyProtection="0"/>
    <xf numFmtId="10" fontId="108" fillId="65" borderId="991" applyNumberFormat="0" applyBorder="0" applyAlignment="0" applyProtection="0"/>
    <xf numFmtId="1" fontId="121" fillId="69" borderId="944" applyNumberFormat="0" applyBorder="0" applyAlignment="0">
      <alignment horizontal="centerContinuous" vertical="center"/>
      <protection locked="0"/>
    </xf>
    <xf numFmtId="0" fontId="147" fillId="73" borderId="990">
      <alignment horizontal="left" vertical="center" wrapText="1"/>
    </xf>
    <xf numFmtId="0" fontId="47" fillId="0" borderId="948">
      <alignment horizontal="left" vertical="center"/>
    </xf>
    <xf numFmtId="241" fontId="12" fillId="65" borderId="812" applyNumberFormat="0" applyFont="0" applyBorder="0" applyAlignment="0">
      <alignment horizontal="right" vertical="center"/>
      <protection locked="0"/>
    </xf>
    <xf numFmtId="237" fontId="12" fillId="71" borderId="955" applyNumberFormat="0" applyFont="0" applyBorder="0" applyAlignment="0" applyProtection="0"/>
    <xf numFmtId="0" fontId="25" fillId="8" borderId="940" applyNumberFormat="0" applyAlignment="0" applyProtection="0"/>
    <xf numFmtId="0" fontId="12" fillId="0" borderId="991"/>
    <xf numFmtId="1" fontId="121" fillId="69" borderId="960" applyNumberFormat="0" applyBorder="0" applyAlignment="0">
      <alignment horizontal="centerContinuous" vertical="center"/>
      <protection locked="0"/>
    </xf>
    <xf numFmtId="227" fontId="78" fillId="0" borderId="833" applyNumberFormat="0" applyFill="0">
      <alignment horizontal="right"/>
    </xf>
    <xf numFmtId="227" fontId="78" fillId="0" borderId="833" applyNumberFormat="0" applyFill="0">
      <alignment horizontal="right"/>
    </xf>
    <xf numFmtId="224" fontId="108" fillId="0" borderId="825" applyFont="0" applyFill="0" applyBorder="0" applyAlignment="0" applyProtection="0"/>
    <xf numFmtId="10" fontId="108" fillId="65" borderId="974" applyNumberFormat="0" applyBorder="0" applyAlignment="0" applyProtection="0"/>
    <xf numFmtId="0" fontId="147" fillId="73" borderId="1000">
      <alignment horizontal="left" vertical="center" wrapText="1"/>
    </xf>
    <xf numFmtId="0" fontId="25" fillId="8" borderId="956" applyNumberFormat="0" applyAlignment="0" applyProtection="0"/>
    <xf numFmtId="0" fontId="12" fillId="0" borderId="1009"/>
    <xf numFmtId="0" fontId="47" fillId="0" borderId="975">
      <alignment horizontal="left" vertical="center"/>
    </xf>
    <xf numFmtId="1" fontId="121" fillId="69" borderId="960" applyNumberFormat="0" applyBorder="0" applyAlignment="0">
      <alignment horizontal="centerContinuous" vertical="center"/>
      <protection locked="0"/>
    </xf>
    <xf numFmtId="237" fontId="12" fillId="71" borderId="974" applyNumberFormat="0" applyFont="0" applyBorder="0" applyAlignment="0" applyProtection="0"/>
    <xf numFmtId="238" fontId="87" fillId="0" borderId="834">
      <alignment horizontal="center"/>
    </xf>
    <xf numFmtId="0" fontId="25" fillId="8" borderId="965" applyNumberFormat="0" applyAlignment="0" applyProtection="0"/>
    <xf numFmtId="0" fontId="147" fillId="73" borderId="990">
      <alignment horizontal="left" vertical="center" wrapText="1"/>
    </xf>
    <xf numFmtId="224" fontId="108" fillId="0" borderId="825" applyFont="0" applyFill="0" applyBorder="0" applyAlignment="0" applyProtection="0"/>
    <xf numFmtId="10" fontId="108" fillId="65" borderId="991" applyNumberFormat="0" applyBorder="0" applyAlignment="0" applyProtection="0"/>
    <xf numFmtId="241" fontId="12" fillId="65" borderId="812" applyNumberFormat="0" applyFont="0" applyBorder="0" applyAlignment="0">
      <alignment horizontal="right" vertical="center"/>
      <protection locked="0"/>
    </xf>
    <xf numFmtId="0" fontId="147" fillId="73" borderId="1000">
      <alignment horizontal="left" vertical="center" wrapText="1"/>
    </xf>
    <xf numFmtId="1" fontId="121" fillId="69" borderId="960" applyNumberFormat="0" applyBorder="0" applyAlignment="0">
      <alignment horizontal="centerContinuous" vertical="center"/>
      <protection locked="0"/>
    </xf>
    <xf numFmtId="224" fontId="108" fillId="0" borderId="825" applyFont="0" applyFill="0" applyBorder="0" applyAlignment="0" applyProtection="0"/>
    <xf numFmtId="0" fontId="12" fillId="0" borderId="1022"/>
    <xf numFmtId="0" fontId="147" fillId="73" borderId="990">
      <alignment horizontal="left" vertical="center" wrapText="1"/>
    </xf>
    <xf numFmtId="0" fontId="25" fillId="8" borderId="965" applyNumberFormat="0" applyAlignment="0" applyProtection="0"/>
    <xf numFmtId="0" fontId="47" fillId="0" borderId="975">
      <alignment horizontal="left" vertical="center"/>
    </xf>
    <xf numFmtId="10" fontId="108" fillId="65" borderId="991" applyNumberFormat="0" applyBorder="0" applyAlignment="0" applyProtection="0"/>
    <xf numFmtId="237" fontId="12" fillId="71" borderId="991" applyNumberFormat="0" applyFont="0" applyBorder="0" applyAlignment="0" applyProtection="0"/>
    <xf numFmtId="224" fontId="108" fillId="0" borderId="825" applyFont="0" applyFill="0" applyBorder="0" applyAlignment="0" applyProtection="0"/>
    <xf numFmtId="10" fontId="108" fillId="65" borderId="991" applyNumberFormat="0" applyBorder="0" applyAlignment="0" applyProtection="0"/>
    <xf numFmtId="0" fontId="47" fillId="0" borderId="948">
      <alignment horizontal="left" vertical="center"/>
    </xf>
    <xf numFmtId="231" fontId="85" fillId="0" borderId="842" applyFont="0" applyFill="0" applyBorder="0" applyAlignment="0" applyProtection="0"/>
    <xf numFmtId="0" fontId="47" fillId="0" borderId="975">
      <alignment horizontal="left" vertical="center"/>
    </xf>
    <xf numFmtId="1" fontId="121" fillId="69" borderId="992" applyNumberFormat="0" applyBorder="0" applyAlignment="0">
      <alignment horizontal="centerContinuous" vertical="center"/>
      <protection locked="0"/>
    </xf>
    <xf numFmtId="237" fontId="12" fillId="71" borderId="974" applyNumberFormat="0" applyFont="0" applyBorder="0" applyAlignment="0" applyProtection="0"/>
    <xf numFmtId="0" fontId="25" fillId="8" borderId="980" applyNumberFormat="0" applyAlignment="0" applyProtection="0"/>
    <xf numFmtId="0" fontId="147" fillId="73" borderId="990">
      <alignment horizontal="left" vertical="center" wrapText="1"/>
    </xf>
    <xf numFmtId="224" fontId="108" fillId="0" borderId="825" applyFont="0" applyFill="0" applyBorder="0" applyAlignment="0" applyProtection="0"/>
    <xf numFmtId="0" fontId="47" fillId="0" borderId="1005">
      <alignment horizontal="left" vertical="center"/>
    </xf>
    <xf numFmtId="1" fontId="121" fillId="69" borderId="960" applyNumberFormat="0" applyBorder="0" applyAlignment="0">
      <alignment horizontal="centerContinuous" vertical="center"/>
      <protection locked="0"/>
    </xf>
    <xf numFmtId="1" fontId="121" fillId="69" borderId="960" applyNumberFormat="0" applyBorder="0" applyAlignment="0">
      <alignment horizontal="centerContinuous" vertical="center"/>
      <protection locked="0"/>
    </xf>
    <xf numFmtId="10" fontId="108" fillId="65" borderId="991" applyNumberFormat="0" applyBorder="0" applyAlignment="0" applyProtection="0"/>
    <xf numFmtId="241" fontId="194" fillId="86" borderId="1924" applyNumberFormat="0" applyBorder="0" applyAlignment="0" applyProtection="0">
      <alignment vertical="center"/>
    </xf>
    <xf numFmtId="237" fontId="12" fillId="71" borderId="991" applyNumberFormat="0" applyFont="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0" fontId="25" fillId="8" borderId="965" applyNumberFormat="0" applyAlignment="0" applyProtection="0"/>
    <xf numFmtId="224" fontId="108" fillId="0" borderId="825" applyFont="0" applyFill="0" applyBorder="0" applyAlignment="0" applyProtection="0"/>
    <xf numFmtId="0" fontId="25" fillId="8" borderId="965" applyNumberFormat="0" applyAlignment="0" applyProtection="0"/>
    <xf numFmtId="238" fontId="87" fillId="0" borderId="834">
      <alignment horizontal="center"/>
    </xf>
    <xf numFmtId="224" fontId="108" fillId="0" borderId="825" applyFont="0" applyFill="0" applyBorder="0" applyAlignment="0" applyProtection="0"/>
    <xf numFmtId="227" fontId="78" fillId="0" borderId="833" applyNumberFormat="0" applyFill="0">
      <alignment horizontal="right"/>
    </xf>
    <xf numFmtId="227" fontId="78" fillId="0" borderId="833" applyNumberFormat="0" applyFill="0">
      <alignment horizontal="right"/>
    </xf>
    <xf numFmtId="224" fontId="108" fillId="0" borderId="825" applyFont="0" applyFill="0" applyBorder="0" applyAlignment="0" applyProtection="0"/>
    <xf numFmtId="224" fontId="108" fillId="0" borderId="825" applyFont="0" applyFill="0" applyBorder="0" applyAlignment="0" applyProtection="0"/>
    <xf numFmtId="1" fontId="121" fillId="69" borderId="992" applyNumberFormat="0" applyBorder="0" applyAlignment="0">
      <alignment horizontal="centerContinuous" vertical="center"/>
      <protection locked="0"/>
    </xf>
    <xf numFmtId="0" fontId="47" fillId="0" borderId="1005">
      <alignment horizontal="left" vertical="center"/>
    </xf>
    <xf numFmtId="0" fontId="147" fillId="73" borderId="1019">
      <alignment horizontal="left" vertical="center" wrapText="1"/>
    </xf>
    <xf numFmtId="237" fontId="12" fillId="71" borderId="991" applyNumberFormat="0" applyFont="0" applyBorder="0" applyAlignment="0" applyProtection="0"/>
    <xf numFmtId="10" fontId="108" fillId="65" borderId="991" applyNumberFormat="0" applyBorder="0" applyAlignment="0" applyProtection="0"/>
    <xf numFmtId="0" fontId="25" fillId="8" borderId="1002" applyNumberFormat="0" applyAlignment="0" applyProtection="0"/>
    <xf numFmtId="224" fontId="108" fillId="0" borderId="825" applyFont="0" applyFill="0" applyBorder="0" applyAlignment="0" applyProtection="0"/>
    <xf numFmtId="0" fontId="47" fillId="0" borderId="975">
      <alignment horizontal="left" vertical="center"/>
    </xf>
    <xf numFmtId="224" fontId="108" fillId="0" borderId="825" applyFont="0" applyFill="0" applyBorder="0" applyAlignment="0" applyProtection="0"/>
    <xf numFmtId="237" fontId="12" fillId="71" borderId="991" applyNumberFormat="0" applyFont="0" applyBorder="0" applyAlignment="0" applyProtection="0"/>
    <xf numFmtId="10" fontId="108" fillId="65" borderId="1009" applyNumberFormat="0" applyBorder="0" applyAlignment="0" applyProtection="0"/>
    <xf numFmtId="1" fontId="121" fillId="69" borderId="992" applyNumberFormat="0" applyBorder="0" applyAlignment="0">
      <alignment horizontal="centerContinuous" vertical="center"/>
      <protection locked="0"/>
    </xf>
    <xf numFmtId="0" fontId="147" fillId="73" borderId="1033">
      <alignment horizontal="left" vertical="center" wrapText="1"/>
    </xf>
    <xf numFmtId="0" fontId="25" fillId="8" borderId="1002" applyNumberFormat="0" applyAlignment="0" applyProtection="0"/>
    <xf numFmtId="238" fontId="87" fillId="0" borderId="834">
      <alignment horizontal="center"/>
    </xf>
    <xf numFmtId="1" fontId="121" fillId="69" borderId="992" applyNumberFormat="0" applyBorder="0" applyAlignment="0">
      <alignment horizontal="centerContinuous" vertical="center"/>
      <protection locked="0"/>
    </xf>
    <xf numFmtId="224" fontId="108" fillId="0" borderId="825" applyFont="0" applyFill="0" applyBorder="0" applyAlignment="0" applyProtection="0"/>
    <xf numFmtId="0" fontId="47" fillId="0" borderId="975">
      <alignment horizontal="left" vertical="center"/>
    </xf>
    <xf numFmtId="238" fontId="87" fillId="0" borderId="834">
      <alignment horizontal="center"/>
    </xf>
    <xf numFmtId="237" fontId="12" fillId="71" borderId="991" applyNumberFormat="0" applyFont="0" applyBorder="0" applyAlignment="0" applyProtection="0"/>
    <xf numFmtId="10" fontId="108" fillId="65" borderId="1022" applyNumberFormat="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1" fontId="121" fillId="69" borderId="992" applyNumberFormat="0" applyBorder="0" applyAlignment="0">
      <alignment horizontal="centerContinuous" vertical="center"/>
      <protection locked="0"/>
    </xf>
    <xf numFmtId="0" fontId="47" fillId="0" borderId="1005">
      <alignment horizontal="left" vertical="center"/>
    </xf>
    <xf numFmtId="237" fontId="12" fillId="71" borderId="991" applyNumberFormat="0" applyFont="0" applyBorder="0" applyAlignment="0" applyProtection="0"/>
    <xf numFmtId="227" fontId="78" fillId="0" borderId="833" applyNumberFormat="0" applyFill="0">
      <alignment horizontal="right"/>
    </xf>
    <xf numFmtId="227" fontId="78" fillId="0" borderId="833" applyNumberFormat="0" applyFill="0">
      <alignment horizontal="right"/>
    </xf>
    <xf numFmtId="0" fontId="25" fillId="8" borderId="1002" applyNumberFormat="0" applyAlignment="0" applyProtection="0"/>
    <xf numFmtId="224" fontId="108" fillId="0" borderId="825" applyFont="0" applyFill="0" applyBorder="0" applyAlignment="0" applyProtection="0"/>
    <xf numFmtId="0" fontId="47" fillId="0" borderId="1014">
      <alignment horizontal="left" vertical="center"/>
    </xf>
    <xf numFmtId="237" fontId="12" fillId="71" borderId="1009" applyNumberFormat="0" applyFont="0" applyBorder="0" applyAlignment="0" applyProtection="0"/>
    <xf numFmtId="1" fontId="121" fillId="69" borderId="992" applyNumberFormat="0" applyBorder="0" applyAlignment="0">
      <alignment horizontal="centerContinuous" vertical="center"/>
      <protection locked="0"/>
    </xf>
    <xf numFmtId="0" fontId="25" fillId="8" borderId="1002" applyNumberFormat="0" applyAlignment="0" applyProtection="0"/>
    <xf numFmtId="224" fontId="108" fillId="0" borderId="825" applyFont="0" applyFill="0" applyBorder="0" applyAlignment="0" applyProtection="0"/>
    <xf numFmtId="1" fontId="121" fillId="69" borderId="1010" applyNumberFormat="0" applyBorder="0" applyAlignment="0">
      <alignment horizontal="centerContinuous" vertical="center"/>
      <protection locked="0"/>
    </xf>
    <xf numFmtId="0" fontId="47" fillId="0" borderId="1014">
      <alignment horizontal="left" vertical="center"/>
    </xf>
    <xf numFmtId="237" fontId="12" fillId="71" borderId="1022" applyNumberFormat="0" applyFont="0" applyBorder="0" applyAlignment="0" applyProtection="0"/>
    <xf numFmtId="0" fontId="25" fillId="8" borderId="1011" applyNumberFormat="0" applyAlignment="0" applyProtection="0"/>
    <xf numFmtId="227" fontId="78" fillId="0" borderId="833" applyNumberFormat="0" applyFill="0">
      <alignment horizontal="right"/>
    </xf>
    <xf numFmtId="227" fontId="78" fillId="0" borderId="833" applyNumberFormat="0" applyFill="0">
      <alignment horizontal="right"/>
    </xf>
    <xf numFmtId="224" fontId="108" fillId="0" borderId="825" applyFont="0" applyFill="0" applyBorder="0" applyAlignment="0" applyProtection="0"/>
    <xf numFmtId="227" fontId="78" fillId="0" borderId="833" applyNumberFormat="0" applyFill="0">
      <alignment horizontal="right"/>
    </xf>
    <xf numFmtId="227" fontId="78" fillId="0" borderId="833" applyNumberFormat="0" applyFill="0">
      <alignment horizontal="right"/>
    </xf>
    <xf numFmtId="224" fontId="108" fillId="0" borderId="825" applyFont="0" applyFill="0" applyBorder="0" applyAlignment="0" applyProtection="0"/>
    <xf numFmtId="1" fontId="121" fillId="69" borderId="1028" applyNumberFormat="0" applyBorder="0" applyAlignment="0">
      <alignment horizontal="centerContinuous" vertical="center"/>
      <protection locked="0"/>
    </xf>
    <xf numFmtId="0" fontId="25" fillId="8" borderId="1023" applyNumberFormat="0" applyAlignment="0" applyProtection="0"/>
    <xf numFmtId="224" fontId="108" fillId="0" borderId="825" applyFont="0" applyFill="0" applyBorder="0" applyAlignment="0" applyProtection="0"/>
    <xf numFmtId="224" fontId="108" fillId="0" borderId="825" applyFont="0" applyFill="0" applyBorder="0" applyAlignment="0" applyProtection="0"/>
    <xf numFmtId="241" fontId="194" fillId="86" borderId="923" applyNumberFormat="0" applyBorder="0" applyAlignment="0" applyProtection="0">
      <alignment vertical="center"/>
    </xf>
    <xf numFmtId="171" fontId="85" fillId="0" borderId="924"/>
    <xf numFmtId="171" fontId="85" fillId="0" borderId="938"/>
    <xf numFmtId="171" fontId="85" fillId="0" borderId="954"/>
    <xf numFmtId="166" fontId="113" fillId="0" borderId="891">
      <protection locked="0"/>
    </xf>
    <xf numFmtId="0" fontId="12" fillId="24" borderId="898" applyNumberFormat="0" applyFont="0" applyAlignment="0" applyProtection="0"/>
    <xf numFmtId="166" fontId="113" fillId="0" borderId="885">
      <protection locked="0"/>
    </xf>
    <xf numFmtId="0" fontId="12" fillId="24" borderId="898" applyNumberFormat="0" applyFont="0" applyAlignment="0" applyProtection="0"/>
    <xf numFmtId="166" fontId="113" fillId="0" borderId="921">
      <protection locked="0"/>
    </xf>
    <xf numFmtId="0" fontId="12" fillId="24" borderId="914" applyNumberFormat="0" applyFont="0" applyAlignment="0" applyProtection="0"/>
    <xf numFmtId="241" fontId="194" fillId="86" borderId="964" applyNumberFormat="0" applyBorder="0" applyAlignment="0" applyProtection="0">
      <alignment vertical="center"/>
    </xf>
    <xf numFmtId="241" fontId="194" fillId="86" borderId="969" applyNumberFormat="0" applyBorder="0" applyAlignment="0" applyProtection="0">
      <alignment vertical="center"/>
    </xf>
    <xf numFmtId="171" fontId="85" fillId="0" borderId="973"/>
    <xf numFmtId="166" fontId="113" fillId="0" borderId="921">
      <protection locked="0"/>
    </xf>
    <xf numFmtId="0" fontId="12" fillId="24" borderId="905" applyNumberFormat="0" applyFont="0" applyAlignment="0" applyProtection="0"/>
    <xf numFmtId="241" fontId="194" fillId="86" borderId="964" applyNumberFormat="0" applyBorder="0" applyAlignment="0" applyProtection="0">
      <alignment vertical="center"/>
    </xf>
    <xf numFmtId="171" fontId="85" fillId="0" borderId="987"/>
    <xf numFmtId="241" fontId="194" fillId="86" borderId="964" applyNumberFormat="0" applyBorder="0" applyAlignment="0" applyProtection="0">
      <alignment vertical="center"/>
    </xf>
    <xf numFmtId="0" fontId="12" fillId="24" borderId="941" applyNumberFormat="0" applyFont="0" applyAlignment="0" applyProtection="0"/>
    <xf numFmtId="171" fontId="85" fillId="0" borderId="987"/>
    <xf numFmtId="166" fontId="113" fillId="0" borderId="962">
      <protection locked="0"/>
    </xf>
    <xf numFmtId="0" fontId="12" fillId="24" borderId="957" applyNumberFormat="0" applyFont="0" applyAlignment="0" applyProtection="0"/>
    <xf numFmtId="166" fontId="113" fillId="0" borderId="952">
      <protection locked="0"/>
    </xf>
    <xf numFmtId="0" fontId="12" fillId="24" borderId="966" applyNumberFormat="0" applyFont="0" applyAlignment="0" applyProtection="0"/>
    <xf numFmtId="241" fontId="194" fillId="86" borderId="1001" applyNumberFormat="0" applyBorder="0" applyAlignment="0" applyProtection="0">
      <alignment vertical="center"/>
    </xf>
    <xf numFmtId="241" fontId="194" fillId="86" borderId="964" applyNumberFormat="0" applyBorder="0" applyAlignment="0" applyProtection="0">
      <alignment vertical="center"/>
    </xf>
    <xf numFmtId="171" fontId="85" fillId="0" borderId="987"/>
    <xf numFmtId="241" fontId="194" fillId="86" borderId="964" applyNumberFormat="0" applyBorder="0" applyAlignment="0" applyProtection="0">
      <alignment vertical="center"/>
    </xf>
    <xf numFmtId="171" fontId="85" fillId="0" borderId="987"/>
    <xf numFmtId="166" fontId="113" fillId="0" borderId="962">
      <protection locked="0"/>
    </xf>
    <xf numFmtId="241" fontId="194" fillId="86" borderId="1001" applyNumberFormat="0" applyBorder="0" applyAlignment="0" applyProtection="0">
      <alignment vertical="center"/>
    </xf>
    <xf numFmtId="171" fontId="85" fillId="0" borderId="1007"/>
    <xf numFmtId="166" fontId="113" fillId="0" borderId="962">
      <protection locked="0"/>
    </xf>
    <xf numFmtId="166" fontId="113" fillId="0" borderId="989">
      <protection locked="0"/>
    </xf>
    <xf numFmtId="0" fontId="17" fillId="21" borderId="895" applyNumberFormat="0" applyAlignment="0" applyProtection="0"/>
    <xf numFmtId="0" fontId="83" fillId="0" borderId="900" applyNumberFormat="0" applyFont="0" applyFill="0" applyAlignment="0" applyProtection="0"/>
    <xf numFmtId="241" fontId="194" fillId="86" borderId="1001" applyNumberFormat="0" applyBorder="0" applyAlignment="0" applyProtection="0">
      <alignment vertical="center"/>
    </xf>
    <xf numFmtId="171" fontId="85" fillId="0" borderId="1007"/>
    <xf numFmtId="0" fontId="17" fillId="21" borderId="895" applyNumberFormat="0" applyAlignment="0" applyProtection="0"/>
    <xf numFmtId="0" fontId="12" fillId="24" borderId="983" applyNumberFormat="0" applyFont="0" applyAlignment="0" applyProtection="0"/>
    <xf numFmtId="0" fontId="83" fillId="0" borderId="900" applyNumberFormat="0" applyFont="0" applyFill="0" applyAlignment="0" applyProtection="0"/>
    <xf numFmtId="0" fontId="17" fillId="21" borderId="913" applyNumberFormat="0" applyAlignment="0" applyProtection="0"/>
    <xf numFmtId="166" fontId="113" fillId="0" borderId="989">
      <protection locked="0"/>
    </xf>
    <xf numFmtId="241" fontId="194" fillId="86" borderId="964" applyNumberFormat="0" applyBorder="0" applyAlignment="0" applyProtection="0">
      <alignment vertical="center"/>
    </xf>
    <xf numFmtId="208" fontId="90" fillId="63" borderId="890"/>
    <xf numFmtId="171" fontId="85" fillId="0" borderId="987"/>
    <xf numFmtId="0" fontId="83" fillId="0" borderId="919" applyNumberFormat="0" applyFont="0" applyFill="0" applyAlignment="0" applyProtection="0"/>
    <xf numFmtId="241" fontId="194" fillId="86" borderId="964" applyNumberFormat="0" applyBorder="0" applyAlignment="0" applyProtection="0">
      <alignment vertical="center"/>
    </xf>
    <xf numFmtId="171" fontId="85" fillId="0" borderId="987"/>
    <xf numFmtId="208" fontId="90" fillId="63" borderId="884"/>
    <xf numFmtId="166" fontId="113" fillId="0" borderId="999">
      <protection locked="0"/>
    </xf>
    <xf numFmtId="167" fontId="87" fillId="0" borderId="901" applyFont="0"/>
    <xf numFmtId="208" fontId="90" fillId="63" borderId="920"/>
    <xf numFmtId="167" fontId="87" fillId="0" borderId="911" applyFont="0"/>
    <xf numFmtId="0" fontId="17" fillId="21" borderId="904" applyNumberFormat="0" applyAlignment="0" applyProtection="0"/>
    <xf numFmtId="166" fontId="113" fillId="0" borderId="989">
      <protection locked="0"/>
    </xf>
    <xf numFmtId="0" fontId="83" fillId="0" borderId="927" applyNumberFormat="0" applyFont="0" applyFill="0" applyAlignment="0" applyProtection="0"/>
    <xf numFmtId="0" fontId="99" fillId="0" borderId="832" applyNumberFormat="0" applyFont="0" applyFill="0" applyAlignment="0" applyProtection="0">
      <alignment horizontal="centerContinuous"/>
    </xf>
    <xf numFmtId="166" fontId="113" fillId="0" borderId="999">
      <protection locked="0"/>
    </xf>
    <xf numFmtId="0" fontId="17" fillId="21" borderId="940" applyNumberFormat="0" applyAlignment="0" applyProtection="0"/>
    <xf numFmtId="208" fontId="90" fillId="63" borderId="920"/>
    <xf numFmtId="241" fontId="194" fillId="86" borderId="1020" applyNumberFormat="0" applyBorder="0" applyAlignment="0" applyProtection="0">
      <alignment vertical="center"/>
    </xf>
    <xf numFmtId="171" fontId="85" fillId="0" borderId="1021"/>
    <xf numFmtId="166" fontId="113" fillId="0" borderId="989">
      <protection locked="0"/>
    </xf>
    <xf numFmtId="0" fontId="83" fillId="0" borderId="932" applyNumberFormat="0" applyFont="0" applyFill="0" applyAlignment="0" applyProtection="0"/>
    <xf numFmtId="0" fontId="17" fillId="21" borderId="956" applyNumberFormat="0" applyAlignment="0" applyProtection="0"/>
    <xf numFmtId="0" fontId="83" fillId="0" borderId="949" applyNumberFormat="0" applyFont="0" applyFill="0" applyAlignment="0" applyProtection="0"/>
    <xf numFmtId="0" fontId="17" fillId="21" borderId="965" applyNumberFormat="0" applyAlignment="0" applyProtection="0"/>
    <xf numFmtId="166" fontId="113" fillId="0" borderId="989">
      <protection locked="0"/>
    </xf>
    <xf numFmtId="0" fontId="12" fillId="24" borderId="1008" applyNumberFormat="0" applyFont="0" applyAlignment="0" applyProtection="0"/>
    <xf numFmtId="208" fontId="90" fillId="63" borderId="961"/>
    <xf numFmtId="0" fontId="83" fillId="0" borderId="949" applyNumberFormat="0" applyFont="0" applyFill="0" applyAlignment="0" applyProtection="0"/>
    <xf numFmtId="0" fontId="17" fillId="21" borderId="965" applyNumberFormat="0" applyAlignment="0" applyProtection="0"/>
    <xf numFmtId="208" fontId="90" fillId="63" borderId="951"/>
    <xf numFmtId="167" fontId="87" fillId="0" borderId="950" applyFont="0"/>
    <xf numFmtId="0" fontId="83" fillId="0" borderId="976" applyNumberFormat="0" applyFont="0" applyFill="0" applyAlignment="0" applyProtection="0"/>
    <xf numFmtId="0" fontId="83" fillId="0" borderId="842" applyNumberFormat="0" applyFont="0" applyFill="0" applyAlignment="0" applyProtection="0"/>
    <xf numFmtId="0" fontId="97" fillId="0" borderId="842" applyNumberFormat="0" applyFill="0" applyAlignment="0" applyProtection="0"/>
    <xf numFmtId="0" fontId="12" fillId="24" borderId="1008" applyNumberFormat="0" applyFont="0" applyAlignment="0" applyProtection="0"/>
    <xf numFmtId="241" fontId="194" fillId="86" borderId="893" applyNumberFormat="0" applyBorder="0" applyAlignment="0" applyProtection="0">
      <alignment vertical="center"/>
    </xf>
    <xf numFmtId="208" fontId="90" fillId="63" borderId="961"/>
    <xf numFmtId="166" fontId="113" fillId="0" borderId="1018">
      <protection locked="0"/>
    </xf>
    <xf numFmtId="167" fontId="87" fillId="0" borderId="977" applyFont="0"/>
    <xf numFmtId="260" fontId="164" fillId="0" borderId="2068" applyBorder="0"/>
    <xf numFmtId="0" fontId="17" fillId="21" borderId="980" applyNumberFormat="0" applyAlignment="0" applyProtection="0"/>
    <xf numFmtId="0" fontId="12" fillId="61" borderId="1875" applyNumberFormat="0">
      <alignment horizontal="left" vertical="center"/>
    </xf>
    <xf numFmtId="0" fontId="12" fillId="60" borderId="1875" applyNumberFormat="0">
      <alignment horizontal="centerContinuous" vertical="center" wrapText="1"/>
    </xf>
    <xf numFmtId="0" fontId="83" fillId="0" borderId="976" applyNumberFormat="0" applyFont="0" applyFill="0" applyAlignment="0" applyProtection="0"/>
    <xf numFmtId="0" fontId="147" fillId="73" borderId="2111">
      <alignment horizontal="left" vertical="center" wrapText="1"/>
    </xf>
    <xf numFmtId="166" fontId="113" fillId="0" borderId="1442">
      <protection locked="0"/>
    </xf>
    <xf numFmtId="208" fontId="90" fillId="63" borderId="961"/>
    <xf numFmtId="171" fontId="85" fillId="0" borderId="1479"/>
    <xf numFmtId="0" fontId="11" fillId="81" borderId="1470" applyNumberFormat="0" applyProtection="0">
      <alignment horizontal="center" vertical="center"/>
    </xf>
    <xf numFmtId="257" fontId="11" fillId="82" borderId="1496" applyNumberFormat="0" applyProtection="0">
      <alignment horizontal="center" vertical="center" wrapText="1"/>
    </xf>
    <xf numFmtId="204" fontId="88" fillId="0" borderId="2114" applyFill="0">
      <alignment horizontal="right"/>
    </xf>
    <xf numFmtId="166" fontId="113" fillId="0" borderId="1032">
      <protection locked="0"/>
    </xf>
    <xf numFmtId="0" fontId="99" fillId="0" borderId="832" applyNumberFormat="0" applyFont="0" applyFill="0" applyAlignment="0" applyProtection="0">
      <alignment horizontal="centerContinuous"/>
    </xf>
    <xf numFmtId="0" fontId="12" fillId="24" borderId="1024" applyNumberFormat="0" applyFont="0" applyAlignment="0" applyProtection="0"/>
    <xf numFmtId="0" fontId="17" fillId="21" borderId="965" applyNumberFormat="0" applyAlignment="0" applyProtection="0"/>
    <xf numFmtId="0" fontId="17" fillId="21" borderId="965" applyNumberFormat="0" applyAlignment="0" applyProtection="0"/>
    <xf numFmtId="208" fontId="90" fillId="63" borderId="988"/>
    <xf numFmtId="0" fontId="83" fillId="0" borderId="949" applyNumberFormat="0" applyFont="0" applyFill="0" applyAlignment="0" applyProtection="0"/>
    <xf numFmtId="167" fontId="87" fillId="0" borderId="993" applyFont="0"/>
    <xf numFmtId="0" fontId="83" fillId="0" borderId="949" applyNumberFormat="0" applyFont="0" applyFill="0" applyAlignment="0" applyProtection="0"/>
    <xf numFmtId="1" fontId="121" fillId="69" borderId="1453" applyNumberFormat="0" applyBorder="0" applyAlignment="0">
      <alignment horizontal="centerContinuous" vertical="center"/>
      <protection locked="0"/>
    </xf>
    <xf numFmtId="0" fontId="17" fillId="21" borderId="1002" applyNumberFormat="0" applyAlignment="0" applyProtection="0"/>
    <xf numFmtId="208" fontId="90" fillId="63" borderId="988"/>
    <xf numFmtId="0" fontId="83" fillId="0" borderId="976" applyNumberFormat="0" applyFont="0" applyFill="0" applyAlignment="0" applyProtection="0"/>
    <xf numFmtId="167" fontId="87" fillId="0" borderId="993" applyFont="0"/>
    <xf numFmtId="208" fontId="90" fillId="63" borderId="998"/>
    <xf numFmtId="0" fontId="17" fillId="21" borderId="1002" applyNumberFormat="0" applyAlignment="0" applyProtection="0"/>
    <xf numFmtId="167" fontId="87" fillId="0" borderId="1006" applyFont="0"/>
    <xf numFmtId="0" fontId="83" fillId="0" borderId="976" applyNumberFormat="0" applyFont="0" applyFill="0" applyAlignment="0" applyProtection="0"/>
    <xf numFmtId="208" fontId="90" fillId="63" borderId="988"/>
    <xf numFmtId="208" fontId="90" fillId="63" borderId="998"/>
    <xf numFmtId="0" fontId="99" fillId="0" borderId="832" applyNumberFormat="0" applyFont="0" applyFill="0" applyAlignment="0" applyProtection="0">
      <alignment horizontal="centerContinuous"/>
    </xf>
    <xf numFmtId="167" fontId="87" fillId="0" borderId="1006" applyFont="0"/>
    <xf numFmtId="208" fontId="90" fillId="63" borderId="988"/>
    <xf numFmtId="0" fontId="17" fillId="21" borderId="1002" applyNumberFormat="0" applyAlignment="0" applyProtection="0"/>
    <xf numFmtId="167" fontId="87" fillId="0" borderId="993" applyFont="0"/>
    <xf numFmtId="0" fontId="83" fillId="0" borderId="976" applyNumberFormat="0" applyFont="0" applyFill="0" applyAlignment="0" applyProtection="0"/>
    <xf numFmtId="208" fontId="90" fillId="63" borderId="988"/>
    <xf numFmtId="0" fontId="17" fillId="21" borderId="1002" applyNumberFormat="0" applyAlignment="0" applyProtection="0"/>
    <xf numFmtId="167" fontId="87" fillId="0" borderId="993" applyFont="0"/>
    <xf numFmtId="0" fontId="99" fillId="0" borderId="832" applyNumberFormat="0" applyFont="0" applyFill="0" applyAlignment="0" applyProtection="0">
      <alignment horizontal="centerContinuous"/>
    </xf>
    <xf numFmtId="0" fontId="83" fillId="0" borderId="976" applyNumberFormat="0" applyFont="0" applyFill="0" applyAlignment="0" applyProtection="0"/>
    <xf numFmtId="0" fontId="99" fillId="0" borderId="832" applyNumberFormat="0" applyFont="0" applyFill="0" applyAlignment="0" applyProtection="0">
      <alignment horizontal="centerContinuous"/>
    </xf>
    <xf numFmtId="0" fontId="17" fillId="21" borderId="1011" applyNumberFormat="0" applyAlignment="0" applyProtection="0"/>
    <xf numFmtId="0" fontId="83" fillId="0" borderId="1015" applyNumberFormat="0" applyFont="0" applyFill="0" applyAlignment="0" applyProtection="0"/>
    <xf numFmtId="167" fontId="87" fillId="0" borderId="1006" applyFont="0"/>
    <xf numFmtId="208" fontId="90" fillId="63" borderId="1017"/>
    <xf numFmtId="0" fontId="17" fillId="21" borderId="1023" applyNumberFormat="0" applyAlignment="0" applyProtection="0"/>
    <xf numFmtId="167" fontId="87" fillId="0" borderId="1016" applyFont="0"/>
    <xf numFmtId="0" fontId="83" fillId="0" borderId="1015" applyNumberFormat="0" applyFont="0" applyFill="0" applyAlignment="0" applyProtection="0"/>
    <xf numFmtId="208" fontId="90" fillId="63" borderId="1031"/>
    <xf numFmtId="167" fontId="87" fillId="0" borderId="1030" applyFont="0"/>
    <xf numFmtId="0" fontId="12" fillId="61" borderId="895" applyNumberFormat="0">
      <alignment horizontal="left" vertical="center"/>
    </xf>
    <xf numFmtId="0" fontId="12" fillId="60" borderId="895" applyNumberFormat="0">
      <alignment horizontal="centerContinuous" vertical="center" wrapText="1"/>
    </xf>
    <xf numFmtId="0" fontId="12" fillId="61" borderId="895" applyNumberFormat="0">
      <alignment horizontal="left" vertical="center"/>
    </xf>
    <xf numFmtId="0" fontId="12" fillId="60" borderId="895" applyNumberFormat="0">
      <alignment horizontal="centerContinuous" vertical="center" wrapText="1"/>
    </xf>
    <xf numFmtId="0" fontId="12" fillId="61" borderId="913" applyNumberFormat="0">
      <alignment horizontal="left" vertical="center"/>
    </xf>
    <xf numFmtId="0" fontId="12" fillId="60" borderId="913" applyNumberFormat="0">
      <alignment horizontal="centerContinuous" vertical="center" wrapText="1"/>
    </xf>
    <xf numFmtId="0" fontId="12" fillId="61" borderId="928" applyNumberFormat="0">
      <alignment horizontal="left" vertical="center"/>
    </xf>
    <xf numFmtId="0" fontId="12" fillId="60" borderId="928" applyNumberFormat="0">
      <alignment horizontal="centerContinuous" vertical="center" wrapText="1"/>
    </xf>
    <xf numFmtId="0" fontId="12" fillId="61" borderId="904" applyNumberFormat="0">
      <alignment horizontal="left" vertical="center"/>
    </xf>
    <xf numFmtId="0" fontId="12" fillId="60" borderId="904" applyNumberFormat="0">
      <alignment horizontal="centerContinuous" vertical="center" wrapText="1"/>
    </xf>
    <xf numFmtId="0" fontId="12" fillId="61" borderId="940" applyNumberFormat="0">
      <alignment horizontal="left" vertical="center"/>
    </xf>
    <xf numFmtId="0" fontId="12" fillId="60" borderId="940" applyNumberFormat="0">
      <alignment horizontal="centerContinuous" vertical="center" wrapText="1"/>
    </xf>
    <xf numFmtId="0" fontId="12" fillId="61" borderId="956" applyNumberFormat="0">
      <alignment horizontal="left" vertical="center"/>
    </xf>
    <xf numFmtId="0" fontId="12" fillId="60" borderId="956" applyNumberFormat="0">
      <alignment horizontal="centerContinuous" vertical="center" wrapText="1"/>
    </xf>
    <xf numFmtId="0" fontId="12" fillId="61" borderId="945" applyNumberFormat="0">
      <alignment horizontal="left" vertical="center"/>
    </xf>
    <xf numFmtId="0" fontId="12" fillId="60" borderId="945" applyNumberFormat="0">
      <alignment horizontal="centerContinuous" vertical="center" wrapText="1"/>
    </xf>
    <xf numFmtId="0" fontId="12" fillId="24" borderId="966" applyNumberFormat="0" applyFont="0" applyAlignment="0" applyProtection="0"/>
    <xf numFmtId="0" fontId="12" fillId="24" borderId="966" applyNumberFormat="0" applyFont="0" applyAlignment="0" applyProtection="0"/>
    <xf numFmtId="0" fontId="17" fillId="21" borderId="965" applyNumberFormat="0" applyAlignment="0" applyProtection="0"/>
    <xf numFmtId="0" fontId="25" fillId="8" borderId="96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7" applyNumberFormat="0" applyAlignment="0" applyProtection="0"/>
    <xf numFmtId="0" fontId="12" fillId="61" borderId="965" applyNumberFormat="0">
      <alignment horizontal="left" vertical="center"/>
    </xf>
    <xf numFmtId="0" fontId="12" fillId="60" borderId="965" applyNumberFormat="0">
      <alignment horizontal="centerContinuous" vertical="center" wrapText="1"/>
    </xf>
    <xf numFmtId="0" fontId="30" fillId="0" borderId="968" applyNumberFormat="0" applyFill="0" applyAlignment="0" applyProtection="0"/>
    <xf numFmtId="0" fontId="30" fillId="0" borderId="968" applyNumberFormat="0" applyFill="0" applyAlignment="0" applyProtection="0"/>
    <xf numFmtId="0" fontId="12" fillId="61" borderId="956" applyNumberFormat="0">
      <alignment horizontal="left" vertical="center"/>
    </xf>
    <xf numFmtId="0" fontId="12" fillId="60" borderId="956" applyNumberFormat="0">
      <alignment horizontal="centerContinuous" vertical="center" wrapText="1"/>
    </xf>
    <xf numFmtId="0" fontId="17" fillId="21" borderId="965" applyNumberFormat="0" applyAlignment="0" applyProtection="0"/>
    <xf numFmtId="0" fontId="25" fillId="8" borderId="965" applyNumberFormat="0" applyAlignment="0" applyProtection="0"/>
    <xf numFmtId="0" fontId="28" fillId="21" borderId="967" applyNumberFormat="0" applyAlignment="0" applyProtection="0"/>
    <xf numFmtId="0" fontId="12" fillId="61" borderId="965" applyNumberFormat="0">
      <alignment horizontal="left" vertical="center"/>
    </xf>
    <xf numFmtId="0" fontId="12" fillId="60" borderId="965" applyNumberFormat="0">
      <alignment horizontal="centerContinuous" vertical="center" wrapText="1"/>
    </xf>
    <xf numFmtId="0" fontId="12" fillId="61" borderId="965" applyNumberFormat="0">
      <alignment horizontal="left" vertical="center"/>
    </xf>
    <xf numFmtId="0" fontId="12" fillId="60" borderId="965" applyNumberFormat="0">
      <alignment horizontal="centerContinuous" vertical="center" wrapText="1"/>
    </xf>
    <xf numFmtId="0" fontId="12" fillId="25" borderId="979" applyNumberFormat="0" applyProtection="0">
      <alignment horizontal="left" vertical="center"/>
    </xf>
    <xf numFmtId="0" fontId="17" fillId="21" borderId="980" applyNumberFormat="0" applyAlignment="0" applyProtection="0"/>
    <xf numFmtId="0" fontId="30" fillId="0" borderId="982" applyNumberFormat="0" applyFill="0" applyAlignment="0" applyProtection="0"/>
    <xf numFmtId="0" fontId="12" fillId="25" borderId="979" applyNumberFormat="0" applyProtection="0">
      <alignment horizontal="left" vertical="center"/>
    </xf>
    <xf numFmtId="0" fontId="25" fillId="8" borderId="980" applyNumberFormat="0" applyAlignment="0" applyProtection="0"/>
    <xf numFmtId="0" fontId="28" fillId="21" borderId="981" applyNumberFormat="0" applyAlignment="0" applyProtection="0"/>
    <xf numFmtId="0" fontId="12" fillId="61" borderId="980" applyNumberFormat="0">
      <alignment horizontal="left" vertical="center"/>
    </xf>
    <xf numFmtId="0" fontId="12" fillId="60" borderId="980" applyNumberFormat="0">
      <alignment horizontal="centerContinuous" vertical="center" wrapText="1"/>
    </xf>
    <xf numFmtId="0" fontId="12" fillId="61" borderId="980" applyNumberFormat="0">
      <alignment horizontal="left" vertical="center"/>
    </xf>
    <xf numFmtId="0" fontId="12" fillId="60" borderId="980" applyNumberFormat="0">
      <alignment horizontal="centerContinuous" vertical="center" wrapText="1"/>
    </xf>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980" applyNumberFormat="0" applyAlignment="0" applyProtection="0"/>
    <xf numFmtId="0" fontId="25" fillId="8" borderId="980" applyNumberFormat="0" applyAlignment="0" applyProtection="0"/>
    <xf numFmtId="0" fontId="28" fillId="21" borderId="981" applyNumberFormat="0" applyAlignment="0" applyProtection="0"/>
    <xf numFmtId="0" fontId="30" fillId="0" borderId="982" applyNumberFormat="0" applyFill="0" applyAlignment="0" applyProtection="0"/>
    <xf numFmtId="0" fontId="17" fillId="21" borderId="980" applyNumberFormat="0" applyAlignment="0" applyProtection="0"/>
    <xf numFmtId="0" fontId="25" fillId="8" borderId="980" applyNumberFormat="0" applyAlignment="0" applyProtection="0"/>
    <xf numFmtId="0" fontId="25" fillId="8" borderId="965" applyNumberFormat="0" applyAlignment="0" applyProtection="0"/>
    <xf numFmtId="0" fontId="12" fillId="24" borderId="983" applyNumberFormat="0" applyFont="0" applyAlignment="0" applyProtection="0"/>
    <xf numFmtId="0" fontId="12" fillId="25" borderId="903" applyNumberFormat="0" applyProtection="0">
      <alignment horizontal="left" vertical="center"/>
    </xf>
    <xf numFmtId="0" fontId="12" fillId="25" borderId="903" applyNumberFormat="0" applyProtection="0">
      <alignment horizontal="left" vertical="center"/>
    </xf>
    <xf numFmtId="0" fontId="12" fillId="25" borderId="889" applyNumberFormat="0" applyProtection="0">
      <alignment horizontal="left" vertical="center"/>
    </xf>
    <xf numFmtId="0" fontId="12" fillId="25" borderId="889" applyNumberFormat="0" applyProtection="0">
      <alignment horizontal="left" vertical="center"/>
    </xf>
    <xf numFmtId="0" fontId="17" fillId="21" borderId="965" applyNumberFormat="0" applyAlignment="0" applyProtection="0"/>
    <xf numFmtId="0" fontId="12" fillId="24" borderId="983"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28" fillId="21" borderId="967" applyNumberFormat="0" applyAlignment="0" applyProtection="0"/>
    <xf numFmtId="0" fontId="30" fillId="0" borderId="897" applyNumberFormat="0" applyFill="0" applyAlignment="0" applyProtection="0"/>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5" fillId="8" borderId="895" applyNumberFormat="0" applyAlignment="0" applyProtection="0"/>
    <xf numFmtId="0" fontId="17" fillId="21" borderId="895" applyNumberFormat="0" applyAlignment="0" applyProtection="0"/>
    <xf numFmtId="0" fontId="30" fillId="0" borderId="897" applyNumberFormat="0" applyFill="0" applyAlignment="0" applyProtection="0"/>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5" fillId="8" borderId="895" applyNumberFormat="0" applyAlignment="0" applyProtection="0"/>
    <xf numFmtId="0" fontId="17" fillId="21" borderId="895" applyNumberFormat="0" applyAlignment="0" applyProtection="0"/>
    <xf numFmtId="227" fontId="78" fillId="0" borderId="1461" applyNumberFormat="0" applyFill="0">
      <alignment horizontal="right"/>
    </xf>
    <xf numFmtId="0" fontId="12" fillId="61" borderId="965" applyNumberFormat="0">
      <alignment horizontal="left" vertical="center"/>
    </xf>
    <xf numFmtId="0" fontId="30" fillId="0" borderId="897" applyNumberFormat="0" applyFill="0" applyAlignment="0" applyProtection="0"/>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5" fillId="8" borderId="895" applyNumberFormat="0" applyAlignment="0" applyProtection="0"/>
    <xf numFmtId="0" fontId="17" fillId="21" borderId="895" applyNumberFormat="0" applyAlignment="0" applyProtection="0"/>
    <xf numFmtId="0" fontId="12" fillId="25" borderId="889" applyNumberFormat="0" applyProtection="0">
      <alignment horizontal="left" vertical="center"/>
    </xf>
    <xf numFmtId="0" fontId="30" fillId="0" borderId="897" applyNumberFormat="0" applyFill="0" applyAlignment="0" applyProtection="0"/>
    <xf numFmtId="0" fontId="12" fillId="25" borderId="889" applyNumberFormat="0" applyProtection="0">
      <alignment horizontal="left" vertical="center"/>
    </xf>
    <xf numFmtId="0" fontId="12" fillId="60" borderId="965" applyNumberFormat="0">
      <alignment horizontal="centerContinuous" vertical="center" wrapText="1"/>
    </xf>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25" fillId="8" borderId="895" applyNumberFormat="0" applyAlignment="0" applyProtection="0"/>
    <xf numFmtId="0" fontId="25" fillId="8" borderId="994" applyNumberFormat="0" applyAlignment="0" applyProtection="0"/>
    <xf numFmtId="0" fontId="12" fillId="24" borderId="995" applyNumberFormat="0" applyFont="0" applyAlignment="0" applyProtection="0"/>
    <xf numFmtId="204" fontId="88" fillId="0" borderId="2114">
      <alignment horizontal="right"/>
    </xf>
    <xf numFmtId="0" fontId="17" fillId="21" borderId="994" applyNumberFormat="0" applyAlignment="0" applyProtection="0"/>
    <xf numFmtId="0" fontId="12" fillId="25" borderId="912" applyNumberFormat="0" applyProtection="0">
      <alignment horizontal="left" vertical="center"/>
    </xf>
    <xf numFmtId="0" fontId="12" fillId="25" borderId="912" applyNumberFormat="0" applyProtection="0">
      <alignment horizontal="left" vertical="center"/>
    </xf>
    <xf numFmtId="0" fontId="17" fillId="21" borderId="895" applyNumberFormat="0" applyAlignment="0" applyProtection="0"/>
    <xf numFmtId="0" fontId="17" fillId="21" borderId="965" applyNumberFormat="0" applyAlignment="0" applyProtection="0"/>
    <xf numFmtId="0" fontId="25" fillId="8" borderId="965" applyNumberFormat="0" applyAlignment="0" applyProtection="0"/>
    <xf numFmtId="0" fontId="12" fillId="24" borderId="983" applyNumberFormat="0" applyFont="0" applyAlignment="0" applyProtection="0"/>
    <xf numFmtId="229" fontId="81" fillId="65" borderId="836" applyFont="0" applyFill="0" applyBorder="0" applyAlignment="0" applyProtection="0"/>
    <xf numFmtId="0" fontId="12" fillId="61" borderId="965" applyNumberFormat="0">
      <alignment horizontal="left" vertical="center"/>
    </xf>
    <xf numFmtId="0" fontId="17" fillId="21" borderId="994" applyNumberFormat="0" applyAlignment="0" applyProtection="0"/>
    <xf numFmtId="0" fontId="30" fillId="0" borderId="897" applyNumberFormat="0" applyFill="0" applyAlignment="0" applyProtection="0"/>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5" fillId="8" borderId="895" applyNumberFormat="0" applyAlignment="0" applyProtection="0"/>
    <xf numFmtId="0" fontId="17" fillId="21" borderId="895" applyNumberFormat="0" applyAlignment="0" applyProtection="0"/>
    <xf numFmtId="0" fontId="30" fillId="0" borderId="897" applyNumberFormat="0" applyFill="0" applyAlignment="0" applyProtection="0"/>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5" fillId="8" borderId="895" applyNumberFormat="0" applyAlignment="0" applyProtection="0"/>
    <xf numFmtId="0" fontId="17" fillId="21" borderId="895" applyNumberFormat="0" applyAlignment="0" applyProtection="0"/>
    <xf numFmtId="0" fontId="12" fillId="24" borderId="983" applyNumberFormat="0" applyFont="0" applyAlignment="0" applyProtection="0"/>
    <xf numFmtId="0" fontId="12" fillId="60" borderId="965" applyNumberFormat="0">
      <alignment horizontal="centerContinuous" vertical="center" wrapText="1"/>
    </xf>
    <xf numFmtId="0" fontId="12" fillId="25" borderId="912" applyNumberFormat="0" applyProtection="0">
      <alignment horizontal="left" vertical="center"/>
    </xf>
    <xf numFmtId="0" fontId="12" fillId="25" borderId="912" applyNumberFormat="0" applyProtection="0">
      <alignment horizontal="left" vertical="center"/>
    </xf>
    <xf numFmtId="0" fontId="30" fillId="0" borderId="897" applyNumberFormat="0" applyFill="0" applyAlignment="0" applyProtection="0"/>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5" fillId="8" borderId="895" applyNumberFormat="0" applyAlignment="0" applyProtection="0"/>
    <xf numFmtId="0" fontId="17" fillId="21" borderId="895" applyNumberFormat="0" applyAlignment="0" applyProtection="0"/>
    <xf numFmtId="0" fontId="17" fillId="21" borderId="895" applyNumberFormat="0" applyAlignment="0" applyProtection="0"/>
    <xf numFmtId="0" fontId="25" fillId="8" borderId="895" applyNumberFormat="0" applyAlignment="0" applyProtection="0"/>
    <xf numFmtId="0" fontId="28" fillId="21" borderId="896" applyNumberFormat="0" applyAlignment="0" applyProtection="0"/>
    <xf numFmtId="0" fontId="30" fillId="0" borderId="897" applyNumberFormat="0" applyFill="0" applyAlignment="0" applyProtection="0"/>
    <xf numFmtId="0" fontId="17" fillId="21" borderId="895" applyNumberFormat="0" applyAlignment="0" applyProtection="0"/>
    <xf numFmtId="0" fontId="25" fillId="8" borderId="895" applyNumberFormat="0" applyAlignment="0" applyProtection="0"/>
    <xf numFmtId="0" fontId="28" fillId="21" borderId="896" applyNumberFormat="0" applyAlignment="0" applyProtection="0"/>
    <xf numFmtId="0" fontId="30" fillId="0" borderId="897" applyNumberFormat="0" applyFill="0" applyAlignment="0" applyProtection="0"/>
    <xf numFmtId="0" fontId="12" fillId="25" borderId="889" applyNumberFormat="0" applyProtection="0">
      <alignment horizontal="left" vertical="center"/>
    </xf>
    <xf numFmtId="0" fontId="12" fillId="25" borderId="889" applyNumberFormat="0" applyProtection="0">
      <alignment horizontal="left" vertical="center"/>
    </xf>
    <xf numFmtId="0" fontId="17" fillId="21" borderId="895" applyNumberFormat="0" applyAlignment="0" applyProtection="0"/>
    <xf numFmtId="0" fontId="25" fillId="8" borderId="895" applyNumberFormat="0" applyAlignment="0" applyProtection="0"/>
    <xf numFmtId="0" fontId="28" fillId="21" borderId="896" applyNumberFormat="0" applyAlignment="0" applyProtection="0"/>
    <xf numFmtId="0" fontId="30" fillId="0" borderId="897" applyNumberFormat="0" applyFill="0" applyAlignment="0" applyProtection="0"/>
    <xf numFmtId="0" fontId="17" fillId="21" borderId="895" applyNumberFormat="0" applyAlignment="0" applyProtection="0"/>
    <xf numFmtId="0" fontId="25" fillId="8" borderId="895" applyNumberFormat="0" applyAlignment="0" applyProtection="0"/>
    <xf numFmtId="0" fontId="28" fillId="21" borderId="967" applyNumberFormat="0" applyAlignment="0" applyProtection="0"/>
    <xf numFmtId="0" fontId="30" fillId="0" borderId="968" applyNumberFormat="0" applyFill="0" applyAlignment="0" applyProtection="0"/>
    <xf numFmtId="0" fontId="28" fillId="21" borderId="896" applyNumberFormat="0" applyAlignment="0" applyProtection="0"/>
    <xf numFmtId="0" fontId="30" fillId="0" borderId="897"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12" fillId="61" borderId="994" applyNumberFormat="0">
      <alignment horizontal="left" vertical="center"/>
    </xf>
    <xf numFmtId="0" fontId="12" fillId="60" borderId="994" applyNumberFormat="0">
      <alignment horizontal="centerContinuous" vertical="center" wrapText="1"/>
    </xf>
    <xf numFmtId="0" fontId="30" fillId="0" borderId="897" applyNumberFormat="0" applyFill="0" applyAlignment="0" applyProtection="0"/>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5" fillId="8" borderId="895" applyNumberFormat="0" applyAlignment="0" applyProtection="0"/>
    <xf numFmtId="0" fontId="30" fillId="0" borderId="997" applyNumberFormat="0" applyFill="0" applyAlignment="0" applyProtection="0"/>
    <xf numFmtId="0" fontId="17" fillId="21" borderId="895" applyNumberFormat="0" applyAlignment="0" applyProtection="0"/>
    <xf numFmtId="0" fontId="12" fillId="61" borderId="1002" applyNumberFormat="0">
      <alignment horizontal="left" vertical="center"/>
    </xf>
    <xf numFmtId="0" fontId="12" fillId="60" borderId="1002" applyNumberFormat="0">
      <alignment horizontal="centerContinuous" vertical="center" wrapText="1"/>
    </xf>
    <xf numFmtId="0" fontId="30" fillId="0" borderId="916" applyNumberFormat="0" applyFill="0" applyAlignment="0" applyProtection="0"/>
    <xf numFmtId="0" fontId="28" fillId="21" borderId="915"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5" fillId="8" borderId="913" applyNumberFormat="0" applyAlignment="0" applyProtection="0"/>
    <xf numFmtId="0" fontId="17" fillId="21" borderId="913" applyNumberFormat="0" applyAlignment="0" applyProtection="0"/>
    <xf numFmtId="0" fontId="30" fillId="0" borderId="916" applyNumberFormat="0" applyFill="0" applyAlignment="0" applyProtection="0"/>
    <xf numFmtId="0" fontId="28" fillId="21" borderId="915"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5" fillId="8" borderId="913" applyNumberFormat="0" applyAlignment="0" applyProtection="0"/>
    <xf numFmtId="0" fontId="17" fillId="21" borderId="913" applyNumberFormat="0" applyAlignment="0" applyProtection="0"/>
    <xf numFmtId="0" fontId="12" fillId="61" borderId="1002" applyNumberFormat="0">
      <alignment horizontal="left" vertical="center"/>
    </xf>
    <xf numFmtId="0" fontId="12" fillId="25" borderId="912" applyNumberFormat="0" applyProtection="0">
      <alignment horizontal="left" vertical="center"/>
    </xf>
    <xf numFmtId="0" fontId="12" fillId="25" borderId="912" applyNumberFormat="0" applyProtection="0">
      <alignment horizontal="left" vertical="center"/>
    </xf>
    <xf numFmtId="0" fontId="12" fillId="60" borderId="1002" applyNumberFormat="0">
      <alignment horizontal="centerContinuous" vertical="center" wrapText="1"/>
    </xf>
    <xf numFmtId="0" fontId="30" fillId="0" borderId="916" applyNumberFormat="0" applyFill="0" applyAlignment="0" applyProtection="0"/>
    <xf numFmtId="0" fontId="28" fillId="21" borderId="915"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5" fillId="8" borderId="913" applyNumberFormat="0" applyAlignment="0" applyProtection="0"/>
    <xf numFmtId="0" fontId="17" fillId="21" borderId="913" applyNumberFormat="0" applyAlignment="0" applyProtection="0"/>
    <xf numFmtId="0" fontId="30" fillId="0" borderId="916" applyNumberFormat="0" applyFill="0" applyAlignment="0" applyProtection="0"/>
    <xf numFmtId="0" fontId="17" fillId="21" borderId="895" applyNumberFormat="0" applyAlignment="0" applyProtection="0"/>
    <xf numFmtId="0" fontId="25" fillId="8" borderId="895"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8" fillId="21" borderId="896" applyNumberFormat="0" applyAlignment="0" applyProtection="0"/>
    <xf numFmtId="0" fontId="30" fillId="0" borderId="897" applyNumberFormat="0" applyFill="0" applyAlignment="0" applyProtection="0"/>
    <xf numFmtId="0" fontId="17" fillId="21" borderId="895" applyNumberFormat="0" applyAlignment="0" applyProtection="0"/>
    <xf numFmtId="0" fontId="25" fillId="8" borderId="895"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8" fillId="21" borderId="896" applyNumberFormat="0" applyAlignment="0" applyProtection="0"/>
    <xf numFmtId="0" fontId="30" fillId="0" borderId="897" applyNumberFormat="0" applyFill="0" applyAlignment="0" applyProtection="0"/>
    <xf numFmtId="0" fontId="17" fillId="21" borderId="895" applyNumberFormat="0" applyAlignment="0" applyProtection="0"/>
    <xf numFmtId="0" fontId="25" fillId="8" borderId="895"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8" fillId="21" borderId="896" applyNumberFormat="0" applyAlignment="0" applyProtection="0"/>
    <xf numFmtId="0" fontId="30" fillId="0" borderId="897" applyNumberFormat="0" applyFill="0" applyAlignment="0" applyProtection="0"/>
    <xf numFmtId="0" fontId="17" fillId="21" borderId="895" applyNumberFormat="0" applyAlignment="0" applyProtection="0"/>
    <xf numFmtId="0" fontId="25" fillId="8" borderId="895"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8" fillId="21" borderId="896" applyNumberFormat="0" applyAlignment="0" applyProtection="0"/>
    <xf numFmtId="0" fontId="30" fillId="0" borderId="897" applyNumberFormat="0" applyFill="0" applyAlignment="0" applyProtection="0"/>
    <xf numFmtId="0" fontId="17" fillId="21" borderId="904" applyNumberFormat="0" applyAlignment="0" applyProtection="0"/>
    <xf numFmtId="0" fontId="25" fillId="8" borderId="904"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06" applyNumberFormat="0" applyAlignment="0" applyProtection="0"/>
    <xf numFmtId="0" fontId="30" fillId="0" borderId="907" applyNumberFormat="0" applyFill="0" applyAlignment="0" applyProtection="0"/>
    <xf numFmtId="0" fontId="17" fillId="21" borderId="904" applyNumberFormat="0" applyAlignment="0" applyProtection="0"/>
    <xf numFmtId="0" fontId="25" fillId="8" borderId="904"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06" applyNumberFormat="0" applyAlignment="0" applyProtection="0"/>
    <xf numFmtId="0" fontId="30" fillId="0" borderId="907" applyNumberFormat="0" applyFill="0" applyAlignment="0" applyProtection="0"/>
    <xf numFmtId="0" fontId="12" fillId="25" borderId="903" applyNumberFormat="0" applyProtection="0">
      <alignment horizontal="left" vertical="center"/>
    </xf>
    <xf numFmtId="0" fontId="12" fillId="25" borderId="903" applyNumberFormat="0" applyProtection="0">
      <alignment horizontal="left" vertical="center"/>
    </xf>
    <xf numFmtId="0" fontId="17" fillId="21" borderId="904" applyNumberFormat="0" applyAlignment="0" applyProtection="0"/>
    <xf numFmtId="0" fontId="25" fillId="8" borderId="904"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06" applyNumberFormat="0" applyAlignment="0" applyProtection="0"/>
    <xf numFmtId="0" fontId="30" fillId="0" borderId="907" applyNumberFormat="0" applyFill="0" applyAlignment="0" applyProtection="0"/>
    <xf numFmtId="0" fontId="17" fillId="21" borderId="904" applyNumberFormat="0" applyAlignment="0" applyProtection="0"/>
    <xf numFmtId="0" fontId="25" fillId="8" borderId="904"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06" applyNumberFormat="0" applyAlignment="0" applyProtection="0"/>
    <xf numFmtId="0" fontId="30" fillId="0" borderId="907" applyNumberFormat="0" applyFill="0" applyAlignment="0" applyProtection="0"/>
    <xf numFmtId="0" fontId="28" fillId="21" borderId="915"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5" fillId="8" borderId="913" applyNumberFormat="0" applyAlignment="0" applyProtection="0"/>
    <xf numFmtId="0" fontId="17" fillId="21" borderId="913" applyNumberFormat="0" applyAlignment="0" applyProtection="0"/>
    <xf numFmtId="0" fontId="30" fillId="0" borderId="907" applyNumberFormat="0" applyFill="0" applyAlignment="0" applyProtection="0"/>
    <xf numFmtId="0" fontId="28" fillId="21" borderId="906"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5" fillId="8" borderId="904" applyNumberFormat="0" applyAlignment="0" applyProtection="0"/>
    <xf numFmtId="0" fontId="17" fillId="21" borderId="904" applyNumberFormat="0" applyAlignment="0" applyProtection="0"/>
    <xf numFmtId="0" fontId="30" fillId="0" borderId="907" applyNumberFormat="0" applyFill="0" applyAlignment="0" applyProtection="0"/>
    <xf numFmtId="0" fontId="28" fillId="21" borderId="906" applyNumberFormat="0" applyAlignment="0" applyProtection="0"/>
    <xf numFmtId="0" fontId="12" fillId="24" borderId="905" applyNumberFormat="0" applyFont="0" applyAlignment="0" applyProtection="0"/>
    <xf numFmtId="0" fontId="12" fillId="25" borderId="912" applyNumberFormat="0" applyProtection="0">
      <alignment horizontal="left" vertical="center"/>
    </xf>
    <xf numFmtId="0" fontId="12" fillId="25" borderId="912" applyNumberFormat="0" applyProtection="0">
      <alignment horizontal="left" vertical="center"/>
    </xf>
    <xf numFmtId="0" fontId="25" fillId="8" borderId="1002" applyNumberFormat="0" applyAlignment="0" applyProtection="0"/>
    <xf numFmtId="0" fontId="12" fillId="25" borderId="939" applyNumberFormat="0" applyProtection="0">
      <alignment horizontal="left" vertical="center"/>
    </xf>
    <xf numFmtId="0" fontId="12" fillId="25" borderId="939" applyNumberFormat="0" applyProtection="0">
      <alignment horizontal="left" vertical="center"/>
    </xf>
    <xf numFmtId="0" fontId="12" fillId="24" borderId="905" applyNumberFormat="0" applyFont="0" applyAlignment="0" applyProtection="0"/>
    <xf numFmtId="0" fontId="12" fillId="61" borderId="1002" applyNumberFormat="0">
      <alignment horizontal="left" vertical="center"/>
    </xf>
    <xf numFmtId="0" fontId="12" fillId="60" borderId="1002" applyNumberFormat="0">
      <alignment horizontal="centerContinuous" vertical="center" wrapText="1"/>
    </xf>
    <xf numFmtId="0" fontId="30" fillId="0" borderId="1004" applyNumberFormat="0" applyFill="0" applyAlignment="0" applyProtection="0"/>
    <xf numFmtId="0" fontId="17" fillId="21" borderId="1002" applyNumberFormat="0" applyAlignment="0" applyProtection="0"/>
    <xf numFmtId="0" fontId="25" fillId="8" borderId="904" applyNumberFormat="0" applyAlignment="0" applyProtection="0"/>
    <xf numFmtId="0" fontId="25" fillId="8" borderId="1002" applyNumberFormat="0" applyAlignment="0" applyProtection="0"/>
    <xf numFmtId="0" fontId="28" fillId="21" borderId="1003" applyNumberFormat="0" applyAlignment="0" applyProtection="0"/>
    <xf numFmtId="0" fontId="28" fillId="21" borderId="1003" applyNumberFormat="0" applyAlignment="0" applyProtection="0"/>
    <xf numFmtId="0" fontId="17" fillId="21" borderId="913" applyNumberFormat="0" applyAlignment="0" applyProtection="0"/>
    <xf numFmtId="0" fontId="17" fillId="21" borderId="904" applyNumberFormat="0" applyAlignment="0" applyProtection="0"/>
    <xf numFmtId="0" fontId="25" fillId="8" borderId="913"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8" fillId="21" borderId="915" applyNumberFormat="0" applyAlignment="0" applyProtection="0"/>
    <xf numFmtId="0" fontId="30" fillId="0" borderId="916" applyNumberFormat="0" applyFill="0" applyAlignment="0" applyProtection="0"/>
    <xf numFmtId="0" fontId="17" fillId="21" borderId="913" applyNumberFormat="0" applyAlignment="0" applyProtection="0"/>
    <xf numFmtId="0" fontId="25" fillId="8" borderId="913"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8" fillId="21" borderId="915" applyNumberFormat="0" applyAlignment="0" applyProtection="0"/>
    <xf numFmtId="0" fontId="30" fillId="0" borderId="916" applyNumberFormat="0" applyFill="0" applyAlignment="0" applyProtection="0"/>
    <xf numFmtId="0" fontId="12" fillId="25" borderId="912" applyNumberFormat="0" applyProtection="0">
      <alignment horizontal="left" vertical="center"/>
    </xf>
    <xf numFmtId="0" fontId="12" fillId="25" borderId="912" applyNumberFormat="0" applyProtection="0">
      <alignment horizontal="left" vertical="center"/>
    </xf>
    <xf numFmtId="0" fontId="17" fillId="21" borderId="913" applyNumberFormat="0" applyAlignment="0" applyProtection="0"/>
    <xf numFmtId="0" fontId="25" fillId="8" borderId="913"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8" fillId="21" borderId="915" applyNumberFormat="0" applyAlignment="0" applyProtection="0"/>
    <xf numFmtId="0" fontId="30" fillId="0" borderId="916" applyNumberFormat="0" applyFill="0" applyAlignment="0" applyProtection="0"/>
    <xf numFmtId="0" fontId="17" fillId="21" borderId="913" applyNumberFormat="0" applyAlignment="0" applyProtection="0"/>
    <xf numFmtId="0" fontId="25" fillId="8" borderId="913"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8" fillId="21" borderId="915" applyNumberFormat="0" applyAlignment="0" applyProtection="0"/>
    <xf numFmtId="0" fontId="30" fillId="0" borderId="916" applyNumberFormat="0" applyFill="0" applyAlignment="0" applyProtection="0"/>
    <xf numFmtId="0" fontId="12" fillId="25" borderId="939" applyNumberFormat="0" applyProtection="0">
      <alignment horizontal="left" vertical="center"/>
    </xf>
    <xf numFmtId="0" fontId="12" fillId="25" borderId="939" applyNumberFormat="0" applyProtection="0">
      <alignment horizontal="left" vertical="center"/>
    </xf>
    <xf numFmtId="0" fontId="30" fillId="0" borderId="907" applyNumberFormat="0" applyFill="0" applyAlignment="0" applyProtection="0"/>
    <xf numFmtId="0" fontId="28" fillId="21" borderId="906"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5" fillId="8" borderId="904" applyNumberFormat="0" applyAlignment="0" applyProtection="0"/>
    <xf numFmtId="0" fontId="17" fillId="21" borderId="904" applyNumberFormat="0" applyAlignment="0" applyProtection="0"/>
    <xf numFmtId="0" fontId="30" fillId="0" borderId="907" applyNumberFormat="0" applyFill="0" applyAlignment="0" applyProtection="0"/>
    <xf numFmtId="0" fontId="28" fillId="21" borderId="906"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12" fillId="61" borderId="1002" applyNumberFormat="0">
      <alignment horizontal="left" vertical="center"/>
    </xf>
    <xf numFmtId="0" fontId="12" fillId="25" borderId="955" applyNumberFormat="0" applyProtection="0">
      <alignment horizontal="left" vertical="center"/>
    </xf>
    <xf numFmtId="0" fontId="12" fillId="25" borderId="955" applyNumberFormat="0" applyProtection="0">
      <alignment horizontal="left" vertical="center"/>
    </xf>
    <xf numFmtId="0" fontId="12" fillId="60" borderId="1002" applyNumberFormat="0">
      <alignment horizontal="centerContinuous" vertical="center" wrapText="1"/>
    </xf>
    <xf numFmtId="0" fontId="25" fillId="8" borderId="904" applyNumberFormat="0" applyAlignment="0" applyProtection="0"/>
    <xf numFmtId="0" fontId="17" fillId="21" borderId="904" applyNumberFormat="0" applyAlignment="0" applyProtection="0"/>
    <xf numFmtId="0" fontId="17" fillId="21" borderId="1002" applyNumberFormat="0" applyAlignment="0" applyProtection="0"/>
    <xf numFmtId="0" fontId="25" fillId="8" borderId="1002" applyNumberFormat="0" applyAlignment="0" applyProtection="0"/>
    <xf numFmtId="0" fontId="12" fillId="61" borderId="994" applyNumberFormat="0">
      <alignment horizontal="left" vertical="center"/>
    </xf>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12" fillId="60" borderId="994" applyNumberFormat="0">
      <alignment horizontal="centerContinuous" vertical="center" wrapText="1"/>
    </xf>
    <xf numFmtId="0" fontId="28" fillId="21" borderId="1003" applyNumberFormat="0" applyAlignment="0" applyProtection="0"/>
    <xf numFmtId="0" fontId="30" fillId="0" borderId="1004"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1002" applyNumberFormat="0" applyAlignment="0" applyProtection="0"/>
    <xf numFmtId="0" fontId="12" fillId="25" borderId="955" applyNumberFormat="0" applyProtection="0">
      <alignment horizontal="left" vertical="center"/>
    </xf>
    <xf numFmtId="0" fontId="12" fillId="25" borderId="955" applyNumberFormat="0" applyProtection="0">
      <alignment horizontal="left" vertical="center"/>
    </xf>
    <xf numFmtId="0" fontId="17" fillId="21" borderId="928" applyNumberFormat="0" applyAlignment="0" applyProtection="0"/>
    <xf numFmtId="0" fontId="25" fillId="8" borderId="928"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29" applyNumberFormat="0" applyAlignment="0" applyProtection="0"/>
    <xf numFmtId="0" fontId="30" fillId="0" borderId="930" applyNumberFormat="0" applyFill="0" applyAlignment="0" applyProtection="0"/>
    <xf numFmtId="0" fontId="17" fillId="21" borderId="928" applyNumberFormat="0" applyAlignment="0" applyProtection="0"/>
    <xf numFmtId="0" fontId="25" fillId="8" borderId="928"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29" applyNumberFormat="0" applyAlignment="0" applyProtection="0"/>
    <xf numFmtId="0" fontId="30" fillId="0" borderId="930" applyNumberFormat="0" applyFill="0" applyAlignment="0" applyProtection="0"/>
    <xf numFmtId="0" fontId="12" fillId="25" borderId="912" applyNumberFormat="0" applyProtection="0">
      <alignment horizontal="left" vertical="center"/>
    </xf>
    <xf numFmtId="0" fontId="12" fillId="25" borderId="912" applyNumberFormat="0" applyProtection="0">
      <alignment horizontal="left" vertical="center"/>
    </xf>
    <xf numFmtId="0" fontId="17" fillId="21" borderId="928" applyNumberFormat="0" applyAlignment="0" applyProtection="0"/>
    <xf numFmtId="0" fontId="25" fillId="8" borderId="928"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29" applyNumberFormat="0" applyAlignment="0" applyProtection="0"/>
    <xf numFmtId="0" fontId="30" fillId="0" borderId="930" applyNumberFormat="0" applyFill="0" applyAlignment="0" applyProtection="0"/>
    <xf numFmtId="0" fontId="17" fillId="21" borderId="928" applyNumberFormat="0" applyAlignment="0" applyProtection="0"/>
    <xf numFmtId="0" fontId="25" fillId="8" borderId="928"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29" applyNumberFormat="0" applyAlignment="0" applyProtection="0"/>
    <xf numFmtId="0" fontId="30" fillId="0" borderId="930" applyNumberFormat="0" applyFill="0" applyAlignment="0" applyProtection="0"/>
    <xf numFmtId="0" fontId="12" fillId="25" borderId="955" applyNumberFormat="0" applyProtection="0">
      <alignment horizontal="left" vertical="center"/>
    </xf>
    <xf numFmtId="0" fontId="12" fillId="25" borderId="955" applyNumberFormat="0" applyProtection="0">
      <alignment horizontal="left" vertical="center"/>
    </xf>
    <xf numFmtId="0" fontId="30" fillId="0" borderId="968" applyNumberFormat="0" applyFill="0" applyAlignment="0" applyProtection="0"/>
    <xf numFmtId="0" fontId="28" fillId="21" borderId="967"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968" applyNumberFormat="0" applyFill="0" applyAlignment="0" applyProtection="0"/>
    <xf numFmtId="0" fontId="28" fillId="21" borderId="967"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968" applyNumberFormat="0" applyFill="0" applyAlignment="0" applyProtection="0"/>
    <xf numFmtId="0" fontId="28" fillId="21" borderId="967"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968" applyNumberFormat="0" applyFill="0" applyAlignment="0" applyProtection="0"/>
    <xf numFmtId="0" fontId="17" fillId="21" borderId="940" applyNumberFormat="0" applyAlignment="0" applyProtection="0"/>
    <xf numFmtId="0" fontId="25" fillId="8" borderId="940" applyNumberFormat="0" applyAlignment="0" applyProtection="0"/>
    <xf numFmtId="0" fontId="12" fillId="24" borderId="941" applyNumberFormat="0" applyFont="0" applyAlignment="0" applyProtection="0"/>
    <xf numFmtId="0" fontId="12" fillId="24" borderId="941" applyNumberFormat="0" applyFont="0" applyAlignment="0" applyProtection="0"/>
    <xf numFmtId="0" fontId="28" fillId="21" borderId="942" applyNumberFormat="0" applyAlignment="0" applyProtection="0"/>
    <xf numFmtId="0" fontId="30" fillId="0" borderId="943" applyNumberFormat="0" applyFill="0" applyAlignment="0" applyProtection="0"/>
    <xf numFmtId="0" fontId="17" fillId="21" borderId="940" applyNumberFormat="0" applyAlignment="0" applyProtection="0"/>
    <xf numFmtId="0" fontId="25" fillId="8" borderId="940" applyNumberFormat="0" applyAlignment="0" applyProtection="0"/>
    <xf numFmtId="0" fontId="12" fillId="24" borderId="941" applyNumberFormat="0" applyFont="0" applyAlignment="0" applyProtection="0"/>
    <xf numFmtId="0" fontId="12" fillId="24" borderId="941" applyNumberFormat="0" applyFont="0" applyAlignment="0" applyProtection="0"/>
    <xf numFmtId="0" fontId="28" fillId="21" borderId="942" applyNumberFormat="0" applyAlignment="0" applyProtection="0"/>
    <xf numFmtId="0" fontId="30" fillId="0" borderId="943" applyNumberFormat="0" applyFill="0" applyAlignment="0" applyProtection="0"/>
    <xf numFmtId="0" fontId="12" fillId="25" borderId="939" applyNumberFormat="0" applyProtection="0">
      <alignment horizontal="left" vertical="center"/>
    </xf>
    <xf numFmtId="0" fontId="12" fillId="25" borderId="939" applyNumberFormat="0" applyProtection="0">
      <alignment horizontal="left" vertical="center"/>
    </xf>
    <xf numFmtId="0" fontId="17" fillId="21" borderId="940" applyNumberFormat="0" applyAlignment="0" applyProtection="0"/>
    <xf numFmtId="0" fontId="25" fillId="8" borderId="940" applyNumberFormat="0" applyAlignment="0" applyProtection="0"/>
    <xf numFmtId="0" fontId="12" fillId="24" borderId="941" applyNumberFormat="0" applyFont="0" applyAlignment="0" applyProtection="0"/>
    <xf numFmtId="0" fontId="12" fillId="24" borderId="941" applyNumberFormat="0" applyFont="0" applyAlignment="0" applyProtection="0"/>
    <xf numFmtId="0" fontId="28" fillId="21" borderId="942" applyNumberFormat="0" applyAlignment="0" applyProtection="0"/>
    <xf numFmtId="0" fontId="30" fillId="0" borderId="943" applyNumberFormat="0" applyFill="0" applyAlignment="0" applyProtection="0"/>
    <xf numFmtId="0" fontId="17" fillId="21" borderId="940" applyNumberFormat="0" applyAlignment="0" applyProtection="0"/>
    <xf numFmtId="0" fontId="25" fillId="8" borderId="940" applyNumberFormat="0" applyAlignment="0" applyProtection="0"/>
    <xf numFmtId="0" fontId="12" fillId="24" borderId="941" applyNumberFormat="0" applyFont="0" applyAlignment="0" applyProtection="0"/>
    <xf numFmtId="0" fontId="12" fillId="24" borderId="941" applyNumberFormat="0" applyFont="0" applyAlignment="0" applyProtection="0"/>
    <xf numFmtId="0" fontId="28" fillId="21" borderId="942" applyNumberFormat="0" applyAlignment="0" applyProtection="0"/>
    <xf numFmtId="0" fontId="30" fillId="0" borderId="943" applyNumberFormat="0" applyFill="0" applyAlignment="0" applyProtection="0"/>
    <xf numFmtId="0" fontId="12" fillId="61" borderId="1002" applyNumberFormat="0">
      <alignment horizontal="left" vertical="center"/>
    </xf>
    <xf numFmtId="0" fontId="12" fillId="60" borderId="1002" applyNumberFormat="0">
      <alignment horizontal="centerContinuous" vertical="center" wrapText="1"/>
    </xf>
    <xf numFmtId="0" fontId="12" fillId="61" borderId="1002" applyNumberFormat="0">
      <alignment horizontal="left" vertical="center"/>
    </xf>
    <xf numFmtId="0" fontId="12" fillId="60" borderId="1002" applyNumberFormat="0">
      <alignment horizontal="centerContinuous" vertical="center" wrapText="1"/>
    </xf>
    <xf numFmtId="0" fontId="12" fillId="25" borderId="974" applyNumberFormat="0" applyProtection="0">
      <alignment horizontal="left" vertical="center"/>
    </xf>
    <xf numFmtId="0" fontId="12" fillId="25" borderId="974" applyNumberFormat="0" applyProtection="0">
      <alignment horizontal="left" vertical="center"/>
    </xf>
    <xf numFmtId="0" fontId="30" fillId="0" borderId="959" applyNumberFormat="0" applyFill="0" applyAlignment="0" applyProtection="0"/>
    <xf numFmtId="0" fontId="28" fillId="21" borderId="958"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5" fillId="8" borderId="956" applyNumberFormat="0" applyAlignment="0" applyProtection="0"/>
    <xf numFmtId="0" fontId="17" fillId="21" borderId="956" applyNumberFormat="0" applyAlignment="0" applyProtection="0"/>
    <xf numFmtId="0" fontId="30" fillId="0" borderId="959" applyNumberFormat="0" applyFill="0" applyAlignment="0" applyProtection="0"/>
    <xf numFmtId="0" fontId="28" fillId="21" borderId="958"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5" fillId="8" borderId="956" applyNumberFormat="0" applyAlignment="0" applyProtection="0"/>
    <xf numFmtId="0" fontId="17" fillId="21" borderId="956" applyNumberFormat="0" applyAlignment="0" applyProtection="0"/>
    <xf numFmtId="0" fontId="30" fillId="0" borderId="959" applyNumberFormat="0" applyFill="0" applyAlignment="0" applyProtection="0"/>
    <xf numFmtId="0" fontId="28" fillId="21" borderId="958"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5" fillId="8" borderId="956" applyNumberFormat="0" applyAlignment="0" applyProtection="0"/>
    <xf numFmtId="0" fontId="17" fillId="21" borderId="945" applyNumberFormat="0" applyAlignment="0" applyProtection="0"/>
    <xf numFmtId="0" fontId="25" fillId="8" borderId="945" applyNumberFormat="0" applyAlignment="0" applyProtection="0"/>
    <xf numFmtId="0" fontId="28" fillId="21" borderId="946" applyNumberFormat="0" applyAlignment="0" applyProtection="0"/>
    <xf numFmtId="0" fontId="30" fillId="0" borderId="947" applyNumberFormat="0" applyFill="0" applyAlignment="0" applyProtection="0"/>
    <xf numFmtId="0" fontId="17" fillId="21" borderId="945" applyNumberFormat="0" applyAlignment="0" applyProtection="0"/>
    <xf numFmtId="0" fontId="25" fillId="8" borderId="945" applyNumberFormat="0" applyAlignment="0" applyProtection="0"/>
    <xf numFmtId="0" fontId="28" fillId="21" borderId="967" applyNumberFormat="0" applyAlignment="0" applyProtection="0"/>
    <xf numFmtId="0" fontId="28" fillId="21" borderId="946" applyNumberFormat="0" applyAlignment="0" applyProtection="0"/>
    <xf numFmtId="0" fontId="30" fillId="0" borderId="947" applyNumberFormat="0" applyFill="0" applyAlignment="0" applyProtection="0"/>
    <xf numFmtId="0" fontId="12" fillId="25" borderId="939" applyNumberFormat="0" applyProtection="0">
      <alignment horizontal="left" vertical="center"/>
    </xf>
    <xf numFmtId="0" fontId="12" fillId="25" borderId="939" applyNumberFormat="0" applyProtection="0">
      <alignment horizontal="left" vertical="center"/>
    </xf>
    <xf numFmtId="0" fontId="17" fillId="21" borderId="945" applyNumberFormat="0" applyAlignment="0" applyProtection="0"/>
    <xf numFmtId="0" fontId="25" fillId="8" borderId="94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46" applyNumberFormat="0" applyAlignment="0" applyProtection="0"/>
    <xf numFmtId="0" fontId="30" fillId="0" borderId="947" applyNumberFormat="0" applyFill="0" applyAlignment="0" applyProtection="0"/>
    <xf numFmtId="0" fontId="17" fillId="21" borderId="945" applyNumberFormat="0" applyAlignment="0" applyProtection="0"/>
    <xf numFmtId="0" fontId="25" fillId="8" borderId="945" applyNumberFormat="0" applyAlignment="0" applyProtection="0"/>
    <xf numFmtId="0" fontId="28" fillId="21" borderId="946" applyNumberFormat="0" applyAlignment="0" applyProtection="0"/>
    <xf numFmtId="0" fontId="30" fillId="0" borderId="947" applyNumberFormat="0" applyFill="0" applyAlignment="0" applyProtection="0"/>
    <xf numFmtId="0" fontId="25" fillId="8" borderId="965" applyNumberFormat="0" applyAlignment="0" applyProtection="0"/>
    <xf numFmtId="0" fontId="12" fillId="25" borderId="991" applyNumberFormat="0" applyProtection="0">
      <alignment horizontal="left" vertical="center"/>
    </xf>
    <xf numFmtId="0" fontId="17" fillId="21" borderId="1002" applyNumberFormat="0" applyAlignment="0" applyProtection="0"/>
    <xf numFmtId="0" fontId="30" fillId="0" borderId="1004" applyNumberFormat="0" applyFill="0" applyAlignment="0" applyProtection="0"/>
    <xf numFmtId="0" fontId="12" fillId="25" borderId="991" applyNumberFormat="0" applyProtection="0">
      <alignment horizontal="left" vertical="center"/>
    </xf>
    <xf numFmtId="0" fontId="25" fillId="8" borderId="1002" applyNumberFormat="0" applyAlignment="0" applyProtection="0"/>
    <xf numFmtId="0" fontId="17" fillId="21" borderId="965" applyNumberFormat="0" applyAlignment="0" applyProtection="0"/>
    <xf numFmtId="0" fontId="12" fillId="24" borderId="1008" applyNumberFormat="0" applyFont="0" applyAlignment="0" applyProtection="0"/>
    <xf numFmtId="0" fontId="17" fillId="21" borderId="956" applyNumberFormat="0" applyAlignment="0" applyProtection="0"/>
    <xf numFmtId="0" fontId="17" fillId="21" borderId="956" applyNumberFormat="0" applyAlignment="0" applyProtection="0"/>
    <xf numFmtId="0" fontId="25" fillId="8" borderId="956"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58" applyNumberFormat="0" applyAlignment="0" applyProtection="0"/>
    <xf numFmtId="0" fontId="30" fillId="0" borderId="959" applyNumberFormat="0" applyFill="0" applyAlignment="0" applyProtection="0"/>
    <xf numFmtId="0" fontId="17" fillId="21" borderId="956" applyNumberFormat="0" applyAlignment="0" applyProtection="0"/>
    <xf numFmtId="0" fontId="25" fillId="8" borderId="956"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58" applyNumberFormat="0" applyAlignment="0" applyProtection="0"/>
    <xf numFmtId="0" fontId="30" fillId="0" borderId="959" applyNumberFormat="0" applyFill="0" applyAlignment="0" applyProtection="0"/>
    <xf numFmtId="0" fontId="12" fillId="25" borderId="955" applyNumberFormat="0" applyProtection="0">
      <alignment horizontal="left" vertical="center"/>
    </xf>
    <xf numFmtId="0" fontId="12" fillId="25" borderId="955" applyNumberFormat="0" applyProtection="0">
      <alignment horizontal="left" vertical="center"/>
    </xf>
    <xf numFmtId="0" fontId="17" fillId="21" borderId="956" applyNumberFormat="0" applyAlignment="0" applyProtection="0"/>
    <xf numFmtId="0" fontId="25" fillId="8" borderId="956"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58" applyNumberFormat="0" applyAlignment="0" applyProtection="0"/>
    <xf numFmtId="0" fontId="30" fillId="0" borderId="959" applyNumberFormat="0" applyFill="0" applyAlignment="0" applyProtection="0"/>
    <xf numFmtId="0" fontId="17" fillId="21" borderId="956" applyNumberFormat="0" applyAlignment="0" applyProtection="0"/>
    <xf numFmtId="0" fontId="25" fillId="8" borderId="956"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58" applyNumberFormat="0" applyAlignment="0" applyProtection="0"/>
    <xf numFmtId="0" fontId="30" fillId="0" borderId="959" applyNumberFormat="0" applyFill="0" applyAlignment="0" applyProtection="0"/>
    <xf numFmtId="0" fontId="30" fillId="0" borderId="959" applyNumberFormat="0" applyFill="0" applyAlignment="0" applyProtection="0"/>
    <xf numFmtId="0" fontId="28" fillId="21" borderId="958"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5" fillId="8" borderId="956" applyNumberFormat="0" applyAlignment="0" applyProtection="0"/>
    <xf numFmtId="0" fontId="17" fillId="21" borderId="956" applyNumberFormat="0" applyAlignment="0" applyProtection="0"/>
    <xf numFmtId="0" fontId="12" fillId="24" borderId="1008" applyNumberFormat="0" applyFont="0" applyAlignment="0" applyProtection="0"/>
    <xf numFmtId="0" fontId="28" fillId="21" borderId="1003" applyNumberFormat="0" applyAlignment="0" applyProtection="0"/>
    <xf numFmtId="0" fontId="12" fillId="24" borderId="1008" applyNumberFormat="0" applyFont="0" applyAlignment="0" applyProtection="0"/>
    <xf numFmtId="0" fontId="12" fillId="61" borderId="1002" applyNumberFormat="0">
      <alignment horizontal="left" vertical="center"/>
    </xf>
    <xf numFmtId="0" fontId="12" fillId="60" borderId="1002" applyNumberFormat="0">
      <alignment horizontal="centerContinuous" vertical="center" wrapText="1"/>
    </xf>
    <xf numFmtId="0" fontId="17" fillId="21" borderId="1002" applyNumberFormat="0" applyAlignment="0" applyProtection="0"/>
    <xf numFmtId="0" fontId="25" fillId="8" borderId="1002"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30" fillId="0" borderId="968" applyNumberFormat="0" applyFill="0" applyAlignment="0" applyProtection="0"/>
    <xf numFmtId="0" fontId="28" fillId="21" borderId="967"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968" applyNumberFormat="0" applyFill="0" applyAlignment="0" applyProtection="0"/>
    <xf numFmtId="0" fontId="12" fillId="25" borderId="955" applyNumberFormat="0" applyProtection="0">
      <alignment horizontal="left" vertical="center"/>
    </xf>
    <xf numFmtId="0" fontId="12" fillId="25" borderId="955" applyNumberFormat="0" applyProtection="0">
      <alignment horizontal="left" vertical="center"/>
    </xf>
    <xf numFmtId="0" fontId="28" fillId="21" borderId="967"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5" applyNumberFormat="0" applyAlignment="0" applyProtection="0"/>
    <xf numFmtId="0" fontId="17" fillId="21" borderId="965" applyNumberFormat="0" applyAlignment="0" applyProtection="0"/>
    <xf numFmtId="0" fontId="12" fillId="25" borderId="955" applyNumberFormat="0" applyProtection="0">
      <alignment horizontal="left" vertical="center"/>
    </xf>
    <xf numFmtId="0" fontId="12" fillId="25" borderId="955" applyNumberFormat="0" applyProtection="0">
      <alignment horizontal="left" vertical="center"/>
    </xf>
    <xf numFmtId="0" fontId="17" fillId="21" borderId="965" applyNumberFormat="0" applyAlignment="0" applyProtection="0"/>
    <xf numFmtId="0" fontId="25" fillId="8" borderId="96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2" fillId="61" borderId="1023" applyNumberFormat="0">
      <alignment horizontal="left" vertical="center"/>
    </xf>
    <xf numFmtId="0" fontId="12" fillId="60" borderId="1023" applyNumberFormat="0">
      <alignment horizontal="centerContinuous" vertical="center" wrapText="1"/>
    </xf>
    <xf numFmtId="0" fontId="12" fillId="61" borderId="1011" applyNumberFormat="0">
      <alignment horizontal="left" vertical="center"/>
    </xf>
    <xf numFmtId="0" fontId="12" fillId="60" borderId="1011" applyNumberFormat="0">
      <alignment horizontal="centerContinuous" vertical="center" wrapText="1"/>
    </xf>
    <xf numFmtId="0" fontId="12" fillId="25" borderId="979" applyNumberFormat="0" applyProtection="0">
      <alignment horizontal="left" vertical="center"/>
    </xf>
    <xf numFmtId="0" fontId="12" fillId="25" borderId="979" applyNumberFormat="0" applyProtection="0">
      <alignment horizontal="left" vertical="center"/>
    </xf>
    <xf numFmtId="171" fontId="85" fillId="0" borderId="978"/>
    <xf numFmtId="0" fontId="17" fillId="21" borderId="965" applyNumberFormat="0" applyAlignment="0" applyProtection="0"/>
    <xf numFmtId="0" fontId="25" fillId="8" borderId="965"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2" fillId="25" borderId="974" applyNumberFormat="0" applyProtection="0">
      <alignment horizontal="left" vertical="center"/>
    </xf>
    <xf numFmtId="0" fontId="12" fillId="25" borderId="974" applyNumberFormat="0" applyProtection="0">
      <alignment horizontal="left" vertical="center"/>
    </xf>
    <xf numFmtId="0" fontId="17" fillId="21" borderId="965" applyNumberFormat="0" applyAlignment="0" applyProtection="0"/>
    <xf numFmtId="0" fontId="25" fillId="8" borderId="965"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30" fillId="0" borderId="968" applyNumberFormat="0" applyFill="0" applyAlignment="0" applyProtection="0"/>
    <xf numFmtId="0" fontId="28" fillId="21" borderId="967"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968" applyNumberFormat="0" applyFill="0" applyAlignment="0" applyProtection="0"/>
    <xf numFmtId="0" fontId="28" fillId="21" borderId="967"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982" applyNumberFormat="0" applyFill="0" applyAlignment="0" applyProtection="0"/>
    <xf numFmtId="0" fontId="28" fillId="21" borderId="981"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25" fillId="8" borderId="980" applyNumberFormat="0" applyAlignment="0" applyProtection="0"/>
    <xf numFmtId="0" fontId="17" fillId="21" borderId="980" applyNumberFormat="0" applyAlignment="0" applyProtection="0"/>
    <xf numFmtId="0" fontId="30" fillId="0" borderId="982" applyNumberFormat="0" applyFill="0" applyAlignment="0" applyProtection="0"/>
    <xf numFmtId="0" fontId="28" fillId="21" borderId="981"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25" fillId="8" borderId="980" applyNumberFormat="0" applyAlignment="0" applyProtection="0"/>
    <xf numFmtId="0" fontId="17" fillId="21" borderId="980" applyNumberFormat="0" applyAlignment="0" applyProtection="0"/>
    <xf numFmtId="0" fontId="30" fillId="0" borderId="982" applyNumberFormat="0" applyFill="0" applyAlignment="0" applyProtection="0"/>
    <xf numFmtId="0" fontId="28" fillId="21" borderId="981" applyNumberFormat="0" applyAlignment="0" applyProtection="0"/>
    <xf numFmtId="0" fontId="12" fillId="24" borderId="983" applyNumberFormat="0" applyFont="0" applyAlignment="0" applyProtection="0"/>
    <xf numFmtId="0" fontId="12" fillId="61" borderId="1023" applyNumberFormat="0">
      <alignment horizontal="left" vertical="center"/>
    </xf>
    <xf numFmtId="0" fontId="12" fillId="60" borderId="1023" applyNumberFormat="0">
      <alignment horizontal="centerContinuous" vertical="center" wrapText="1"/>
    </xf>
    <xf numFmtId="0" fontId="12" fillId="24" borderId="983" applyNumberFormat="0" applyFont="0" applyAlignment="0" applyProtection="0"/>
    <xf numFmtId="0" fontId="25" fillId="8" borderId="980" applyNumberFormat="0" applyAlignment="0" applyProtection="0"/>
    <xf numFmtId="0" fontId="17" fillId="21" borderId="980" applyNumberFormat="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2" fillId="61" borderId="1023" applyNumberFormat="0">
      <alignment horizontal="left" vertical="center"/>
    </xf>
    <xf numFmtId="0" fontId="12" fillId="60" borderId="1023" applyNumberFormat="0">
      <alignment horizontal="centerContinuous" vertical="center" wrapText="1"/>
    </xf>
    <xf numFmtId="0" fontId="17" fillId="21" borderId="965" applyNumberFormat="0" applyAlignment="0" applyProtection="0"/>
    <xf numFmtId="0" fontId="25" fillId="8" borderId="96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30" fillId="0" borderId="982"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28" fillId="21" borderId="981"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25" fillId="8" borderId="980" applyNumberFormat="0" applyAlignment="0" applyProtection="0"/>
    <xf numFmtId="0" fontId="17" fillId="21" borderId="980" applyNumberFormat="0" applyAlignment="0" applyProtection="0"/>
    <xf numFmtId="0" fontId="30" fillId="0" borderId="968" applyNumberFormat="0" applyFill="0" applyAlignment="0" applyProtection="0"/>
    <xf numFmtId="0" fontId="28" fillId="21" borderId="967"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968" applyNumberFormat="0" applyFill="0" applyAlignment="0" applyProtection="0"/>
    <xf numFmtId="0" fontId="28" fillId="21" borderId="967"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25" fillId="8" borderId="965" applyNumberFormat="0" applyAlignment="0" applyProtection="0"/>
    <xf numFmtId="0" fontId="17" fillId="21" borderId="965" applyNumberFormat="0" applyAlignment="0" applyProtection="0"/>
    <xf numFmtId="0" fontId="12" fillId="25" borderId="974" applyNumberFormat="0" applyProtection="0">
      <alignment horizontal="left" vertical="center"/>
    </xf>
    <xf numFmtId="0" fontId="12" fillId="25" borderId="974" applyNumberFormat="0" applyProtection="0">
      <alignment horizontal="left" vertical="center"/>
    </xf>
    <xf numFmtId="0" fontId="30" fillId="0" borderId="968" applyNumberFormat="0" applyFill="0" applyAlignment="0" applyProtection="0"/>
    <xf numFmtId="0" fontId="28" fillId="21" borderId="967" applyNumberFormat="0" applyAlignment="0" applyProtection="0"/>
    <xf numFmtId="0" fontId="12" fillId="24" borderId="983" applyNumberFormat="0" applyFont="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2" fillId="24" borderId="983" applyNumberFormat="0" applyFont="0" applyAlignment="0" applyProtection="0"/>
    <xf numFmtId="0" fontId="28" fillId="21" borderId="981" applyNumberFormat="0" applyAlignment="0" applyProtection="0"/>
    <xf numFmtId="0" fontId="30" fillId="0" borderId="982" applyNumberFormat="0" applyFill="0" applyAlignment="0" applyProtection="0"/>
    <xf numFmtId="0" fontId="17" fillId="21" borderId="980" applyNumberFormat="0" applyAlignment="0" applyProtection="0"/>
    <xf numFmtId="0" fontId="25" fillId="8" borderId="980" applyNumberFormat="0" applyAlignment="0" applyProtection="0"/>
    <xf numFmtId="0" fontId="25" fillId="8" borderId="965" applyNumberFormat="0" applyAlignment="0" applyProtection="0"/>
    <xf numFmtId="0" fontId="17" fillId="21" borderId="965" applyNumberFormat="0" applyAlignment="0" applyProtection="0"/>
    <xf numFmtId="0" fontId="28" fillId="21" borderId="981" applyNumberFormat="0" applyAlignment="0" applyProtection="0"/>
    <xf numFmtId="0" fontId="30" fillId="0" borderId="982" applyNumberFormat="0" applyFill="0" applyAlignment="0" applyProtection="0"/>
    <xf numFmtId="0" fontId="30" fillId="0" borderId="968"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28" fillId="21" borderId="967"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5" borderId="991" applyNumberFormat="0" applyProtection="0">
      <alignment horizontal="left" vertical="center"/>
    </xf>
    <xf numFmtId="0" fontId="28" fillId="21" borderId="967" applyNumberFormat="0" applyAlignment="0" applyProtection="0"/>
    <xf numFmtId="0" fontId="30" fillId="0" borderId="968" applyNumberFormat="0" applyFill="0" applyAlignment="0" applyProtection="0"/>
    <xf numFmtId="0" fontId="12" fillId="25" borderId="974" applyNumberFormat="0" applyProtection="0">
      <alignment horizontal="left" vertical="center"/>
    </xf>
    <xf numFmtId="0" fontId="12" fillId="25" borderId="974" applyNumberFormat="0" applyProtection="0">
      <alignment horizontal="left" vertical="center"/>
    </xf>
    <xf numFmtId="0" fontId="17" fillId="21" borderId="965" applyNumberFormat="0" applyAlignment="0" applyProtection="0"/>
    <xf numFmtId="0" fontId="25" fillId="8" borderId="965" applyNumberFormat="0" applyAlignment="0" applyProtection="0"/>
    <xf numFmtId="0" fontId="12" fillId="25" borderId="991" applyNumberFormat="0" applyProtection="0">
      <alignment horizontal="left" vertical="center"/>
    </xf>
    <xf numFmtId="0" fontId="17" fillId="21" borderId="1002" applyNumberForma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28" fillId="21" borderId="967" applyNumberFormat="0" applyAlignment="0" applyProtection="0"/>
    <xf numFmtId="0" fontId="30" fillId="0" borderId="968" applyNumberFormat="0" applyFill="0" applyAlignment="0" applyProtection="0"/>
    <xf numFmtId="0" fontId="25" fillId="8" borderId="994" applyNumberFormat="0" applyAlignment="0" applyProtection="0"/>
    <xf numFmtId="0" fontId="12" fillId="24" borderId="995"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30" fillId="0" borderId="997"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994" applyNumberFormat="0" applyAlignment="0" applyProtection="0"/>
    <xf numFmtId="0" fontId="25" fillId="8" borderId="994" applyNumberFormat="0" applyAlignment="0" applyProtection="0"/>
    <xf numFmtId="0" fontId="12" fillId="24" borderId="995"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30" fillId="0" borderId="997" applyNumberFormat="0" applyFill="0" applyAlignment="0" applyProtection="0"/>
    <xf numFmtId="0" fontId="17" fillId="21" borderId="994" applyNumberFormat="0" applyAlignment="0" applyProtection="0"/>
    <xf numFmtId="0" fontId="25" fillId="8" borderId="994" applyNumberFormat="0" applyAlignment="0" applyProtection="0"/>
    <xf numFmtId="0" fontId="12" fillId="24" borderId="995"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30" fillId="0" borderId="997"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28" fillId="21" borderId="1003" applyNumberFormat="0" applyAlignment="0" applyProtection="0"/>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1002" applyNumberFormat="0" applyAlignment="0" applyProtection="0"/>
    <xf numFmtId="0" fontId="25" fillId="8" borderId="1002" applyNumberFormat="0" applyAlignment="0" applyProtection="0"/>
    <xf numFmtId="0" fontId="25" fillId="8" borderId="1002" applyNumberFormat="0" applyAlignment="0" applyProtection="0"/>
    <xf numFmtId="0" fontId="17" fillId="21" borderId="1002" applyNumberFormat="0" applyAlignment="0" applyProtection="0"/>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28" fillId="21" borderId="1003" applyNumberFormat="0" applyAlignment="0" applyProtection="0"/>
    <xf numFmtId="0" fontId="30" fillId="0" borderId="1004" applyNumberFormat="0" applyFill="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30" fillId="0" borderId="1004" applyNumberFormat="0" applyFill="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25" fillId="8" borderId="1002"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1002" applyNumberFormat="0" applyAlignment="0" applyProtection="0"/>
    <xf numFmtId="0" fontId="25" fillId="8" borderId="1002"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994" applyNumberFormat="0" applyAlignment="0" applyProtection="0"/>
    <xf numFmtId="0" fontId="25" fillId="8" borderId="994" applyNumberFormat="0" applyAlignment="0" applyProtection="0"/>
    <xf numFmtId="0" fontId="12" fillId="24" borderId="995"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30" fillId="0" borderId="997" applyNumberFormat="0" applyFill="0" applyAlignment="0" applyProtection="0"/>
    <xf numFmtId="0" fontId="17" fillId="21" borderId="994" applyNumberFormat="0" applyAlignment="0" applyProtection="0"/>
    <xf numFmtId="0" fontId="25" fillId="8" borderId="994" applyNumberFormat="0" applyAlignment="0" applyProtection="0"/>
    <xf numFmtId="0" fontId="12" fillId="24" borderId="995"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30" fillId="0" borderId="997"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994" applyNumberFormat="0" applyAlignment="0" applyProtection="0"/>
    <xf numFmtId="0" fontId="25" fillId="8" borderId="994" applyNumberFormat="0" applyAlignment="0" applyProtection="0"/>
    <xf numFmtId="0" fontId="12" fillId="24" borderId="995"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30" fillId="0" borderId="997" applyNumberFormat="0" applyFill="0" applyAlignment="0" applyProtection="0"/>
    <xf numFmtId="0" fontId="17" fillId="21" borderId="994" applyNumberFormat="0" applyAlignment="0" applyProtection="0"/>
    <xf numFmtId="0" fontId="25" fillId="8" borderId="994" applyNumberFormat="0" applyAlignment="0" applyProtection="0"/>
    <xf numFmtId="0" fontId="12" fillId="24" borderId="995"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30" fillId="0" borderId="997" applyNumberFormat="0" applyFill="0" applyAlignment="0" applyProtection="0"/>
    <xf numFmtId="0" fontId="17" fillId="21" borderId="1002" applyNumberFormat="0" applyAlignment="0" applyProtection="0"/>
    <xf numFmtId="0" fontId="12" fillId="25" borderId="1009" applyNumberFormat="0" applyProtection="0">
      <alignment horizontal="left" vertical="center"/>
    </xf>
    <xf numFmtId="0" fontId="12" fillId="25" borderId="1009" applyNumberFormat="0" applyProtection="0">
      <alignment horizontal="left" vertical="center"/>
    </xf>
    <xf numFmtId="0" fontId="17" fillId="21" borderId="1002" applyNumberFormat="0" applyAlignment="0" applyProtection="0"/>
    <xf numFmtId="0" fontId="25" fillId="8" borderId="1002" applyNumberFormat="0" applyAlignment="0" applyProtection="0"/>
    <xf numFmtId="0" fontId="12" fillId="25" borderId="1022" applyNumberFormat="0" applyProtection="0">
      <alignment horizontal="left" vertical="center"/>
    </xf>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12" fillId="25" borderId="1022" applyNumberFormat="0" applyProtection="0">
      <alignment horizontal="left" vertical="center"/>
    </xf>
    <xf numFmtId="0" fontId="28" fillId="21" borderId="1003" applyNumberFormat="0" applyAlignment="0" applyProtection="0"/>
    <xf numFmtId="0" fontId="30" fillId="0" borderId="1004"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1002" applyNumberFormat="0" applyAlignment="0" applyProtection="0"/>
    <xf numFmtId="0" fontId="25" fillId="8" borderId="1002" applyNumberFormat="0" applyAlignment="0" applyProtection="0"/>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28" fillId="21" borderId="1003" applyNumberFormat="0" applyAlignment="0" applyProtection="0"/>
    <xf numFmtId="0" fontId="30" fillId="0" borderId="1004" applyNumberFormat="0" applyFill="0" applyAlignment="0" applyProtection="0"/>
    <xf numFmtId="0" fontId="30" fillId="0" borderId="1026" applyNumberFormat="0" applyFill="0" applyAlignment="0" applyProtection="0"/>
    <xf numFmtId="0" fontId="28" fillId="21" borderId="1025"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5" fillId="8" borderId="1023" applyNumberFormat="0" applyAlignment="0" applyProtection="0"/>
    <xf numFmtId="0" fontId="17" fillId="21" borderId="1023" applyNumberFormat="0" applyAlignment="0" applyProtection="0"/>
    <xf numFmtId="0" fontId="30" fillId="0" borderId="1026" applyNumberFormat="0" applyFill="0" applyAlignment="0" applyProtection="0"/>
    <xf numFmtId="0" fontId="28" fillId="21" borderId="1025"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5" fillId="8" borderId="1023" applyNumberFormat="0" applyAlignment="0" applyProtection="0"/>
    <xf numFmtId="0" fontId="17" fillId="21" borderId="1023" applyNumberFormat="0" applyAlignment="0" applyProtection="0"/>
    <xf numFmtId="0" fontId="30" fillId="0" borderId="1026" applyNumberFormat="0" applyFill="0" applyAlignment="0" applyProtection="0"/>
    <xf numFmtId="0" fontId="28" fillId="21" borderId="1025"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5" fillId="8" borderId="1023" applyNumberFormat="0" applyAlignment="0" applyProtection="0"/>
    <xf numFmtId="0" fontId="17" fillId="21" borderId="1023" applyNumberFormat="0" applyAlignment="0" applyProtection="0"/>
    <xf numFmtId="0" fontId="30" fillId="0" borderId="1026" applyNumberFormat="0" applyFill="0" applyAlignment="0" applyProtection="0"/>
    <xf numFmtId="0" fontId="12" fillId="25" borderId="1022" applyNumberFormat="0" applyProtection="0">
      <alignment horizontal="left" vertical="center"/>
    </xf>
    <xf numFmtId="0" fontId="12" fillId="25" borderId="1022" applyNumberFormat="0" applyProtection="0">
      <alignment horizontal="left" vertical="center"/>
    </xf>
    <xf numFmtId="0" fontId="28" fillId="21" borderId="1025"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5" fillId="8" borderId="1023" applyNumberForma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7" fillId="21" borderId="1023" applyNumberFormat="0" applyAlignment="0" applyProtection="0"/>
    <xf numFmtId="0" fontId="30" fillId="0" borderId="1026" applyNumberFormat="0" applyFill="0" applyAlignment="0" applyProtection="0"/>
    <xf numFmtId="0" fontId="28" fillId="21" borderId="1025"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5" fillId="8" borderId="1023" applyNumberFormat="0" applyAlignment="0" applyProtection="0"/>
    <xf numFmtId="0" fontId="17" fillId="21" borderId="1023" applyNumberFormat="0" applyAlignment="0" applyProtection="0"/>
    <xf numFmtId="0" fontId="30" fillId="0" borderId="1026" applyNumberFormat="0" applyFill="0" applyAlignment="0" applyProtection="0"/>
    <xf numFmtId="0" fontId="28" fillId="21" borderId="1025"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5" fillId="8" borderId="1023" applyNumberFormat="0" applyAlignment="0" applyProtection="0"/>
    <xf numFmtId="0" fontId="17" fillId="21" borderId="1023" applyNumberFormat="0" applyAlignment="0" applyProtection="0"/>
    <xf numFmtId="0" fontId="17" fillId="21" borderId="1011" applyNumberFormat="0" applyAlignment="0" applyProtection="0"/>
    <xf numFmtId="0" fontId="25" fillId="8" borderId="1011" applyNumberFormat="0" applyAlignment="0" applyProtection="0"/>
    <xf numFmtId="0" fontId="28" fillId="21" borderId="1012" applyNumberFormat="0" applyAlignment="0" applyProtection="0"/>
    <xf numFmtId="0" fontId="30" fillId="0" borderId="1013" applyNumberFormat="0" applyFill="0" applyAlignment="0" applyProtection="0"/>
    <xf numFmtId="0" fontId="17" fillId="21" borderId="1011" applyNumberFormat="0" applyAlignment="0" applyProtection="0"/>
    <xf numFmtId="0" fontId="25" fillId="8" borderId="1011" applyNumberFormat="0" applyAlignment="0" applyProtection="0"/>
    <xf numFmtId="0" fontId="28" fillId="21" borderId="1012" applyNumberFormat="0" applyAlignment="0" applyProtection="0"/>
    <xf numFmtId="0" fontId="30" fillId="0" borderId="1013" applyNumberFormat="0" applyFill="0" applyAlignment="0" applyProtection="0"/>
    <xf numFmtId="0" fontId="12" fillId="25" borderId="1009" applyNumberFormat="0" applyProtection="0">
      <alignment horizontal="left" vertical="center"/>
    </xf>
    <xf numFmtId="0" fontId="12" fillId="25" borderId="1009" applyNumberFormat="0" applyProtection="0">
      <alignment horizontal="left" vertical="center"/>
    </xf>
    <xf numFmtId="0" fontId="17" fillId="21" borderId="1011" applyNumberFormat="0" applyAlignment="0" applyProtection="0"/>
    <xf numFmtId="0" fontId="25" fillId="8" borderId="1011" applyNumberFormat="0" applyAlignment="0" applyProtection="0"/>
    <xf numFmtId="0" fontId="30" fillId="0" borderId="1026" applyNumberFormat="0" applyFill="0" applyAlignment="0" applyProtection="0"/>
    <xf numFmtId="0" fontId="28" fillId="21" borderId="1025" applyNumberFormat="0" applyAlignment="0" applyProtection="0"/>
    <xf numFmtId="0" fontId="28" fillId="21" borderId="1012" applyNumberFormat="0" applyAlignment="0" applyProtection="0"/>
    <xf numFmtId="0" fontId="30" fillId="0" borderId="1013" applyNumberFormat="0" applyFill="0" applyAlignment="0" applyProtection="0"/>
    <xf numFmtId="0" fontId="17" fillId="21" borderId="1011" applyNumberFormat="0" applyAlignment="0" applyProtection="0"/>
    <xf numFmtId="0" fontId="25" fillId="8" borderId="1011"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12" applyNumberFormat="0" applyAlignment="0" applyProtection="0"/>
    <xf numFmtId="0" fontId="30" fillId="0" borderId="1013" applyNumberFormat="0" applyFill="0" applyAlignment="0" applyProtection="0"/>
    <xf numFmtId="0" fontId="25" fillId="8" borderId="1023" applyNumberFormat="0" applyAlignment="0" applyProtection="0"/>
    <xf numFmtId="0" fontId="17" fillId="21" borderId="1023" applyNumberFormat="0" applyAlignment="0" applyProtection="0"/>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2" fillId="25" borderId="1022" applyNumberFormat="0" applyProtection="0">
      <alignment horizontal="left" vertical="center"/>
    </xf>
    <xf numFmtId="0" fontId="12" fillId="25" borderId="1022" applyNumberFormat="0" applyProtection="0">
      <alignment horizontal="left" vertical="center"/>
    </xf>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30" fillId="0" borderId="1026" applyNumberFormat="0" applyFill="0" applyAlignment="0" applyProtection="0"/>
    <xf numFmtId="0" fontId="25" fillId="8" borderId="1023" applyNumberForma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28" fillId="21" borderId="1025" applyNumberFormat="0" applyAlignment="0" applyProtection="0"/>
    <xf numFmtId="0" fontId="30" fillId="0" borderId="1026" applyNumberFormat="0" applyFill="0" applyAlignment="0" applyProtection="0"/>
    <xf numFmtId="0" fontId="12" fillId="25" borderId="1022" applyNumberFormat="0" applyProtection="0">
      <alignment horizontal="left" vertical="center"/>
    </xf>
    <xf numFmtId="0" fontId="12" fillId="25" borderId="1022" applyNumberFormat="0" applyProtection="0">
      <alignment horizontal="left" vertical="center"/>
    </xf>
    <xf numFmtId="0" fontId="17" fillId="21" borderId="1023" applyNumberFormat="0" applyAlignment="0" applyProtection="0"/>
    <xf numFmtId="0" fontId="25" fillId="8" borderId="1023" applyNumberFormat="0" applyAlignment="0" applyProtection="0"/>
    <xf numFmtId="0" fontId="28" fillId="21" borderId="1025" applyNumberForma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2" fillId="25" borderId="1022" applyNumberFormat="0" applyProtection="0">
      <alignment horizontal="left" vertical="center"/>
    </xf>
    <xf numFmtId="0" fontId="12" fillId="25" borderId="1022" applyNumberFormat="0" applyProtection="0">
      <alignment horizontal="left" vertical="center"/>
    </xf>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2" fillId="25" borderId="1022" applyNumberFormat="0" applyProtection="0">
      <alignment horizontal="left" vertical="center"/>
    </xf>
    <xf numFmtId="0" fontId="12" fillId="25" borderId="1022" applyNumberFormat="0" applyProtection="0">
      <alignment horizontal="left" vertical="center"/>
    </xf>
    <xf numFmtId="208" fontId="90" fillId="63" borderId="1031"/>
    <xf numFmtId="166" fontId="113" fillId="0" borderId="1032">
      <protection locked="0"/>
    </xf>
    <xf numFmtId="224" fontId="108" fillId="0" borderId="825" applyFont="0" applyFill="0" applyBorder="0" applyAlignment="0" applyProtection="0"/>
    <xf numFmtId="237" fontId="12" fillId="71" borderId="1022" applyNumberFormat="0" applyFont="0" applyBorder="0" applyAlignment="0" applyProtection="0"/>
    <xf numFmtId="10" fontId="108" fillId="65" borderId="1022" applyNumberFormat="0" applyBorder="0" applyAlignment="0" applyProtection="0"/>
    <xf numFmtId="0" fontId="147" fillId="73" borderId="1033">
      <alignment horizontal="left" vertical="center" wrapText="1"/>
    </xf>
    <xf numFmtId="0" fontId="12" fillId="0" borderId="1022"/>
    <xf numFmtId="264" fontId="172" fillId="65" borderId="1022" applyFill="0" applyBorder="0" applyAlignment="0" applyProtection="0">
      <alignment horizontal="right"/>
      <protection locked="0"/>
    </xf>
    <xf numFmtId="0" fontId="177" fillId="67" borderId="1022">
      <alignment horizontal="center" vertical="center" wrapText="1"/>
      <protection hidden="1"/>
    </xf>
    <xf numFmtId="0" fontId="183" fillId="81" borderId="1022" applyNumberFormat="0" applyProtection="0">
      <alignment horizontal="center" vertical="center"/>
    </xf>
    <xf numFmtId="0" fontId="11" fillId="81" borderId="1022" applyNumberFormat="0" applyProtection="0">
      <alignment horizontal="center" vertical="center" wrapText="1"/>
    </xf>
    <xf numFmtId="0" fontId="11" fillId="81" borderId="1022" applyNumberFormat="0" applyProtection="0">
      <alignment horizontal="center" vertical="center"/>
    </xf>
    <xf numFmtId="0" fontId="11" fillId="81" borderId="1022" applyNumberFormat="0" applyProtection="0">
      <alignment horizontal="center" vertical="center" wrapText="1"/>
    </xf>
    <xf numFmtId="0" fontId="11" fillId="60" borderId="1022" applyNumberFormat="0" applyProtection="0">
      <alignment horizontal="left" vertical="center" wrapText="1"/>
    </xf>
    <xf numFmtId="257" fontId="11" fillId="82" borderId="1022" applyNumberFormat="0" applyProtection="0">
      <alignment horizontal="center" vertical="center" wrapText="1"/>
    </xf>
    <xf numFmtId="0" fontId="12" fillId="25" borderId="1022" applyNumberFormat="0" applyProtection="0">
      <alignment horizontal="left" vertical="center" wrapText="1"/>
    </xf>
    <xf numFmtId="0" fontId="11" fillId="60" borderId="1022" applyNumberFormat="0" applyProtection="0">
      <alignment horizontal="left" vertical="center" wrapText="1"/>
    </xf>
    <xf numFmtId="241" fontId="194" fillId="86" borderId="1034" applyNumberFormat="0" applyBorder="0" applyAlignment="0" applyProtection="0">
      <alignment vertical="center"/>
    </xf>
    <xf numFmtId="171" fontId="85" fillId="0" borderId="1035"/>
    <xf numFmtId="208" fontId="90" fillId="63" borderId="2109"/>
    <xf numFmtId="0" fontId="17" fillId="21" borderId="2131" applyNumberFormat="0" applyAlignment="0" applyProtection="0"/>
    <xf numFmtId="167" fontId="87" fillId="0" borderId="2118" applyFont="0"/>
    <xf numFmtId="0" fontId="83" fillId="0" borderId="2135" applyNumberFormat="0" applyFont="0" applyFill="0" applyAlignment="0" applyProtection="0"/>
    <xf numFmtId="203" fontId="12" fillId="0" borderId="2114">
      <alignment horizontal="right"/>
    </xf>
    <xf numFmtId="208" fontId="90" fillId="63" borderId="2137"/>
    <xf numFmtId="167" fontId="87" fillId="0" borderId="2136" applyFont="0"/>
    <xf numFmtId="0" fontId="17" fillId="21" borderId="2131" applyNumberFormat="0" applyAlignment="0" applyProtection="0"/>
    <xf numFmtId="0" fontId="83" fillId="0" borderId="2144" applyNumberFormat="0" applyFont="0" applyFill="0" applyAlignment="0" applyProtection="0"/>
    <xf numFmtId="0" fontId="147" fillId="73" borderId="1033">
      <alignment horizontal="left" vertical="center" wrapText="1"/>
    </xf>
    <xf numFmtId="166" fontId="113" fillId="0" borderId="1032">
      <protection locked="0"/>
    </xf>
    <xf numFmtId="208" fontId="90" fillId="63" borderId="1031"/>
    <xf numFmtId="241" fontId="194" fillId="86" borderId="1034" applyNumberFormat="0" applyBorder="0" applyAlignment="0" applyProtection="0">
      <alignment vertical="center"/>
    </xf>
    <xf numFmtId="171" fontId="85" fillId="0" borderId="1035"/>
    <xf numFmtId="0" fontId="17" fillId="21" borderId="1037" applyNumberFormat="0" applyAlignment="0" applyProtection="0"/>
    <xf numFmtId="0" fontId="25" fillId="8" borderId="1037" applyNumberFormat="0" applyAlignment="0" applyProtection="0"/>
    <xf numFmtId="0" fontId="12" fillId="24" borderId="1038" applyNumberFormat="0" applyFont="0" applyAlignment="0" applyProtection="0"/>
    <xf numFmtId="0" fontId="12" fillId="24" borderId="1038" applyNumberFormat="0" applyFont="0" applyAlignment="0" applyProtection="0"/>
    <xf numFmtId="0" fontId="28" fillId="21" borderId="1039" applyNumberFormat="0" applyAlignment="0" applyProtection="0"/>
    <xf numFmtId="0" fontId="30" fillId="0" borderId="1040" applyNumberFormat="0" applyFill="0" applyAlignment="0" applyProtection="0"/>
    <xf numFmtId="0" fontId="17" fillId="21" borderId="1037" applyNumberFormat="0" applyAlignment="0" applyProtection="0"/>
    <xf numFmtId="0" fontId="25" fillId="8" borderId="1037" applyNumberFormat="0" applyAlignment="0" applyProtection="0"/>
    <xf numFmtId="0" fontId="12" fillId="24" borderId="1038" applyNumberFormat="0" applyFont="0" applyAlignment="0" applyProtection="0"/>
    <xf numFmtId="0" fontId="12" fillId="24" borderId="1038" applyNumberFormat="0" applyFont="0" applyAlignment="0" applyProtection="0"/>
    <xf numFmtId="0" fontId="28" fillId="21" borderId="1039" applyNumberFormat="0" applyAlignment="0" applyProtection="0"/>
    <xf numFmtId="0" fontId="30" fillId="0" borderId="1040" applyNumberFormat="0" applyFill="0" applyAlignment="0" applyProtection="0"/>
    <xf numFmtId="0" fontId="12" fillId="25" borderId="1036" applyNumberFormat="0" applyProtection="0">
      <alignment horizontal="left" vertical="center"/>
    </xf>
    <xf numFmtId="0" fontId="12" fillId="25" borderId="1036" applyNumberFormat="0" applyProtection="0">
      <alignment horizontal="left" vertical="center"/>
    </xf>
    <xf numFmtId="0" fontId="17" fillId="21" borderId="1037" applyNumberFormat="0" applyAlignment="0" applyProtection="0"/>
    <xf numFmtId="0" fontId="25" fillId="8" borderId="1037" applyNumberFormat="0" applyAlignment="0" applyProtection="0"/>
    <xf numFmtId="0" fontId="12" fillId="24" borderId="1038" applyNumberFormat="0" applyFont="0" applyAlignment="0" applyProtection="0"/>
    <xf numFmtId="0" fontId="12" fillId="24" borderId="1038" applyNumberFormat="0" applyFont="0" applyAlignment="0" applyProtection="0"/>
    <xf numFmtId="0" fontId="28" fillId="21" borderId="1039" applyNumberFormat="0" applyAlignment="0" applyProtection="0"/>
    <xf numFmtId="0" fontId="30" fillId="0" borderId="1040" applyNumberFormat="0" applyFill="0" applyAlignment="0" applyProtection="0"/>
    <xf numFmtId="0" fontId="17" fillId="21" borderId="1037" applyNumberFormat="0" applyAlignment="0" applyProtection="0"/>
    <xf numFmtId="0" fontId="25" fillId="8" borderId="1037" applyNumberFormat="0" applyAlignment="0" applyProtection="0"/>
    <xf numFmtId="0" fontId="12" fillId="24" borderId="1038" applyNumberFormat="0" applyFont="0" applyAlignment="0" applyProtection="0"/>
    <xf numFmtId="0" fontId="12" fillId="24" borderId="1038" applyNumberFormat="0" applyFont="0" applyAlignment="0" applyProtection="0"/>
    <xf numFmtId="0" fontId="28" fillId="21" borderId="1039" applyNumberFormat="0" applyAlignment="0" applyProtection="0"/>
    <xf numFmtId="0" fontId="30" fillId="0" borderId="1040" applyNumberFormat="0" applyFill="0" applyAlignment="0" applyProtection="0"/>
    <xf numFmtId="0" fontId="11" fillId="81" borderId="1063" applyNumberFormat="0" applyProtection="0">
      <alignment horizontal="center" vertical="center"/>
    </xf>
    <xf numFmtId="0" fontId="11" fillId="81" borderId="1063" applyNumberFormat="0" applyProtection="0">
      <alignment horizontal="center" vertical="center" wrapText="1"/>
    </xf>
    <xf numFmtId="0" fontId="11" fillId="60" borderId="1074" applyNumberFormat="0" applyProtection="0">
      <alignment horizontal="left" vertical="center" wrapText="1"/>
    </xf>
    <xf numFmtId="0" fontId="183" fillId="81" borderId="1063" applyNumberFormat="0" applyProtection="0">
      <alignment horizontal="center" vertical="center"/>
    </xf>
    <xf numFmtId="0" fontId="12" fillId="25" borderId="1074" applyNumberFormat="0" applyProtection="0">
      <alignment horizontal="left" vertical="center" wrapText="1"/>
    </xf>
    <xf numFmtId="257" fontId="11" fillId="82" borderId="1074" applyNumberFormat="0" applyProtection="0">
      <alignment horizontal="center" vertical="center" wrapText="1"/>
    </xf>
    <xf numFmtId="0" fontId="11" fillId="60" borderId="1074" applyNumberFormat="0" applyProtection="0">
      <alignment horizontal="left" vertical="center" wrapText="1"/>
    </xf>
    <xf numFmtId="0" fontId="11" fillId="81" borderId="1074" applyNumberFormat="0" applyProtection="0">
      <alignment horizontal="center" vertical="center" wrapText="1"/>
    </xf>
    <xf numFmtId="0" fontId="11" fillId="81" borderId="1074" applyNumberFormat="0" applyProtection="0">
      <alignment horizontal="center" vertical="center"/>
    </xf>
    <xf numFmtId="0" fontId="11" fillId="81" borderId="1074" applyNumberFormat="0" applyProtection="0">
      <alignment horizontal="center" vertical="center" wrapText="1"/>
    </xf>
    <xf numFmtId="0" fontId="183" fillId="81" borderId="1074" applyNumberFormat="0" applyProtection="0">
      <alignment horizontal="center" vertical="center"/>
    </xf>
    <xf numFmtId="0" fontId="11" fillId="60" borderId="1074" applyNumberFormat="0" applyProtection="0">
      <alignment horizontal="left" vertical="center" wrapText="1"/>
    </xf>
    <xf numFmtId="0" fontId="12" fillId="25" borderId="1074" applyNumberFormat="0" applyProtection="0">
      <alignment horizontal="left" vertical="center" wrapText="1"/>
    </xf>
    <xf numFmtId="257" fontId="11" fillId="82" borderId="1074" applyNumberFormat="0" applyProtection="0">
      <alignment horizontal="center" vertical="center" wrapText="1"/>
    </xf>
    <xf numFmtId="0" fontId="11" fillId="60" borderId="1074" applyNumberFormat="0" applyProtection="0">
      <alignment horizontal="left" vertical="center" wrapText="1"/>
    </xf>
    <xf numFmtId="0" fontId="11" fillId="81" borderId="1074" applyNumberFormat="0" applyProtection="0">
      <alignment horizontal="center" vertical="center" wrapText="1"/>
    </xf>
    <xf numFmtId="0" fontId="11" fillId="81" borderId="1074" applyNumberFormat="0" applyProtection="0">
      <alignment horizontal="center" vertical="center"/>
    </xf>
    <xf numFmtId="0" fontId="11" fillId="81" borderId="1074" applyNumberFormat="0" applyProtection="0">
      <alignment horizontal="center" vertical="center" wrapText="1"/>
    </xf>
    <xf numFmtId="0" fontId="183" fillId="81" borderId="1074" applyNumberFormat="0" applyProtection="0">
      <alignment horizontal="center" vertical="center"/>
    </xf>
    <xf numFmtId="0" fontId="177" fillId="67" borderId="1036">
      <alignment horizontal="center" vertical="center" wrapText="1"/>
      <protection hidden="1"/>
    </xf>
    <xf numFmtId="0" fontId="177" fillId="67" borderId="1063">
      <alignment horizontal="center" vertical="center" wrapText="1"/>
      <protection hidden="1"/>
    </xf>
    <xf numFmtId="0" fontId="177" fillId="67" borderId="1074">
      <alignment horizontal="center" vertical="center" wrapText="1"/>
      <protection hidden="1"/>
    </xf>
    <xf numFmtId="0" fontId="177" fillId="67" borderId="1074">
      <alignment horizontal="center" vertical="center" wrapText="1"/>
      <protection hidden="1"/>
    </xf>
    <xf numFmtId="208" fontId="90" fillId="63" borderId="2137"/>
    <xf numFmtId="264" fontId="172" fillId="65" borderId="1036" applyFill="0" applyBorder="0" applyAlignment="0" applyProtection="0">
      <alignment horizontal="right"/>
      <protection locked="0"/>
    </xf>
    <xf numFmtId="260" fontId="164" fillId="0" borderId="1046" applyBorder="0"/>
    <xf numFmtId="264" fontId="172" fillId="65" borderId="1063" applyFill="0" applyBorder="0" applyAlignment="0" applyProtection="0">
      <alignment horizontal="right"/>
      <protection locked="0"/>
    </xf>
    <xf numFmtId="260" fontId="164" fillId="0" borderId="2108" applyBorder="0"/>
    <xf numFmtId="0" fontId="17" fillId="21" borderId="2151" applyNumberFormat="0" applyAlignment="0" applyProtection="0"/>
    <xf numFmtId="167" fontId="87" fillId="0" borderId="2136" applyFont="0"/>
    <xf numFmtId="0" fontId="83" fillId="0" borderId="2135" applyNumberFormat="0" applyFont="0" applyFill="0" applyAlignment="0" applyProtection="0"/>
    <xf numFmtId="260" fontId="164" fillId="0" borderId="1060" applyBorder="0"/>
    <xf numFmtId="264" fontId="172" fillId="65" borderId="1074" applyFill="0" applyBorder="0" applyAlignment="0" applyProtection="0">
      <alignment horizontal="right"/>
      <protection locked="0"/>
    </xf>
    <xf numFmtId="264" fontId="172" fillId="65" borderId="1090" applyFill="0" applyBorder="0" applyAlignment="0" applyProtection="0">
      <alignment horizontal="right"/>
      <protection locked="0"/>
    </xf>
    <xf numFmtId="264" fontId="172" fillId="65" borderId="1074" applyFill="0" applyBorder="0" applyAlignment="0" applyProtection="0">
      <alignment horizontal="right"/>
      <protection locked="0"/>
    </xf>
    <xf numFmtId="260" fontId="164" fillId="0" borderId="1046" applyBorder="0"/>
    <xf numFmtId="208" fontId="90" fillId="63" borderId="2155"/>
    <xf numFmtId="260" fontId="164" fillId="0" borderId="1079" applyBorder="0"/>
    <xf numFmtId="260" fontId="164" fillId="0" borderId="1079" applyBorder="0"/>
    <xf numFmtId="260" fontId="164" fillId="0" borderId="1079" applyBorder="0"/>
    <xf numFmtId="208" fontId="90" fillId="63" borderId="1031"/>
    <xf numFmtId="0" fontId="83" fillId="0" borderId="1029" applyNumberFormat="0" applyFont="0" applyFill="0" applyAlignment="0" applyProtection="0"/>
    <xf numFmtId="0" fontId="17" fillId="21" borderId="1023" applyNumberFormat="0" applyAlignment="0" applyProtection="0"/>
    <xf numFmtId="166" fontId="113" fillId="0" borderId="1032">
      <protection locked="0"/>
    </xf>
    <xf numFmtId="260" fontId="164" fillId="0" borderId="1088" applyBorder="0"/>
    <xf numFmtId="260" fontId="164" fillId="0" borderId="1079" applyBorder="0"/>
    <xf numFmtId="171" fontId="85" fillId="0" borderId="1035"/>
    <xf numFmtId="241" fontId="194" fillId="86" borderId="1034" applyNumberFormat="0" applyBorder="0" applyAlignment="0" applyProtection="0">
      <alignment vertical="center"/>
    </xf>
    <xf numFmtId="0" fontId="25" fillId="8" borderId="1023" applyNumberFormat="0" applyAlignment="0" applyProtection="0"/>
    <xf numFmtId="0" fontId="12" fillId="61" borderId="2104" applyNumberFormat="0">
      <alignment horizontal="left" vertical="center"/>
    </xf>
    <xf numFmtId="0" fontId="12" fillId="60" borderId="2104" applyNumberFormat="0">
      <alignment horizontal="centerContinuous" vertical="center" wrapText="1"/>
    </xf>
    <xf numFmtId="0" fontId="147" fillId="73" borderId="1057">
      <alignment horizontal="left" vertical="center" wrapText="1"/>
    </xf>
    <xf numFmtId="166" fontId="113" fillId="0" borderId="1056">
      <protection locked="0"/>
    </xf>
    <xf numFmtId="208" fontId="90" fillId="63" borderId="1055"/>
    <xf numFmtId="0" fontId="147" fillId="73" borderId="1057">
      <alignment horizontal="left" vertical="center" wrapText="1"/>
    </xf>
    <xf numFmtId="166" fontId="113" fillId="0" borderId="1056">
      <protection locked="0"/>
    </xf>
    <xf numFmtId="208" fontId="90" fillId="63" borderId="1055"/>
    <xf numFmtId="0" fontId="147" fillId="73" borderId="1033">
      <alignment horizontal="left" vertical="center" wrapText="1"/>
    </xf>
    <xf numFmtId="0" fontId="147" fillId="73" borderId="1071">
      <alignment horizontal="left" vertical="center" wrapText="1"/>
    </xf>
    <xf numFmtId="166" fontId="113" fillId="0" borderId="1070">
      <protection locked="0"/>
    </xf>
    <xf numFmtId="208" fontId="90" fillId="63" borderId="1069"/>
    <xf numFmtId="0" fontId="147" fillId="73" borderId="1084">
      <alignment horizontal="left" vertical="center" wrapText="1"/>
    </xf>
    <xf numFmtId="166" fontId="113" fillId="0" borderId="1083">
      <protection locked="0"/>
    </xf>
    <xf numFmtId="208" fontId="90" fillId="63" borderId="1082"/>
    <xf numFmtId="0" fontId="147" fillId="73" borderId="1084">
      <alignment horizontal="left" vertical="center" wrapText="1"/>
    </xf>
    <xf numFmtId="166" fontId="113" fillId="0" borderId="1083">
      <protection locked="0"/>
    </xf>
    <xf numFmtId="208" fontId="90" fillId="63" borderId="1082"/>
    <xf numFmtId="0" fontId="12" fillId="0" borderId="1036"/>
    <xf numFmtId="0" fontId="147" fillId="73" borderId="1033">
      <alignment horizontal="left" vertical="center" wrapText="1"/>
    </xf>
    <xf numFmtId="10" fontId="108" fillId="65" borderId="1036" applyNumberFormat="0" applyBorder="0" applyAlignment="0" applyProtection="0"/>
    <xf numFmtId="0" fontId="12" fillId="0" borderId="1063"/>
    <xf numFmtId="0" fontId="12" fillId="0" borderId="1074"/>
    <xf numFmtId="208" fontId="90" fillId="63" borderId="1031"/>
    <xf numFmtId="166" fontId="113" fillId="0" borderId="1032">
      <protection locked="0"/>
    </xf>
    <xf numFmtId="0" fontId="147" fillId="73" borderId="1033">
      <alignment horizontal="left" vertical="center" wrapText="1"/>
    </xf>
    <xf numFmtId="0" fontId="47" fillId="0" borderId="1046">
      <alignment horizontal="left" vertical="center"/>
    </xf>
    <xf numFmtId="237" fontId="12" fillId="71" borderId="1036" applyNumberFormat="0" applyFont="0" applyBorder="0" applyAlignment="0" applyProtection="0"/>
    <xf numFmtId="0" fontId="12" fillId="0" borderId="1074"/>
    <xf numFmtId="0" fontId="147" fillId="73" borderId="1057">
      <alignment horizontal="left" vertical="center" wrapText="1"/>
    </xf>
    <xf numFmtId="1" fontId="121" fillId="69" borderId="1041" applyNumberFormat="0" applyBorder="0" applyAlignment="0">
      <alignment horizontal="centerContinuous" vertical="center"/>
      <protection locked="0"/>
    </xf>
    <xf numFmtId="0" fontId="147" fillId="73" borderId="1057">
      <alignment horizontal="left" vertical="center" wrapText="1"/>
    </xf>
    <xf numFmtId="0" fontId="25" fillId="8" borderId="1042" applyNumberFormat="0" applyAlignment="0" applyProtection="0"/>
    <xf numFmtId="0" fontId="147" fillId="73" borderId="2316">
      <alignment horizontal="left" vertical="center" wrapText="1"/>
    </xf>
    <xf numFmtId="0" fontId="47" fillId="0" borderId="1060">
      <alignment horizontal="left" vertical="center"/>
    </xf>
    <xf numFmtId="10" fontId="108" fillId="65" borderId="1063" applyNumberFormat="0" applyBorder="0" applyAlignment="0" applyProtection="0"/>
    <xf numFmtId="166" fontId="113" fillId="0" borderId="2315">
      <protection locked="0"/>
    </xf>
    <xf numFmtId="208" fontId="90" fillId="63" borderId="2314"/>
    <xf numFmtId="241" fontId="194" fillId="86" borderId="2140" applyNumberFormat="0" applyBorder="0" applyAlignment="0" applyProtection="0">
      <alignment vertical="center"/>
    </xf>
    <xf numFmtId="0" fontId="147" fillId="73" borderId="1084">
      <alignment horizontal="left" vertical="center" wrapText="1"/>
    </xf>
    <xf numFmtId="224" fontId="108" fillId="0" borderId="825" applyFont="0" applyFill="0" applyBorder="0" applyAlignment="0" applyProtection="0"/>
    <xf numFmtId="1" fontId="121" fillId="69" borderId="1061" applyNumberFormat="0" applyBorder="0" applyAlignment="0">
      <alignment horizontal="centerContinuous" vertical="center"/>
      <protection locked="0"/>
    </xf>
    <xf numFmtId="10" fontId="108" fillId="65" borderId="1074" applyNumberFormat="0" applyBorder="0" applyAlignment="0" applyProtection="0"/>
    <xf numFmtId="0" fontId="25" fillId="8" borderId="1051" applyNumberFormat="0" applyAlignment="0" applyProtection="0"/>
    <xf numFmtId="0" fontId="147" fillId="73" borderId="1084">
      <alignment horizontal="left" vertical="center" wrapText="1"/>
    </xf>
    <xf numFmtId="0" fontId="47" fillId="0" borderId="1046">
      <alignment horizontal="left" vertical="center"/>
    </xf>
    <xf numFmtId="237" fontId="12" fillId="71" borderId="1063" applyNumberFormat="0" applyFont="0" applyBorder="0" applyAlignment="0" applyProtection="0"/>
    <xf numFmtId="224" fontId="108" fillId="0" borderId="825" applyFont="0" applyFill="0" applyBorder="0" applyAlignment="0" applyProtection="0"/>
    <xf numFmtId="0" fontId="28" fillId="21" borderId="2122" applyNumberFormat="0" applyAlignment="0" applyProtection="0"/>
    <xf numFmtId="10" fontId="108" fillId="65" borderId="1074" applyNumberFormat="0" applyBorder="0" applyAlignment="0" applyProtection="0"/>
    <xf numFmtId="1" fontId="121" fillId="69" borderId="1048" applyNumberFormat="0" applyBorder="0" applyAlignment="0">
      <alignment horizontal="centerContinuous" vertical="center"/>
      <protection locked="0"/>
    </xf>
    <xf numFmtId="0" fontId="147" fillId="73" borderId="1102">
      <alignment horizontal="left" vertical="center" wrapText="1"/>
    </xf>
    <xf numFmtId="0" fontId="47" fillId="0" borderId="1079">
      <alignment horizontal="left" vertical="center"/>
    </xf>
    <xf numFmtId="224" fontId="108" fillId="0" borderId="825" applyFont="0" applyFill="0" applyBorder="0" applyAlignment="0" applyProtection="0"/>
    <xf numFmtId="237" fontId="12" fillId="71" borderId="1074" applyNumberFormat="0" applyFont="0" applyBorder="0" applyAlignment="0" applyProtection="0"/>
    <xf numFmtId="224" fontId="108" fillId="0" borderId="825" applyFont="0" applyFill="0" applyBorder="0" applyAlignment="0" applyProtection="0"/>
    <xf numFmtId="0" fontId="30" fillId="0" borderId="2133" applyNumberFormat="0" applyFill="0" applyAlignment="0" applyProtection="0"/>
    <xf numFmtId="1" fontId="121" fillId="69" borderId="1075" applyNumberFormat="0" applyBorder="0" applyAlignment="0">
      <alignment horizontal="centerContinuous" vertical="center"/>
      <protection locked="0"/>
    </xf>
    <xf numFmtId="0" fontId="25" fillId="8" borderId="1076" applyNumberFormat="0" applyAlignment="0" applyProtection="0"/>
    <xf numFmtId="224" fontId="108" fillId="0" borderId="825" applyFont="0" applyFill="0" applyBorder="0" applyAlignment="0" applyProtection="0"/>
    <xf numFmtId="0" fontId="47" fillId="0" borderId="1079">
      <alignment horizontal="left" vertical="center"/>
    </xf>
    <xf numFmtId="237" fontId="12" fillId="71" borderId="1074" applyNumberFormat="0" applyFont="0" applyBorder="0" applyAlignment="0" applyProtection="0"/>
    <xf numFmtId="0" fontId="25" fillId="8" borderId="2131" applyNumberFormat="0" applyAlignment="0" applyProtection="0"/>
    <xf numFmtId="0" fontId="28" fillId="21" borderId="2122" applyNumberFormat="0" applyAlignment="0" applyProtection="0"/>
    <xf numFmtId="1" fontId="121" fillId="69" borderId="1075" applyNumberFormat="0" applyBorder="0" applyAlignment="0">
      <alignment horizontal="centerContinuous" vertical="center"/>
      <protection locked="0"/>
    </xf>
    <xf numFmtId="0" fontId="30" fillId="0" borderId="2133" applyNumberFormat="0" applyFill="0" applyAlignment="0" applyProtection="0"/>
    <xf numFmtId="0" fontId="47" fillId="0" borderId="1079">
      <alignment horizontal="left" vertical="center"/>
    </xf>
    <xf numFmtId="0" fontId="25" fillId="8" borderId="1076" applyNumberFormat="0" applyAlignment="0" applyProtection="0"/>
    <xf numFmtId="1" fontId="121" fillId="69" borderId="1095" applyNumberFormat="0" applyBorder="0" applyAlignment="0">
      <alignment horizontal="centerContinuous" vertical="center"/>
      <protection locked="0"/>
    </xf>
    <xf numFmtId="0" fontId="17" fillId="21" borderId="2131" applyNumberFormat="0" applyAlignment="0" applyProtection="0"/>
    <xf numFmtId="0" fontId="25" fillId="8" borderId="1096" applyNumberFormat="0" applyAlignment="0" applyProtection="0"/>
    <xf numFmtId="224" fontId="108" fillId="0" borderId="825" applyFont="0" applyFill="0" applyBorder="0" applyAlignment="0" applyProtection="0"/>
    <xf numFmtId="0" fontId="25" fillId="8" borderId="2131" applyNumberFormat="0" applyAlignment="0" applyProtection="0"/>
    <xf numFmtId="0" fontId="28" fillId="21" borderId="2122" applyNumberFormat="0" applyAlignment="0" applyProtection="0"/>
    <xf numFmtId="224" fontId="108" fillId="0" borderId="825" applyFont="0" applyFill="0" applyBorder="0" applyAlignment="0" applyProtection="0"/>
    <xf numFmtId="241" fontId="194" fillId="86" borderId="1058" applyNumberFormat="0" applyBorder="0" applyAlignment="0" applyProtection="0">
      <alignment vertical="center"/>
    </xf>
    <xf numFmtId="171" fontId="85" fillId="0" borderId="1059"/>
    <xf numFmtId="171" fontId="85" fillId="0" borderId="1059"/>
    <xf numFmtId="241" fontId="194" fillId="86" borderId="1058" applyNumberFormat="0" applyBorder="0" applyAlignment="0" applyProtection="0">
      <alignment vertical="center"/>
    </xf>
    <xf numFmtId="166" fontId="113" fillId="0" borderId="1032">
      <protection locked="0"/>
    </xf>
    <xf numFmtId="0" fontId="12" fillId="24" borderId="1043" applyNumberFormat="0" applyFont="0" applyAlignment="0" applyProtection="0"/>
    <xf numFmtId="241" fontId="194" fillId="86" borderId="1072" applyNumberFormat="0" applyBorder="0" applyAlignment="0" applyProtection="0">
      <alignment vertical="center"/>
    </xf>
    <xf numFmtId="171" fontId="85" fillId="0" borderId="1073"/>
    <xf numFmtId="0" fontId="12" fillId="24" borderId="1052" applyNumberFormat="0" applyFont="0" applyAlignment="0" applyProtection="0"/>
    <xf numFmtId="241" fontId="194" fillId="86" borderId="1085" applyNumberFormat="0" applyBorder="0" applyAlignment="0" applyProtection="0">
      <alignment vertical="center"/>
    </xf>
    <xf numFmtId="171" fontId="85" fillId="0" borderId="1086"/>
    <xf numFmtId="166" fontId="113" fillId="0" borderId="1056">
      <protection locked="0"/>
    </xf>
    <xf numFmtId="241" fontId="194" fillId="86" borderId="1085" applyNumberFormat="0" applyBorder="0" applyAlignment="0" applyProtection="0">
      <alignment vertical="center"/>
    </xf>
    <xf numFmtId="171" fontId="85" fillId="0" borderId="1086"/>
    <xf numFmtId="166" fontId="113" fillId="0" borderId="1056">
      <protection locked="0"/>
    </xf>
    <xf numFmtId="166" fontId="113" fillId="0" borderId="1083">
      <protection locked="0"/>
    </xf>
    <xf numFmtId="166" fontId="113" fillId="0" borderId="1083">
      <protection locked="0"/>
    </xf>
    <xf numFmtId="0" fontId="17" fillId="21" borderId="1042" applyNumberFormat="0" applyAlignment="0" applyProtection="0"/>
    <xf numFmtId="0" fontId="83" fillId="0" borderId="1015" applyNumberFormat="0" applyFont="0" applyFill="0" applyAlignment="0" applyProtection="0"/>
    <xf numFmtId="166" fontId="113" fillId="0" borderId="1101">
      <protection locked="0"/>
    </xf>
    <xf numFmtId="0" fontId="30" fillId="0" borderId="2133" applyNumberFormat="0" applyFill="0" applyAlignment="0" applyProtection="0"/>
    <xf numFmtId="0" fontId="12" fillId="24" borderId="1097" applyNumberFormat="0" applyFont="0" applyAlignment="0" applyProtection="0"/>
    <xf numFmtId="208" fontId="90" fillId="63" borderId="1031"/>
    <xf numFmtId="167" fontId="87" fillId="0" borderId="1030" applyFont="0"/>
    <xf numFmtId="0" fontId="17" fillId="21" borderId="1051" applyNumberFormat="0" applyAlignment="0" applyProtection="0"/>
    <xf numFmtId="0" fontId="83" fillId="0" borderId="1062" applyNumberFormat="0" applyFont="0" applyFill="0" applyAlignment="0" applyProtection="0"/>
    <xf numFmtId="0" fontId="17" fillId="21" borderId="2131" applyNumberFormat="0" applyAlignment="0" applyProtection="0"/>
    <xf numFmtId="0" fontId="25" fillId="8" borderId="2131" applyNumberFormat="0" applyAlignment="0" applyProtection="0"/>
    <xf numFmtId="208" fontId="90" fillId="63" borderId="1055"/>
    <xf numFmtId="0" fontId="28" fillId="21" borderId="2122" applyNumberFormat="0" applyAlignment="0" applyProtection="0"/>
    <xf numFmtId="0" fontId="30" fillId="0" borderId="2133" applyNumberFormat="0" applyFill="0" applyAlignment="0" applyProtection="0"/>
    <xf numFmtId="171" fontId="85" fillId="0" borderId="2333"/>
    <xf numFmtId="165" fontId="193" fillId="0" borderId="2317" applyFill="0" applyAlignment="0" applyProtection="0"/>
    <xf numFmtId="39" fontId="12" fillId="0" borderId="2317">
      <protection locked="0"/>
    </xf>
    <xf numFmtId="208" fontId="90" fillId="63" borderId="1055"/>
    <xf numFmtId="0" fontId="17" fillId="21" borderId="1076" applyNumberFormat="0" applyAlignment="0" applyProtection="0"/>
    <xf numFmtId="167" fontId="87" fillId="0" borderId="1064" applyFont="0"/>
    <xf numFmtId="0" fontId="83" fillId="0" borderId="1080" applyNumberFormat="0" applyFont="0" applyFill="0" applyAlignment="0" applyProtection="0"/>
    <xf numFmtId="171" fontId="85" fillId="0" borderId="2346"/>
    <xf numFmtId="171" fontId="85" fillId="0" borderId="2346"/>
    <xf numFmtId="208" fontId="90" fillId="63" borderId="1082"/>
    <xf numFmtId="167" fontId="87" fillId="0" borderId="1081" applyFont="0"/>
    <xf numFmtId="0" fontId="17" fillId="21" borderId="1076" applyNumberFormat="0" applyAlignment="0" applyProtection="0"/>
    <xf numFmtId="0" fontId="83" fillId="0" borderId="1089" applyNumberFormat="0" applyFont="0" applyFill="0" applyAlignment="0" applyProtection="0"/>
    <xf numFmtId="165" fontId="193" fillId="0" borderId="2352" applyFill="0" applyAlignment="0" applyProtection="0"/>
    <xf numFmtId="208" fontId="90" fillId="63" borderId="1082"/>
    <xf numFmtId="260" fontId="164" fillId="0" borderId="1046" applyBorder="0"/>
    <xf numFmtId="0" fontId="17" fillId="21" borderId="1096" applyNumberFormat="0" applyAlignment="0" applyProtection="0"/>
    <xf numFmtId="167" fontId="87" fillId="0" borderId="1081" applyFont="0"/>
    <xf numFmtId="0" fontId="83" fillId="0" borderId="1080" applyNumberFormat="0" applyFont="0" applyFill="0" applyAlignment="0" applyProtection="0"/>
    <xf numFmtId="39" fontId="12" fillId="0" borderId="2352">
      <protection locked="0"/>
    </xf>
    <xf numFmtId="171" fontId="85" fillId="0" borderId="2374"/>
    <xf numFmtId="208" fontId="90" fillId="63" borderId="1100"/>
    <xf numFmtId="165" fontId="193" fillId="0" borderId="2369" applyFill="0" applyAlignment="0" applyProtection="0"/>
    <xf numFmtId="39" fontId="12" fillId="0" borderId="2369">
      <protection locked="0"/>
    </xf>
    <xf numFmtId="171" fontId="85" fillId="0" borderId="2374"/>
    <xf numFmtId="165" fontId="193" fillId="0" borderId="2369" applyFill="0" applyAlignment="0" applyProtection="0"/>
    <xf numFmtId="39" fontId="12" fillId="0" borderId="2369">
      <protection locked="0"/>
    </xf>
    <xf numFmtId="171" fontId="85" fillId="0" borderId="2392"/>
    <xf numFmtId="241" fontId="12" fillId="25" borderId="2331" applyNumberFormat="0" applyProtection="0">
      <alignment horizontal="centerContinuous" vertical="center"/>
    </xf>
    <xf numFmtId="241" fontId="194" fillId="86" borderId="2332" applyNumberFormat="0" applyBorder="0" applyAlignment="0" applyProtection="0">
      <alignment vertical="center"/>
    </xf>
    <xf numFmtId="0" fontId="12" fillId="61" borderId="1042" applyNumberFormat="0">
      <alignment horizontal="left" vertical="center"/>
    </xf>
    <xf numFmtId="0" fontId="12" fillId="60" borderId="1042" applyNumberFormat="0">
      <alignment horizontal="centerContinuous" vertical="center" wrapText="1"/>
    </xf>
    <xf numFmtId="241" fontId="194" fillId="86" borderId="1034" applyNumberFormat="0" applyBorder="0" applyAlignment="0" applyProtection="0">
      <alignment vertical="center"/>
    </xf>
    <xf numFmtId="260" fontId="164" fillId="0" borderId="1014" applyBorder="0"/>
    <xf numFmtId="241" fontId="12" fillId="25" borderId="2331" applyNumberFormat="0" applyAlignment="0">
      <alignment vertical="center"/>
    </xf>
    <xf numFmtId="241" fontId="194" fillId="86" borderId="2345" applyNumberFormat="0" applyBorder="0" applyAlignment="0" applyProtection="0">
      <alignment vertical="center"/>
    </xf>
    <xf numFmtId="241" fontId="194" fillId="86" borderId="2345" applyNumberFormat="0" applyBorder="0" applyAlignment="0" applyProtection="0">
      <alignment vertical="center"/>
    </xf>
    <xf numFmtId="241" fontId="194" fillId="86" borderId="2373" applyNumberFormat="0" applyBorder="0" applyAlignment="0" applyProtection="0">
      <alignment vertical="center"/>
    </xf>
    <xf numFmtId="0" fontId="147" fillId="73" borderId="1057">
      <alignment horizontal="left" vertical="center" wrapText="1"/>
    </xf>
    <xf numFmtId="166" fontId="113" fillId="0" borderId="1056">
      <protection locked="0"/>
    </xf>
    <xf numFmtId="208" fontId="90" fillId="63" borderId="1055"/>
    <xf numFmtId="0" fontId="147" fillId="73" borderId="1057">
      <alignment horizontal="left" vertical="center" wrapText="1"/>
    </xf>
    <xf numFmtId="166" fontId="113" fillId="0" borderId="1056">
      <protection locked="0"/>
    </xf>
    <xf numFmtId="208" fontId="90" fillId="63" borderId="1055"/>
    <xf numFmtId="0" fontId="147" fillId="73" borderId="1084">
      <alignment horizontal="left" vertical="center" wrapText="1"/>
    </xf>
    <xf numFmtId="166" fontId="113" fillId="0" borderId="1083">
      <protection locked="0"/>
    </xf>
    <xf numFmtId="208" fontId="90" fillId="63" borderId="1082"/>
    <xf numFmtId="0" fontId="147" fillId="73" borderId="1102">
      <alignment horizontal="left" vertical="center" wrapText="1"/>
    </xf>
    <xf numFmtId="166" fontId="113" fillId="0" borderId="1101">
      <protection locked="0"/>
    </xf>
    <xf numFmtId="208" fontId="90" fillId="63" borderId="1100"/>
    <xf numFmtId="0" fontId="147" fillId="73" borderId="1084">
      <alignment horizontal="left" vertical="center" wrapText="1"/>
    </xf>
    <xf numFmtId="166" fontId="113" fillId="0" borderId="1083">
      <protection locked="0"/>
    </xf>
    <xf numFmtId="208" fontId="90" fillId="63" borderId="1082"/>
    <xf numFmtId="0" fontId="147" fillId="73" borderId="1033">
      <alignment horizontal="left" vertical="center" wrapText="1"/>
    </xf>
    <xf numFmtId="166" fontId="113" fillId="0" borderId="1032">
      <protection locked="0"/>
    </xf>
    <xf numFmtId="208" fontId="90" fillId="63" borderId="1031"/>
    <xf numFmtId="0" fontId="147" fillId="73" borderId="1033">
      <alignment horizontal="left" vertical="center" wrapText="1"/>
    </xf>
    <xf numFmtId="166" fontId="113" fillId="0" borderId="1032">
      <protection locked="0"/>
    </xf>
    <xf numFmtId="208" fontId="90" fillId="63" borderId="1031"/>
    <xf numFmtId="0" fontId="12" fillId="0" borderId="1050"/>
    <xf numFmtId="0" fontId="12" fillId="0" borderId="1090"/>
    <xf numFmtId="283" fontId="79" fillId="0" borderId="2350">
      <alignment horizontal="right"/>
    </xf>
    <xf numFmtId="0" fontId="147" fillId="73" borderId="1057">
      <alignment horizontal="left" vertical="center" wrapText="1"/>
    </xf>
    <xf numFmtId="171" fontId="85" fillId="0" borderId="2318"/>
    <xf numFmtId="10" fontId="108" fillId="65" borderId="1050" applyNumberFormat="0" applyBorder="0" applyAlignment="0" applyProtection="0"/>
    <xf numFmtId="0" fontId="147" fillId="73" borderId="1057">
      <alignment horizontal="left" vertical="center" wrapText="1"/>
    </xf>
    <xf numFmtId="0" fontId="147" fillId="73" borderId="1071">
      <alignment horizontal="left" vertical="center" wrapText="1"/>
    </xf>
    <xf numFmtId="165" fontId="193" fillId="0" borderId="2317" applyFill="0" applyAlignment="0" applyProtection="0"/>
    <xf numFmtId="0" fontId="147" fillId="73" borderId="1033">
      <alignment horizontal="left" vertical="center" wrapText="1"/>
    </xf>
    <xf numFmtId="39" fontId="12" fillId="0" borderId="2317">
      <protection locked="0"/>
    </xf>
    <xf numFmtId="10" fontId="108" fillId="65" borderId="1090" applyNumberFormat="0" applyBorder="0" applyAlignment="0" applyProtection="0"/>
    <xf numFmtId="0" fontId="47" fillId="0" borderId="1046">
      <alignment horizontal="left" vertical="center"/>
    </xf>
    <xf numFmtId="171" fontId="85" fillId="0" borderId="2346"/>
    <xf numFmtId="237" fontId="12" fillId="71" borderId="1050" applyNumberFormat="0" applyFont="0" applyBorder="0" applyAlignment="0" applyProtection="0"/>
    <xf numFmtId="1" fontId="121" fillId="69" borderId="1048" applyNumberFormat="0" applyBorder="0" applyAlignment="0">
      <alignment horizontal="centerContinuous" vertical="center"/>
      <protection locked="0"/>
    </xf>
    <xf numFmtId="0" fontId="25" fillId="8" borderId="1051" applyNumberFormat="0" applyAlignment="0" applyProtection="0"/>
    <xf numFmtId="0" fontId="47" fillId="0" borderId="1014">
      <alignment horizontal="left" vertical="center"/>
    </xf>
    <xf numFmtId="0" fontId="47" fillId="0" borderId="1088">
      <alignment horizontal="left" vertical="center"/>
    </xf>
    <xf numFmtId="171" fontId="85" fillId="0" borderId="2346"/>
    <xf numFmtId="171" fontId="85" fillId="0" borderId="2361"/>
    <xf numFmtId="0" fontId="47" fillId="0" borderId="1079">
      <alignment horizontal="left" vertical="center"/>
    </xf>
    <xf numFmtId="237" fontId="12" fillId="71" borderId="1090" applyNumberFormat="0" applyFont="0" applyBorder="0" applyAlignment="0" applyProtection="0"/>
    <xf numFmtId="241" fontId="194" fillId="86" borderId="2140" applyNumberFormat="0" applyBorder="0" applyAlignment="0" applyProtection="0">
      <alignment vertical="center"/>
    </xf>
    <xf numFmtId="1" fontId="121" fillId="69" borderId="1075" applyNumberFormat="0" applyBorder="0" applyAlignment="0">
      <alignment horizontal="centerContinuous" vertical="center"/>
      <protection locked="0"/>
    </xf>
    <xf numFmtId="0" fontId="25" fillId="8" borderId="1065" applyNumberFormat="0" applyAlignment="0" applyProtection="0"/>
    <xf numFmtId="224" fontId="108" fillId="0" borderId="825" applyFont="0" applyFill="0" applyBorder="0" applyAlignment="0" applyProtection="0"/>
    <xf numFmtId="0" fontId="25" fillId="8" borderId="1023" applyNumberFormat="0" applyAlignment="0" applyProtection="0"/>
    <xf numFmtId="1" fontId="121" fillId="69" borderId="1095" applyNumberFormat="0" applyBorder="0" applyAlignment="0">
      <alignment horizontal="centerContinuous" vertical="center"/>
      <protection locked="0"/>
    </xf>
    <xf numFmtId="49" fontId="79" fillId="0" borderId="2350">
      <alignment vertical="center"/>
    </xf>
    <xf numFmtId="0" fontId="25" fillId="8" borderId="1076" applyNumberFormat="0" applyAlignment="0" applyProtection="0"/>
    <xf numFmtId="224" fontId="108" fillId="0" borderId="825" applyFont="0" applyFill="0" applyBorder="0" applyAlignment="0" applyProtection="0"/>
    <xf numFmtId="0" fontId="25" fillId="8" borderId="1091" applyNumberFormat="0" applyAlignment="0" applyProtection="0"/>
    <xf numFmtId="241" fontId="194" fillId="86" borderId="2345" applyNumberFormat="0" applyBorder="0" applyAlignment="0" applyProtection="0">
      <alignment vertical="center"/>
    </xf>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41" fontId="194" fillId="86" borderId="2345" applyNumberFormat="0" applyBorder="0" applyAlignment="0" applyProtection="0">
      <alignment vertical="center"/>
    </xf>
    <xf numFmtId="241" fontId="194" fillId="86" borderId="1058" applyNumberFormat="0" applyBorder="0" applyAlignment="0" applyProtection="0">
      <alignment vertical="center"/>
    </xf>
    <xf numFmtId="171" fontId="85" fillId="0" borderId="1059"/>
    <xf numFmtId="241" fontId="194" fillId="86" borderId="1058" applyNumberFormat="0" applyBorder="0" applyAlignment="0" applyProtection="0">
      <alignment vertical="center"/>
    </xf>
    <xf numFmtId="171" fontId="85" fillId="0" borderId="1059"/>
    <xf numFmtId="171" fontId="85" fillId="0" borderId="1086"/>
    <xf numFmtId="241" fontId="194" fillId="86" borderId="1034" applyNumberFormat="0" applyBorder="0" applyAlignment="0" applyProtection="0">
      <alignment vertical="center"/>
    </xf>
    <xf numFmtId="171" fontId="85" fillId="0" borderId="1047"/>
    <xf numFmtId="241" fontId="194" fillId="86" borderId="1103" applyNumberFormat="0" applyBorder="0" applyAlignment="0" applyProtection="0">
      <alignment vertical="center"/>
    </xf>
    <xf numFmtId="171" fontId="85" fillId="0" borderId="1104"/>
    <xf numFmtId="171" fontId="85" fillId="0" borderId="1086"/>
    <xf numFmtId="166" fontId="113" fillId="0" borderId="1056">
      <protection locked="0"/>
    </xf>
    <xf numFmtId="0" fontId="12" fillId="24" borderId="1052" applyNumberFormat="0" applyFont="0" applyAlignment="0" applyProtection="0"/>
    <xf numFmtId="166" fontId="113" fillId="0" borderId="1032">
      <protection locked="0"/>
    </xf>
    <xf numFmtId="166" fontId="113" fillId="0" borderId="1056">
      <protection locked="0"/>
    </xf>
    <xf numFmtId="166" fontId="113" fillId="0" borderId="1070">
      <protection locked="0"/>
    </xf>
    <xf numFmtId="0" fontId="12" fillId="24" borderId="1066" applyNumberFormat="0" applyFont="0" applyAlignment="0" applyProtection="0"/>
    <xf numFmtId="0" fontId="12" fillId="24" borderId="1087" applyNumberFormat="0" applyFont="0" applyAlignment="0" applyProtection="0"/>
    <xf numFmtId="0" fontId="12" fillId="24" borderId="1092" applyNumberFormat="0" applyFont="0" applyAlignment="0" applyProtection="0"/>
    <xf numFmtId="0" fontId="17" fillId="21" borderId="1051" applyNumberFormat="0" applyAlignment="0" applyProtection="0"/>
    <xf numFmtId="0" fontId="83" fillId="0" borderId="1049" applyNumberFormat="0" applyFont="0" applyFill="0" applyAlignment="0" applyProtection="0"/>
    <xf numFmtId="0" fontId="17" fillId="21" borderId="1023" applyNumberFormat="0" applyAlignment="0" applyProtection="0"/>
    <xf numFmtId="208" fontId="90" fillId="63" borderId="1055"/>
    <xf numFmtId="241" fontId="12" fillId="25" borderId="2331" applyNumberFormat="0" applyProtection="0">
      <alignment horizontal="centerContinuous" vertical="center"/>
    </xf>
    <xf numFmtId="241" fontId="12" fillId="25" borderId="2331" applyNumberFormat="0" applyAlignment="0">
      <alignment vertical="center"/>
    </xf>
    <xf numFmtId="0" fontId="83" fillId="0" borderId="1029" applyNumberFormat="0" applyFont="0" applyFill="0" applyAlignment="0" applyProtection="0"/>
    <xf numFmtId="0" fontId="189" fillId="83" borderId="2350" applyBorder="0" applyProtection="0">
      <alignment horizontal="centerContinuous" vertical="center"/>
    </xf>
    <xf numFmtId="171" fontId="12" fillId="0" borderId="2350" applyBorder="0" applyProtection="0">
      <alignment horizontal="right" vertical="center"/>
    </xf>
    <xf numFmtId="0" fontId="17" fillId="21" borderId="1065" applyNumberFormat="0" applyAlignment="0" applyProtection="0"/>
    <xf numFmtId="208" fontId="90" fillId="63" borderId="1031"/>
    <xf numFmtId="0" fontId="83" fillId="0" borderId="1049" applyNumberFormat="0" applyFont="0" applyFill="0" applyAlignment="0" applyProtection="0"/>
    <xf numFmtId="167" fontId="87" fillId="0" borderId="1030" applyFont="0"/>
    <xf numFmtId="0" fontId="17" fillId="21" borderId="1076" applyNumberFormat="0" applyAlignment="0" applyProtection="0"/>
    <xf numFmtId="208" fontId="90" fillId="63" borderId="1055"/>
    <xf numFmtId="0" fontId="83" fillId="0" borderId="1089" applyNumberFormat="0" applyFont="0" applyFill="0" applyAlignment="0" applyProtection="0"/>
    <xf numFmtId="208" fontId="90" fillId="63" borderId="1069"/>
    <xf numFmtId="0" fontId="17" fillId="21" borderId="1091" applyNumberFormat="0" applyAlignment="0" applyProtection="0"/>
    <xf numFmtId="0" fontId="83" fillId="0" borderId="1080" applyNumberFormat="0" applyFont="0" applyFill="0" applyAlignment="0" applyProtection="0"/>
    <xf numFmtId="0" fontId="11" fillId="60" borderId="2337" applyNumberFormat="0" applyProtection="0">
      <alignment horizontal="left" vertical="center" wrapText="1"/>
    </xf>
    <xf numFmtId="241" fontId="194" fillId="86" borderId="1034" applyNumberFormat="0" applyBorder="0" applyAlignment="0" applyProtection="0">
      <alignment vertical="center"/>
    </xf>
    <xf numFmtId="0" fontId="12" fillId="61" borderId="1051" applyNumberFormat="0">
      <alignment horizontal="left" vertical="center"/>
    </xf>
    <xf numFmtId="0" fontId="12" fillId="60" borderId="1051" applyNumberFormat="0">
      <alignment horizontal="centerContinuous" vertical="center" wrapText="1"/>
    </xf>
    <xf numFmtId="0" fontId="12" fillId="61" borderId="1023" applyNumberFormat="0">
      <alignment horizontal="left" vertical="center"/>
    </xf>
    <xf numFmtId="0" fontId="12" fillId="60" borderId="1023" applyNumberFormat="0">
      <alignment horizontal="centerContinuous" vertical="center" wrapText="1"/>
    </xf>
    <xf numFmtId="0" fontId="12" fillId="61" borderId="1051" applyNumberFormat="0">
      <alignment horizontal="left" vertical="center"/>
    </xf>
    <xf numFmtId="0" fontId="12" fillId="60" borderId="1051" applyNumberFormat="0">
      <alignment horizontal="centerContinuous" vertical="center" wrapText="1"/>
    </xf>
    <xf numFmtId="0" fontId="30" fillId="0" borderId="1068" applyNumberFormat="0" applyFill="0" applyAlignment="0" applyProtection="0"/>
    <xf numFmtId="0" fontId="17" fillId="21" borderId="1065" applyNumberFormat="0" applyAlignment="0" applyProtection="0"/>
    <xf numFmtId="0" fontId="12" fillId="24" borderId="1066" applyNumberFormat="0" applyFont="0" applyAlignment="0" applyProtection="0"/>
    <xf numFmtId="0" fontId="28" fillId="21" borderId="1067" applyNumberFormat="0" applyAlignment="0" applyProtection="0"/>
    <xf numFmtId="0" fontId="17" fillId="21" borderId="1065" applyNumberFormat="0" applyAlignment="0" applyProtection="0"/>
    <xf numFmtId="0" fontId="25" fillId="8" borderId="1065" applyNumberFormat="0" applyAlignment="0" applyProtection="0"/>
    <xf numFmtId="0" fontId="12" fillId="24" borderId="1066" applyNumberFormat="0" applyFont="0" applyAlignment="0" applyProtection="0"/>
    <xf numFmtId="0" fontId="25" fillId="8" borderId="1065" applyNumberFormat="0" applyAlignment="0" applyProtection="0"/>
    <xf numFmtId="0" fontId="12" fillId="24" borderId="1066" applyNumberFormat="0" applyFont="0" applyAlignment="0" applyProtection="0"/>
    <xf numFmtId="0" fontId="12" fillId="61" borderId="1065" applyNumberFormat="0">
      <alignment horizontal="left" vertical="center"/>
    </xf>
    <xf numFmtId="0" fontId="12" fillId="60" borderId="1065" applyNumberFormat="0">
      <alignment horizontal="centerContinuous" vertical="center" wrapText="1"/>
    </xf>
    <xf numFmtId="0" fontId="17" fillId="21" borderId="1065" applyNumberFormat="0" applyAlignment="0" applyProtection="0"/>
    <xf numFmtId="0" fontId="12" fillId="24" borderId="1066" applyNumberFormat="0" applyFont="0" applyAlignment="0" applyProtection="0"/>
    <xf numFmtId="0" fontId="12" fillId="24" borderId="1066" applyNumberFormat="0" applyFont="0" applyAlignment="0" applyProtection="0"/>
    <xf numFmtId="0" fontId="28" fillId="21" borderId="1067" applyNumberFormat="0" applyAlignment="0" applyProtection="0"/>
    <xf numFmtId="0" fontId="30" fillId="0" borderId="1068" applyNumberFormat="0" applyFill="0" applyAlignment="0" applyProtection="0"/>
    <xf numFmtId="0" fontId="17" fillId="21" borderId="1065" applyNumberFormat="0" applyAlignment="0" applyProtection="0"/>
    <xf numFmtId="0" fontId="25" fillId="8" borderId="1065" applyNumberFormat="0" applyAlignment="0" applyProtection="0"/>
    <xf numFmtId="0" fontId="12" fillId="24" borderId="1066" applyNumberFormat="0" applyFont="0" applyAlignment="0" applyProtection="0"/>
    <xf numFmtId="0" fontId="12" fillId="24" borderId="1066" applyNumberFormat="0" applyFont="0" applyAlignment="0" applyProtection="0"/>
    <xf numFmtId="0" fontId="28" fillId="21" borderId="1067" applyNumberFormat="0" applyAlignment="0" applyProtection="0"/>
    <xf numFmtId="0" fontId="30" fillId="0" borderId="1068" applyNumberFormat="0" applyFill="0" applyAlignment="0" applyProtection="0"/>
    <xf numFmtId="0" fontId="25" fillId="8" borderId="1065" applyNumberFormat="0" applyAlignment="0" applyProtection="0"/>
    <xf numFmtId="0" fontId="12" fillId="61" borderId="1076" applyNumberFormat="0">
      <alignment horizontal="left" vertical="center"/>
    </xf>
    <xf numFmtId="0" fontId="12" fillId="60" borderId="1076" applyNumberFormat="0">
      <alignment horizontal="centerContinuous" vertical="center" wrapText="1"/>
    </xf>
    <xf numFmtId="0" fontId="12" fillId="61" borderId="1076" applyNumberFormat="0">
      <alignment horizontal="left" vertical="center"/>
    </xf>
    <xf numFmtId="0" fontId="12" fillId="60" borderId="1076" applyNumberFormat="0">
      <alignment horizontal="centerContinuous" vertical="center" wrapText="1"/>
    </xf>
    <xf numFmtId="0" fontId="12" fillId="61" borderId="1091" applyNumberFormat="0">
      <alignment horizontal="left" vertical="center"/>
    </xf>
    <xf numFmtId="0" fontId="12" fillId="60" borderId="1091" applyNumberFormat="0">
      <alignment horizontal="centerContinuous" vertical="center" wrapText="1"/>
    </xf>
    <xf numFmtId="0" fontId="12" fillId="61" borderId="1076" applyNumberFormat="0">
      <alignment horizontal="left" vertical="center"/>
    </xf>
    <xf numFmtId="0" fontId="12" fillId="60" borderId="1076" applyNumberFormat="0">
      <alignment horizontal="centerContinuous" vertical="center" wrapText="1"/>
    </xf>
    <xf numFmtId="0" fontId="12" fillId="61" borderId="1096" applyNumberFormat="0">
      <alignment horizontal="left" vertical="center"/>
    </xf>
    <xf numFmtId="0" fontId="12" fillId="60" borderId="1096" applyNumberFormat="0">
      <alignment horizontal="centerContinuous" vertical="center" wrapText="1"/>
    </xf>
    <xf numFmtId="0" fontId="12" fillId="25" borderId="1105" applyNumberFormat="0" applyProtection="0">
      <alignment horizontal="left" vertical="center"/>
    </xf>
    <xf numFmtId="0" fontId="12" fillId="25" borderId="1105" applyNumberFormat="0" applyProtection="0">
      <alignment horizontal="left" vertical="center"/>
    </xf>
    <xf numFmtId="0" fontId="12" fillId="25" borderId="1036" applyNumberFormat="0" applyProtection="0">
      <alignment horizontal="left" vertical="center"/>
    </xf>
    <xf numFmtId="0" fontId="12" fillId="25" borderId="1036" applyNumberFormat="0" applyProtection="0">
      <alignment horizontal="left" vertical="center"/>
    </xf>
    <xf numFmtId="0" fontId="25" fillId="8" borderId="1042" applyNumberFormat="0" applyAlignment="0" applyProtection="0"/>
    <xf numFmtId="0" fontId="17" fillId="21" borderId="1042" applyNumberFormat="0" applyAlignment="0" applyProtection="0"/>
    <xf numFmtId="0" fontId="25" fillId="8" borderId="1042" applyNumberFormat="0" applyAlignment="0" applyProtection="0"/>
    <xf numFmtId="0" fontId="17" fillId="21" borderId="1042" applyNumberFormat="0" applyAlignment="0" applyProtection="0"/>
    <xf numFmtId="0" fontId="25" fillId="8" borderId="1042" applyNumberFormat="0" applyAlignment="0" applyProtection="0"/>
    <xf numFmtId="0" fontId="17" fillId="21" borderId="1042" applyNumberFormat="0" applyAlignment="0" applyProtection="0"/>
    <xf numFmtId="0" fontId="12" fillId="25" borderId="2337" applyNumberFormat="0" applyProtection="0">
      <alignment horizontal="left" vertical="center" wrapText="1"/>
    </xf>
    <xf numFmtId="0" fontId="25" fillId="8" borderId="1042" applyNumberFormat="0" applyAlignment="0" applyProtection="0"/>
    <xf numFmtId="0" fontId="17" fillId="21" borderId="1042" applyNumberFormat="0" applyAlignment="0" applyProtection="0"/>
    <xf numFmtId="0" fontId="12" fillId="25" borderId="1050" applyNumberFormat="0" applyProtection="0">
      <alignment horizontal="left" vertical="center"/>
    </xf>
    <xf numFmtId="0" fontId="12" fillId="25" borderId="1050" applyNumberFormat="0" applyProtection="0">
      <alignment horizontal="left" vertical="center"/>
    </xf>
    <xf numFmtId="0" fontId="30" fillId="0" borderId="1054" applyNumberFormat="0" applyFill="0" applyAlignment="0" applyProtection="0"/>
    <xf numFmtId="0" fontId="28" fillId="21" borderId="1053" applyNumberFormat="0" applyAlignment="0" applyProtection="0"/>
    <xf numFmtId="0" fontId="12" fillId="24" borderId="1052" applyNumberFormat="0" applyFont="0" applyAlignment="0" applyProtection="0"/>
    <xf numFmtId="0" fontId="17" fillId="21" borderId="1023" applyNumberFormat="0" applyAlignment="0" applyProtection="0"/>
    <xf numFmtId="0" fontId="12" fillId="24" borderId="1052" applyNumberFormat="0" applyFont="0" applyAlignment="0" applyProtection="0"/>
    <xf numFmtId="0" fontId="25" fillId="8" borderId="1023" applyNumberFormat="0" applyAlignment="0" applyProtection="0"/>
    <xf numFmtId="0" fontId="25" fillId="8" borderId="1051" applyNumberFormat="0" applyAlignment="0" applyProtection="0"/>
    <xf numFmtId="0" fontId="17" fillId="21" borderId="1051" applyNumberForma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30" fillId="0" borderId="1054" applyNumberFormat="0" applyFill="0" applyAlignment="0" applyProtection="0"/>
    <xf numFmtId="0" fontId="28" fillId="21" borderId="1053" applyNumberFormat="0" applyAlignment="0" applyProtection="0"/>
    <xf numFmtId="0" fontId="28" fillId="21" borderId="1025" applyNumberFormat="0" applyAlignment="0" applyProtection="0"/>
    <xf numFmtId="0" fontId="30" fillId="0" borderId="1026" applyNumberFormat="0" applyFill="0" applyAlignment="0" applyProtection="0"/>
    <xf numFmtId="257" fontId="11" fillId="82" borderId="2337" applyNumberFormat="0" applyProtection="0">
      <alignment horizontal="center" vertical="center" wrapText="1"/>
    </xf>
    <xf numFmtId="0" fontId="11" fillId="60" borderId="2337" applyNumberFormat="0" applyProtection="0">
      <alignment horizontal="left" vertical="center" wrapText="1"/>
    </xf>
    <xf numFmtId="0" fontId="17" fillId="21" borderId="1023" applyNumberFormat="0" applyAlignment="0" applyProtection="0"/>
    <xf numFmtId="0" fontId="25" fillId="8" borderId="1023"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25" fillId="8" borderId="1051" applyNumberFormat="0" applyAlignment="0" applyProtection="0"/>
    <xf numFmtId="0" fontId="17" fillId="21" borderId="1051" applyNumberFormat="0" applyAlignment="0" applyProtection="0"/>
    <xf numFmtId="0" fontId="28" fillId="21" borderId="1025" applyNumberFormat="0" applyAlignment="0" applyProtection="0"/>
    <xf numFmtId="0" fontId="30" fillId="0" borderId="1026" applyNumberFormat="0" applyFill="0" applyAlignment="0" applyProtection="0"/>
    <xf numFmtId="0" fontId="30" fillId="0" borderId="1054" applyNumberFormat="0" applyFill="0" applyAlignment="0" applyProtection="0"/>
    <xf numFmtId="0" fontId="28" fillId="21" borderId="1053"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5" fillId="8" borderId="1051" applyNumberFormat="0" applyAlignment="0" applyProtection="0"/>
    <xf numFmtId="0" fontId="17" fillId="21" borderId="1051" applyNumberFormat="0" applyAlignment="0" applyProtection="0"/>
    <xf numFmtId="0" fontId="30" fillId="0" borderId="1054" applyNumberFormat="0" applyFill="0" applyAlignment="0" applyProtection="0"/>
    <xf numFmtId="0" fontId="28" fillId="21" borderId="1053" applyNumberFormat="0" applyAlignment="0" applyProtection="0"/>
    <xf numFmtId="0" fontId="12" fillId="24" borderId="1052" applyNumberFormat="0" applyFont="0" applyAlignment="0" applyProtection="0"/>
    <xf numFmtId="0" fontId="17" fillId="21" borderId="1042" applyNumberFormat="0" applyAlignment="0" applyProtection="0"/>
    <xf numFmtId="0" fontId="25" fillId="8" borderId="1042" applyNumberFormat="0" applyAlignment="0" applyProtection="0"/>
    <xf numFmtId="0" fontId="12" fillId="24" borderId="1043" applyNumberFormat="0" applyFont="0" applyAlignment="0" applyProtection="0"/>
    <xf numFmtId="0" fontId="12" fillId="24" borderId="1043" applyNumberFormat="0" applyFont="0" applyAlignment="0" applyProtection="0"/>
    <xf numFmtId="0" fontId="28" fillId="21" borderId="1044" applyNumberFormat="0" applyAlignment="0" applyProtection="0"/>
    <xf numFmtId="0" fontId="30" fillId="0" borderId="1045" applyNumberFormat="0" applyFill="0" applyAlignment="0" applyProtection="0"/>
    <xf numFmtId="0" fontId="17" fillId="21" borderId="1042" applyNumberFormat="0" applyAlignment="0" applyProtection="0"/>
    <xf numFmtId="0" fontId="25" fillId="8" borderId="1042" applyNumberFormat="0" applyAlignment="0" applyProtection="0"/>
    <xf numFmtId="0" fontId="12" fillId="24" borderId="1043" applyNumberFormat="0" applyFont="0" applyAlignment="0" applyProtection="0"/>
    <xf numFmtId="0" fontId="12" fillId="24" borderId="1043" applyNumberFormat="0" applyFont="0" applyAlignment="0" applyProtection="0"/>
    <xf numFmtId="0" fontId="28" fillId="21" borderId="1044" applyNumberFormat="0" applyAlignment="0" applyProtection="0"/>
    <xf numFmtId="0" fontId="30" fillId="0" borderId="1045" applyNumberFormat="0" applyFill="0" applyAlignment="0" applyProtection="0"/>
    <xf numFmtId="0" fontId="12" fillId="25" borderId="1036" applyNumberFormat="0" applyProtection="0">
      <alignment horizontal="left" vertical="center"/>
    </xf>
    <xf numFmtId="0" fontId="12" fillId="25" borderId="1036" applyNumberFormat="0" applyProtection="0">
      <alignment horizontal="left" vertical="center"/>
    </xf>
    <xf numFmtId="0" fontId="17" fillId="21" borderId="1042" applyNumberFormat="0" applyAlignment="0" applyProtection="0"/>
    <xf numFmtId="0" fontId="25" fillId="8" borderId="1042" applyNumberFormat="0" applyAlignment="0" applyProtection="0"/>
    <xf numFmtId="0" fontId="12" fillId="24" borderId="1043" applyNumberFormat="0" applyFont="0" applyAlignment="0" applyProtection="0"/>
    <xf numFmtId="0" fontId="12" fillId="24" borderId="1043" applyNumberFormat="0" applyFont="0" applyAlignment="0" applyProtection="0"/>
    <xf numFmtId="0" fontId="28" fillId="21" borderId="1044" applyNumberFormat="0" applyAlignment="0" applyProtection="0"/>
    <xf numFmtId="0" fontId="30" fillId="0" borderId="1045" applyNumberFormat="0" applyFill="0" applyAlignment="0" applyProtection="0"/>
    <xf numFmtId="0" fontId="17" fillId="21" borderId="1042" applyNumberFormat="0" applyAlignment="0" applyProtection="0"/>
    <xf numFmtId="0" fontId="25" fillId="8" borderId="1042" applyNumberFormat="0" applyAlignment="0" applyProtection="0"/>
    <xf numFmtId="0" fontId="12" fillId="24" borderId="1043" applyNumberFormat="0" applyFont="0" applyAlignment="0" applyProtection="0"/>
    <xf numFmtId="0" fontId="12" fillId="24" borderId="1043" applyNumberFormat="0" applyFont="0" applyAlignment="0" applyProtection="0"/>
    <xf numFmtId="0" fontId="28" fillId="21" borderId="1044" applyNumberFormat="0" applyAlignment="0" applyProtection="0"/>
    <xf numFmtId="0" fontId="30" fillId="0" borderId="1045" applyNumberFormat="0" applyFill="0" applyAlignment="0" applyProtection="0"/>
    <xf numFmtId="0" fontId="12" fillId="25" borderId="1063" applyNumberFormat="0" applyProtection="0">
      <alignment horizontal="left" vertical="center"/>
    </xf>
    <xf numFmtId="0" fontId="12" fillId="25" borderId="1063" applyNumberFormat="0" applyProtection="0">
      <alignment horizontal="left" vertical="center"/>
    </xf>
    <xf numFmtId="0" fontId="17" fillId="21" borderId="1051" applyNumberFormat="0" applyAlignment="0" applyProtection="0"/>
    <xf numFmtId="0" fontId="12" fillId="24" borderId="1052" applyNumberFormat="0" applyFon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17" fillId="21" borderId="1051" applyNumberForma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12" fillId="25" borderId="1050" applyNumberFormat="0" applyProtection="0">
      <alignment horizontal="left" vertical="center"/>
    </xf>
    <xf numFmtId="0" fontId="12" fillId="25" borderId="1050" applyNumberFormat="0" applyProtection="0">
      <alignment horizontal="left" vertical="center"/>
    </xf>
    <xf numFmtId="0" fontId="17" fillId="21" borderId="1051" applyNumberForma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17" fillId="21" borderId="1051" applyNumberForma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25" fillId="8" borderId="1051" applyNumberFormat="0" applyAlignment="0" applyProtection="0"/>
    <xf numFmtId="0" fontId="17" fillId="21" borderId="1051" applyNumberFormat="0" applyAlignment="0" applyProtection="0"/>
    <xf numFmtId="0" fontId="12" fillId="25" borderId="1074" applyNumberFormat="0" applyProtection="0">
      <alignment horizontal="left" vertical="center"/>
    </xf>
    <xf numFmtId="0" fontId="12" fillId="25" borderId="1074" applyNumberFormat="0" applyProtection="0">
      <alignment horizontal="left" vertical="center"/>
    </xf>
    <xf numFmtId="0" fontId="11" fillId="81" borderId="2337" applyNumberFormat="0" applyProtection="0">
      <alignment horizontal="center" vertical="center" wrapText="1"/>
    </xf>
    <xf numFmtId="0" fontId="11" fillId="81" borderId="2337" applyNumberFormat="0" applyProtection="0">
      <alignment horizontal="center" vertical="center"/>
    </xf>
    <xf numFmtId="0" fontId="17" fillId="21" borderId="1051" applyNumberForma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17" fillId="21" borderId="1051" applyNumberForma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30" fillId="0" borderId="1078" applyNumberFormat="0" applyFill="0" applyAlignment="0" applyProtection="0"/>
    <xf numFmtId="0" fontId="17" fillId="21" borderId="1051" applyNumberForma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17" fillId="21" borderId="1051" applyNumberForma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28" fillId="21" borderId="1077"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5" fillId="8" borderId="1076" applyNumberFormat="0" applyAlignment="0" applyProtection="0"/>
    <xf numFmtId="0" fontId="17" fillId="21" borderId="1076" applyNumberFormat="0" applyAlignment="0" applyProtection="0"/>
    <xf numFmtId="0" fontId="30" fillId="0" borderId="1078" applyNumberFormat="0" applyFill="0" applyAlignment="0" applyProtection="0"/>
    <xf numFmtId="0" fontId="28" fillId="21" borderId="1077"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5" fillId="8" borderId="1076" applyNumberFormat="0" applyAlignment="0" applyProtection="0"/>
    <xf numFmtId="0" fontId="17" fillId="21" borderId="1076" applyNumberFormat="0" applyAlignment="0" applyProtection="0"/>
    <xf numFmtId="0" fontId="30" fillId="0" borderId="1078" applyNumberFormat="0" applyFill="0" applyAlignment="0" applyProtection="0"/>
    <xf numFmtId="0" fontId="28" fillId="21" borderId="1077"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5" fillId="8" borderId="1076" applyNumberFormat="0" applyAlignment="0" applyProtection="0"/>
    <xf numFmtId="0" fontId="17" fillId="21" borderId="1076" applyNumberFormat="0" applyAlignment="0" applyProtection="0"/>
    <xf numFmtId="0" fontId="30" fillId="0" borderId="1078" applyNumberFormat="0" applyFill="0" applyAlignment="0" applyProtection="0"/>
    <xf numFmtId="0" fontId="28" fillId="21" borderId="1077"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12" fillId="25" borderId="1090" applyNumberFormat="0" applyProtection="0">
      <alignment horizontal="left" vertical="center"/>
    </xf>
    <xf numFmtId="0" fontId="12" fillId="25" borderId="1090" applyNumberFormat="0" applyProtection="0">
      <alignment horizontal="left" vertical="center"/>
    </xf>
    <xf numFmtId="0" fontId="25" fillId="8" borderId="1076" applyNumberFormat="0" applyAlignment="0" applyProtection="0"/>
    <xf numFmtId="0" fontId="12" fillId="25" borderId="1074" applyNumberFormat="0" applyProtection="0">
      <alignment horizontal="left" vertical="center"/>
    </xf>
    <xf numFmtId="0" fontId="12" fillId="25" borderId="1074" applyNumberFormat="0" applyProtection="0">
      <alignment horizontal="left" vertical="center"/>
    </xf>
    <xf numFmtId="0" fontId="12" fillId="25" borderId="1063" applyNumberFormat="0" applyProtection="0">
      <alignment horizontal="left" vertical="center"/>
    </xf>
    <xf numFmtId="0" fontId="12" fillId="25" borderId="1063" applyNumberFormat="0" applyProtection="0">
      <alignment horizontal="left" vertical="center"/>
    </xf>
    <xf numFmtId="0" fontId="17" fillId="21" borderId="1076" applyNumberFormat="0" applyAlignment="0" applyProtection="0"/>
    <xf numFmtId="0" fontId="12" fillId="24" borderId="1066" applyNumberFormat="0" applyFont="0" applyAlignment="0" applyProtection="0"/>
    <xf numFmtId="0" fontId="28" fillId="21" borderId="1067" applyNumberFormat="0" applyAlignment="0" applyProtection="0"/>
    <xf numFmtId="0" fontId="30" fillId="0" borderId="1068" applyNumberFormat="0" applyFill="0" applyAlignment="0" applyProtection="0"/>
    <xf numFmtId="0" fontId="17" fillId="21" borderId="1076" applyNumberFormat="0" applyAlignment="0" applyProtection="0"/>
    <xf numFmtId="0" fontId="25" fillId="8" borderId="1076" applyNumberForma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28" fillId="21" borderId="1077" applyNumberFormat="0" applyAlignment="0" applyProtection="0"/>
    <xf numFmtId="0" fontId="30" fillId="0" borderId="1078" applyNumberFormat="0" applyFill="0" applyAlignment="0" applyProtection="0"/>
    <xf numFmtId="0" fontId="12" fillId="25" borderId="1074" applyNumberFormat="0" applyProtection="0">
      <alignment horizontal="left" vertical="center"/>
    </xf>
    <xf numFmtId="0" fontId="12" fillId="25" borderId="1074" applyNumberFormat="0" applyProtection="0">
      <alignment horizontal="left" vertical="center"/>
    </xf>
    <xf numFmtId="0" fontId="17" fillId="21" borderId="1076" applyNumberFormat="0" applyAlignment="0" applyProtection="0"/>
    <xf numFmtId="0" fontId="25" fillId="8" borderId="1076" applyNumberForma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30" fillId="0" borderId="1099" applyNumberFormat="0" applyFill="0" applyAlignment="0" applyProtection="0"/>
    <xf numFmtId="0" fontId="28" fillId="21" borderId="1098" applyNumberFormat="0" applyAlignment="0" applyProtection="0"/>
    <xf numFmtId="0" fontId="12" fillId="24" borderId="1097" applyNumberFormat="0" applyFont="0" applyAlignment="0" applyProtection="0"/>
    <xf numFmtId="0" fontId="12" fillId="24" borderId="1097" applyNumberFormat="0" applyFont="0" applyAlignment="0" applyProtection="0"/>
    <xf numFmtId="0" fontId="25" fillId="8" borderId="1096" applyNumberFormat="0" applyAlignment="0" applyProtection="0"/>
    <xf numFmtId="0" fontId="17" fillId="21" borderId="1096" applyNumberFormat="0" applyAlignment="0" applyProtection="0"/>
    <xf numFmtId="0" fontId="30" fillId="0" borderId="1099" applyNumberFormat="0" applyFill="0" applyAlignment="0" applyProtection="0"/>
    <xf numFmtId="0" fontId="28" fillId="21" borderId="1098" applyNumberFormat="0" applyAlignment="0" applyProtection="0"/>
    <xf numFmtId="0" fontId="12" fillId="24" borderId="1097" applyNumberFormat="0" applyFont="0" applyAlignment="0" applyProtection="0"/>
    <xf numFmtId="0" fontId="12" fillId="24" borderId="1097" applyNumberFormat="0" applyFont="0" applyAlignment="0" applyProtection="0"/>
    <xf numFmtId="0" fontId="25" fillId="8" borderId="1096" applyNumberFormat="0" applyAlignment="0" applyProtection="0"/>
    <xf numFmtId="0" fontId="17" fillId="21" borderId="1096" applyNumberFormat="0" applyAlignment="0" applyProtection="0"/>
    <xf numFmtId="0" fontId="30" fillId="0" borderId="1099" applyNumberFormat="0" applyFill="0" applyAlignment="0" applyProtection="0"/>
    <xf numFmtId="0" fontId="28" fillId="21" borderId="1098" applyNumberFormat="0" applyAlignment="0" applyProtection="0"/>
    <xf numFmtId="0" fontId="12" fillId="24" borderId="1097" applyNumberFormat="0" applyFont="0" applyAlignment="0" applyProtection="0"/>
    <xf numFmtId="0" fontId="12" fillId="24" borderId="1097" applyNumberFormat="0" applyFont="0" applyAlignment="0" applyProtection="0"/>
    <xf numFmtId="0" fontId="25" fillId="8" borderId="1096" applyNumberFormat="0" applyAlignment="0" applyProtection="0"/>
    <xf numFmtId="0" fontId="17" fillId="21" borderId="1096" applyNumberFormat="0" applyAlignment="0" applyProtection="0"/>
    <xf numFmtId="0" fontId="30" fillId="0" borderId="1099" applyNumberFormat="0" applyFill="0" applyAlignment="0" applyProtection="0"/>
    <xf numFmtId="0" fontId="28" fillId="21" borderId="1098" applyNumberFormat="0" applyAlignment="0" applyProtection="0"/>
    <xf numFmtId="0" fontId="12" fillId="24" borderId="1097" applyNumberFormat="0" applyFont="0" applyAlignment="0" applyProtection="0"/>
    <xf numFmtId="0" fontId="12" fillId="24" borderId="1097" applyNumberFormat="0" applyFont="0" applyAlignment="0" applyProtection="0"/>
    <xf numFmtId="0" fontId="25" fillId="8" borderId="1096" applyNumberFormat="0" applyAlignment="0" applyProtection="0"/>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12" fillId="25" borderId="1074" applyNumberFormat="0" applyProtection="0">
      <alignment horizontal="left" vertical="center"/>
    </xf>
    <xf numFmtId="0" fontId="12" fillId="25" borderId="1074" applyNumberFormat="0" applyProtection="0">
      <alignment horizontal="left" vertical="center"/>
    </xf>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17" fillId="21" borderId="1091" applyNumberFormat="0" applyAlignment="0" applyProtection="0"/>
    <xf numFmtId="0" fontId="17" fillId="21" borderId="1096"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2" fillId="25" borderId="1090" applyNumberFormat="0" applyProtection="0">
      <alignment horizontal="left" vertical="center"/>
    </xf>
    <xf numFmtId="0" fontId="12" fillId="25" borderId="1090" applyNumberFormat="0" applyProtection="0">
      <alignment horizontal="left" vertical="center"/>
    </xf>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241" fontId="194" fillId="86" borderId="1103" applyNumberFormat="0" applyBorder="0" applyAlignment="0" applyProtection="0">
      <alignment vertical="center"/>
    </xf>
    <xf numFmtId="0" fontId="11" fillId="81" borderId="2337" applyNumberFormat="0" applyProtection="0">
      <alignment horizontal="center" vertical="center" wrapText="1"/>
    </xf>
    <xf numFmtId="0" fontId="183" fillId="81" borderId="2337" applyNumberFormat="0" applyProtection="0">
      <alignment horizontal="center" vertical="center"/>
    </xf>
    <xf numFmtId="0" fontId="11" fillId="60" borderId="2378" applyNumberFormat="0" applyProtection="0">
      <alignment horizontal="left" vertical="center" wrapText="1"/>
    </xf>
    <xf numFmtId="0" fontId="12" fillId="25" borderId="2378" applyNumberFormat="0" applyProtection="0">
      <alignment horizontal="left" vertical="center" wrapText="1"/>
    </xf>
    <xf numFmtId="257" fontId="11" fillId="82" borderId="2378" applyNumberFormat="0" applyProtection="0">
      <alignment horizontal="center" vertical="center" wrapText="1"/>
    </xf>
    <xf numFmtId="0" fontId="11" fillId="60" borderId="2378" applyNumberFormat="0" applyProtection="0">
      <alignment horizontal="left" vertical="center" wrapText="1"/>
    </xf>
    <xf numFmtId="171" fontId="85" fillId="0" borderId="1118"/>
    <xf numFmtId="171" fontId="85" fillId="0" borderId="1140"/>
    <xf numFmtId="165" fontId="193" fillId="0" borderId="1127" applyFill="0" applyAlignment="0" applyProtection="0"/>
    <xf numFmtId="39" fontId="12" fillId="0" borderId="1127">
      <protection locked="0"/>
    </xf>
    <xf numFmtId="165" fontId="193" fillId="0" borderId="1127" applyFill="0" applyAlignment="0" applyProtection="0"/>
    <xf numFmtId="39" fontId="12" fillId="0" borderId="1127">
      <protection locked="0"/>
    </xf>
    <xf numFmtId="171" fontId="85" fillId="0" borderId="1149"/>
    <xf numFmtId="165" fontId="193" fillId="0" borderId="1144" applyFill="0" applyAlignment="0" applyProtection="0"/>
    <xf numFmtId="39" fontId="12" fillId="0" borderId="1144">
      <protection locked="0"/>
    </xf>
    <xf numFmtId="0" fontId="11" fillId="81" borderId="2378" applyNumberFormat="0" applyProtection="0">
      <alignment horizontal="center" vertical="center" wrapText="1"/>
    </xf>
    <xf numFmtId="171" fontId="85" fillId="0" borderId="1164"/>
    <xf numFmtId="165" fontId="193" fillId="0" borderId="1160" applyFill="0" applyAlignment="0" applyProtection="0"/>
    <xf numFmtId="39" fontId="12" fillId="0" borderId="1160">
      <protection locked="0"/>
    </xf>
    <xf numFmtId="171" fontId="85" fillId="0" borderId="1164"/>
    <xf numFmtId="165" fontId="193" fillId="0" borderId="1160" applyFill="0" applyAlignment="0" applyProtection="0"/>
    <xf numFmtId="39" fontId="12" fillId="0" borderId="1160">
      <protection locked="0"/>
    </xf>
    <xf numFmtId="171" fontId="85" fillId="0" borderId="1197"/>
    <xf numFmtId="165" fontId="193" fillId="0" borderId="1183" applyFill="0" applyAlignment="0" applyProtection="0"/>
    <xf numFmtId="39" fontId="12" fillId="0" borderId="1183">
      <protection locked="0"/>
    </xf>
    <xf numFmtId="0" fontId="11" fillId="81" borderId="2378" applyNumberFormat="0" applyProtection="0">
      <alignment horizontal="center" vertical="center"/>
    </xf>
    <xf numFmtId="171" fontId="85" fillId="0" borderId="1197"/>
    <xf numFmtId="165" fontId="193" fillId="0" borderId="1202" applyFill="0" applyAlignment="0" applyProtection="0"/>
    <xf numFmtId="39" fontId="12" fillId="0" borderId="1202">
      <protection locked="0"/>
    </xf>
    <xf numFmtId="171" fontId="85" fillId="0" borderId="1209"/>
    <xf numFmtId="171" fontId="85" fillId="0" borderId="1197"/>
    <xf numFmtId="171" fontId="85" fillId="0" borderId="1222"/>
    <xf numFmtId="241" fontId="194" fillId="86" borderId="1109" applyNumberFormat="0" applyBorder="0" applyAlignment="0" applyProtection="0">
      <alignment vertical="center"/>
    </xf>
    <xf numFmtId="165" fontId="193" fillId="0" borderId="1217" applyFill="0" applyAlignment="0" applyProtection="0"/>
    <xf numFmtId="39" fontId="12" fillId="0" borderId="1217">
      <protection locked="0"/>
    </xf>
    <xf numFmtId="0" fontId="11" fillId="81" borderId="2378" applyNumberFormat="0" applyProtection="0">
      <alignment horizontal="center" vertical="center" wrapText="1"/>
    </xf>
    <xf numFmtId="241" fontId="194" fillId="86" borderId="1139" applyNumberFormat="0" applyBorder="0" applyAlignment="0" applyProtection="0">
      <alignment vertical="center"/>
    </xf>
    <xf numFmtId="241" fontId="194" fillId="86" borderId="1148" applyNumberFormat="0" applyBorder="0" applyAlignment="0" applyProtection="0">
      <alignment vertical="center"/>
    </xf>
    <xf numFmtId="0" fontId="183" fillId="81" borderId="2378" applyNumberFormat="0" applyProtection="0">
      <alignment horizontal="center" vertical="center"/>
    </xf>
    <xf numFmtId="0" fontId="177" fillId="67" borderId="2337">
      <alignment horizontal="center" vertical="center" wrapText="1"/>
      <protection hidden="1"/>
    </xf>
    <xf numFmtId="241" fontId="194" fillId="86" borderId="1179" applyNumberFormat="0" applyBorder="0" applyAlignment="0" applyProtection="0">
      <alignment vertical="center"/>
    </xf>
    <xf numFmtId="237" fontId="181" fillId="0" borderId="2329"/>
    <xf numFmtId="0" fontId="177" fillId="67" borderId="2378">
      <alignment horizontal="center" vertical="center" wrapText="1"/>
      <protection hidden="1"/>
    </xf>
    <xf numFmtId="241" fontId="194" fillId="86" borderId="2373" applyNumberFormat="0" applyBorder="0" applyAlignment="0" applyProtection="0">
      <alignment vertical="center"/>
    </xf>
    <xf numFmtId="171" fontId="85" fillId="0" borderId="1118"/>
    <xf numFmtId="171" fontId="85" fillId="0" borderId="1140"/>
    <xf numFmtId="165" fontId="193" fillId="0" borderId="1127" applyFill="0" applyAlignment="0" applyProtection="0"/>
    <xf numFmtId="39" fontId="12" fillId="0" borderId="1127">
      <protection locked="0"/>
    </xf>
    <xf numFmtId="171" fontId="85" fillId="0" borderId="1104"/>
    <xf numFmtId="165" fontId="193" fillId="0" borderId="1117" applyFill="0" applyAlignment="0" applyProtection="0"/>
    <xf numFmtId="39" fontId="12" fillId="0" borderId="1117">
      <protection locked="0"/>
    </xf>
    <xf numFmtId="171" fontId="85" fillId="0" borderId="1140"/>
    <xf numFmtId="171" fontId="85" fillId="0" borderId="1164"/>
    <xf numFmtId="165" fontId="193" fillId="0" borderId="1160" applyFill="0" applyAlignment="0" applyProtection="0"/>
    <xf numFmtId="39" fontId="12" fillId="0" borderId="1160">
      <protection locked="0"/>
    </xf>
    <xf numFmtId="171" fontId="85" fillId="0" borderId="1188"/>
    <xf numFmtId="165" fontId="193" fillId="0" borderId="1183" applyFill="0" applyAlignment="0" applyProtection="0"/>
    <xf numFmtId="39" fontId="12" fillId="0" borderId="1183">
      <protection locked="0"/>
    </xf>
    <xf numFmtId="171" fontId="85" fillId="0" borderId="1188"/>
    <xf numFmtId="171" fontId="85" fillId="0" borderId="1197"/>
    <xf numFmtId="165" fontId="193" fillId="0" borderId="1202" applyFill="0" applyAlignment="0" applyProtection="0"/>
    <xf numFmtId="39" fontId="12" fillId="0" borderId="1202">
      <protection locked="0"/>
    </xf>
    <xf numFmtId="171" fontId="85" fillId="0" borderId="1197"/>
    <xf numFmtId="165" fontId="193" fillId="0" borderId="1202" applyFill="0" applyAlignment="0" applyProtection="0"/>
    <xf numFmtId="39" fontId="12" fillId="0" borderId="1202">
      <protection locked="0"/>
    </xf>
    <xf numFmtId="171" fontId="85" fillId="0" borderId="1209"/>
    <xf numFmtId="165" fontId="193" fillId="0" borderId="1208" applyFill="0" applyAlignment="0" applyProtection="0"/>
    <xf numFmtId="39" fontId="12" fillId="0" borderId="1208">
      <protection locked="0"/>
    </xf>
    <xf numFmtId="171" fontId="85" fillId="0" borderId="1197"/>
    <xf numFmtId="171" fontId="85" fillId="0" borderId="1209"/>
    <xf numFmtId="165" fontId="193" fillId="0" borderId="1208" applyFill="0" applyAlignment="0" applyProtection="0"/>
    <xf numFmtId="39" fontId="12" fillId="0" borderId="1208">
      <protection locked="0"/>
    </xf>
    <xf numFmtId="171" fontId="85" fillId="0" borderId="1197"/>
    <xf numFmtId="165" fontId="193" fillId="0" borderId="1202" applyFill="0" applyAlignment="0" applyProtection="0"/>
    <xf numFmtId="39" fontId="12" fillId="0" borderId="1202">
      <protection locked="0"/>
    </xf>
    <xf numFmtId="171" fontId="85" fillId="0" borderId="1197"/>
    <xf numFmtId="264" fontId="172" fillId="65" borderId="2337" applyFill="0" applyBorder="0" applyAlignment="0" applyProtection="0">
      <alignment horizontal="right"/>
      <protection locked="0"/>
    </xf>
    <xf numFmtId="241" fontId="194" fillId="86" borderId="1103" applyNumberFormat="0" applyBorder="0" applyAlignment="0" applyProtection="0">
      <alignment vertical="center"/>
    </xf>
    <xf numFmtId="241" fontId="194" fillId="86" borderId="1139" applyNumberFormat="0" applyBorder="0" applyAlignment="0" applyProtection="0">
      <alignment vertical="center"/>
    </xf>
    <xf numFmtId="165" fontId="193" fillId="0" borderId="1202" applyFill="0" applyAlignment="0" applyProtection="0"/>
    <xf numFmtId="39" fontId="12" fillId="0" borderId="1202">
      <protection locked="0"/>
    </xf>
    <xf numFmtId="171" fontId="85" fillId="0" borderId="1222"/>
    <xf numFmtId="241" fontId="194" fillId="86" borderId="1139" applyNumberFormat="0" applyBorder="0" applyAlignment="0" applyProtection="0">
      <alignment vertical="center"/>
    </xf>
    <xf numFmtId="241" fontId="194" fillId="86" borderId="2391" applyNumberFormat="0" applyBorder="0" applyAlignment="0" applyProtection="0">
      <alignment vertical="center"/>
    </xf>
    <xf numFmtId="165" fontId="193" fillId="0" borderId="1208" applyFill="0" applyAlignment="0" applyProtection="0"/>
    <xf numFmtId="241" fontId="12" fillId="25" borderId="2331" applyNumberFormat="0" applyProtection="0">
      <alignment horizontal="centerContinuous" vertical="center"/>
    </xf>
    <xf numFmtId="241" fontId="194" fillId="86" borderId="1174" applyNumberFormat="0" applyBorder="0" applyAlignment="0" applyProtection="0">
      <alignment vertical="center"/>
    </xf>
    <xf numFmtId="241" fontId="194" fillId="86" borderId="1179" applyNumberFormat="0" applyBorder="0" applyAlignment="0" applyProtection="0">
      <alignment vertical="center"/>
    </xf>
    <xf numFmtId="39" fontId="12" fillId="0" borderId="1208">
      <protection locked="0"/>
    </xf>
    <xf numFmtId="165" fontId="193" fillId="0" borderId="1217" applyFill="0" applyAlignment="0" applyProtection="0"/>
    <xf numFmtId="39" fontId="12" fillId="0" borderId="1217">
      <protection locked="0"/>
    </xf>
    <xf numFmtId="241" fontId="194" fillId="86" borderId="1187" applyNumberFormat="0" applyBorder="0" applyAlignment="0" applyProtection="0">
      <alignment vertical="center"/>
    </xf>
    <xf numFmtId="171" fontId="85" fillId="0" borderId="1236"/>
    <xf numFmtId="165" fontId="193" fillId="0" borderId="1231" applyFill="0" applyAlignment="0" applyProtection="0"/>
    <xf numFmtId="39" fontId="12" fillId="0" borderId="1231">
      <protection locked="0"/>
    </xf>
    <xf numFmtId="241" fontId="12" fillId="25" borderId="2331" applyNumberFormat="0" applyAlignment="0">
      <alignment vertical="center"/>
    </xf>
    <xf numFmtId="241" fontId="194" fillId="86" borderId="1187" applyNumberFormat="0" applyBorder="0" applyAlignment="0" applyProtection="0">
      <alignment vertical="center"/>
    </xf>
    <xf numFmtId="0" fontId="12" fillId="60" borderId="2131" applyNumberFormat="0">
      <alignment horizontal="centerContinuous" vertical="center" wrapText="1"/>
    </xf>
    <xf numFmtId="0" fontId="12" fillId="61" borderId="2131" applyNumberFormat="0">
      <alignment horizontal="left" vertical="center"/>
    </xf>
    <xf numFmtId="0" fontId="11" fillId="60" borderId="2319" applyNumberFormat="0" applyProtection="0">
      <alignment horizontal="left" vertical="center" wrapText="1"/>
    </xf>
    <xf numFmtId="257" fontId="11" fillId="82" borderId="2319" applyNumberFormat="0" applyProtection="0">
      <alignment horizontal="center" vertical="center" wrapText="1"/>
    </xf>
    <xf numFmtId="241" fontId="194" fillId="86" borderId="1187" applyNumberFormat="0" applyBorder="0" applyAlignment="0" applyProtection="0">
      <alignment vertical="center"/>
    </xf>
    <xf numFmtId="0" fontId="11" fillId="60" borderId="2319" applyNumberFormat="0" applyProtection="0">
      <alignment horizontal="left" vertical="center" wrapText="1"/>
    </xf>
    <xf numFmtId="0" fontId="11" fillId="81" borderId="2319" applyNumberFormat="0" applyProtection="0">
      <alignment horizontal="center" vertical="center" wrapText="1"/>
    </xf>
    <xf numFmtId="241" fontId="194" fillId="86" borderId="1187" applyNumberFormat="0" applyBorder="0" applyAlignment="0" applyProtection="0">
      <alignment vertical="center"/>
    </xf>
    <xf numFmtId="241" fontId="194" fillId="86" borderId="1174" applyNumberFormat="0" applyBorder="0" applyAlignment="0" applyProtection="0">
      <alignment vertical="center"/>
    </xf>
    <xf numFmtId="0" fontId="11" fillId="81" borderId="2319" applyNumberFormat="0" applyProtection="0">
      <alignment horizontal="center" vertical="center"/>
    </xf>
    <xf numFmtId="241" fontId="194" fillId="86" borderId="1187" applyNumberFormat="0" applyBorder="0" applyAlignment="0" applyProtection="0">
      <alignment vertical="center"/>
    </xf>
    <xf numFmtId="0" fontId="11" fillId="81" borderId="2319" applyNumberFormat="0" applyProtection="0">
      <alignment horizontal="center" vertical="center" wrapText="1"/>
    </xf>
    <xf numFmtId="241" fontId="194" fillId="86" borderId="1187" applyNumberFormat="0" applyBorder="0" applyAlignment="0" applyProtection="0">
      <alignment vertical="center"/>
    </xf>
    <xf numFmtId="0" fontId="183" fillId="81" borderId="2319" applyNumberFormat="0" applyProtection="0">
      <alignment horizontal="center" vertical="center"/>
    </xf>
    <xf numFmtId="0" fontId="11" fillId="60" borderId="2351" applyNumberFormat="0" applyProtection="0">
      <alignment horizontal="left" vertical="center" wrapText="1"/>
    </xf>
    <xf numFmtId="0" fontId="12" fillId="25" borderId="2351" applyNumberFormat="0" applyProtection="0">
      <alignment horizontal="left" vertical="center" wrapText="1"/>
    </xf>
    <xf numFmtId="257" fontId="11" fillId="82" borderId="2351" applyNumberFormat="0" applyProtection="0">
      <alignment horizontal="center" vertical="center" wrapText="1"/>
    </xf>
    <xf numFmtId="241" fontId="194" fillId="86" borderId="1221" applyNumberFormat="0" applyBorder="0" applyAlignment="0" applyProtection="0">
      <alignment vertical="center"/>
    </xf>
    <xf numFmtId="241" fontId="194" fillId="86" borderId="1235" applyNumberFormat="0" applyBorder="0" applyAlignment="0" applyProtection="0">
      <alignment vertical="center"/>
    </xf>
    <xf numFmtId="0" fontId="11" fillId="60" borderId="1105" applyNumberFormat="0" applyProtection="0">
      <alignment horizontal="left" vertical="center" wrapText="1"/>
    </xf>
    <xf numFmtId="0" fontId="12" fillId="25" borderId="1105" applyNumberFormat="0" applyProtection="0">
      <alignment horizontal="left" vertical="center" wrapText="1"/>
    </xf>
    <xf numFmtId="257" fontId="11" fillId="82" borderId="1105" applyNumberFormat="0" applyProtection="0">
      <alignment horizontal="center" vertical="center" wrapText="1"/>
    </xf>
    <xf numFmtId="0" fontId="11" fillId="60" borderId="1105" applyNumberFormat="0" applyProtection="0">
      <alignment horizontal="left" vertical="center" wrapText="1"/>
    </xf>
    <xf numFmtId="0" fontId="12" fillId="25" borderId="1105" applyNumberFormat="0" applyProtection="0">
      <alignment horizontal="left" vertical="center" wrapText="1"/>
    </xf>
    <xf numFmtId="0" fontId="11" fillId="60" borderId="1105" applyNumberFormat="0" applyProtection="0">
      <alignment horizontal="left" vertical="center" wrapText="1"/>
    </xf>
    <xf numFmtId="257" fontId="11" fillId="82" borderId="1105" applyNumberFormat="0" applyProtection="0">
      <alignment horizontal="center" vertical="center" wrapText="1"/>
    </xf>
    <xf numFmtId="0" fontId="11" fillId="81" borderId="1105" applyNumberFormat="0" applyProtection="0">
      <alignment horizontal="center" vertical="center" wrapText="1"/>
    </xf>
    <xf numFmtId="0" fontId="11" fillId="81" borderId="1105" applyNumberFormat="0" applyProtection="0">
      <alignment horizontal="center" vertical="center"/>
    </xf>
    <xf numFmtId="0" fontId="11" fillId="81" borderId="1105" applyNumberFormat="0" applyProtection="0">
      <alignment horizontal="center" vertical="center" wrapText="1"/>
    </xf>
    <xf numFmtId="0" fontId="183" fillId="81" borderId="1105" applyNumberFormat="0" applyProtection="0">
      <alignment horizontal="center" vertical="center"/>
    </xf>
    <xf numFmtId="0" fontId="11" fillId="60" borderId="1128" applyNumberFormat="0" applyProtection="0">
      <alignment horizontal="left" vertical="center" wrapText="1"/>
    </xf>
    <xf numFmtId="0" fontId="11" fillId="60" borderId="1105" applyNumberFormat="0" applyProtection="0">
      <alignment horizontal="left" vertical="center" wrapText="1"/>
    </xf>
    <xf numFmtId="0" fontId="12" fillId="25" borderId="1128" applyNumberFormat="0" applyProtection="0">
      <alignment horizontal="left" vertical="center" wrapText="1"/>
    </xf>
    <xf numFmtId="0" fontId="11" fillId="81" borderId="1105" applyNumberFormat="0" applyProtection="0">
      <alignment horizontal="center" vertical="center" wrapText="1"/>
    </xf>
    <xf numFmtId="0" fontId="11" fillId="81" borderId="1105" applyNumberFormat="0" applyProtection="0">
      <alignment horizontal="center" vertical="center"/>
    </xf>
    <xf numFmtId="0" fontId="11" fillId="81" borderId="1105" applyNumberFormat="0" applyProtection="0">
      <alignment horizontal="center" vertical="center" wrapText="1"/>
    </xf>
    <xf numFmtId="257" fontId="11" fillId="82" borderId="1128" applyNumberFormat="0" applyProtection="0">
      <alignment horizontal="center" vertical="center" wrapText="1"/>
    </xf>
    <xf numFmtId="0" fontId="183" fillId="81" borderId="1105" applyNumberFormat="0" applyProtection="0">
      <alignment horizontal="center" vertical="center"/>
    </xf>
    <xf numFmtId="0" fontId="11" fillId="60" borderId="1128" applyNumberFormat="0" applyProtection="0">
      <alignment horizontal="left" vertical="center" wrapText="1"/>
    </xf>
    <xf numFmtId="0" fontId="11" fillId="81" borderId="1128" applyNumberFormat="0" applyProtection="0">
      <alignment horizontal="center" vertical="center" wrapText="1"/>
    </xf>
    <xf numFmtId="0" fontId="11" fillId="81" borderId="1128" applyNumberFormat="0" applyProtection="0">
      <alignment horizontal="center" vertical="center"/>
    </xf>
    <xf numFmtId="0" fontId="11" fillId="81" borderId="1128" applyNumberFormat="0" applyProtection="0">
      <alignment horizontal="center" vertical="center" wrapText="1"/>
    </xf>
    <xf numFmtId="0" fontId="183" fillId="81" borderId="1128" applyNumberFormat="0" applyProtection="0">
      <alignment horizontal="center" vertical="center"/>
    </xf>
    <xf numFmtId="0" fontId="11" fillId="60" borderId="1150" applyNumberFormat="0" applyProtection="0">
      <alignment horizontal="left" vertical="center" wrapText="1"/>
    </xf>
    <xf numFmtId="0" fontId="12" fillId="25" borderId="1150" applyNumberFormat="0" applyProtection="0">
      <alignment horizontal="left" vertical="center" wrapText="1"/>
    </xf>
    <xf numFmtId="257" fontId="11" fillId="82" borderId="1150" applyNumberFormat="0" applyProtection="0">
      <alignment horizontal="center" vertical="center" wrapText="1"/>
    </xf>
    <xf numFmtId="0" fontId="11" fillId="60" borderId="1165" applyNumberFormat="0" applyProtection="0">
      <alignment horizontal="left" vertical="center" wrapText="1"/>
    </xf>
    <xf numFmtId="0" fontId="12" fillId="25" borderId="1165" applyNumberFormat="0" applyProtection="0">
      <alignment horizontal="left" vertical="center" wrapText="1"/>
    </xf>
    <xf numFmtId="0" fontId="11" fillId="60" borderId="1150" applyNumberFormat="0" applyProtection="0">
      <alignment horizontal="left" vertical="center" wrapText="1"/>
    </xf>
    <xf numFmtId="257" fontId="11" fillId="82" borderId="1165" applyNumberFormat="0" applyProtection="0">
      <alignment horizontal="center" vertical="center" wrapText="1"/>
    </xf>
    <xf numFmtId="0" fontId="11" fillId="81" borderId="1150" applyNumberFormat="0" applyProtection="0">
      <alignment horizontal="center" vertical="center" wrapText="1"/>
    </xf>
    <xf numFmtId="0" fontId="11" fillId="81" borderId="1150" applyNumberFormat="0" applyProtection="0">
      <alignment horizontal="center" vertical="center"/>
    </xf>
    <xf numFmtId="0" fontId="11" fillId="81" borderId="1150" applyNumberFormat="0" applyProtection="0">
      <alignment horizontal="center" vertical="center" wrapText="1"/>
    </xf>
    <xf numFmtId="0" fontId="183" fillId="81" borderId="1150" applyNumberFormat="0" applyProtection="0">
      <alignment horizontal="center" vertical="center"/>
    </xf>
    <xf numFmtId="0" fontId="11" fillId="60" borderId="1165" applyNumberFormat="0" applyProtection="0">
      <alignment horizontal="left" vertical="center" wrapText="1"/>
    </xf>
    <xf numFmtId="0" fontId="11" fillId="60" borderId="1165" applyNumberFormat="0" applyProtection="0">
      <alignment horizontal="left" vertical="center" wrapText="1"/>
    </xf>
    <xf numFmtId="0" fontId="12" fillId="25" borderId="1165" applyNumberFormat="0" applyProtection="0">
      <alignment horizontal="left" vertical="center" wrapText="1"/>
    </xf>
    <xf numFmtId="0" fontId="11" fillId="81" borderId="1165" applyNumberFormat="0" applyProtection="0">
      <alignment horizontal="center" vertical="center" wrapText="1"/>
    </xf>
    <xf numFmtId="0" fontId="11" fillId="81" borderId="1165" applyNumberFormat="0" applyProtection="0">
      <alignment horizontal="center" vertical="center"/>
    </xf>
    <xf numFmtId="0" fontId="11" fillId="81" borderId="1165" applyNumberFormat="0" applyProtection="0">
      <alignment horizontal="center" vertical="center" wrapText="1"/>
    </xf>
    <xf numFmtId="257" fontId="11" fillId="82" borderId="1165" applyNumberFormat="0" applyProtection="0">
      <alignment horizontal="center" vertical="center" wrapText="1"/>
    </xf>
    <xf numFmtId="0" fontId="183" fillId="81" borderId="1165" applyNumberFormat="0" applyProtection="0">
      <alignment horizontal="center" vertical="center"/>
    </xf>
    <xf numFmtId="0" fontId="11" fillId="60" borderId="1165" applyNumberFormat="0" applyProtection="0">
      <alignment horizontal="left" vertical="center" wrapText="1"/>
    </xf>
    <xf numFmtId="0" fontId="11" fillId="81" borderId="1165" applyNumberFormat="0" applyProtection="0">
      <alignment horizontal="center" vertical="center" wrapText="1"/>
    </xf>
    <xf numFmtId="0" fontId="11" fillId="81" borderId="1165" applyNumberFormat="0" applyProtection="0">
      <alignment horizontal="center" vertical="center"/>
    </xf>
    <xf numFmtId="0" fontId="11" fillId="81" borderId="1165" applyNumberFormat="0" applyProtection="0">
      <alignment horizontal="center" vertical="center" wrapText="1"/>
    </xf>
    <xf numFmtId="0" fontId="11" fillId="60" borderId="1165" applyNumberFormat="0" applyProtection="0">
      <alignment horizontal="left" vertical="center" wrapText="1"/>
    </xf>
    <xf numFmtId="0" fontId="183" fillId="81" borderId="1165" applyNumberFormat="0" applyProtection="0">
      <alignment horizontal="center" vertical="center"/>
    </xf>
    <xf numFmtId="0" fontId="12" fillId="25" borderId="1165" applyNumberFormat="0" applyProtection="0">
      <alignment horizontal="left" vertical="center" wrapText="1"/>
    </xf>
    <xf numFmtId="257" fontId="11" fillId="82" borderId="1165" applyNumberFormat="0" applyProtection="0">
      <alignment horizontal="center" vertical="center" wrapText="1"/>
    </xf>
    <xf numFmtId="0" fontId="11" fillId="60" borderId="1165" applyNumberFormat="0" applyProtection="0">
      <alignment horizontal="left" vertical="center" wrapText="1"/>
    </xf>
    <xf numFmtId="0" fontId="11" fillId="81" borderId="1165" applyNumberFormat="0" applyProtection="0">
      <alignment horizontal="center" vertical="center" wrapText="1"/>
    </xf>
    <xf numFmtId="0" fontId="11" fillId="81" borderId="1165" applyNumberFormat="0" applyProtection="0">
      <alignment horizontal="center" vertical="center"/>
    </xf>
    <xf numFmtId="0" fontId="11" fillId="81" borderId="1165" applyNumberFormat="0" applyProtection="0">
      <alignment horizontal="center" vertical="center" wrapText="1"/>
    </xf>
    <xf numFmtId="0" fontId="183" fillId="81" borderId="1165" applyNumberFormat="0" applyProtection="0">
      <alignment horizontal="center" vertical="center"/>
    </xf>
    <xf numFmtId="0" fontId="11" fillId="60" borderId="1201" applyNumberFormat="0" applyProtection="0">
      <alignment horizontal="left" vertical="center" wrapText="1"/>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1" fillId="60" borderId="1201" applyNumberFormat="0" applyProtection="0">
      <alignment horizontal="left" vertical="center" wrapText="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83" fillId="81" borderId="1201" applyNumberFormat="0" applyProtection="0">
      <alignment horizontal="center" vertical="center"/>
    </xf>
    <xf numFmtId="0" fontId="11" fillId="60" borderId="1165" applyNumberFormat="0" applyProtection="0">
      <alignment horizontal="left" vertical="center" wrapText="1"/>
    </xf>
    <xf numFmtId="0" fontId="12" fillId="25" borderId="1165" applyNumberFormat="0" applyProtection="0">
      <alignment horizontal="left" vertical="center" wrapText="1"/>
    </xf>
    <xf numFmtId="257" fontId="11" fillId="82" borderId="1165" applyNumberFormat="0" applyProtection="0">
      <alignment horizontal="center" vertical="center" wrapText="1"/>
    </xf>
    <xf numFmtId="0" fontId="11" fillId="60" borderId="1165" applyNumberFormat="0" applyProtection="0">
      <alignment horizontal="left" vertical="center" wrapText="1"/>
    </xf>
    <xf numFmtId="0" fontId="11" fillId="60" borderId="1201" applyNumberFormat="0" applyProtection="0">
      <alignment horizontal="left" vertical="center" wrapText="1"/>
    </xf>
    <xf numFmtId="0" fontId="11" fillId="81" borderId="1165" applyNumberFormat="0" applyProtection="0">
      <alignment horizontal="center" vertical="center" wrapText="1"/>
    </xf>
    <xf numFmtId="0" fontId="11" fillId="81" borderId="1165" applyNumberFormat="0" applyProtection="0">
      <alignment horizontal="center" vertical="center"/>
    </xf>
    <xf numFmtId="0" fontId="11" fillId="81" borderId="1165" applyNumberFormat="0" applyProtection="0">
      <alignment horizontal="center" vertical="center" wrapText="1"/>
    </xf>
    <xf numFmtId="0" fontId="183" fillId="81" borderId="1165" applyNumberFormat="0" applyProtection="0">
      <alignment horizontal="center" vertical="center"/>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1" fillId="60" borderId="1201" applyNumberFormat="0" applyProtection="0">
      <alignment horizontal="left" vertical="center" wrapText="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83" fillId="81" borderId="1201" applyNumberFormat="0" applyProtection="0">
      <alignment horizontal="center" vertical="center"/>
    </xf>
    <xf numFmtId="0" fontId="11" fillId="60" borderId="1201" applyNumberFormat="0" applyProtection="0">
      <alignment horizontal="left" vertical="center" wrapText="1"/>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1" fillId="60" borderId="1201" applyNumberFormat="0" applyProtection="0">
      <alignment horizontal="left" vertical="center" wrapText="1"/>
    </xf>
    <xf numFmtId="0" fontId="177" fillId="67" borderId="1105">
      <alignment horizontal="center" vertical="center" wrapText="1"/>
      <protection hidden="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1" fillId="60" borderId="1201" applyNumberFormat="0" applyProtection="0">
      <alignment horizontal="left" vertical="center" wrapText="1"/>
    </xf>
    <xf numFmtId="0" fontId="183" fillId="81" borderId="1201" applyNumberFormat="0" applyProtection="0">
      <alignment horizontal="center" vertical="center"/>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77" fillId="67" borderId="1105">
      <alignment horizontal="center" vertical="center" wrapText="1"/>
      <protection hidden="1"/>
    </xf>
    <xf numFmtId="0" fontId="11" fillId="60" borderId="2351" applyNumberFormat="0" applyProtection="0">
      <alignment horizontal="left" vertical="center" wrapText="1"/>
    </xf>
    <xf numFmtId="0" fontId="11" fillId="60" borderId="1201" applyNumberFormat="0" applyProtection="0">
      <alignment horizontal="left" vertical="center" wrapText="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83" fillId="81" borderId="1201" applyNumberFormat="0" applyProtection="0">
      <alignment horizontal="center" vertical="center"/>
    </xf>
    <xf numFmtId="0" fontId="177" fillId="67" borderId="1128">
      <alignment horizontal="center" vertical="center" wrapText="1"/>
      <protection hidden="1"/>
    </xf>
    <xf numFmtId="0" fontId="11" fillId="60" borderId="1201" applyNumberFormat="0" applyProtection="0">
      <alignment horizontal="left" vertical="center" wrapText="1"/>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1" fillId="81" borderId="2351" applyNumberFormat="0" applyProtection="0">
      <alignment horizontal="center" vertical="center" wrapText="1"/>
    </xf>
    <xf numFmtId="0" fontId="11" fillId="60" borderId="1201" applyNumberFormat="0" applyProtection="0">
      <alignment horizontal="left" vertical="center" wrapText="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83" fillId="81" borderId="1201" applyNumberFormat="0" applyProtection="0">
      <alignment horizontal="center" vertical="center"/>
    </xf>
    <xf numFmtId="0" fontId="11" fillId="60" borderId="1201" applyNumberFormat="0" applyProtection="0">
      <alignment horizontal="left" vertical="center" wrapText="1"/>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77" fillId="67" borderId="1150">
      <alignment horizontal="center" vertical="center" wrapText="1"/>
      <protection hidden="1"/>
    </xf>
    <xf numFmtId="0" fontId="11" fillId="60" borderId="1201" applyNumberFormat="0" applyProtection="0">
      <alignment horizontal="left" vertical="center" wrapText="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1" fillId="60" borderId="1210" applyNumberFormat="0" applyProtection="0">
      <alignment horizontal="left" vertical="center" wrapText="1"/>
    </xf>
    <xf numFmtId="0" fontId="183" fillId="81" borderId="1201" applyNumberFormat="0" applyProtection="0">
      <alignment horizontal="center" vertical="center"/>
    </xf>
    <xf numFmtId="0" fontId="177" fillId="67" borderId="1165">
      <alignment horizontal="center" vertical="center" wrapText="1"/>
      <protection hidden="1"/>
    </xf>
    <xf numFmtId="0" fontId="12" fillId="25" borderId="1210" applyNumberFormat="0" applyProtection="0">
      <alignment horizontal="left" vertical="center" wrapText="1"/>
    </xf>
    <xf numFmtId="257" fontId="11" fillId="82" borderId="1210" applyNumberFormat="0" applyProtection="0">
      <alignment horizontal="center" vertical="center" wrapText="1"/>
    </xf>
    <xf numFmtId="0" fontId="11" fillId="60" borderId="1210" applyNumberFormat="0" applyProtection="0">
      <alignment horizontal="left" vertical="center" wrapText="1"/>
    </xf>
    <xf numFmtId="0" fontId="11" fillId="81" borderId="1210" applyNumberFormat="0" applyProtection="0">
      <alignment horizontal="center" vertical="center" wrapText="1"/>
    </xf>
    <xf numFmtId="0" fontId="11" fillId="81" borderId="1210" applyNumberFormat="0" applyProtection="0">
      <alignment horizontal="center" vertical="center"/>
    </xf>
    <xf numFmtId="0" fontId="177" fillId="67" borderId="1165">
      <alignment horizontal="center" vertical="center" wrapText="1"/>
      <protection hidden="1"/>
    </xf>
    <xf numFmtId="0" fontId="11" fillId="81" borderId="1210" applyNumberFormat="0" applyProtection="0">
      <alignment horizontal="center" vertical="center" wrapText="1"/>
    </xf>
    <xf numFmtId="0" fontId="11" fillId="60" borderId="1223" applyNumberFormat="0" applyProtection="0">
      <alignment horizontal="left" vertical="center" wrapText="1"/>
    </xf>
    <xf numFmtId="0" fontId="183" fillId="81" borderId="1210" applyNumberFormat="0" applyProtection="0">
      <alignment horizontal="center" vertical="center"/>
    </xf>
    <xf numFmtId="0" fontId="12" fillId="25" borderId="1223" applyNumberFormat="0" applyProtection="0">
      <alignment horizontal="left" vertical="center" wrapText="1"/>
    </xf>
    <xf numFmtId="257" fontId="11" fillId="82" borderId="1223" applyNumberFormat="0" applyProtection="0">
      <alignment horizontal="center" vertical="center" wrapText="1"/>
    </xf>
    <xf numFmtId="0" fontId="11" fillId="60" borderId="1223" applyNumberFormat="0" applyProtection="0">
      <alignment horizontal="left" vertical="center" wrapText="1"/>
    </xf>
    <xf numFmtId="0" fontId="11" fillId="81" borderId="1223" applyNumberFormat="0" applyProtection="0">
      <alignment horizontal="center" vertical="center" wrapText="1"/>
    </xf>
    <xf numFmtId="0" fontId="11" fillId="81" borderId="1223" applyNumberFormat="0" applyProtection="0">
      <alignment horizontal="center" vertical="center"/>
    </xf>
    <xf numFmtId="0" fontId="177" fillId="67" borderId="1165">
      <alignment horizontal="center" vertical="center" wrapText="1"/>
      <protection hidden="1"/>
    </xf>
    <xf numFmtId="0" fontId="11" fillId="81" borderId="1223" applyNumberFormat="0" applyProtection="0">
      <alignment horizontal="center" vertical="center" wrapText="1"/>
    </xf>
    <xf numFmtId="0" fontId="183" fillId="81" borderId="1223" applyNumberFormat="0" applyProtection="0">
      <alignment horizontal="center" vertical="center"/>
    </xf>
    <xf numFmtId="0" fontId="11" fillId="81" borderId="2351" applyNumberFormat="0" applyProtection="0">
      <alignment horizontal="center" vertical="center"/>
    </xf>
    <xf numFmtId="0" fontId="177" fillId="67" borderId="1201">
      <alignment horizontal="center" vertical="center" wrapText="1"/>
      <protection hidden="1"/>
    </xf>
    <xf numFmtId="0" fontId="177" fillId="67" borderId="1165">
      <alignment horizontal="center" vertical="center" wrapText="1"/>
      <protection hidden="1"/>
    </xf>
    <xf numFmtId="0" fontId="177" fillId="67" borderId="1201">
      <alignment horizontal="center" vertical="center" wrapText="1"/>
      <protection hidden="1"/>
    </xf>
    <xf numFmtId="0" fontId="11" fillId="81" borderId="2351" applyNumberFormat="0" applyProtection="0">
      <alignment horizontal="center" vertical="center" wrapText="1"/>
    </xf>
    <xf numFmtId="0" fontId="11" fillId="60" borderId="2362" applyNumberFormat="0" applyProtection="0">
      <alignment horizontal="left" vertical="center" wrapText="1"/>
    </xf>
    <xf numFmtId="241" fontId="194" fillId="86" borderId="1187" applyNumberFormat="0" applyBorder="0" applyAlignment="0" applyProtection="0">
      <alignment vertical="center"/>
    </xf>
    <xf numFmtId="0" fontId="177" fillId="67" borderId="1201">
      <alignment horizontal="center" vertical="center" wrapText="1"/>
      <protection hidden="1"/>
    </xf>
    <xf numFmtId="0" fontId="183" fillId="81" borderId="2351" applyNumberFormat="0" applyProtection="0">
      <alignment horizontal="center" vertical="center"/>
    </xf>
    <xf numFmtId="0" fontId="177" fillId="67" borderId="1201">
      <alignment horizontal="center" vertical="center" wrapText="1"/>
      <protection hidden="1"/>
    </xf>
    <xf numFmtId="264" fontId="172" fillId="65" borderId="1105" applyFill="0" applyBorder="0" applyAlignment="0" applyProtection="0">
      <alignment horizontal="right"/>
      <protection locked="0"/>
    </xf>
    <xf numFmtId="0" fontId="177" fillId="67" borderId="1201">
      <alignment horizontal="center" vertical="center" wrapText="1"/>
      <protection hidden="1"/>
    </xf>
    <xf numFmtId="264" fontId="172" fillId="65" borderId="1105" applyFill="0" applyBorder="0" applyAlignment="0" applyProtection="0">
      <alignment horizontal="right"/>
      <protection locked="0"/>
    </xf>
    <xf numFmtId="0" fontId="12" fillId="25" borderId="2362" applyNumberFormat="0" applyProtection="0">
      <alignment horizontal="left" vertical="center" wrapText="1"/>
    </xf>
    <xf numFmtId="241" fontId="194" fillId="86" borderId="1174" applyNumberFormat="0" applyBorder="0" applyAlignment="0" applyProtection="0">
      <alignment vertical="center"/>
    </xf>
    <xf numFmtId="241" fontId="194" fillId="86" borderId="1187" applyNumberFormat="0" applyBorder="0" applyAlignment="0" applyProtection="0">
      <alignment vertical="center"/>
    </xf>
    <xf numFmtId="257" fontId="11" fillId="82" borderId="2362" applyNumberFormat="0" applyProtection="0">
      <alignment horizontal="center" vertical="center" wrapText="1"/>
    </xf>
    <xf numFmtId="0" fontId="11" fillId="60" borderId="2362" applyNumberFormat="0" applyProtection="0">
      <alignment horizontal="left" vertical="center" wrapText="1"/>
    </xf>
    <xf numFmtId="0" fontId="11" fillId="81" borderId="2362" applyNumberFormat="0" applyProtection="0">
      <alignment horizontal="center" vertical="center" wrapText="1"/>
    </xf>
    <xf numFmtId="241" fontId="194" fillId="86" borderId="1174" applyNumberFormat="0" applyBorder="0" applyAlignment="0" applyProtection="0">
      <alignment vertical="center"/>
    </xf>
    <xf numFmtId="0" fontId="11" fillId="81" borderId="2362" applyNumberFormat="0" applyProtection="0">
      <alignment horizontal="center" vertical="center"/>
    </xf>
    <xf numFmtId="0" fontId="11" fillId="81" borderId="2362" applyNumberFormat="0" applyProtection="0">
      <alignment horizontal="center" vertical="center" wrapText="1"/>
    </xf>
    <xf numFmtId="241" fontId="194" fillId="86" borderId="1187" applyNumberFormat="0" applyBorder="0" applyAlignment="0" applyProtection="0">
      <alignment vertical="center"/>
    </xf>
    <xf numFmtId="0" fontId="183" fillId="81" borderId="2362" applyNumberFormat="0" applyProtection="0">
      <alignment horizontal="center" vertical="center"/>
    </xf>
    <xf numFmtId="241" fontId="194" fillId="86" borderId="1221" applyNumberFormat="0" applyBorder="0" applyAlignment="0" applyProtection="0">
      <alignment vertical="center"/>
    </xf>
    <xf numFmtId="0" fontId="11" fillId="60" borderId="2362" applyNumberFormat="0" applyProtection="0">
      <alignment horizontal="left" vertical="center" wrapText="1"/>
    </xf>
    <xf numFmtId="0" fontId="12" fillId="25" borderId="2362" applyNumberFormat="0" applyProtection="0">
      <alignment horizontal="left" vertical="center" wrapText="1"/>
    </xf>
    <xf numFmtId="257" fontId="11" fillId="82" borderId="2362" applyNumberFormat="0" applyProtection="0">
      <alignment horizontal="center" vertical="center" wrapText="1"/>
    </xf>
    <xf numFmtId="0" fontId="11" fillId="60" borderId="2362" applyNumberFormat="0" applyProtection="0">
      <alignment horizontal="left" vertical="center" wrapText="1"/>
    </xf>
    <xf numFmtId="0" fontId="11" fillId="81" borderId="2362" applyNumberFormat="0" applyProtection="0">
      <alignment horizontal="center" vertical="center" wrapText="1"/>
    </xf>
    <xf numFmtId="0" fontId="11" fillId="60" borderId="1119" applyNumberFormat="0" applyProtection="0">
      <alignment horizontal="left" vertical="center" wrapText="1"/>
    </xf>
    <xf numFmtId="0" fontId="12" fillId="25" borderId="1119" applyNumberFormat="0" applyProtection="0">
      <alignment horizontal="left" vertical="center" wrapText="1"/>
    </xf>
    <xf numFmtId="257" fontId="11" fillId="82" borderId="1119" applyNumberFormat="0" applyProtection="0">
      <alignment horizontal="center" vertical="center" wrapText="1"/>
    </xf>
    <xf numFmtId="0" fontId="11" fillId="60" borderId="1128" applyNumberFormat="0" applyProtection="0">
      <alignment horizontal="left" vertical="center" wrapText="1"/>
    </xf>
    <xf numFmtId="0" fontId="11" fillId="60" borderId="1119" applyNumberFormat="0" applyProtection="0">
      <alignment horizontal="left" vertical="center" wrapText="1"/>
    </xf>
    <xf numFmtId="0" fontId="11" fillId="81" borderId="1119" applyNumberFormat="0" applyProtection="0">
      <alignment horizontal="center" vertical="center" wrapText="1"/>
    </xf>
    <xf numFmtId="0" fontId="11" fillId="81" borderId="1119" applyNumberFormat="0" applyProtection="0">
      <alignment horizontal="center" vertical="center"/>
    </xf>
    <xf numFmtId="0" fontId="11" fillId="81" borderId="1119" applyNumberFormat="0" applyProtection="0">
      <alignment horizontal="center" vertical="center" wrapText="1"/>
    </xf>
    <xf numFmtId="0" fontId="12" fillId="25" borderId="1128" applyNumberFormat="0" applyProtection="0">
      <alignment horizontal="left" vertical="center" wrapText="1"/>
    </xf>
    <xf numFmtId="0" fontId="183" fillId="81" borderId="1119" applyNumberFormat="0" applyProtection="0">
      <alignment horizontal="center" vertical="center"/>
    </xf>
    <xf numFmtId="257" fontId="11" fillId="82" borderId="1128" applyNumberFormat="0" applyProtection="0">
      <alignment horizontal="center" vertical="center" wrapText="1"/>
    </xf>
    <xf numFmtId="0" fontId="11" fillId="60" borderId="1128" applyNumberFormat="0" applyProtection="0">
      <alignment horizontal="left" vertical="center" wrapText="1"/>
    </xf>
    <xf numFmtId="0" fontId="11" fillId="81" borderId="1128" applyNumberFormat="0" applyProtection="0">
      <alignment horizontal="center" vertical="center" wrapText="1"/>
    </xf>
    <xf numFmtId="0" fontId="11" fillId="81" borderId="1128" applyNumberFormat="0" applyProtection="0">
      <alignment horizontal="center" vertical="center"/>
    </xf>
    <xf numFmtId="0" fontId="11" fillId="81" borderId="1128" applyNumberFormat="0" applyProtection="0">
      <alignment horizontal="center" vertical="center" wrapText="1"/>
    </xf>
    <xf numFmtId="0" fontId="11" fillId="60" borderId="1128" applyNumberFormat="0" applyProtection="0">
      <alignment horizontal="left" vertical="center" wrapText="1"/>
    </xf>
    <xf numFmtId="0" fontId="183" fillId="81" borderId="1128" applyNumberFormat="0" applyProtection="0">
      <alignment horizontal="center" vertical="center"/>
    </xf>
    <xf numFmtId="0" fontId="12" fillId="25" borderId="1128" applyNumberFormat="0" applyProtection="0">
      <alignment horizontal="left" vertical="center" wrapText="1"/>
    </xf>
    <xf numFmtId="257" fontId="11" fillId="82" borderId="1128" applyNumberFormat="0" applyProtection="0">
      <alignment horizontal="center" vertical="center" wrapText="1"/>
    </xf>
    <xf numFmtId="0" fontId="11" fillId="60" borderId="1128" applyNumberFormat="0" applyProtection="0">
      <alignment horizontal="left" vertical="center" wrapText="1"/>
    </xf>
    <xf numFmtId="0" fontId="11" fillId="81" borderId="1128" applyNumberFormat="0" applyProtection="0">
      <alignment horizontal="center" vertical="center" wrapText="1"/>
    </xf>
    <xf numFmtId="0" fontId="11" fillId="81" borderId="1128" applyNumberFormat="0" applyProtection="0">
      <alignment horizontal="center" vertical="center"/>
    </xf>
    <xf numFmtId="0" fontId="11" fillId="81" borderId="1128" applyNumberFormat="0" applyProtection="0">
      <alignment horizontal="center" vertical="center" wrapText="1"/>
    </xf>
    <xf numFmtId="0" fontId="183" fillId="81" borderId="1128" applyNumberFormat="0" applyProtection="0">
      <alignment horizontal="center" vertical="center"/>
    </xf>
    <xf numFmtId="0" fontId="11" fillId="60" borderId="1150" applyNumberFormat="0" applyProtection="0">
      <alignment horizontal="left" vertical="center" wrapText="1"/>
    </xf>
    <xf numFmtId="0" fontId="12" fillId="25" borderId="1150" applyNumberFormat="0" applyProtection="0">
      <alignment horizontal="left" vertical="center" wrapText="1"/>
    </xf>
    <xf numFmtId="257" fontId="11" fillId="82" borderId="1150" applyNumberFormat="0" applyProtection="0">
      <alignment horizontal="center" vertical="center" wrapText="1"/>
    </xf>
    <xf numFmtId="0" fontId="11" fillId="60" borderId="1150" applyNumberFormat="0" applyProtection="0">
      <alignment horizontal="left" vertical="center" wrapText="1"/>
    </xf>
    <xf numFmtId="0" fontId="11" fillId="81" borderId="1150" applyNumberFormat="0" applyProtection="0">
      <alignment horizontal="center" vertical="center" wrapText="1"/>
    </xf>
    <xf numFmtId="0" fontId="11" fillId="81" borderId="1150" applyNumberFormat="0" applyProtection="0">
      <alignment horizontal="center" vertical="center"/>
    </xf>
    <xf numFmtId="0" fontId="11" fillId="81" borderId="1150" applyNumberFormat="0" applyProtection="0">
      <alignment horizontal="center" vertical="center" wrapText="1"/>
    </xf>
    <xf numFmtId="0" fontId="11" fillId="60" borderId="1165" applyNumberFormat="0" applyProtection="0">
      <alignment horizontal="left" vertical="center" wrapText="1"/>
    </xf>
    <xf numFmtId="0" fontId="183" fillId="81" borderId="1150" applyNumberFormat="0" applyProtection="0">
      <alignment horizontal="center" vertical="center"/>
    </xf>
    <xf numFmtId="0" fontId="12" fillId="25" borderId="1165" applyNumberFormat="0" applyProtection="0">
      <alignment horizontal="left" vertical="center" wrapText="1"/>
    </xf>
    <xf numFmtId="257" fontId="11" fillId="82" borderId="1165" applyNumberFormat="0" applyProtection="0">
      <alignment horizontal="center" vertical="center" wrapText="1"/>
    </xf>
    <xf numFmtId="0" fontId="11" fillId="60" borderId="1165" applyNumberFormat="0" applyProtection="0">
      <alignment horizontal="left" vertical="center" wrapText="1"/>
    </xf>
    <xf numFmtId="0" fontId="11" fillId="81" borderId="1165" applyNumberFormat="0" applyProtection="0">
      <alignment horizontal="center" vertical="center" wrapText="1"/>
    </xf>
    <xf numFmtId="0" fontId="11" fillId="81" borderId="1165" applyNumberFormat="0" applyProtection="0">
      <alignment horizontal="center" vertical="center"/>
    </xf>
    <xf numFmtId="0" fontId="11" fillId="81" borderId="1165" applyNumberFormat="0" applyProtection="0">
      <alignment horizontal="center" vertical="center" wrapText="1"/>
    </xf>
    <xf numFmtId="0" fontId="183" fillId="81" borderId="1165" applyNumberFormat="0" applyProtection="0">
      <alignment horizontal="center" vertical="center"/>
    </xf>
    <xf numFmtId="0" fontId="11" fillId="60" borderId="1189" applyNumberFormat="0" applyProtection="0">
      <alignment horizontal="left" vertical="center" wrapText="1"/>
    </xf>
    <xf numFmtId="0" fontId="12" fillId="25" borderId="1189" applyNumberFormat="0" applyProtection="0">
      <alignment horizontal="left" vertical="center" wrapText="1"/>
    </xf>
    <xf numFmtId="257" fontId="11" fillId="82" borderId="1189" applyNumberFormat="0" applyProtection="0">
      <alignment horizontal="center" vertical="center" wrapText="1"/>
    </xf>
    <xf numFmtId="0" fontId="11" fillId="60" borderId="1189" applyNumberFormat="0" applyProtection="0">
      <alignment horizontal="left" vertical="center" wrapText="1"/>
    </xf>
    <xf numFmtId="0" fontId="11" fillId="81" borderId="1189" applyNumberFormat="0" applyProtection="0">
      <alignment horizontal="center" vertical="center" wrapText="1"/>
    </xf>
    <xf numFmtId="0" fontId="11" fillId="81" borderId="1189" applyNumberFormat="0" applyProtection="0">
      <alignment horizontal="center" vertical="center"/>
    </xf>
    <xf numFmtId="0" fontId="11" fillId="81" borderId="1189" applyNumberFormat="0" applyProtection="0">
      <alignment horizontal="center" vertical="center" wrapText="1"/>
    </xf>
    <xf numFmtId="0" fontId="183" fillId="81" borderId="1189" applyNumberFormat="0" applyProtection="0">
      <alignment horizontal="center" vertical="center"/>
    </xf>
    <xf numFmtId="0" fontId="11" fillId="60" borderId="1201" applyNumberFormat="0" applyProtection="0">
      <alignment horizontal="left" vertical="center" wrapText="1"/>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1" fillId="60" borderId="1201" applyNumberFormat="0" applyProtection="0">
      <alignment horizontal="left" vertical="center" wrapText="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83" fillId="81" borderId="1201" applyNumberFormat="0" applyProtection="0">
      <alignment horizontal="center" vertical="center"/>
    </xf>
    <xf numFmtId="0" fontId="11" fillId="60" borderId="1201" applyNumberFormat="0" applyProtection="0">
      <alignment horizontal="left" vertical="center" wrapText="1"/>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1" fillId="60" borderId="1201" applyNumberFormat="0" applyProtection="0">
      <alignment horizontal="left" vertical="center" wrapText="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83" fillId="81" borderId="1201" applyNumberFormat="0" applyProtection="0">
      <alignment horizontal="center" vertical="center"/>
    </xf>
    <xf numFmtId="0" fontId="11" fillId="60" borderId="1223" applyNumberFormat="0" applyProtection="0">
      <alignment horizontal="left" vertical="center" wrapText="1"/>
    </xf>
    <xf numFmtId="0" fontId="12" fillId="25" borderId="1223" applyNumberFormat="0" applyProtection="0">
      <alignment horizontal="left" vertical="center" wrapText="1"/>
    </xf>
    <xf numFmtId="257" fontId="11" fillId="82" borderId="1223" applyNumberFormat="0" applyProtection="0">
      <alignment horizontal="center" vertical="center" wrapText="1"/>
    </xf>
    <xf numFmtId="0" fontId="11" fillId="60" borderId="1223" applyNumberFormat="0" applyProtection="0">
      <alignment horizontal="left" vertical="center" wrapText="1"/>
    </xf>
    <xf numFmtId="0" fontId="11" fillId="81" borderId="1223" applyNumberFormat="0" applyProtection="0">
      <alignment horizontal="center" vertical="center" wrapText="1"/>
    </xf>
    <xf numFmtId="0" fontId="11" fillId="81" borderId="1223" applyNumberFormat="0" applyProtection="0">
      <alignment horizontal="center" vertical="center"/>
    </xf>
    <xf numFmtId="0" fontId="11" fillId="81" borderId="1223" applyNumberFormat="0" applyProtection="0">
      <alignment horizontal="center" vertical="center" wrapText="1"/>
    </xf>
    <xf numFmtId="0" fontId="183" fillId="81" borderId="1223" applyNumberFormat="0" applyProtection="0">
      <alignment horizontal="center" vertical="center"/>
    </xf>
    <xf numFmtId="0" fontId="177" fillId="67" borderId="1119">
      <alignment horizontal="center" vertical="center" wrapText="1"/>
      <protection hidden="1"/>
    </xf>
    <xf numFmtId="0" fontId="177" fillId="67" borderId="1128">
      <alignment horizontal="center" vertical="center" wrapText="1"/>
      <protection hidden="1"/>
    </xf>
    <xf numFmtId="0" fontId="177" fillId="67" borderId="1128">
      <alignment horizontal="center" vertical="center" wrapText="1"/>
      <protection hidden="1"/>
    </xf>
    <xf numFmtId="0" fontId="177" fillId="67" borderId="1150">
      <alignment horizontal="center" vertical="center" wrapText="1"/>
      <protection hidden="1"/>
    </xf>
    <xf numFmtId="0" fontId="11" fillId="81" borderId="2362" applyNumberFormat="0" applyProtection="0">
      <alignment horizontal="center" vertical="center"/>
    </xf>
    <xf numFmtId="0" fontId="177" fillId="67" borderId="1165">
      <alignment horizontal="center" vertical="center" wrapText="1"/>
      <protection hidden="1"/>
    </xf>
    <xf numFmtId="0" fontId="11" fillId="81" borderId="2362" applyNumberFormat="0" applyProtection="0">
      <alignment horizontal="center" vertical="center" wrapText="1"/>
    </xf>
    <xf numFmtId="0" fontId="177" fillId="67" borderId="1189">
      <alignment horizontal="center" vertical="center" wrapText="1"/>
      <protection hidden="1"/>
    </xf>
    <xf numFmtId="0" fontId="177" fillId="67" borderId="1201">
      <alignment horizontal="center" vertical="center" wrapText="1"/>
      <protection hidden="1"/>
    </xf>
    <xf numFmtId="0" fontId="177" fillId="67" borderId="1201">
      <alignment horizontal="center" vertical="center" wrapText="1"/>
      <protection hidden="1"/>
    </xf>
    <xf numFmtId="0" fontId="177" fillId="67" borderId="1223">
      <alignment horizontal="center" vertical="center" wrapText="1"/>
      <protection hidden="1"/>
    </xf>
    <xf numFmtId="264" fontId="172" fillId="65" borderId="1119" applyFill="0" applyBorder="0" applyAlignment="0" applyProtection="0">
      <alignment horizontal="right"/>
      <protection locked="0"/>
    </xf>
    <xf numFmtId="0" fontId="183" fillId="81" borderId="2362" applyNumberFormat="0" applyProtection="0">
      <alignment horizontal="center" vertical="center"/>
    </xf>
    <xf numFmtId="237" fontId="181" fillId="0" borderId="2329"/>
    <xf numFmtId="264" fontId="172" fillId="65" borderId="1128" applyFill="0" applyBorder="0" applyAlignment="0" applyProtection="0">
      <alignment horizontal="right"/>
      <protection locked="0"/>
    </xf>
    <xf numFmtId="0" fontId="177" fillId="67" borderId="1201">
      <alignment horizontal="center" vertical="center" wrapText="1"/>
      <protection hidden="1"/>
    </xf>
    <xf numFmtId="0" fontId="177" fillId="67" borderId="2319">
      <alignment horizontal="center" vertical="center" wrapText="1"/>
      <protection hidden="1"/>
    </xf>
    <xf numFmtId="0" fontId="177" fillId="67" borderId="2351">
      <alignment horizontal="center" vertical="center" wrapText="1"/>
      <protection hidden="1"/>
    </xf>
    <xf numFmtId="0" fontId="177" fillId="67" borderId="2362">
      <alignment horizontal="center" vertical="center" wrapText="1"/>
      <protection hidden="1"/>
    </xf>
    <xf numFmtId="264" fontId="172" fillId="65" borderId="1128" applyFill="0" applyBorder="0" applyAlignment="0" applyProtection="0">
      <alignment horizontal="right"/>
      <protection locked="0"/>
    </xf>
    <xf numFmtId="260" fontId="164" fillId="0" borderId="1124" applyBorder="0"/>
    <xf numFmtId="0" fontId="177" fillId="67" borderId="2362">
      <alignment horizontal="center" vertical="center" wrapText="1"/>
      <protection hidden="1"/>
    </xf>
    <xf numFmtId="264" fontId="172" fillId="65" borderId="1128" applyFill="0" applyBorder="0" applyAlignment="0" applyProtection="0">
      <alignment horizontal="right"/>
      <protection locked="0"/>
    </xf>
    <xf numFmtId="260" fontId="164" fillId="0" borderId="1133" applyBorder="0"/>
    <xf numFmtId="264" fontId="172" fillId="65" borderId="1150" applyFill="0" applyBorder="0" applyAlignment="0" applyProtection="0">
      <alignment horizontal="right"/>
      <protection locked="0"/>
    </xf>
    <xf numFmtId="0" fontId="177" fillId="67" borderId="1210">
      <alignment horizontal="center" vertical="center" wrapText="1"/>
      <protection hidden="1"/>
    </xf>
    <xf numFmtId="260" fontId="164" fillId="0" borderId="1124" applyBorder="0"/>
    <xf numFmtId="264" fontId="172" fillId="65" borderId="1165" applyFill="0" applyBorder="0" applyAlignment="0" applyProtection="0">
      <alignment horizontal="right"/>
      <protection locked="0"/>
    </xf>
    <xf numFmtId="0" fontId="177" fillId="67" borderId="1223">
      <alignment horizontal="center" vertical="center" wrapText="1"/>
      <protection hidden="1"/>
    </xf>
    <xf numFmtId="260" fontId="164" fillId="0" borderId="1158" applyBorder="0"/>
    <xf numFmtId="264" fontId="172" fillId="65" borderId="1165" applyFill="0" applyBorder="0" applyAlignment="0" applyProtection="0">
      <alignment horizontal="right"/>
      <protection locked="0"/>
    </xf>
    <xf numFmtId="264" fontId="172" fillId="65" borderId="1165" applyFill="0" applyBorder="0" applyAlignment="0" applyProtection="0">
      <alignment horizontal="right"/>
      <protection locked="0"/>
    </xf>
    <xf numFmtId="264" fontId="172" fillId="65" borderId="1165" applyFill="0" applyBorder="0" applyAlignment="0" applyProtection="0">
      <alignment horizontal="right"/>
      <protection locked="0"/>
    </xf>
    <xf numFmtId="260" fontId="164" fillId="0" borderId="1180" applyBorder="0"/>
    <xf numFmtId="264" fontId="172" fillId="65" borderId="1189" applyFill="0" applyBorder="0" applyAlignment="0" applyProtection="0">
      <alignment horizontal="right"/>
      <protection locked="0"/>
    </xf>
    <xf numFmtId="237" fontId="181" fillId="0" borderId="2329"/>
    <xf numFmtId="260" fontId="164" fillId="0" borderId="1180" applyBorder="0"/>
    <xf numFmtId="264" fontId="172" fillId="65" borderId="1201" applyFill="0" applyBorder="0" applyAlignment="0" applyProtection="0">
      <alignment horizontal="right"/>
      <protection locked="0"/>
    </xf>
    <xf numFmtId="264" fontId="172" fillId="65" borderId="1165" applyFill="0" applyBorder="0" applyAlignment="0" applyProtection="0">
      <alignment horizontal="right"/>
      <protection locked="0"/>
    </xf>
    <xf numFmtId="264" fontId="172" fillId="65" borderId="2319" applyFill="0" applyBorder="0" applyAlignment="0" applyProtection="0">
      <alignment horizontal="right"/>
      <protection locked="0"/>
    </xf>
    <xf numFmtId="260" fontId="164" fillId="0" borderId="1194" applyBorder="0"/>
    <xf numFmtId="264" fontId="172" fillId="65" borderId="1201" applyFill="0" applyBorder="0" applyAlignment="0" applyProtection="0">
      <alignment horizontal="right"/>
      <protection locked="0"/>
    </xf>
    <xf numFmtId="264" fontId="172" fillId="65" borderId="1201" applyFill="0" applyBorder="0" applyAlignment="0" applyProtection="0">
      <alignment horizontal="right"/>
      <protection locked="0"/>
    </xf>
    <xf numFmtId="264" fontId="172" fillId="65" borderId="1201" applyFill="0" applyBorder="0" applyAlignment="0" applyProtection="0">
      <alignment horizontal="right"/>
      <protection locked="0"/>
    </xf>
    <xf numFmtId="264" fontId="172" fillId="65" borderId="1201" applyFill="0" applyBorder="0" applyAlignment="0" applyProtection="0">
      <alignment horizontal="right"/>
      <protection locked="0"/>
    </xf>
    <xf numFmtId="260" fontId="164" fillId="0" borderId="1158" applyBorder="0"/>
    <xf numFmtId="208" fontId="90" fillId="63" borderId="1106"/>
    <xf numFmtId="260" fontId="164" fillId="0" borderId="1158" applyBorder="0"/>
    <xf numFmtId="264" fontId="172" fillId="65" borderId="1201" applyFill="0" applyBorder="0" applyAlignment="0" applyProtection="0">
      <alignment horizontal="right"/>
      <protection locked="0"/>
    </xf>
    <xf numFmtId="260" fontId="164" fillId="0" borderId="2325" applyBorder="0"/>
    <xf numFmtId="264" fontId="172" fillId="65" borderId="2351" applyFill="0" applyBorder="0" applyAlignment="0" applyProtection="0">
      <alignment horizontal="right"/>
      <protection locked="0"/>
    </xf>
    <xf numFmtId="264" fontId="172" fillId="65" borderId="1201" applyFill="0" applyBorder="0" applyAlignment="0" applyProtection="0">
      <alignment horizontal="right"/>
      <protection locked="0"/>
    </xf>
    <xf numFmtId="0" fontId="97" fillId="0" borderId="2350" applyNumberFormat="0" applyFill="0" applyAlignment="0" applyProtection="0"/>
    <xf numFmtId="260" fontId="164" fillId="0" borderId="1158" applyBorder="0"/>
    <xf numFmtId="260" fontId="164" fillId="0" borderId="1158" applyBorder="0"/>
    <xf numFmtId="264" fontId="172" fillId="65" borderId="1201" applyFill="0" applyBorder="0" applyAlignment="0" applyProtection="0">
      <alignment horizontal="right"/>
      <protection locked="0"/>
    </xf>
    <xf numFmtId="0" fontId="83" fillId="0" borderId="2350" applyNumberFormat="0" applyFont="0" applyFill="0" applyAlignment="0" applyProtection="0"/>
    <xf numFmtId="264" fontId="172" fillId="65" borderId="1223" applyFill="0" applyBorder="0" applyAlignment="0" applyProtection="0">
      <alignment horizontal="right"/>
      <protection locked="0"/>
    </xf>
    <xf numFmtId="231" fontId="85" fillId="0" borderId="2350" applyFont="0" applyFill="0" applyBorder="0" applyAlignment="0" applyProtection="0"/>
    <xf numFmtId="264" fontId="172" fillId="65" borderId="1210" applyFill="0" applyBorder="0" applyAlignment="0" applyProtection="0">
      <alignment horizontal="right"/>
      <protection locked="0"/>
    </xf>
    <xf numFmtId="264" fontId="172" fillId="65" borderId="1223" applyFill="0" applyBorder="0" applyAlignment="0" applyProtection="0">
      <alignment horizontal="right"/>
      <protection locked="0"/>
    </xf>
    <xf numFmtId="260" fontId="164" fillId="0" borderId="1228" applyBorder="0"/>
    <xf numFmtId="260" fontId="164" fillId="0" borderId="1228" applyBorder="0"/>
    <xf numFmtId="264" fontId="172" fillId="65" borderId="1150" applyFill="0" applyBorder="0" applyAlignment="0" applyProtection="0">
      <alignment horizontal="right"/>
      <protection locked="0"/>
    </xf>
    <xf numFmtId="14" fontId="85" fillId="0" borderId="2350" applyFont="0" applyFill="0" applyBorder="0" applyAlignment="0" applyProtection="0"/>
    <xf numFmtId="260" fontId="164" fillId="0" borderId="2347" applyBorder="0"/>
    <xf numFmtId="264" fontId="172" fillId="65" borderId="2362" applyFill="0" applyBorder="0" applyAlignment="0" applyProtection="0">
      <alignment horizontal="right"/>
      <protection locked="0"/>
    </xf>
    <xf numFmtId="264" fontId="172" fillId="65" borderId="2378" applyFill="0" applyBorder="0" applyAlignment="0" applyProtection="0">
      <alignment horizontal="right"/>
      <protection locked="0"/>
    </xf>
    <xf numFmtId="166" fontId="113" fillId="0" borderId="1107">
      <protection locked="0"/>
    </xf>
    <xf numFmtId="260" fontId="164" fillId="0" borderId="1158" applyBorder="0"/>
    <xf numFmtId="260" fontId="164" fillId="0" borderId="1158" applyBorder="0"/>
    <xf numFmtId="260" fontId="164" fillId="0" borderId="1158" applyBorder="0"/>
    <xf numFmtId="171" fontId="85" fillId="0" borderId="1104"/>
    <xf numFmtId="260" fontId="164" fillId="0" borderId="1158" applyBorder="0"/>
    <xf numFmtId="260" fontId="164" fillId="0" borderId="1180" applyBorder="0"/>
    <xf numFmtId="260" fontId="164" fillId="0" borderId="1158" applyBorder="0"/>
    <xf numFmtId="260" fontId="164" fillId="0" borderId="1207" applyBorder="0"/>
    <xf numFmtId="260" fontId="164" fillId="0" borderId="1207" applyBorder="0"/>
    <xf numFmtId="260" fontId="164" fillId="0" borderId="1158" applyBorder="0"/>
    <xf numFmtId="260" fontId="164" fillId="0" borderId="1158" applyBorder="0"/>
    <xf numFmtId="260" fontId="164" fillId="0" borderId="1207" applyBorder="0"/>
    <xf numFmtId="260" fontId="164" fillId="0" borderId="1215" applyBorder="0"/>
    <xf numFmtId="260" fontId="164" fillId="0" borderId="1215" applyBorder="0"/>
    <xf numFmtId="224" fontId="108" fillId="0" borderId="825" applyFont="0" applyFill="0" applyBorder="0" applyAlignment="0" applyProtection="0"/>
    <xf numFmtId="264" fontId="172" fillId="65" borderId="2362" applyFill="0" applyBorder="0" applyAlignment="0" applyProtection="0">
      <alignment horizontal="right"/>
      <protection locked="0"/>
    </xf>
    <xf numFmtId="0" fontId="147" fillId="73" borderId="1108">
      <alignment horizontal="left" vertical="center" wrapText="1"/>
    </xf>
    <xf numFmtId="166" fontId="113" fillId="0" borderId="1107">
      <protection locked="0"/>
    </xf>
    <xf numFmtId="208" fontId="90" fillId="63" borderId="1106"/>
    <xf numFmtId="0" fontId="147" fillId="73" borderId="1138">
      <alignment horizontal="left" vertical="center" wrapText="1"/>
    </xf>
    <xf numFmtId="166" fontId="113" fillId="0" borderId="1137">
      <protection locked="0"/>
    </xf>
    <xf numFmtId="208" fontId="90" fillId="63" borderId="1136"/>
    <xf numFmtId="0" fontId="147" fillId="73" borderId="1138">
      <alignment horizontal="left" vertical="center" wrapText="1"/>
    </xf>
    <xf numFmtId="166" fontId="113" fillId="0" borderId="1137">
      <protection locked="0"/>
    </xf>
    <xf numFmtId="208" fontId="90" fillId="63" borderId="1136"/>
    <xf numFmtId="0" fontId="147" fillId="73" borderId="1108">
      <alignment horizontal="left" vertical="center" wrapText="1"/>
    </xf>
    <xf numFmtId="260" fontId="164" fillId="0" borderId="2325" applyBorder="0"/>
    <xf numFmtId="229" fontId="81" fillId="65" borderId="2334" applyFont="0" applyFill="0" applyBorder="0" applyAlignment="0" applyProtection="0"/>
    <xf numFmtId="0" fontId="147" fillId="73" borderId="1147">
      <alignment horizontal="left" vertical="center" wrapText="1"/>
    </xf>
    <xf numFmtId="166" fontId="113" fillId="0" borderId="1146">
      <protection locked="0"/>
    </xf>
    <xf numFmtId="208" fontId="90" fillId="63" borderId="1145"/>
    <xf numFmtId="0" fontId="147" fillId="73" borderId="1173">
      <alignment horizontal="left" vertical="center" wrapText="1"/>
    </xf>
    <xf numFmtId="166" fontId="113" fillId="0" borderId="1172">
      <protection locked="0"/>
    </xf>
    <xf numFmtId="208" fontId="90" fillId="63" borderId="1171"/>
    <xf numFmtId="0" fontId="147" fillId="73" borderId="1163">
      <alignment horizontal="left" vertical="center" wrapText="1"/>
    </xf>
    <xf numFmtId="166" fontId="113" fillId="0" borderId="1162">
      <protection locked="0"/>
    </xf>
    <xf numFmtId="208" fontId="90" fillId="63" borderId="1161"/>
    <xf numFmtId="0" fontId="147" fillId="73" borderId="1186">
      <alignment horizontal="left" vertical="center" wrapText="1"/>
    </xf>
    <xf numFmtId="166" fontId="113" fillId="0" borderId="1185">
      <protection locked="0"/>
    </xf>
    <xf numFmtId="208" fontId="90" fillId="63" borderId="1184"/>
    <xf numFmtId="0" fontId="147" fillId="73" borderId="1186">
      <alignment horizontal="left" vertical="center" wrapText="1"/>
    </xf>
    <xf numFmtId="166" fontId="113" fillId="0" borderId="1185">
      <protection locked="0"/>
    </xf>
    <xf numFmtId="208" fontId="90" fillId="63" borderId="1184"/>
    <xf numFmtId="0" fontId="147" fillId="73" borderId="1186">
      <alignment horizontal="left" vertical="center" wrapText="1"/>
    </xf>
    <xf numFmtId="166" fontId="113" fillId="0" borderId="1185">
      <protection locked="0"/>
    </xf>
    <xf numFmtId="208" fontId="90" fillId="63" borderId="1184"/>
    <xf numFmtId="0" fontId="147" fillId="73" borderId="1200">
      <alignment horizontal="left" vertical="center" wrapText="1"/>
    </xf>
    <xf numFmtId="166" fontId="113" fillId="0" borderId="1199">
      <protection locked="0"/>
    </xf>
    <xf numFmtId="208" fontId="90" fillId="63" borderId="1198"/>
    <xf numFmtId="0" fontId="147" fillId="73" borderId="1200">
      <alignment horizontal="left" vertical="center" wrapText="1"/>
    </xf>
    <xf numFmtId="166" fontId="113" fillId="0" borderId="1199">
      <protection locked="0"/>
    </xf>
    <xf numFmtId="208" fontId="90" fillId="63" borderId="1198"/>
    <xf numFmtId="0" fontId="147" fillId="73" borderId="1173">
      <alignment horizontal="left" vertical="center" wrapText="1"/>
    </xf>
    <xf numFmtId="166" fontId="113" fillId="0" borderId="1172">
      <protection locked="0"/>
    </xf>
    <xf numFmtId="208" fontId="90" fillId="63" borderId="1171"/>
    <xf numFmtId="0" fontId="147" fillId="73" borderId="1200">
      <alignment horizontal="left" vertical="center" wrapText="1"/>
    </xf>
    <xf numFmtId="166" fontId="113" fillId="0" borderId="1199">
      <protection locked="0"/>
    </xf>
    <xf numFmtId="208" fontId="90" fillId="63" borderId="1198"/>
    <xf numFmtId="0" fontId="147" fillId="73" borderId="1173">
      <alignment horizontal="left" vertical="center" wrapText="1"/>
    </xf>
    <xf numFmtId="166" fontId="113" fillId="0" borderId="1172">
      <protection locked="0"/>
    </xf>
    <xf numFmtId="208" fontId="90" fillId="63" borderId="1171"/>
    <xf numFmtId="0" fontId="147" fillId="73" borderId="1200">
      <alignment horizontal="left" vertical="center" wrapText="1"/>
    </xf>
    <xf numFmtId="166" fontId="113" fillId="0" borderId="1199">
      <protection locked="0"/>
    </xf>
    <xf numFmtId="208" fontId="90" fillId="63" borderId="1198"/>
    <xf numFmtId="0" fontId="147" fillId="73" borderId="1200">
      <alignment horizontal="left" vertical="center" wrapText="1"/>
    </xf>
    <xf numFmtId="166" fontId="113" fillId="0" borderId="1199">
      <protection locked="0"/>
    </xf>
    <xf numFmtId="208" fontId="90" fillId="63" borderId="1198"/>
    <xf numFmtId="0" fontId="147" fillId="73" borderId="1220">
      <alignment horizontal="left" vertical="center" wrapText="1"/>
    </xf>
    <xf numFmtId="166" fontId="113" fillId="0" borderId="1219">
      <protection locked="0"/>
    </xf>
    <xf numFmtId="208" fontId="90" fillId="63" borderId="1218"/>
    <xf numFmtId="0" fontId="147" fillId="73" borderId="1234">
      <alignment horizontal="left" vertical="center" wrapText="1"/>
    </xf>
    <xf numFmtId="166" fontId="113" fillId="0" borderId="1233">
      <protection locked="0"/>
    </xf>
    <xf numFmtId="208" fontId="90" fillId="63" borderId="1232"/>
    <xf numFmtId="0" fontId="12" fillId="0" borderId="1119"/>
    <xf numFmtId="0" fontId="12" fillId="0" borderId="1128"/>
    <xf numFmtId="0" fontId="147" fillId="73" borderId="1108">
      <alignment horizontal="left" vertical="center" wrapText="1"/>
    </xf>
    <xf numFmtId="0" fontId="12" fillId="0" borderId="1128"/>
    <xf numFmtId="260" fontId="164" fillId="0" borderId="2367" applyBorder="0"/>
    <xf numFmtId="10" fontId="108" fillId="65" borderId="1119" applyNumberFormat="0" applyBorder="0" applyAlignment="0" applyProtection="0"/>
    <xf numFmtId="0" fontId="12" fillId="0" borderId="1150"/>
    <xf numFmtId="0" fontId="147" fillId="73" borderId="1138">
      <alignment horizontal="left" vertical="center" wrapText="1"/>
    </xf>
    <xf numFmtId="10" fontId="108" fillId="65" borderId="1128" applyNumberFormat="0" applyBorder="0" applyAlignment="0" applyProtection="0"/>
    <xf numFmtId="229" fontId="81" fillId="65" borderId="2334" applyFont="0" applyFill="0" applyBorder="0" applyAlignment="0" applyProtection="0"/>
    <xf numFmtId="208" fontId="90" fillId="63" borderId="1100"/>
    <xf numFmtId="166" fontId="113" fillId="0" borderId="1101">
      <protection locked="0"/>
    </xf>
    <xf numFmtId="0" fontId="147" fillId="73" borderId="1102">
      <alignment horizontal="left" vertical="center" wrapText="1"/>
    </xf>
    <xf numFmtId="260" fontId="164" fillId="0" borderId="2367" applyBorder="0"/>
    <xf numFmtId="0" fontId="147" fillId="73" borderId="1147">
      <alignment horizontal="left" vertical="center" wrapText="1"/>
    </xf>
    <xf numFmtId="0" fontId="47" fillId="0" borderId="1124">
      <alignment horizontal="left" vertical="center"/>
    </xf>
    <xf numFmtId="1" fontId="121" fillId="69" borderId="1110" applyNumberFormat="0" applyBorder="0" applyAlignment="0">
      <alignment horizontal="centerContinuous" vertical="center"/>
      <protection locked="0"/>
    </xf>
    <xf numFmtId="237" fontId="12" fillId="71" borderId="1119" applyNumberFormat="0" applyFont="0" applyBorder="0" applyAlignment="0" applyProtection="0"/>
    <xf numFmtId="0" fontId="25" fillId="8" borderId="1111" applyNumberFormat="0" applyAlignment="0" applyProtection="0"/>
    <xf numFmtId="10" fontId="108" fillId="65" borderId="1128" applyNumberFormat="0" applyBorder="0" applyAlignment="0" applyProtection="0"/>
    <xf numFmtId="0" fontId="12" fillId="0" borderId="1165"/>
    <xf numFmtId="1" fontId="121" fillId="69" borderId="1125" applyNumberFormat="0" applyBorder="0" applyAlignment="0">
      <alignment horizontal="centerContinuous" vertical="center"/>
      <protection locked="0"/>
    </xf>
    <xf numFmtId="0" fontId="25" fillId="8" borderId="1120" applyNumberFormat="0" applyAlignment="0" applyProtection="0"/>
    <xf numFmtId="0" fontId="47" fillId="0" borderId="1133">
      <alignment horizontal="left" vertical="center"/>
    </xf>
    <xf numFmtId="237" fontId="12" fillId="71" borderId="1128" applyNumberFormat="0" applyFont="0" applyBorder="0" applyAlignment="0" applyProtection="0"/>
    <xf numFmtId="224" fontId="108" fillId="0" borderId="825" applyFont="0" applyFill="0" applyBorder="0" applyAlignment="0" applyProtection="0"/>
    <xf numFmtId="0" fontId="147" fillId="73" borderId="1163">
      <alignment horizontal="left" vertical="center" wrapText="1"/>
    </xf>
    <xf numFmtId="1" fontId="121" fillId="69" borderId="1134" applyNumberFormat="0" applyBorder="0" applyAlignment="0">
      <alignment horizontal="centerContinuous" vertical="center"/>
      <protection locked="0"/>
    </xf>
    <xf numFmtId="224" fontId="108" fillId="0" borderId="825" applyFont="0" applyFill="0" applyBorder="0" applyAlignment="0" applyProtection="0"/>
    <xf numFmtId="10" fontId="108" fillId="65" borderId="1150" applyNumberFormat="0" applyBorder="0" applyAlignment="0" applyProtection="0"/>
    <xf numFmtId="0" fontId="47" fillId="0" borderId="1124">
      <alignment horizontal="left" vertical="center"/>
    </xf>
    <xf numFmtId="237" fontId="12" fillId="71" borderId="1128" applyNumberFormat="0" applyFont="0" applyBorder="0" applyAlignment="0" applyProtection="0"/>
    <xf numFmtId="1" fontId="121" fillId="69" borderId="1134" applyNumberFormat="0" applyBorder="0" applyAlignment="0">
      <alignment horizontal="centerContinuous" vertical="center"/>
      <protection locked="0"/>
    </xf>
    <xf numFmtId="224" fontId="108" fillId="0" borderId="825" applyFont="0" applyFill="0" applyBorder="0" applyAlignment="0" applyProtection="0"/>
    <xf numFmtId="0" fontId="25" fillId="8" borderId="1129" applyNumberFormat="0" applyAlignment="0" applyProtection="0"/>
    <xf numFmtId="0" fontId="12" fillId="0" borderId="1189"/>
    <xf numFmtId="0" fontId="147" fillId="73" borderId="1163">
      <alignment horizontal="left" vertical="center" wrapText="1"/>
    </xf>
    <xf numFmtId="0" fontId="47" fillId="0" borderId="1158">
      <alignment horizontal="left" vertical="center"/>
    </xf>
    <xf numFmtId="10" fontId="108" fillId="65" borderId="1165" applyNumberFormat="0" applyBorder="0" applyAlignment="0" applyProtection="0"/>
    <xf numFmtId="260" fontId="164" fillId="0" borderId="2367" applyBorder="0"/>
    <xf numFmtId="237" fontId="12" fillId="71" borderId="1150" applyNumberFormat="0" applyFont="0" applyBorder="0" applyAlignment="0" applyProtection="0"/>
    <xf numFmtId="224" fontId="108" fillId="0" borderId="825" applyFont="0" applyFill="0" applyBorder="0" applyAlignment="0" applyProtection="0"/>
    <xf numFmtId="1" fontId="121" fillId="69" borderId="1125" applyNumberFormat="0" applyBorder="0" applyAlignment="0">
      <alignment horizontal="centerContinuous" vertical="center"/>
      <protection locked="0"/>
    </xf>
    <xf numFmtId="208" fontId="90" fillId="63" borderId="2314"/>
    <xf numFmtId="0" fontId="25" fillId="8" borderId="1155" applyNumberFormat="0" applyAlignment="0" applyProtection="0"/>
    <xf numFmtId="0" fontId="47" fillId="0" borderId="1180">
      <alignment horizontal="left" vertical="center"/>
    </xf>
    <xf numFmtId="237" fontId="12" fillId="71" borderId="1165" applyNumberFormat="0" applyFont="0" applyBorder="0" applyAlignment="0" applyProtection="0"/>
    <xf numFmtId="0" fontId="17" fillId="21" borderId="2131" applyNumberFormat="0" applyAlignment="0" applyProtection="0"/>
    <xf numFmtId="0" fontId="12" fillId="0" borderId="1201"/>
    <xf numFmtId="0" fontId="147" fillId="73" borderId="1186">
      <alignment horizontal="left" vertical="center" wrapText="1"/>
    </xf>
    <xf numFmtId="1" fontId="121" fillId="69" borderId="1181" applyNumberFormat="0" applyBorder="0" applyAlignment="0">
      <alignment horizontal="centerContinuous" vertical="center"/>
      <protection locked="0"/>
    </xf>
    <xf numFmtId="10" fontId="108" fillId="65" borderId="1189" applyNumberFormat="0" applyBorder="0" applyAlignment="0" applyProtection="0"/>
    <xf numFmtId="0" fontId="25" fillId="8" borderId="1166" applyNumberFormat="0" applyAlignment="0" applyProtection="0"/>
    <xf numFmtId="0" fontId="47" fillId="0" borderId="1180">
      <alignment horizontal="left" vertical="center"/>
    </xf>
    <xf numFmtId="171" fontId="12" fillId="0" borderId="2350" applyBorder="0" applyProtection="0">
      <alignment horizontal="right" vertical="center"/>
    </xf>
    <xf numFmtId="0" fontId="189" fillId="83" borderId="2350" applyBorder="0" applyProtection="0">
      <alignment horizontal="centerContinuous" vertical="center"/>
    </xf>
    <xf numFmtId="49" fontId="79" fillId="0" borderId="2350">
      <alignment vertical="center"/>
    </xf>
    <xf numFmtId="283" fontId="79" fillId="0" borderId="2350">
      <alignment horizontal="right"/>
    </xf>
    <xf numFmtId="166" fontId="113" fillId="0" borderId="2315">
      <protection locked="0"/>
    </xf>
    <xf numFmtId="1" fontId="121" fillId="69" borderId="1181" applyNumberFormat="0" applyBorder="0" applyAlignment="0">
      <alignment horizontal="centerContinuous" vertical="center"/>
      <protection locked="0"/>
    </xf>
    <xf numFmtId="0" fontId="25" fillId="8" borderId="1166" applyNumberFormat="0" applyAlignment="0" applyProtection="0"/>
    <xf numFmtId="0" fontId="47" fillId="0" borderId="1194">
      <alignment horizontal="left" vertical="center"/>
    </xf>
    <xf numFmtId="237" fontId="12" fillId="71" borderId="1189" applyNumberFormat="0" applyFont="0" applyBorder="0" applyAlignment="0" applyProtection="0"/>
    <xf numFmtId="0" fontId="147" fillId="73" borderId="1173">
      <alignment horizontal="left" vertical="center" wrapText="1"/>
    </xf>
    <xf numFmtId="0" fontId="12" fillId="0" borderId="1201"/>
    <xf numFmtId="260" fontId="164" fillId="0" borderId="2376" applyBorder="0"/>
    <xf numFmtId="1" fontId="121" fillId="69" borderId="1195" applyNumberFormat="0" applyBorder="0" applyAlignment="0">
      <alignment horizontal="centerContinuous" vertical="center"/>
      <protection locked="0"/>
    </xf>
    <xf numFmtId="10" fontId="108" fillId="65" borderId="1201" applyNumberFormat="0" applyBorder="0" applyAlignment="0" applyProtection="0"/>
    <xf numFmtId="0" fontId="25" fillId="8" borderId="1190" applyNumberFormat="0" applyAlignment="0" applyProtection="0"/>
    <xf numFmtId="0" fontId="147" fillId="73" borderId="1200">
      <alignment horizontal="left" vertical="center" wrapText="1"/>
    </xf>
    <xf numFmtId="260" fontId="164" fillId="0" borderId="2367" applyBorder="0"/>
    <xf numFmtId="171" fontId="85" fillId="0" borderId="2318"/>
    <xf numFmtId="241" fontId="194" fillId="86" borderId="2140" applyNumberFormat="0" applyBorder="0" applyAlignment="0" applyProtection="0">
      <alignment vertical="center"/>
    </xf>
    <xf numFmtId="0" fontId="25" fillId="8" borderId="2131" applyNumberFormat="0" applyAlignment="0" applyProtection="0"/>
    <xf numFmtId="0" fontId="47" fillId="0" borderId="1158">
      <alignment horizontal="left" vertical="center"/>
    </xf>
    <xf numFmtId="0" fontId="12" fillId="0" borderId="1223"/>
    <xf numFmtId="237" fontId="12" fillId="71" borderId="1201" applyNumberFormat="0" applyFont="0" applyBorder="0" applyAlignment="0" applyProtection="0"/>
    <xf numFmtId="241" fontId="194" fillId="86" borderId="1109" applyNumberFormat="0" applyBorder="0" applyAlignment="0" applyProtection="0">
      <alignment vertical="center"/>
    </xf>
    <xf numFmtId="171" fontId="85" fillId="0" borderId="1118"/>
    <xf numFmtId="0" fontId="147" fillId="73" borderId="2344">
      <alignment horizontal="left" vertical="center" wrapText="1"/>
    </xf>
    <xf numFmtId="166" fontId="113" fillId="0" borderId="2343">
      <protection locked="0"/>
    </xf>
    <xf numFmtId="0" fontId="147" fillId="73" borderId="1173">
      <alignment horizontal="left" vertical="center" wrapText="1"/>
    </xf>
    <xf numFmtId="208" fontId="90" fillId="63" borderId="2342"/>
    <xf numFmtId="1" fontId="121" fillId="69" borderId="1170" applyNumberFormat="0" applyBorder="0" applyAlignment="0">
      <alignment horizontal="centerContinuous" vertical="center"/>
      <protection locked="0"/>
    </xf>
    <xf numFmtId="0" fontId="147" fillId="73" borderId="2344">
      <alignment horizontal="left" vertical="center" wrapText="1"/>
    </xf>
    <xf numFmtId="0" fontId="47" fillId="0" borderId="1158">
      <alignment horizontal="left" vertical="center"/>
    </xf>
    <xf numFmtId="241" fontId="194" fillId="86" borderId="1139" applyNumberFormat="0" applyBorder="0" applyAlignment="0" applyProtection="0">
      <alignment vertical="center"/>
    </xf>
    <xf numFmtId="171" fontId="85" fillId="0" borderId="1140"/>
    <xf numFmtId="10" fontId="108" fillId="65" borderId="1201" applyNumberFormat="0" applyBorder="0" applyAlignment="0" applyProtection="0"/>
    <xf numFmtId="0" fontId="25" fillId="8" borderId="1203" applyNumberFormat="0" applyAlignment="0" applyProtection="0"/>
    <xf numFmtId="166" fontId="113" fillId="0" borderId="2343">
      <protection locked="0"/>
    </xf>
    <xf numFmtId="208" fontId="90" fillId="63" borderId="2342"/>
    <xf numFmtId="0" fontId="147" fillId="73" borderId="2316">
      <alignment horizontal="left" vertical="center" wrapText="1"/>
    </xf>
    <xf numFmtId="1" fontId="121" fillId="69" borderId="1170" applyNumberFormat="0" applyBorder="0" applyAlignment="0">
      <alignment horizontal="centerContinuous" vertical="center"/>
      <protection locked="0"/>
    </xf>
    <xf numFmtId="0" fontId="147" fillId="73" borderId="2359">
      <alignment horizontal="left" vertical="center" wrapText="1"/>
    </xf>
    <xf numFmtId="166" fontId="113" fillId="0" borderId="2358">
      <protection locked="0"/>
    </xf>
    <xf numFmtId="208" fontId="90" fillId="63" borderId="2357"/>
    <xf numFmtId="0" fontId="147" fillId="73" borderId="1200">
      <alignment horizontal="left" vertical="center" wrapText="1"/>
    </xf>
    <xf numFmtId="0" fontId="25" fillId="8" borderId="1175" applyNumberFormat="0" applyAlignment="0" applyProtection="0"/>
    <xf numFmtId="0" fontId="147" fillId="73" borderId="2372">
      <alignment horizontal="left" vertical="center" wrapText="1"/>
    </xf>
    <xf numFmtId="241" fontId="194" fillId="86" borderId="1139" applyNumberFormat="0" applyBorder="0" applyAlignment="0" applyProtection="0">
      <alignment vertical="center"/>
    </xf>
    <xf numFmtId="171" fontId="85" fillId="0" borderId="1140"/>
    <xf numFmtId="0" fontId="47" fillId="0" borderId="1158">
      <alignment horizontal="left" vertical="center"/>
    </xf>
    <xf numFmtId="166" fontId="113" fillId="0" borderId="2371">
      <protection locked="0"/>
    </xf>
    <xf numFmtId="208" fontId="90" fillId="63" borderId="2370"/>
    <xf numFmtId="166" fontId="113" fillId="0" borderId="2371">
      <protection locked="0"/>
    </xf>
    <xf numFmtId="0" fontId="47" fillId="0" borderId="1158">
      <alignment horizontal="left" vertical="center"/>
    </xf>
    <xf numFmtId="1" fontId="121" fillId="69" borderId="1170" applyNumberFormat="0" applyBorder="0" applyAlignment="0">
      <alignment horizontal="centerContinuous" vertical="center"/>
      <protection locked="0"/>
    </xf>
    <xf numFmtId="237" fontId="12" fillId="71" borderId="1201" applyNumberFormat="0" applyFont="0" applyBorder="0" applyAlignment="0" applyProtection="0"/>
    <xf numFmtId="0" fontId="147" fillId="73" borderId="1220">
      <alignment horizontal="left" vertical="center" wrapText="1"/>
    </xf>
    <xf numFmtId="0" fontId="25" fillId="8" borderId="1175" applyNumberFormat="0" applyAlignment="0" applyProtection="0"/>
    <xf numFmtId="166" fontId="113" fillId="0" borderId="1107">
      <protection locked="0"/>
    </xf>
    <xf numFmtId="208" fontId="90" fillId="63" borderId="2370"/>
    <xf numFmtId="1" fontId="121" fillId="69" borderId="1170" applyNumberFormat="0" applyBorder="0" applyAlignment="0">
      <alignment horizontal="centerContinuous" vertical="center"/>
      <protection locked="0"/>
    </xf>
    <xf numFmtId="10" fontId="108" fillId="65" borderId="1223" applyNumberFormat="0" applyBorder="0" applyAlignment="0" applyProtection="0"/>
    <xf numFmtId="0" fontId="12" fillId="0" borderId="2319"/>
    <xf numFmtId="0" fontId="25" fillId="8" borderId="1203" applyNumberFormat="0" applyAlignment="0" applyProtection="0"/>
    <xf numFmtId="241" fontId="194" fillId="86" borderId="1148" applyNumberFormat="0" applyBorder="0" applyAlignment="0" applyProtection="0">
      <alignment vertical="center"/>
    </xf>
    <xf numFmtId="171" fontId="85" fillId="0" borderId="1149"/>
    <xf numFmtId="0" fontId="147" fillId="73" borderId="2330">
      <alignment horizontal="left" vertical="center" wrapText="1"/>
    </xf>
    <xf numFmtId="0" fontId="12" fillId="24" borderId="1121" applyNumberFormat="0" applyFont="0" applyAlignment="0" applyProtection="0"/>
    <xf numFmtId="0" fontId="25" fillId="8" borderId="1175" applyNumberFormat="0" applyAlignment="0" applyProtection="0"/>
    <xf numFmtId="0" fontId="47" fillId="0" borderId="1228">
      <alignment horizontal="left" vertical="center"/>
    </xf>
    <xf numFmtId="10" fontId="108" fillId="65" borderId="2319" applyNumberFormat="0" applyBorder="0" applyAlignment="0" applyProtection="0"/>
    <xf numFmtId="241" fontId="194" fillId="86" borderId="1179" applyNumberFormat="0" applyBorder="0" applyAlignment="0" applyProtection="0">
      <alignment vertical="center"/>
    </xf>
    <xf numFmtId="241" fontId="194" fillId="86" borderId="1174" applyNumberFormat="0" applyBorder="0" applyAlignment="0" applyProtection="0">
      <alignment vertical="center"/>
    </xf>
    <xf numFmtId="171" fontId="85" fillId="0" borderId="1164"/>
    <xf numFmtId="166" fontId="113" fillId="0" borderId="1137">
      <protection locked="0"/>
    </xf>
    <xf numFmtId="237" fontId="12" fillId="71" borderId="1223" applyNumberFormat="0" applyFont="0" applyBorder="0" applyAlignment="0" applyProtection="0"/>
    <xf numFmtId="0" fontId="12" fillId="0" borderId="2351"/>
    <xf numFmtId="0" fontId="12" fillId="0" borderId="2362"/>
    <xf numFmtId="1" fontId="121" fillId="69" borderId="1229" applyNumberFormat="0" applyBorder="0" applyAlignment="0">
      <alignment horizontal="centerContinuous" vertical="center"/>
      <protection locked="0"/>
    </xf>
    <xf numFmtId="238" fontId="87" fillId="0" borderId="2329">
      <alignment horizontal="center"/>
    </xf>
    <xf numFmtId="0" fontId="47" fillId="0" borderId="1228">
      <alignment horizontal="left" vertical="center"/>
    </xf>
    <xf numFmtId="0" fontId="25" fillId="8" borderId="1224" applyNumberFormat="0" applyAlignment="0" applyProtection="0"/>
    <xf numFmtId="208" fontId="90" fillId="63" borderId="2314"/>
    <xf numFmtId="166" fontId="113" fillId="0" borderId="1146">
      <protection locked="0"/>
    </xf>
    <xf numFmtId="166" fontId="113" fillId="0" borderId="2315">
      <protection locked="0"/>
    </xf>
    <xf numFmtId="1" fontId="121" fillId="69" borderId="1229" applyNumberFormat="0" applyBorder="0" applyAlignment="0">
      <alignment horizontal="centerContinuous" vertical="center"/>
      <protection locked="0"/>
    </xf>
    <xf numFmtId="0" fontId="25" fillId="8" borderId="1224" applyNumberFormat="0" applyAlignment="0" applyProtection="0"/>
    <xf numFmtId="0" fontId="147" fillId="73" borderId="2316">
      <alignment horizontal="left" vertical="center" wrapText="1"/>
    </xf>
    <xf numFmtId="171" fontId="85" fillId="0" borderId="1188"/>
    <xf numFmtId="171" fontId="85" fillId="0" borderId="1188"/>
    <xf numFmtId="241" fontId="194" fillId="86" borderId="1187" applyNumberFormat="0" applyBorder="0" applyAlignment="0" applyProtection="0">
      <alignment vertical="center"/>
    </xf>
    <xf numFmtId="166" fontId="113" fillId="0" borderId="1162">
      <protection locked="0"/>
    </xf>
    <xf numFmtId="0" fontId="47" fillId="0" borderId="2325">
      <alignment horizontal="left" vertical="center"/>
    </xf>
    <xf numFmtId="166" fontId="113" fillId="0" borderId="1162">
      <protection locked="0"/>
    </xf>
    <xf numFmtId="0" fontId="17" fillId="21" borderId="1111" applyNumberFormat="0" applyAlignment="0" applyProtection="0"/>
    <xf numFmtId="0" fontId="12" fillId="24" borderId="1167" applyNumberFormat="0" applyFont="0" applyAlignment="0" applyProtection="0"/>
    <xf numFmtId="241" fontId="194" fillId="86" borderId="1187" applyNumberFormat="0" applyBorder="0" applyAlignment="0" applyProtection="0">
      <alignment vertical="center"/>
    </xf>
    <xf numFmtId="171" fontId="85" fillId="0" borderId="1197"/>
    <xf numFmtId="0" fontId="83" fillId="0" borderId="1116" applyNumberFormat="0" applyFont="0" applyFill="0" applyAlignment="0" applyProtection="0"/>
    <xf numFmtId="171" fontId="85" fillId="0" borderId="1197"/>
    <xf numFmtId="0" fontId="17" fillId="21" borderId="1120" applyNumberFormat="0" applyAlignment="0" applyProtection="0"/>
    <xf numFmtId="208" fontId="90" fillId="63" borderId="1106"/>
    <xf numFmtId="0" fontId="83" fillId="0" borderId="1126" applyNumberFormat="0" applyFont="0" applyFill="0" applyAlignment="0" applyProtection="0"/>
    <xf numFmtId="0" fontId="12" fillId="24" borderId="1167" applyNumberFormat="0" applyFont="0" applyAlignment="0" applyProtection="0"/>
    <xf numFmtId="167" fontId="87" fillId="0" borderId="1127" applyFont="0"/>
    <xf numFmtId="171" fontId="85" fillId="0" borderId="1197"/>
    <xf numFmtId="237" fontId="12" fillId="71" borderId="2319" applyNumberFormat="0" applyFont="0" applyBorder="0" applyAlignment="0" applyProtection="0"/>
    <xf numFmtId="208" fontId="90" fillId="63" borderId="1136"/>
    <xf numFmtId="171" fontId="85" fillId="0" borderId="1209"/>
    <xf numFmtId="166" fontId="113" fillId="0" borderId="1185">
      <protection locked="0"/>
    </xf>
    <xf numFmtId="167" fontId="87" fillId="0" borderId="1127" applyFont="0"/>
    <xf numFmtId="0" fontId="12" fillId="24" borderId="1193" applyNumberFormat="0" applyFont="0" applyAlignment="0" applyProtection="0"/>
    <xf numFmtId="0" fontId="17" fillId="21" borderId="1129" applyNumberFormat="0" applyAlignment="0" applyProtection="0"/>
    <xf numFmtId="0" fontId="83" fillId="0" borderId="1126" applyNumberFormat="0" applyFont="0" applyFill="0" applyAlignment="0" applyProtection="0"/>
    <xf numFmtId="0" fontId="12" fillId="0" borderId="2362"/>
    <xf numFmtId="0" fontId="147" fillId="73" borderId="2344">
      <alignment horizontal="left" vertical="center" wrapText="1"/>
    </xf>
    <xf numFmtId="241" fontId="194" fillId="86" borderId="1187" applyNumberFormat="0" applyBorder="0" applyAlignment="0" applyProtection="0">
      <alignment vertical="center"/>
    </xf>
    <xf numFmtId="171" fontId="85" fillId="0" borderId="1197"/>
    <xf numFmtId="208" fontId="90" fillId="63" borderId="1145"/>
    <xf numFmtId="167" fontId="87" fillId="0" borderId="1144" applyFont="0"/>
    <xf numFmtId="171" fontId="85" fillId="0" borderId="1209"/>
    <xf numFmtId="0" fontId="17" fillId="21" borderId="1155" applyNumberFormat="0" applyAlignment="0" applyProtection="0"/>
    <xf numFmtId="0" fontId="83" fillId="0" borderId="1159" applyNumberFormat="0" applyFont="0" applyFill="0" applyAlignment="0" applyProtection="0"/>
    <xf numFmtId="208" fontId="90" fillId="63" borderId="1161"/>
    <xf numFmtId="241" fontId="194" fillId="86" borderId="1187" applyNumberFormat="0" applyBorder="0" applyAlignment="0" applyProtection="0">
      <alignment vertical="center"/>
    </xf>
    <xf numFmtId="171" fontId="85" fillId="0" borderId="1197"/>
    <xf numFmtId="167" fontId="87" fillId="0" borderId="1160" applyFont="0"/>
    <xf numFmtId="166" fontId="113" fillId="0" borderId="1172">
      <protection locked="0"/>
    </xf>
    <xf numFmtId="0" fontId="12" fillId="24" borderId="1204" applyNumberFormat="0" applyFont="0" applyAlignment="0" applyProtection="0"/>
    <xf numFmtId="241" fontId="194" fillId="86" borderId="1187" applyNumberFormat="0" applyBorder="0" applyAlignment="0" applyProtection="0">
      <alignment vertical="center"/>
    </xf>
    <xf numFmtId="171" fontId="85" fillId="0" borderId="1197"/>
    <xf numFmtId="1" fontId="121" fillId="69" borderId="2320" applyNumberFormat="0" applyBorder="0" applyAlignment="0">
      <alignment horizontal="centerContinuous" vertical="center"/>
      <protection locked="0"/>
    </xf>
    <xf numFmtId="0" fontId="147" fillId="73" borderId="2344">
      <alignment horizontal="left" vertical="center" wrapText="1"/>
    </xf>
    <xf numFmtId="0" fontId="17" fillId="21" borderId="1166" applyNumberFormat="0" applyAlignment="0" applyProtection="0"/>
    <xf numFmtId="0" fontId="25" fillId="8" borderId="2321" applyNumberFormat="0" applyAlignment="0" applyProtection="0"/>
    <xf numFmtId="0" fontId="83" fillId="0" borderId="1182" applyNumberFormat="0" applyFont="0" applyFill="0" applyAlignment="0" applyProtection="0"/>
    <xf numFmtId="260" fontId="164" fillId="0" borderId="1133" applyBorder="0"/>
    <xf numFmtId="0" fontId="47" fillId="0" borderId="2347">
      <alignment horizontal="left" vertical="center"/>
    </xf>
    <xf numFmtId="10" fontId="108" fillId="65" borderId="2351" applyNumberFormat="0" applyBorder="0" applyAlignment="0" applyProtection="0"/>
    <xf numFmtId="227" fontId="78" fillId="0" borderId="2328" applyNumberFormat="0" applyFill="0">
      <alignment horizontal="right"/>
    </xf>
    <xf numFmtId="227" fontId="78" fillId="0" borderId="2328" applyNumberFormat="0" applyFill="0">
      <alignment horizontal="right"/>
    </xf>
    <xf numFmtId="166" fontId="113" fillId="0" borderId="1199">
      <protection locked="0"/>
    </xf>
    <xf numFmtId="260" fontId="164" fillId="0" borderId="1115" applyBorder="0"/>
    <xf numFmtId="0" fontId="12" fillId="24" borderId="1176" applyNumberFormat="0" applyFont="0" applyAlignment="0" applyProtection="0"/>
    <xf numFmtId="208" fontId="90" fillId="63" borderId="1161"/>
    <xf numFmtId="167" fontId="87" fillId="0" borderId="1160" applyFont="0"/>
    <xf numFmtId="241" fontId="194" fillId="86" borderId="1221" applyNumberFormat="0" applyBorder="0" applyAlignment="0" applyProtection="0">
      <alignment vertical="center"/>
    </xf>
    <xf numFmtId="171" fontId="85" fillId="0" borderId="1222"/>
    <xf numFmtId="0" fontId="17" fillId="21" borderId="1166" applyNumberFormat="0" applyAlignment="0" applyProtection="0"/>
    <xf numFmtId="0" fontId="147" fillId="73" borderId="2372">
      <alignment horizontal="left" vertical="center" wrapText="1"/>
    </xf>
    <xf numFmtId="0" fontId="83" fillId="0" borderId="1182" applyNumberFormat="0" applyFont="0" applyFill="0" applyAlignment="0" applyProtection="0"/>
    <xf numFmtId="0" fontId="12" fillId="24" borderId="1176" applyNumberFormat="0" applyFont="0" applyAlignment="0" applyProtection="0"/>
    <xf numFmtId="166" fontId="113" fillId="0" borderId="1172">
      <protection locked="0"/>
    </xf>
    <xf numFmtId="0" fontId="12" fillId="24" borderId="1204" applyNumberFormat="0" applyFont="0" applyAlignment="0" applyProtection="0"/>
    <xf numFmtId="224" fontId="108" fillId="0" borderId="2100" applyFont="0" applyFill="0" applyBorder="0" applyAlignment="0" applyProtection="0"/>
    <xf numFmtId="241" fontId="194" fillId="86" borderId="1235" applyNumberFormat="0" applyBorder="0" applyAlignment="0" applyProtection="0">
      <alignment vertical="center"/>
    </xf>
    <xf numFmtId="0" fontId="17" fillId="21" borderId="1190" applyNumberFormat="0" applyAlignment="0" applyProtection="0"/>
    <xf numFmtId="171" fontId="85" fillId="0" borderId="1236"/>
    <xf numFmtId="0" fontId="83" fillId="0" borderId="1196" applyNumberFormat="0" applyFont="0" applyFill="0" applyAlignment="0" applyProtection="0"/>
    <xf numFmtId="0" fontId="12" fillId="24" borderId="1114" applyNumberFormat="0" applyFont="0" applyAlignment="0" applyProtection="0"/>
    <xf numFmtId="208" fontId="90" fillId="63" borderId="1184"/>
    <xf numFmtId="167" fontId="87" fillId="0" borderId="1183" applyFont="0"/>
    <xf numFmtId="166" fontId="113" fillId="0" borderId="1199">
      <protection locked="0"/>
    </xf>
    <xf numFmtId="1" fontId="121" fillId="69" borderId="2348" applyNumberFormat="0" applyBorder="0" applyAlignment="0">
      <alignment horizontal="centerContinuous" vertical="center"/>
      <protection locked="0"/>
    </xf>
    <xf numFmtId="10" fontId="108" fillId="65" borderId="2362" applyNumberFormat="0" applyBorder="0" applyAlignment="0" applyProtection="0"/>
    <xf numFmtId="0" fontId="25" fillId="8" borderId="2338" applyNumberFormat="0" applyAlignment="0" applyProtection="0"/>
    <xf numFmtId="0" fontId="147" fillId="73" borderId="2372">
      <alignment horizontal="left" vertical="center" wrapText="1"/>
    </xf>
    <xf numFmtId="0" fontId="47" fillId="0" borderId="2325">
      <alignment horizontal="left" vertical="center"/>
    </xf>
    <xf numFmtId="237" fontId="12" fillId="71" borderId="2351" applyNumberFormat="0" applyFont="0" applyBorder="0" applyAlignment="0" applyProtection="0"/>
    <xf numFmtId="224" fontId="108" fillId="0" borderId="2100" applyFont="0" applyFill="0" applyBorder="0" applyAlignment="0" applyProtection="0"/>
    <xf numFmtId="10" fontId="108" fillId="65" borderId="2362" applyNumberFormat="0" applyBorder="0" applyAlignment="0" applyProtection="0"/>
    <xf numFmtId="1" fontId="121" fillId="69" borderId="2335" applyNumberFormat="0" applyBorder="0" applyAlignment="0">
      <alignment horizontal="centerContinuous" vertical="center"/>
      <protection locked="0"/>
    </xf>
    <xf numFmtId="0" fontId="83" fillId="0" borderId="1159" applyNumberFormat="0" applyFont="0" applyFill="0" applyAlignment="0" applyProtection="0"/>
    <xf numFmtId="166" fontId="113" fillId="0" borderId="1219">
      <protection locked="0"/>
    </xf>
    <xf numFmtId="0" fontId="12" fillId="24" borderId="1225" applyNumberFormat="0" applyFont="0" applyAlignment="0" applyProtection="0"/>
    <xf numFmtId="0" fontId="17" fillId="21" borderId="1203" applyNumberFormat="0" applyAlignment="0" applyProtection="0"/>
    <xf numFmtId="0" fontId="83" fillId="0" borderId="1159" applyNumberFormat="0" applyFont="0" applyFill="0" applyAlignment="0" applyProtection="0"/>
    <xf numFmtId="0" fontId="147" fillId="73" borderId="2390">
      <alignment horizontal="left" vertical="center" wrapText="1"/>
    </xf>
    <xf numFmtId="0" fontId="12" fillId="24" borderId="1225" applyNumberFormat="0" applyFont="0" applyAlignment="0" applyProtection="0"/>
    <xf numFmtId="208" fontId="90" fillId="63" borderId="1171"/>
    <xf numFmtId="0" fontId="17" fillId="21" borderId="1175" applyNumberFormat="0" applyAlignment="0" applyProtection="0"/>
    <xf numFmtId="0" fontId="83" fillId="0" borderId="1159" applyNumberFormat="0" applyFont="0" applyFill="0" applyAlignment="0" applyProtection="0"/>
    <xf numFmtId="208" fontId="90" fillId="63" borderId="1198"/>
    <xf numFmtId="167" fontId="87" fillId="0" borderId="1202" applyFont="0"/>
    <xf numFmtId="0" fontId="47" fillId="0" borderId="2367">
      <alignment horizontal="left" vertical="center"/>
    </xf>
    <xf numFmtId="224" fontId="108" fillId="0" borderId="2100" applyFont="0" applyFill="0" applyBorder="0" applyAlignment="0" applyProtection="0"/>
    <xf numFmtId="0" fontId="17" fillId="21" borderId="1175" applyNumberFormat="0" applyAlignment="0" applyProtection="0"/>
    <xf numFmtId="237" fontId="12" fillId="71" borderId="2362" applyNumberFormat="0" applyFont="0" applyBorder="0" applyAlignment="0" applyProtection="0"/>
    <xf numFmtId="224" fontId="108" fillId="0" borderId="2100" applyFont="0" applyFill="0" applyBorder="0" applyAlignment="0" applyProtection="0"/>
    <xf numFmtId="1" fontId="121" fillId="69" borderId="2363" applyNumberFormat="0" applyBorder="0" applyAlignment="0">
      <alignment horizontal="centerContinuous" vertical="center"/>
      <protection locked="0"/>
    </xf>
    <xf numFmtId="0" fontId="25" fillId="8" borderId="2364" applyNumberFormat="0" applyAlignment="0" applyProtection="0"/>
    <xf numFmtId="224" fontId="108" fillId="0" borderId="2100" applyFont="0" applyFill="0" applyBorder="0" applyAlignment="0" applyProtection="0"/>
    <xf numFmtId="0" fontId="47" fillId="0" borderId="2367">
      <alignment horizontal="left" vertical="center"/>
    </xf>
    <xf numFmtId="0" fontId="83" fillId="0" borderId="1159" applyNumberFormat="0" applyFont="0" applyFill="0" applyAlignment="0" applyProtection="0"/>
    <xf numFmtId="0" fontId="17" fillId="21" borderId="1203" applyNumberFormat="0" applyAlignment="0" applyProtection="0"/>
    <xf numFmtId="0" fontId="83" fillId="0" borderId="1159" applyNumberFormat="0" applyFont="0" applyFill="0" applyAlignment="0" applyProtection="0"/>
    <xf numFmtId="0" fontId="12" fillId="61" borderId="1111" applyNumberFormat="0">
      <alignment horizontal="left" vertical="center"/>
    </xf>
    <xf numFmtId="0" fontId="12" fillId="60" borderId="1111" applyNumberFormat="0">
      <alignment horizontal="centerContinuous" vertical="center" wrapText="1"/>
    </xf>
    <xf numFmtId="237" fontId="12" fillId="71" borderId="2362" applyNumberFormat="0" applyFont="0" applyBorder="0" applyAlignment="0" applyProtection="0"/>
    <xf numFmtId="208" fontId="90" fillId="63" borderId="1171"/>
    <xf numFmtId="0" fontId="17" fillId="21" borderId="1175" applyNumberFormat="0" applyAlignment="0" applyProtection="0"/>
    <xf numFmtId="241" fontId="194" fillId="86" borderId="1109" applyNumberFormat="0" applyBorder="0" applyAlignment="0" applyProtection="0">
      <alignment vertical="center"/>
    </xf>
    <xf numFmtId="1" fontId="121" fillId="69" borderId="2363" applyNumberFormat="0" applyBorder="0" applyAlignment="0">
      <alignment horizontal="centerContinuous" vertical="center"/>
      <protection locked="0"/>
    </xf>
    <xf numFmtId="0" fontId="12" fillId="61" borderId="1120" applyNumberFormat="0">
      <alignment horizontal="left" vertical="center"/>
    </xf>
    <xf numFmtId="238" fontId="87" fillId="0" borderId="2329">
      <alignment horizontal="center"/>
    </xf>
    <xf numFmtId="0" fontId="47" fillId="0" borderId="2367">
      <alignment horizontal="left" vertical="center"/>
    </xf>
    <xf numFmtId="0" fontId="25" fillId="8" borderId="2364" applyNumberFormat="0" applyAlignment="0" applyProtection="0"/>
    <xf numFmtId="260" fontId="164" fillId="0" borderId="1141" applyBorder="0"/>
    <xf numFmtId="1" fontId="121" fillId="69" borderId="2383" applyNumberFormat="0" applyBorder="0" applyAlignment="0">
      <alignment horizontal="centerContinuous" vertical="center"/>
      <protection locked="0"/>
    </xf>
    <xf numFmtId="260" fontId="164" fillId="0" borderId="1124" applyBorder="0"/>
    <xf numFmtId="0" fontId="12" fillId="60" borderId="1120" applyNumberFormat="0">
      <alignment horizontal="centerContinuous" vertical="center" wrapText="1"/>
    </xf>
    <xf numFmtId="0" fontId="25" fillId="8" borderId="2384" applyNumberFormat="0" applyAlignment="0" applyProtection="0"/>
    <xf numFmtId="208" fontId="90" fillId="63" borderId="1198"/>
    <xf numFmtId="260" fontId="164" fillId="0" borderId="1115" applyBorder="0"/>
    <xf numFmtId="224" fontId="108" fillId="0" borderId="2100" applyFont="0" applyFill="0" applyBorder="0" applyAlignment="0" applyProtection="0"/>
    <xf numFmtId="0" fontId="17" fillId="21" borderId="1224" applyNumberFormat="0" applyAlignment="0" applyProtection="0"/>
    <xf numFmtId="0" fontId="83" fillId="0" borderId="1230" applyNumberFormat="0" applyFont="0" applyFill="0" applyAlignment="0" applyProtection="0"/>
    <xf numFmtId="208" fontId="90" fillId="63" borderId="1218"/>
    <xf numFmtId="0" fontId="17" fillId="21" borderId="1224" applyNumberFormat="0" applyAlignment="0" applyProtection="0"/>
    <xf numFmtId="167" fontId="87" fillId="0" borderId="1217" applyFont="0"/>
    <xf numFmtId="0" fontId="83" fillId="0" borderId="1230" applyNumberFormat="0" applyFont="0" applyFill="0" applyAlignment="0" applyProtection="0"/>
    <xf numFmtId="227" fontId="78" fillId="0" borderId="2328" applyNumberFormat="0" applyFill="0">
      <alignment horizontal="right"/>
    </xf>
    <xf numFmtId="227" fontId="78" fillId="0" borderId="2328" applyNumberFormat="0" applyFill="0">
      <alignment horizontal="right"/>
    </xf>
    <xf numFmtId="224" fontId="108" fillId="0" borderId="2100" applyFont="0" applyFill="0" applyBorder="0" applyAlignment="0" applyProtection="0"/>
    <xf numFmtId="241" fontId="194" fillId="86" borderId="2345" applyNumberFormat="0" applyBorder="0" applyAlignment="0" applyProtection="0">
      <alignment vertical="center"/>
    </xf>
    <xf numFmtId="171" fontId="85" fillId="0" borderId="2346"/>
    <xf numFmtId="171" fontId="85" fillId="0" borderId="2346"/>
    <xf numFmtId="241" fontId="194" fillId="86" borderId="2345" applyNumberFormat="0" applyBorder="0" applyAlignment="0" applyProtection="0">
      <alignment vertical="center"/>
    </xf>
    <xf numFmtId="166" fontId="113" fillId="0" borderId="2327">
      <protection locked="0"/>
    </xf>
    <xf numFmtId="0" fontId="12" fillId="24" borderId="2322" applyNumberFormat="0" applyFont="0" applyAlignment="0" applyProtection="0"/>
    <xf numFmtId="241" fontId="194" fillId="86" borderId="2360" applyNumberFormat="0" applyBorder="0" applyAlignment="0" applyProtection="0">
      <alignment vertical="center"/>
    </xf>
    <xf numFmtId="171" fontId="85" fillId="0" borderId="2361"/>
    <xf numFmtId="0" fontId="12" fillId="24" borderId="2339" applyNumberFormat="0" applyFont="0" applyAlignment="0" applyProtection="0"/>
    <xf numFmtId="241" fontId="194" fillId="86" borderId="2373" applyNumberFormat="0" applyBorder="0" applyAlignment="0" applyProtection="0">
      <alignment vertical="center"/>
    </xf>
    <xf numFmtId="171" fontId="85" fillId="0" borderId="2374"/>
    <xf numFmtId="166" fontId="113" fillId="0" borderId="2343">
      <protection locked="0"/>
    </xf>
    <xf numFmtId="241" fontId="194" fillId="86" borderId="2373" applyNumberFormat="0" applyBorder="0" applyAlignment="0" applyProtection="0">
      <alignment vertical="center"/>
    </xf>
    <xf numFmtId="171" fontId="85" fillId="0" borderId="2374"/>
    <xf numFmtId="166" fontId="113" fillId="0" borderId="2343">
      <protection locked="0"/>
    </xf>
    <xf numFmtId="166" fontId="113" fillId="0" borderId="2371">
      <protection locked="0"/>
    </xf>
    <xf numFmtId="166" fontId="113" fillId="0" borderId="2371">
      <protection locked="0"/>
    </xf>
    <xf numFmtId="0" fontId="147" fillId="73" borderId="1138">
      <alignment horizontal="left" vertical="center" wrapText="1"/>
    </xf>
    <xf numFmtId="166" fontId="113" fillId="0" borderId="1137">
      <protection locked="0"/>
    </xf>
    <xf numFmtId="208" fontId="90" fillId="63" borderId="1136"/>
    <xf numFmtId="0" fontId="147" fillId="73" borderId="1163">
      <alignment horizontal="left" vertical="center" wrapText="1"/>
    </xf>
    <xf numFmtId="0" fontId="147" fillId="73" borderId="1147">
      <alignment horizontal="left" vertical="center" wrapText="1"/>
    </xf>
    <xf numFmtId="166" fontId="113" fillId="0" borderId="1146">
      <protection locked="0"/>
    </xf>
    <xf numFmtId="208" fontId="90" fillId="63" borderId="1145"/>
    <xf numFmtId="166" fontId="113" fillId="0" borderId="1162">
      <protection locked="0"/>
    </xf>
    <xf numFmtId="208" fontId="90" fillId="63" borderId="1161"/>
    <xf numFmtId="0" fontId="147" fillId="73" borderId="1186">
      <alignment horizontal="left" vertical="center" wrapText="1"/>
    </xf>
    <xf numFmtId="166" fontId="113" fillId="0" borderId="1185">
      <protection locked="0"/>
    </xf>
    <xf numFmtId="208" fontId="90" fillId="63" borderId="1184"/>
    <xf numFmtId="0" fontId="147" fillId="73" borderId="1200">
      <alignment horizontal="left" vertical="center" wrapText="1"/>
    </xf>
    <xf numFmtId="166" fontId="113" fillId="0" borderId="1199">
      <protection locked="0"/>
    </xf>
    <xf numFmtId="0" fontId="147" fillId="73" borderId="1163">
      <alignment horizontal="left" vertical="center" wrapText="1"/>
    </xf>
    <xf numFmtId="166" fontId="113" fillId="0" borderId="1162">
      <protection locked="0"/>
    </xf>
    <xf numFmtId="208" fontId="90" fillId="63" borderId="1161"/>
    <xf numFmtId="208" fontId="90" fillId="63" borderId="1198"/>
    <xf numFmtId="0" fontId="147" fillId="73" borderId="1200">
      <alignment horizontal="left" vertical="center" wrapText="1"/>
    </xf>
    <xf numFmtId="166" fontId="113" fillId="0" borderId="1199">
      <protection locked="0"/>
    </xf>
    <xf numFmtId="208" fontId="90" fillId="63" borderId="1198"/>
    <xf numFmtId="0" fontId="147" fillId="73" borderId="1200">
      <alignment horizontal="left" vertical="center" wrapText="1"/>
    </xf>
    <xf numFmtId="166" fontId="113" fillId="0" borderId="1199">
      <protection locked="0"/>
    </xf>
    <xf numFmtId="208" fontId="90" fillId="63" borderId="1198"/>
    <xf numFmtId="0" fontId="147" fillId="73" borderId="1200">
      <alignment horizontal="left" vertical="center" wrapText="1"/>
    </xf>
    <xf numFmtId="166" fontId="113" fillId="0" borderId="1199">
      <protection locked="0"/>
    </xf>
    <xf numFmtId="208" fontId="90" fillId="63" borderId="1198"/>
    <xf numFmtId="0" fontId="147" fillId="73" borderId="1173">
      <alignment horizontal="left" vertical="center" wrapText="1"/>
    </xf>
    <xf numFmtId="166" fontId="113" fillId="0" borderId="1172">
      <protection locked="0"/>
    </xf>
    <xf numFmtId="208" fontId="90" fillId="63" borderId="1171"/>
    <xf numFmtId="0" fontId="147" fillId="73" borderId="1173">
      <alignment horizontal="left" vertical="center" wrapText="1"/>
    </xf>
    <xf numFmtId="166" fontId="113" fillId="0" borderId="1172">
      <protection locked="0"/>
    </xf>
    <xf numFmtId="208" fontId="90" fillId="63" borderId="1171"/>
    <xf numFmtId="0" fontId="147" fillId="73" borderId="1200">
      <alignment horizontal="left" vertical="center" wrapText="1"/>
    </xf>
    <xf numFmtId="166" fontId="113" fillId="0" borderId="1199">
      <protection locked="0"/>
    </xf>
    <xf numFmtId="0" fontId="147" fillId="73" borderId="1173">
      <alignment horizontal="left" vertical="center" wrapText="1"/>
    </xf>
    <xf numFmtId="166" fontId="113" fillId="0" borderId="1172">
      <protection locked="0"/>
    </xf>
    <xf numFmtId="208" fontId="90" fillId="63" borderId="1171"/>
    <xf numFmtId="208" fontId="90" fillId="63" borderId="1198"/>
    <xf numFmtId="0" fontId="147" fillId="73" borderId="1200">
      <alignment horizontal="left" vertical="center" wrapText="1"/>
    </xf>
    <xf numFmtId="166" fontId="113" fillId="0" borderId="1199">
      <protection locked="0"/>
    </xf>
    <xf numFmtId="208" fontId="90" fillId="63" borderId="1198"/>
    <xf numFmtId="0" fontId="147" fillId="73" borderId="1220">
      <alignment horizontal="left" vertical="center" wrapText="1"/>
    </xf>
    <xf numFmtId="166" fontId="113" fillId="0" borderId="1219">
      <protection locked="0"/>
    </xf>
    <xf numFmtId="208" fontId="90" fillId="63" borderId="1218"/>
    <xf numFmtId="0" fontId="147" fillId="73" borderId="1108">
      <alignment horizontal="left" vertical="center" wrapText="1"/>
    </xf>
    <xf numFmtId="166" fontId="113" fillId="0" borderId="1107">
      <protection locked="0"/>
    </xf>
    <xf numFmtId="208" fontId="90" fillId="63" borderId="1106"/>
    <xf numFmtId="0" fontId="12" fillId="0" borderId="1105"/>
    <xf numFmtId="0" fontId="12" fillId="0" borderId="1128"/>
    <xf numFmtId="0" fontId="12" fillId="0" borderId="1105"/>
    <xf numFmtId="0" fontId="12" fillId="0" borderId="1150"/>
    <xf numFmtId="0" fontId="12" fillId="0" borderId="1165"/>
    <xf numFmtId="0" fontId="147" fillId="73" borderId="1108">
      <alignment horizontal="left" vertical="center" wrapText="1"/>
    </xf>
    <xf numFmtId="0" fontId="12" fillId="0" borderId="1165"/>
    <xf numFmtId="10" fontId="108" fillId="65" borderId="1105" applyNumberFormat="0" applyBorder="0" applyAlignment="0" applyProtection="0"/>
    <xf numFmtId="0" fontId="147" fillId="73" borderId="1138">
      <alignment horizontal="left" vertical="center" wrapText="1"/>
    </xf>
    <xf numFmtId="0" fontId="12" fillId="0" borderId="1165"/>
    <xf numFmtId="0" fontId="147" fillId="73" borderId="1102">
      <alignment horizontal="left" vertical="center" wrapText="1"/>
    </xf>
    <xf numFmtId="10" fontId="108" fillId="65" borderId="1128" applyNumberFormat="0" applyBorder="0" applyAlignment="0" applyProtection="0"/>
    <xf numFmtId="10" fontId="108" fillId="65" borderId="1105" applyNumberFormat="0" applyBorder="0" applyAlignment="0" applyProtection="0"/>
    <xf numFmtId="0" fontId="12" fillId="0" borderId="1201"/>
    <xf numFmtId="0" fontId="147" fillId="73" borderId="1138">
      <alignment horizontal="left" vertical="center" wrapText="1"/>
    </xf>
    <xf numFmtId="0" fontId="17" fillId="21" borderId="2321" applyNumberFormat="0" applyAlignment="0" applyProtection="0"/>
    <xf numFmtId="0" fontId="12" fillId="0" borderId="1165"/>
    <xf numFmtId="0" fontId="47" fillId="0" borderId="1115">
      <alignment horizontal="left" vertical="center"/>
    </xf>
    <xf numFmtId="237" fontId="12" fillId="71" borderId="1105" applyNumberFormat="0" applyFont="0" applyBorder="0" applyAlignment="0" applyProtection="0"/>
    <xf numFmtId="0" fontId="147" fillId="73" borderId="1173">
      <alignment horizontal="left" vertical="center" wrapText="1"/>
    </xf>
    <xf numFmtId="0" fontId="12" fillId="0" borderId="1201"/>
    <xf numFmtId="10" fontId="108" fillId="65" borderId="1150" applyNumberFormat="0" applyBorder="0" applyAlignment="0" applyProtection="0"/>
    <xf numFmtId="0" fontId="47" fillId="0" borderId="1133">
      <alignment horizontal="left" vertical="center"/>
    </xf>
    <xf numFmtId="0" fontId="83" fillId="0" borderId="2285" applyNumberFormat="0" applyFont="0" applyFill="0" applyAlignment="0" applyProtection="0"/>
    <xf numFmtId="1" fontId="121" fillId="69" borderId="1110" applyNumberFormat="0" applyBorder="0" applyAlignment="0">
      <alignment horizontal="centerContinuous" vertical="center"/>
      <protection locked="0"/>
    </xf>
    <xf numFmtId="237" fontId="12" fillId="71" borderId="1128" applyNumberFormat="0" applyFont="0" applyBorder="0" applyAlignment="0" applyProtection="0"/>
    <xf numFmtId="0" fontId="47" fillId="0" borderId="1115">
      <alignment horizontal="left" vertical="center"/>
    </xf>
    <xf numFmtId="0" fontId="147" fillId="73" borderId="1163">
      <alignment horizontal="left" vertical="center" wrapText="1"/>
    </xf>
    <xf numFmtId="166" fontId="113" fillId="0" borderId="2389">
      <protection locked="0"/>
    </xf>
    <xf numFmtId="237" fontId="12" fillId="71" borderId="1105" applyNumberFormat="0" applyFont="0" applyBorder="0" applyAlignment="0" applyProtection="0"/>
    <xf numFmtId="10" fontId="108" fillId="65" borderId="1165" applyNumberFormat="0" applyBorder="0" applyAlignment="0" applyProtection="0"/>
    <xf numFmtId="0" fontId="25" fillId="8" borderId="1111" applyNumberFormat="0" applyAlignment="0" applyProtection="0"/>
    <xf numFmtId="0" fontId="99" fillId="0" borderId="2326" applyNumberFormat="0" applyFont="0" applyFill="0" applyAlignment="0" applyProtection="0">
      <alignment horizontal="centerContinuous"/>
    </xf>
    <xf numFmtId="0" fontId="12" fillId="0" borderId="1201"/>
    <xf numFmtId="1" fontId="121" fillId="69" borderId="1134" applyNumberFormat="0" applyBorder="0" applyAlignment="0">
      <alignment horizontal="centerContinuous" vertical="center"/>
      <protection locked="0"/>
    </xf>
    <xf numFmtId="10" fontId="108" fillId="65" borderId="1165" applyNumberFormat="0" applyBorder="0" applyAlignment="0" applyProtection="0"/>
    <xf numFmtId="0" fontId="12" fillId="24" borderId="2385" applyNumberFormat="0" applyFont="0" applyAlignment="0" applyProtection="0"/>
    <xf numFmtId="1" fontId="121" fillId="69" borderId="1110" applyNumberFormat="0" applyBorder="0" applyAlignment="0">
      <alignment horizontal="centerContinuous" vertical="center"/>
      <protection locked="0"/>
    </xf>
    <xf numFmtId="0" fontId="147" fillId="73" borderId="1186">
      <alignment horizontal="left" vertical="center" wrapText="1"/>
    </xf>
    <xf numFmtId="0" fontId="25" fillId="8" borderId="1129" applyNumberFormat="0" applyAlignment="0" applyProtection="0"/>
    <xf numFmtId="208" fontId="90" fillId="63" borderId="2314"/>
    <xf numFmtId="0" fontId="25" fillId="8" borderId="1111" applyNumberFormat="0" applyAlignment="0" applyProtection="0"/>
    <xf numFmtId="0" fontId="12" fillId="0" borderId="1201"/>
    <xf numFmtId="0" fontId="47" fillId="0" borderId="1141">
      <alignment horizontal="left" vertical="center"/>
    </xf>
    <xf numFmtId="224" fontId="108" fillId="0" borderId="825" applyFont="0" applyFill="0" applyBorder="0" applyAlignment="0" applyProtection="0"/>
    <xf numFmtId="10" fontId="108" fillId="65" borderId="1165" applyNumberFormat="0" applyBorder="0" applyAlignment="0" applyProtection="0"/>
    <xf numFmtId="0" fontId="147" fillId="73" borderId="1186">
      <alignment horizontal="left" vertical="center" wrapText="1"/>
    </xf>
    <xf numFmtId="0" fontId="17" fillId="21" borderId="2338" applyNumberFormat="0" applyAlignment="0" applyProtection="0"/>
    <xf numFmtId="0" fontId="47" fillId="0" borderId="1124">
      <alignment horizontal="left" vertical="center"/>
    </xf>
    <xf numFmtId="0" fontId="83" fillId="0" borderId="2349" applyNumberFormat="0" applyFont="0" applyFill="0" applyAlignment="0" applyProtection="0"/>
    <xf numFmtId="0" fontId="12" fillId="0" borderId="1201"/>
    <xf numFmtId="1" fontId="121" fillId="69" borderId="1142" applyNumberFormat="0" applyBorder="0" applyAlignment="0">
      <alignment horizontal="centerContinuous" vertical="center"/>
      <protection locked="0"/>
    </xf>
    <xf numFmtId="224" fontId="108" fillId="0" borderId="825" applyFont="0" applyFill="0" applyBorder="0" applyAlignment="0" applyProtection="0"/>
    <xf numFmtId="208" fontId="90" fillId="63" borderId="2342"/>
    <xf numFmtId="237" fontId="12" fillId="71" borderId="1150" applyNumberFormat="0" applyFont="0" applyBorder="0" applyAlignment="0" applyProtection="0"/>
    <xf numFmtId="0" fontId="147" fillId="73" borderId="1200">
      <alignment horizontal="left" vertical="center" wrapText="1"/>
    </xf>
    <xf numFmtId="0" fontId="25" fillId="8" borderId="1120" applyNumberFormat="0" applyAlignment="0" applyProtection="0"/>
    <xf numFmtId="0" fontId="47" fillId="0" borderId="1158">
      <alignment horizontal="left" vertical="center"/>
    </xf>
    <xf numFmtId="237" fontId="12" fillId="71" borderId="1165" applyNumberFormat="0" applyFont="0" applyBorder="0" applyAlignment="0" applyProtection="0"/>
    <xf numFmtId="10" fontId="108" fillId="65" borderId="1201" applyNumberFormat="0" applyBorder="0" applyAlignment="0" applyProtection="0"/>
    <xf numFmtId="1" fontId="121" fillId="69" borderId="1125" applyNumberFormat="0" applyBorder="0" applyAlignment="0">
      <alignment horizontal="centerContinuous" vertical="center"/>
      <protection locked="0"/>
    </xf>
    <xf numFmtId="0" fontId="147" fillId="73" borderId="1200">
      <alignment horizontal="left" vertical="center" wrapText="1"/>
    </xf>
    <xf numFmtId="0" fontId="47" fillId="0" borderId="1158">
      <alignment horizontal="left" vertical="center"/>
    </xf>
    <xf numFmtId="237" fontId="12" fillId="71" borderId="1165" applyNumberFormat="0" applyFont="0" applyBorder="0" applyAlignment="0" applyProtection="0"/>
    <xf numFmtId="0" fontId="25" fillId="8" borderId="1151" applyNumberFormat="0" applyAlignment="0" applyProtection="0"/>
    <xf numFmtId="0" fontId="12" fillId="0" borderId="1201"/>
    <xf numFmtId="1" fontId="121" fillId="69" borderId="1170" applyNumberFormat="0" applyBorder="0" applyAlignment="0">
      <alignment horizontal="centerContinuous" vertical="center"/>
      <protection locked="0"/>
    </xf>
    <xf numFmtId="224" fontId="108" fillId="0" borderId="825" applyFont="0" applyFill="0" applyBorder="0" applyAlignment="0" applyProtection="0"/>
    <xf numFmtId="10" fontId="108" fillId="65" borderId="1165" applyNumberFormat="0" applyBorder="0" applyAlignment="0" applyProtection="0"/>
    <xf numFmtId="0" fontId="147" fillId="73" borderId="1173">
      <alignment horizontal="left" vertical="center" wrapText="1"/>
    </xf>
    <xf numFmtId="0" fontId="25" fillId="8" borderId="1166" applyNumberFormat="0" applyAlignment="0" applyProtection="0"/>
    <xf numFmtId="0" fontId="12" fillId="0" borderId="1210"/>
    <xf numFmtId="0" fontId="47" fillId="0" borderId="1158">
      <alignment horizontal="left" vertical="center"/>
    </xf>
    <xf numFmtId="1" fontId="121" fillId="69" borderId="1170" applyNumberFormat="0" applyBorder="0" applyAlignment="0">
      <alignment horizontal="centerContinuous" vertical="center"/>
      <protection locked="0"/>
    </xf>
    <xf numFmtId="237" fontId="12" fillId="71" borderId="1165" applyNumberFormat="0" applyFont="0" applyBorder="0" applyAlignment="0" applyProtection="0"/>
    <xf numFmtId="0" fontId="17" fillId="21" borderId="2364" applyNumberFormat="0" applyAlignment="0" applyProtection="0"/>
    <xf numFmtId="0" fontId="25" fillId="8" borderId="1175" applyNumberFormat="0" applyAlignment="0" applyProtection="0"/>
    <xf numFmtId="0" fontId="147" fillId="73" borderId="1200">
      <alignment horizontal="left" vertical="center" wrapText="1"/>
    </xf>
    <xf numFmtId="224" fontId="108" fillId="0" borderId="825" applyFont="0" applyFill="0" applyBorder="0" applyAlignment="0" applyProtection="0"/>
    <xf numFmtId="10" fontId="108" fillId="65" borderId="1201" applyNumberFormat="0" applyBorder="0" applyAlignment="0" applyProtection="0"/>
    <xf numFmtId="167" fontId="87" fillId="0" borderId="2352" applyFont="0"/>
    <xf numFmtId="0" fontId="147" fillId="73" borderId="1173">
      <alignment horizontal="left" vertical="center" wrapText="1"/>
    </xf>
    <xf numFmtId="1" fontId="121" fillId="69" borderId="1181" applyNumberFormat="0" applyBorder="0" applyAlignment="0">
      <alignment horizontal="centerContinuous" vertical="center"/>
      <protection locked="0"/>
    </xf>
    <xf numFmtId="166" fontId="113" fillId="0" borderId="2343">
      <protection locked="0"/>
    </xf>
    <xf numFmtId="0" fontId="12" fillId="0" borderId="1223"/>
    <xf numFmtId="0" fontId="147" fillId="73" borderId="1200">
      <alignment horizontal="left" vertical="center" wrapText="1"/>
    </xf>
    <xf numFmtId="0" fontId="25" fillId="8" borderId="1166" applyNumberFormat="0" applyAlignment="0" applyProtection="0"/>
    <xf numFmtId="0" fontId="47" fillId="0" borderId="1158">
      <alignment horizontal="left" vertical="center"/>
    </xf>
    <xf numFmtId="10" fontId="108" fillId="65" borderId="1201" applyNumberFormat="0" applyBorder="0" applyAlignment="0" applyProtection="0"/>
    <xf numFmtId="237" fontId="12" fillId="71" borderId="1201" applyNumberFormat="0" applyFont="0" applyBorder="0" applyAlignment="0" applyProtection="0"/>
    <xf numFmtId="208" fontId="90" fillId="63" borderId="2342"/>
    <xf numFmtId="10" fontId="108" fillId="65" borderId="1201" applyNumberFormat="0" applyBorder="0" applyAlignment="0" applyProtection="0"/>
    <xf numFmtId="0" fontId="47" fillId="0" borderId="1180">
      <alignment horizontal="left" vertical="center"/>
    </xf>
    <xf numFmtId="0" fontId="47" fillId="0" borderId="1158">
      <alignment horizontal="left" vertical="center"/>
    </xf>
    <xf numFmtId="1" fontId="121" fillId="69" borderId="1170" applyNumberFormat="0" applyBorder="0" applyAlignment="0">
      <alignment horizontal="centerContinuous" vertical="center"/>
      <protection locked="0"/>
    </xf>
    <xf numFmtId="237" fontId="12" fillId="71" borderId="1165" applyNumberFormat="0" applyFont="0" applyBorder="0" applyAlignment="0" applyProtection="0"/>
    <xf numFmtId="0" fontId="25" fillId="8" borderId="1190" applyNumberFormat="0" applyAlignment="0" applyProtection="0"/>
    <xf numFmtId="0" fontId="147" fillId="73" borderId="1200">
      <alignment horizontal="left" vertical="center" wrapText="1"/>
    </xf>
    <xf numFmtId="208" fontId="90" fillId="63" borderId="2342"/>
    <xf numFmtId="0" fontId="47" fillId="0" borderId="1207">
      <alignment horizontal="left" vertical="center"/>
    </xf>
    <xf numFmtId="1" fontId="121" fillId="69" borderId="1181" applyNumberFormat="0" applyBorder="0" applyAlignment="0">
      <alignment horizontal="centerContinuous" vertical="center"/>
      <protection locked="0"/>
    </xf>
    <xf numFmtId="1" fontId="121" fillId="69" borderId="1181" applyNumberFormat="0" applyBorder="0" applyAlignment="0">
      <alignment horizontal="centerContinuous" vertical="center"/>
      <protection locked="0"/>
    </xf>
    <xf numFmtId="10" fontId="108" fillId="65" borderId="1201" applyNumberFormat="0" applyBorder="0" applyAlignment="0" applyProtection="0"/>
    <xf numFmtId="208" fontId="90" fillId="63" borderId="2342"/>
    <xf numFmtId="237" fontId="12" fillId="71" borderId="1201" applyNumberFormat="0" applyFont="0" applyBorder="0" applyAlignment="0" applyProtection="0"/>
    <xf numFmtId="0" fontId="147" fillId="73" borderId="2344">
      <alignment horizontal="left" vertical="center" wrapText="1"/>
    </xf>
    <xf numFmtId="0" fontId="25" fillId="8" borderId="1166" applyNumberFormat="0" applyAlignment="0" applyProtection="0"/>
    <xf numFmtId="0" fontId="25" fillId="8" borderId="1166" applyNumberFormat="0" applyAlignment="0" applyProtection="0"/>
    <xf numFmtId="0" fontId="147" fillId="73" borderId="2344">
      <alignment horizontal="left" vertical="center" wrapText="1"/>
    </xf>
    <xf numFmtId="166" fontId="113" fillId="0" borderId="2343">
      <protection locked="0"/>
    </xf>
    <xf numFmtId="166" fontId="113" fillId="0" borderId="2371">
      <protection locked="0"/>
    </xf>
    <xf numFmtId="0" fontId="83" fillId="0" borderId="2368" applyNumberFormat="0" applyFont="0" applyFill="0" applyAlignment="0" applyProtection="0"/>
    <xf numFmtId="1" fontId="121" fillId="69" borderId="1170" applyNumberFormat="0" applyBorder="0" applyAlignment="0">
      <alignment horizontal="centerContinuous" vertical="center"/>
      <protection locked="0"/>
    </xf>
    <xf numFmtId="0" fontId="47" fillId="0" borderId="1207">
      <alignment horizontal="left" vertical="center"/>
    </xf>
    <xf numFmtId="0" fontId="147" fillId="73" borderId="1220">
      <alignment horizontal="left" vertical="center" wrapText="1"/>
    </xf>
    <xf numFmtId="237" fontId="12" fillId="71" borderId="1201" applyNumberFormat="0" applyFont="0" applyBorder="0" applyAlignment="0" applyProtection="0"/>
    <xf numFmtId="10" fontId="108" fillId="65" borderId="1201" applyNumberFormat="0" applyBorder="0" applyAlignment="0" applyProtection="0"/>
    <xf numFmtId="0" fontId="25" fillId="8" borderId="1175" applyNumberFormat="0" applyAlignment="0" applyProtection="0"/>
    <xf numFmtId="0" fontId="47" fillId="0" borderId="1158">
      <alignment horizontal="left" vertical="center"/>
    </xf>
    <xf numFmtId="237" fontId="12" fillId="71" borderId="1201" applyNumberFormat="0" applyFont="0" applyBorder="0" applyAlignment="0" applyProtection="0"/>
    <xf numFmtId="10" fontId="108" fillId="65" borderId="1210" applyNumberFormat="0" applyBorder="0" applyAlignment="0" applyProtection="0"/>
    <xf numFmtId="1" fontId="121" fillId="69" borderId="1170" applyNumberFormat="0" applyBorder="0" applyAlignment="0">
      <alignment horizontal="centerContinuous" vertical="center"/>
      <protection locked="0"/>
    </xf>
    <xf numFmtId="0" fontId="147" fillId="73" borderId="1234">
      <alignment horizontal="left" vertical="center" wrapText="1"/>
    </xf>
    <xf numFmtId="0" fontId="25" fillId="8" borderId="1175" applyNumberFormat="0" applyAlignment="0" applyProtection="0"/>
    <xf numFmtId="208" fontId="90" fillId="63" borderId="2370"/>
    <xf numFmtId="1" fontId="121" fillId="69" borderId="1170" applyNumberFormat="0" applyBorder="0" applyAlignment="0">
      <alignment horizontal="centerContinuous" vertical="center"/>
      <protection locked="0"/>
    </xf>
    <xf numFmtId="167" fontId="87" fillId="0" borderId="2369" applyFont="0"/>
    <xf numFmtId="0" fontId="47" fillId="0" borderId="1158">
      <alignment horizontal="left" vertical="center"/>
    </xf>
    <xf numFmtId="0" fontId="17" fillId="21" borderId="2364" applyNumberFormat="0" applyAlignment="0" applyProtection="0"/>
    <xf numFmtId="237" fontId="12" fillId="71" borderId="1201" applyNumberFormat="0" applyFont="0" applyBorder="0" applyAlignment="0" applyProtection="0"/>
    <xf numFmtId="10" fontId="108" fillId="65" borderId="1223" applyNumberFormat="0" applyBorder="0" applyAlignment="0" applyProtection="0"/>
    <xf numFmtId="0" fontId="83" fillId="0" borderId="2377" applyNumberFormat="0" applyFont="0" applyFill="0" applyAlignment="0" applyProtection="0"/>
    <xf numFmtId="208" fontId="90" fillId="63" borderId="2370"/>
    <xf numFmtId="1" fontId="121" fillId="69" borderId="1170" applyNumberFormat="0" applyBorder="0" applyAlignment="0">
      <alignment horizontal="centerContinuous" vertical="center"/>
      <protection locked="0"/>
    </xf>
    <xf numFmtId="0" fontId="47" fillId="0" borderId="1207">
      <alignment horizontal="left" vertical="center"/>
    </xf>
    <xf numFmtId="237" fontId="12" fillId="71" borderId="1201" applyNumberFormat="0" applyFont="0" applyBorder="0" applyAlignment="0" applyProtection="0"/>
    <xf numFmtId="260" fontId="164" fillId="0" borderId="2325" applyBorder="0"/>
    <xf numFmtId="0" fontId="17" fillId="21" borderId="2384" applyNumberFormat="0" applyAlignment="0" applyProtection="0"/>
    <xf numFmtId="0" fontId="25" fillId="8" borderId="1175" applyNumberFormat="0" applyAlignment="0" applyProtection="0"/>
    <xf numFmtId="167" fontId="87" fillId="0" borderId="2369" applyFont="0"/>
    <xf numFmtId="0" fontId="47" fillId="0" borderId="1215">
      <alignment horizontal="left" vertical="center"/>
    </xf>
    <xf numFmtId="237" fontId="12" fillId="71" borderId="1210" applyNumberFormat="0" applyFont="0" applyBorder="0" applyAlignment="0" applyProtection="0"/>
    <xf numFmtId="1" fontId="121" fillId="69" borderId="1170" applyNumberFormat="0" applyBorder="0" applyAlignment="0">
      <alignment horizontal="centerContinuous" vertical="center"/>
      <protection locked="0"/>
    </xf>
    <xf numFmtId="0" fontId="25" fillId="8" borderId="1175" applyNumberFormat="0" applyAlignment="0" applyProtection="0"/>
    <xf numFmtId="0" fontId="83" fillId="0" borderId="2368" applyNumberFormat="0" applyFont="0" applyFill="0" applyAlignment="0" applyProtection="0"/>
    <xf numFmtId="1" fontId="121" fillId="69" borderId="1211" applyNumberFormat="0" applyBorder="0" applyAlignment="0">
      <alignment horizontal="centerContinuous" vertical="center"/>
      <protection locked="0"/>
    </xf>
    <xf numFmtId="0" fontId="47" fillId="0" borderId="1215">
      <alignment horizontal="left" vertical="center"/>
    </xf>
    <xf numFmtId="237" fontId="12" fillId="71" borderId="1223" applyNumberFormat="0" applyFont="0" applyBorder="0" applyAlignment="0" applyProtection="0"/>
    <xf numFmtId="0" fontId="25" fillId="8" borderId="1212" applyNumberFormat="0" applyAlignment="0" applyProtection="0"/>
    <xf numFmtId="208" fontId="90" fillId="63" borderId="2388"/>
    <xf numFmtId="1" fontId="121" fillId="69" borderId="1229" applyNumberFormat="0" applyBorder="0" applyAlignment="0">
      <alignment horizontal="centerContinuous" vertical="center"/>
      <protection locked="0"/>
    </xf>
    <xf numFmtId="0" fontId="25" fillId="8" borderId="1224" applyNumberFormat="0" applyAlignment="0" applyProtection="0"/>
    <xf numFmtId="241" fontId="194" fillId="86" borderId="1139" applyNumberFormat="0" applyBorder="0" applyAlignment="0" applyProtection="0">
      <alignment vertical="center"/>
    </xf>
    <xf numFmtId="171" fontId="85" fillId="0" borderId="1140"/>
    <xf numFmtId="171" fontId="85" fillId="0" borderId="1149"/>
    <xf numFmtId="171" fontId="85" fillId="0" borderId="1164"/>
    <xf numFmtId="166" fontId="113" fillId="0" borderId="1107">
      <protection locked="0"/>
    </xf>
    <xf numFmtId="0" fontId="12" fillId="24" borderId="1114" applyNumberFormat="0" applyFont="0" applyAlignment="0" applyProtection="0"/>
    <xf numFmtId="166" fontId="113" fillId="0" borderId="1101">
      <protection locked="0"/>
    </xf>
    <xf numFmtId="0" fontId="12" fillId="24" borderId="1114" applyNumberFormat="0" applyFont="0" applyAlignment="0" applyProtection="0"/>
    <xf numFmtId="166" fontId="113" fillId="0" borderId="1137">
      <protection locked="0"/>
    </xf>
    <xf numFmtId="0" fontId="12" fillId="24" borderId="1130" applyNumberFormat="0" applyFont="0" applyAlignment="0" applyProtection="0"/>
    <xf numFmtId="241" fontId="194" fillId="86" borderId="1187" applyNumberFormat="0" applyBorder="0" applyAlignment="0" applyProtection="0">
      <alignment vertical="center"/>
    </xf>
    <xf numFmtId="241" fontId="194" fillId="86" borderId="1179" applyNumberFormat="0" applyBorder="0" applyAlignment="0" applyProtection="0">
      <alignment vertical="center"/>
    </xf>
    <xf numFmtId="171" fontId="85" fillId="0" borderId="1164"/>
    <xf numFmtId="166" fontId="113" fillId="0" borderId="1137">
      <protection locked="0"/>
    </xf>
    <xf numFmtId="0" fontId="12" fillId="24" borderId="1121" applyNumberFormat="0" applyFont="0" applyAlignment="0" applyProtection="0"/>
    <xf numFmtId="241" fontId="194" fillId="86" borderId="1187" applyNumberFormat="0" applyBorder="0" applyAlignment="0" applyProtection="0">
      <alignment vertical="center"/>
    </xf>
    <xf numFmtId="171" fontId="85" fillId="0" borderId="1197"/>
    <xf numFmtId="241" fontId="194" fillId="86" borderId="1187" applyNumberFormat="0" applyBorder="0" applyAlignment="0" applyProtection="0">
      <alignment vertical="center"/>
    </xf>
    <xf numFmtId="0" fontId="12" fillId="24" borderId="1152" applyNumberFormat="0" applyFont="0" applyAlignment="0" applyProtection="0"/>
    <xf numFmtId="171" fontId="85" fillId="0" borderId="1197"/>
    <xf numFmtId="166" fontId="113" fillId="0" borderId="1172">
      <protection locked="0"/>
    </xf>
    <xf numFmtId="0" fontId="12" fillId="24" borderId="1167" applyNumberFormat="0" applyFont="0" applyAlignment="0" applyProtection="0"/>
    <xf numFmtId="166" fontId="113" fillId="0" borderId="1162">
      <protection locked="0"/>
    </xf>
    <xf numFmtId="0" fontId="12" fillId="24" borderId="1176" applyNumberFormat="0" applyFont="0" applyAlignment="0" applyProtection="0"/>
    <xf numFmtId="241" fontId="194" fillId="86" borderId="1174" applyNumberFormat="0" applyBorder="0" applyAlignment="0" applyProtection="0">
      <alignment vertical="center"/>
    </xf>
    <xf numFmtId="241" fontId="194" fillId="86" borderId="1187" applyNumberFormat="0" applyBorder="0" applyAlignment="0" applyProtection="0">
      <alignment vertical="center"/>
    </xf>
    <xf numFmtId="171" fontId="85" fillId="0" borderId="1197"/>
    <xf numFmtId="241" fontId="194" fillId="86" borderId="1187" applyNumberFormat="0" applyBorder="0" applyAlignment="0" applyProtection="0">
      <alignment vertical="center"/>
    </xf>
    <xf numFmtId="171" fontId="85" fillId="0" borderId="1197"/>
    <xf numFmtId="166" fontId="113" fillId="0" borderId="1185">
      <protection locked="0"/>
    </xf>
    <xf numFmtId="241" fontId="194" fillId="86" borderId="1174" applyNumberFormat="0" applyBorder="0" applyAlignment="0" applyProtection="0">
      <alignment vertical="center"/>
    </xf>
    <xf numFmtId="171" fontId="85" fillId="0" borderId="1209"/>
    <xf numFmtId="166" fontId="113" fillId="0" borderId="1185">
      <protection locked="0"/>
    </xf>
    <xf numFmtId="166" fontId="113" fillId="0" borderId="1199">
      <protection locked="0"/>
    </xf>
    <xf numFmtId="0" fontId="17" fillId="21" borderId="1111" applyNumberFormat="0" applyAlignment="0" applyProtection="0"/>
    <xf numFmtId="0" fontId="83" fillId="0" borderId="1116" applyNumberFormat="0" applyFont="0" applyFill="0" applyAlignment="0" applyProtection="0"/>
    <xf numFmtId="241" fontId="194" fillId="86" borderId="1174" applyNumberFormat="0" applyBorder="0" applyAlignment="0" applyProtection="0">
      <alignment vertical="center"/>
    </xf>
    <xf numFmtId="171" fontId="85" fillId="0" borderId="1209"/>
    <xf numFmtId="0" fontId="17" fillId="21" borderId="1111" applyNumberFormat="0" applyAlignment="0" applyProtection="0"/>
    <xf numFmtId="0" fontId="12" fillId="24" borderId="1193" applyNumberFormat="0" applyFont="0" applyAlignment="0" applyProtection="0"/>
    <xf numFmtId="0" fontId="83" fillId="0" borderId="1116" applyNumberFormat="0" applyFont="0" applyFill="0" applyAlignment="0" applyProtection="0"/>
    <xf numFmtId="0" fontId="17" fillId="21" borderId="1129" applyNumberFormat="0" applyAlignment="0" applyProtection="0"/>
    <xf numFmtId="166" fontId="113" fillId="0" borderId="1199">
      <protection locked="0"/>
    </xf>
    <xf numFmtId="241" fontId="194" fillId="86" borderId="1187" applyNumberFormat="0" applyBorder="0" applyAlignment="0" applyProtection="0">
      <alignment vertical="center"/>
    </xf>
    <xf numFmtId="208" fontId="90" fillId="63" borderId="1106"/>
    <xf numFmtId="171" fontId="85" fillId="0" borderId="1197"/>
    <xf numFmtId="0" fontId="83" fillId="0" borderId="1135" applyNumberFormat="0" applyFont="0" applyFill="0" applyAlignment="0" applyProtection="0"/>
    <xf numFmtId="241" fontId="194" fillId="86" borderId="1187" applyNumberFormat="0" applyBorder="0" applyAlignment="0" applyProtection="0">
      <alignment vertical="center"/>
    </xf>
    <xf numFmtId="171" fontId="85" fillId="0" borderId="1197"/>
    <xf numFmtId="208" fontId="90" fillId="63" borderId="1100"/>
    <xf numFmtId="166" fontId="113" fillId="0" borderId="1172">
      <protection locked="0"/>
    </xf>
    <xf numFmtId="167" fontId="87" fillId="0" borderId="1117" applyFont="0"/>
    <xf numFmtId="208" fontId="90" fillId="63" borderId="1136"/>
    <xf numFmtId="167" fontId="87" fillId="0" borderId="1127" applyFont="0"/>
    <xf numFmtId="0" fontId="17" fillId="21" borderId="1120" applyNumberFormat="0" applyAlignment="0" applyProtection="0"/>
    <xf numFmtId="166" fontId="113" fillId="0" borderId="1199">
      <protection locked="0"/>
    </xf>
    <xf numFmtId="0" fontId="83" fillId="0" borderId="1143" applyNumberFormat="0" applyFont="0" applyFill="0" applyAlignment="0" applyProtection="0"/>
    <xf numFmtId="0" fontId="99" fillId="0" borderId="2326" applyNumberFormat="0" applyFont="0" applyFill="0" applyAlignment="0" applyProtection="0">
      <alignment horizontal="centerContinuous"/>
    </xf>
    <xf numFmtId="166" fontId="113" fillId="0" borderId="1172">
      <protection locked="0"/>
    </xf>
    <xf numFmtId="0" fontId="17" fillId="21" borderId="1151" applyNumberFormat="0" applyAlignment="0" applyProtection="0"/>
    <xf numFmtId="208" fontId="90" fillId="63" borderId="1136"/>
    <xf numFmtId="241" fontId="194" fillId="86" borderId="1221" applyNumberFormat="0" applyBorder="0" applyAlignment="0" applyProtection="0">
      <alignment vertical="center"/>
    </xf>
    <xf numFmtId="171" fontId="85" fillId="0" borderId="1222"/>
    <xf numFmtId="166" fontId="113" fillId="0" borderId="1199">
      <protection locked="0"/>
    </xf>
    <xf numFmtId="0" fontId="83" fillId="0" borderId="1126" applyNumberFormat="0" applyFont="0" applyFill="0" applyAlignment="0" applyProtection="0"/>
    <xf numFmtId="0" fontId="17" fillId="21" borderId="1166" applyNumberFormat="0" applyAlignment="0" applyProtection="0"/>
    <xf numFmtId="0" fontId="83" fillId="0" borderId="1159" applyNumberFormat="0" applyFont="0" applyFill="0" applyAlignment="0" applyProtection="0"/>
    <xf numFmtId="0" fontId="17" fillId="21" borderId="1175" applyNumberFormat="0" applyAlignment="0" applyProtection="0"/>
    <xf numFmtId="166" fontId="113" fillId="0" borderId="1199">
      <protection locked="0"/>
    </xf>
    <xf numFmtId="0" fontId="12" fillId="24" borderId="1176" applyNumberFormat="0" applyFont="0" applyAlignment="0" applyProtection="0"/>
    <xf numFmtId="208" fontId="90" fillId="63" borderId="1171"/>
    <xf numFmtId="0" fontId="83" fillId="0" borderId="1159" applyNumberFormat="0" applyFont="0" applyFill="0" applyAlignment="0" applyProtection="0"/>
    <xf numFmtId="0" fontId="17" fillId="21" borderId="1166" applyNumberFormat="0" applyAlignment="0" applyProtection="0"/>
    <xf numFmtId="208" fontId="90" fillId="63" borderId="1161"/>
    <xf numFmtId="167" fontId="87" fillId="0" borderId="1160" applyFont="0"/>
    <xf numFmtId="0" fontId="83" fillId="0" borderId="1159" applyNumberFormat="0" applyFont="0" applyFill="0" applyAlignment="0" applyProtection="0"/>
    <xf numFmtId="0" fontId="12" fillId="61" borderId="2321" applyNumberFormat="0">
      <alignment horizontal="left" vertical="center"/>
    </xf>
    <xf numFmtId="0" fontId="12" fillId="24" borderId="1176" applyNumberFormat="0" applyFont="0" applyAlignment="0" applyProtection="0"/>
    <xf numFmtId="241" fontId="194" fillId="86" borderId="1109" applyNumberFormat="0" applyBorder="0" applyAlignment="0" applyProtection="0">
      <alignment vertical="center"/>
    </xf>
    <xf numFmtId="208" fontId="90" fillId="63" borderId="1184"/>
    <xf numFmtId="166" fontId="113" fillId="0" borderId="1219">
      <protection locked="0"/>
    </xf>
    <xf numFmtId="167" fontId="87" fillId="0" borderId="1183" applyFont="0"/>
    <xf numFmtId="0" fontId="12" fillId="60" borderId="2321" applyNumberFormat="0">
      <alignment horizontal="centerContinuous" vertical="center" wrapText="1"/>
    </xf>
    <xf numFmtId="0" fontId="17" fillId="21" borderId="1190" applyNumberFormat="0" applyAlignment="0" applyProtection="0"/>
    <xf numFmtId="241" fontId="194" fillId="86" borderId="2140" applyNumberFormat="0" applyBorder="0" applyAlignment="0" applyProtection="0">
      <alignment vertical="center"/>
    </xf>
    <xf numFmtId="260" fontId="164" fillId="0" borderId="2284" applyBorder="0"/>
    <xf numFmtId="229" fontId="81" fillId="65" borderId="2334" applyFont="0" applyFill="0" applyBorder="0" applyAlignment="0" applyProtection="0"/>
    <xf numFmtId="0" fontId="83" fillId="0" borderId="1159" applyNumberFormat="0" applyFont="0" applyFill="0" applyAlignment="0" applyProtection="0"/>
    <xf numFmtId="208" fontId="90" fillId="63" borderId="1184"/>
    <xf numFmtId="0" fontId="147" fillId="73" borderId="2372">
      <alignment horizontal="left" vertical="center" wrapText="1"/>
    </xf>
    <xf numFmtId="166" fontId="113" fillId="0" borderId="1233">
      <protection locked="0"/>
    </xf>
    <xf numFmtId="0" fontId="12" fillId="24" borderId="1225" applyNumberFormat="0" applyFont="0" applyAlignment="0" applyProtection="0"/>
    <xf numFmtId="0" fontId="17" fillId="21" borderId="1166" applyNumberFormat="0" applyAlignment="0" applyProtection="0"/>
    <xf numFmtId="0" fontId="17" fillId="21" borderId="1166" applyNumberFormat="0" applyAlignment="0" applyProtection="0"/>
    <xf numFmtId="208" fontId="90" fillId="63" borderId="1198"/>
    <xf numFmtId="0" fontId="83" fillId="0" borderId="1182" applyNumberFormat="0" applyFont="0" applyFill="0" applyAlignment="0" applyProtection="0"/>
    <xf numFmtId="167" fontId="87" fillId="0" borderId="1202" applyFont="0"/>
    <xf numFmtId="0" fontId="83" fillId="0" borderId="1182" applyNumberFormat="0" applyFont="0" applyFill="0" applyAlignment="0" applyProtection="0"/>
    <xf numFmtId="0" fontId="17" fillId="21" borderId="1175" applyNumberFormat="0" applyAlignment="0" applyProtection="0"/>
    <xf numFmtId="208" fontId="90" fillId="63" borderId="1198"/>
    <xf numFmtId="0" fontId="83" fillId="0" borderId="1159" applyNumberFormat="0" applyFont="0" applyFill="0" applyAlignment="0" applyProtection="0"/>
    <xf numFmtId="167" fontId="87" fillId="0" borderId="1202" applyFont="0"/>
    <xf numFmtId="208" fontId="90" fillId="63" borderId="1171"/>
    <xf numFmtId="0" fontId="17" fillId="21" borderId="1175" applyNumberFormat="0" applyAlignment="0" applyProtection="0"/>
    <xf numFmtId="167" fontId="87" fillId="0" borderId="1208" applyFont="0"/>
    <xf numFmtId="0" fontId="83" fillId="0" borderId="1159" applyNumberFormat="0" applyFont="0" applyFill="0" applyAlignment="0" applyProtection="0"/>
    <xf numFmtId="208" fontId="90" fillId="63" borderId="1198"/>
    <xf numFmtId="208" fontId="90" fillId="63" borderId="1171"/>
    <xf numFmtId="167" fontId="87" fillId="0" borderId="1208" applyFont="0"/>
    <xf numFmtId="208" fontId="90" fillId="63" borderId="1198"/>
    <xf numFmtId="0" fontId="17" fillId="21" borderId="1175" applyNumberFormat="0" applyAlignment="0" applyProtection="0"/>
    <xf numFmtId="167" fontId="87" fillId="0" borderId="1202" applyFont="0"/>
    <xf numFmtId="0" fontId="83" fillId="0" borderId="1159" applyNumberFormat="0" applyFont="0" applyFill="0" applyAlignment="0" applyProtection="0"/>
    <xf numFmtId="208" fontId="90" fillId="63" borderId="1198"/>
    <xf numFmtId="0" fontId="17" fillId="21" borderId="1175" applyNumberFormat="0" applyAlignment="0" applyProtection="0"/>
    <xf numFmtId="167" fontId="87" fillId="0" borderId="1202" applyFont="0"/>
    <xf numFmtId="0" fontId="83" fillId="0" borderId="1159" applyNumberFormat="0" applyFont="0" applyFill="0" applyAlignment="0" applyProtection="0"/>
    <xf numFmtId="0" fontId="17" fillId="21" borderId="1212" applyNumberFormat="0" applyAlignment="0" applyProtection="0"/>
    <xf numFmtId="0" fontId="83" fillId="0" borderId="1216" applyNumberFormat="0" applyFont="0" applyFill="0" applyAlignment="0" applyProtection="0"/>
    <xf numFmtId="167" fontId="87" fillId="0" borderId="1208" applyFont="0"/>
    <xf numFmtId="208" fontId="90" fillId="63" borderId="1218"/>
    <xf numFmtId="0" fontId="17" fillId="21" borderId="1224" applyNumberFormat="0" applyAlignment="0" applyProtection="0"/>
    <xf numFmtId="167" fontId="87" fillId="0" borderId="1217" applyFont="0"/>
    <xf numFmtId="0" fontId="83" fillId="0" borderId="1216" applyNumberFormat="0" applyFont="0" applyFill="0" applyAlignment="0" applyProtection="0"/>
    <xf numFmtId="208" fontId="90" fillId="63" borderId="1232"/>
    <xf numFmtId="167" fontId="87" fillId="0" borderId="1231" applyFont="0"/>
    <xf numFmtId="0" fontId="12" fillId="61" borderId="1111" applyNumberFormat="0">
      <alignment horizontal="left" vertical="center"/>
    </xf>
    <xf numFmtId="0" fontId="12" fillId="60" borderId="1111" applyNumberFormat="0">
      <alignment horizontal="centerContinuous" vertical="center" wrapText="1"/>
    </xf>
    <xf numFmtId="0" fontId="12" fillId="61" borderId="1111" applyNumberFormat="0">
      <alignment horizontal="left" vertical="center"/>
    </xf>
    <xf numFmtId="0" fontId="12" fillId="60" borderId="1111" applyNumberFormat="0">
      <alignment horizontal="centerContinuous" vertical="center" wrapText="1"/>
    </xf>
    <xf numFmtId="0" fontId="12" fillId="61" borderId="1129" applyNumberFormat="0">
      <alignment horizontal="left" vertical="center"/>
    </xf>
    <xf numFmtId="0" fontId="12" fillId="60" borderId="1129" applyNumberFormat="0">
      <alignment horizontal="centerContinuous" vertical="center" wrapText="1"/>
    </xf>
    <xf numFmtId="0" fontId="12" fillId="61" borderId="1129" applyNumberFormat="0">
      <alignment horizontal="left" vertical="center"/>
    </xf>
    <xf numFmtId="0" fontId="12" fillId="60" borderId="1129" applyNumberFormat="0">
      <alignment horizontal="centerContinuous" vertical="center" wrapText="1"/>
    </xf>
    <xf numFmtId="0" fontId="12" fillId="61" borderId="1120" applyNumberFormat="0">
      <alignment horizontal="left" vertical="center"/>
    </xf>
    <xf numFmtId="0" fontId="12" fillId="60" borderId="1120" applyNumberFormat="0">
      <alignment horizontal="centerContinuous" vertical="center" wrapText="1"/>
    </xf>
    <xf numFmtId="0" fontId="12" fillId="61" borderId="1151" applyNumberFormat="0">
      <alignment horizontal="left" vertical="center"/>
    </xf>
    <xf numFmtId="0" fontId="12" fillId="60" borderId="1151" applyNumberFormat="0">
      <alignment horizontal="centerContinuous" vertical="center" wrapText="1"/>
    </xf>
    <xf numFmtId="0" fontId="12" fillId="61" borderId="1166" applyNumberFormat="0">
      <alignment horizontal="left" vertical="center"/>
    </xf>
    <xf numFmtId="0" fontId="12" fillId="60" borderId="1166" applyNumberFormat="0">
      <alignment horizontal="centerContinuous" vertical="center" wrapText="1"/>
    </xf>
    <xf numFmtId="0" fontId="12" fillId="61" borderId="1155" applyNumberFormat="0">
      <alignment horizontal="left" vertical="center"/>
    </xf>
    <xf numFmtId="0" fontId="12" fillId="60" borderId="1155" applyNumberFormat="0">
      <alignment horizontal="centerContinuous" vertical="center" wrapText="1"/>
    </xf>
    <xf numFmtId="0" fontId="12" fillId="24" borderId="1176" applyNumberFormat="0" applyFont="0" applyAlignment="0" applyProtection="0"/>
    <xf numFmtId="0" fontId="12" fillId="24" borderId="1176" applyNumberFormat="0" applyFont="0" applyAlignment="0" applyProtection="0"/>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12" fillId="61" borderId="1175" applyNumberFormat="0">
      <alignment horizontal="left" vertical="center"/>
    </xf>
    <xf numFmtId="0" fontId="12" fillId="60" borderId="1175" applyNumberFormat="0">
      <alignment horizontal="centerContinuous" vertical="center" wrapText="1"/>
    </xf>
    <xf numFmtId="0" fontId="30" fillId="0" borderId="1178" applyNumberFormat="0" applyFill="0" applyAlignment="0" applyProtection="0"/>
    <xf numFmtId="0" fontId="30" fillId="0" borderId="1178" applyNumberFormat="0" applyFill="0" applyAlignment="0" applyProtection="0"/>
    <xf numFmtId="0" fontId="12" fillId="61" borderId="1166" applyNumberFormat="0">
      <alignment horizontal="left" vertical="center"/>
    </xf>
    <xf numFmtId="0" fontId="12" fillId="60" borderId="1166" applyNumberFormat="0">
      <alignment horizontal="centerContinuous" vertical="center" wrapText="1"/>
    </xf>
    <xf numFmtId="0" fontId="17" fillId="21" borderId="1175" applyNumberFormat="0" applyAlignment="0" applyProtection="0"/>
    <xf numFmtId="0" fontId="25" fillId="8" borderId="1175" applyNumberFormat="0" applyAlignment="0" applyProtection="0"/>
    <xf numFmtId="0" fontId="28" fillId="21" borderId="1177" applyNumberFormat="0" applyAlignment="0" applyProtection="0"/>
    <xf numFmtId="0" fontId="12" fillId="61" borderId="1166" applyNumberFormat="0">
      <alignment horizontal="left" vertical="center"/>
    </xf>
    <xf numFmtId="0" fontId="12" fillId="60" borderId="1166" applyNumberFormat="0">
      <alignment horizontal="centerContinuous" vertical="center" wrapText="1"/>
    </xf>
    <xf numFmtId="0" fontId="12" fillId="61" borderId="1166" applyNumberFormat="0">
      <alignment horizontal="left" vertical="center"/>
    </xf>
    <xf numFmtId="0" fontId="12" fillId="60" borderId="1166" applyNumberFormat="0">
      <alignment horizontal="centerContinuous" vertical="center" wrapText="1"/>
    </xf>
    <xf numFmtId="0" fontId="12" fillId="25" borderId="1189" applyNumberFormat="0" applyProtection="0">
      <alignment horizontal="left" vertical="center"/>
    </xf>
    <xf numFmtId="0" fontId="17" fillId="21" borderId="1190" applyNumberFormat="0" applyAlignment="0" applyProtection="0"/>
    <xf numFmtId="0" fontId="30" fillId="0" borderId="1192" applyNumberFormat="0" applyFill="0" applyAlignment="0" applyProtection="0"/>
    <xf numFmtId="0" fontId="12" fillId="25" borderId="1189" applyNumberFormat="0" applyProtection="0">
      <alignment horizontal="left" vertical="center"/>
    </xf>
    <xf numFmtId="0" fontId="25" fillId="8" borderId="1190" applyNumberFormat="0" applyAlignment="0" applyProtection="0"/>
    <xf numFmtId="0" fontId="28" fillId="21" borderId="1191" applyNumberFormat="0" applyAlignment="0" applyProtection="0"/>
    <xf numFmtId="0" fontId="12" fillId="61" borderId="1190" applyNumberFormat="0">
      <alignment horizontal="left" vertical="center"/>
    </xf>
    <xf numFmtId="0" fontId="12" fillId="60" borderId="1190" applyNumberFormat="0">
      <alignment horizontal="centerContinuous" vertical="center" wrapText="1"/>
    </xf>
    <xf numFmtId="0" fontId="12" fillId="61" borderId="1190" applyNumberFormat="0">
      <alignment horizontal="left" vertical="center"/>
    </xf>
    <xf numFmtId="0" fontId="12" fillId="60" borderId="1190" applyNumberFormat="0">
      <alignment horizontal="centerContinuous" vertical="center" wrapText="1"/>
    </xf>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190" applyNumberFormat="0" applyAlignment="0" applyProtection="0"/>
    <xf numFmtId="0" fontId="25" fillId="8" borderId="1190" applyNumberFormat="0" applyAlignment="0" applyProtection="0"/>
    <xf numFmtId="0" fontId="28" fillId="21" borderId="1191" applyNumberFormat="0" applyAlignment="0" applyProtection="0"/>
    <xf numFmtId="0" fontId="30" fillId="0" borderId="1192" applyNumberFormat="0" applyFill="0" applyAlignment="0" applyProtection="0"/>
    <xf numFmtId="0" fontId="17" fillId="21" borderId="1190" applyNumberFormat="0" applyAlignment="0" applyProtection="0"/>
    <xf numFmtId="0" fontId="25" fillId="8" borderId="1190" applyNumberFormat="0" applyAlignment="0" applyProtection="0"/>
    <xf numFmtId="0" fontId="25" fillId="8" borderId="1166" applyNumberFormat="0" applyAlignment="0" applyProtection="0"/>
    <xf numFmtId="0" fontId="12" fillId="24" borderId="1193" applyNumberFormat="0" applyFont="0" applyAlignment="0" applyProtection="0"/>
    <xf numFmtId="0" fontId="12" fillId="25" borderId="1119" applyNumberFormat="0" applyProtection="0">
      <alignment horizontal="left" vertical="center"/>
    </xf>
    <xf numFmtId="0" fontId="12" fillId="25" borderId="1119" applyNumberFormat="0" applyProtection="0">
      <alignment horizontal="left" vertical="center"/>
    </xf>
    <xf numFmtId="0" fontId="12" fillId="25" borderId="1105" applyNumberFormat="0" applyProtection="0">
      <alignment horizontal="left" vertical="center"/>
    </xf>
    <xf numFmtId="0" fontId="12" fillId="25" borderId="1105" applyNumberFormat="0" applyProtection="0">
      <alignment horizontal="left" vertical="center"/>
    </xf>
    <xf numFmtId="0" fontId="17" fillId="21" borderId="1166" applyNumberFormat="0" applyAlignment="0" applyProtection="0"/>
    <xf numFmtId="0" fontId="12" fillId="24" borderId="1193"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28" fillId="21" borderId="1168" applyNumberFormat="0" applyAlignment="0" applyProtection="0"/>
    <xf numFmtId="0" fontId="30" fillId="0" borderId="1113" applyNumberFormat="0" applyFill="0" applyAlignment="0" applyProtection="0"/>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5" fillId="8" borderId="1111" applyNumberFormat="0" applyAlignment="0" applyProtection="0"/>
    <xf numFmtId="0" fontId="17" fillId="21" borderId="1111" applyNumberFormat="0" applyAlignment="0" applyProtection="0"/>
    <xf numFmtId="0" fontId="30" fillId="0" borderId="1113" applyNumberFormat="0" applyFill="0" applyAlignment="0" applyProtection="0"/>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5" fillId="8" borderId="1111" applyNumberFormat="0" applyAlignment="0" applyProtection="0"/>
    <xf numFmtId="0" fontId="17" fillId="21" borderId="1111" applyNumberFormat="0" applyAlignment="0" applyProtection="0"/>
    <xf numFmtId="0" fontId="147" fillId="73" borderId="1668">
      <alignment horizontal="left" vertical="center" wrapText="1"/>
    </xf>
    <xf numFmtId="0" fontId="12" fillId="61" borderId="1166" applyNumberFormat="0">
      <alignment horizontal="left" vertical="center"/>
    </xf>
    <xf numFmtId="0" fontId="30" fillId="0" borderId="1113" applyNumberFormat="0" applyFill="0" applyAlignment="0" applyProtection="0"/>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5" fillId="8" borderId="1111" applyNumberFormat="0" applyAlignment="0" applyProtection="0"/>
    <xf numFmtId="0" fontId="17" fillId="21" borderId="1111" applyNumberFormat="0" applyAlignment="0" applyProtection="0"/>
    <xf numFmtId="0" fontId="12" fillId="25" borderId="1105" applyNumberFormat="0" applyProtection="0">
      <alignment horizontal="left" vertical="center"/>
    </xf>
    <xf numFmtId="0" fontId="30" fillId="0" borderId="1113" applyNumberFormat="0" applyFill="0" applyAlignment="0" applyProtection="0"/>
    <xf numFmtId="0" fontId="12" fillId="25" borderId="1105" applyNumberFormat="0" applyProtection="0">
      <alignment horizontal="left" vertical="center"/>
    </xf>
    <xf numFmtId="0" fontId="12" fillId="60" borderId="1166" applyNumberFormat="0">
      <alignment horizontal="centerContinuous" vertical="center" wrapText="1"/>
    </xf>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25" fillId="8" borderId="1111" applyNumberFormat="0" applyAlignment="0" applyProtection="0"/>
    <xf numFmtId="0" fontId="25" fillId="8" borderId="1203" applyNumberFormat="0" applyAlignment="0" applyProtection="0"/>
    <xf numFmtId="0" fontId="12" fillId="24" borderId="1204" applyNumberFormat="0" applyFont="0" applyAlignment="0" applyProtection="0"/>
    <xf numFmtId="165" fontId="193" fillId="0" borderId="1703" applyFill="0" applyAlignment="0" applyProtection="0"/>
    <xf numFmtId="0" fontId="17" fillId="21" borderId="1203" applyNumberFormat="0" applyAlignment="0" applyProtection="0"/>
    <xf numFmtId="0" fontId="12" fillId="25" borderId="1128" applyNumberFormat="0" applyProtection="0">
      <alignment horizontal="left" vertical="center"/>
    </xf>
    <xf numFmtId="0" fontId="12" fillId="25" borderId="1128" applyNumberFormat="0" applyProtection="0">
      <alignment horizontal="left" vertical="center"/>
    </xf>
    <xf numFmtId="0" fontId="17" fillId="21" borderId="1111" applyNumberFormat="0" applyAlignment="0" applyProtection="0"/>
    <xf numFmtId="0" fontId="17" fillId="21" borderId="1166" applyNumberFormat="0" applyAlignment="0" applyProtection="0"/>
    <xf numFmtId="0" fontId="25" fillId="8" borderId="1166" applyNumberFormat="0" applyAlignment="0" applyProtection="0"/>
    <xf numFmtId="0" fontId="12" fillId="24" borderId="1193" applyNumberFormat="0" applyFont="0" applyAlignment="0" applyProtection="0"/>
    <xf numFmtId="0" fontId="11" fillId="81" borderId="1671" applyNumberFormat="0" applyProtection="0">
      <alignment horizontal="center" vertical="center"/>
    </xf>
    <xf numFmtId="0" fontId="12" fillId="61" borderId="1166" applyNumberFormat="0">
      <alignment horizontal="left" vertical="center"/>
    </xf>
    <xf numFmtId="0" fontId="17" fillId="21" borderId="1203" applyNumberFormat="0" applyAlignment="0" applyProtection="0"/>
    <xf numFmtId="0" fontId="30" fillId="0" borderId="1113" applyNumberFormat="0" applyFill="0" applyAlignment="0" applyProtection="0"/>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5" fillId="8" borderId="1111" applyNumberFormat="0" applyAlignment="0" applyProtection="0"/>
    <xf numFmtId="0" fontId="17" fillId="21" borderId="1111" applyNumberFormat="0" applyAlignment="0" applyProtection="0"/>
    <xf numFmtId="0" fontId="30" fillId="0" borderId="1113" applyNumberFormat="0" applyFill="0" applyAlignment="0" applyProtection="0"/>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5" fillId="8" borderId="1111" applyNumberFormat="0" applyAlignment="0" applyProtection="0"/>
    <xf numFmtId="0" fontId="17" fillId="21" borderId="1111" applyNumberFormat="0" applyAlignment="0" applyProtection="0"/>
    <xf numFmtId="0" fontId="12" fillId="24" borderId="1193" applyNumberFormat="0" applyFont="0" applyAlignment="0" applyProtection="0"/>
    <xf numFmtId="0" fontId="12" fillId="60" borderId="1166" applyNumberFormat="0">
      <alignment horizontal="centerContinuous" vertical="center" wrapText="1"/>
    </xf>
    <xf numFmtId="0" fontId="12" fillId="25" borderId="1128" applyNumberFormat="0" applyProtection="0">
      <alignment horizontal="left" vertical="center"/>
    </xf>
    <xf numFmtId="0" fontId="12" fillId="25" borderId="1128" applyNumberFormat="0" applyProtection="0">
      <alignment horizontal="left" vertical="center"/>
    </xf>
    <xf numFmtId="0" fontId="30" fillId="0" borderId="1113" applyNumberFormat="0" applyFill="0" applyAlignment="0" applyProtection="0"/>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5" fillId="8" borderId="1111" applyNumberFormat="0" applyAlignment="0" applyProtection="0"/>
    <xf numFmtId="0" fontId="17" fillId="21" borderId="1111" applyNumberFormat="0" applyAlignment="0" applyProtection="0"/>
    <xf numFmtId="0" fontId="17" fillId="21" borderId="1111" applyNumberFormat="0" applyAlignment="0" applyProtection="0"/>
    <xf numFmtId="0" fontId="25" fillId="8" borderId="1111" applyNumberFormat="0" applyAlignment="0" applyProtection="0"/>
    <xf numFmtId="0" fontId="28" fillId="21" borderId="1112" applyNumberFormat="0" applyAlignment="0" applyProtection="0"/>
    <xf numFmtId="0" fontId="30" fillId="0" borderId="1113" applyNumberFormat="0" applyFill="0" applyAlignment="0" applyProtection="0"/>
    <xf numFmtId="0" fontId="17" fillId="21" borderId="1111" applyNumberFormat="0" applyAlignment="0" applyProtection="0"/>
    <xf numFmtId="0" fontId="25" fillId="8" borderId="1111" applyNumberFormat="0" applyAlignment="0" applyProtection="0"/>
    <xf numFmtId="0" fontId="28" fillId="21" borderId="1112" applyNumberFormat="0" applyAlignment="0" applyProtection="0"/>
    <xf numFmtId="0" fontId="30" fillId="0" borderId="1113" applyNumberFormat="0" applyFill="0" applyAlignment="0" applyProtection="0"/>
    <xf numFmtId="0" fontId="12" fillId="25" borderId="1105" applyNumberFormat="0" applyProtection="0">
      <alignment horizontal="left" vertical="center"/>
    </xf>
    <xf numFmtId="0" fontId="12" fillId="25" borderId="1105" applyNumberFormat="0" applyProtection="0">
      <alignment horizontal="left" vertical="center"/>
    </xf>
    <xf numFmtId="0" fontId="17" fillId="21" borderId="1111" applyNumberFormat="0" applyAlignment="0" applyProtection="0"/>
    <xf numFmtId="0" fontId="25" fillId="8" borderId="1111" applyNumberFormat="0" applyAlignment="0" applyProtection="0"/>
    <xf numFmtId="0" fontId="28" fillId="21" borderId="1112" applyNumberFormat="0" applyAlignment="0" applyProtection="0"/>
    <xf numFmtId="0" fontId="30" fillId="0" borderId="1113" applyNumberFormat="0" applyFill="0" applyAlignment="0" applyProtection="0"/>
    <xf numFmtId="0" fontId="17" fillId="21" borderId="1111" applyNumberFormat="0" applyAlignment="0" applyProtection="0"/>
    <xf numFmtId="0" fontId="25" fillId="8" borderId="1111" applyNumberFormat="0" applyAlignment="0" applyProtection="0"/>
    <xf numFmtId="0" fontId="28" fillId="21" borderId="1168" applyNumberFormat="0" applyAlignment="0" applyProtection="0"/>
    <xf numFmtId="0" fontId="30" fillId="0" borderId="1169" applyNumberFormat="0" applyFill="0" applyAlignment="0" applyProtection="0"/>
    <xf numFmtId="0" fontId="28" fillId="21" borderId="1112" applyNumberFormat="0" applyAlignment="0" applyProtection="0"/>
    <xf numFmtId="0" fontId="30" fillId="0" borderId="1113"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12" fillId="61" borderId="1203" applyNumberFormat="0">
      <alignment horizontal="left" vertical="center"/>
    </xf>
    <xf numFmtId="0" fontId="12" fillId="60" borderId="1203" applyNumberFormat="0">
      <alignment horizontal="centerContinuous" vertical="center" wrapText="1"/>
    </xf>
    <xf numFmtId="0" fontId="30" fillId="0" borderId="1113" applyNumberFormat="0" applyFill="0" applyAlignment="0" applyProtection="0"/>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5" fillId="8" borderId="1111" applyNumberFormat="0" applyAlignment="0" applyProtection="0"/>
    <xf numFmtId="0" fontId="30" fillId="0" borderId="1206" applyNumberFormat="0" applyFill="0" applyAlignment="0" applyProtection="0"/>
    <xf numFmtId="0" fontId="17" fillId="21" borderId="1111" applyNumberFormat="0" applyAlignment="0" applyProtection="0"/>
    <xf numFmtId="0" fontId="12" fillId="61" borderId="1175" applyNumberFormat="0">
      <alignment horizontal="left" vertical="center"/>
    </xf>
    <xf numFmtId="0" fontId="12" fillId="60" borderId="1175" applyNumberFormat="0">
      <alignment horizontal="centerContinuous" vertical="center" wrapText="1"/>
    </xf>
    <xf numFmtId="0" fontId="30" fillId="0" borderId="1132" applyNumberFormat="0" applyFill="0" applyAlignment="0" applyProtection="0"/>
    <xf numFmtId="0" fontId="28" fillId="21" borderId="1131"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9" applyNumberFormat="0" applyAlignment="0" applyProtection="0"/>
    <xf numFmtId="0" fontId="17" fillId="21" borderId="1129" applyNumberFormat="0" applyAlignment="0" applyProtection="0"/>
    <xf numFmtId="0" fontId="30" fillId="0" borderId="1132" applyNumberFormat="0" applyFill="0" applyAlignment="0" applyProtection="0"/>
    <xf numFmtId="0" fontId="28" fillId="21" borderId="1131"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9" applyNumberFormat="0" applyAlignment="0" applyProtection="0"/>
    <xf numFmtId="0" fontId="17" fillId="21" borderId="1129" applyNumberFormat="0" applyAlignment="0" applyProtection="0"/>
    <xf numFmtId="0" fontId="12" fillId="61" borderId="1175" applyNumberFormat="0">
      <alignment horizontal="left" vertical="center"/>
    </xf>
    <xf numFmtId="0" fontId="12" fillId="25" borderId="1128" applyNumberFormat="0" applyProtection="0">
      <alignment horizontal="left" vertical="center"/>
    </xf>
    <xf numFmtId="0" fontId="12" fillId="25" borderId="1128" applyNumberFormat="0" applyProtection="0">
      <alignment horizontal="left" vertical="center"/>
    </xf>
    <xf numFmtId="0" fontId="12" fillId="60" borderId="1175" applyNumberFormat="0">
      <alignment horizontal="centerContinuous" vertical="center" wrapText="1"/>
    </xf>
    <xf numFmtId="0" fontId="30" fillId="0" borderId="1132" applyNumberFormat="0" applyFill="0" applyAlignment="0" applyProtection="0"/>
    <xf numFmtId="0" fontId="28" fillId="21" borderId="1131"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9" applyNumberFormat="0" applyAlignment="0" applyProtection="0"/>
    <xf numFmtId="0" fontId="17" fillId="21" borderId="1129" applyNumberFormat="0" applyAlignment="0" applyProtection="0"/>
    <xf numFmtId="0" fontId="30" fillId="0" borderId="1132" applyNumberFormat="0" applyFill="0" applyAlignment="0" applyProtection="0"/>
    <xf numFmtId="0" fontId="17" fillId="21" borderId="1111" applyNumberFormat="0" applyAlignment="0" applyProtection="0"/>
    <xf numFmtId="0" fontId="25" fillId="8" borderId="1111"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8" fillId="21" borderId="1112" applyNumberFormat="0" applyAlignment="0" applyProtection="0"/>
    <xf numFmtId="0" fontId="30" fillId="0" borderId="1113" applyNumberFormat="0" applyFill="0" applyAlignment="0" applyProtection="0"/>
    <xf numFmtId="0" fontId="17" fillId="21" borderId="1111" applyNumberFormat="0" applyAlignment="0" applyProtection="0"/>
    <xf numFmtId="0" fontId="25" fillId="8" borderId="1111"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8" fillId="21" borderId="1112" applyNumberFormat="0" applyAlignment="0" applyProtection="0"/>
    <xf numFmtId="0" fontId="30" fillId="0" borderId="1113" applyNumberFormat="0" applyFill="0" applyAlignment="0" applyProtection="0"/>
    <xf numFmtId="0" fontId="17" fillId="21" borderId="1111" applyNumberFormat="0" applyAlignment="0" applyProtection="0"/>
    <xf numFmtId="0" fontId="25" fillId="8" borderId="1111"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8" fillId="21" borderId="1112" applyNumberFormat="0" applyAlignment="0" applyProtection="0"/>
    <xf numFmtId="0" fontId="30" fillId="0" borderId="1113" applyNumberFormat="0" applyFill="0" applyAlignment="0" applyProtection="0"/>
    <xf numFmtId="0" fontId="17" fillId="21" borderId="1111" applyNumberFormat="0" applyAlignment="0" applyProtection="0"/>
    <xf numFmtId="0" fontId="25" fillId="8" borderId="1111"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8" fillId="21" borderId="1112" applyNumberFormat="0" applyAlignment="0" applyProtection="0"/>
    <xf numFmtId="0" fontId="30" fillId="0" borderId="1113" applyNumberFormat="0" applyFill="0" applyAlignment="0" applyProtection="0"/>
    <xf numFmtId="0" fontId="17" fillId="21" borderId="1120" applyNumberFormat="0" applyAlignment="0" applyProtection="0"/>
    <xf numFmtId="0" fontId="25" fillId="8" borderId="1120"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22" applyNumberFormat="0" applyAlignment="0" applyProtection="0"/>
    <xf numFmtId="0" fontId="30" fillId="0" borderId="1123" applyNumberFormat="0" applyFill="0" applyAlignment="0" applyProtection="0"/>
    <xf numFmtId="0" fontId="17" fillId="21" borderId="1120" applyNumberFormat="0" applyAlignment="0" applyProtection="0"/>
    <xf numFmtId="0" fontId="25" fillId="8" borderId="1120"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22" applyNumberFormat="0" applyAlignment="0" applyProtection="0"/>
    <xf numFmtId="0" fontId="30" fillId="0" borderId="1123" applyNumberFormat="0" applyFill="0" applyAlignment="0" applyProtection="0"/>
    <xf numFmtId="0" fontId="12" fillId="25" borderId="1119" applyNumberFormat="0" applyProtection="0">
      <alignment horizontal="left" vertical="center"/>
    </xf>
    <xf numFmtId="0" fontId="12" fillId="25" borderId="1119" applyNumberFormat="0" applyProtection="0">
      <alignment horizontal="left" vertical="center"/>
    </xf>
    <xf numFmtId="0" fontId="17" fillId="21" borderId="1120" applyNumberFormat="0" applyAlignment="0" applyProtection="0"/>
    <xf numFmtId="0" fontId="25" fillId="8" borderId="1120"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22" applyNumberFormat="0" applyAlignment="0" applyProtection="0"/>
    <xf numFmtId="0" fontId="30" fillId="0" borderId="1123" applyNumberFormat="0" applyFill="0" applyAlignment="0" applyProtection="0"/>
    <xf numFmtId="0" fontId="17" fillId="21" borderId="1120" applyNumberFormat="0" applyAlignment="0" applyProtection="0"/>
    <xf numFmtId="0" fontId="25" fillId="8" borderId="1120"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22" applyNumberFormat="0" applyAlignment="0" applyProtection="0"/>
    <xf numFmtId="0" fontId="30" fillId="0" borderId="1123" applyNumberFormat="0" applyFill="0" applyAlignment="0" applyProtection="0"/>
    <xf numFmtId="0" fontId="28" fillId="21" borderId="1131"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9" applyNumberFormat="0" applyAlignment="0" applyProtection="0"/>
    <xf numFmtId="0" fontId="17" fillId="21" borderId="1129" applyNumberFormat="0" applyAlignment="0" applyProtection="0"/>
    <xf numFmtId="0" fontId="30" fillId="0" borderId="1123" applyNumberFormat="0" applyFill="0" applyAlignment="0" applyProtection="0"/>
    <xf numFmtId="0" fontId="28" fillId="21" borderId="1122"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5" fillId="8" borderId="1120" applyNumberFormat="0" applyAlignment="0" applyProtection="0"/>
    <xf numFmtId="0" fontId="17" fillId="21" borderId="1120" applyNumberFormat="0" applyAlignment="0" applyProtection="0"/>
    <xf numFmtId="0" fontId="30" fillId="0" borderId="1123" applyNumberFormat="0" applyFill="0" applyAlignment="0" applyProtection="0"/>
    <xf numFmtId="0" fontId="28" fillId="21" borderId="1122" applyNumberFormat="0" applyAlignment="0" applyProtection="0"/>
    <xf numFmtId="0" fontId="12" fillId="24" borderId="1121" applyNumberFormat="0" applyFont="0" applyAlignment="0" applyProtection="0"/>
    <xf numFmtId="0" fontId="12" fillId="25" borderId="1128" applyNumberFormat="0" applyProtection="0">
      <alignment horizontal="left" vertical="center"/>
    </xf>
    <xf numFmtId="0" fontId="12" fillId="25" borderId="1128" applyNumberFormat="0" applyProtection="0">
      <alignment horizontal="left" vertical="center"/>
    </xf>
    <xf numFmtId="0" fontId="25" fillId="8" borderId="1175" applyNumberFormat="0" applyAlignment="0" applyProtection="0"/>
    <xf numFmtId="0" fontId="12" fillId="25" borderId="1150" applyNumberFormat="0" applyProtection="0">
      <alignment horizontal="left" vertical="center"/>
    </xf>
    <xf numFmtId="0" fontId="12" fillId="25" borderId="1150" applyNumberFormat="0" applyProtection="0">
      <alignment horizontal="left" vertical="center"/>
    </xf>
    <xf numFmtId="0" fontId="12" fillId="24" borderId="1121" applyNumberFormat="0" applyFont="0" applyAlignment="0" applyProtection="0"/>
    <xf numFmtId="0" fontId="12" fillId="61" borderId="1175" applyNumberFormat="0">
      <alignment horizontal="left" vertical="center"/>
    </xf>
    <xf numFmtId="0" fontId="12" fillId="60" borderId="1175" applyNumberFormat="0">
      <alignment horizontal="centerContinuous" vertical="center" wrapText="1"/>
    </xf>
    <xf numFmtId="0" fontId="30" fillId="0" borderId="1178" applyNumberFormat="0" applyFill="0" applyAlignment="0" applyProtection="0"/>
    <xf numFmtId="0" fontId="17" fillId="21" borderId="1175" applyNumberFormat="0" applyAlignment="0" applyProtection="0"/>
    <xf numFmtId="0" fontId="25" fillId="8" borderId="1120" applyNumberFormat="0" applyAlignment="0" applyProtection="0"/>
    <xf numFmtId="0" fontId="25" fillId="8" borderId="1175" applyNumberFormat="0" applyAlignment="0" applyProtection="0"/>
    <xf numFmtId="0" fontId="28" fillId="21" borderId="1177" applyNumberFormat="0" applyAlignment="0" applyProtection="0"/>
    <xf numFmtId="0" fontId="28" fillId="21" borderId="1177" applyNumberFormat="0" applyAlignment="0" applyProtection="0"/>
    <xf numFmtId="0" fontId="17" fillId="21" borderId="1129" applyNumberFormat="0" applyAlignment="0" applyProtection="0"/>
    <xf numFmtId="0" fontId="17" fillId="21" borderId="1120" applyNumberFormat="0" applyAlignment="0" applyProtection="0"/>
    <xf numFmtId="0" fontId="25" fillId="8" borderId="1129"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7" fillId="21" borderId="1129" applyNumberFormat="0" applyAlignment="0" applyProtection="0"/>
    <xf numFmtId="0" fontId="25" fillId="8" borderId="1129"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2" fillId="25" borderId="1128" applyNumberFormat="0" applyProtection="0">
      <alignment horizontal="left" vertical="center"/>
    </xf>
    <xf numFmtId="0" fontId="12" fillId="25" borderId="1128" applyNumberFormat="0" applyProtection="0">
      <alignment horizontal="left" vertical="center"/>
    </xf>
    <xf numFmtId="0" fontId="17" fillId="21" borderId="1129" applyNumberFormat="0" applyAlignment="0" applyProtection="0"/>
    <xf numFmtId="0" fontId="25" fillId="8" borderId="1129"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7" fillId="21" borderId="1129" applyNumberFormat="0" applyAlignment="0" applyProtection="0"/>
    <xf numFmtId="0" fontId="25" fillId="8" borderId="1129"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2" fillId="25" borderId="1150" applyNumberFormat="0" applyProtection="0">
      <alignment horizontal="left" vertical="center"/>
    </xf>
    <xf numFmtId="0" fontId="12" fillId="25" borderId="1150" applyNumberFormat="0" applyProtection="0">
      <alignment horizontal="left" vertical="center"/>
    </xf>
    <xf numFmtId="0" fontId="30" fillId="0" borderId="1123" applyNumberFormat="0" applyFill="0" applyAlignment="0" applyProtection="0"/>
    <xf numFmtId="0" fontId="28" fillId="21" borderId="1122"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5" fillId="8" borderId="1120" applyNumberFormat="0" applyAlignment="0" applyProtection="0"/>
    <xf numFmtId="0" fontId="17" fillId="21" borderId="1120" applyNumberFormat="0" applyAlignment="0" applyProtection="0"/>
    <xf numFmtId="0" fontId="30" fillId="0" borderId="1123" applyNumberFormat="0" applyFill="0" applyAlignment="0" applyProtection="0"/>
    <xf numFmtId="0" fontId="28" fillId="21" borderId="1122"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12" fillId="61" borderId="1175" applyNumberFormat="0">
      <alignment horizontal="left" vertical="center"/>
    </xf>
    <xf numFmtId="0" fontId="12" fillId="25" borderId="1165" applyNumberFormat="0" applyProtection="0">
      <alignment horizontal="left" vertical="center"/>
    </xf>
    <xf numFmtId="0" fontId="12" fillId="25" borderId="1165" applyNumberFormat="0" applyProtection="0">
      <alignment horizontal="left" vertical="center"/>
    </xf>
    <xf numFmtId="0" fontId="12" fillId="60" borderId="1175" applyNumberFormat="0">
      <alignment horizontal="centerContinuous" vertical="center" wrapText="1"/>
    </xf>
    <xf numFmtId="0" fontId="25" fillId="8" borderId="1120" applyNumberFormat="0" applyAlignment="0" applyProtection="0"/>
    <xf numFmtId="0" fontId="17" fillId="21" borderId="1120" applyNumberFormat="0" applyAlignment="0" applyProtection="0"/>
    <xf numFmtId="0" fontId="17" fillId="21" borderId="1175" applyNumberFormat="0" applyAlignment="0" applyProtection="0"/>
    <xf numFmtId="0" fontId="25" fillId="8" borderId="1175" applyNumberFormat="0" applyAlignment="0" applyProtection="0"/>
    <xf numFmtId="0" fontId="12" fillId="61" borderId="1203" applyNumberFormat="0">
      <alignment horizontal="left" vertical="center"/>
    </xf>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12" fillId="60" borderId="1203" applyNumberFormat="0">
      <alignment horizontal="centerContinuous" vertical="center" wrapText="1"/>
    </xf>
    <xf numFmtId="0" fontId="28" fillId="21" borderId="1177" applyNumberFormat="0" applyAlignment="0" applyProtection="0"/>
    <xf numFmtId="0" fontId="30" fillId="0" borderId="1178"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175" applyNumberFormat="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17" fillId="21" borderId="1129" applyNumberFormat="0" applyAlignment="0" applyProtection="0"/>
    <xf numFmtId="0" fontId="25" fillId="8" borderId="1129"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7" fillId="21" borderId="1129" applyNumberFormat="0" applyAlignment="0" applyProtection="0"/>
    <xf numFmtId="0" fontId="25" fillId="8" borderId="1129"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2" fillId="25" borderId="1128" applyNumberFormat="0" applyProtection="0">
      <alignment horizontal="left" vertical="center"/>
    </xf>
    <xf numFmtId="0" fontId="12" fillId="25" borderId="1128" applyNumberFormat="0" applyProtection="0">
      <alignment horizontal="left" vertical="center"/>
    </xf>
    <xf numFmtId="0" fontId="17" fillId="21" borderId="1129" applyNumberFormat="0" applyAlignment="0" applyProtection="0"/>
    <xf numFmtId="0" fontId="25" fillId="8" borderId="1129"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7" fillId="21" borderId="1129" applyNumberFormat="0" applyAlignment="0" applyProtection="0"/>
    <xf numFmtId="0" fontId="25" fillId="8" borderId="1129"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17" fillId="21" borderId="1151" applyNumberFormat="0" applyAlignment="0" applyProtection="0"/>
    <xf numFmtId="0" fontId="25" fillId="8" borderId="1151" applyNumberFormat="0" applyAlignment="0" applyProtection="0"/>
    <xf numFmtId="0" fontId="12" fillId="24" borderId="1152" applyNumberFormat="0" applyFont="0" applyAlignment="0" applyProtection="0"/>
    <xf numFmtId="0" fontId="12" fillId="24" borderId="1152" applyNumberFormat="0" applyFont="0" applyAlignment="0" applyProtection="0"/>
    <xf numFmtId="0" fontId="28" fillId="21" borderId="1153" applyNumberFormat="0" applyAlignment="0" applyProtection="0"/>
    <xf numFmtId="0" fontId="30" fillId="0" borderId="1154" applyNumberFormat="0" applyFill="0" applyAlignment="0" applyProtection="0"/>
    <xf numFmtId="0" fontId="17" fillId="21" borderId="1151" applyNumberFormat="0" applyAlignment="0" applyProtection="0"/>
    <xf numFmtId="0" fontId="25" fillId="8" borderId="1151" applyNumberFormat="0" applyAlignment="0" applyProtection="0"/>
    <xf numFmtId="0" fontId="12" fillId="24" borderId="1152" applyNumberFormat="0" applyFont="0" applyAlignment="0" applyProtection="0"/>
    <xf numFmtId="0" fontId="12" fillId="24" borderId="1152" applyNumberFormat="0" applyFont="0" applyAlignment="0" applyProtection="0"/>
    <xf numFmtId="0" fontId="28" fillId="21" borderId="1153" applyNumberFormat="0" applyAlignment="0" applyProtection="0"/>
    <xf numFmtId="0" fontId="30" fillId="0" borderId="1154" applyNumberFormat="0" applyFill="0" applyAlignment="0" applyProtection="0"/>
    <xf numFmtId="0" fontId="12" fillId="25" borderId="1150" applyNumberFormat="0" applyProtection="0">
      <alignment horizontal="left" vertical="center"/>
    </xf>
    <xf numFmtId="0" fontId="12" fillId="25" borderId="1150" applyNumberFormat="0" applyProtection="0">
      <alignment horizontal="left" vertical="center"/>
    </xf>
    <xf numFmtId="0" fontId="17" fillId="21" borderId="1151" applyNumberFormat="0" applyAlignment="0" applyProtection="0"/>
    <xf numFmtId="0" fontId="25" fillId="8" borderId="1151" applyNumberFormat="0" applyAlignment="0" applyProtection="0"/>
    <xf numFmtId="0" fontId="12" fillId="24" borderId="1152" applyNumberFormat="0" applyFont="0" applyAlignment="0" applyProtection="0"/>
    <xf numFmtId="0" fontId="12" fillId="24" borderId="1152" applyNumberFormat="0" applyFont="0" applyAlignment="0" applyProtection="0"/>
    <xf numFmtId="0" fontId="28" fillId="21" borderId="1153" applyNumberFormat="0" applyAlignment="0" applyProtection="0"/>
    <xf numFmtId="0" fontId="30" fillId="0" borderId="1154" applyNumberFormat="0" applyFill="0" applyAlignment="0" applyProtection="0"/>
    <xf numFmtId="0" fontId="17" fillId="21" borderId="1151" applyNumberFormat="0" applyAlignment="0" applyProtection="0"/>
    <xf numFmtId="0" fontId="25" fillId="8" borderId="1151" applyNumberFormat="0" applyAlignment="0" applyProtection="0"/>
    <xf numFmtId="0" fontId="12" fillId="24" borderId="1152" applyNumberFormat="0" applyFont="0" applyAlignment="0" applyProtection="0"/>
    <xf numFmtId="0" fontId="12" fillId="24" borderId="1152" applyNumberFormat="0" applyFont="0" applyAlignment="0" applyProtection="0"/>
    <xf numFmtId="0" fontId="28" fillId="21" borderId="1153" applyNumberFormat="0" applyAlignment="0" applyProtection="0"/>
    <xf numFmtId="0" fontId="30" fillId="0" borderId="1154" applyNumberFormat="0" applyFill="0" applyAlignment="0" applyProtection="0"/>
    <xf numFmtId="0" fontId="12" fillId="61" borderId="1175" applyNumberFormat="0">
      <alignment horizontal="left" vertical="center"/>
    </xf>
    <xf numFmtId="0" fontId="12" fillId="60" borderId="1175" applyNumberFormat="0">
      <alignment horizontal="centerContinuous" vertical="center" wrapText="1"/>
    </xf>
    <xf numFmtId="0" fontId="12" fillId="61" borderId="1175" applyNumberFormat="0">
      <alignment horizontal="left" vertical="center"/>
    </xf>
    <xf numFmtId="0" fontId="12" fillId="60" borderId="1175" applyNumberFormat="0">
      <alignment horizontal="centerContinuous" vertical="center" wrapText="1"/>
    </xf>
    <xf numFmtId="0" fontId="12" fillId="25" borderId="1165" applyNumberFormat="0" applyProtection="0">
      <alignment horizontal="left" vertical="center"/>
    </xf>
    <xf numFmtId="0" fontId="12" fillId="25" borderId="1165" applyNumberFormat="0" applyProtection="0">
      <alignment horizontal="left" vertical="center"/>
    </xf>
    <xf numFmtId="0" fontId="30" fillId="0" borderId="1169" applyNumberFormat="0" applyFill="0" applyAlignment="0" applyProtection="0"/>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66"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66"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55" applyNumberFormat="0" applyAlignment="0" applyProtection="0"/>
    <xf numFmtId="0" fontId="25" fillId="8" borderId="1155" applyNumberFormat="0" applyAlignment="0" applyProtection="0"/>
    <xf numFmtId="0" fontId="28" fillId="21" borderId="1156" applyNumberFormat="0" applyAlignment="0" applyProtection="0"/>
    <xf numFmtId="0" fontId="30" fillId="0" borderId="1157" applyNumberFormat="0" applyFill="0" applyAlignment="0" applyProtection="0"/>
    <xf numFmtId="0" fontId="17" fillId="21" borderId="1155" applyNumberFormat="0" applyAlignment="0" applyProtection="0"/>
    <xf numFmtId="0" fontId="25" fillId="8" borderId="1155" applyNumberFormat="0" applyAlignment="0" applyProtection="0"/>
    <xf numFmtId="0" fontId="28" fillId="21" borderId="1177" applyNumberFormat="0" applyAlignment="0" applyProtection="0"/>
    <xf numFmtId="0" fontId="28" fillId="21" borderId="1156" applyNumberFormat="0" applyAlignment="0" applyProtection="0"/>
    <xf numFmtId="0" fontId="30" fillId="0" borderId="1157" applyNumberFormat="0" applyFill="0" applyAlignment="0" applyProtection="0"/>
    <xf numFmtId="0" fontId="12" fillId="25" borderId="1150" applyNumberFormat="0" applyProtection="0">
      <alignment horizontal="left" vertical="center"/>
    </xf>
    <xf numFmtId="0" fontId="12" fillId="25" borderId="1150" applyNumberFormat="0" applyProtection="0">
      <alignment horizontal="left" vertical="center"/>
    </xf>
    <xf numFmtId="0" fontId="17" fillId="21" borderId="1155" applyNumberFormat="0" applyAlignment="0" applyProtection="0"/>
    <xf numFmtId="0" fontId="25" fillId="8" borderId="115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56" applyNumberFormat="0" applyAlignment="0" applyProtection="0"/>
    <xf numFmtId="0" fontId="30" fillId="0" borderId="1157" applyNumberFormat="0" applyFill="0" applyAlignment="0" applyProtection="0"/>
    <xf numFmtId="0" fontId="17" fillId="21" borderId="1155" applyNumberFormat="0" applyAlignment="0" applyProtection="0"/>
    <xf numFmtId="0" fontId="25" fillId="8" borderId="1155" applyNumberFormat="0" applyAlignment="0" applyProtection="0"/>
    <xf numFmtId="0" fontId="28" fillId="21" borderId="1156" applyNumberFormat="0" applyAlignment="0" applyProtection="0"/>
    <xf numFmtId="0" fontId="30" fillId="0" borderId="1157" applyNumberFormat="0" applyFill="0" applyAlignment="0" applyProtection="0"/>
    <xf numFmtId="0" fontId="25" fillId="8" borderId="1175" applyNumberFormat="0" applyAlignment="0" applyProtection="0"/>
    <xf numFmtId="0" fontId="12" fillId="25" borderId="1201" applyNumberFormat="0" applyProtection="0">
      <alignment horizontal="left" vertical="center"/>
    </xf>
    <xf numFmtId="0" fontId="17" fillId="21" borderId="1175" applyNumberFormat="0" applyAlignment="0" applyProtection="0"/>
    <xf numFmtId="0" fontId="30" fillId="0" borderId="1178" applyNumberFormat="0" applyFill="0" applyAlignment="0" applyProtection="0"/>
    <xf numFmtId="0" fontId="12" fillId="25" borderId="1201" applyNumberFormat="0" applyProtection="0">
      <alignment horizontal="left" vertical="center"/>
    </xf>
    <xf numFmtId="0" fontId="25" fillId="8" borderId="1175" applyNumberFormat="0" applyAlignment="0" applyProtection="0"/>
    <xf numFmtId="0" fontId="17" fillId="21" borderId="1175" applyNumberFormat="0" applyAlignment="0" applyProtection="0"/>
    <xf numFmtId="0" fontId="12" fillId="24" borderId="1176" applyNumberFormat="0" applyFont="0" applyAlignment="0" applyProtection="0"/>
    <xf numFmtId="0" fontId="17" fillId="21" borderId="1166" applyNumberFormat="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30" fillId="0" borderId="1169" applyNumberFormat="0" applyFill="0" applyAlignment="0" applyProtection="0"/>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66" applyNumberFormat="0" applyAlignment="0" applyProtection="0"/>
    <xf numFmtId="0" fontId="12" fillId="24" borderId="1176" applyNumberFormat="0" applyFont="0" applyAlignment="0" applyProtection="0"/>
    <xf numFmtId="0" fontId="28" fillId="21" borderId="1177" applyNumberFormat="0" applyAlignment="0" applyProtection="0"/>
    <xf numFmtId="0" fontId="12" fillId="24" borderId="1176" applyNumberFormat="0" applyFont="0" applyAlignment="0" applyProtection="0"/>
    <xf numFmtId="0" fontId="12" fillId="61" borderId="1175" applyNumberFormat="0">
      <alignment horizontal="left" vertical="center"/>
    </xf>
    <xf numFmtId="0" fontId="12" fillId="60" borderId="1175" applyNumberFormat="0">
      <alignment horizontal="centerContinuous" vertical="center" wrapText="1"/>
    </xf>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66" applyNumberFormat="0" applyAlignment="0" applyProtection="0"/>
    <xf numFmtId="0" fontId="30" fillId="0" borderId="1169" applyNumberFormat="0" applyFill="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66" applyNumberFormat="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2" fillId="61" borderId="1224" applyNumberFormat="0">
      <alignment horizontal="left" vertical="center"/>
    </xf>
    <xf numFmtId="0" fontId="12" fillId="60" borderId="1224" applyNumberFormat="0">
      <alignment horizontal="centerContinuous" vertical="center" wrapText="1"/>
    </xf>
    <xf numFmtId="0" fontId="12" fillId="61" borderId="1212" applyNumberFormat="0">
      <alignment horizontal="left" vertical="center"/>
    </xf>
    <xf numFmtId="0" fontId="12" fillId="60" borderId="1212" applyNumberFormat="0">
      <alignment horizontal="centerContinuous" vertical="center" wrapText="1"/>
    </xf>
    <xf numFmtId="0" fontId="12" fillId="25" borderId="1189" applyNumberFormat="0" applyProtection="0">
      <alignment horizontal="left" vertical="center"/>
    </xf>
    <xf numFmtId="0" fontId="12" fillId="25" borderId="1189" applyNumberFormat="0" applyProtection="0">
      <alignment horizontal="left" vertical="center"/>
    </xf>
    <xf numFmtId="171" fontId="85" fillId="0" borderId="1188"/>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30" fillId="0" borderId="1169" applyNumberFormat="0" applyFill="0" applyAlignment="0" applyProtection="0"/>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66"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66"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25" fillId="8" borderId="1190" applyNumberFormat="0" applyAlignment="0" applyProtection="0"/>
    <xf numFmtId="0" fontId="17" fillId="21" borderId="1190"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25" fillId="8" borderId="1190" applyNumberFormat="0" applyAlignment="0" applyProtection="0"/>
    <xf numFmtId="0" fontId="17" fillId="21" borderId="1190"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3" applyNumberFormat="0" applyFont="0" applyAlignment="0" applyProtection="0"/>
    <xf numFmtId="0" fontId="12" fillId="61" borderId="1224" applyNumberFormat="0">
      <alignment horizontal="left" vertical="center"/>
    </xf>
    <xf numFmtId="0" fontId="12" fillId="60" borderId="1224" applyNumberFormat="0">
      <alignment horizontal="centerContinuous" vertical="center" wrapText="1"/>
    </xf>
    <xf numFmtId="0" fontId="12" fillId="24" borderId="1193" applyNumberFormat="0" applyFont="0" applyAlignment="0" applyProtection="0"/>
    <xf numFmtId="0" fontId="25" fillId="8" borderId="1190" applyNumberFormat="0" applyAlignment="0" applyProtection="0"/>
    <xf numFmtId="0" fontId="17" fillId="21" borderId="1190" applyNumberFormat="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2" fillId="61" borderId="1224" applyNumberFormat="0">
      <alignment horizontal="left" vertical="center"/>
    </xf>
    <xf numFmtId="0" fontId="12" fillId="60" borderId="1224" applyNumberFormat="0">
      <alignment horizontal="centerContinuous" vertical="center" wrapText="1"/>
    </xf>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30" fillId="0" borderId="1192"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28" fillId="21" borderId="1191"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25" fillId="8" borderId="1190" applyNumberFormat="0" applyAlignment="0" applyProtection="0"/>
    <xf numFmtId="0" fontId="17" fillId="21" borderId="1190"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25" fillId="8" borderId="1166" applyNumberFormat="0" applyAlignment="0" applyProtection="0"/>
    <xf numFmtId="0" fontId="17" fillId="21" borderId="1166"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25" fillId="8" borderId="1166" applyNumberFormat="0" applyAlignment="0" applyProtection="0"/>
    <xf numFmtId="0" fontId="17" fillId="21" borderId="1166" applyNumberFormat="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30" fillId="0" borderId="1169" applyNumberFormat="0" applyFill="0" applyAlignment="0" applyProtection="0"/>
    <xf numFmtId="0" fontId="28" fillId="21" borderId="1168" applyNumberFormat="0" applyAlignment="0" applyProtection="0"/>
    <xf numFmtId="0" fontId="12" fillId="24" borderId="1193" applyNumberFormat="0" applyFont="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2" fillId="24" borderId="1193"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7" fillId="21" borderId="1190" applyNumberFormat="0" applyAlignment="0" applyProtection="0"/>
    <xf numFmtId="0" fontId="25" fillId="8" borderId="1190" applyNumberFormat="0" applyAlignment="0" applyProtection="0"/>
    <xf numFmtId="0" fontId="25" fillId="8" borderId="1166" applyNumberFormat="0" applyAlignment="0" applyProtection="0"/>
    <xf numFmtId="0" fontId="17" fillId="21" borderId="1166" applyNumberFormat="0" applyAlignment="0" applyProtection="0"/>
    <xf numFmtId="0" fontId="28" fillId="21" borderId="1191" applyNumberFormat="0" applyAlignment="0" applyProtection="0"/>
    <xf numFmtId="0" fontId="30" fillId="0" borderId="1192" applyNumberFormat="0" applyFill="0" applyAlignment="0" applyProtection="0"/>
    <xf numFmtId="0" fontId="30" fillId="0" borderId="1169"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28" fillId="21" borderId="1168"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25" fillId="8" borderId="1166" applyNumberFormat="0" applyAlignment="0" applyProtection="0"/>
    <xf numFmtId="0" fontId="17" fillId="21" borderId="1166"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5" borderId="1201" applyNumberFormat="0" applyProtection="0">
      <alignment horizontal="left" vertical="center"/>
    </xf>
    <xf numFmtId="0" fontId="28" fillId="21" borderId="1168" applyNumberFormat="0" applyAlignment="0" applyProtection="0"/>
    <xf numFmtId="0" fontId="30" fillId="0" borderId="1169" applyNumberFormat="0" applyFill="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17" fillId="21" borderId="1166" applyNumberFormat="0" applyAlignment="0" applyProtection="0"/>
    <xf numFmtId="0" fontId="25" fillId="8" borderId="1166" applyNumberFormat="0" applyAlignment="0" applyProtection="0"/>
    <xf numFmtId="0" fontId="12" fillId="25" borderId="1201" applyNumberFormat="0" applyProtection="0">
      <alignment horizontal="left" vertical="center"/>
    </xf>
    <xf numFmtId="0" fontId="17" fillId="21" borderId="1175" applyNumberForma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28" fillId="21" borderId="1168" applyNumberFormat="0" applyAlignment="0" applyProtection="0"/>
    <xf numFmtId="0" fontId="30" fillId="0" borderId="1169" applyNumberFormat="0" applyFill="0" applyAlignment="0" applyProtection="0"/>
    <xf numFmtId="0" fontId="25" fillId="8" borderId="1203" applyNumberFormat="0" applyAlignment="0" applyProtection="0"/>
    <xf numFmtId="0" fontId="12" fillId="24" borderId="120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30" fillId="0" borderId="1206"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203" applyNumberFormat="0" applyAlignment="0" applyProtection="0"/>
    <xf numFmtId="0" fontId="25" fillId="8" borderId="1203" applyNumberFormat="0" applyAlignment="0" applyProtection="0"/>
    <xf numFmtId="0" fontId="12" fillId="24" borderId="120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30" fillId="0" borderId="1206" applyNumberFormat="0" applyFill="0" applyAlignment="0" applyProtection="0"/>
    <xf numFmtId="0" fontId="17" fillId="21" borderId="1203" applyNumberFormat="0" applyAlignment="0" applyProtection="0"/>
    <xf numFmtId="0" fontId="25" fillId="8" borderId="1203" applyNumberFormat="0" applyAlignment="0" applyProtection="0"/>
    <xf numFmtId="0" fontId="12" fillId="24" borderId="120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30" fillId="0" borderId="1206"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28" fillId="21" borderId="1177" applyNumberForma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175" applyNumberFormat="0" applyAlignment="0" applyProtection="0"/>
    <xf numFmtId="0" fontId="25" fillId="8" borderId="1175" applyNumberFormat="0" applyAlignment="0" applyProtection="0"/>
    <xf numFmtId="0" fontId="25" fillId="8" borderId="1175" applyNumberFormat="0" applyAlignment="0" applyProtection="0"/>
    <xf numFmtId="0" fontId="17" fillId="21" borderId="1175" applyNumberForma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28" fillId="21" borderId="1177" applyNumberFormat="0" applyAlignment="0" applyProtection="0"/>
    <xf numFmtId="0" fontId="30" fillId="0" borderId="1178" applyNumberFormat="0" applyFill="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30" fillId="0" borderId="1178" applyNumberFormat="0" applyFill="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203" applyNumberFormat="0" applyAlignment="0" applyProtection="0"/>
    <xf numFmtId="0" fontId="25" fillId="8" borderId="1203" applyNumberFormat="0" applyAlignment="0" applyProtection="0"/>
    <xf numFmtId="0" fontId="12" fillId="24" borderId="120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30" fillId="0" borderId="1206" applyNumberFormat="0" applyFill="0" applyAlignment="0" applyProtection="0"/>
    <xf numFmtId="0" fontId="17" fillId="21" borderId="1203" applyNumberFormat="0" applyAlignment="0" applyProtection="0"/>
    <xf numFmtId="0" fontId="25" fillId="8" borderId="1203" applyNumberFormat="0" applyAlignment="0" applyProtection="0"/>
    <xf numFmtId="0" fontId="12" fillId="24" borderId="120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30" fillId="0" borderId="1206"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203" applyNumberFormat="0" applyAlignment="0" applyProtection="0"/>
    <xf numFmtId="0" fontId="25" fillId="8" borderId="1203" applyNumberFormat="0" applyAlignment="0" applyProtection="0"/>
    <xf numFmtId="0" fontId="12" fillId="24" borderId="120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30" fillId="0" borderId="1206" applyNumberFormat="0" applyFill="0" applyAlignment="0" applyProtection="0"/>
    <xf numFmtId="0" fontId="17" fillId="21" borderId="1203" applyNumberFormat="0" applyAlignment="0" applyProtection="0"/>
    <xf numFmtId="0" fontId="25" fillId="8" borderId="1203" applyNumberFormat="0" applyAlignment="0" applyProtection="0"/>
    <xf numFmtId="0" fontId="12" fillId="24" borderId="120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30" fillId="0" borderId="1206" applyNumberFormat="0" applyFill="0" applyAlignment="0" applyProtection="0"/>
    <xf numFmtId="0" fontId="17" fillId="21" borderId="1175" applyNumberFormat="0" applyAlignment="0" applyProtection="0"/>
    <xf numFmtId="0" fontId="12" fillId="25" borderId="1210" applyNumberFormat="0" applyProtection="0">
      <alignment horizontal="left" vertical="center"/>
    </xf>
    <xf numFmtId="0" fontId="12" fillId="25" borderId="1210" applyNumberFormat="0" applyProtection="0">
      <alignment horizontal="left" vertical="center"/>
    </xf>
    <xf numFmtId="0" fontId="17" fillId="21" borderId="1175" applyNumberFormat="0" applyAlignment="0" applyProtection="0"/>
    <xf numFmtId="0" fontId="25" fillId="8" borderId="1175" applyNumberFormat="0" applyAlignment="0" applyProtection="0"/>
    <xf numFmtId="0" fontId="12" fillId="25" borderId="1223" applyNumberFormat="0" applyProtection="0">
      <alignment horizontal="left" vertical="center"/>
    </xf>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12" fillId="25" borderId="1223" applyNumberFormat="0" applyProtection="0">
      <alignment horizontal="left" vertical="center"/>
    </xf>
    <xf numFmtId="0" fontId="28" fillId="21" borderId="1177" applyNumberFormat="0" applyAlignment="0" applyProtection="0"/>
    <xf numFmtId="0" fontId="30" fillId="0" borderId="1178"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175" applyNumberFormat="0" applyAlignment="0" applyProtection="0"/>
    <xf numFmtId="0" fontId="25" fillId="8" borderId="1175" applyNumberForma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28" fillId="21" borderId="1177" applyNumberFormat="0" applyAlignment="0" applyProtection="0"/>
    <xf numFmtId="0" fontId="30" fillId="0" borderId="1178" applyNumberFormat="0" applyFill="0" applyAlignment="0" applyProtection="0"/>
    <xf numFmtId="0" fontId="30" fillId="0" borderId="1227" applyNumberFormat="0" applyFill="0" applyAlignment="0" applyProtection="0"/>
    <xf numFmtId="0" fontId="28" fillId="21" borderId="1226"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5" fillId="8" borderId="1224" applyNumberFormat="0" applyAlignment="0" applyProtection="0"/>
    <xf numFmtId="0" fontId="17" fillId="21" borderId="1224" applyNumberFormat="0" applyAlignment="0" applyProtection="0"/>
    <xf numFmtId="0" fontId="30" fillId="0" borderId="1227" applyNumberFormat="0" applyFill="0" applyAlignment="0" applyProtection="0"/>
    <xf numFmtId="0" fontId="28" fillId="21" borderId="1226"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5" fillId="8" borderId="1224" applyNumberFormat="0" applyAlignment="0" applyProtection="0"/>
    <xf numFmtId="0" fontId="17" fillId="21" borderId="1224" applyNumberFormat="0" applyAlignment="0" applyProtection="0"/>
    <xf numFmtId="0" fontId="30" fillId="0" borderId="1227" applyNumberFormat="0" applyFill="0" applyAlignment="0" applyProtection="0"/>
    <xf numFmtId="0" fontId="28" fillId="21" borderId="1226"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5" fillId="8" borderId="1224" applyNumberFormat="0" applyAlignment="0" applyProtection="0"/>
    <xf numFmtId="0" fontId="17" fillId="21" borderId="1224" applyNumberFormat="0" applyAlignment="0" applyProtection="0"/>
    <xf numFmtId="0" fontId="30" fillId="0" borderId="1227" applyNumberFormat="0" applyFill="0" applyAlignment="0" applyProtection="0"/>
    <xf numFmtId="0" fontId="12" fillId="25" borderId="1223" applyNumberFormat="0" applyProtection="0">
      <alignment horizontal="left" vertical="center"/>
    </xf>
    <xf numFmtId="0" fontId="12" fillId="25" borderId="1223" applyNumberFormat="0" applyProtection="0">
      <alignment horizontal="left" vertical="center"/>
    </xf>
    <xf numFmtId="0" fontId="28" fillId="21" borderId="1226"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5" fillId="8" borderId="1224" applyNumberForma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7" fillId="21" borderId="1224" applyNumberFormat="0" applyAlignment="0" applyProtection="0"/>
    <xf numFmtId="0" fontId="30" fillId="0" borderId="1227" applyNumberFormat="0" applyFill="0" applyAlignment="0" applyProtection="0"/>
    <xf numFmtId="0" fontId="28" fillId="21" borderId="1226"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5" fillId="8" borderId="1224" applyNumberFormat="0" applyAlignment="0" applyProtection="0"/>
    <xf numFmtId="0" fontId="17" fillId="21" borderId="1224" applyNumberFormat="0" applyAlignment="0" applyProtection="0"/>
    <xf numFmtId="0" fontId="30" fillId="0" borderId="1227" applyNumberFormat="0" applyFill="0" applyAlignment="0" applyProtection="0"/>
    <xf numFmtId="0" fontId="28" fillId="21" borderId="1226"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5" fillId="8" borderId="1224" applyNumberFormat="0" applyAlignment="0" applyProtection="0"/>
    <xf numFmtId="0" fontId="17" fillId="21" borderId="1224" applyNumberFormat="0" applyAlignment="0" applyProtection="0"/>
    <xf numFmtId="0" fontId="17" fillId="21" borderId="1212" applyNumberFormat="0" applyAlignment="0" applyProtection="0"/>
    <xf numFmtId="0" fontId="25" fillId="8" borderId="1212" applyNumberFormat="0" applyAlignment="0" applyProtection="0"/>
    <xf numFmtId="0" fontId="28" fillId="21" borderId="1213" applyNumberFormat="0" applyAlignment="0" applyProtection="0"/>
    <xf numFmtId="0" fontId="30" fillId="0" borderId="1214" applyNumberFormat="0" applyFill="0" applyAlignment="0" applyProtection="0"/>
    <xf numFmtId="0" fontId="17" fillId="21" borderId="1212" applyNumberFormat="0" applyAlignment="0" applyProtection="0"/>
    <xf numFmtId="0" fontId="25" fillId="8" borderId="1212" applyNumberFormat="0" applyAlignment="0" applyProtection="0"/>
    <xf numFmtId="0" fontId="28" fillId="21" borderId="1213" applyNumberFormat="0" applyAlignment="0" applyProtection="0"/>
    <xf numFmtId="0" fontId="30" fillId="0" borderId="1214" applyNumberFormat="0" applyFill="0" applyAlignment="0" applyProtection="0"/>
    <xf numFmtId="0" fontId="12" fillId="25" borderId="1210" applyNumberFormat="0" applyProtection="0">
      <alignment horizontal="left" vertical="center"/>
    </xf>
    <xf numFmtId="0" fontId="12" fillId="25" borderId="1210" applyNumberFormat="0" applyProtection="0">
      <alignment horizontal="left" vertical="center"/>
    </xf>
    <xf numFmtId="0" fontId="17" fillId="21" borderId="1212" applyNumberFormat="0" applyAlignment="0" applyProtection="0"/>
    <xf numFmtId="0" fontId="25" fillId="8" borderId="1212" applyNumberFormat="0" applyAlignment="0" applyProtection="0"/>
    <xf numFmtId="0" fontId="30" fillId="0" borderId="1227" applyNumberFormat="0" applyFill="0" applyAlignment="0" applyProtection="0"/>
    <xf numFmtId="0" fontId="28" fillId="21" borderId="1226" applyNumberFormat="0" applyAlignment="0" applyProtection="0"/>
    <xf numFmtId="0" fontId="28" fillId="21" borderId="1213" applyNumberFormat="0" applyAlignment="0" applyProtection="0"/>
    <xf numFmtId="0" fontId="30" fillId="0" borderId="1214" applyNumberFormat="0" applyFill="0" applyAlignment="0" applyProtection="0"/>
    <xf numFmtId="0" fontId="17" fillId="21" borderId="1212" applyNumberFormat="0" applyAlignment="0" applyProtection="0"/>
    <xf numFmtId="0" fontId="25" fillId="8" borderId="1212"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13" applyNumberFormat="0" applyAlignment="0" applyProtection="0"/>
    <xf numFmtId="0" fontId="30" fillId="0" borderId="1214" applyNumberFormat="0" applyFill="0" applyAlignment="0" applyProtection="0"/>
    <xf numFmtId="0" fontId="25" fillId="8" borderId="1224" applyNumberFormat="0" applyAlignment="0" applyProtection="0"/>
    <xf numFmtId="0" fontId="17" fillId="21" borderId="1224" applyNumberFormat="0" applyAlignment="0" applyProtection="0"/>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2" fillId="25" borderId="1223" applyNumberFormat="0" applyProtection="0">
      <alignment horizontal="left" vertical="center"/>
    </xf>
    <xf numFmtId="0" fontId="12" fillId="25" borderId="1223" applyNumberFormat="0" applyProtection="0">
      <alignment horizontal="left" vertical="center"/>
    </xf>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30" fillId="0" borderId="1227" applyNumberFormat="0" applyFill="0" applyAlignment="0" applyProtection="0"/>
    <xf numFmtId="0" fontId="25" fillId="8" borderId="1224" applyNumberForma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28" fillId="21" borderId="1226" applyNumberFormat="0" applyAlignment="0" applyProtection="0"/>
    <xf numFmtId="0" fontId="30" fillId="0" borderId="1227" applyNumberFormat="0" applyFill="0" applyAlignment="0" applyProtection="0"/>
    <xf numFmtId="0" fontId="12" fillId="25" borderId="1223" applyNumberFormat="0" applyProtection="0">
      <alignment horizontal="left" vertical="center"/>
    </xf>
    <xf numFmtId="0" fontId="12" fillId="25" borderId="1223" applyNumberFormat="0" applyProtection="0">
      <alignment horizontal="left" vertical="center"/>
    </xf>
    <xf numFmtId="0" fontId="17" fillId="21" borderId="1224" applyNumberFormat="0" applyAlignment="0" applyProtection="0"/>
    <xf numFmtId="0" fontId="25" fillId="8" borderId="1224" applyNumberFormat="0" applyAlignment="0" applyProtection="0"/>
    <xf numFmtId="0" fontId="28" fillId="21" borderId="1226" applyNumberForma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2" fillId="25" borderId="1223" applyNumberFormat="0" applyProtection="0">
      <alignment horizontal="left" vertical="center"/>
    </xf>
    <xf numFmtId="0" fontId="12" fillId="25" borderId="1223" applyNumberFormat="0" applyProtection="0">
      <alignment horizontal="left" vertical="center"/>
    </xf>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2" fillId="25" borderId="1223" applyNumberFormat="0" applyProtection="0">
      <alignment horizontal="left" vertical="center"/>
    </xf>
    <xf numFmtId="0" fontId="12" fillId="25" borderId="1223" applyNumberFormat="0" applyProtection="0">
      <alignment horizontal="left" vertical="center"/>
    </xf>
    <xf numFmtId="208" fontId="90" fillId="63" borderId="1232"/>
    <xf numFmtId="166" fontId="113" fillId="0" borderId="1233">
      <protection locked="0"/>
    </xf>
    <xf numFmtId="257" fontId="11" fillId="82" borderId="1696" applyNumberFormat="0" applyProtection="0">
      <alignment horizontal="center" vertical="center" wrapText="1"/>
    </xf>
    <xf numFmtId="237" fontId="12" fillId="71" borderId="1223" applyNumberFormat="0" applyFont="0" applyBorder="0" applyAlignment="0" applyProtection="0"/>
    <xf numFmtId="10" fontId="108" fillId="65" borderId="1223" applyNumberFormat="0" applyBorder="0" applyAlignment="0" applyProtection="0"/>
    <xf numFmtId="0" fontId="147" fillId="73" borderId="1234">
      <alignment horizontal="left" vertical="center" wrapText="1"/>
    </xf>
    <xf numFmtId="0" fontId="12" fillId="0" borderId="1223"/>
    <xf numFmtId="264" fontId="172" fillId="65" borderId="1223" applyFill="0" applyBorder="0" applyAlignment="0" applyProtection="0">
      <alignment horizontal="right"/>
      <protection locked="0"/>
    </xf>
    <xf numFmtId="0" fontId="177" fillId="67" borderId="1223">
      <alignment horizontal="center" vertical="center" wrapText="1"/>
      <protection hidden="1"/>
    </xf>
    <xf numFmtId="0" fontId="183" fillId="81" borderId="1223" applyNumberFormat="0" applyProtection="0">
      <alignment horizontal="center" vertical="center"/>
    </xf>
    <xf numFmtId="0" fontId="11" fillId="81" borderId="1223" applyNumberFormat="0" applyProtection="0">
      <alignment horizontal="center" vertical="center" wrapText="1"/>
    </xf>
    <xf numFmtId="0" fontId="11" fillId="81" borderId="1223" applyNumberFormat="0" applyProtection="0">
      <alignment horizontal="center" vertical="center"/>
    </xf>
    <xf numFmtId="0" fontId="11" fillId="81" borderId="1223" applyNumberFormat="0" applyProtection="0">
      <alignment horizontal="center" vertical="center" wrapText="1"/>
    </xf>
    <xf numFmtId="0" fontId="11" fillId="60" borderId="1223" applyNumberFormat="0" applyProtection="0">
      <alignment horizontal="left" vertical="center" wrapText="1"/>
    </xf>
    <xf numFmtId="257" fontId="11" fillId="82" borderId="1223" applyNumberFormat="0" applyProtection="0">
      <alignment horizontal="center" vertical="center" wrapText="1"/>
    </xf>
    <xf numFmtId="0" fontId="12" fillId="25" borderId="1223" applyNumberFormat="0" applyProtection="0">
      <alignment horizontal="left" vertical="center" wrapText="1"/>
    </xf>
    <xf numFmtId="0" fontId="11" fillId="60" borderId="1223" applyNumberFormat="0" applyProtection="0">
      <alignment horizontal="left" vertical="center" wrapText="1"/>
    </xf>
    <xf numFmtId="241" fontId="194" fillId="86" borderId="1235" applyNumberFormat="0" applyBorder="0" applyAlignment="0" applyProtection="0">
      <alignment vertical="center"/>
    </xf>
    <xf numFmtId="171" fontId="85" fillId="0" borderId="1236"/>
    <xf numFmtId="0" fontId="147" fillId="73" borderId="1234">
      <alignment horizontal="left" vertical="center" wrapText="1"/>
    </xf>
    <xf numFmtId="166" fontId="113" fillId="0" borderId="1233">
      <protection locked="0"/>
    </xf>
    <xf numFmtId="208" fontId="90" fillId="63" borderId="1232"/>
    <xf numFmtId="241" fontId="194" fillId="86" borderId="1235" applyNumberFormat="0" applyBorder="0" applyAlignment="0" applyProtection="0">
      <alignment vertical="center"/>
    </xf>
    <xf numFmtId="171" fontId="85" fillId="0" borderId="1236"/>
    <xf numFmtId="0" fontId="17" fillId="21" borderId="1238" applyNumberFormat="0" applyAlignment="0" applyProtection="0"/>
    <xf numFmtId="0" fontId="25" fillId="8" borderId="1238" applyNumberFormat="0" applyAlignment="0" applyProtection="0"/>
    <xf numFmtId="0" fontId="12" fillId="24" borderId="1239" applyNumberFormat="0" applyFont="0" applyAlignment="0" applyProtection="0"/>
    <xf numFmtId="0" fontId="12" fillId="24" borderId="1239" applyNumberFormat="0" applyFont="0" applyAlignment="0" applyProtection="0"/>
    <xf numFmtId="0" fontId="28" fillId="21" borderId="1240" applyNumberFormat="0" applyAlignment="0" applyProtection="0"/>
    <xf numFmtId="0" fontId="30" fillId="0" borderId="1241" applyNumberFormat="0" applyFill="0" applyAlignment="0" applyProtection="0"/>
    <xf numFmtId="0" fontId="17" fillId="21" borderId="1238" applyNumberFormat="0" applyAlignment="0" applyProtection="0"/>
    <xf numFmtId="0" fontId="25" fillId="8" borderId="1238" applyNumberFormat="0" applyAlignment="0" applyProtection="0"/>
    <xf numFmtId="0" fontId="12" fillId="24" borderId="1239" applyNumberFormat="0" applyFont="0" applyAlignment="0" applyProtection="0"/>
    <xf numFmtId="0" fontId="12" fillId="24" borderId="1239" applyNumberFormat="0" applyFont="0" applyAlignment="0" applyProtection="0"/>
    <xf numFmtId="0" fontId="28" fillId="21" borderId="1240" applyNumberFormat="0" applyAlignment="0" applyProtection="0"/>
    <xf numFmtId="0" fontId="30" fillId="0" borderId="1241" applyNumberFormat="0" applyFill="0" applyAlignment="0" applyProtection="0"/>
    <xf numFmtId="0" fontId="12" fillId="25" borderId="1237" applyNumberFormat="0" applyProtection="0">
      <alignment horizontal="left" vertical="center"/>
    </xf>
    <xf numFmtId="0" fontId="12" fillId="25" borderId="1237" applyNumberFormat="0" applyProtection="0">
      <alignment horizontal="left" vertical="center"/>
    </xf>
    <xf numFmtId="0" fontId="17" fillId="21" borderId="1238" applyNumberFormat="0" applyAlignment="0" applyProtection="0"/>
    <xf numFmtId="0" fontId="25" fillId="8" borderId="1238" applyNumberFormat="0" applyAlignment="0" applyProtection="0"/>
    <xf numFmtId="0" fontId="12" fillId="24" borderId="1239" applyNumberFormat="0" applyFont="0" applyAlignment="0" applyProtection="0"/>
    <xf numFmtId="0" fontId="12" fillId="24" borderId="1239" applyNumberFormat="0" applyFont="0" applyAlignment="0" applyProtection="0"/>
    <xf numFmtId="0" fontId="28" fillId="21" borderId="1240" applyNumberFormat="0" applyAlignment="0" applyProtection="0"/>
    <xf numFmtId="0" fontId="30" fillId="0" borderId="1241" applyNumberFormat="0" applyFill="0" applyAlignment="0" applyProtection="0"/>
    <xf numFmtId="0" fontId="17" fillId="21" borderId="1238" applyNumberFormat="0" applyAlignment="0" applyProtection="0"/>
    <xf numFmtId="0" fontId="25" fillId="8" borderId="1238" applyNumberFormat="0" applyAlignment="0" applyProtection="0"/>
    <xf numFmtId="0" fontId="12" fillId="24" borderId="1239" applyNumberFormat="0" applyFont="0" applyAlignment="0" applyProtection="0"/>
    <xf numFmtId="0" fontId="12" fillId="24" borderId="1239" applyNumberFormat="0" applyFont="0" applyAlignment="0" applyProtection="0"/>
    <xf numFmtId="0" fontId="28" fillId="21" borderId="1240" applyNumberFormat="0" applyAlignment="0" applyProtection="0"/>
    <xf numFmtId="0" fontId="30" fillId="0" borderId="1241" applyNumberFormat="0" applyFill="0" applyAlignment="0" applyProtection="0"/>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41" fontId="194" fillId="86" borderId="1257" applyNumberFormat="0" applyBorder="0" applyAlignment="0" applyProtection="0">
      <alignment vertical="center"/>
    </xf>
    <xf numFmtId="171" fontId="85" fillId="0" borderId="1258"/>
    <xf numFmtId="241" fontId="194" fillId="86" borderId="1257" applyNumberFormat="0" applyBorder="0" applyAlignment="0" applyProtection="0">
      <alignment vertical="center"/>
    </xf>
    <xf numFmtId="171" fontId="85" fillId="0" borderId="1258"/>
    <xf numFmtId="171" fontId="85" fillId="0" borderId="1284"/>
    <xf numFmtId="241" fontId="194" fillId="86" borderId="1235" applyNumberFormat="0" applyBorder="0" applyAlignment="0" applyProtection="0">
      <alignment vertical="center"/>
    </xf>
    <xf numFmtId="171" fontId="85" fillId="0" borderId="1246"/>
    <xf numFmtId="241" fontId="194" fillId="86" borderId="1301" applyNumberFormat="0" applyBorder="0" applyAlignment="0" applyProtection="0">
      <alignment vertical="center"/>
    </xf>
    <xf numFmtId="171" fontId="85" fillId="0" borderId="1302"/>
    <xf numFmtId="171" fontId="85" fillId="0" borderId="1284"/>
    <xf numFmtId="166" fontId="113" fillId="0" borderId="1255">
      <protection locked="0"/>
    </xf>
    <xf numFmtId="0" fontId="12" fillId="24" borderId="1250" applyNumberFormat="0" applyFont="0" applyAlignment="0" applyProtection="0"/>
    <xf numFmtId="166" fontId="113" fillId="0" borderId="1244">
      <protection locked="0"/>
    </xf>
    <xf numFmtId="166" fontId="113" fillId="0" borderId="1255">
      <protection locked="0"/>
    </xf>
    <xf numFmtId="166" fontId="113" fillId="0" borderId="1268">
      <protection locked="0"/>
    </xf>
    <xf numFmtId="0" fontId="12" fillId="24" borderId="1264" applyNumberFormat="0" applyFont="0" applyAlignment="0" applyProtection="0"/>
    <xf numFmtId="0" fontId="12" fillId="24" borderId="1285" applyNumberFormat="0" applyFont="0" applyAlignment="0" applyProtection="0"/>
    <xf numFmtId="0" fontId="12" fillId="24" borderId="1290" applyNumberFormat="0" applyFont="0" applyAlignment="0" applyProtection="0"/>
    <xf numFmtId="0" fontId="17" fillId="21" borderId="1249" applyNumberFormat="0" applyAlignment="0" applyProtection="0"/>
    <xf numFmtId="0" fontId="83" fillId="0" borderId="1216" applyNumberFormat="0" applyFont="0" applyFill="0" applyAlignment="0" applyProtection="0"/>
    <xf numFmtId="0" fontId="17" fillId="21" borderId="1224" applyNumberFormat="0" applyAlignment="0" applyProtection="0"/>
    <xf numFmtId="208" fontId="90" fillId="63" borderId="1254"/>
    <xf numFmtId="0" fontId="83" fillId="0" borderId="1230" applyNumberFormat="0" applyFont="0" applyFill="0" applyAlignment="0" applyProtection="0"/>
    <xf numFmtId="0" fontId="17" fillId="21" borderId="1263" applyNumberFormat="0" applyAlignment="0" applyProtection="0"/>
    <xf numFmtId="208" fontId="90" fillId="63" borderId="1243"/>
    <xf numFmtId="0" fontId="83" fillId="0" borderId="1262" applyNumberFormat="0" applyFont="0" applyFill="0" applyAlignment="0" applyProtection="0"/>
    <xf numFmtId="167" fontId="87" fillId="0" borderId="1242" applyFont="0"/>
    <xf numFmtId="0" fontId="17" fillId="21" borderId="1274" applyNumberFormat="0" applyAlignment="0" applyProtection="0"/>
    <xf numFmtId="208" fontId="90" fillId="63" borderId="1254"/>
    <xf numFmtId="0" fontId="83" fillId="0" borderId="1287" applyNumberFormat="0" applyFont="0" applyFill="0" applyAlignment="0" applyProtection="0"/>
    <xf numFmtId="208" fontId="90" fillId="63" borderId="1267"/>
    <xf numFmtId="0" fontId="17" fillId="21" borderId="1289" applyNumberFormat="0" applyAlignment="0" applyProtection="0"/>
    <xf numFmtId="0" fontId="83" fillId="0" borderId="1278" applyNumberFormat="0" applyFont="0" applyFill="0" applyAlignment="0" applyProtection="0"/>
    <xf numFmtId="241" fontId="194" fillId="86" borderId="1235" applyNumberFormat="0" applyBorder="0" applyAlignment="0" applyProtection="0">
      <alignment vertical="center"/>
    </xf>
    <xf numFmtId="0" fontId="12" fillId="61" borderId="1249" applyNumberFormat="0">
      <alignment horizontal="left" vertical="center"/>
    </xf>
    <xf numFmtId="0" fontId="12" fillId="60" borderId="1249" applyNumberFormat="0">
      <alignment horizontal="centerContinuous" vertical="center" wrapText="1"/>
    </xf>
    <xf numFmtId="0" fontId="12" fillId="61" borderId="1224" applyNumberFormat="0">
      <alignment horizontal="left" vertical="center"/>
    </xf>
    <xf numFmtId="0" fontId="12" fillId="60" borderId="1224" applyNumberFormat="0">
      <alignment horizontal="centerContinuous" vertical="center" wrapText="1"/>
    </xf>
    <xf numFmtId="0" fontId="12" fillId="61" borderId="1249" applyNumberFormat="0">
      <alignment horizontal="left" vertical="center"/>
    </xf>
    <xf numFmtId="0" fontId="12" fillId="60" borderId="1249" applyNumberFormat="0">
      <alignment horizontal="centerContinuous" vertical="center" wrapText="1"/>
    </xf>
    <xf numFmtId="0" fontId="30" fillId="0" borderId="1266" applyNumberFormat="0" applyFill="0" applyAlignment="0" applyProtection="0"/>
    <xf numFmtId="0" fontId="17" fillId="21" borderId="1263" applyNumberFormat="0" applyAlignment="0" applyProtection="0"/>
    <xf numFmtId="0" fontId="12" fillId="24" borderId="1264" applyNumberFormat="0" applyFont="0" applyAlignment="0" applyProtection="0"/>
    <xf numFmtId="0" fontId="28" fillId="21" borderId="1265" applyNumberFormat="0" applyAlignment="0" applyProtection="0"/>
    <xf numFmtId="0" fontId="17" fillId="21" borderId="1263" applyNumberFormat="0" applyAlignment="0" applyProtection="0"/>
    <xf numFmtId="0" fontId="25" fillId="8" borderId="1263" applyNumberFormat="0" applyAlignment="0" applyProtection="0"/>
    <xf numFmtId="0" fontId="12" fillId="24" borderId="1264" applyNumberFormat="0" applyFont="0" applyAlignment="0" applyProtection="0"/>
    <xf numFmtId="0" fontId="25" fillId="8" borderId="1263" applyNumberFormat="0" applyAlignment="0" applyProtection="0"/>
    <xf numFmtId="0" fontId="12" fillId="24" borderId="1264" applyNumberFormat="0" applyFont="0" applyAlignment="0" applyProtection="0"/>
    <xf numFmtId="0" fontId="12" fillId="61" borderId="1263" applyNumberFormat="0">
      <alignment horizontal="left" vertical="center"/>
    </xf>
    <xf numFmtId="0" fontId="12" fillId="60" borderId="1263" applyNumberFormat="0">
      <alignment horizontal="centerContinuous" vertical="center" wrapText="1"/>
    </xf>
    <xf numFmtId="0" fontId="17" fillId="21" borderId="1263" applyNumberFormat="0" applyAlignment="0" applyProtection="0"/>
    <xf numFmtId="0" fontId="12" fillId="24" borderId="1264" applyNumberFormat="0" applyFont="0" applyAlignment="0" applyProtection="0"/>
    <xf numFmtId="0" fontId="12" fillId="24" borderId="1264" applyNumberFormat="0" applyFont="0" applyAlignment="0" applyProtection="0"/>
    <xf numFmtId="0" fontId="28" fillId="21" borderId="1265" applyNumberFormat="0" applyAlignment="0" applyProtection="0"/>
    <xf numFmtId="0" fontId="30" fillId="0" borderId="1266" applyNumberFormat="0" applyFill="0" applyAlignment="0" applyProtection="0"/>
    <xf numFmtId="0" fontId="17" fillId="21" borderId="1263" applyNumberFormat="0" applyAlignment="0" applyProtection="0"/>
    <xf numFmtId="0" fontId="25" fillId="8" borderId="1263" applyNumberFormat="0" applyAlignment="0" applyProtection="0"/>
    <xf numFmtId="0" fontId="12" fillId="24" borderId="1264" applyNumberFormat="0" applyFont="0" applyAlignment="0" applyProtection="0"/>
    <xf numFmtId="0" fontId="12" fillId="24" borderId="1264" applyNumberFormat="0" applyFont="0" applyAlignment="0" applyProtection="0"/>
    <xf numFmtId="0" fontId="28" fillId="21" borderId="1265" applyNumberFormat="0" applyAlignment="0" applyProtection="0"/>
    <xf numFmtId="0" fontId="30" fillId="0" borderId="1266" applyNumberFormat="0" applyFill="0" applyAlignment="0" applyProtection="0"/>
    <xf numFmtId="0" fontId="25" fillId="8" borderId="1263" applyNumberFormat="0" applyAlignment="0" applyProtection="0"/>
    <xf numFmtId="0" fontId="12" fillId="61" borderId="1274" applyNumberFormat="0">
      <alignment horizontal="left" vertical="center"/>
    </xf>
    <xf numFmtId="0" fontId="12" fillId="60" borderId="1274" applyNumberFormat="0">
      <alignment horizontal="centerContinuous" vertical="center" wrapText="1"/>
    </xf>
    <xf numFmtId="0" fontId="12" fillId="61" borderId="1274" applyNumberFormat="0">
      <alignment horizontal="left" vertical="center"/>
    </xf>
    <xf numFmtId="0" fontId="12" fillId="60" borderId="1274" applyNumberFormat="0">
      <alignment horizontal="centerContinuous" vertical="center" wrapText="1"/>
    </xf>
    <xf numFmtId="0" fontId="12" fillId="61" borderId="1289" applyNumberFormat="0">
      <alignment horizontal="left" vertical="center"/>
    </xf>
    <xf numFmtId="0" fontId="12" fillId="60" borderId="1289" applyNumberFormat="0">
      <alignment horizontal="centerContinuous" vertical="center" wrapText="1"/>
    </xf>
    <xf numFmtId="0" fontId="12" fillId="61" borderId="1274" applyNumberFormat="0">
      <alignment horizontal="left" vertical="center"/>
    </xf>
    <xf numFmtId="0" fontId="12" fillId="60" borderId="1274" applyNumberFormat="0">
      <alignment horizontal="centerContinuous" vertical="center" wrapText="1"/>
    </xf>
    <xf numFmtId="0" fontId="12" fillId="61" borderId="1294" applyNumberFormat="0">
      <alignment horizontal="left" vertical="center"/>
    </xf>
    <xf numFmtId="0" fontId="12" fillId="60" borderId="1294" applyNumberFormat="0">
      <alignment horizontal="centerContinuous" vertical="center" wrapText="1"/>
    </xf>
    <xf numFmtId="0" fontId="12" fillId="25" borderId="1303" applyNumberFormat="0" applyProtection="0">
      <alignment horizontal="left" vertical="center"/>
    </xf>
    <xf numFmtId="0" fontId="12" fillId="25" borderId="1303" applyNumberFormat="0" applyProtection="0">
      <alignment horizontal="left" vertical="center"/>
    </xf>
    <xf numFmtId="0" fontId="12" fillId="25" borderId="1247" applyNumberFormat="0" applyProtection="0">
      <alignment horizontal="left" vertical="center"/>
    </xf>
    <xf numFmtId="0" fontId="12" fillId="25" borderId="1247" applyNumberFormat="0" applyProtection="0">
      <alignment horizontal="left" vertical="center"/>
    </xf>
    <xf numFmtId="0" fontId="25" fillId="8" borderId="1249" applyNumberFormat="0" applyAlignment="0" applyProtection="0"/>
    <xf numFmtId="0" fontId="17" fillId="21" borderId="1249" applyNumberFormat="0" applyAlignment="0" applyProtection="0"/>
    <xf numFmtId="0" fontId="25" fillId="8" borderId="1249" applyNumberFormat="0" applyAlignment="0" applyProtection="0"/>
    <xf numFmtId="0" fontId="17" fillId="21" borderId="1249" applyNumberFormat="0" applyAlignment="0" applyProtection="0"/>
    <xf numFmtId="0" fontId="25" fillId="8" borderId="1249" applyNumberFormat="0" applyAlignment="0" applyProtection="0"/>
    <xf numFmtId="0" fontId="17" fillId="21" borderId="1249" applyNumberFormat="0" applyAlignment="0" applyProtection="0"/>
    <xf numFmtId="0" fontId="12" fillId="25" borderId="1223" applyNumberFormat="0" applyProtection="0">
      <alignment horizontal="left" vertical="center"/>
    </xf>
    <xf numFmtId="0" fontId="12" fillId="25" borderId="1223" applyNumberFormat="0" applyProtection="0">
      <alignment horizontal="left" vertical="center"/>
    </xf>
    <xf numFmtId="0" fontId="25" fillId="8" borderId="1249" applyNumberFormat="0" applyAlignment="0" applyProtection="0"/>
    <xf numFmtId="0" fontId="17" fillId="21" borderId="1249" applyNumberFormat="0" applyAlignment="0" applyProtection="0"/>
    <xf numFmtId="0" fontId="12" fillId="25" borderId="1247" applyNumberFormat="0" applyProtection="0">
      <alignment horizontal="left" vertical="center"/>
    </xf>
    <xf numFmtId="0" fontId="12" fillId="25" borderId="1247" applyNumberFormat="0" applyProtection="0">
      <alignment horizontal="left" vertical="center"/>
    </xf>
    <xf numFmtId="0" fontId="30" fillId="0" borderId="1252" applyNumberFormat="0" applyFill="0" applyAlignment="0" applyProtection="0"/>
    <xf numFmtId="0" fontId="28" fillId="21" borderId="1251" applyNumberFormat="0" applyAlignment="0" applyProtection="0"/>
    <xf numFmtId="0" fontId="12" fillId="24" borderId="1250" applyNumberFormat="0" applyFont="0" applyAlignment="0" applyProtection="0"/>
    <xf numFmtId="0" fontId="17" fillId="21" borderId="1224" applyNumberFormat="0" applyAlignment="0" applyProtection="0"/>
    <xf numFmtId="0" fontId="12" fillId="24" borderId="1250" applyNumberFormat="0" applyFont="0" applyAlignment="0" applyProtection="0"/>
    <xf numFmtId="0" fontId="25" fillId="8" borderId="1224" applyNumberFormat="0" applyAlignment="0" applyProtection="0"/>
    <xf numFmtId="0" fontId="25" fillId="8" borderId="1249" applyNumberFormat="0" applyAlignment="0" applyProtection="0"/>
    <xf numFmtId="0" fontId="17" fillId="21" borderId="1249" applyNumberForma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30" fillId="0" borderId="1252" applyNumberFormat="0" applyFill="0" applyAlignment="0" applyProtection="0"/>
    <xf numFmtId="0" fontId="28" fillId="21" borderId="1251" applyNumberFormat="0" applyAlignment="0" applyProtection="0"/>
    <xf numFmtId="0" fontId="28" fillId="21" borderId="1226" applyNumberFormat="0" applyAlignment="0" applyProtection="0"/>
    <xf numFmtId="0" fontId="30" fillId="0" borderId="1227" applyNumberFormat="0" applyFill="0" applyAlignment="0" applyProtection="0"/>
    <xf numFmtId="0" fontId="12" fillId="25" borderId="1223" applyNumberFormat="0" applyProtection="0">
      <alignment horizontal="left" vertical="center"/>
    </xf>
    <xf numFmtId="0" fontId="12" fillId="25" borderId="1223" applyNumberFormat="0" applyProtection="0">
      <alignment horizontal="left" vertical="center"/>
    </xf>
    <xf numFmtId="0" fontId="17" fillId="21" borderId="1224" applyNumberFormat="0" applyAlignment="0" applyProtection="0"/>
    <xf numFmtId="0" fontId="25" fillId="8" borderId="1224"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25" fillId="8" borderId="1249" applyNumberFormat="0" applyAlignment="0" applyProtection="0"/>
    <xf numFmtId="0" fontId="17" fillId="21" borderId="1249" applyNumberFormat="0" applyAlignment="0" applyProtection="0"/>
    <xf numFmtId="0" fontId="28" fillId="21" borderId="1226" applyNumberFormat="0" applyAlignment="0" applyProtection="0"/>
    <xf numFmtId="0" fontId="30" fillId="0" borderId="1227" applyNumberFormat="0" applyFill="0" applyAlignment="0" applyProtection="0"/>
    <xf numFmtId="0" fontId="30" fillId="0" borderId="1252" applyNumberFormat="0" applyFill="0" applyAlignment="0" applyProtection="0"/>
    <xf numFmtId="0" fontId="28" fillId="21" borderId="1251"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5" fillId="8" borderId="1249" applyNumberFormat="0" applyAlignment="0" applyProtection="0"/>
    <xf numFmtId="0" fontId="17" fillId="21" borderId="1249" applyNumberFormat="0" applyAlignment="0" applyProtection="0"/>
    <xf numFmtId="0" fontId="30" fillId="0" borderId="1252" applyNumberFormat="0" applyFill="0" applyAlignment="0" applyProtection="0"/>
    <xf numFmtId="0" fontId="28" fillId="21" borderId="1251" applyNumberFormat="0" applyAlignment="0" applyProtection="0"/>
    <xf numFmtId="0" fontId="12" fillId="24" borderId="1250" applyNumberFormat="0" applyFont="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2" fillId="25" borderId="1247" applyNumberFormat="0" applyProtection="0">
      <alignment horizontal="left" vertical="center"/>
    </xf>
    <xf numFmtId="0" fontId="12" fillId="25" borderId="1247" applyNumberFormat="0" applyProtection="0">
      <alignment horizontal="left" vertical="center"/>
    </xf>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2" fillId="25" borderId="1259" applyNumberFormat="0" applyProtection="0">
      <alignment horizontal="left" vertical="center"/>
    </xf>
    <xf numFmtId="0" fontId="12" fillId="25" borderId="1259" applyNumberFormat="0" applyProtection="0">
      <alignment horizontal="left" vertical="center"/>
    </xf>
    <xf numFmtId="0" fontId="17" fillId="21" borderId="1249" applyNumberFormat="0" applyAlignment="0" applyProtection="0"/>
    <xf numFmtId="0" fontId="12" fillId="24" borderId="1250" applyNumberFormat="0" applyFon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2" fillId="25" borderId="1247" applyNumberFormat="0" applyProtection="0">
      <alignment horizontal="left" vertical="center"/>
    </xf>
    <xf numFmtId="0" fontId="12" fillId="25" borderId="1247" applyNumberFormat="0" applyProtection="0">
      <alignment horizontal="left" vertical="center"/>
    </xf>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25" fillId="8" borderId="1249" applyNumberFormat="0" applyAlignment="0" applyProtection="0"/>
    <xf numFmtId="0" fontId="17" fillId="21" borderId="1249" applyNumberFormat="0" applyAlignment="0" applyProtection="0"/>
    <xf numFmtId="0" fontId="12" fillId="25" borderId="1272" applyNumberFormat="0" applyProtection="0">
      <alignment horizontal="left" vertical="center"/>
    </xf>
    <xf numFmtId="0" fontId="12" fillId="25" borderId="1272" applyNumberFormat="0" applyProtection="0">
      <alignment horizontal="left" vertical="center"/>
    </xf>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30" fillId="0" borderId="1276" applyNumberFormat="0" applyFill="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28" fillId="21" borderId="1275"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5" fillId="8" borderId="1274" applyNumberFormat="0" applyAlignment="0" applyProtection="0"/>
    <xf numFmtId="0" fontId="17" fillId="21" borderId="1274" applyNumberFormat="0" applyAlignment="0" applyProtection="0"/>
    <xf numFmtId="0" fontId="30" fillId="0" borderId="1276" applyNumberFormat="0" applyFill="0" applyAlignment="0" applyProtection="0"/>
    <xf numFmtId="0" fontId="28" fillId="21" borderId="1275"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5" fillId="8" borderId="1274" applyNumberFormat="0" applyAlignment="0" applyProtection="0"/>
    <xf numFmtId="0" fontId="17" fillId="21" borderId="1274" applyNumberFormat="0" applyAlignment="0" applyProtection="0"/>
    <xf numFmtId="0" fontId="30" fillId="0" borderId="1276" applyNumberFormat="0" applyFill="0" applyAlignment="0" applyProtection="0"/>
    <xf numFmtId="0" fontId="28" fillId="21" borderId="1275"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5" fillId="8" borderId="1274" applyNumberFormat="0" applyAlignment="0" applyProtection="0"/>
    <xf numFmtId="0" fontId="17" fillId="21" borderId="1274" applyNumberFormat="0" applyAlignment="0" applyProtection="0"/>
    <xf numFmtId="0" fontId="30" fillId="0" borderId="1276" applyNumberFormat="0" applyFill="0" applyAlignment="0" applyProtection="0"/>
    <xf numFmtId="0" fontId="28" fillId="21" borderId="1275"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12" fillId="25" borderId="1288" applyNumberFormat="0" applyProtection="0">
      <alignment horizontal="left" vertical="center"/>
    </xf>
    <xf numFmtId="0" fontId="12" fillId="25" borderId="1288" applyNumberFormat="0" applyProtection="0">
      <alignment horizontal="left" vertical="center"/>
    </xf>
    <xf numFmtId="0" fontId="25" fillId="8" borderId="1274" applyNumberFormat="0" applyAlignment="0" applyProtection="0"/>
    <xf numFmtId="0" fontId="12" fillId="25" borderId="1272" applyNumberFormat="0" applyProtection="0">
      <alignment horizontal="left" vertical="center"/>
    </xf>
    <xf numFmtId="0" fontId="12" fillId="25" borderId="1272" applyNumberFormat="0" applyProtection="0">
      <alignment horizontal="left" vertical="center"/>
    </xf>
    <xf numFmtId="0" fontId="12" fillId="25" borderId="1259" applyNumberFormat="0" applyProtection="0">
      <alignment horizontal="left" vertical="center"/>
    </xf>
    <xf numFmtId="0" fontId="12" fillId="25" borderId="1259" applyNumberFormat="0" applyProtection="0">
      <alignment horizontal="left" vertical="center"/>
    </xf>
    <xf numFmtId="0" fontId="17" fillId="21" borderId="1274" applyNumberFormat="0" applyAlignment="0" applyProtection="0"/>
    <xf numFmtId="0" fontId="12" fillId="24" borderId="1264" applyNumberFormat="0" applyFont="0" applyAlignment="0" applyProtection="0"/>
    <xf numFmtId="0" fontId="28" fillId="21" borderId="1265" applyNumberFormat="0" applyAlignment="0" applyProtection="0"/>
    <xf numFmtId="0" fontId="30" fillId="0" borderId="1266" applyNumberFormat="0" applyFill="0" applyAlignment="0" applyProtection="0"/>
    <xf numFmtId="0" fontId="17" fillId="21" borderId="1274" applyNumberFormat="0" applyAlignment="0" applyProtection="0"/>
    <xf numFmtId="0" fontId="25" fillId="8" borderId="1274" applyNumberForma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28" fillId="21" borderId="1275" applyNumberFormat="0" applyAlignment="0" applyProtection="0"/>
    <xf numFmtId="0" fontId="30" fillId="0" borderId="1276" applyNumberFormat="0" applyFill="0" applyAlignment="0" applyProtection="0"/>
    <xf numFmtId="0" fontId="12" fillId="25" borderId="1272" applyNumberFormat="0" applyProtection="0">
      <alignment horizontal="left" vertical="center"/>
    </xf>
    <xf numFmtId="0" fontId="12" fillId="25" borderId="1272" applyNumberFormat="0" applyProtection="0">
      <alignment horizontal="left" vertical="center"/>
    </xf>
    <xf numFmtId="0" fontId="17" fillId="21" borderId="1274" applyNumberFormat="0" applyAlignment="0" applyProtection="0"/>
    <xf numFmtId="0" fontId="25" fillId="8" borderId="1274" applyNumberForma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30" fillId="0" borderId="1297" applyNumberFormat="0" applyFill="0" applyAlignment="0" applyProtection="0"/>
    <xf numFmtId="0" fontId="28" fillId="21" borderId="1296" applyNumberFormat="0" applyAlignment="0" applyProtection="0"/>
    <xf numFmtId="0" fontId="12" fillId="24" borderId="1295" applyNumberFormat="0" applyFont="0" applyAlignment="0" applyProtection="0"/>
    <xf numFmtId="0" fontId="12" fillId="24" borderId="1295" applyNumberFormat="0" applyFont="0" applyAlignment="0" applyProtection="0"/>
    <xf numFmtId="0" fontId="25" fillId="8" borderId="1294" applyNumberFormat="0" applyAlignment="0" applyProtection="0"/>
    <xf numFmtId="0" fontId="17" fillId="21" borderId="1294" applyNumberFormat="0" applyAlignment="0" applyProtection="0"/>
    <xf numFmtId="0" fontId="30" fillId="0" borderId="1297" applyNumberFormat="0" applyFill="0" applyAlignment="0" applyProtection="0"/>
    <xf numFmtId="0" fontId="28" fillId="21" borderId="1296" applyNumberFormat="0" applyAlignment="0" applyProtection="0"/>
    <xf numFmtId="0" fontId="12" fillId="24" borderId="1295" applyNumberFormat="0" applyFont="0" applyAlignment="0" applyProtection="0"/>
    <xf numFmtId="0" fontId="12" fillId="24" borderId="1295" applyNumberFormat="0" applyFont="0" applyAlignment="0" applyProtection="0"/>
    <xf numFmtId="0" fontId="25" fillId="8" borderId="1294" applyNumberFormat="0" applyAlignment="0" applyProtection="0"/>
    <xf numFmtId="0" fontId="17" fillId="21" borderId="1294" applyNumberFormat="0" applyAlignment="0" applyProtection="0"/>
    <xf numFmtId="0" fontId="30" fillId="0" borderId="1297" applyNumberFormat="0" applyFill="0" applyAlignment="0" applyProtection="0"/>
    <xf numFmtId="0" fontId="28" fillId="21" borderId="1296" applyNumberFormat="0" applyAlignment="0" applyProtection="0"/>
    <xf numFmtId="0" fontId="12" fillId="24" borderId="1295" applyNumberFormat="0" applyFont="0" applyAlignment="0" applyProtection="0"/>
    <xf numFmtId="0" fontId="12" fillId="24" borderId="1295" applyNumberFormat="0" applyFont="0" applyAlignment="0" applyProtection="0"/>
    <xf numFmtId="0" fontId="25" fillId="8" borderId="1294" applyNumberFormat="0" applyAlignment="0" applyProtection="0"/>
    <xf numFmtId="0" fontId="17" fillId="21" borderId="1294" applyNumberFormat="0" applyAlignment="0" applyProtection="0"/>
    <xf numFmtId="0" fontId="30" fillId="0" borderId="1297" applyNumberFormat="0" applyFill="0" applyAlignment="0" applyProtection="0"/>
    <xf numFmtId="0" fontId="28" fillId="21" borderId="1296" applyNumberFormat="0" applyAlignment="0" applyProtection="0"/>
    <xf numFmtId="0" fontId="12" fillId="24" borderId="1295" applyNumberFormat="0" applyFont="0" applyAlignment="0" applyProtection="0"/>
    <xf numFmtId="0" fontId="12" fillId="24" borderId="1295" applyNumberFormat="0" applyFont="0" applyAlignment="0" applyProtection="0"/>
    <xf numFmtId="0" fontId="25" fillId="8" borderId="1294" applyNumberFormat="0" applyAlignment="0" applyProtection="0"/>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12" fillId="25" borderId="1272" applyNumberFormat="0" applyProtection="0">
      <alignment horizontal="left" vertical="center"/>
    </xf>
    <xf numFmtId="0" fontId="12" fillId="25" borderId="1272" applyNumberFormat="0" applyProtection="0">
      <alignment horizontal="left" vertical="center"/>
    </xf>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17" fillId="21" borderId="1289" applyNumberFormat="0" applyAlignment="0" applyProtection="0"/>
    <xf numFmtId="0" fontId="17" fillId="21" borderId="1294" applyNumberFormat="0" applyAlignment="0" applyProtection="0"/>
    <xf numFmtId="0" fontId="25" fillId="8" borderId="1289" applyNumberFormat="0" applyAlignment="0" applyProtection="0"/>
    <xf numFmtId="0" fontId="12" fillId="24" borderId="1290" applyNumberFormat="0" applyFont="0" applyAlignment="0" applyProtection="0"/>
    <xf numFmtId="0" fontId="12" fillId="24" borderId="1290" applyNumberFormat="0" applyFont="0" applyAlignment="0" applyProtection="0"/>
    <xf numFmtId="0" fontId="28" fillId="21" borderId="1291" applyNumberFormat="0" applyAlignment="0" applyProtection="0"/>
    <xf numFmtId="0" fontId="30" fillId="0" borderId="1292" applyNumberFormat="0" applyFill="0" applyAlignment="0" applyProtection="0"/>
    <xf numFmtId="0" fontId="17" fillId="21" borderId="1289" applyNumberFormat="0" applyAlignment="0" applyProtection="0"/>
    <xf numFmtId="0" fontId="25" fillId="8" borderId="1289" applyNumberFormat="0" applyAlignment="0" applyProtection="0"/>
    <xf numFmtId="0" fontId="12" fillId="24" borderId="1290" applyNumberFormat="0" applyFont="0" applyAlignment="0" applyProtection="0"/>
    <xf numFmtId="0" fontId="12" fillId="24" borderId="1290" applyNumberFormat="0" applyFont="0" applyAlignment="0" applyProtection="0"/>
    <xf numFmtId="0" fontId="28" fillId="21" borderId="1291" applyNumberFormat="0" applyAlignment="0" applyProtection="0"/>
    <xf numFmtId="0" fontId="30" fillId="0" borderId="1292" applyNumberFormat="0" applyFill="0" applyAlignment="0" applyProtection="0"/>
    <xf numFmtId="0" fontId="12" fillId="25" borderId="1288" applyNumberFormat="0" applyProtection="0">
      <alignment horizontal="left" vertical="center"/>
    </xf>
    <xf numFmtId="0" fontId="12" fillId="25" borderId="1288" applyNumberFormat="0" applyProtection="0">
      <alignment horizontal="left" vertical="center"/>
    </xf>
    <xf numFmtId="0" fontId="17" fillId="21" borderId="1289" applyNumberFormat="0" applyAlignment="0" applyProtection="0"/>
    <xf numFmtId="0" fontId="25" fillId="8" borderId="1289" applyNumberFormat="0" applyAlignment="0" applyProtection="0"/>
    <xf numFmtId="0" fontId="12" fillId="24" borderId="1290" applyNumberFormat="0" applyFont="0" applyAlignment="0" applyProtection="0"/>
    <xf numFmtId="0" fontId="12" fillId="24" borderId="1290" applyNumberFormat="0" applyFont="0" applyAlignment="0" applyProtection="0"/>
    <xf numFmtId="0" fontId="28" fillId="21" borderId="1291" applyNumberFormat="0" applyAlignment="0" applyProtection="0"/>
    <xf numFmtId="0" fontId="30" fillId="0" borderId="1292" applyNumberFormat="0" applyFill="0" applyAlignment="0" applyProtection="0"/>
    <xf numFmtId="0" fontId="17" fillId="21" borderId="1289" applyNumberFormat="0" applyAlignment="0" applyProtection="0"/>
    <xf numFmtId="0" fontId="25" fillId="8" borderId="1289" applyNumberFormat="0" applyAlignment="0" applyProtection="0"/>
    <xf numFmtId="0" fontId="12" fillId="24" borderId="1290" applyNumberFormat="0" applyFont="0" applyAlignment="0" applyProtection="0"/>
    <xf numFmtId="0" fontId="12" fillId="24" borderId="1290" applyNumberFormat="0" applyFont="0" applyAlignment="0" applyProtection="0"/>
    <xf numFmtId="0" fontId="28" fillId="21" borderId="1291" applyNumberFormat="0" applyAlignment="0" applyProtection="0"/>
    <xf numFmtId="0" fontId="30" fillId="0" borderId="1292" applyNumberFormat="0" applyFill="0" applyAlignment="0" applyProtection="0"/>
    <xf numFmtId="241" fontId="194" fillId="86" borderId="1301" applyNumberFormat="0" applyBorder="0" applyAlignment="0" applyProtection="0">
      <alignment vertical="center"/>
    </xf>
    <xf numFmtId="171" fontId="85" fillId="0" borderId="1316"/>
    <xf numFmtId="171" fontId="85" fillId="0" borderId="1338"/>
    <xf numFmtId="165" fontId="193" fillId="0" borderId="1325" applyFill="0" applyAlignment="0" applyProtection="0"/>
    <xf numFmtId="39" fontId="12" fillId="0" borderId="1325">
      <protection locked="0"/>
    </xf>
    <xf numFmtId="165" fontId="193" fillId="0" borderId="1340" applyFill="0" applyAlignment="0" applyProtection="0"/>
    <xf numFmtId="39" fontId="12" fillId="0" borderId="1340">
      <protection locked="0"/>
    </xf>
    <xf numFmtId="171" fontId="85" fillId="0" borderId="1357"/>
    <xf numFmtId="165" fontId="193" fillId="0" borderId="1352" applyFill="0" applyAlignment="0" applyProtection="0"/>
    <xf numFmtId="39" fontId="12" fillId="0" borderId="1352">
      <protection locked="0"/>
    </xf>
    <xf numFmtId="171" fontId="85" fillId="0" borderId="1373"/>
    <xf numFmtId="165" fontId="193" fillId="0" borderId="1369" applyFill="0" applyAlignment="0" applyProtection="0"/>
    <xf numFmtId="39" fontId="12" fillId="0" borderId="1369">
      <protection locked="0"/>
    </xf>
    <xf numFmtId="171" fontId="85" fillId="0" borderId="1373"/>
    <xf numFmtId="165" fontId="193" fillId="0" borderId="1369" applyFill="0" applyAlignment="0" applyProtection="0"/>
    <xf numFmtId="39" fontId="12" fillId="0" borderId="1369">
      <protection locked="0"/>
    </xf>
    <xf numFmtId="171" fontId="85" fillId="0" borderId="1406"/>
    <xf numFmtId="165" fontId="193" fillId="0" borderId="1392" applyFill="0" applyAlignment="0" applyProtection="0"/>
    <xf numFmtId="39" fontId="12" fillId="0" borderId="1392">
      <protection locked="0"/>
    </xf>
    <xf numFmtId="171" fontId="85" fillId="0" borderId="1406"/>
    <xf numFmtId="165" fontId="193" fillId="0" borderId="1411" applyFill="0" applyAlignment="0" applyProtection="0"/>
    <xf numFmtId="39" fontId="12" fillId="0" borderId="1411">
      <protection locked="0"/>
    </xf>
    <xf numFmtId="171" fontId="85" fillId="0" borderId="1418"/>
    <xf numFmtId="171" fontId="85" fillId="0" borderId="1406"/>
    <xf numFmtId="171" fontId="85" fillId="0" borderId="1431"/>
    <xf numFmtId="241" fontId="194" fillId="86" borderId="1307" applyNumberFormat="0" applyBorder="0" applyAlignment="0" applyProtection="0">
      <alignment vertical="center"/>
    </xf>
    <xf numFmtId="165" fontId="193" fillId="0" borderId="1426" applyFill="0" applyAlignment="0" applyProtection="0"/>
    <xf numFmtId="39" fontId="12" fillId="0" borderId="1426">
      <protection locked="0"/>
    </xf>
    <xf numFmtId="241" fontId="194" fillId="86" borderId="1337" applyNumberFormat="0" applyBorder="0" applyAlignment="0" applyProtection="0">
      <alignment vertical="center"/>
    </xf>
    <xf numFmtId="241" fontId="194" fillId="86" borderId="1356" applyNumberFormat="0" applyBorder="0" applyAlignment="0" applyProtection="0">
      <alignment vertical="center"/>
    </xf>
    <xf numFmtId="241" fontId="194" fillId="86" borderId="1388" applyNumberFormat="0" applyBorder="0" applyAlignment="0" applyProtection="0">
      <alignment vertical="center"/>
    </xf>
    <xf numFmtId="0" fontId="12" fillId="25" borderId="2393" applyNumberFormat="0" applyProtection="0">
      <alignment horizontal="left" vertical="center"/>
    </xf>
    <xf numFmtId="171" fontId="85" fillId="0" borderId="1316"/>
    <xf numFmtId="171" fontId="85" fillId="0" borderId="1338"/>
    <xf numFmtId="165" fontId="193" fillId="0" borderId="1325" applyFill="0" applyAlignment="0" applyProtection="0"/>
    <xf numFmtId="39" fontId="12" fillId="0" borderId="1325">
      <protection locked="0"/>
    </xf>
    <xf numFmtId="171" fontId="85" fillId="0" borderId="1302"/>
    <xf numFmtId="165" fontId="193" fillId="0" borderId="1315" applyFill="0" applyAlignment="0" applyProtection="0"/>
    <xf numFmtId="39" fontId="12" fillId="0" borderId="1315">
      <protection locked="0"/>
    </xf>
    <xf numFmtId="171" fontId="85" fillId="0" borderId="1338"/>
    <xf numFmtId="171" fontId="85" fillId="0" borderId="1373"/>
    <xf numFmtId="165" fontId="193" fillId="0" borderId="1369" applyFill="0" applyAlignment="0" applyProtection="0"/>
    <xf numFmtId="39" fontId="12" fillId="0" borderId="1369">
      <protection locked="0"/>
    </xf>
    <xf numFmtId="171" fontId="85" fillId="0" borderId="1397"/>
    <xf numFmtId="165" fontId="193" fillId="0" borderId="1392" applyFill="0" applyAlignment="0" applyProtection="0"/>
    <xf numFmtId="39" fontId="12" fillId="0" borderId="1392">
      <protection locked="0"/>
    </xf>
    <xf numFmtId="171" fontId="85" fillId="0" borderId="1397"/>
    <xf numFmtId="171" fontId="85" fillId="0" borderId="1406"/>
    <xf numFmtId="165" fontId="193" fillId="0" borderId="1411" applyFill="0" applyAlignment="0" applyProtection="0"/>
    <xf numFmtId="39" fontId="12" fillId="0" borderId="1411">
      <protection locked="0"/>
    </xf>
    <xf numFmtId="171" fontId="85" fillId="0" borderId="1406"/>
    <xf numFmtId="165" fontId="193" fillId="0" borderId="1411" applyFill="0" applyAlignment="0" applyProtection="0"/>
    <xf numFmtId="39" fontId="12" fillId="0" borderId="1411">
      <protection locked="0"/>
    </xf>
    <xf numFmtId="171" fontId="85" fillId="0" borderId="1418"/>
    <xf numFmtId="165" fontId="193" fillId="0" borderId="1417" applyFill="0" applyAlignment="0" applyProtection="0"/>
    <xf numFmtId="39" fontId="12" fillId="0" borderId="1417">
      <protection locked="0"/>
    </xf>
    <xf numFmtId="171" fontId="85" fillId="0" borderId="1406"/>
    <xf numFmtId="171" fontId="85" fillId="0" borderId="1418"/>
    <xf numFmtId="165" fontId="193" fillId="0" borderId="1417" applyFill="0" applyAlignment="0" applyProtection="0"/>
    <xf numFmtId="39" fontId="12" fillId="0" borderId="1417">
      <protection locked="0"/>
    </xf>
    <xf numFmtId="171" fontId="85" fillId="0" borderId="1406"/>
    <xf numFmtId="165" fontId="193" fillId="0" borderId="1411" applyFill="0" applyAlignment="0" applyProtection="0"/>
    <xf numFmtId="39" fontId="12" fillId="0" borderId="1411">
      <protection locked="0"/>
    </xf>
    <xf numFmtId="171" fontId="85" fillId="0" borderId="1406"/>
    <xf numFmtId="0" fontId="12" fillId="25" borderId="2393" applyNumberFormat="0" applyProtection="0">
      <alignment horizontal="left" vertical="center"/>
    </xf>
    <xf numFmtId="241" fontId="194" fillId="86" borderId="1301" applyNumberFormat="0" applyBorder="0" applyAlignment="0" applyProtection="0">
      <alignment vertical="center"/>
    </xf>
    <xf numFmtId="241" fontId="194" fillId="86" borderId="1337" applyNumberFormat="0" applyBorder="0" applyAlignment="0" applyProtection="0">
      <alignment vertical="center"/>
    </xf>
    <xf numFmtId="0" fontId="12" fillId="60" borderId="2417" applyNumberFormat="0">
      <alignment horizontal="centerContinuous" vertical="center" wrapText="1"/>
    </xf>
    <xf numFmtId="165" fontId="193" fillId="0" borderId="1411" applyFill="0" applyAlignment="0" applyProtection="0"/>
    <xf numFmtId="39" fontId="12" fillId="0" borderId="1411">
      <protection locked="0"/>
    </xf>
    <xf numFmtId="171" fontId="85" fillId="0" borderId="1431"/>
    <xf numFmtId="0" fontId="12" fillId="61" borderId="2417" applyNumberFormat="0">
      <alignment horizontal="left" vertical="center"/>
    </xf>
    <xf numFmtId="241" fontId="194" fillId="86" borderId="1337" applyNumberFormat="0" applyBorder="0" applyAlignment="0" applyProtection="0">
      <alignment vertical="center"/>
    </xf>
    <xf numFmtId="208" fontId="90" fillId="63" borderId="2433"/>
    <xf numFmtId="165" fontId="193" fillId="0" borderId="1417" applyFill="0" applyAlignment="0" applyProtection="0"/>
    <xf numFmtId="241" fontId="194" fillId="86" borderId="1383" applyNumberFormat="0" applyBorder="0" applyAlignment="0" applyProtection="0">
      <alignment vertical="center"/>
    </xf>
    <xf numFmtId="241" fontId="194" fillId="86" borderId="1388" applyNumberFormat="0" applyBorder="0" applyAlignment="0" applyProtection="0">
      <alignment vertical="center"/>
    </xf>
    <xf numFmtId="39" fontId="12" fillId="0" borderId="1417">
      <protection locked="0"/>
    </xf>
    <xf numFmtId="165" fontId="193" fillId="0" borderId="1426" applyFill="0" applyAlignment="0" applyProtection="0"/>
    <xf numFmtId="39" fontId="12" fillId="0" borderId="1426">
      <protection locked="0"/>
    </xf>
    <xf numFmtId="241" fontId="194" fillId="86" borderId="1396" applyNumberFormat="0" applyBorder="0" applyAlignment="0" applyProtection="0">
      <alignment vertical="center"/>
    </xf>
    <xf numFmtId="171" fontId="85" fillId="0" borderId="1445"/>
    <xf numFmtId="165" fontId="193" fillId="0" borderId="1440" applyFill="0" applyAlignment="0" applyProtection="0"/>
    <xf numFmtId="39" fontId="12" fillId="0" borderId="1440">
      <protection locked="0"/>
    </xf>
    <xf numFmtId="241" fontId="194" fillId="86" borderId="1396" applyNumberFormat="0" applyBorder="0" applyAlignment="0" applyProtection="0">
      <alignment vertical="center"/>
    </xf>
    <xf numFmtId="0" fontId="83" fillId="0" borderId="2423" applyNumberFormat="0" applyFont="0" applyFill="0" applyAlignment="0" applyProtection="0"/>
    <xf numFmtId="0" fontId="17" fillId="21" borderId="2417" applyNumberFormat="0" applyAlignment="0" applyProtection="0"/>
    <xf numFmtId="0" fontId="12" fillId="24" borderId="2418" applyNumberFormat="0" applyFont="0" applyAlignment="0" applyProtection="0"/>
    <xf numFmtId="166" fontId="113" fillId="0" borderId="2434">
      <protection locked="0"/>
    </xf>
    <xf numFmtId="241" fontId="194" fillId="86" borderId="1396" applyNumberFormat="0" applyBorder="0" applyAlignment="0" applyProtection="0">
      <alignment vertical="center"/>
    </xf>
    <xf numFmtId="0" fontId="25" fillId="8" borderId="2417" applyNumberFormat="0" applyAlignment="0" applyProtection="0"/>
    <xf numFmtId="1" fontId="121" fillId="69" borderId="2422" applyNumberFormat="0" applyBorder="0" applyAlignment="0">
      <alignment horizontal="centerContinuous" vertical="center"/>
      <protection locked="0"/>
    </xf>
    <xf numFmtId="241" fontId="194" fillId="86" borderId="1396" applyNumberFormat="0" applyBorder="0" applyAlignment="0" applyProtection="0">
      <alignment vertical="center"/>
    </xf>
    <xf numFmtId="241" fontId="194" fillId="86" borderId="1383" applyNumberFormat="0" applyBorder="0" applyAlignment="0" applyProtection="0">
      <alignment vertical="center"/>
    </xf>
    <xf numFmtId="237" fontId="12" fillId="71" borderId="2393" applyNumberFormat="0" applyFont="0" applyBorder="0" applyAlignment="0" applyProtection="0"/>
    <xf numFmtId="241" fontId="194" fillId="86" borderId="1396" applyNumberFormat="0" applyBorder="0" applyAlignment="0" applyProtection="0">
      <alignment vertical="center"/>
    </xf>
    <xf numFmtId="0" fontId="47" fillId="0" borderId="2421">
      <alignment horizontal="left" vertical="center"/>
    </xf>
    <xf numFmtId="241" fontId="194" fillId="86" borderId="1396" applyNumberFormat="0" applyBorder="0" applyAlignment="0" applyProtection="0">
      <alignment vertical="center"/>
    </xf>
    <xf numFmtId="10" fontId="108" fillId="65" borderId="2393" applyNumberFormat="0" applyBorder="0" applyAlignment="0" applyProtection="0"/>
    <xf numFmtId="0" fontId="147" fillId="73" borderId="2435">
      <alignment horizontal="left" vertical="center" wrapText="1"/>
    </xf>
    <xf numFmtId="0" fontId="12" fillId="0" borderId="2393"/>
    <xf numFmtId="264" fontId="172" fillId="65" borderId="2393" applyFill="0" applyBorder="0" applyAlignment="0" applyProtection="0">
      <alignment horizontal="right"/>
      <protection locked="0"/>
    </xf>
    <xf numFmtId="241" fontId="194" fillId="86" borderId="1430" applyNumberFormat="0" applyBorder="0" applyAlignment="0" applyProtection="0">
      <alignment vertical="center"/>
    </xf>
    <xf numFmtId="241" fontId="194" fillId="86" borderId="1444" applyNumberFormat="0" applyBorder="0" applyAlignment="0" applyProtection="0">
      <alignment vertical="center"/>
    </xf>
    <xf numFmtId="0" fontId="11" fillId="60" borderId="1303" applyNumberFormat="0" applyProtection="0">
      <alignment horizontal="left" vertical="center" wrapText="1"/>
    </xf>
    <xf numFmtId="0" fontId="12" fillId="25" borderId="1303" applyNumberFormat="0" applyProtection="0">
      <alignment horizontal="left" vertical="center" wrapText="1"/>
    </xf>
    <xf numFmtId="257" fontId="11" fillId="82" borderId="1303" applyNumberFormat="0" applyProtection="0">
      <alignment horizontal="center" vertical="center" wrapText="1"/>
    </xf>
    <xf numFmtId="0" fontId="11" fillId="60" borderId="1303" applyNumberFormat="0" applyProtection="0">
      <alignment horizontal="left" vertical="center" wrapText="1"/>
    </xf>
    <xf numFmtId="0" fontId="12" fillId="25" borderId="1303" applyNumberFormat="0" applyProtection="0">
      <alignment horizontal="left" vertical="center" wrapText="1"/>
    </xf>
    <xf numFmtId="0" fontId="11" fillId="60" borderId="1303" applyNumberFormat="0" applyProtection="0">
      <alignment horizontal="left" vertical="center" wrapText="1"/>
    </xf>
    <xf numFmtId="257" fontId="11" fillId="82" borderId="1303" applyNumberFormat="0" applyProtection="0">
      <alignment horizontal="center" vertical="center" wrapText="1"/>
    </xf>
    <xf numFmtId="0" fontId="11" fillId="81" borderId="1303" applyNumberFormat="0" applyProtection="0">
      <alignment horizontal="center" vertical="center" wrapText="1"/>
    </xf>
    <xf numFmtId="0" fontId="11" fillId="81" borderId="1303" applyNumberFormat="0" applyProtection="0">
      <alignment horizontal="center" vertical="center"/>
    </xf>
    <xf numFmtId="0" fontId="11" fillId="81" borderId="1303" applyNumberFormat="0" applyProtection="0">
      <alignment horizontal="center" vertical="center" wrapText="1"/>
    </xf>
    <xf numFmtId="0" fontId="183" fillId="81" borderId="1303" applyNumberFormat="0" applyProtection="0">
      <alignment horizontal="center" vertical="center"/>
    </xf>
    <xf numFmtId="0" fontId="11" fillId="60" borderId="1326" applyNumberFormat="0" applyProtection="0">
      <alignment horizontal="left" vertical="center" wrapText="1"/>
    </xf>
    <xf numFmtId="0" fontId="11" fillId="60" borderId="1303" applyNumberFormat="0" applyProtection="0">
      <alignment horizontal="left" vertical="center" wrapText="1"/>
    </xf>
    <xf numFmtId="0" fontId="12" fillId="25" borderId="1326" applyNumberFormat="0" applyProtection="0">
      <alignment horizontal="left" vertical="center" wrapText="1"/>
    </xf>
    <xf numFmtId="0" fontId="11" fillId="81" borderId="1303" applyNumberFormat="0" applyProtection="0">
      <alignment horizontal="center" vertical="center" wrapText="1"/>
    </xf>
    <xf numFmtId="0" fontId="11" fillId="81" borderId="1303" applyNumberFormat="0" applyProtection="0">
      <alignment horizontal="center" vertical="center"/>
    </xf>
    <xf numFmtId="0" fontId="11" fillId="81" borderId="1303" applyNumberFormat="0" applyProtection="0">
      <alignment horizontal="center" vertical="center" wrapText="1"/>
    </xf>
    <xf numFmtId="257" fontId="11" fillId="82" borderId="1326" applyNumberFormat="0" applyProtection="0">
      <alignment horizontal="center" vertical="center" wrapText="1"/>
    </xf>
    <xf numFmtId="0" fontId="183" fillId="81" borderId="1303" applyNumberFormat="0" applyProtection="0">
      <alignment horizontal="center" vertical="center"/>
    </xf>
    <xf numFmtId="0" fontId="11" fillId="60" borderId="1326" applyNumberFormat="0" applyProtection="0">
      <alignment horizontal="left" vertical="center" wrapText="1"/>
    </xf>
    <xf numFmtId="0" fontId="11" fillId="81" borderId="1326" applyNumberFormat="0" applyProtection="0">
      <alignment horizontal="center" vertical="center" wrapText="1"/>
    </xf>
    <xf numFmtId="0" fontId="11" fillId="81" borderId="1326" applyNumberFormat="0" applyProtection="0">
      <alignment horizontal="center" vertical="center"/>
    </xf>
    <xf numFmtId="0" fontId="11" fillId="81" borderId="1326" applyNumberFormat="0" applyProtection="0">
      <alignment horizontal="center" vertical="center" wrapText="1"/>
    </xf>
    <xf numFmtId="0" fontId="183" fillId="81" borderId="1326" applyNumberFormat="0" applyProtection="0">
      <alignment horizontal="center" vertical="center"/>
    </xf>
    <xf numFmtId="0" fontId="11" fillId="60" borderId="1358" applyNumberFormat="0" applyProtection="0">
      <alignment horizontal="left" vertical="center" wrapText="1"/>
    </xf>
    <xf numFmtId="0" fontId="12" fillId="25" borderId="1358" applyNumberFormat="0" applyProtection="0">
      <alignment horizontal="left" vertical="center" wrapText="1"/>
    </xf>
    <xf numFmtId="257" fontId="11" fillId="82" borderId="1358" applyNumberFormat="0" applyProtection="0">
      <alignment horizontal="center" vertical="center" wrapText="1"/>
    </xf>
    <xf numFmtId="0" fontId="11" fillId="60" borderId="1374" applyNumberFormat="0" applyProtection="0">
      <alignment horizontal="left" vertical="center" wrapText="1"/>
    </xf>
    <xf numFmtId="0" fontId="12" fillId="25" borderId="1374" applyNumberFormat="0" applyProtection="0">
      <alignment horizontal="left" vertical="center" wrapText="1"/>
    </xf>
    <xf numFmtId="0" fontId="11" fillId="60" borderId="1358" applyNumberFormat="0" applyProtection="0">
      <alignment horizontal="left" vertical="center" wrapText="1"/>
    </xf>
    <xf numFmtId="257" fontId="11" fillId="82" borderId="1374" applyNumberFormat="0" applyProtection="0">
      <alignment horizontal="center" vertical="center" wrapText="1"/>
    </xf>
    <xf numFmtId="0" fontId="11" fillId="81" borderId="1358" applyNumberFormat="0" applyProtection="0">
      <alignment horizontal="center" vertical="center" wrapText="1"/>
    </xf>
    <xf numFmtId="0" fontId="11" fillId="81" borderId="1358" applyNumberFormat="0" applyProtection="0">
      <alignment horizontal="center" vertical="center"/>
    </xf>
    <xf numFmtId="0" fontId="11" fillId="81" borderId="1358" applyNumberFormat="0" applyProtection="0">
      <alignment horizontal="center" vertical="center" wrapText="1"/>
    </xf>
    <xf numFmtId="0" fontId="183" fillId="81" borderId="1358" applyNumberFormat="0" applyProtection="0">
      <alignment horizontal="center" vertical="center"/>
    </xf>
    <xf numFmtId="0" fontId="11" fillId="60" borderId="1374" applyNumberFormat="0" applyProtection="0">
      <alignment horizontal="left" vertical="center" wrapText="1"/>
    </xf>
    <xf numFmtId="0" fontId="11" fillId="60" borderId="1374" applyNumberFormat="0" applyProtection="0">
      <alignment horizontal="left" vertical="center" wrapText="1"/>
    </xf>
    <xf numFmtId="0" fontId="12" fillId="25" borderId="1374" applyNumberFormat="0" applyProtection="0">
      <alignment horizontal="left" vertical="center" wrapText="1"/>
    </xf>
    <xf numFmtId="0" fontId="11" fillId="81" borderId="1374" applyNumberFormat="0" applyProtection="0">
      <alignment horizontal="center" vertical="center" wrapText="1"/>
    </xf>
    <xf numFmtId="0" fontId="11" fillId="81" borderId="1374" applyNumberFormat="0" applyProtection="0">
      <alignment horizontal="center" vertical="center"/>
    </xf>
    <xf numFmtId="0" fontId="11" fillId="81" borderId="1374" applyNumberFormat="0" applyProtection="0">
      <alignment horizontal="center" vertical="center" wrapText="1"/>
    </xf>
    <xf numFmtId="257" fontId="11" fillId="82" borderId="1374" applyNumberFormat="0" applyProtection="0">
      <alignment horizontal="center" vertical="center" wrapText="1"/>
    </xf>
    <xf numFmtId="0" fontId="183" fillId="81" borderId="1374" applyNumberFormat="0" applyProtection="0">
      <alignment horizontal="center" vertical="center"/>
    </xf>
    <xf numFmtId="0" fontId="11" fillId="60" borderId="1374" applyNumberFormat="0" applyProtection="0">
      <alignment horizontal="left" vertical="center" wrapText="1"/>
    </xf>
    <xf numFmtId="0" fontId="11" fillId="81" borderId="1374" applyNumberFormat="0" applyProtection="0">
      <alignment horizontal="center" vertical="center" wrapText="1"/>
    </xf>
    <xf numFmtId="0" fontId="11" fillId="81" borderId="1374" applyNumberFormat="0" applyProtection="0">
      <alignment horizontal="center" vertical="center"/>
    </xf>
    <xf numFmtId="0" fontId="11" fillId="81" borderId="1374" applyNumberFormat="0" applyProtection="0">
      <alignment horizontal="center" vertical="center" wrapText="1"/>
    </xf>
    <xf numFmtId="0" fontId="11" fillId="60" borderId="1374" applyNumberFormat="0" applyProtection="0">
      <alignment horizontal="left" vertical="center" wrapText="1"/>
    </xf>
    <xf numFmtId="0" fontId="183" fillId="81" borderId="1374" applyNumberFormat="0" applyProtection="0">
      <alignment horizontal="center" vertical="center"/>
    </xf>
    <xf numFmtId="0" fontId="12" fillId="25" borderId="1374" applyNumberFormat="0" applyProtection="0">
      <alignment horizontal="left" vertical="center" wrapText="1"/>
    </xf>
    <xf numFmtId="257" fontId="11" fillId="82" borderId="1374" applyNumberFormat="0" applyProtection="0">
      <alignment horizontal="center" vertical="center" wrapText="1"/>
    </xf>
    <xf numFmtId="0" fontId="11" fillId="60" borderId="1374" applyNumberFormat="0" applyProtection="0">
      <alignment horizontal="left" vertical="center" wrapText="1"/>
    </xf>
    <xf numFmtId="0" fontId="11" fillId="81" borderId="1374" applyNumberFormat="0" applyProtection="0">
      <alignment horizontal="center" vertical="center" wrapText="1"/>
    </xf>
    <xf numFmtId="0" fontId="11" fillId="81" borderId="1374" applyNumberFormat="0" applyProtection="0">
      <alignment horizontal="center" vertical="center"/>
    </xf>
    <xf numFmtId="0" fontId="11" fillId="81" borderId="1374" applyNumberFormat="0" applyProtection="0">
      <alignment horizontal="center" vertical="center" wrapText="1"/>
    </xf>
    <xf numFmtId="0" fontId="183" fillId="81" borderId="1374" applyNumberFormat="0" applyProtection="0">
      <alignment horizontal="center" vertical="center"/>
    </xf>
    <xf numFmtId="0" fontId="11" fillId="60" borderId="1410" applyNumberFormat="0" applyProtection="0">
      <alignment horizontal="left" vertical="center" wrapText="1"/>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1" fillId="60" borderId="1410" applyNumberFormat="0" applyProtection="0">
      <alignment horizontal="left" vertical="center" wrapText="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83" fillId="81" borderId="1410" applyNumberFormat="0" applyProtection="0">
      <alignment horizontal="center" vertical="center"/>
    </xf>
    <xf numFmtId="0" fontId="11" fillId="60" borderId="1374" applyNumberFormat="0" applyProtection="0">
      <alignment horizontal="left" vertical="center" wrapText="1"/>
    </xf>
    <xf numFmtId="0" fontId="12" fillId="25" borderId="1374" applyNumberFormat="0" applyProtection="0">
      <alignment horizontal="left" vertical="center" wrapText="1"/>
    </xf>
    <xf numFmtId="257" fontId="11" fillId="82" borderId="1374" applyNumberFormat="0" applyProtection="0">
      <alignment horizontal="center" vertical="center" wrapText="1"/>
    </xf>
    <xf numFmtId="0" fontId="11" fillId="60" borderId="1374" applyNumberFormat="0" applyProtection="0">
      <alignment horizontal="left" vertical="center" wrapText="1"/>
    </xf>
    <xf numFmtId="0" fontId="11" fillId="60" borderId="1410" applyNumberFormat="0" applyProtection="0">
      <alignment horizontal="left" vertical="center" wrapText="1"/>
    </xf>
    <xf numFmtId="0" fontId="11" fillId="81" borderId="1374" applyNumberFormat="0" applyProtection="0">
      <alignment horizontal="center" vertical="center" wrapText="1"/>
    </xf>
    <xf numFmtId="0" fontId="11" fillId="81" borderId="1374" applyNumberFormat="0" applyProtection="0">
      <alignment horizontal="center" vertical="center"/>
    </xf>
    <xf numFmtId="0" fontId="11" fillId="81" borderId="1374" applyNumberFormat="0" applyProtection="0">
      <alignment horizontal="center" vertical="center" wrapText="1"/>
    </xf>
    <xf numFmtId="0" fontId="183" fillId="81" borderId="1374" applyNumberFormat="0" applyProtection="0">
      <alignment horizontal="center" vertical="center"/>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1" fillId="60" borderId="1410" applyNumberFormat="0" applyProtection="0">
      <alignment horizontal="left" vertical="center" wrapText="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83" fillId="81" borderId="1410" applyNumberFormat="0" applyProtection="0">
      <alignment horizontal="center" vertical="center"/>
    </xf>
    <xf numFmtId="0" fontId="11" fillId="60" borderId="1410" applyNumberFormat="0" applyProtection="0">
      <alignment horizontal="left" vertical="center" wrapText="1"/>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1" fillId="60" borderId="1410" applyNumberFormat="0" applyProtection="0">
      <alignment horizontal="left" vertical="center" wrapText="1"/>
    </xf>
    <xf numFmtId="0" fontId="177" fillId="67" borderId="1303">
      <alignment horizontal="center" vertical="center" wrapText="1"/>
      <protection hidden="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1" fillId="60" borderId="1410" applyNumberFormat="0" applyProtection="0">
      <alignment horizontal="left" vertical="center" wrapText="1"/>
    </xf>
    <xf numFmtId="0" fontId="183" fillId="81" borderId="1410" applyNumberFormat="0" applyProtection="0">
      <alignment horizontal="center" vertical="center"/>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77" fillId="67" borderId="1303">
      <alignment horizontal="center" vertical="center" wrapText="1"/>
      <protection hidden="1"/>
    </xf>
    <xf numFmtId="0" fontId="177" fillId="67" borderId="2393">
      <alignment horizontal="center" vertical="center" wrapText="1"/>
      <protection hidden="1"/>
    </xf>
    <xf numFmtId="0" fontId="11" fillId="60" borderId="1410" applyNumberFormat="0" applyProtection="0">
      <alignment horizontal="left" vertical="center" wrapText="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83" fillId="81" borderId="1410" applyNumberFormat="0" applyProtection="0">
      <alignment horizontal="center" vertical="center"/>
    </xf>
    <xf numFmtId="0" fontId="177" fillId="67" borderId="1326">
      <alignment horizontal="center" vertical="center" wrapText="1"/>
      <protection hidden="1"/>
    </xf>
    <xf numFmtId="0" fontId="11" fillId="60" borderId="1410" applyNumberFormat="0" applyProtection="0">
      <alignment horizontal="left" vertical="center" wrapText="1"/>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83" fillId="81" borderId="2393" applyNumberFormat="0" applyProtection="0">
      <alignment horizontal="center" vertical="center"/>
    </xf>
    <xf numFmtId="0" fontId="11" fillId="60" borderId="1410" applyNumberFormat="0" applyProtection="0">
      <alignment horizontal="left" vertical="center" wrapText="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83" fillId="81" borderId="1410" applyNumberFormat="0" applyProtection="0">
      <alignment horizontal="center" vertical="center"/>
    </xf>
    <xf numFmtId="0" fontId="11" fillId="60" borderId="1410" applyNumberFormat="0" applyProtection="0">
      <alignment horizontal="left" vertical="center" wrapText="1"/>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77" fillId="67" borderId="1358">
      <alignment horizontal="center" vertical="center" wrapText="1"/>
      <protection hidden="1"/>
    </xf>
    <xf numFmtId="0" fontId="11" fillId="60" borderId="1410" applyNumberFormat="0" applyProtection="0">
      <alignment horizontal="left" vertical="center" wrapText="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1" fillId="60" borderId="1419" applyNumberFormat="0" applyProtection="0">
      <alignment horizontal="left" vertical="center" wrapText="1"/>
    </xf>
    <xf numFmtId="0" fontId="183" fillId="81" borderId="1410" applyNumberFormat="0" applyProtection="0">
      <alignment horizontal="center" vertical="center"/>
    </xf>
    <xf numFmtId="0" fontId="177" fillId="67" borderId="1374">
      <alignment horizontal="center" vertical="center" wrapText="1"/>
      <protection hidden="1"/>
    </xf>
    <xf numFmtId="0" fontId="12" fillId="25" borderId="1419" applyNumberFormat="0" applyProtection="0">
      <alignment horizontal="left" vertical="center" wrapText="1"/>
    </xf>
    <xf numFmtId="257" fontId="11" fillId="82" borderId="1419" applyNumberFormat="0" applyProtection="0">
      <alignment horizontal="center" vertical="center" wrapText="1"/>
    </xf>
    <xf numFmtId="0" fontId="11" fillId="60" borderId="1419" applyNumberFormat="0" applyProtection="0">
      <alignment horizontal="left" vertical="center" wrapText="1"/>
    </xf>
    <xf numFmtId="0" fontId="11" fillId="81" borderId="1419" applyNumberFormat="0" applyProtection="0">
      <alignment horizontal="center" vertical="center" wrapText="1"/>
    </xf>
    <xf numFmtId="0" fontId="11" fillId="81" borderId="1419" applyNumberFormat="0" applyProtection="0">
      <alignment horizontal="center" vertical="center"/>
    </xf>
    <xf numFmtId="0" fontId="177" fillId="67" borderId="1374">
      <alignment horizontal="center" vertical="center" wrapText="1"/>
      <protection hidden="1"/>
    </xf>
    <xf numFmtId="0" fontId="11" fillId="81" borderId="1419" applyNumberFormat="0" applyProtection="0">
      <alignment horizontal="center" vertical="center" wrapText="1"/>
    </xf>
    <xf numFmtId="0" fontId="11" fillId="60" borderId="1432" applyNumberFormat="0" applyProtection="0">
      <alignment horizontal="left" vertical="center" wrapText="1"/>
    </xf>
    <xf numFmtId="0" fontId="183" fillId="81" borderId="1419" applyNumberFormat="0" applyProtection="0">
      <alignment horizontal="center" vertical="center"/>
    </xf>
    <xf numFmtId="0" fontId="12" fillId="25" borderId="1432" applyNumberFormat="0" applyProtection="0">
      <alignment horizontal="left" vertical="center" wrapText="1"/>
    </xf>
    <xf numFmtId="257" fontId="11" fillId="82" borderId="1432" applyNumberFormat="0" applyProtection="0">
      <alignment horizontal="center" vertical="center" wrapText="1"/>
    </xf>
    <xf numFmtId="0" fontId="11" fillId="60" borderId="1432" applyNumberFormat="0" applyProtection="0">
      <alignment horizontal="left" vertical="center" wrapText="1"/>
    </xf>
    <xf numFmtId="0" fontId="11" fillId="81" borderId="1432" applyNumberFormat="0" applyProtection="0">
      <alignment horizontal="center" vertical="center" wrapText="1"/>
    </xf>
    <xf numFmtId="0" fontId="11" fillId="81" borderId="1432" applyNumberFormat="0" applyProtection="0">
      <alignment horizontal="center" vertical="center"/>
    </xf>
    <xf numFmtId="0" fontId="177" fillId="67" borderId="1374">
      <alignment horizontal="center" vertical="center" wrapText="1"/>
      <protection hidden="1"/>
    </xf>
    <xf numFmtId="0" fontId="11" fillId="81" borderId="1432" applyNumberFormat="0" applyProtection="0">
      <alignment horizontal="center" vertical="center" wrapText="1"/>
    </xf>
    <xf numFmtId="0" fontId="183" fillId="81" borderId="1432" applyNumberFormat="0" applyProtection="0">
      <alignment horizontal="center" vertical="center"/>
    </xf>
    <xf numFmtId="0" fontId="11" fillId="81" borderId="2393" applyNumberFormat="0" applyProtection="0">
      <alignment horizontal="center" vertical="center" wrapText="1"/>
    </xf>
    <xf numFmtId="0" fontId="177" fillId="67" borderId="1410">
      <alignment horizontal="center" vertical="center" wrapText="1"/>
      <protection hidden="1"/>
    </xf>
    <xf numFmtId="0" fontId="177" fillId="67" borderId="1374">
      <alignment horizontal="center" vertical="center" wrapText="1"/>
      <protection hidden="1"/>
    </xf>
    <xf numFmtId="0" fontId="177" fillId="67" borderId="1410">
      <alignment horizontal="center" vertical="center" wrapText="1"/>
      <protection hidden="1"/>
    </xf>
    <xf numFmtId="0" fontId="11" fillId="81" borderId="2393" applyNumberFormat="0" applyProtection="0">
      <alignment horizontal="center" vertical="center"/>
    </xf>
    <xf numFmtId="0" fontId="11" fillId="81" borderId="2393" applyNumberFormat="0" applyProtection="0">
      <alignment horizontal="center" vertical="center" wrapText="1"/>
    </xf>
    <xf numFmtId="241" fontId="194" fillId="86" borderId="1396" applyNumberFormat="0" applyBorder="0" applyAlignment="0" applyProtection="0">
      <alignment vertical="center"/>
    </xf>
    <xf numFmtId="0" fontId="177" fillId="67" borderId="1410">
      <alignment horizontal="center" vertical="center" wrapText="1"/>
      <protection hidden="1"/>
    </xf>
    <xf numFmtId="0" fontId="11" fillId="60" borderId="2393" applyNumberFormat="0" applyProtection="0">
      <alignment horizontal="left" vertical="center" wrapText="1"/>
    </xf>
    <xf numFmtId="0" fontId="177" fillId="67" borderId="1410">
      <alignment horizontal="center" vertical="center" wrapText="1"/>
      <protection hidden="1"/>
    </xf>
    <xf numFmtId="264" fontId="172" fillId="65" borderId="1303" applyFill="0" applyBorder="0" applyAlignment="0" applyProtection="0">
      <alignment horizontal="right"/>
      <protection locked="0"/>
    </xf>
    <xf numFmtId="0" fontId="177" fillId="67" borderId="1410">
      <alignment horizontal="center" vertical="center" wrapText="1"/>
      <protection hidden="1"/>
    </xf>
    <xf numFmtId="264" fontId="172" fillId="65" borderId="1303" applyFill="0" applyBorder="0" applyAlignment="0" applyProtection="0">
      <alignment horizontal="right"/>
      <protection locked="0"/>
    </xf>
    <xf numFmtId="257" fontId="11" fillId="82" borderId="2393" applyNumberFormat="0" applyProtection="0">
      <alignment horizontal="center" vertical="center" wrapText="1"/>
    </xf>
    <xf numFmtId="241" fontId="194" fillId="86" borderId="1383" applyNumberFormat="0" applyBorder="0" applyAlignment="0" applyProtection="0">
      <alignment vertical="center"/>
    </xf>
    <xf numFmtId="241" fontId="194" fillId="86" borderId="1396" applyNumberFormat="0" applyBorder="0" applyAlignment="0" applyProtection="0">
      <alignment vertical="center"/>
    </xf>
    <xf numFmtId="0" fontId="12" fillId="25" borderId="2393" applyNumberFormat="0" applyProtection="0">
      <alignment horizontal="left" vertical="center" wrapText="1"/>
    </xf>
    <xf numFmtId="0" fontId="11" fillId="60" borderId="2393" applyNumberFormat="0" applyProtection="0">
      <alignment horizontal="left" vertical="center" wrapText="1"/>
    </xf>
    <xf numFmtId="241" fontId="194" fillId="86" borderId="2436" applyNumberFormat="0" applyBorder="0" applyAlignment="0" applyProtection="0">
      <alignment vertical="center"/>
    </xf>
    <xf numFmtId="241" fontId="194" fillId="86" borderId="1383" applyNumberFormat="0" applyBorder="0" applyAlignment="0" applyProtection="0">
      <alignment vertical="center"/>
    </xf>
    <xf numFmtId="0" fontId="147" fillId="73" borderId="2435">
      <alignment horizontal="left" vertical="center" wrapText="1"/>
    </xf>
    <xf numFmtId="166" fontId="113" fillId="0" borderId="2434">
      <protection locked="0"/>
    </xf>
    <xf numFmtId="241" fontId="194" fillId="86" borderId="1396" applyNumberFormat="0" applyBorder="0" applyAlignment="0" applyProtection="0">
      <alignment vertical="center"/>
    </xf>
    <xf numFmtId="208" fontId="90" fillId="63" borderId="2433"/>
    <xf numFmtId="241" fontId="194" fillId="86" borderId="1430" applyNumberFormat="0" applyBorder="0" applyAlignment="0" applyProtection="0">
      <alignment vertical="center"/>
    </xf>
    <xf numFmtId="241" fontId="194" fillId="86" borderId="2436" applyNumberFormat="0" applyBorder="0" applyAlignment="0" applyProtection="0">
      <alignment vertical="center"/>
    </xf>
    <xf numFmtId="0" fontId="28" fillId="21" borderId="2419" applyNumberFormat="0" applyAlignment="0" applyProtection="0"/>
    <xf numFmtId="0" fontId="30" fillId="0" borderId="2420" applyNumberFormat="0" applyFill="0" applyAlignment="0" applyProtection="0"/>
    <xf numFmtId="0" fontId="17" fillId="21" borderId="2417" applyNumberFormat="0" applyAlignment="0" applyProtection="0"/>
    <xf numFmtId="0" fontId="25" fillId="8" borderId="2417" applyNumberFormat="0" applyAlignment="0" applyProtection="0"/>
    <xf numFmtId="0" fontId="11" fillId="60" borderId="1317" applyNumberFormat="0" applyProtection="0">
      <alignment horizontal="left" vertical="center" wrapText="1"/>
    </xf>
    <xf numFmtId="0" fontId="12" fillId="25" borderId="1317" applyNumberFormat="0" applyProtection="0">
      <alignment horizontal="left" vertical="center" wrapText="1"/>
    </xf>
    <xf numFmtId="257" fontId="11" fillId="82" borderId="1317" applyNumberFormat="0" applyProtection="0">
      <alignment horizontal="center" vertical="center" wrapText="1"/>
    </xf>
    <xf numFmtId="0" fontId="11" fillId="60" borderId="1339" applyNumberFormat="0" applyProtection="0">
      <alignment horizontal="left" vertical="center" wrapText="1"/>
    </xf>
    <xf numFmtId="0" fontId="11" fillId="60" borderId="1317" applyNumberFormat="0" applyProtection="0">
      <alignment horizontal="left" vertical="center" wrapText="1"/>
    </xf>
    <xf numFmtId="0" fontId="11" fillId="81" borderId="1317" applyNumberFormat="0" applyProtection="0">
      <alignment horizontal="center" vertical="center" wrapText="1"/>
    </xf>
    <xf numFmtId="0" fontId="11" fillId="81" borderId="1317" applyNumberFormat="0" applyProtection="0">
      <alignment horizontal="center" vertical="center"/>
    </xf>
    <xf numFmtId="0" fontId="11" fillId="81" borderId="1317" applyNumberFormat="0" applyProtection="0">
      <alignment horizontal="center" vertical="center" wrapText="1"/>
    </xf>
    <xf numFmtId="0" fontId="12" fillId="25" borderId="1339" applyNumberFormat="0" applyProtection="0">
      <alignment horizontal="left" vertical="center" wrapText="1"/>
    </xf>
    <xf numFmtId="0" fontId="183" fillId="81" borderId="1317" applyNumberFormat="0" applyProtection="0">
      <alignment horizontal="center" vertical="center"/>
    </xf>
    <xf numFmtId="257" fontId="11" fillId="82" borderId="1339" applyNumberFormat="0" applyProtection="0">
      <alignment horizontal="center" vertical="center" wrapText="1"/>
    </xf>
    <xf numFmtId="0" fontId="11" fillId="60" borderId="1339" applyNumberFormat="0" applyProtection="0">
      <alignment horizontal="left" vertical="center" wrapText="1"/>
    </xf>
    <xf numFmtId="0" fontId="11" fillId="81" borderId="1339" applyNumberFormat="0" applyProtection="0">
      <alignment horizontal="center" vertical="center" wrapText="1"/>
    </xf>
    <xf numFmtId="0" fontId="11" fillId="81" borderId="1339" applyNumberFormat="0" applyProtection="0">
      <alignment horizontal="center" vertical="center"/>
    </xf>
    <xf numFmtId="0" fontId="11" fillId="81" borderId="1339" applyNumberFormat="0" applyProtection="0">
      <alignment horizontal="center" vertical="center" wrapText="1"/>
    </xf>
    <xf numFmtId="0" fontId="11" fillId="60" borderId="1339" applyNumberFormat="0" applyProtection="0">
      <alignment horizontal="left" vertical="center" wrapText="1"/>
    </xf>
    <xf numFmtId="0" fontId="183" fillId="81" borderId="1339" applyNumberFormat="0" applyProtection="0">
      <alignment horizontal="center" vertical="center"/>
    </xf>
    <xf numFmtId="0" fontId="12" fillId="25" borderId="1339" applyNumberFormat="0" applyProtection="0">
      <alignment horizontal="left" vertical="center" wrapText="1"/>
    </xf>
    <xf numFmtId="257" fontId="11" fillId="82" borderId="1339" applyNumberFormat="0" applyProtection="0">
      <alignment horizontal="center" vertical="center" wrapText="1"/>
    </xf>
    <xf numFmtId="0" fontId="11" fillId="60" borderId="1339" applyNumberFormat="0" applyProtection="0">
      <alignment horizontal="left" vertical="center" wrapText="1"/>
    </xf>
    <xf numFmtId="0" fontId="11" fillId="81" borderId="1339" applyNumberFormat="0" applyProtection="0">
      <alignment horizontal="center" vertical="center" wrapText="1"/>
    </xf>
    <xf numFmtId="0" fontId="11" fillId="81" borderId="1339" applyNumberFormat="0" applyProtection="0">
      <alignment horizontal="center" vertical="center"/>
    </xf>
    <xf numFmtId="0" fontId="11" fillId="81" borderId="1339" applyNumberFormat="0" applyProtection="0">
      <alignment horizontal="center" vertical="center" wrapText="1"/>
    </xf>
    <xf numFmtId="0" fontId="183" fillId="81" borderId="1339" applyNumberFormat="0" applyProtection="0">
      <alignment horizontal="center" vertical="center"/>
    </xf>
    <xf numFmtId="0" fontId="11" fillId="60" borderId="1358" applyNumberFormat="0" applyProtection="0">
      <alignment horizontal="left" vertical="center" wrapText="1"/>
    </xf>
    <xf numFmtId="0" fontId="12" fillId="25" borderId="1358" applyNumberFormat="0" applyProtection="0">
      <alignment horizontal="left" vertical="center" wrapText="1"/>
    </xf>
    <xf numFmtId="257" fontId="11" fillId="82" borderId="1358" applyNumberFormat="0" applyProtection="0">
      <alignment horizontal="center" vertical="center" wrapText="1"/>
    </xf>
    <xf numFmtId="0" fontId="11" fillId="60" borderId="1358" applyNumberFormat="0" applyProtection="0">
      <alignment horizontal="left" vertical="center" wrapText="1"/>
    </xf>
    <xf numFmtId="0" fontId="11" fillId="81" borderId="1358" applyNumberFormat="0" applyProtection="0">
      <alignment horizontal="center" vertical="center" wrapText="1"/>
    </xf>
    <xf numFmtId="0" fontId="11" fillId="81" borderId="1358" applyNumberFormat="0" applyProtection="0">
      <alignment horizontal="center" vertical="center"/>
    </xf>
    <xf numFmtId="0" fontId="11" fillId="81" borderId="1358" applyNumberFormat="0" applyProtection="0">
      <alignment horizontal="center" vertical="center" wrapText="1"/>
    </xf>
    <xf numFmtId="0" fontId="11" fillId="60" borderId="1374" applyNumberFormat="0" applyProtection="0">
      <alignment horizontal="left" vertical="center" wrapText="1"/>
    </xf>
    <xf numFmtId="0" fontId="183" fillId="81" borderId="1358" applyNumberFormat="0" applyProtection="0">
      <alignment horizontal="center" vertical="center"/>
    </xf>
    <xf numFmtId="0" fontId="12" fillId="25" borderId="1374" applyNumberFormat="0" applyProtection="0">
      <alignment horizontal="left" vertical="center" wrapText="1"/>
    </xf>
    <xf numFmtId="257" fontId="11" fillId="82" borderId="1374" applyNumberFormat="0" applyProtection="0">
      <alignment horizontal="center" vertical="center" wrapText="1"/>
    </xf>
    <xf numFmtId="0" fontId="11" fillId="60" borderId="1374" applyNumberFormat="0" applyProtection="0">
      <alignment horizontal="left" vertical="center" wrapText="1"/>
    </xf>
    <xf numFmtId="0" fontId="11" fillId="81" borderId="1374" applyNumberFormat="0" applyProtection="0">
      <alignment horizontal="center" vertical="center" wrapText="1"/>
    </xf>
    <xf numFmtId="0" fontId="11" fillId="81" borderId="1374" applyNumberFormat="0" applyProtection="0">
      <alignment horizontal="center" vertical="center"/>
    </xf>
    <xf numFmtId="0" fontId="11" fillId="81" borderId="1374" applyNumberFormat="0" applyProtection="0">
      <alignment horizontal="center" vertical="center" wrapText="1"/>
    </xf>
    <xf numFmtId="0" fontId="183" fillId="81" borderId="1374" applyNumberFormat="0" applyProtection="0">
      <alignment horizontal="center" vertical="center"/>
    </xf>
    <xf numFmtId="0" fontId="11" fillId="60" borderId="1398" applyNumberFormat="0" applyProtection="0">
      <alignment horizontal="left" vertical="center" wrapText="1"/>
    </xf>
    <xf numFmtId="0" fontId="12" fillId="25" borderId="1398" applyNumberFormat="0" applyProtection="0">
      <alignment horizontal="left" vertical="center" wrapText="1"/>
    </xf>
    <xf numFmtId="257" fontId="11" fillId="82" borderId="1398" applyNumberFormat="0" applyProtection="0">
      <alignment horizontal="center" vertical="center" wrapText="1"/>
    </xf>
    <xf numFmtId="0" fontId="11" fillId="60" borderId="1398" applyNumberFormat="0" applyProtection="0">
      <alignment horizontal="left" vertical="center" wrapText="1"/>
    </xf>
    <xf numFmtId="0" fontId="11" fillId="81" borderId="1398" applyNumberFormat="0" applyProtection="0">
      <alignment horizontal="center" vertical="center" wrapText="1"/>
    </xf>
    <xf numFmtId="0" fontId="11" fillId="81" borderId="1398" applyNumberFormat="0" applyProtection="0">
      <alignment horizontal="center" vertical="center"/>
    </xf>
    <xf numFmtId="0" fontId="11" fillId="81" borderId="1398" applyNumberFormat="0" applyProtection="0">
      <alignment horizontal="center" vertical="center" wrapText="1"/>
    </xf>
    <xf numFmtId="0" fontId="183" fillId="81" borderId="1398" applyNumberFormat="0" applyProtection="0">
      <alignment horizontal="center" vertical="center"/>
    </xf>
    <xf numFmtId="0" fontId="11" fillId="60" borderId="1410" applyNumberFormat="0" applyProtection="0">
      <alignment horizontal="left" vertical="center" wrapText="1"/>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1" fillId="60" borderId="1410" applyNumberFormat="0" applyProtection="0">
      <alignment horizontal="left" vertical="center" wrapText="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83" fillId="81" borderId="1410" applyNumberFormat="0" applyProtection="0">
      <alignment horizontal="center" vertical="center"/>
    </xf>
    <xf numFmtId="0" fontId="11" fillId="60" borderId="1410" applyNumberFormat="0" applyProtection="0">
      <alignment horizontal="left" vertical="center" wrapText="1"/>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1" fillId="60" borderId="1410" applyNumberFormat="0" applyProtection="0">
      <alignment horizontal="left" vertical="center" wrapText="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83" fillId="81" borderId="1410" applyNumberFormat="0" applyProtection="0">
      <alignment horizontal="center" vertical="center"/>
    </xf>
    <xf numFmtId="0" fontId="11" fillId="60" borderId="1432" applyNumberFormat="0" applyProtection="0">
      <alignment horizontal="left" vertical="center" wrapText="1"/>
    </xf>
    <xf numFmtId="0" fontId="12" fillId="25" borderId="1432" applyNumberFormat="0" applyProtection="0">
      <alignment horizontal="left" vertical="center" wrapText="1"/>
    </xf>
    <xf numFmtId="257" fontId="11" fillId="82" borderId="1432" applyNumberFormat="0" applyProtection="0">
      <alignment horizontal="center" vertical="center" wrapText="1"/>
    </xf>
    <xf numFmtId="0" fontId="11" fillId="60" borderId="1432" applyNumberFormat="0" applyProtection="0">
      <alignment horizontal="left" vertical="center" wrapText="1"/>
    </xf>
    <xf numFmtId="0" fontId="11" fillId="81" borderId="1432" applyNumberFormat="0" applyProtection="0">
      <alignment horizontal="center" vertical="center" wrapText="1"/>
    </xf>
    <xf numFmtId="0" fontId="11" fillId="81" borderId="1432" applyNumberFormat="0" applyProtection="0">
      <alignment horizontal="center" vertical="center"/>
    </xf>
    <xf numFmtId="0" fontId="11" fillId="81" borderId="1432" applyNumberFormat="0" applyProtection="0">
      <alignment horizontal="center" vertical="center" wrapText="1"/>
    </xf>
    <xf numFmtId="0" fontId="183" fillId="81" borderId="1432" applyNumberFormat="0" applyProtection="0">
      <alignment horizontal="center" vertical="center"/>
    </xf>
    <xf numFmtId="0" fontId="177" fillId="67" borderId="1317">
      <alignment horizontal="center" vertical="center" wrapText="1"/>
      <protection hidden="1"/>
    </xf>
    <xf numFmtId="0" fontId="177" fillId="67" borderId="1339">
      <alignment horizontal="center" vertical="center" wrapText="1"/>
      <protection hidden="1"/>
    </xf>
    <xf numFmtId="0" fontId="177" fillId="67" borderId="1339">
      <alignment horizontal="center" vertical="center" wrapText="1"/>
      <protection hidden="1"/>
    </xf>
    <xf numFmtId="0" fontId="177" fillId="67" borderId="1358">
      <alignment horizontal="center" vertical="center" wrapText="1"/>
      <protection hidden="1"/>
    </xf>
    <xf numFmtId="0" fontId="28" fillId="21" borderId="2419" applyNumberFormat="0" applyAlignment="0" applyProtection="0"/>
    <xf numFmtId="0" fontId="177" fillId="67" borderId="1374">
      <alignment horizontal="center" vertical="center" wrapText="1"/>
      <protection hidden="1"/>
    </xf>
    <xf numFmtId="0" fontId="30" fillId="0" borderId="2420" applyNumberFormat="0" applyFill="0" applyAlignment="0" applyProtection="0"/>
    <xf numFmtId="0" fontId="177" fillId="67" borderId="1398">
      <alignment horizontal="center" vertical="center" wrapText="1"/>
      <protection hidden="1"/>
    </xf>
    <xf numFmtId="0" fontId="177" fillId="67" borderId="1410">
      <alignment horizontal="center" vertical="center" wrapText="1"/>
      <protection hidden="1"/>
    </xf>
    <xf numFmtId="0" fontId="177" fillId="67" borderId="1410">
      <alignment horizontal="center" vertical="center" wrapText="1"/>
      <protection hidden="1"/>
    </xf>
    <xf numFmtId="0" fontId="177" fillId="67" borderId="1432">
      <alignment horizontal="center" vertical="center" wrapText="1"/>
      <protection hidden="1"/>
    </xf>
    <xf numFmtId="264" fontId="172" fillId="65" borderId="1317" applyFill="0" applyBorder="0" applyAlignment="0" applyProtection="0">
      <alignment horizontal="right"/>
      <protection locked="0"/>
    </xf>
    <xf numFmtId="0" fontId="17" fillId="21" borderId="2417" applyNumberFormat="0" applyAlignment="0" applyProtection="0"/>
    <xf numFmtId="0" fontId="25" fillId="8" borderId="2417" applyNumberFormat="0" applyAlignment="0" applyProtection="0"/>
    <xf numFmtId="264" fontId="172" fillId="65" borderId="1326" applyFill="0" applyBorder="0" applyAlignment="0" applyProtection="0">
      <alignment horizontal="right"/>
      <protection locked="0"/>
    </xf>
    <xf numFmtId="0" fontId="177" fillId="67" borderId="1410">
      <alignment horizontal="center" vertical="center" wrapText="1"/>
      <protection hidden="1"/>
    </xf>
    <xf numFmtId="0" fontId="28" fillId="21" borderId="2419" applyNumberFormat="0" applyAlignment="0" applyProtection="0"/>
    <xf numFmtId="0" fontId="30" fillId="0" borderId="2420" applyNumberFormat="0" applyFill="0" applyAlignment="0" applyProtection="0"/>
    <xf numFmtId="264" fontId="172" fillId="65" borderId="1339" applyFill="0" applyBorder="0" applyAlignment="0" applyProtection="0">
      <alignment horizontal="right"/>
      <protection locked="0"/>
    </xf>
    <xf numFmtId="260" fontId="164" fillId="0" borderId="1322" applyBorder="0"/>
    <xf numFmtId="0" fontId="17" fillId="21" borderId="2417" applyNumberFormat="0" applyAlignment="0" applyProtection="0"/>
    <xf numFmtId="264" fontId="172" fillId="65" borderId="1339" applyFill="0" applyBorder="0" applyAlignment="0" applyProtection="0">
      <alignment horizontal="right"/>
      <protection locked="0"/>
    </xf>
    <xf numFmtId="260" fontId="164" fillId="0" borderId="1322" applyBorder="0"/>
    <xf numFmtId="264" fontId="172" fillId="65" borderId="1358" applyFill="0" applyBorder="0" applyAlignment="0" applyProtection="0">
      <alignment horizontal="right"/>
      <protection locked="0"/>
    </xf>
    <xf numFmtId="0" fontId="177" fillId="67" borderId="1419">
      <alignment horizontal="center" vertical="center" wrapText="1"/>
      <protection hidden="1"/>
    </xf>
    <xf numFmtId="260" fontId="164" fillId="0" borderId="1350" applyBorder="0"/>
    <xf numFmtId="264" fontId="172" fillId="65" borderId="1374" applyFill="0" applyBorder="0" applyAlignment="0" applyProtection="0">
      <alignment horizontal="right"/>
      <protection locked="0"/>
    </xf>
    <xf numFmtId="0" fontId="177" fillId="67" borderId="1432">
      <alignment horizontal="center" vertical="center" wrapText="1"/>
      <protection hidden="1"/>
    </xf>
    <xf numFmtId="260" fontId="164" fillId="0" borderId="1367" applyBorder="0"/>
    <xf numFmtId="264" fontId="172" fillId="65" borderId="1374" applyFill="0" applyBorder="0" applyAlignment="0" applyProtection="0">
      <alignment horizontal="right"/>
      <protection locked="0"/>
    </xf>
    <xf numFmtId="264" fontId="172" fillId="65" borderId="1374" applyFill="0" applyBorder="0" applyAlignment="0" applyProtection="0">
      <alignment horizontal="right"/>
      <protection locked="0"/>
    </xf>
    <xf numFmtId="264" fontId="172" fillId="65" borderId="1374" applyFill="0" applyBorder="0" applyAlignment="0" applyProtection="0">
      <alignment horizontal="right"/>
      <protection locked="0"/>
    </xf>
    <xf numFmtId="260" fontId="164" fillId="0" borderId="1389" applyBorder="0"/>
    <xf numFmtId="264" fontId="172" fillId="65" borderId="1398" applyFill="0" applyBorder="0" applyAlignment="0" applyProtection="0">
      <alignment horizontal="right"/>
      <protection locked="0"/>
    </xf>
    <xf numFmtId="0" fontId="25" fillId="8" borderId="2417" applyNumberFormat="0" applyAlignment="0" applyProtection="0"/>
    <xf numFmtId="260" fontId="164" fillId="0" borderId="1389" applyBorder="0"/>
    <xf numFmtId="264" fontId="172" fillId="65" borderId="1410" applyFill="0" applyBorder="0" applyAlignment="0" applyProtection="0">
      <alignment horizontal="right"/>
      <protection locked="0"/>
    </xf>
    <xf numFmtId="264" fontId="172" fillId="65" borderId="1374" applyFill="0" applyBorder="0" applyAlignment="0" applyProtection="0">
      <alignment horizontal="right"/>
      <protection locked="0"/>
    </xf>
    <xf numFmtId="0" fontId="28" fillId="21" borderId="2419" applyNumberFormat="0" applyAlignment="0" applyProtection="0"/>
    <xf numFmtId="260" fontId="164" fillId="0" borderId="1403" applyBorder="0"/>
    <xf numFmtId="264" fontId="172" fillId="65" borderId="1410" applyFill="0" applyBorder="0" applyAlignment="0" applyProtection="0">
      <alignment horizontal="right"/>
      <protection locked="0"/>
    </xf>
    <xf numFmtId="264" fontId="172" fillId="65" borderId="1410" applyFill="0" applyBorder="0" applyAlignment="0" applyProtection="0">
      <alignment horizontal="right"/>
      <protection locked="0"/>
    </xf>
    <xf numFmtId="264" fontId="172" fillId="65" borderId="1410" applyFill="0" applyBorder="0" applyAlignment="0" applyProtection="0">
      <alignment horizontal="right"/>
      <protection locked="0"/>
    </xf>
    <xf numFmtId="264" fontId="172" fillId="65" borderId="1410" applyFill="0" applyBorder="0" applyAlignment="0" applyProtection="0">
      <alignment horizontal="right"/>
      <protection locked="0"/>
    </xf>
    <xf numFmtId="260" fontId="164" fillId="0" borderId="1367" applyBorder="0"/>
    <xf numFmtId="208" fontId="90" fillId="63" borderId="1304"/>
    <xf numFmtId="260" fontId="164" fillId="0" borderId="1367" applyBorder="0"/>
    <xf numFmtId="264" fontId="172" fillId="65" borderId="1410" applyFill="0" applyBorder="0" applyAlignment="0" applyProtection="0">
      <alignment horizontal="right"/>
      <protection locked="0"/>
    </xf>
    <xf numFmtId="0" fontId="30" fillId="0" borderId="2420" applyNumberFormat="0" applyFill="0" applyAlignment="0" applyProtection="0"/>
    <xf numFmtId="278" fontId="173" fillId="70" borderId="2563" applyBorder="0">
      <alignment horizontal="right" vertical="center"/>
      <protection locked="0"/>
    </xf>
    <xf numFmtId="264" fontId="172" fillId="65" borderId="1410" applyFill="0" applyBorder="0" applyAlignment="0" applyProtection="0">
      <alignment horizontal="right"/>
      <protection locked="0"/>
    </xf>
    <xf numFmtId="171" fontId="85" fillId="0" borderId="2545"/>
    <xf numFmtId="260" fontId="164" fillId="0" borderId="1367" applyBorder="0"/>
    <xf numFmtId="260" fontId="164" fillId="0" borderId="1367" applyBorder="0"/>
    <xf numFmtId="264" fontId="172" fillId="65" borderId="1410" applyFill="0" applyBorder="0" applyAlignment="0" applyProtection="0">
      <alignment horizontal="right"/>
      <protection locked="0"/>
    </xf>
    <xf numFmtId="165" fontId="193" fillId="0" borderId="2432" applyFill="0" applyAlignment="0" applyProtection="0"/>
    <xf numFmtId="264" fontId="172" fillId="65" borderId="1432" applyFill="0" applyBorder="0" applyAlignment="0" applyProtection="0">
      <alignment horizontal="right"/>
      <protection locked="0"/>
    </xf>
    <xf numFmtId="39" fontId="12" fillId="0" borderId="2432">
      <protection locked="0"/>
    </xf>
    <xf numFmtId="264" fontId="172" fillId="65" borderId="1419" applyFill="0" applyBorder="0" applyAlignment="0" applyProtection="0">
      <alignment horizontal="right"/>
      <protection locked="0"/>
    </xf>
    <xf numFmtId="264" fontId="172" fillId="65" borderId="1432" applyFill="0" applyBorder="0" applyAlignment="0" applyProtection="0">
      <alignment horizontal="right"/>
      <protection locked="0"/>
    </xf>
    <xf numFmtId="260" fontId="164" fillId="0" borderId="1437" applyBorder="0"/>
    <xf numFmtId="260" fontId="164" fillId="0" borderId="1437" applyBorder="0"/>
    <xf numFmtId="264" fontId="172" fillId="65" borderId="1358" applyFill="0" applyBorder="0" applyAlignment="0" applyProtection="0">
      <alignment horizontal="right"/>
      <protection locked="0"/>
    </xf>
    <xf numFmtId="171" fontId="85" fillId="0" borderId="2558"/>
    <xf numFmtId="171" fontId="85" fillId="0" borderId="2558"/>
    <xf numFmtId="165" fontId="193" fillId="0" borderId="2565" applyFill="0" applyAlignment="0" applyProtection="0"/>
    <xf numFmtId="166" fontId="113" fillId="0" borderId="1305">
      <protection locked="0"/>
    </xf>
    <xf numFmtId="260" fontId="164" fillId="0" borderId="1367" applyBorder="0"/>
    <xf numFmtId="260" fontId="164" fillId="0" borderId="1367" applyBorder="0"/>
    <xf numFmtId="260" fontId="164" fillId="0" borderId="1367" applyBorder="0"/>
    <xf numFmtId="171" fontId="85" fillId="0" borderId="1302"/>
    <xf numFmtId="260" fontId="164" fillId="0" borderId="1367" applyBorder="0"/>
    <xf numFmtId="260" fontId="164" fillId="0" borderId="1389" applyBorder="0"/>
    <xf numFmtId="260" fontId="164" fillId="0" borderId="1367" applyBorder="0"/>
    <xf numFmtId="260" fontId="164" fillId="0" borderId="1416" applyBorder="0"/>
    <xf numFmtId="260" fontId="164" fillId="0" borderId="1416" applyBorder="0"/>
    <xf numFmtId="260" fontId="164" fillId="0" borderId="1367" applyBorder="0"/>
    <xf numFmtId="260" fontId="164" fillId="0" borderId="1367" applyBorder="0"/>
    <xf numFmtId="260" fontId="164" fillId="0" borderId="1416" applyBorder="0"/>
    <xf numFmtId="260" fontId="164" fillId="0" borderId="1424" applyBorder="0"/>
    <xf numFmtId="260" fontId="164" fillId="0" borderId="1424" applyBorder="0"/>
    <xf numFmtId="224" fontId="108" fillId="0" borderId="825" applyFont="0" applyFill="0" applyBorder="0" applyAlignment="0" applyProtection="0"/>
    <xf numFmtId="39" fontId="12" fillId="0" borderId="2565">
      <protection locked="0"/>
    </xf>
    <xf numFmtId="0" fontId="147" fillId="73" borderId="1306">
      <alignment horizontal="left" vertical="center" wrapText="1"/>
    </xf>
    <xf numFmtId="166" fontId="113" fillId="0" borderId="1305">
      <protection locked="0"/>
    </xf>
    <xf numFmtId="208" fontId="90" fillId="63" borderId="1304"/>
    <xf numFmtId="0" fontId="147" fillId="73" borderId="1336">
      <alignment horizontal="left" vertical="center" wrapText="1"/>
    </xf>
    <xf numFmtId="166" fontId="113" fillId="0" borderId="1335">
      <protection locked="0"/>
    </xf>
    <xf numFmtId="208" fontId="90" fillId="63" borderId="1334"/>
    <xf numFmtId="0" fontId="147" fillId="73" borderId="1343">
      <alignment horizontal="left" vertical="center" wrapText="1"/>
    </xf>
    <xf numFmtId="166" fontId="113" fillId="0" borderId="1342">
      <protection locked="0"/>
    </xf>
    <xf numFmtId="208" fontId="90" fillId="63" borderId="1341"/>
    <xf numFmtId="0" fontId="147" fillId="73" borderId="1306">
      <alignment horizontal="left" vertical="center" wrapText="1"/>
    </xf>
    <xf numFmtId="171" fontId="85" fillId="0" borderId="2587"/>
    <xf numFmtId="165" fontId="193" fillId="0" borderId="2582" applyFill="0" applyAlignment="0" applyProtection="0"/>
    <xf numFmtId="0" fontId="147" fillId="73" borderId="1355">
      <alignment horizontal="left" vertical="center" wrapText="1"/>
    </xf>
    <xf numFmtId="166" fontId="113" fillId="0" borderId="1354">
      <protection locked="0"/>
    </xf>
    <xf numFmtId="208" fontId="90" fillId="63" borderId="1353"/>
    <xf numFmtId="0" fontId="147" fillId="73" borderId="1382">
      <alignment horizontal="left" vertical="center" wrapText="1"/>
    </xf>
    <xf numFmtId="166" fontId="113" fillId="0" borderId="1381">
      <protection locked="0"/>
    </xf>
    <xf numFmtId="208" fontId="90" fillId="63" borderId="1380"/>
    <xf numFmtId="0" fontId="147" fillId="73" borderId="1372">
      <alignment horizontal="left" vertical="center" wrapText="1"/>
    </xf>
    <xf numFmtId="166" fontId="113" fillId="0" borderId="1371">
      <protection locked="0"/>
    </xf>
    <xf numFmtId="208" fontId="90" fillId="63" borderId="1370"/>
    <xf numFmtId="0" fontId="147" fillId="73" borderId="1395">
      <alignment horizontal="left" vertical="center" wrapText="1"/>
    </xf>
    <xf numFmtId="166" fontId="113" fillId="0" borderId="1394">
      <protection locked="0"/>
    </xf>
    <xf numFmtId="208" fontId="90" fillId="63" borderId="1393"/>
    <xf numFmtId="0" fontId="147" fillId="73" borderId="1395">
      <alignment horizontal="left" vertical="center" wrapText="1"/>
    </xf>
    <xf numFmtId="166" fontId="113" fillId="0" borderId="1394">
      <protection locked="0"/>
    </xf>
    <xf numFmtId="208" fontId="90" fillId="63" borderId="1393"/>
    <xf numFmtId="0" fontId="147" fillId="73" borderId="1395">
      <alignment horizontal="left" vertical="center" wrapText="1"/>
    </xf>
    <xf numFmtId="166" fontId="113" fillId="0" borderId="1394">
      <protection locked="0"/>
    </xf>
    <xf numFmtId="208" fontId="90" fillId="63" borderId="1393"/>
    <xf numFmtId="0" fontId="147" fillId="73" borderId="1409">
      <alignment horizontal="left" vertical="center" wrapText="1"/>
    </xf>
    <xf numFmtId="166" fontId="113" fillId="0" borderId="1408">
      <protection locked="0"/>
    </xf>
    <xf numFmtId="208" fontId="90" fillId="63" borderId="1407"/>
    <xf numFmtId="0" fontId="147" fillId="73" borderId="1409">
      <alignment horizontal="left" vertical="center" wrapText="1"/>
    </xf>
    <xf numFmtId="166" fontId="113" fillId="0" borderId="1408">
      <protection locked="0"/>
    </xf>
    <xf numFmtId="208" fontId="90" fillId="63" borderId="1407"/>
    <xf numFmtId="0" fontId="147" fillId="73" borderId="1382">
      <alignment horizontal="left" vertical="center" wrapText="1"/>
    </xf>
    <xf numFmtId="166" fontId="113" fillId="0" borderId="1381">
      <protection locked="0"/>
    </xf>
    <xf numFmtId="208" fontId="90" fillId="63" borderId="1380"/>
    <xf numFmtId="0" fontId="147" fillId="73" borderId="1409">
      <alignment horizontal="left" vertical="center" wrapText="1"/>
    </xf>
    <xf numFmtId="166" fontId="113" fillId="0" borderId="1408">
      <protection locked="0"/>
    </xf>
    <xf numFmtId="208" fontId="90" fillId="63" borderId="1407"/>
    <xf numFmtId="0" fontId="147" fillId="73" borderId="1382">
      <alignment horizontal="left" vertical="center" wrapText="1"/>
    </xf>
    <xf numFmtId="166" fontId="113" fillId="0" borderId="1381">
      <protection locked="0"/>
    </xf>
    <xf numFmtId="208" fontId="90" fillId="63" borderId="1380"/>
    <xf numFmtId="0" fontId="147" fillId="73" borderId="1409">
      <alignment horizontal="left" vertical="center" wrapText="1"/>
    </xf>
    <xf numFmtId="166" fontId="113" fillId="0" borderId="1408">
      <protection locked="0"/>
    </xf>
    <xf numFmtId="208" fontId="90" fillId="63" borderId="1407"/>
    <xf numFmtId="0" fontId="147" fillId="73" borderId="1409">
      <alignment horizontal="left" vertical="center" wrapText="1"/>
    </xf>
    <xf numFmtId="166" fontId="113" fillId="0" borderId="1408">
      <protection locked="0"/>
    </xf>
    <xf numFmtId="208" fontId="90" fillId="63" borderId="1407"/>
    <xf numFmtId="0" fontId="147" fillId="73" borderId="1429">
      <alignment horizontal="left" vertical="center" wrapText="1"/>
    </xf>
    <xf numFmtId="166" fontId="113" fillId="0" borderId="1428">
      <protection locked="0"/>
    </xf>
    <xf numFmtId="208" fontId="90" fillId="63" borderId="1427"/>
    <xf numFmtId="0" fontId="147" fillId="73" borderId="1443">
      <alignment horizontal="left" vertical="center" wrapText="1"/>
    </xf>
    <xf numFmtId="166" fontId="113" fillId="0" borderId="1442">
      <protection locked="0"/>
    </xf>
    <xf numFmtId="208" fontId="90" fillId="63" borderId="1441"/>
    <xf numFmtId="0" fontId="12" fillId="0" borderId="1317"/>
    <xf numFmtId="0" fontId="12" fillId="0" borderId="1339"/>
    <xf numFmtId="0" fontId="147" fillId="73" borderId="1306">
      <alignment horizontal="left" vertical="center" wrapText="1"/>
    </xf>
    <xf numFmtId="0" fontId="12" fillId="0" borderId="1339"/>
    <xf numFmtId="39" fontId="12" fillId="0" borderId="2582">
      <protection locked="0"/>
    </xf>
    <xf numFmtId="10" fontId="108" fillId="65" borderId="1317" applyNumberFormat="0" applyBorder="0" applyAlignment="0" applyProtection="0"/>
    <xf numFmtId="0" fontId="12" fillId="0" borderId="1358"/>
    <xf numFmtId="0" fontId="147" fillId="73" borderId="1343">
      <alignment horizontal="left" vertical="center" wrapText="1"/>
    </xf>
    <xf numFmtId="10" fontId="108" fillId="65" borderId="1339" applyNumberFormat="0" applyBorder="0" applyAlignment="0" applyProtection="0"/>
    <xf numFmtId="165" fontId="193" fillId="0" borderId="2582" applyFill="0" applyAlignment="0" applyProtection="0"/>
    <xf numFmtId="208" fontId="90" fillId="63" borderId="1298"/>
    <xf numFmtId="166" fontId="113" fillId="0" borderId="1299">
      <protection locked="0"/>
    </xf>
    <xf numFmtId="0" fontId="147" fillId="73" borderId="1300">
      <alignment horizontal="left" vertical="center" wrapText="1"/>
    </xf>
    <xf numFmtId="39" fontId="12" fillId="0" borderId="2582">
      <protection locked="0"/>
    </xf>
    <xf numFmtId="0" fontId="147" fillId="73" borderId="1355">
      <alignment horizontal="left" vertical="center" wrapText="1"/>
    </xf>
    <xf numFmtId="0" fontId="47" fillId="0" borderId="1322">
      <alignment horizontal="left" vertical="center"/>
    </xf>
    <xf numFmtId="1" fontId="121" fillId="69" borderId="1308" applyNumberFormat="0" applyBorder="0" applyAlignment="0">
      <alignment horizontal="centerContinuous" vertical="center"/>
      <protection locked="0"/>
    </xf>
    <xf numFmtId="237" fontId="12" fillId="71" borderId="1317" applyNumberFormat="0" applyFont="0" applyBorder="0" applyAlignment="0" applyProtection="0"/>
    <xf numFmtId="0" fontId="25" fillId="8" borderId="1309" applyNumberFormat="0" applyAlignment="0" applyProtection="0"/>
    <xf numFmtId="10" fontId="108" fillId="65" borderId="1339" applyNumberFormat="0" applyBorder="0" applyAlignment="0" applyProtection="0"/>
    <xf numFmtId="0" fontId="12" fillId="0" borderId="1374"/>
    <xf numFmtId="1" fontId="121" fillId="69" borderId="1323" applyNumberFormat="0" applyBorder="0" applyAlignment="0">
      <alignment horizontal="centerContinuous" vertical="center"/>
      <protection locked="0"/>
    </xf>
    <xf numFmtId="0" fontId="25" fillId="8" borderId="1318" applyNumberFormat="0" applyAlignment="0" applyProtection="0"/>
    <xf numFmtId="0" fontId="47" fillId="0" borderId="1322">
      <alignment horizontal="left" vertical="center"/>
    </xf>
    <xf numFmtId="237" fontId="12" fillId="71" borderId="1339" applyNumberFormat="0" applyFont="0" applyBorder="0" applyAlignment="0" applyProtection="0"/>
    <xf numFmtId="224" fontId="108" fillId="0" borderId="825" applyFont="0" applyFill="0" applyBorder="0" applyAlignment="0" applyProtection="0"/>
    <xf numFmtId="0" fontId="147" fillId="73" borderId="1372">
      <alignment horizontal="left" vertical="center" wrapText="1"/>
    </xf>
    <xf numFmtId="1" fontId="121" fillId="69" borderId="1323" applyNumberFormat="0" applyBorder="0" applyAlignment="0">
      <alignment horizontal="centerContinuous" vertical="center"/>
      <protection locked="0"/>
    </xf>
    <xf numFmtId="224" fontId="108" fillId="0" borderId="825" applyFont="0" applyFill="0" applyBorder="0" applyAlignment="0" applyProtection="0"/>
    <xf numFmtId="10" fontId="108" fillId="65" borderId="1358" applyNumberFormat="0" applyBorder="0" applyAlignment="0" applyProtection="0"/>
    <xf numFmtId="0" fontId="47" fillId="0" borderId="1350">
      <alignment horizontal="left" vertical="center"/>
    </xf>
    <xf numFmtId="237" fontId="12" fillId="71" borderId="1339" applyNumberFormat="0" applyFont="0" applyBorder="0" applyAlignment="0" applyProtection="0"/>
    <xf numFmtId="1" fontId="121" fillId="69" borderId="1323" applyNumberFormat="0" applyBorder="0" applyAlignment="0">
      <alignment horizontal="centerContinuous" vertical="center"/>
      <protection locked="0"/>
    </xf>
    <xf numFmtId="224" fontId="108" fillId="0" borderId="825" applyFont="0" applyFill="0" applyBorder="0" applyAlignment="0" applyProtection="0"/>
    <xf numFmtId="0" fontId="25" fillId="8" borderId="1347" applyNumberFormat="0" applyAlignment="0" applyProtection="0"/>
    <xf numFmtId="0" fontId="12" fillId="0" borderId="1398"/>
    <xf numFmtId="0" fontId="147" fillId="73" borderId="1372">
      <alignment horizontal="left" vertical="center" wrapText="1"/>
    </xf>
    <xf numFmtId="0" fontId="47" fillId="0" borderId="1367">
      <alignment horizontal="left" vertical="center"/>
    </xf>
    <xf numFmtId="10" fontId="108" fillId="65" borderId="1374" applyNumberFormat="0" applyBorder="0" applyAlignment="0" applyProtection="0"/>
    <xf numFmtId="171" fontId="85" fillId="0" borderId="2605"/>
    <xf numFmtId="237" fontId="12" fillId="71" borderId="1358" applyNumberFormat="0" applyFont="0" applyBorder="0" applyAlignment="0" applyProtection="0"/>
    <xf numFmtId="224" fontId="108" fillId="0" borderId="825" applyFont="0" applyFill="0" applyBorder="0" applyAlignment="0" applyProtection="0"/>
    <xf numFmtId="1" fontId="121" fillId="69" borderId="1363" applyNumberFormat="0" applyBorder="0" applyAlignment="0">
      <alignment horizontal="centerContinuous" vertical="center"/>
      <protection locked="0"/>
    </xf>
    <xf numFmtId="241" fontId="12" fillId="25" borderId="2543" applyNumberFormat="0" applyProtection="0">
      <alignment horizontal="centerContinuous" vertical="center"/>
    </xf>
    <xf numFmtId="0" fontId="25" fillId="8" borderId="1364" applyNumberFormat="0" applyAlignment="0" applyProtection="0"/>
    <xf numFmtId="241" fontId="194" fillId="86" borderId="2544" applyNumberFormat="0" applyBorder="0" applyAlignment="0" applyProtection="0">
      <alignment vertical="center"/>
    </xf>
    <xf numFmtId="0" fontId="47" fillId="0" borderId="1389">
      <alignment horizontal="left" vertical="center"/>
    </xf>
    <xf numFmtId="237" fontId="12" fillId="71" borderId="1374" applyNumberFormat="0" applyFont="0" applyBorder="0" applyAlignment="0" applyProtection="0"/>
    <xf numFmtId="241" fontId="12" fillId="25" borderId="2543" applyNumberFormat="0" applyAlignment="0">
      <alignment vertical="center"/>
    </xf>
    <xf numFmtId="241" fontId="194" fillId="86" borderId="2557" applyNumberFormat="0" applyBorder="0" applyAlignment="0" applyProtection="0">
      <alignment vertical="center"/>
    </xf>
    <xf numFmtId="0" fontId="12" fillId="0" borderId="1410"/>
    <xf numFmtId="0" fontId="147" fillId="73" borderId="1395">
      <alignment horizontal="left" vertical="center" wrapText="1"/>
    </xf>
    <xf numFmtId="1" fontId="121" fillId="69" borderId="1390" applyNumberFormat="0" applyBorder="0" applyAlignment="0">
      <alignment horizontal="centerContinuous" vertical="center"/>
      <protection locked="0"/>
    </xf>
    <xf numFmtId="10" fontId="108" fillId="65" borderId="1398" applyNumberFormat="0" applyBorder="0" applyAlignment="0" applyProtection="0"/>
    <xf numFmtId="0" fontId="25" fillId="8" borderId="1375" applyNumberFormat="0" applyAlignment="0" applyProtection="0"/>
    <xf numFmtId="0" fontId="47" fillId="0" borderId="1389">
      <alignment horizontal="left" vertical="center"/>
    </xf>
    <xf numFmtId="241" fontId="194" fillId="86" borderId="2557" applyNumberFormat="0" applyBorder="0" applyAlignment="0" applyProtection="0">
      <alignment vertical="center"/>
    </xf>
    <xf numFmtId="241" fontId="194" fillId="86" borderId="2586" applyNumberFormat="0" applyBorder="0" applyAlignment="0" applyProtection="0">
      <alignment vertical="center"/>
    </xf>
    <xf numFmtId="171" fontId="85" fillId="0" borderId="2437"/>
    <xf numFmtId="165" fontId="193" fillId="0" borderId="2432" applyFill="0" applyAlignment="0" applyProtection="0"/>
    <xf numFmtId="1" fontId="121" fillId="69" borderId="1390" applyNumberFormat="0" applyBorder="0" applyAlignment="0">
      <alignment horizontal="centerContinuous" vertical="center"/>
      <protection locked="0"/>
    </xf>
    <xf numFmtId="0" fontId="25" fillId="8" borderId="1375" applyNumberFormat="0" applyAlignment="0" applyProtection="0"/>
    <xf numFmtId="0" fontId="47" fillId="0" borderId="1403">
      <alignment horizontal="left" vertical="center"/>
    </xf>
    <xf numFmtId="237" fontId="12" fillId="71" borderId="1398" applyNumberFormat="0" applyFont="0" applyBorder="0" applyAlignment="0" applyProtection="0"/>
    <xf numFmtId="0" fontId="147" fillId="73" borderId="1382">
      <alignment horizontal="left" vertical="center" wrapText="1"/>
    </xf>
    <xf numFmtId="0" fontId="12" fillId="0" borderId="1410"/>
    <xf numFmtId="39" fontId="12" fillId="0" borderId="2432">
      <protection locked="0"/>
    </xf>
    <xf numFmtId="1" fontId="121" fillId="69" borderId="1404" applyNumberFormat="0" applyBorder="0" applyAlignment="0">
      <alignment horizontal="centerContinuous" vertical="center"/>
      <protection locked="0"/>
    </xf>
    <xf numFmtId="10" fontId="108" fillId="65" borderId="1410" applyNumberFormat="0" applyBorder="0" applyAlignment="0" applyProtection="0"/>
    <xf numFmtId="0" fontId="25" fillId="8" borderId="1399" applyNumberFormat="0" applyAlignment="0" applyProtection="0"/>
    <xf numFmtId="0" fontId="147" fillId="73" borderId="1409">
      <alignment horizontal="left" vertical="center" wrapText="1"/>
    </xf>
    <xf numFmtId="171" fontId="85" fillId="0" borderId="2558"/>
    <xf numFmtId="171" fontId="85" fillId="0" borderId="2558"/>
    <xf numFmtId="171" fontId="85" fillId="0" borderId="2574"/>
    <xf numFmtId="241" fontId="194" fillId="86" borderId="2436" applyNumberFormat="0" applyBorder="0" applyAlignment="0" applyProtection="0">
      <alignment vertical="center"/>
    </xf>
    <xf numFmtId="241" fontId="194" fillId="86" borderId="2557" applyNumberFormat="0" applyBorder="0" applyAlignment="0" applyProtection="0">
      <alignment vertical="center"/>
    </xf>
    <xf numFmtId="0" fontId="47" fillId="0" borderId="1367">
      <alignment horizontal="left" vertical="center"/>
    </xf>
    <xf numFmtId="0" fontId="12" fillId="0" borderId="1432"/>
    <xf numFmtId="237" fontId="12" fillId="71" borderId="1410" applyNumberFormat="0" applyFont="0" applyBorder="0" applyAlignment="0" applyProtection="0"/>
    <xf numFmtId="241" fontId="194" fillId="86" borderId="1307" applyNumberFormat="0" applyBorder="0" applyAlignment="0" applyProtection="0">
      <alignment vertical="center"/>
    </xf>
    <xf numFmtId="171" fontId="85" fillId="0" borderId="1316"/>
    <xf numFmtId="241" fontId="194" fillId="86" borderId="2557" applyNumberFormat="0" applyBorder="0" applyAlignment="0" applyProtection="0">
      <alignment vertical="center"/>
    </xf>
    <xf numFmtId="241" fontId="12" fillId="25" borderId="2543" applyNumberFormat="0" applyProtection="0">
      <alignment horizontal="centerContinuous" vertical="center"/>
    </xf>
    <xf numFmtId="0" fontId="147" fillId="73" borderId="1382">
      <alignment horizontal="left" vertical="center" wrapText="1"/>
    </xf>
    <xf numFmtId="241" fontId="194" fillId="86" borderId="2573" applyNumberFormat="0" applyBorder="0" applyAlignment="0" applyProtection="0">
      <alignment vertical="center"/>
    </xf>
    <xf numFmtId="1" fontId="121" fillId="69" borderId="1379" applyNumberFormat="0" applyBorder="0" applyAlignment="0">
      <alignment horizontal="centerContinuous" vertical="center"/>
      <protection locked="0"/>
    </xf>
    <xf numFmtId="241" fontId="12" fillId="25" borderId="2543" applyNumberFormat="0" applyAlignment="0">
      <alignment vertical="center"/>
    </xf>
    <xf numFmtId="0" fontId="47" fillId="0" borderId="1367">
      <alignment horizontal="left" vertical="center"/>
    </xf>
    <xf numFmtId="241" fontId="194" fillId="86" borderId="1337" applyNumberFormat="0" applyBorder="0" applyAlignment="0" applyProtection="0">
      <alignment vertical="center"/>
    </xf>
    <xf numFmtId="171" fontId="85" fillId="0" borderId="1338"/>
    <xf numFmtId="10" fontId="108" fillId="65" borderId="1410" applyNumberFormat="0" applyBorder="0" applyAlignment="0" applyProtection="0"/>
    <xf numFmtId="0" fontId="25" fillId="8" borderId="1412" applyNumberFormat="0" applyAlignment="0" applyProtection="0"/>
    <xf numFmtId="0" fontId="11" fillId="60" borderId="2416" applyNumberFormat="0" applyProtection="0">
      <alignment horizontal="left" vertical="center" wrapText="1"/>
    </xf>
    <xf numFmtId="1" fontId="121" fillId="69" borderId="1379" applyNumberFormat="0" applyBorder="0" applyAlignment="0">
      <alignment horizontal="centerContinuous" vertical="center"/>
      <protection locked="0"/>
    </xf>
    <xf numFmtId="0" fontId="12" fillId="25" borderId="2416" applyNumberFormat="0" applyProtection="0">
      <alignment horizontal="left" vertical="center" wrapText="1"/>
    </xf>
    <xf numFmtId="257" fontId="11" fillId="82" borderId="2416" applyNumberFormat="0" applyProtection="0">
      <alignment horizontal="center" vertical="center" wrapText="1"/>
    </xf>
    <xf numFmtId="0" fontId="11" fillId="60" borderId="2416" applyNumberFormat="0" applyProtection="0">
      <alignment horizontal="left" vertical="center" wrapText="1"/>
    </xf>
    <xf numFmtId="0" fontId="147" fillId="73" borderId="1409">
      <alignment horizontal="left" vertical="center" wrapText="1"/>
    </xf>
    <xf numFmtId="0" fontId="25" fillId="8" borderId="1384" applyNumberFormat="0" applyAlignment="0" applyProtection="0"/>
    <xf numFmtId="0" fontId="11" fillId="81" borderId="2416" applyNumberFormat="0" applyProtection="0">
      <alignment horizontal="center" vertical="center" wrapText="1"/>
    </xf>
    <xf numFmtId="241" fontId="194" fillId="86" borderId="1337" applyNumberFormat="0" applyBorder="0" applyAlignment="0" applyProtection="0">
      <alignment vertical="center"/>
    </xf>
    <xf numFmtId="171" fontId="85" fillId="0" borderId="1338"/>
    <xf numFmtId="0" fontId="47" fillId="0" borderId="1367">
      <alignment horizontal="left" vertical="center"/>
    </xf>
    <xf numFmtId="0" fontId="11" fillId="81" borderId="2416" applyNumberFormat="0" applyProtection="0">
      <alignment horizontal="center" vertical="center"/>
    </xf>
    <xf numFmtId="0" fontId="11" fillId="81" borderId="2416" applyNumberFormat="0" applyProtection="0">
      <alignment horizontal="center" vertical="center" wrapText="1"/>
    </xf>
    <xf numFmtId="0" fontId="11" fillId="60" borderId="2549" applyNumberFormat="0" applyProtection="0">
      <alignment horizontal="left" vertical="center" wrapText="1"/>
    </xf>
    <xf numFmtId="0" fontId="47" fillId="0" borderId="1367">
      <alignment horizontal="left" vertical="center"/>
    </xf>
    <xf numFmtId="1" fontId="121" fillId="69" borderId="1379" applyNumberFormat="0" applyBorder="0" applyAlignment="0">
      <alignment horizontal="centerContinuous" vertical="center"/>
      <protection locked="0"/>
    </xf>
    <xf numFmtId="237" fontId="12" fillId="71" borderId="1410" applyNumberFormat="0" applyFont="0" applyBorder="0" applyAlignment="0" applyProtection="0"/>
    <xf numFmtId="0" fontId="147" fillId="73" borderId="1429">
      <alignment horizontal="left" vertical="center" wrapText="1"/>
    </xf>
    <xf numFmtId="0" fontId="25" fillId="8" borderId="1384" applyNumberFormat="0" applyAlignment="0" applyProtection="0"/>
    <xf numFmtId="166" fontId="113" fillId="0" borderId="1305">
      <protection locked="0"/>
    </xf>
    <xf numFmtId="0" fontId="183" fillId="81" borderId="2416" applyNumberFormat="0" applyProtection="0">
      <alignment horizontal="center" vertical="center"/>
    </xf>
    <xf numFmtId="1" fontId="121" fillId="69" borderId="1379" applyNumberFormat="0" applyBorder="0" applyAlignment="0">
      <alignment horizontal="centerContinuous" vertical="center"/>
      <protection locked="0"/>
    </xf>
    <xf numFmtId="10" fontId="108" fillId="65" borderId="1432" applyNumberFormat="0" applyBorder="0" applyAlignment="0" applyProtection="0"/>
    <xf numFmtId="0" fontId="12" fillId="25" borderId="2549" applyNumberFormat="0" applyProtection="0">
      <alignment horizontal="left" vertical="center" wrapText="1"/>
    </xf>
    <xf numFmtId="0" fontId="25" fillId="8" borderId="1412" applyNumberFormat="0" applyAlignment="0" applyProtection="0"/>
    <xf numFmtId="241" fontId="194" fillId="86" borderId="1356" applyNumberFormat="0" applyBorder="0" applyAlignment="0" applyProtection="0">
      <alignment vertical="center"/>
    </xf>
    <xf numFmtId="171" fontId="85" fillId="0" borderId="1357"/>
    <xf numFmtId="257" fontId="11" fillId="82" borderId="2549" applyNumberFormat="0" applyProtection="0">
      <alignment horizontal="center" vertical="center" wrapText="1"/>
    </xf>
    <xf numFmtId="0" fontId="12" fillId="24" borderId="1319" applyNumberFormat="0" applyFont="0" applyAlignment="0" applyProtection="0"/>
    <xf numFmtId="0" fontId="25" fillId="8" borderId="1384" applyNumberFormat="0" applyAlignment="0" applyProtection="0"/>
    <xf numFmtId="0" fontId="11" fillId="60" borderId="2549" applyNumberFormat="0" applyProtection="0">
      <alignment horizontal="left" vertical="center" wrapText="1"/>
    </xf>
    <xf numFmtId="0" fontId="47" fillId="0" borderId="1437">
      <alignment horizontal="left" vertical="center"/>
    </xf>
    <xf numFmtId="0" fontId="11" fillId="81" borderId="2549" applyNumberFormat="0" applyProtection="0">
      <alignment horizontal="center" vertical="center" wrapText="1"/>
    </xf>
    <xf numFmtId="241" fontId="194" fillId="86" borderId="1388" applyNumberFormat="0" applyBorder="0" applyAlignment="0" applyProtection="0">
      <alignment vertical="center"/>
    </xf>
    <xf numFmtId="241" fontId="194" fillId="86" borderId="1383" applyNumberFormat="0" applyBorder="0" applyAlignment="0" applyProtection="0">
      <alignment vertical="center"/>
    </xf>
    <xf numFmtId="171" fontId="85" fillId="0" borderId="1373"/>
    <xf numFmtId="166" fontId="113" fillId="0" borderId="1342">
      <protection locked="0"/>
    </xf>
    <xf numFmtId="237" fontId="12" fillId="71" borderId="1432" applyNumberFormat="0" applyFont="0" applyBorder="0" applyAlignment="0" applyProtection="0"/>
    <xf numFmtId="0" fontId="11" fillId="81" borderId="2549" applyNumberFormat="0" applyProtection="0">
      <alignment horizontal="center" vertical="center"/>
    </xf>
    <xf numFmtId="0" fontId="11" fillId="81" borderId="2549" applyNumberFormat="0" applyProtection="0">
      <alignment horizontal="center" vertical="center" wrapText="1"/>
    </xf>
    <xf numFmtId="1" fontId="121" fillId="69" borderId="1438" applyNumberFormat="0" applyBorder="0" applyAlignment="0">
      <alignment horizontal="centerContinuous" vertical="center"/>
      <protection locked="0"/>
    </xf>
    <xf numFmtId="0" fontId="11" fillId="60" borderId="2591" applyNumberFormat="0" applyProtection="0">
      <alignment horizontal="left" vertical="center" wrapText="1"/>
    </xf>
    <xf numFmtId="0" fontId="47" fillId="0" borderId="1437">
      <alignment horizontal="left" vertical="center"/>
    </xf>
    <xf numFmtId="0" fontId="25" fillId="8" borderId="1433" applyNumberFormat="0" applyAlignment="0" applyProtection="0"/>
    <xf numFmtId="0" fontId="12" fillId="25" borderId="2591" applyNumberFormat="0" applyProtection="0">
      <alignment horizontal="left" vertical="center" wrapText="1"/>
    </xf>
    <xf numFmtId="166" fontId="113" fillId="0" borderId="1354">
      <protection locked="0"/>
    </xf>
    <xf numFmtId="257" fontId="11" fillId="82" borderId="2591" applyNumberFormat="0" applyProtection="0">
      <alignment horizontal="center" vertical="center" wrapText="1"/>
    </xf>
    <xf numFmtId="1" fontId="121" fillId="69" borderId="1438" applyNumberFormat="0" applyBorder="0" applyAlignment="0">
      <alignment horizontal="centerContinuous" vertical="center"/>
      <protection locked="0"/>
    </xf>
    <xf numFmtId="0" fontId="25" fillId="8" borderId="1433" applyNumberFormat="0" applyAlignment="0" applyProtection="0"/>
    <xf numFmtId="0" fontId="11" fillId="60" borderId="2591" applyNumberFormat="0" applyProtection="0">
      <alignment horizontal="left" vertical="center" wrapText="1"/>
    </xf>
    <xf numFmtId="171" fontId="85" fillId="0" borderId="1397"/>
    <xf numFmtId="171" fontId="85" fillId="0" borderId="1397"/>
    <xf numFmtId="241" fontId="194" fillId="86" borderId="1396" applyNumberFormat="0" applyBorder="0" applyAlignment="0" applyProtection="0">
      <alignment vertical="center"/>
    </xf>
    <xf numFmtId="166" fontId="113" fillId="0" borderId="1371">
      <protection locked="0"/>
    </xf>
    <xf numFmtId="0" fontId="11" fillId="81" borderId="2591" applyNumberFormat="0" applyProtection="0">
      <alignment horizontal="center" vertical="center" wrapText="1"/>
    </xf>
    <xf numFmtId="166" fontId="113" fillId="0" borderId="1371">
      <protection locked="0"/>
    </xf>
    <xf numFmtId="0" fontId="17" fillId="21" borderId="1309" applyNumberFormat="0" applyAlignment="0" applyProtection="0"/>
    <xf numFmtId="0" fontId="12" fillId="24" borderId="1376" applyNumberFormat="0" applyFont="0" applyAlignment="0" applyProtection="0"/>
    <xf numFmtId="241" fontId="194" fillId="86" borderId="1396" applyNumberFormat="0" applyBorder="0" applyAlignment="0" applyProtection="0">
      <alignment vertical="center"/>
    </xf>
    <xf numFmtId="171" fontId="85" fillId="0" borderId="1406"/>
    <xf numFmtId="0" fontId="83" fillId="0" borderId="1314" applyNumberFormat="0" applyFont="0" applyFill="0" applyAlignment="0" applyProtection="0"/>
    <xf numFmtId="171" fontId="85" fillId="0" borderId="1406"/>
    <xf numFmtId="0" fontId="17" fillId="21" borderId="1318" applyNumberFormat="0" applyAlignment="0" applyProtection="0"/>
    <xf numFmtId="208" fontId="90" fillId="63" borderId="1304"/>
    <xf numFmtId="0" fontId="83" fillId="0" borderId="1324" applyNumberFormat="0" applyFont="0" applyFill="0" applyAlignment="0" applyProtection="0"/>
    <xf numFmtId="0" fontId="12" fillId="24" borderId="1376" applyNumberFormat="0" applyFont="0" applyAlignment="0" applyProtection="0"/>
    <xf numFmtId="167" fontId="87" fillId="0" borderId="1325" applyFont="0"/>
    <xf numFmtId="171" fontId="85" fillId="0" borderId="1406"/>
    <xf numFmtId="0" fontId="11" fillId="81" borderId="2591" applyNumberFormat="0" applyProtection="0">
      <alignment horizontal="center" vertical="center"/>
    </xf>
    <xf numFmtId="208" fontId="90" fillId="63" borderId="1341"/>
    <xf numFmtId="171" fontId="85" fillId="0" borderId="1418"/>
    <xf numFmtId="166" fontId="113" fillId="0" borderId="1394">
      <protection locked="0"/>
    </xf>
    <xf numFmtId="167" fontId="87" fillId="0" borderId="1340" applyFont="0"/>
    <xf numFmtId="0" fontId="12" fillId="24" borderId="1402" applyNumberFormat="0" applyFont="0" applyAlignment="0" applyProtection="0"/>
    <xf numFmtId="0" fontId="17" fillId="21" borderId="1347" applyNumberFormat="0" applyAlignment="0" applyProtection="0"/>
    <xf numFmtId="0" fontId="83" fillId="0" borderId="1351" applyNumberFormat="0" applyFont="0" applyFill="0" applyAlignment="0" applyProtection="0"/>
    <xf numFmtId="0" fontId="11" fillId="81" borderId="2591" applyNumberFormat="0" applyProtection="0">
      <alignment horizontal="center" vertical="center" wrapText="1"/>
    </xf>
    <xf numFmtId="0" fontId="183" fillId="81" borderId="2591" applyNumberFormat="0" applyProtection="0">
      <alignment horizontal="center" vertical="center"/>
    </xf>
    <xf numFmtId="241" fontId="194" fillId="86" borderId="1396" applyNumberFormat="0" applyBorder="0" applyAlignment="0" applyProtection="0">
      <alignment vertical="center"/>
    </xf>
    <xf numFmtId="171" fontId="85" fillId="0" borderId="1406"/>
    <xf numFmtId="208" fontId="90" fillId="63" borderId="1353"/>
    <xf numFmtId="167" fontId="87" fillId="0" borderId="1352" applyFont="0"/>
    <xf numFmtId="171" fontId="85" fillId="0" borderId="1418"/>
    <xf numFmtId="0" fontId="17" fillId="21" borderId="1364" applyNumberFormat="0" applyAlignment="0" applyProtection="0"/>
    <xf numFmtId="0" fontId="83" fillId="0" borderId="1368" applyNumberFormat="0" applyFont="0" applyFill="0" applyAlignment="0" applyProtection="0"/>
    <xf numFmtId="208" fontId="90" fillId="63" borderId="1370"/>
    <xf numFmtId="241" fontId="194" fillId="86" borderId="1396" applyNumberFormat="0" applyBorder="0" applyAlignment="0" applyProtection="0">
      <alignment vertical="center"/>
    </xf>
    <xf numFmtId="171" fontId="85" fillId="0" borderId="1406"/>
    <xf numFmtId="167" fontId="87" fillId="0" borderId="1369" applyFont="0"/>
    <xf numFmtId="166" fontId="113" fillId="0" borderId="1381">
      <protection locked="0"/>
    </xf>
    <xf numFmtId="0" fontId="12" fillId="24" borderId="1413" applyNumberFormat="0" applyFont="0" applyAlignment="0" applyProtection="0"/>
    <xf numFmtId="241" fontId="194" fillId="86" borderId="1396" applyNumberFormat="0" applyBorder="0" applyAlignment="0" applyProtection="0">
      <alignment vertical="center"/>
    </xf>
    <xf numFmtId="171" fontId="85" fillId="0" borderId="1406"/>
    <xf numFmtId="0" fontId="177" fillId="67" borderId="2416">
      <alignment horizontal="center" vertical="center" wrapText="1"/>
      <protection hidden="1"/>
    </xf>
    <xf numFmtId="0" fontId="177" fillId="67" borderId="2549">
      <alignment horizontal="center" vertical="center" wrapText="1"/>
      <protection hidden="1"/>
    </xf>
    <xf numFmtId="0" fontId="17" fillId="21" borderId="1375" applyNumberFormat="0" applyAlignment="0" applyProtection="0"/>
    <xf numFmtId="237" fontId="181" fillId="0" borderId="2541"/>
    <xf numFmtId="0" fontId="177" fillId="67" borderId="2591">
      <alignment horizontal="center" vertical="center" wrapText="1"/>
      <protection hidden="1"/>
    </xf>
    <xf numFmtId="0" fontId="83" fillId="0" borderId="1391" applyNumberFormat="0" applyFont="0" applyFill="0" applyAlignment="0" applyProtection="0"/>
    <xf numFmtId="260" fontId="164" fillId="0" borderId="1331" applyBorder="0"/>
    <xf numFmtId="241" fontId="194" fillId="86" borderId="2586" applyNumberFormat="0" applyBorder="0" applyAlignment="0" applyProtection="0">
      <alignment vertical="center"/>
    </xf>
    <xf numFmtId="264" fontId="172" fillId="65" borderId="2416" applyFill="0" applyBorder="0" applyAlignment="0" applyProtection="0">
      <alignment horizontal="right"/>
      <protection locked="0"/>
    </xf>
    <xf numFmtId="264" fontId="172" fillId="65" borderId="2549" applyFill="0" applyBorder="0" applyAlignment="0" applyProtection="0">
      <alignment horizontal="right"/>
      <protection locked="0"/>
    </xf>
    <xf numFmtId="166" fontId="113" fillId="0" borderId="1408">
      <protection locked="0"/>
    </xf>
    <xf numFmtId="260" fontId="164" fillId="0" borderId="1313" applyBorder="0"/>
    <xf numFmtId="0" fontId="12" fillId="24" borderId="1385" applyNumberFormat="0" applyFont="0" applyAlignment="0" applyProtection="0"/>
    <xf numFmtId="208" fontId="90" fillId="63" borderId="1370"/>
    <xf numFmtId="167" fontId="87" fillId="0" borderId="1369" applyFont="0"/>
    <xf numFmtId="241" fontId="194" fillId="86" borderId="1430" applyNumberFormat="0" applyBorder="0" applyAlignment="0" applyProtection="0">
      <alignment vertical="center"/>
    </xf>
    <xf numFmtId="171" fontId="85" fillId="0" borderId="1431"/>
    <xf numFmtId="0" fontId="17" fillId="21" borderId="1375" applyNumberFormat="0" applyAlignment="0" applyProtection="0"/>
    <xf numFmtId="241" fontId="194" fillId="86" borderId="2604" applyNumberFormat="0" applyBorder="0" applyAlignment="0" applyProtection="0">
      <alignment vertical="center"/>
    </xf>
    <xf numFmtId="0" fontId="83" fillId="0" borderId="1391" applyNumberFormat="0" applyFont="0" applyFill="0" applyAlignment="0" applyProtection="0"/>
    <xf numFmtId="0" fontId="12" fillId="24" borderId="1385" applyNumberFormat="0" applyFont="0" applyAlignment="0" applyProtection="0"/>
    <xf numFmtId="166" fontId="113" fillId="0" borderId="1381">
      <protection locked="0"/>
    </xf>
    <xf numFmtId="0" fontId="12" fillId="24" borderId="1413" applyNumberFormat="0" applyFont="0" applyAlignment="0" applyProtection="0"/>
    <xf numFmtId="241" fontId="12" fillId="25" borderId="2543" applyNumberFormat="0" applyProtection="0">
      <alignment horizontal="centerContinuous" vertical="center"/>
    </xf>
    <xf numFmtId="241" fontId="194" fillId="86" borderId="1444" applyNumberFormat="0" applyBorder="0" applyAlignment="0" applyProtection="0">
      <alignment vertical="center"/>
    </xf>
    <xf numFmtId="0" fontId="17" fillId="21" borderId="1399" applyNumberFormat="0" applyAlignment="0" applyProtection="0"/>
    <xf numFmtId="171" fontId="85" fillId="0" borderId="1445"/>
    <xf numFmtId="0" fontId="83" fillId="0" borderId="1405" applyNumberFormat="0" applyFont="0" applyFill="0" applyAlignment="0" applyProtection="0"/>
    <xf numFmtId="0" fontId="12" fillId="24" borderId="1312" applyNumberFormat="0" applyFont="0" applyAlignment="0" applyProtection="0"/>
    <xf numFmtId="208" fontId="90" fillId="63" borderId="1393"/>
    <xf numFmtId="167" fontId="87" fillId="0" borderId="1392" applyFont="0"/>
    <xf numFmtId="166" fontId="113" fillId="0" borderId="1408">
      <protection locked="0"/>
    </xf>
    <xf numFmtId="241" fontId="12" fillId="25" borderId="2543" applyNumberFormat="0" applyAlignment="0">
      <alignment vertical="center"/>
    </xf>
    <xf numFmtId="0" fontId="12" fillId="60" borderId="2417" applyNumberFormat="0">
      <alignment horizontal="centerContinuous" vertical="center" wrapText="1"/>
    </xf>
    <xf numFmtId="0" fontId="12" fillId="61" borderId="2417" applyNumberFormat="0">
      <alignment horizontal="left" vertical="center"/>
    </xf>
    <xf numFmtId="0" fontId="11" fillId="60" borderId="2525" applyNumberFormat="0" applyProtection="0">
      <alignment horizontal="left" vertical="center" wrapText="1"/>
    </xf>
    <xf numFmtId="0" fontId="12" fillId="25" borderId="2525" applyNumberFormat="0" applyProtection="0">
      <alignment horizontal="left" vertical="center" wrapText="1"/>
    </xf>
    <xf numFmtId="257" fontId="11" fillId="82" borderId="2525" applyNumberFormat="0" applyProtection="0">
      <alignment horizontal="center" vertical="center" wrapText="1"/>
    </xf>
    <xf numFmtId="0" fontId="11" fillId="60" borderId="2525" applyNumberFormat="0" applyProtection="0">
      <alignment horizontal="left" vertical="center" wrapText="1"/>
    </xf>
    <xf numFmtId="0" fontId="11" fillId="81" borderId="2525" applyNumberFormat="0" applyProtection="0">
      <alignment horizontal="center" vertical="center" wrapText="1"/>
    </xf>
    <xf numFmtId="0" fontId="11" fillId="81" borderId="2525" applyNumberFormat="0" applyProtection="0">
      <alignment horizontal="center" vertical="center"/>
    </xf>
    <xf numFmtId="0" fontId="11" fillId="81" borderId="2525" applyNumberFormat="0" applyProtection="0">
      <alignment horizontal="center" vertical="center" wrapText="1"/>
    </xf>
    <xf numFmtId="0" fontId="83" fillId="0" borderId="1368" applyNumberFormat="0" applyFont="0" applyFill="0" applyAlignment="0" applyProtection="0"/>
    <xf numFmtId="166" fontId="113" fillId="0" borderId="1428">
      <protection locked="0"/>
    </xf>
    <xf numFmtId="0" fontId="12" fillId="24" borderId="1434" applyNumberFormat="0" applyFont="0" applyAlignment="0" applyProtection="0"/>
    <xf numFmtId="0" fontId="17" fillId="21" borderId="1412" applyNumberFormat="0" applyAlignment="0" applyProtection="0"/>
    <xf numFmtId="0" fontId="83" fillId="0" borderId="1368" applyNumberFormat="0" applyFont="0" applyFill="0" applyAlignment="0" applyProtection="0"/>
    <xf numFmtId="0" fontId="183" fillId="81" borderId="2525" applyNumberFormat="0" applyProtection="0">
      <alignment horizontal="center" vertical="center"/>
    </xf>
    <xf numFmtId="0" fontId="12" fillId="24" borderId="1434" applyNumberFormat="0" applyFont="0" applyAlignment="0" applyProtection="0"/>
    <xf numFmtId="208" fontId="90" fillId="63" borderId="1380"/>
    <xf numFmtId="0" fontId="17" fillId="21" borderId="1384" applyNumberFormat="0" applyAlignment="0" applyProtection="0"/>
    <xf numFmtId="0" fontId="83" fillId="0" borderId="1368" applyNumberFormat="0" applyFont="0" applyFill="0" applyAlignment="0" applyProtection="0"/>
    <xf numFmtId="208" fontId="90" fillId="63" borderId="1407"/>
    <xf numFmtId="167" fontId="87" fillId="0" borderId="1411" applyFont="0"/>
    <xf numFmtId="0" fontId="11" fillId="60" borderId="2564" applyNumberFormat="0" applyProtection="0">
      <alignment horizontal="left" vertical="center" wrapText="1"/>
    </xf>
    <xf numFmtId="0" fontId="12" fillId="25" borderId="2564" applyNumberFormat="0" applyProtection="0">
      <alignment horizontal="left" vertical="center" wrapText="1"/>
    </xf>
    <xf numFmtId="0" fontId="17" fillId="21" borderId="1384" applyNumberFormat="0" applyAlignment="0" applyProtection="0"/>
    <xf numFmtId="257" fontId="11" fillId="82" borderId="2564" applyNumberFormat="0" applyProtection="0">
      <alignment horizontal="center" vertical="center" wrapText="1"/>
    </xf>
    <xf numFmtId="0" fontId="11" fillId="60" borderId="2564" applyNumberFormat="0" applyProtection="0">
      <alignment horizontal="left" vertical="center" wrapText="1"/>
    </xf>
    <xf numFmtId="0" fontId="11" fillId="81" borderId="2564" applyNumberFormat="0" applyProtection="0">
      <alignment horizontal="center" vertical="center" wrapText="1"/>
    </xf>
    <xf numFmtId="0" fontId="11" fillId="81" borderId="2564" applyNumberFormat="0" applyProtection="0">
      <alignment horizontal="center" vertical="center"/>
    </xf>
    <xf numFmtId="0" fontId="11" fillId="81" borderId="2564" applyNumberFormat="0" applyProtection="0">
      <alignment horizontal="center" vertical="center" wrapText="1"/>
    </xf>
    <xf numFmtId="0" fontId="11" fillId="60" borderId="2575" applyNumberFormat="0" applyProtection="0">
      <alignment horizontal="left" vertical="center" wrapText="1"/>
    </xf>
    <xf numFmtId="0" fontId="83" fillId="0" borderId="1368" applyNumberFormat="0" applyFont="0" applyFill="0" applyAlignment="0" applyProtection="0"/>
    <xf numFmtId="0" fontId="17" fillId="21" borderId="1412" applyNumberFormat="0" applyAlignment="0" applyProtection="0"/>
    <xf numFmtId="0" fontId="83" fillId="0" borderId="1368" applyNumberFormat="0" applyFont="0" applyFill="0" applyAlignment="0" applyProtection="0"/>
    <xf numFmtId="0" fontId="12" fillId="61" borderId="1309" applyNumberFormat="0">
      <alignment horizontal="left" vertical="center"/>
    </xf>
    <xf numFmtId="0" fontId="12" fillId="60" borderId="1309" applyNumberFormat="0">
      <alignment horizontal="centerContinuous" vertical="center" wrapText="1"/>
    </xf>
    <xf numFmtId="0" fontId="183" fillId="81" borderId="2564" applyNumberFormat="0" applyProtection="0">
      <alignment horizontal="center" vertical="center"/>
    </xf>
    <xf numFmtId="208" fontId="90" fillId="63" borderId="1380"/>
    <xf numFmtId="0" fontId="12" fillId="25" borderId="2575" applyNumberFormat="0" applyProtection="0">
      <alignment horizontal="left" vertical="center" wrapText="1"/>
    </xf>
    <xf numFmtId="257" fontId="11" fillId="82" borderId="2575" applyNumberFormat="0" applyProtection="0">
      <alignment horizontal="center" vertical="center" wrapText="1"/>
    </xf>
    <xf numFmtId="0" fontId="17" fillId="21" borderId="1384" applyNumberFormat="0" applyAlignment="0" applyProtection="0"/>
    <xf numFmtId="241" fontId="194" fillId="86" borderId="1307" applyNumberFormat="0" applyBorder="0" applyAlignment="0" applyProtection="0">
      <alignment vertical="center"/>
    </xf>
    <xf numFmtId="0" fontId="11" fillId="60" borderId="2575" applyNumberFormat="0" applyProtection="0">
      <alignment horizontal="left" vertical="center" wrapText="1"/>
    </xf>
    <xf numFmtId="0" fontId="12" fillId="61" borderId="1318" applyNumberFormat="0">
      <alignment horizontal="left" vertical="center"/>
    </xf>
    <xf numFmtId="0" fontId="11" fillId="81" borderId="2575" applyNumberFormat="0" applyProtection="0">
      <alignment horizontal="center" vertical="center"/>
    </xf>
    <xf numFmtId="0" fontId="11" fillId="81" borderId="2575" applyNumberFormat="0" applyProtection="0">
      <alignment horizontal="center" vertical="center" wrapText="1"/>
    </xf>
    <xf numFmtId="0" fontId="183" fillId="81" borderId="2575" applyNumberFormat="0" applyProtection="0">
      <alignment horizontal="center" vertical="center"/>
    </xf>
    <xf numFmtId="260" fontId="164" fillId="0" borderId="1344" applyBorder="0"/>
    <xf numFmtId="0" fontId="11" fillId="60" borderId="2575" applyNumberFormat="0" applyProtection="0">
      <alignment horizontal="left" vertical="center" wrapText="1"/>
    </xf>
    <xf numFmtId="260" fontId="164" fillId="0" borderId="1350" applyBorder="0"/>
    <xf numFmtId="0" fontId="12" fillId="25" borderId="2575" applyNumberFormat="0" applyProtection="0">
      <alignment horizontal="left" vertical="center" wrapText="1"/>
    </xf>
    <xf numFmtId="0" fontId="12" fillId="60" borderId="1318" applyNumberFormat="0">
      <alignment horizontal="centerContinuous" vertical="center" wrapText="1"/>
    </xf>
    <xf numFmtId="257" fontId="11" fillId="82" borderId="2575" applyNumberFormat="0" applyProtection="0">
      <alignment horizontal="center" vertical="center" wrapText="1"/>
    </xf>
    <xf numFmtId="208" fontId="90" fillId="63" borderId="1407"/>
    <xf numFmtId="260" fontId="164" fillId="0" borderId="1313" applyBorder="0"/>
    <xf numFmtId="0" fontId="11" fillId="60" borderId="2575" applyNumberFormat="0" applyProtection="0">
      <alignment horizontal="left" vertical="center" wrapText="1"/>
    </xf>
    <xf numFmtId="0" fontId="11" fillId="81" borderId="2575" applyNumberFormat="0" applyProtection="0">
      <alignment horizontal="center" vertical="center" wrapText="1"/>
    </xf>
    <xf numFmtId="0" fontId="17" fillId="21" borderId="1433" applyNumberFormat="0" applyAlignment="0" applyProtection="0"/>
    <xf numFmtId="0" fontId="83" fillId="0" borderId="1439" applyNumberFormat="0" applyFont="0" applyFill="0" applyAlignment="0" applyProtection="0"/>
    <xf numFmtId="208" fontId="90" fillId="63" borderId="1427"/>
    <xf numFmtId="0" fontId="17" fillId="21" borderId="1433" applyNumberFormat="0" applyAlignment="0" applyProtection="0"/>
    <xf numFmtId="167" fontId="87" fillId="0" borderId="1426" applyFont="0"/>
    <xf numFmtId="0" fontId="83" fillId="0" borderId="1439" applyNumberFormat="0" applyFont="0" applyFill="0" applyAlignment="0" applyProtection="0"/>
    <xf numFmtId="0" fontId="11" fillId="81" borderId="2575" applyNumberFormat="0" applyProtection="0">
      <alignment horizontal="center" vertical="center"/>
    </xf>
    <xf numFmtId="0" fontId="11" fillId="81" borderId="2575" applyNumberFormat="0" applyProtection="0">
      <alignment horizontal="center" vertical="center" wrapText="1"/>
    </xf>
    <xf numFmtId="0" fontId="183" fillId="81" borderId="2575" applyNumberFormat="0" applyProtection="0">
      <alignment horizontal="center" vertical="center"/>
    </xf>
    <xf numFmtId="237" fontId="181" fillId="0" borderId="2541"/>
    <xf numFmtId="0" fontId="177" fillId="67" borderId="2525">
      <alignment horizontal="center" vertical="center" wrapText="1"/>
      <protection hidden="1"/>
    </xf>
    <xf numFmtId="0" fontId="177" fillId="67" borderId="2564">
      <alignment horizontal="center" vertical="center" wrapText="1"/>
      <protection hidden="1"/>
    </xf>
    <xf numFmtId="0" fontId="177" fillId="67" borderId="2575">
      <alignment horizontal="center" vertical="center" wrapText="1"/>
      <protection hidden="1"/>
    </xf>
    <xf numFmtId="0" fontId="177" fillId="67" borderId="2575">
      <alignment horizontal="center" vertical="center" wrapText="1"/>
      <protection hidden="1"/>
    </xf>
    <xf numFmtId="237" fontId="181" fillId="0" borderId="2541"/>
    <xf numFmtId="264" fontId="172" fillId="65" borderId="2525" applyFill="0" applyBorder="0" applyAlignment="0" applyProtection="0">
      <alignment horizontal="right"/>
      <protection locked="0"/>
    </xf>
    <xf numFmtId="260" fontId="164" fillId="0" borderId="2537" applyBorder="0"/>
    <xf numFmtId="264" fontId="172" fillId="65" borderId="2564" applyFill="0" applyBorder="0" applyAlignment="0" applyProtection="0">
      <alignment horizontal="right"/>
      <protection locked="0"/>
    </xf>
    <xf numFmtId="260" fontId="164" fillId="0" borderId="2559" applyBorder="0"/>
    <xf numFmtId="264" fontId="172" fillId="65" borderId="2575" applyFill="0" applyBorder="0" applyAlignment="0" applyProtection="0">
      <alignment horizontal="right"/>
      <protection locked="0"/>
    </xf>
    <xf numFmtId="264" fontId="172" fillId="65" borderId="2591" applyFill="0" applyBorder="0" applyAlignment="0" applyProtection="0">
      <alignment horizontal="right"/>
      <protection locked="0"/>
    </xf>
    <xf numFmtId="0" fontId="147" fillId="73" borderId="1343">
      <alignment horizontal="left" vertical="center" wrapText="1"/>
    </xf>
    <xf numFmtId="166" fontId="113" fillId="0" borderId="1342">
      <protection locked="0"/>
    </xf>
    <xf numFmtId="208" fontId="90" fillId="63" borderId="1341"/>
    <xf numFmtId="0" fontId="147" fillId="73" borderId="1372">
      <alignment horizontal="left" vertical="center" wrapText="1"/>
    </xf>
    <xf numFmtId="0" fontId="147" fillId="73" borderId="1355">
      <alignment horizontal="left" vertical="center" wrapText="1"/>
    </xf>
    <xf numFmtId="166" fontId="113" fillId="0" borderId="1354">
      <protection locked="0"/>
    </xf>
    <xf numFmtId="208" fontId="90" fillId="63" borderId="1353"/>
    <xf numFmtId="166" fontId="113" fillId="0" borderId="1371">
      <protection locked="0"/>
    </xf>
    <xf numFmtId="208" fontId="90" fillId="63" borderId="1370"/>
    <xf numFmtId="0" fontId="147" fillId="73" borderId="1395">
      <alignment horizontal="left" vertical="center" wrapText="1"/>
    </xf>
    <xf numFmtId="166" fontId="113" fillId="0" borderId="1394">
      <protection locked="0"/>
    </xf>
    <xf numFmtId="208" fontId="90" fillId="63" borderId="1393"/>
    <xf numFmtId="0" fontId="147" fillId="73" borderId="1409">
      <alignment horizontal="left" vertical="center" wrapText="1"/>
    </xf>
    <xf numFmtId="166" fontId="113" fillId="0" borderId="1408">
      <protection locked="0"/>
    </xf>
    <xf numFmtId="0" fontId="147" fillId="73" borderId="1372">
      <alignment horizontal="left" vertical="center" wrapText="1"/>
    </xf>
    <xf numFmtId="166" fontId="113" fillId="0" borderId="1371">
      <protection locked="0"/>
    </xf>
    <xf numFmtId="208" fontId="90" fillId="63" borderId="1370"/>
    <xf numFmtId="208" fontId="90" fillId="63" borderId="1407"/>
    <xf numFmtId="0" fontId="147" fillId="73" borderId="1409">
      <alignment horizontal="left" vertical="center" wrapText="1"/>
    </xf>
    <xf numFmtId="166" fontId="113" fillId="0" borderId="1408">
      <protection locked="0"/>
    </xf>
    <xf numFmtId="208" fontId="90" fillId="63" borderId="1407"/>
    <xf numFmtId="0" fontId="147" fillId="73" borderId="1409">
      <alignment horizontal="left" vertical="center" wrapText="1"/>
    </xf>
    <xf numFmtId="166" fontId="113" fillId="0" borderId="1408">
      <protection locked="0"/>
    </xf>
    <xf numFmtId="208" fontId="90" fillId="63" borderId="1407"/>
    <xf numFmtId="0" fontId="147" fillId="73" borderId="1409">
      <alignment horizontal="left" vertical="center" wrapText="1"/>
    </xf>
    <xf numFmtId="166" fontId="113" fillId="0" borderId="1408">
      <protection locked="0"/>
    </xf>
    <xf numFmtId="208" fontId="90" fillId="63" borderId="1407"/>
    <xf numFmtId="0" fontId="147" fillId="73" borderId="1382">
      <alignment horizontal="left" vertical="center" wrapText="1"/>
    </xf>
    <xf numFmtId="166" fontId="113" fillId="0" borderId="1381">
      <protection locked="0"/>
    </xf>
    <xf numFmtId="208" fontId="90" fillId="63" borderId="1380"/>
    <xf numFmtId="0" fontId="147" fillId="73" borderId="1382">
      <alignment horizontal="left" vertical="center" wrapText="1"/>
    </xf>
    <xf numFmtId="166" fontId="113" fillId="0" borderId="1381">
      <protection locked="0"/>
    </xf>
    <xf numFmtId="208" fontId="90" fillId="63" borderId="1380"/>
    <xf numFmtId="0" fontId="147" fillId="73" borderId="1409">
      <alignment horizontal="left" vertical="center" wrapText="1"/>
    </xf>
    <xf numFmtId="166" fontId="113" fillId="0" borderId="1408">
      <protection locked="0"/>
    </xf>
    <xf numFmtId="0" fontId="147" fillId="73" borderId="1382">
      <alignment horizontal="left" vertical="center" wrapText="1"/>
    </xf>
    <xf numFmtId="166" fontId="113" fillId="0" borderId="1381">
      <protection locked="0"/>
    </xf>
    <xf numFmtId="208" fontId="90" fillId="63" borderId="1380"/>
    <xf numFmtId="208" fontId="90" fillId="63" borderId="1407"/>
    <xf numFmtId="0" fontId="147" fillId="73" borderId="1409">
      <alignment horizontal="left" vertical="center" wrapText="1"/>
    </xf>
    <xf numFmtId="166" fontId="113" fillId="0" borderId="1408">
      <protection locked="0"/>
    </xf>
    <xf numFmtId="208" fontId="90" fillId="63" borderId="1407"/>
    <xf numFmtId="0" fontId="147" fillId="73" borderId="1429">
      <alignment horizontal="left" vertical="center" wrapText="1"/>
    </xf>
    <xf numFmtId="166" fontId="113" fillId="0" borderId="1428">
      <protection locked="0"/>
    </xf>
    <xf numFmtId="208" fontId="90" fillId="63" borderId="1427"/>
    <xf numFmtId="0" fontId="147" fillId="73" borderId="1306">
      <alignment horizontal="left" vertical="center" wrapText="1"/>
    </xf>
    <xf numFmtId="166" fontId="113" fillId="0" borderId="1305">
      <protection locked="0"/>
    </xf>
    <xf numFmtId="208" fontId="90" fillId="63" borderId="1304"/>
    <xf numFmtId="0" fontId="12" fillId="0" borderId="1303"/>
    <xf numFmtId="0" fontId="12" fillId="0" borderId="1326"/>
    <xf numFmtId="0" fontId="12" fillId="0" borderId="1303"/>
    <xf numFmtId="0" fontId="12" fillId="0" borderId="1358"/>
    <xf numFmtId="0" fontId="12" fillId="0" borderId="1374"/>
    <xf numFmtId="0" fontId="147" fillId="73" borderId="1306">
      <alignment horizontal="left" vertical="center" wrapText="1"/>
    </xf>
    <xf numFmtId="0" fontId="12" fillId="0" borderId="1374"/>
    <xf numFmtId="10" fontId="108" fillId="65" borderId="1303" applyNumberFormat="0" applyBorder="0" applyAlignment="0" applyProtection="0"/>
    <xf numFmtId="0" fontId="147" fillId="73" borderId="1336">
      <alignment horizontal="left" vertical="center" wrapText="1"/>
    </xf>
    <xf numFmtId="0" fontId="12" fillId="0" borderId="1374"/>
    <xf numFmtId="0" fontId="147" fillId="73" borderId="1300">
      <alignment horizontal="left" vertical="center" wrapText="1"/>
    </xf>
    <xf numFmtId="10" fontId="108" fillId="65" borderId="1326" applyNumberFormat="0" applyBorder="0" applyAlignment="0" applyProtection="0"/>
    <xf numFmtId="10" fontId="108" fillId="65" borderId="1303" applyNumberFormat="0" applyBorder="0" applyAlignment="0" applyProtection="0"/>
    <xf numFmtId="0" fontId="12" fillId="0" borderId="1410"/>
    <xf numFmtId="0" fontId="147" fillId="73" borderId="1343">
      <alignment horizontal="left" vertical="center" wrapText="1"/>
    </xf>
    <xf numFmtId="264" fontId="172" fillId="65" borderId="2575" applyFill="0" applyBorder="0" applyAlignment="0" applyProtection="0">
      <alignment horizontal="right"/>
      <protection locked="0"/>
    </xf>
    <xf numFmtId="0" fontId="12" fillId="0" borderId="1374"/>
    <xf numFmtId="0" fontId="47" fillId="0" borderId="1313">
      <alignment horizontal="left" vertical="center"/>
    </xf>
    <xf numFmtId="237" fontId="12" fillId="71" borderId="1303" applyNumberFormat="0" applyFont="0" applyBorder="0" applyAlignment="0" applyProtection="0"/>
    <xf numFmtId="0" fontId="147" fillId="73" borderId="1382">
      <alignment horizontal="left" vertical="center" wrapText="1"/>
    </xf>
    <xf numFmtId="0" fontId="12" fillId="0" borderId="1410"/>
    <xf numFmtId="10" fontId="108" fillId="65" borderId="1358" applyNumberFormat="0" applyBorder="0" applyAlignment="0" applyProtection="0"/>
    <xf numFmtId="0" fontId="47" fillId="0" borderId="1331">
      <alignment horizontal="left" vertical="center"/>
    </xf>
    <xf numFmtId="260" fontId="164" fillId="0" borderId="2537" applyBorder="0"/>
    <xf numFmtId="1" fontId="121" fillId="69" borderId="1308" applyNumberFormat="0" applyBorder="0" applyAlignment="0">
      <alignment horizontal="centerContinuous" vertical="center"/>
      <protection locked="0"/>
    </xf>
    <xf numFmtId="237" fontId="12" fillId="71" borderId="1326" applyNumberFormat="0" applyFont="0" applyBorder="0" applyAlignment="0" applyProtection="0"/>
    <xf numFmtId="0" fontId="47" fillId="0" borderId="1313">
      <alignment horizontal="left" vertical="center"/>
    </xf>
    <xf numFmtId="0" fontId="147" fillId="73" borderId="1372">
      <alignment horizontal="left" vertical="center" wrapText="1"/>
    </xf>
    <xf numFmtId="229" fontId="81" fillId="65" borderId="2546" applyFont="0" applyFill="0" applyBorder="0" applyAlignment="0" applyProtection="0"/>
    <xf numFmtId="237" fontId="12" fillId="71" borderId="1303" applyNumberFormat="0" applyFont="0" applyBorder="0" applyAlignment="0" applyProtection="0"/>
    <xf numFmtId="10" fontId="108" fillId="65" borderId="1374" applyNumberFormat="0" applyBorder="0" applyAlignment="0" applyProtection="0"/>
    <xf numFmtId="0" fontId="25" fillId="8" borderId="1309" applyNumberFormat="0" applyAlignment="0" applyProtection="0"/>
    <xf numFmtId="260" fontId="164" fillId="0" borderId="2580" applyBorder="0"/>
    <xf numFmtId="0" fontId="12" fillId="0" borderId="1410"/>
    <xf numFmtId="1" fontId="121" fillId="69" borderId="1332" applyNumberFormat="0" applyBorder="0" applyAlignment="0">
      <alignment horizontal="centerContinuous" vertical="center"/>
      <protection locked="0"/>
    </xf>
    <xf numFmtId="10" fontId="108" fillId="65" borderId="1374" applyNumberFormat="0" applyBorder="0" applyAlignment="0" applyProtection="0"/>
    <xf numFmtId="229" fontId="81" fillId="65" borderId="2546" applyFont="0" applyFill="0" applyBorder="0" applyAlignment="0" applyProtection="0"/>
    <xf numFmtId="1" fontId="121" fillId="69" borderId="1308" applyNumberFormat="0" applyBorder="0" applyAlignment="0">
      <alignment horizontal="centerContinuous" vertical="center"/>
      <protection locked="0"/>
    </xf>
    <xf numFmtId="0" fontId="147" fillId="73" borderId="1395">
      <alignment horizontal="left" vertical="center" wrapText="1"/>
    </xf>
    <xf numFmtId="0" fontId="25" fillId="8" borderId="1327" applyNumberFormat="0" applyAlignment="0" applyProtection="0"/>
    <xf numFmtId="260" fontId="164" fillId="0" borderId="2580" applyBorder="0"/>
    <xf numFmtId="0" fontId="25" fillId="8" borderId="1309" applyNumberFormat="0" applyAlignment="0" applyProtection="0"/>
    <xf numFmtId="0" fontId="12" fillId="0" borderId="1410"/>
    <xf numFmtId="0" fontId="47" fillId="0" borderId="1344">
      <alignment horizontal="left" vertical="center"/>
    </xf>
    <xf numFmtId="224" fontId="108" fillId="0" borderId="825" applyFont="0" applyFill="0" applyBorder="0" applyAlignment="0" applyProtection="0"/>
    <xf numFmtId="10" fontId="108" fillId="65" borderId="1374" applyNumberFormat="0" applyBorder="0" applyAlignment="0" applyProtection="0"/>
    <xf numFmtId="0" fontId="147" fillId="73" borderId="1395">
      <alignment horizontal="left" vertical="center" wrapText="1"/>
    </xf>
    <xf numFmtId="260" fontId="164" fillId="0" borderId="2580" applyBorder="0"/>
    <xf numFmtId="0" fontId="47" fillId="0" borderId="1350">
      <alignment horizontal="left" vertical="center"/>
    </xf>
    <xf numFmtId="208" fontId="90" fillId="63" borderId="2433"/>
    <xf numFmtId="0" fontId="83" fillId="0" borderId="2423" applyNumberFormat="0" applyFont="0" applyFill="0" applyAlignment="0" applyProtection="0"/>
    <xf numFmtId="0" fontId="12" fillId="0" borderId="1410"/>
    <xf numFmtId="1" fontId="121" fillId="69" borderId="1345" applyNumberFormat="0" applyBorder="0" applyAlignment="0">
      <alignment horizontal="centerContinuous" vertical="center"/>
      <protection locked="0"/>
    </xf>
    <xf numFmtId="0" fontId="17" fillId="21" borderId="2417" applyNumberFormat="0" applyAlignment="0" applyProtection="0"/>
    <xf numFmtId="224" fontId="108" fillId="0" borderId="825" applyFont="0" applyFill="0" applyBorder="0" applyAlignment="0" applyProtection="0"/>
    <xf numFmtId="237" fontId="12" fillId="71" borderId="1358" applyNumberFormat="0" applyFont="0" applyBorder="0" applyAlignment="0" applyProtection="0"/>
    <xf numFmtId="0" fontId="147" fillId="73" borderId="1409">
      <alignment horizontal="left" vertical="center" wrapText="1"/>
    </xf>
    <xf numFmtId="0" fontId="25" fillId="8" borderId="1318" applyNumberFormat="0" applyAlignment="0" applyProtection="0"/>
    <xf numFmtId="0" fontId="47" fillId="0" borderId="1367">
      <alignment horizontal="left" vertical="center"/>
    </xf>
    <xf numFmtId="237" fontId="12" fillId="71" borderId="1374" applyNumberFormat="0" applyFont="0" applyBorder="0" applyAlignment="0" applyProtection="0"/>
    <xf numFmtId="10" fontId="108" fillId="65" borderId="1410" applyNumberFormat="0" applyBorder="0" applyAlignment="0" applyProtection="0"/>
    <xf numFmtId="1" fontId="121" fillId="69" borderId="1363" applyNumberFormat="0" applyBorder="0" applyAlignment="0">
      <alignment horizontal="centerContinuous" vertical="center"/>
      <protection locked="0"/>
    </xf>
    <xf numFmtId="0" fontId="147" fillId="73" borderId="1409">
      <alignment horizontal="left" vertical="center" wrapText="1"/>
    </xf>
    <xf numFmtId="0" fontId="47" fillId="0" borderId="1367">
      <alignment horizontal="left" vertical="center"/>
    </xf>
    <xf numFmtId="237" fontId="12" fillId="71" borderId="1374" applyNumberFormat="0" applyFont="0" applyBorder="0" applyAlignment="0" applyProtection="0"/>
    <xf numFmtId="0" fontId="25" fillId="8" borderId="1359" applyNumberFormat="0" applyAlignment="0" applyProtection="0"/>
    <xf numFmtId="0" fontId="12" fillId="0" borderId="1410"/>
    <xf numFmtId="1" fontId="121" fillId="69" borderId="1379" applyNumberFormat="0" applyBorder="0" applyAlignment="0">
      <alignment horizontal="centerContinuous" vertical="center"/>
      <protection locked="0"/>
    </xf>
    <xf numFmtId="224" fontId="108" fillId="0" borderId="825" applyFont="0" applyFill="0" applyBorder="0" applyAlignment="0" applyProtection="0"/>
    <xf numFmtId="10" fontId="108" fillId="65" borderId="1374" applyNumberFormat="0" applyBorder="0" applyAlignment="0" applyProtection="0"/>
    <xf numFmtId="0" fontId="147" fillId="73" borderId="1382">
      <alignment horizontal="left" vertical="center" wrapText="1"/>
    </xf>
    <xf numFmtId="0" fontId="25" fillId="8" borderId="1375" applyNumberFormat="0" applyAlignment="0" applyProtection="0"/>
    <xf numFmtId="0" fontId="12" fillId="0" borderId="1419"/>
    <xf numFmtId="0" fontId="47" fillId="0" borderId="1367">
      <alignment horizontal="left" vertical="center"/>
    </xf>
    <xf numFmtId="1" fontId="121" fillId="69" borderId="1379" applyNumberFormat="0" applyBorder="0" applyAlignment="0">
      <alignment horizontal="centerContinuous" vertical="center"/>
      <protection locked="0"/>
    </xf>
    <xf numFmtId="237" fontId="12" fillId="71" borderId="1374" applyNumberFormat="0" applyFont="0" applyBorder="0" applyAlignment="0" applyProtection="0"/>
    <xf numFmtId="166" fontId="113" fillId="0" borderId="2434">
      <protection locked="0"/>
    </xf>
    <xf numFmtId="0" fontId="25" fillId="8" borderId="1384" applyNumberFormat="0" applyAlignment="0" applyProtection="0"/>
    <xf numFmtId="0" fontId="147" fillId="73" borderId="1409">
      <alignment horizontal="left" vertical="center" wrapText="1"/>
    </xf>
    <xf numFmtId="224" fontId="108" fillId="0" borderId="825" applyFont="0" applyFill="0" applyBorder="0" applyAlignment="0" applyProtection="0"/>
    <xf numFmtId="10" fontId="108" fillId="65" borderId="1410" applyNumberFormat="0" applyBorder="0" applyAlignment="0" applyProtection="0"/>
    <xf numFmtId="0" fontId="147" fillId="73" borderId="1382">
      <alignment horizontal="left" vertical="center" wrapText="1"/>
    </xf>
    <xf numFmtId="1" fontId="121" fillId="69" borderId="1390" applyNumberFormat="0" applyBorder="0" applyAlignment="0">
      <alignment horizontal="centerContinuous" vertical="center"/>
      <protection locked="0"/>
    </xf>
    <xf numFmtId="260" fontId="164" fillId="0" borderId="2589" applyBorder="0"/>
    <xf numFmtId="0" fontId="12" fillId="0" borderId="1432"/>
    <xf numFmtId="0" fontId="147" fillId="73" borderId="1409">
      <alignment horizontal="left" vertical="center" wrapText="1"/>
    </xf>
    <xf numFmtId="0" fontId="25" fillId="8" borderId="1375" applyNumberFormat="0" applyAlignment="0" applyProtection="0"/>
    <xf numFmtId="0" fontId="47" fillId="0" borderId="1367">
      <alignment horizontal="left" vertical="center"/>
    </xf>
    <xf numFmtId="10" fontId="108" fillId="65" borderId="1410" applyNumberFormat="0" applyBorder="0" applyAlignment="0" applyProtection="0"/>
    <xf numFmtId="237" fontId="12" fillId="71" borderId="1410" applyNumberFormat="0" applyFont="0" applyBorder="0" applyAlignment="0" applyProtection="0"/>
    <xf numFmtId="260" fontId="164" fillId="0" borderId="2580" applyBorder="0"/>
    <xf numFmtId="171" fontId="85" fillId="0" borderId="2437"/>
    <xf numFmtId="10" fontId="108" fillId="65" borderId="1410" applyNumberFormat="0" applyBorder="0" applyAlignment="0" applyProtection="0"/>
    <xf numFmtId="0" fontId="47" fillId="0" borderId="1389">
      <alignment horizontal="left" vertical="center"/>
    </xf>
    <xf numFmtId="241" fontId="194" fillId="86" borderId="2436" applyNumberFormat="0" applyBorder="0" applyAlignment="0" applyProtection="0">
      <alignment vertical="center"/>
    </xf>
    <xf numFmtId="0" fontId="47" fillId="0" borderId="1367">
      <alignment horizontal="left" vertical="center"/>
    </xf>
    <xf numFmtId="1" fontId="121" fillId="69" borderId="1379" applyNumberFormat="0" applyBorder="0" applyAlignment="0">
      <alignment horizontal="centerContinuous" vertical="center"/>
      <protection locked="0"/>
    </xf>
    <xf numFmtId="237" fontId="12" fillId="71" borderId="1374" applyNumberFormat="0" applyFont="0" applyBorder="0" applyAlignment="0" applyProtection="0"/>
    <xf numFmtId="0" fontId="25" fillId="8" borderId="1399" applyNumberFormat="0" applyAlignment="0" applyProtection="0"/>
    <xf numFmtId="0" fontId="147" fillId="73" borderId="1409">
      <alignment horizontal="left" vertical="center" wrapText="1"/>
    </xf>
    <xf numFmtId="0" fontId="25" fillId="8" borderId="2417" applyNumberFormat="0" applyAlignment="0" applyProtection="0"/>
    <xf numFmtId="0" fontId="47" fillId="0" borderId="1416">
      <alignment horizontal="left" vertical="center"/>
    </xf>
    <xf numFmtId="1" fontId="121" fillId="69" borderId="1390" applyNumberFormat="0" applyBorder="0" applyAlignment="0">
      <alignment horizontal="centerContinuous" vertical="center"/>
      <protection locked="0"/>
    </xf>
    <xf numFmtId="1" fontId="121" fillId="69" borderId="1390" applyNumberFormat="0" applyBorder="0" applyAlignment="0">
      <alignment horizontal="centerContinuous" vertical="center"/>
      <protection locked="0"/>
    </xf>
    <xf numFmtId="10" fontId="108" fillId="65" borderId="1410" applyNumberFormat="0" applyBorder="0" applyAlignment="0" applyProtection="0"/>
    <xf numFmtId="1" fontId="121" fillId="69" borderId="2422" applyNumberFormat="0" applyBorder="0" applyAlignment="0">
      <alignment horizontal="centerContinuous" vertical="center"/>
      <protection locked="0"/>
    </xf>
    <xf numFmtId="237" fontId="12" fillId="71" borderId="1410" applyNumberFormat="0" applyFont="0" applyBorder="0" applyAlignment="0" applyProtection="0"/>
    <xf numFmtId="208" fontId="90" fillId="63" borderId="2554"/>
    <xf numFmtId="0" fontId="147" fillId="73" borderId="2556">
      <alignment horizontal="left" vertical="center" wrapText="1"/>
    </xf>
    <xf numFmtId="0" fontId="25" fillId="8" borderId="1375" applyNumberFormat="0" applyAlignment="0" applyProtection="0"/>
    <xf numFmtId="224" fontId="108" fillId="0" borderId="2531" applyFont="0" applyFill="0" applyBorder="0" applyAlignment="0" applyProtection="0"/>
    <xf numFmtId="0" fontId="25" fillId="8" borderId="1375" applyNumberFormat="0" applyAlignment="0" applyProtection="0"/>
    <xf numFmtId="1" fontId="121" fillId="69" borderId="2560" applyNumberFormat="0" applyBorder="0" applyAlignment="0">
      <alignment horizontal="centerContinuous" vertical="center"/>
      <protection locked="0"/>
    </xf>
    <xf numFmtId="0" fontId="47" fillId="0" borderId="2421">
      <alignment horizontal="left" vertical="center"/>
    </xf>
    <xf numFmtId="0" fontId="147" fillId="73" borderId="2556">
      <alignment horizontal="left" vertical="center" wrapText="1"/>
    </xf>
    <xf numFmtId="166" fontId="113" fillId="0" borderId="2555">
      <protection locked="0"/>
    </xf>
    <xf numFmtId="227" fontId="78" fillId="0" borderId="2540" applyNumberFormat="0" applyFill="0">
      <alignment horizontal="right"/>
    </xf>
    <xf numFmtId="0" fontId="147" fillId="73" borderId="2585">
      <alignment horizontal="left" vertical="center" wrapText="1"/>
    </xf>
    <xf numFmtId="1" fontId="121" fillId="69" borderId="1379" applyNumberFormat="0" applyBorder="0" applyAlignment="0">
      <alignment horizontal="centerContinuous" vertical="center"/>
      <protection locked="0"/>
    </xf>
    <xf numFmtId="0" fontId="47" fillId="0" borderId="1416">
      <alignment horizontal="left" vertical="center"/>
    </xf>
    <xf numFmtId="0" fontId="147" fillId="73" borderId="1429">
      <alignment horizontal="left" vertical="center" wrapText="1"/>
    </xf>
    <xf numFmtId="237" fontId="12" fillId="71" borderId="1410" applyNumberFormat="0" applyFont="0" applyBorder="0" applyAlignment="0" applyProtection="0"/>
    <xf numFmtId="10" fontId="108" fillId="65" borderId="1410" applyNumberFormat="0" applyBorder="0" applyAlignment="0" applyProtection="0"/>
    <xf numFmtId="0" fontId="25" fillId="8" borderId="1384" applyNumberFormat="0" applyAlignment="0" applyProtection="0"/>
    <xf numFmtId="0" fontId="47" fillId="0" borderId="1367">
      <alignment horizontal="left" vertical="center"/>
    </xf>
    <xf numFmtId="227" fontId="78" fillId="0" borderId="2540" applyNumberFormat="0" applyFill="0">
      <alignment horizontal="right"/>
    </xf>
    <xf numFmtId="237" fontId="12" fillId="71" borderId="1410" applyNumberFormat="0" applyFont="0" applyBorder="0" applyAlignment="0" applyProtection="0"/>
    <xf numFmtId="10" fontId="108" fillId="65" borderId="1419" applyNumberFormat="0" applyBorder="0" applyAlignment="0" applyProtection="0"/>
    <xf numFmtId="1" fontId="121" fillId="69" borderId="1379" applyNumberFormat="0" applyBorder="0" applyAlignment="0">
      <alignment horizontal="centerContinuous" vertical="center"/>
      <protection locked="0"/>
    </xf>
    <xf numFmtId="0" fontId="147" fillId="73" borderId="1443">
      <alignment horizontal="left" vertical="center" wrapText="1"/>
    </xf>
    <xf numFmtId="0" fontId="25" fillId="8" borderId="1384" applyNumberFormat="0" applyAlignment="0" applyProtection="0"/>
    <xf numFmtId="0" fontId="12" fillId="61" borderId="2307" applyNumberFormat="0">
      <alignment horizontal="left" vertical="center"/>
    </xf>
    <xf numFmtId="1" fontId="121" fillId="69" borderId="1379" applyNumberFormat="0" applyBorder="0" applyAlignment="0">
      <alignment horizontal="centerContinuous" vertical="center"/>
      <protection locked="0"/>
    </xf>
    <xf numFmtId="0" fontId="12" fillId="60" borderId="2307" applyNumberFormat="0">
      <alignment horizontal="centerContinuous" vertical="center" wrapText="1"/>
    </xf>
    <xf numFmtId="0" fontId="47" fillId="0" borderId="1367">
      <alignment horizontal="left" vertical="center"/>
    </xf>
    <xf numFmtId="166" fontId="113" fillId="0" borderId="2434">
      <protection locked="0"/>
    </xf>
    <xf numFmtId="237" fontId="12" fillId="71" borderId="1410" applyNumberFormat="0" applyFont="0" applyBorder="0" applyAlignment="0" applyProtection="0"/>
    <xf numFmtId="10" fontId="108" fillId="65" borderId="1432" applyNumberFormat="0" applyBorder="0" applyAlignment="0" applyProtection="0"/>
    <xf numFmtId="0" fontId="25" fillId="8" borderId="2550" applyNumberFormat="0" applyAlignment="0" applyProtection="0"/>
    <xf numFmtId="166" fontId="113" fillId="0" borderId="2555">
      <protection locked="0"/>
    </xf>
    <xf numFmtId="208" fontId="90" fillId="63" borderId="2554"/>
    <xf numFmtId="1" fontId="121" fillId="69" borderId="1379" applyNumberFormat="0" applyBorder="0" applyAlignment="0">
      <alignment horizontal="centerContinuous" vertical="center"/>
      <protection locked="0"/>
    </xf>
    <xf numFmtId="0" fontId="47" fillId="0" borderId="1416">
      <alignment horizontal="left" vertical="center"/>
    </xf>
    <xf numFmtId="237" fontId="12" fillId="71" borderId="1410" applyNumberFormat="0" applyFont="0" applyBorder="0" applyAlignment="0" applyProtection="0"/>
    <xf numFmtId="0" fontId="147" fillId="73" borderId="2435">
      <alignment horizontal="left" vertical="center" wrapText="1"/>
    </xf>
    <xf numFmtId="0" fontId="147" fillId="73" borderId="2572">
      <alignment horizontal="left" vertical="center" wrapText="1"/>
    </xf>
    <xf numFmtId="0" fontId="25" fillId="8" borderId="1384" applyNumberFormat="0" applyAlignment="0" applyProtection="0"/>
    <xf numFmtId="166" fontId="113" fillId="0" borderId="2571">
      <protection locked="0"/>
    </xf>
    <xf numFmtId="0" fontId="47" fillId="0" borderId="1424">
      <alignment horizontal="left" vertical="center"/>
    </xf>
    <xf numFmtId="237" fontId="12" fillId="71" borderId="1419" applyNumberFormat="0" applyFont="0" applyBorder="0" applyAlignment="0" applyProtection="0"/>
    <xf numFmtId="1" fontId="121" fillId="69" borderId="1379" applyNumberFormat="0" applyBorder="0" applyAlignment="0">
      <alignment horizontal="centerContinuous" vertical="center"/>
      <protection locked="0"/>
    </xf>
    <xf numFmtId="0" fontId="25" fillId="8" borderId="1384" applyNumberFormat="0" applyAlignment="0" applyProtection="0"/>
    <xf numFmtId="208" fontId="90" fillId="63" borderId="2570"/>
    <xf numFmtId="1" fontId="121" fillId="69" borderId="1420" applyNumberFormat="0" applyBorder="0" applyAlignment="0">
      <alignment horizontal="centerContinuous" vertical="center"/>
      <protection locked="0"/>
    </xf>
    <xf numFmtId="0" fontId="47" fillId="0" borderId="1424">
      <alignment horizontal="left" vertical="center"/>
    </xf>
    <xf numFmtId="237" fontId="12" fillId="71" borderId="1432" applyNumberFormat="0" applyFont="0" applyBorder="0" applyAlignment="0" applyProtection="0"/>
    <xf numFmtId="0" fontId="25" fillId="8" borderId="1421" applyNumberFormat="0" applyAlignment="0" applyProtection="0"/>
    <xf numFmtId="0" fontId="147" fillId="73" borderId="2585">
      <alignment horizontal="left" vertical="center" wrapText="1"/>
    </xf>
    <xf numFmtId="166" fontId="113" fillId="0" borderId="2584">
      <protection locked="0"/>
    </xf>
    <xf numFmtId="208" fontId="90" fillId="63" borderId="2583"/>
    <xf numFmtId="0" fontId="147" fillId="73" borderId="2585">
      <alignment horizontal="left" vertical="center" wrapText="1"/>
    </xf>
    <xf numFmtId="166" fontId="113" fillId="0" borderId="2584">
      <protection locked="0"/>
    </xf>
    <xf numFmtId="208" fontId="90" fillId="63" borderId="2583"/>
    <xf numFmtId="1" fontId="121" fillId="69" borderId="1438" applyNumberFormat="0" applyBorder="0" applyAlignment="0">
      <alignment horizontal="centerContinuous" vertical="center"/>
      <protection locked="0"/>
    </xf>
    <xf numFmtId="0" fontId="25" fillId="8" borderId="1433" applyNumberFormat="0" applyAlignment="0" applyProtection="0"/>
    <xf numFmtId="0" fontId="12" fillId="0" borderId="2525"/>
    <xf numFmtId="0" fontId="147" fillId="73" borderId="2542">
      <alignment horizontal="left" vertical="center" wrapText="1"/>
    </xf>
    <xf numFmtId="241" fontId="194" fillId="86" borderId="1337" applyNumberFormat="0" applyBorder="0" applyAlignment="0" applyProtection="0">
      <alignment vertical="center"/>
    </xf>
    <xf numFmtId="171" fontId="85" fillId="0" borderId="1338"/>
    <xf numFmtId="171" fontId="85" fillId="0" borderId="1357"/>
    <xf numFmtId="171" fontId="85" fillId="0" borderId="1373"/>
    <xf numFmtId="166" fontId="113" fillId="0" borderId="1305">
      <protection locked="0"/>
    </xf>
    <xf numFmtId="0" fontId="12" fillId="24" borderId="1312" applyNumberFormat="0" applyFont="0" applyAlignment="0" applyProtection="0"/>
    <xf numFmtId="166" fontId="113" fillId="0" borderId="1299">
      <protection locked="0"/>
    </xf>
    <xf numFmtId="0" fontId="12" fillId="24" borderId="1312" applyNumberFormat="0" applyFont="0" applyAlignment="0" applyProtection="0"/>
    <xf numFmtId="166" fontId="113" fillId="0" borderId="1335">
      <protection locked="0"/>
    </xf>
    <xf numFmtId="0" fontId="12" fillId="24" borderId="1328" applyNumberFormat="0" applyFont="0" applyAlignment="0" applyProtection="0"/>
    <xf numFmtId="241" fontId="194" fillId="86" borderId="1396" applyNumberFormat="0" applyBorder="0" applyAlignment="0" applyProtection="0">
      <alignment vertical="center"/>
    </xf>
    <xf numFmtId="241" fontId="194" fillId="86" borderId="1388" applyNumberFormat="0" applyBorder="0" applyAlignment="0" applyProtection="0">
      <alignment vertical="center"/>
    </xf>
    <xf numFmtId="171" fontId="85" fillId="0" borderId="1373"/>
    <xf numFmtId="166" fontId="113" fillId="0" borderId="1342">
      <protection locked="0"/>
    </xf>
    <xf numFmtId="0" fontId="12" fillId="24" borderId="1328" applyNumberFormat="0" applyFont="0" applyAlignment="0" applyProtection="0"/>
    <xf numFmtId="241" fontId="194" fillId="86" borderId="1396" applyNumberFormat="0" applyBorder="0" applyAlignment="0" applyProtection="0">
      <alignment vertical="center"/>
    </xf>
    <xf numFmtId="171" fontId="85" fillId="0" borderId="1406"/>
    <xf numFmtId="241" fontId="194" fillId="86" borderId="1396" applyNumberFormat="0" applyBorder="0" applyAlignment="0" applyProtection="0">
      <alignment vertical="center"/>
    </xf>
    <xf numFmtId="0" fontId="12" fillId="24" borderId="1360" applyNumberFormat="0" applyFont="0" applyAlignment="0" applyProtection="0"/>
    <xf numFmtId="171" fontId="85" fillId="0" borderId="1406"/>
    <xf numFmtId="166" fontId="113" fillId="0" borderId="1381">
      <protection locked="0"/>
    </xf>
    <xf numFmtId="0" fontId="12" fillId="24" borderId="1376" applyNumberFormat="0" applyFont="0" applyAlignment="0" applyProtection="0"/>
    <xf numFmtId="166" fontId="113" fillId="0" borderId="1371">
      <protection locked="0"/>
    </xf>
    <xf numFmtId="0" fontId="12" fillId="24" borderId="1385" applyNumberFormat="0" applyFont="0" applyAlignment="0" applyProtection="0"/>
    <xf numFmtId="241" fontId="194" fillId="86" borderId="1383" applyNumberFormat="0" applyBorder="0" applyAlignment="0" applyProtection="0">
      <alignment vertical="center"/>
    </xf>
    <xf numFmtId="241" fontId="194" fillId="86" borderId="1396" applyNumberFormat="0" applyBorder="0" applyAlignment="0" applyProtection="0">
      <alignment vertical="center"/>
    </xf>
    <xf numFmtId="171" fontId="85" fillId="0" borderId="1406"/>
    <xf numFmtId="241" fontId="194" fillId="86" borderId="1396" applyNumberFormat="0" applyBorder="0" applyAlignment="0" applyProtection="0">
      <alignment vertical="center"/>
    </xf>
    <xf numFmtId="171" fontId="85" fillId="0" borderId="1406"/>
    <xf numFmtId="166" fontId="113" fillId="0" borderId="1394">
      <protection locked="0"/>
    </xf>
    <xf numFmtId="241" fontId="194" fillId="86" borderId="1383" applyNumberFormat="0" applyBorder="0" applyAlignment="0" applyProtection="0">
      <alignment vertical="center"/>
    </xf>
    <xf numFmtId="171" fontId="85" fillId="0" borderId="1418"/>
    <xf numFmtId="166" fontId="113" fillId="0" borderId="1394">
      <protection locked="0"/>
    </xf>
    <xf numFmtId="166" fontId="113" fillId="0" borderId="1408">
      <protection locked="0"/>
    </xf>
    <xf numFmtId="0" fontId="17" fillId="21" borderId="1309" applyNumberFormat="0" applyAlignment="0" applyProtection="0"/>
    <xf numFmtId="0" fontId="83" fillId="0" borderId="1314" applyNumberFormat="0" applyFont="0" applyFill="0" applyAlignment="0" applyProtection="0"/>
    <xf numFmtId="241" fontId="194" fillId="86" borderId="1383" applyNumberFormat="0" applyBorder="0" applyAlignment="0" applyProtection="0">
      <alignment vertical="center"/>
    </xf>
    <xf numFmtId="171" fontId="85" fillId="0" borderId="1418"/>
    <xf numFmtId="0" fontId="17" fillId="21" borderId="1309" applyNumberFormat="0" applyAlignment="0" applyProtection="0"/>
    <xf numFmtId="0" fontId="12" fillId="24" borderId="1402" applyNumberFormat="0" applyFont="0" applyAlignment="0" applyProtection="0"/>
    <xf numFmtId="0" fontId="83" fillId="0" borderId="1314" applyNumberFormat="0" applyFont="0" applyFill="0" applyAlignment="0" applyProtection="0"/>
    <xf numFmtId="0" fontId="17" fillId="21" borderId="1327" applyNumberFormat="0" applyAlignment="0" applyProtection="0"/>
    <xf numFmtId="166" fontId="113" fillId="0" borderId="1408">
      <protection locked="0"/>
    </xf>
    <xf numFmtId="241" fontId="194" fillId="86" borderId="1396" applyNumberFormat="0" applyBorder="0" applyAlignment="0" applyProtection="0">
      <alignment vertical="center"/>
    </xf>
    <xf numFmtId="208" fontId="90" fillId="63" borderId="1304"/>
    <xf numFmtId="171" fontId="85" fillId="0" borderId="1406"/>
    <xf numFmtId="0" fontId="83" fillId="0" borderId="1333" applyNumberFormat="0" applyFont="0" applyFill="0" applyAlignment="0" applyProtection="0"/>
    <xf numFmtId="241" fontId="194" fillId="86" borderId="1396" applyNumberFormat="0" applyBorder="0" applyAlignment="0" applyProtection="0">
      <alignment vertical="center"/>
    </xf>
    <xf numFmtId="171" fontId="85" fillId="0" borderId="1406"/>
    <xf numFmtId="208" fontId="90" fillId="63" borderId="1298"/>
    <xf numFmtId="166" fontId="113" fillId="0" borderId="1381">
      <protection locked="0"/>
    </xf>
    <xf numFmtId="167" fontId="87" fillId="0" borderId="1315" applyFont="0"/>
    <xf numFmtId="208" fontId="90" fillId="63" borderId="1334"/>
    <xf numFmtId="167" fontId="87" fillId="0" borderId="1325" applyFont="0"/>
    <xf numFmtId="0" fontId="17" fillId="21" borderId="1318" applyNumberFormat="0" applyAlignment="0" applyProtection="0"/>
    <xf numFmtId="166" fontId="113" fillId="0" borderId="1408">
      <protection locked="0"/>
    </xf>
    <xf numFmtId="0" fontId="83" fillId="0" borderId="1346" applyNumberFormat="0" applyFont="0" applyFill="0" applyAlignment="0" applyProtection="0"/>
    <xf numFmtId="241" fontId="12" fillId="65" borderId="2530" applyNumberFormat="0" applyFont="0" applyBorder="0" applyAlignment="0">
      <alignment horizontal="right" vertical="center"/>
      <protection locked="0"/>
    </xf>
    <xf numFmtId="166" fontId="113" fillId="0" borderId="1381">
      <protection locked="0"/>
    </xf>
    <xf numFmtId="0" fontId="17" fillId="21" borderId="1359" applyNumberFormat="0" applyAlignment="0" applyProtection="0"/>
    <xf numFmtId="208" fontId="90" fillId="63" borderId="1341"/>
    <xf numFmtId="241" fontId="194" fillId="86" borderId="1430" applyNumberFormat="0" applyBorder="0" applyAlignment="0" applyProtection="0">
      <alignment vertical="center"/>
    </xf>
    <xf numFmtId="171" fontId="85" fillId="0" borderId="1431"/>
    <xf numFmtId="166" fontId="113" fillId="0" borderId="1408">
      <protection locked="0"/>
    </xf>
    <xf numFmtId="0" fontId="83" fillId="0" borderId="1351" applyNumberFormat="0" applyFont="0" applyFill="0" applyAlignment="0" applyProtection="0"/>
    <xf numFmtId="0" fontId="17" fillId="21" borderId="1375" applyNumberFormat="0" applyAlignment="0" applyProtection="0"/>
    <xf numFmtId="0" fontId="83" fillId="0" borderId="1368" applyNumberFormat="0" applyFont="0" applyFill="0" applyAlignment="0" applyProtection="0"/>
    <xf numFmtId="0" fontId="17" fillId="21" borderId="1384" applyNumberFormat="0" applyAlignment="0" applyProtection="0"/>
    <xf numFmtId="166" fontId="113" fillId="0" borderId="1408">
      <protection locked="0"/>
    </xf>
    <xf numFmtId="0" fontId="12" fillId="24" borderId="1385" applyNumberFormat="0" applyFont="0" applyAlignment="0" applyProtection="0"/>
    <xf numFmtId="208" fontId="90" fillId="63" borderId="1380"/>
    <xf numFmtId="0" fontId="83" fillId="0" borderId="1368" applyNumberFormat="0" applyFont="0" applyFill="0" applyAlignment="0" applyProtection="0"/>
    <xf numFmtId="0" fontId="17" fillId="21" borderId="1375" applyNumberFormat="0" applyAlignment="0" applyProtection="0"/>
    <xf numFmtId="208" fontId="90" fillId="63" borderId="1370"/>
    <xf numFmtId="167" fontId="87" fillId="0" borderId="1369" applyFont="0"/>
    <xf numFmtId="0" fontId="83" fillId="0" borderId="1368" applyNumberFormat="0" applyFont="0" applyFill="0" applyAlignment="0" applyProtection="0"/>
    <xf numFmtId="10" fontId="108" fillId="65" borderId="2525" applyNumberFormat="0" applyBorder="0" applyAlignment="0" applyProtection="0"/>
    <xf numFmtId="0" fontId="12" fillId="0" borderId="2564"/>
    <xf numFmtId="0" fontId="12" fillId="24" borderId="1385" applyNumberFormat="0" applyFont="0" applyAlignment="0" applyProtection="0"/>
    <xf numFmtId="241" fontId="194" fillId="86" borderId="1307" applyNumberFormat="0" applyBorder="0" applyAlignment="0" applyProtection="0">
      <alignment vertical="center"/>
    </xf>
    <xf numFmtId="208" fontId="90" fillId="63" borderId="1393"/>
    <xf numFmtId="166" fontId="113" fillId="0" borderId="1428">
      <protection locked="0"/>
    </xf>
    <xf numFmtId="167" fontId="87" fillId="0" borderId="1392" applyFont="0"/>
    <xf numFmtId="0" fontId="12" fillId="0" borderId="2575"/>
    <xf numFmtId="0" fontId="17" fillId="21" borderId="1399" applyNumberFormat="0" applyAlignment="0" applyProtection="0"/>
    <xf numFmtId="238" fontId="87" fillId="0" borderId="2541">
      <alignment horizontal="center"/>
    </xf>
    <xf numFmtId="208" fontId="90" fillId="63" borderId="2433"/>
    <xf numFmtId="0" fontId="147" fillId="73" borderId="2435">
      <alignment horizontal="left" vertical="center" wrapText="1"/>
    </xf>
    <xf numFmtId="0" fontId="83" fillId="0" borderId="1368" applyNumberFormat="0" applyFont="0" applyFill="0" applyAlignment="0" applyProtection="0"/>
    <xf numFmtId="0" fontId="47" fillId="0" borderId="2537">
      <alignment horizontal="left" vertical="center"/>
    </xf>
    <xf numFmtId="237" fontId="12" fillId="71" borderId="2525" applyNumberFormat="0" applyFont="0" applyBorder="0" applyAlignment="0" applyProtection="0"/>
    <xf numFmtId="208" fontId="90" fillId="63" borderId="1393"/>
    <xf numFmtId="0" fontId="12" fillId="0" borderId="2575"/>
    <xf numFmtId="0" fontId="147" fillId="73" borderId="2556">
      <alignment horizontal="left" vertical="center" wrapText="1"/>
    </xf>
    <xf numFmtId="1" fontId="121" fillId="69" borderId="2532" applyNumberFormat="0" applyBorder="0" applyAlignment="0">
      <alignment horizontal="centerContinuous" vertical="center"/>
      <protection locked="0"/>
    </xf>
    <xf numFmtId="0" fontId="147" fillId="73" borderId="2556">
      <alignment horizontal="left" vertical="center" wrapText="1"/>
    </xf>
    <xf numFmtId="166" fontId="113" fillId="0" borderId="1442">
      <protection locked="0"/>
    </xf>
    <xf numFmtId="0" fontId="25" fillId="8" borderId="2533" applyNumberFormat="0" applyAlignment="0" applyProtection="0"/>
    <xf numFmtId="0" fontId="12" fillId="24" borderId="1434" applyNumberFormat="0" applyFont="0" applyAlignment="0" applyProtection="0"/>
    <xf numFmtId="0" fontId="17" fillId="21" borderId="1375" applyNumberFormat="0" applyAlignment="0" applyProtection="0"/>
    <xf numFmtId="0" fontId="17" fillId="21" borderId="1375" applyNumberFormat="0" applyAlignment="0" applyProtection="0"/>
    <xf numFmtId="208" fontId="90" fillId="63" borderId="1407"/>
    <xf numFmtId="0" fontId="83" fillId="0" borderId="1391" applyNumberFormat="0" applyFont="0" applyFill="0" applyAlignment="0" applyProtection="0"/>
    <xf numFmtId="167" fontId="87" fillId="0" borderId="1411" applyFont="0"/>
    <xf numFmtId="0" fontId="83" fillId="0" borderId="1391" applyNumberFormat="0" applyFont="0" applyFill="0" applyAlignment="0" applyProtection="0"/>
    <xf numFmtId="0" fontId="17" fillId="21" borderId="1384" applyNumberFormat="0" applyAlignment="0" applyProtection="0"/>
    <xf numFmtId="208" fontId="90" fillId="63" borderId="1407"/>
    <xf numFmtId="0" fontId="83" fillId="0" borderId="1368" applyNumberFormat="0" applyFont="0" applyFill="0" applyAlignment="0" applyProtection="0"/>
    <xf numFmtId="167" fontId="87" fillId="0" borderId="1411" applyFont="0"/>
    <xf numFmtId="208" fontId="90" fillId="63" borderId="1380"/>
    <xf numFmtId="0" fontId="17" fillId="21" borderId="1384" applyNumberFormat="0" applyAlignment="0" applyProtection="0"/>
    <xf numFmtId="167" fontId="87" fillId="0" borderId="1417" applyFont="0"/>
    <xf numFmtId="0" fontId="83" fillId="0" borderId="1368" applyNumberFormat="0" applyFont="0" applyFill="0" applyAlignment="0" applyProtection="0"/>
    <xf numFmtId="208" fontId="90" fillId="63" borderId="1407"/>
    <xf numFmtId="208" fontId="90" fillId="63" borderId="1380"/>
    <xf numFmtId="241" fontId="194" fillId="86" borderId="1885" applyNumberFormat="0" applyBorder="0" applyAlignment="0" applyProtection="0">
      <alignment vertical="center"/>
    </xf>
    <xf numFmtId="167" fontId="87" fillId="0" borderId="1417" applyFont="0"/>
    <xf numFmtId="208" fontId="90" fillId="63" borderId="1407"/>
    <xf numFmtId="0" fontId="17" fillId="21" borderId="1384" applyNumberFormat="0" applyAlignment="0" applyProtection="0"/>
    <xf numFmtId="167" fontId="87" fillId="0" borderId="1411" applyFont="0"/>
    <xf numFmtId="0" fontId="83" fillId="0" borderId="1368" applyNumberFormat="0" applyFont="0" applyFill="0" applyAlignment="0" applyProtection="0"/>
    <xf numFmtId="208" fontId="90" fillId="63" borderId="1407"/>
    <xf numFmtId="0" fontId="17" fillId="21" borderId="1384" applyNumberFormat="0" applyAlignment="0" applyProtection="0"/>
    <xf numFmtId="167" fontId="87" fillId="0" borderId="1411" applyFont="0"/>
    <xf numFmtId="241" fontId="194" fillId="86" borderId="1898" applyNumberFormat="0" applyBorder="0" applyAlignment="0" applyProtection="0">
      <alignment vertical="center"/>
    </xf>
    <xf numFmtId="0" fontId="83" fillId="0" borderId="1368" applyNumberFormat="0" applyFont="0" applyFill="0" applyAlignment="0" applyProtection="0"/>
    <xf numFmtId="0" fontId="12" fillId="60" borderId="1875" applyNumberFormat="0">
      <alignment horizontal="centerContinuous" vertical="center" wrapText="1"/>
    </xf>
    <xf numFmtId="0" fontId="17" fillId="21" borderId="1421" applyNumberFormat="0" applyAlignment="0" applyProtection="0"/>
    <xf numFmtId="0" fontId="83" fillId="0" borderId="1425" applyNumberFormat="0" applyFont="0" applyFill="0" applyAlignment="0" applyProtection="0"/>
    <xf numFmtId="167" fontId="87" fillId="0" borderId="1417" applyFont="0"/>
    <xf numFmtId="208" fontId="90" fillId="63" borderId="1427"/>
    <xf numFmtId="0" fontId="17" fillId="21" borderId="1433" applyNumberFormat="0" applyAlignment="0" applyProtection="0"/>
    <xf numFmtId="167" fontId="87" fillId="0" borderId="1426" applyFont="0"/>
    <xf numFmtId="0" fontId="83" fillId="0" borderId="1425" applyNumberFormat="0" applyFont="0" applyFill="0" applyAlignment="0" applyProtection="0"/>
    <xf numFmtId="208" fontId="90" fillId="63" borderId="1441"/>
    <xf numFmtId="167" fontId="87" fillId="0" borderId="1440" applyFont="0"/>
    <xf numFmtId="0" fontId="12" fillId="61" borderId="1309" applyNumberFormat="0">
      <alignment horizontal="left" vertical="center"/>
    </xf>
    <xf numFmtId="0" fontId="12" fillId="60" borderId="1309" applyNumberFormat="0">
      <alignment horizontal="centerContinuous" vertical="center" wrapText="1"/>
    </xf>
    <xf numFmtId="0" fontId="12" fillId="61" borderId="1309" applyNumberFormat="0">
      <alignment horizontal="left" vertical="center"/>
    </xf>
    <xf numFmtId="0" fontId="12" fillId="60" borderId="1309" applyNumberFormat="0">
      <alignment horizontal="centerContinuous" vertical="center" wrapText="1"/>
    </xf>
    <xf numFmtId="0" fontId="12" fillId="61" borderId="1327" applyNumberFormat="0">
      <alignment horizontal="left" vertical="center"/>
    </xf>
    <xf numFmtId="0" fontId="12" fillId="60" borderId="1327" applyNumberFormat="0">
      <alignment horizontal="centerContinuous" vertical="center" wrapText="1"/>
    </xf>
    <xf numFmtId="0" fontId="12" fillId="61" borderId="1347" applyNumberFormat="0">
      <alignment horizontal="left" vertical="center"/>
    </xf>
    <xf numFmtId="0" fontId="12" fillId="60" borderId="1347" applyNumberFormat="0">
      <alignment horizontal="centerContinuous" vertical="center" wrapText="1"/>
    </xf>
    <xf numFmtId="0" fontId="12" fillId="61" borderId="1318" applyNumberFormat="0">
      <alignment horizontal="left" vertical="center"/>
    </xf>
    <xf numFmtId="0" fontId="12" fillId="60" borderId="1318" applyNumberFormat="0">
      <alignment horizontal="centerContinuous" vertical="center" wrapText="1"/>
    </xf>
    <xf numFmtId="0" fontId="12" fillId="61" borderId="1359" applyNumberFormat="0">
      <alignment horizontal="left" vertical="center"/>
    </xf>
    <xf numFmtId="0" fontId="12" fillId="60" borderId="1359" applyNumberFormat="0">
      <alignment horizontal="centerContinuous" vertical="center" wrapText="1"/>
    </xf>
    <xf numFmtId="0" fontId="12" fillId="61" borderId="1375" applyNumberFormat="0">
      <alignment horizontal="left" vertical="center"/>
    </xf>
    <xf numFmtId="0" fontId="12" fillId="60" borderId="1375" applyNumberFormat="0">
      <alignment horizontal="centerContinuous" vertical="center" wrapText="1"/>
    </xf>
    <xf numFmtId="0" fontId="12" fillId="61" borderId="1364" applyNumberFormat="0">
      <alignment horizontal="left" vertical="center"/>
    </xf>
    <xf numFmtId="0" fontId="12" fillId="60" borderId="1364" applyNumberFormat="0">
      <alignment horizontal="centerContinuous" vertical="center" wrapText="1"/>
    </xf>
    <xf numFmtId="0" fontId="12" fillId="24" borderId="1385" applyNumberFormat="0" applyFont="0" applyAlignment="0" applyProtection="0"/>
    <xf numFmtId="0" fontId="12" fillId="24" borderId="1385" applyNumberFormat="0" applyFont="0" applyAlignment="0" applyProtection="0"/>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12" fillId="61" borderId="1384" applyNumberFormat="0">
      <alignment horizontal="left" vertical="center"/>
    </xf>
    <xf numFmtId="0" fontId="12" fillId="60" borderId="1384" applyNumberFormat="0">
      <alignment horizontal="centerContinuous" vertical="center" wrapText="1"/>
    </xf>
    <xf numFmtId="0" fontId="30" fillId="0" borderId="1387" applyNumberFormat="0" applyFill="0" applyAlignment="0" applyProtection="0"/>
    <xf numFmtId="0" fontId="30" fillId="0" borderId="1387" applyNumberFormat="0" applyFill="0" applyAlignment="0" applyProtection="0"/>
    <xf numFmtId="0" fontId="12" fillId="61" borderId="1375" applyNumberFormat="0">
      <alignment horizontal="left" vertical="center"/>
    </xf>
    <xf numFmtId="0" fontId="12" fillId="60" borderId="1375" applyNumberFormat="0">
      <alignment horizontal="centerContinuous" vertical="center" wrapText="1"/>
    </xf>
    <xf numFmtId="0" fontId="17" fillId="21" borderId="1384" applyNumberFormat="0" applyAlignment="0" applyProtection="0"/>
    <xf numFmtId="0" fontId="25" fillId="8" borderId="1384" applyNumberFormat="0" applyAlignment="0" applyProtection="0"/>
    <xf numFmtId="0" fontId="28" fillId="21" borderId="1386" applyNumberFormat="0" applyAlignment="0" applyProtection="0"/>
    <xf numFmtId="0" fontId="12" fillId="61" borderId="1375" applyNumberFormat="0">
      <alignment horizontal="left" vertical="center"/>
    </xf>
    <xf numFmtId="0" fontId="12" fillId="60" borderId="1375" applyNumberFormat="0">
      <alignment horizontal="centerContinuous" vertical="center" wrapText="1"/>
    </xf>
    <xf numFmtId="0" fontId="12" fillId="61" borderId="1375" applyNumberFormat="0">
      <alignment horizontal="left" vertical="center"/>
    </xf>
    <xf numFmtId="0" fontId="12" fillId="60" borderId="1375" applyNumberFormat="0">
      <alignment horizontal="centerContinuous" vertical="center" wrapText="1"/>
    </xf>
    <xf numFmtId="0" fontId="12" fillId="25" borderId="1398" applyNumberFormat="0" applyProtection="0">
      <alignment horizontal="left" vertical="center"/>
    </xf>
    <xf numFmtId="0" fontId="17" fillId="21" borderId="1399" applyNumberFormat="0" applyAlignment="0" applyProtection="0"/>
    <xf numFmtId="0" fontId="30" fillId="0" borderId="1401" applyNumberFormat="0" applyFill="0" applyAlignment="0" applyProtection="0"/>
    <xf numFmtId="0" fontId="12" fillId="25" borderId="1398" applyNumberFormat="0" applyProtection="0">
      <alignment horizontal="left" vertical="center"/>
    </xf>
    <xf numFmtId="0" fontId="25" fillId="8" borderId="1399" applyNumberFormat="0" applyAlignment="0" applyProtection="0"/>
    <xf numFmtId="0" fontId="28" fillId="21" borderId="1400" applyNumberFormat="0" applyAlignment="0" applyProtection="0"/>
    <xf numFmtId="0" fontId="12" fillId="61" borderId="1399" applyNumberFormat="0">
      <alignment horizontal="left" vertical="center"/>
    </xf>
    <xf numFmtId="0" fontId="12" fillId="60" borderId="1399" applyNumberFormat="0">
      <alignment horizontal="centerContinuous" vertical="center" wrapText="1"/>
    </xf>
    <xf numFmtId="0" fontId="12" fillId="61" borderId="1399" applyNumberFormat="0">
      <alignment horizontal="left" vertical="center"/>
    </xf>
    <xf numFmtId="0" fontId="12" fillId="60" borderId="1399" applyNumberFormat="0">
      <alignment horizontal="centerContinuous" vertical="center" wrapText="1"/>
    </xf>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399" applyNumberFormat="0" applyAlignment="0" applyProtection="0"/>
    <xf numFmtId="0" fontId="25" fillId="8" borderId="1399" applyNumberFormat="0" applyAlignment="0" applyProtection="0"/>
    <xf numFmtId="0" fontId="28" fillId="21" borderId="1400" applyNumberFormat="0" applyAlignment="0" applyProtection="0"/>
    <xf numFmtId="0" fontId="30" fillId="0" borderId="1401" applyNumberFormat="0" applyFill="0" applyAlignment="0" applyProtection="0"/>
    <xf numFmtId="0" fontId="17" fillId="21" borderId="1399" applyNumberFormat="0" applyAlignment="0" applyProtection="0"/>
    <xf numFmtId="0" fontId="25" fillId="8" borderId="1399" applyNumberFormat="0" applyAlignment="0" applyProtection="0"/>
    <xf numFmtId="0" fontId="25" fillId="8" borderId="1375" applyNumberFormat="0" applyAlignment="0" applyProtection="0"/>
    <xf numFmtId="0" fontId="12" fillId="24" borderId="1402" applyNumberFormat="0" applyFont="0" applyAlignment="0" applyProtection="0"/>
    <xf numFmtId="0" fontId="12" fillId="25" borderId="1317" applyNumberFormat="0" applyProtection="0">
      <alignment horizontal="left" vertical="center"/>
    </xf>
    <xf numFmtId="0" fontId="12" fillId="25" borderId="1317" applyNumberFormat="0" applyProtection="0">
      <alignment horizontal="left" vertical="center"/>
    </xf>
    <xf numFmtId="0" fontId="12" fillId="25" borderId="1303" applyNumberFormat="0" applyProtection="0">
      <alignment horizontal="left" vertical="center"/>
    </xf>
    <xf numFmtId="0" fontId="12" fillId="25" borderId="1303" applyNumberFormat="0" applyProtection="0">
      <alignment horizontal="left" vertical="center"/>
    </xf>
    <xf numFmtId="0" fontId="17" fillId="21" borderId="1375" applyNumberFormat="0" applyAlignment="0" applyProtection="0"/>
    <xf numFmtId="0" fontId="12" fillId="24" borderId="1402"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28" fillId="21" borderId="1377" applyNumberFormat="0" applyAlignment="0" applyProtection="0"/>
    <xf numFmtId="0" fontId="30" fillId="0" borderId="1311" applyNumberFormat="0" applyFill="0" applyAlignment="0" applyProtection="0"/>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5" fillId="8" borderId="1309" applyNumberFormat="0" applyAlignment="0" applyProtection="0"/>
    <xf numFmtId="0" fontId="17" fillId="21" borderId="1309" applyNumberFormat="0" applyAlignment="0" applyProtection="0"/>
    <xf numFmtId="0" fontId="30" fillId="0" borderId="1311" applyNumberFormat="0" applyFill="0" applyAlignment="0" applyProtection="0"/>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5" fillId="8" borderId="1309" applyNumberFormat="0" applyAlignment="0" applyProtection="0"/>
    <xf numFmtId="0" fontId="17" fillId="21" borderId="1309" applyNumberFormat="0" applyAlignment="0" applyProtection="0"/>
    <xf numFmtId="0" fontId="47" fillId="0" borderId="2559">
      <alignment horizontal="left" vertical="center"/>
    </xf>
    <xf numFmtId="0" fontId="12" fillId="61" borderId="1375" applyNumberFormat="0">
      <alignment horizontal="left" vertical="center"/>
    </xf>
    <xf numFmtId="0" fontId="30" fillId="0" borderId="1311" applyNumberFormat="0" applyFill="0" applyAlignment="0" applyProtection="0"/>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5" fillId="8" borderId="1309" applyNumberFormat="0" applyAlignment="0" applyProtection="0"/>
    <xf numFmtId="0" fontId="17" fillId="21" borderId="1309" applyNumberFormat="0" applyAlignment="0" applyProtection="0"/>
    <xf numFmtId="0" fontId="12" fillId="25" borderId="1303" applyNumberFormat="0" applyProtection="0">
      <alignment horizontal="left" vertical="center"/>
    </xf>
    <xf numFmtId="0" fontId="30" fillId="0" borderId="1311" applyNumberFormat="0" applyFill="0" applyAlignment="0" applyProtection="0"/>
    <xf numFmtId="0" fontId="12" fillId="25" borderId="1303" applyNumberFormat="0" applyProtection="0">
      <alignment horizontal="left" vertical="center"/>
    </xf>
    <xf numFmtId="0" fontId="12" fillId="60" borderId="1375" applyNumberFormat="0">
      <alignment horizontal="centerContinuous" vertical="center" wrapText="1"/>
    </xf>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25" fillId="8" borderId="1309" applyNumberFormat="0" applyAlignment="0" applyProtection="0"/>
    <xf numFmtId="0" fontId="25" fillId="8" borderId="1412" applyNumberFormat="0" applyAlignment="0" applyProtection="0"/>
    <xf numFmtId="0" fontId="12" fillId="24" borderId="1413" applyNumberFormat="0" applyFont="0" applyAlignment="0" applyProtection="0"/>
    <xf numFmtId="0" fontId="147" fillId="73" borderId="1923">
      <alignment horizontal="left" vertical="center" wrapText="1"/>
    </xf>
    <xf numFmtId="0" fontId="17" fillId="21" borderId="1412" applyNumberFormat="0" applyAlignment="0" applyProtection="0"/>
    <xf numFmtId="0" fontId="12" fillId="25" borderId="1339" applyNumberFormat="0" applyProtection="0">
      <alignment horizontal="left" vertical="center"/>
    </xf>
    <xf numFmtId="0" fontId="12" fillId="25" borderId="1339" applyNumberFormat="0" applyProtection="0">
      <alignment horizontal="left" vertical="center"/>
    </xf>
    <xf numFmtId="0" fontId="17" fillId="21" borderId="1309" applyNumberFormat="0" applyAlignment="0" applyProtection="0"/>
    <xf numFmtId="0" fontId="17" fillId="21" borderId="1375" applyNumberFormat="0" applyAlignment="0" applyProtection="0"/>
    <xf numFmtId="0" fontId="25" fillId="8" borderId="1375" applyNumberFormat="0" applyAlignment="0" applyProtection="0"/>
    <xf numFmtId="0" fontId="12" fillId="24" borderId="1402" applyNumberFormat="0" applyFont="0" applyAlignment="0" applyProtection="0"/>
    <xf numFmtId="224" fontId="108" fillId="0" borderId="1452" applyFont="0" applyFill="0" applyBorder="0" applyAlignment="0" applyProtection="0"/>
    <xf numFmtId="0" fontId="12" fillId="61" borderId="1375" applyNumberFormat="0">
      <alignment horizontal="left" vertical="center"/>
    </xf>
    <xf numFmtId="0" fontId="17" fillId="21" borderId="1412" applyNumberFormat="0" applyAlignment="0" applyProtection="0"/>
    <xf numFmtId="0" fontId="30" fillId="0" borderId="1311" applyNumberFormat="0" applyFill="0" applyAlignment="0" applyProtection="0"/>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5" fillId="8" borderId="1309" applyNumberFormat="0" applyAlignment="0" applyProtection="0"/>
    <xf numFmtId="0" fontId="17" fillId="21" borderId="1309" applyNumberFormat="0" applyAlignment="0" applyProtection="0"/>
    <xf numFmtId="0" fontId="30" fillId="0" borderId="1311" applyNumberFormat="0" applyFill="0" applyAlignment="0" applyProtection="0"/>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5" fillId="8" borderId="1309" applyNumberFormat="0" applyAlignment="0" applyProtection="0"/>
    <xf numFmtId="0" fontId="17" fillId="21" borderId="1309" applyNumberFormat="0" applyAlignment="0" applyProtection="0"/>
    <xf numFmtId="0" fontId="12" fillId="24" borderId="1402" applyNumberFormat="0" applyFont="0" applyAlignment="0" applyProtection="0"/>
    <xf numFmtId="0" fontId="12" fillId="60" borderId="1375" applyNumberFormat="0">
      <alignment horizontal="centerContinuous" vertical="center" wrapText="1"/>
    </xf>
    <xf numFmtId="0" fontId="12" fillId="25" borderId="1326" applyNumberFormat="0" applyProtection="0">
      <alignment horizontal="left" vertical="center"/>
    </xf>
    <xf numFmtId="0" fontId="12" fillId="25" borderId="1326" applyNumberFormat="0" applyProtection="0">
      <alignment horizontal="left" vertical="center"/>
    </xf>
    <xf numFmtId="0" fontId="30" fillId="0" borderId="1311" applyNumberFormat="0" applyFill="0" applyAlignment="0" applyProtection="0"/>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5" fillId="8" borderId="1309" applyNumberFormat="0" applyAlignment="0" applyProtection="0"/>
    <xf numFmtId="0" fontId="17" fillId="21" borderId="1309" applyNumberFormat="0" applyAlignment="0" applyProtection="0"/>
    <xf numFmtId="0" fontId="17" fillId="21" borderId="1309" applyNumberFormat="0" applyAlignment="0" applyProtection="0"/>
    <xf numFmtId="0" fontId="25" fillId="8" borderId="1309" applyNumberFormat="0" applyAlignment="0" applyProtection="0"/>
    <xf numFmtId="0" fontId="28" fillId="21" borderId="1310" applyNumberFormat="0" applyAlignment="0" applyProtection="0"/>
    <xf numFmtId="0" fontId="30" fillId="0" borderId="1311" applyNumberFormat="0" applyFill="0" applyAlignment="0" applyProtection="0"/>
    <xf numFmtId="0" fontId="17" fillId="21" borderId="1309" applyNumberFormat="0" applyAlignment="0" applyProtection="0"/>
    <xf numFmtId="0" fontId="25" fillId="8" borderId="1309" applyNumberFormat="0" applyAlignment="0" applyProtection="0"/>
    <xf numFmtId="0" fontId="28" fillId="21" borderId="1310" applyNumberFormat="0" applyAlignment="0" applyProtection="0"/>
    <xf numFmtId="0" fontId="30" fillId="0" borderId="1311" applyNumberFormat="0" applyFill="0" applyAlignment="0" applyProtection="0"/>
    <xf numFmtId="0" fontId="12" fillId="25" borderId="1303" applyNumberFormat="0" applyProtection="0">
      <alignment horizontal="left" vertical="center"/>
    </xf>
    <xf numFmtId="0" fontId="12" fillId="25" borderId="1303" applyNumberFormat="0" applyProtection="0">
      <alignment horizontal="left" vertical="center"/>
    </xf>
    <xf numFmtId="0" fontId="17" fillId="21" borderId="1309" applyNumberFormat="0" applyAlignment="0" applyProtection="0"/>
    <xf numFmtId="0" fontId="25" fillId="8" borderId="1309" applyNumberFormat="0" applyAlignment="0" applyProtection="0"/>
    <xf numFmtId="0" fontId="28" fillId="21" borderId="1310" applyNumberFormat="0" applyAlignment="0" applyProtection="0"/>
    <xf numFmtId="0" fontId="30" fillId="0" borderId="1311" applyNumberFormat="0" applyFill="0" applyAlignment="0" applyProtection="0"/>
    <xf numFmtId="0" fontId="17" fillId="21" borderId="1309" applyNumberFormat="0" applyAlignment="0" applyProtection="0"/>
    <xf numFmtId="0" fontId="25" fillId="8" borderId="1309" applyNumberFormat="0" applyAlignment="0" applyProtection="0"/>
    <xf numFmtId="0" fontId="28" fillId="21" borderId="1377" applyNumberFormat="0" applyAlignment="0" applyProtection="0"/>
    <xf numFmtId="0" fontId="30" fillId="0" borderId="1378" applyNumberFormat="0" applyFill="0" applyAlignment="0" applyProtection="0"/>
    <xf numFmtId="0" fontId="28" fillId="21" borderId="1310" applyNumberFormat="0" applyAlignment="0" applyProtection="0"/>
    <xf numFmtId="0" fontId="30" fillId="0" borderId="1311"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12" fillId="61" borderId="1412" applyNumberFormat="0">
      <alignment horizontal="left" vertical="center"/>
    </xf>
    <xf numFmtId="0" fontId="12" fillId="60" borderId="1412" applyNumberFormat="0">
      <alignment horizontal="centerContinuous" vertical="center" wrapText="1"/>
    </xf>
    <xf numFmtId="0" fontId="30" fillId="0" borderId="1311" applyNumberFormat="0" applyFill="0" applyAlignment="0" applyProtection="0"/>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5" fillId="8" borderId="1309" applyNumberFormat="0" applyAlignment="0" applyProtection="0"/>
    <xf numFmtId="0" fontId="30" fillId="0" borderId="1415" applyNumberFormat="0" applyFill="0" applyAlignment="0" applyProtection="0"/>
    <xf numFmtId="0" fontId="17" fillId="21" borderId="1309" applyNumberFormat="0" applyAlignment="0" applyProtection="0"/>
    <xf numFmtId="0" fontId="12" fillId="61" borderId="1384" applyNumberFormat="0">
      <alignment horizontal="left" vertical="center"/>
    </xf>
    <xf numFmtId="0" fontId="12" fillId="60" borderId="1384" applyNumberFormat="0">
      <alignment horizontal="centerContinuous" vertical="center" wrapText="1"/>
    </xf>
    <xf numFmtId="0" fontId="30" fillId="0" borderId="1330" applyNumberFormat="0" applyFill="0" applyAlignment="0" applyProtection="0"/>
    <xf numFmtId="0" fontId="28" fillId="21" borderId="1329"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5" fillId="8" borderId="1327" applyNumberFormat="0" applyAlignment="0" applyProtection="0"/>
    <xf numFmtId="0" fontId="17" fillId="21" borderId="1327" applyNumberFormat="0" applyAlignment="0" applyProtection="0"/>
    <xf numFmtId="0" fontId="30" fillId="0" borderId="1330" applyNumberFormat="0" applyFill="0" applyAlignment="0" applyProtection="0"/>
    <xf numFmtId="0" fontId="28" fillId="21" borderId="1329"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5" fillId="8" borderId="1327" applyNumberFormat="0" applyAlignment="0" applyProtection="0"/>
    <xf numFmtId="0" fontId="17" fillId="21" borderId="1327" applyNumberFormat="0" applyAlignment="0" applyProtection="0"/>
    <xf numFmtId="0" fontId="12" fillId="61" borderId="1384" applyNumberFormat="0">
      <alignment horizontal="left" vertical="center"/>
    </xf>
    <xf numFmtId="0" fontId="12" fillId="25" borderId="1339" applyNumberFormat="0" applyProtection="0">
      <alignment horizontal="left" vertical="center"/>
    </xf>
    <xf numFmtId="0" fontId="12" fillId="25" borderId="1339" applyNumberFormat="0" applyProtection="0">
      <alignment horizontal="left" vertical="center"/>
    </xf>
    <xf numFmtId="0" fontId="12" fillId="60" borderId="1384" applyNumberFormat="0">
      <alignment horizontal="centerContinuous" vertical="center" wrapText="1"/>
    </xf>
    <xf numFmtId="0" fontId="30" fillId="0" borderId="1330" applyNumberFormat="0" applyFill="0" applyAlignment="0" applyProtection="0"/>
    <xf numFmtId="0" fontId="28" fillId="21" borderId="1329"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5" fillId="8" borderId="1327" applyNumberFormat="0" applyAlignment="0" applyProtection="0"/>
    <xf numFmtId="0" fontId="17" fillId="21" borderId="1327" applyNumberFormat="0" applyAlignment="0" applyProtection="0"/>
    <xf numFmtId="0" fontId="30" fillId="0" borderId="1330" applyNumberFormat="0" applyFill="0" applyAlignment="0" applyProtection="0"/>
    <xf numFmtId="0" fontId="17" fillId="21" borderId="1309" applyNumberFormat="0" applyAlignment="0" applyProtection="0"/>
    <xf numFmtId="0" fontId="25" fillId="8" borderId="1309"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8" fillId="21" borderId="1310" applyNumberFormat="0" applyAlignment="0" applyProtection="0"/>
    <xf numFmtId="0" fontId="30" fillId="0" borderId="1311" applyNumberFormat="0" applyFill="0" applyAlignment="0" applyProtection="0"/>
    <xf numFmtId="0" fontId="17" fillId="21" borderId="1309" applyNumberFormat="0" applyAlignment="0" applyProtection="0"/>
    <xf numFmtId="0" fontId="25" fillId="8" borderId="1309"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8" fillId="21" borderId="1310" applyNumberFormat="0" applyAlignment="0" applyProtection="0"/>
    <xf numFmtId="0" fontId="30" fillId="0" borderId="1311" applyNumberFormat="0" applyFill="0" applyAlignment="0" applyProtection="0"/>
    <xf numFmtId="0" fontId="17" fillId="21" borderId="1309" applyNumberFormat="0" applyAlignment="0" applyProtection="0"/>
    <xf numFmtId="0" fontId="25" fillId="8" borderId="1309"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8" fillId="21" borderId="1310" applyNumberFormat="0" applyAlignment="0" applyProtection="0"/>
    <xf numFmtId="0" fontId="30" fillId="0" borderId="1311" applyNumberFormat="0" applyFill="0" applyAlignment="0" applyProtection="0"/>
    <xf numFmtId="0" fontId="17" fillId="21" borderId="1309" applyNumberFormat="0" applyAlignment="0" applyProtection="0"/>
    <xf numFmtId="0" fontId="25" fillId="8" borderId="1309"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8" fillId="21" borderId="1310" applyNumberFormat="0" applyAlignment="0" applyProtection="0"/>
    <xf numFmtId="0" fontId="30" fillId="0" borderId="1311" applyNumberFormat="0" applyFill="0" applyAlignment="0" applyProtection="0"/>
    <xf numFmtId="0" fontId="17" fillId="21" borderId="1318" applyNumberFormat="0" applyAlignment="0" applyProtection="0"/>
    <xf numFmtId="0" fontId="25" fillId="8" borderId="1318" applyNumberFormat="0" applyAlignment="0" applyProtection="0"/>
    <xf numFmtId="0" fontId="12" fillId="24" borderId="1319" applyNumberFormat="0" applyFont="0" applyAlignment="0" applyProtection="0"/>
    <xf numFmtId="0" fontId="12" fillId="24" borderId="1319" applyNumberFormat="0" applyFont="0" applyAlignment="0" applyProtection="0"/>
    <xf numFmtId="0" fontId="28" fillId="21" borderId="1320" applyNumberFormat="0" applyAlignment="0" applyProtection="0"/>
    <xf numFmtId="0" fontId="30" fillId="0" borderId="1321" applyNumberFormat="0" applyFill="0" applyAlignment="0" applyProtection="0"/>
    <xf numFmtId="0" fontId="17" fillId="21" borderId="1318" applyNumberFormat="0" applyAlignment="0" applyProtection="0"/>
    <xf numFmtId="0" fontId="25" fillId="8" borderId="1318" applyNumberFormat="0" applyAlignment="0" applyProtection="0"/>
    <xf numFmtId="0" fontId="12" fillId="24" borderId="1319" applyNumberFormat="0" applyFont="0" applyAlignment="0" applyProtection="0"/>
    <xf numFmtId="0" fontId="12" fillId="24" borderId="1319" applyNumberFormat="0" applyFont="0" applyAlignment="0" applyProtection="0"/>
    <xf numFmtId="0" fontId="28" fillId="21" borderId="1320" applyNumberFormat="0" applyAlignment="0" applyProtection="0"/>
    <xf numFmtId="0" fontId="30" fillId="0" borderId="1321" applyNumberFormat="0" applyFill="0" applyAlignment="0" applyProtection="0"/>
    <xf numFmtId="0" fontId="12" fillId="25" borderId="1317" applyNumberFormat="0" applyProtection="0">
      <alignment horizontal="left" vertical="center"/>
    </xf>
    <xf numFmtId="0" fontId="12" fillId="25" borderId="1317" applyNumberFormat="0" applyProtection="0">
      <alignment horizontal="left" vertical="center"/>
    </xf>
    <xf numFmtId="0" fontId="17" fillId="21" borderId="1318" applyNumberFormat="0" applyAlignment="0" applyProtection="0"/>
    <xf numFmtId="0" fontId="25" fillId="8" borderId="1318" applyNumberFormat="0" applyAlignment="0" applyProtection="0"/>
    <xf numFmtId="0" fontId="12" fillId="24" borderId="1319" applyNumberFormat="0" applyFont="0" applyAlignment="0" applyProtection="0"/>
    <xf numFmtId="0" fontId="12" fillId="24" borderId="1319" applyNumberFormat="0" applyFont="0" applyAlignment="0" applyProtection="0"/>
    <xf numFmtId="0" fontId="28" fillId="21" borderId="1320" applyNumberFormat="0" applyAlignment="0" applyProtection="0"/>
    <xf numFmtId="0" fontId="30" fillId="0" borderId="1321" applyNumberFormat="0" applyFill="0" applyAlignment="0" applyProtection="0"/>
    <xf numFmtId="0" fontId="17" fillId="21" borderId="1318" applyNumberFormat="0" applyAlignment="0" applyProtection="0"/>
    <xf numFmtId="0" fontId="25" fillId="8" borderId="1318" applyNumberFormat="0" applyAlignment="0" applyProtection="0"/>
    <xf numFmtId="0" fontId="12" fillId="24" borderId="1319" applyNumberFormat="0" applyFont="0" applyAlignment="0" applyProtection="0"/>
    <xf numFmtId="0" fontId="12" fillId="24" borderId="1319" applyNumberFormat="0" applyFont="0" applyAlignment="0" applyProtection="0"/>
    <xf numFmtId="0" fontId="28" fillId="21" borderId="1320" applyNumberFormat="0" applyAlignment="0" applyProtection="0"/>
    <xf numFmtId="0" fontId="30" fillId="0" borderId="1321" applyNumberFormat="0" applyFill="0" applyAlignment="0" applyProtection="0"/>
    <xf numFmtId="0" fontId="28" fillId="21" borderId="1329"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5" fillId="8" borderId="1327" applyNumberFormat="0" applyAlignment="0" applyProtection="0"/>
    <xf numFmtId="0" fontId="17" fillId="21" borderId="1327" applyNumberFormat="0" applyAlignment="0" applyProtection="0"/>
    <xf numFmtId="0" fontId="30" fillId="0" borderId="1321" applyNumberFormat="0" applyFill="0" applyAlignment="0" applyProtection="0"/>
    <xf numFmtId="0" fontId="28" fillId="21" borderId="1320"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5" fillId="8" borderId="1318" applyNumberFormat="0" applyAlignment="0" applyProtection="0"/>
    <xf numFmtId="0" fontId="17" fillId="21" borderId="1318" applyNumberFormat="0" applyAlignment="0" applyProtection="0"/>
    <xf numFmtId="0" fontId="30" fillId="0" borderId="1321" applyNumberFormat="0" applyFill="0" applyAlignment="0" applyProtection="0"/>
    <xf numFmtId="0" fontId="28" fillId="21" borderId="1320" applyNumberFormat="0" applyAlignment="0" applyProtection="0"/>
    <xf numFmtId="0" fontId="12" fillId="24" borderId="1328" applyNumberFormat="0" applyFont="0" applyAlignment="0" applyProtection="0"/>
    <xf numFmtId="0" fontId="12" fillId="25" borderId="1326" applyNumberFormat="0" applyProtection="0">
      <alignment horizontal="left" vertical="center"/>
    </xf>
    <xf numFmtId="0" fontId="12" fillId="25" borderId="1326" applyNumberFormat="0" applyProtection="0">
      <alignment horizontal="left" vertical="center"/>
    </xf>
    <xf numFmtId="0" fontId="25" fillId="8" borderId="1384" applyNumberFormat="0" applyAlignment="0" applyProtection="0"/>
    <xf numFmtId="0" fontId="12" fillId="25" borderId="1358" applyNumberFormat="0" applyProtection="0">
      <alignment horizontal="left" vertical="center"/>
    </xf>
    <xf numFmtId="0" fontId="12" fillId="25" borderId="1358" applyNumberFormat="0" applyProtection="0">
      <alignment horizontal="left" vertical="center"/>
    </xf>
    <xf numFmtId="0" fontId="12" fillId="24" borderId="1328" applyNumberFormat="0" applyFont="0" applyAlignment="0" applyProtection="0"/>
    <xf numFmtId="0" fontId="12" fillId="61" borderId="1384" applyNumberFormat="0">
      <alignment horizontal="left" vertical="center"/>
    </xf>
    <xf numFmtId="0" fontId="12" fillId="60" borderId="1384" applyNumberFormat="0">
      <alignment horizontal="centerContinuous" vertical="center" wrapText="1"/>
    </xf>
    <xf numFmtId="0" fontId="30" fillId="0" borderId="1387" applyNumberFormat="0" applyFill="0" applyAlignment="0" applyProtection="0"/>
    <xf numFmtId="0" fontId="17" fillId="21" borderId="1384" applyNumberFormat="0" applyAlignment="0" applyProtection="0"/>
    <xf numFmtId="0" fontId="25" fillId="8" borderId="1318" applyNumberFormat="0" applyAlignment="0" applyProtection="0"/>
    <xf numFmtId="0" fontId="25" fillId="8" borderId="1384" applyNumberFormat="0" applyAlignment="0" applyProtection="0"/>
    <xf numFmtId="0" fontId="28" fillId="21" borderId="1386" applyNumberFormat="0" applyAlignment="0" applyProtection="0"/>
    <xf numFmtId="0" fontId="28" fillId="21" borderId="1386" applyNumberFormat="0" applyAlignment="0" applyProtection="0"/>
    <xf numFmtId="0" fontId="17" fillId="21" borderId="1327" applyNumberFormat="0" applyAlignment="0" applyProtection="0"/>
    <xf numFmtId="0" fontId="17" fillId="21" borderId="1318" applyNumberFormat="0" applyAlignment="0" applyProtection="0"/>
    <xf numFmtId="0" fontId="25" fillId="8" borderId="132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29" applyNumberFormat="0" applyAlignment="0" applyProtection="0"/>
    <xf numFmtId="0" fontId="30" fillId="0" borderId="1330" applyNumberFormat="0" applyFill="0" applyAlignment="0" applyProtection="0"/>
    <xf numFmtId="0" fontId="17" fillId="21" borderId="1327" applyNumberFormat="0" applyAlignment="0" applyProtection="0"/>
    <xf numFmtId="0" fontId="25" fillId="8" borderId="132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29" applyNumberFormat="0" applyAlignment="0" applyProtection="0"/>
    <xf numFmtId="0" fontId="30" fillId="0" borderId="1330" applyNumberFormat="0" applyFill="0" applyAlignment="0" applyProtection="0"/>
    <xf numFmtId="0" fontId="12" fillId="25" borderId="1339" applyNumberFormat="0" applyProtection="0">
      <alignment horizontal="left" vertical="center"/>
    </xf>
    <xf numFmtId="0" fontId="12" fillId="25" borderId="1339" applyNumberFormat="0" applyProtection="0">
      <alignment horizontal="left" vertical="center"/>
    </xf>
    <xf numFmtId="0" fontId="17" fillId="21" borderId="1327" applyNumberFormat="0" applyAlignment="0" applyProtection="0"/>
    <xf numFmtId="0" fontId="25" fillId="8" borderId="132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29" applyNumberFormat="0" applyAlignment="0" applyProtection="0"/>
    <xf numFmtId="0" fontId="30" fillId="0" borderId="1330" applyNumberFormat="0" applyFill="0" applyAlignment="0" applyProtection="0"/>
    <xf numFmtId="0" fontId="17" fillId="21" borderId="1327" applyNumberFormat="0" applyAlignment="0" applyProtection="0"/>
    <xf numFmtId="0" fontId="25" fillId="8" borderId="132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29" applyNumberFormat="0" applyAlignment="0" applyProtection="0"/>
    <xf numFmtId="0" fontId="30" fillId="0" borderId="1330" applyNumberFormat="0" applyFill="0" applyAlignment="0" applyProtection="0"/>
    <xf numFmtId="0" fontId="12" fillId="25" borderId="1358" applyNumberFormat="0" applyProtection="0">
      <alignment horizontal="left" vertical="center"/>
    </xf>
    <xf numFmtId="0" fontId="12" fillId="25" borderId="1358" applyNumberFormat="0" applyProtection="0">
      <alignment horizontal="left" vertical="center"/>
    </xf>
    <xf numFmtId="0" fontId="30" fillId="0" borderId="1321" applyNumberFormat="0" applyFill="0" applyAlignment="0" applyProtection="0"/>
    <xf numFmtId="0" fontId="28" fillId="21" borderId="1320"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5" fillId="8" borderId="1318" applyNumberFormat="0" applyAlignment="0" applyProtection="0"/>
    <xf numFmtId="0" fontId="17" fillId="21" borderId="1318" applyNumberFormat="0" applyAlignment="0" applyProtection="0"/>
    <xf numFmtId="0" fontId="30" fillId="0" borderId="1321" applyNumberFormat="0" applyFill="0" applyAlignment="0" applyProtection="0"/>
    <xf numFmtId="0" fontId="28" fillId="21" borderId="1320"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12" fillId="61" borderId="1384" applyNumberFormat="0">
      <alignment horizontal="left" vertical="center"/>
    </xf>
    <xf numFmtId="0" fontId="12" fillId="25" borderId="1374" applyNumberFormat="0" applyProtection="0">
      <alignment horizontal="left" vertical="center"/>
    </xf>
    <xf numFmtId="0" fontId="12" fillId="25" borderId="1374" applyNumberFormat="0" applyProtection="0">
      <alignment horizontal="left" vertical="center"/>
    </xf>
    <xf numFmtId="0" fontId="12" fillId="60" borderId="1384" applyNumberFormat="0">
      <alignment horizontal="centerContinuous" vertical="center" wrapText="1"/>
    </xf>
    <xf numFmtId="0" fontId="25" fillId="8" borderId="1318" applyNumberFormat="0" applyAlignment="0" applyProtection="0"/>
    <xf numFmtId="0" fontId="17" fillId="21" borderId="1318" applyNumberFormat="0" applyAlignment="0" applyProtection="0"/>
    <xf numFmtId="0" fontId="17" fillId="21" borderId="1384" applyNumberFormat="0" applyAlignment="0" applyProtection="0"/>
    <xf numFmtId="0" fontId="25" fillId="8" borderId="1384" applyNumberFormat="0" applyAlignment="0" applyProtection="0"/>
    <xf numFmtId="0" fontId="12" fillId="61" borderId="1412" applyNumberFormat="0">
      <alignment horizontal="left" vertical="center"/>
    </xf>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60" borderId="1412" applyNumberFormat="0">
      <alignment horizontal="centerContinuous" vertical="center" wrapText="1"/>
    </xf>
    <xf numFmtId="0" fontId="28" fillId="21" borderId="1386" applyNumberFormat="0" applyAlignment="0" applyProtection="0"/>
    <xf numFmtId="0" fontId="30" fillId="0" borderId="1387"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384" applyNumberFormat="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17" fillId="21" borderId="1347" applyNumberFormat="0" applyAlignment="0" applyProtection="0"/>
    <xf numFmtId="0" fontId="25" fillId="8" borderId="134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48" applyNumberFormat="0" applyAlignment="0" applyProtection="0"/>
    <xf numFmtId="0" fontId="30" fillId="0" borderId="1349" applyNumberFormat="0" applyFill="0" applyAlignment="0" applyProtection="0"/>
    <xf numFmtId="0" fontId="17" fillId="21" borderId="1347" applyNumberFormat="0" applyAlignment="0" applyProtection="0"/>
    <xf numFmtId="0" fontId="25" fillId="8" borderId="134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48" applyNumberFormat="0" applyAlignment="0" applyProtection="0"/>
    <xf numFmtId="0" fontId="30" fillId="0" borderId="1349" applyNumberFormat="0" applyFill="0" applyAlignment="0" applyProtection="0"/>
    <xf numFmtId="0" fontId="12" fillId="25" borderId="1339" applyNumberFormat="0" applyProtection="0">
      <alignment horizontal="left" vertical="center"/>
    </xf>
    <xf numFmtId="0" fontId="12" fillId="25" borderId="1339" applyNumberFormat="0" applyProtection="0">
      <alignment horizontal="left" vertical="center"/>
    </xf>
    <xf numFmtId="0" fontId="17" fillId="21" borderId="1347" applyNumberFormat="0" applyAlignment="0" applyProtection="0"/>
    <xf numFmtId="0" fontId="25" fillId="8" borderId="134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48" applyNumberFormat="0" applyAlignment="0" applyProtection="0"/>
    <xf numFmtId="0" fontId="30" fillId="0" borderId="1349" applyNumberFormat="0" applyFill="0" applyAlignment="0" applyProtection="0"/>
    <xf numFmtId="0" fontId="17" fillId="21" borderId="1347" applyNumberFormat="0" applyAlignment="0" applyProtection="0"/>
    <xf numFmtId="0" fontId="25" fillId="8" borderId="134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48" applyNumberFormat="0" applyAlignment="0" applyProtection="0"/>
    <xf numFmtId="0" fontId="30" fillId="0" borderId="1349" applyNumberFormat="0" applyFill="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17" fillId="21" borderId="1359" applyNumberFormat="0" applyAlignment="0" applyProtection="0"/>
    <xf numFmtId="0" fontId="25" fillId="8" borderId="1359" applyNumberFormat="0" applyAlignment="0" applyProtection="0"/>
    <xf numFmtId="0" fontId="12" fillId="24" borderId="1360" applyNumberFormat="0" applyFont="0" applyAlignment="0" applyProtection="0"/>
    <xf numFmtId="0" fontId="12" fillId="24" borderId="1360" applyNumberFormat="0" applyFont="0" applyAlignment="0" applyProtection="0"/>
    <xf numFmtId="0" fontId="28" fillId="21" borderId="1361" applyNumberFormat="0" applyAlignment="0" applyProtection="0"/>
    <xf numFmtId="0" fontId="30" fillId="0" borderId="1362" applyNumberFormat="0" applyFill="0" applyAlignment="0" applyProtection="0"/>
    <xf numFmtId="0" fontId="17" fillId="21" borderId="1359" applyNumberFormat="0" applyAlignment="0" applyProtection="0"/>
    <xf numFmtId="0" fontId="25" fillId="8" borderId="1359" applyNumberFormat="0" applyAlignment="0" applyProtection="0"/>
    <xf numFmtId="0" fontId="12" fillId="24" borderId="1360" applyNumberFormat="0" applyFont="0" applyAlignment="0" applyProtection="0"/>
    <xf numFmtId="0" fontId="12" fillId="24" borderId="1360" applyNumberFormat="0" applyFont="0" applyAlignment="0" applyProtection="0"/>
    <xf numFmtId="0" fontId="28" fillId="21" borderId="1361" applyNumberFormat="0" applyAlignment="0" applyProtection="0"/>
    <xf numFmtId="0" fontId="30" fillId="0" borderId="1362" applyNumberFormat="0" applyFill="0" applyAlignment="0" applyProtection="0"/>
    <xf numFmtId="0" fontId="12" fillId="25" borderId="1358" applyNumberFormat="0" applyProtection="0">
      <alignment horizontal="left" vertical="center"/>
    </xf>
    <xf numFmtId="0" fontId="12" fillId="25" borderId="1358" applyNumberFormat="0" applyProtection="0">
      <alignment horizontal="left" vertical="center"/>
    </xf>
    <xf numFmtId="0" fontId="17" fillId="21" borderId="1359" applyNumberFormat="0" applyAlignment="0" applyProtection="0"/>
    <xf numFmtId="0" fontId="25" fillId="8" borderId="1359" applyNumberFormat="0" applyAlignment="0" applyProtection="0"/>
    <xf numFmtId="0" fontId="12" fillId="24" borderId="1360" applyNumberFormat="0" applyFont="0" applyAlignment="0" applyProtection="0"/>
    <xf numFmtId="0" fontId="12" fillId="24" borderId="1360" applyNumberFormat="0" applyFont="0" applyAlignment="0" applyProtection="0"/>
    <xf numFmtId="0" fontId="28" fillId="21" borderId="1361" applyNumberFormat="0" applyAlignment="0" applyProtection="0"/>
    <xf numFmtId="0" fontId="30" fillId="0" borderId="1362" applyNumberFormat="0" applyFill="0" applyAlignment="0" applyProtection="0"/>
    <xf numFmtId="0" fontId="17" fillId="21" borderId="1359" applyNumberFormat="0" applyAlignment="0" applyProtection="0"/>
    <xf numFmtId="0" fontId="25" fillId="8" borderId="1359" applyNumberFormat="0" applyAlignment="0" applyProtection="0"/>
    <xf numFmtId="0" fontId="12" fillId="24" borderId="1360" applyNumberFormat="0" applyFont="0" applyAlignment="0" applyProtection="0"/>
    <xf numFmtId="0" fontId="12" fillId="24" borderId="1360" applyNumberFormat="0" applyFont="0" applyAlignment="0" applyProtection="0"/>
    <xf numFmtId="0" fontId="28" fillId="21" borderId="1361" applyNumberFormat="0" applyAlignment="0" applyProtection="0"/>
    <xf numFmtId="0" fontId="30" fillId="0" borderId="1362" applyNumberFormat="0" applyFill="0" applyAlignment="0" applyProtection="0"/>
    <xf numFmtId="0" fontId="12" fillId="61" borderId="1384" applyNumberFormat="0">
      <alignment horizontal="left" vertical="center"/>
    </xf>
    <xf numFmtId="0" fontId="12" fillId="60" borderId="1384" applyNumberFormat="0">
      <alignment horizontal="centerContinuous" vertical="center" wrapText="1"/>
    </xf>
    <xf numFmtId="0" fontId="12" fillId="61" borderId="1384" applyNumberFormat="0">
      <alignment horizontal="left" vertical="center"/>
    </xf>
    <xf numFmtId="0" fontId="12" fillId="60" borderId="1384" applyNumberFormat="0">
      <alignment horizontal="centerContinuous" vertical="center" wrapText="1"/>
    </xf>
    <xf numFmtId="0" fontId="12" fillId="25" borderId="1374" applyNumberFormat="0" applyProtection="0">
      <alignment horizontal="left" vertical="center"/>
    </xf>
    <xf numFmtId="0" fontId="12" fillId="25" borderId="1374" applyNumberFormat="0" applyProtection="0">
      <alignment horizontal="left" vertical="center"/>
    </xf>
    <xf numFmtId="0" fontId="30" fillId="0" borderId="1378" applyNumberFormat="0" applyFill="0" applyAlignment="0" applyProtection="0"/>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75" applyNumberFormat="0" applyAlignment="0" applyProtection="0"/>
    <xf numFmtId="0" fontId="30" fillId="0" borderId="1378" applyNumberFormat="0" applyFill="0" applyAlignment="0" applyProtection="0"/>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75" applyNumberFormat="0" applyAlignment="0" applyProtection="0"/>
    <xf numFmtId="0" fontId="30" fillId="0" borderId="1378" applyNumberFormat="0" applyFill="0" applyAlignment="0" applyProtection="0"/>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64" applyNumberFormat="0" applyAlignment="0" applyProtection="0"/>
    <xf numFmtId="0" fontId="25" fillId="8" borderId="1364" applyNumberFormat="0" applyAlignment="0" applyProtection="0"/>
    <xf numFmtId="0" fontId="28" fillId="21" borderId="1365" applyNumberFormat="0" applyAlignment="0" applyProtection="0"/>
    <xf numFmtId="0" fontId="30" fillId="0" borderId="1366" applyNumberFormat="0" applyFill="0" applyAlignment="0" applyProtection="0"/>
    <xf numFmtId="0" fontId="17" fillId="21" borderId="1364" applyNumberFormat="0" applyAlignment="0" applyProtection="0"/>
    <xf numFmtId="0" fontId="25" fillId="8" borderId="1364" applyNumberFormat="0" applyAlignment="0" applyProtection="0"/>
    <xf numFmtId="0" fontId="28" fillId="21" borderId="1386" applyNumberFormat="0" applyAlignment="0" applyProtection="0"/>
    <xf numFmtId="0" fontId="28" fillId="21" borderId="1365" applyNumberFormat="0" applyAlignment="0" applyProtection="0"/>
    <xf numFmtId="0" fontId="30" fillId="0" borderId="1366" applyNumberFormat="0" applyFill="0" applyAlignment="0" applyProtection="0"/>
    <xf numFmtId="0" fontId="12" fillId="25" borderId="1358" applyNumberFormat="0" applyProtection="0">
      <alignment horizontal="left" vertical="center"/>
    </xf>
    <xf numFmtId="0" fontId="12" fillId="25" borderId="1358" applyNumberFormat="0" applyProtection="0">
      <alignment horizontal="left" vertical="center"/>
    </xf>
    <xf numFmtId="0" fontId="17" fillId="21" borderId="1364" applyNumberFormat="0" applyAlignment="0" applyProtection="0"/>
    <xf numFmtId="0" fontId="25" fillId="8" borderId="136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65" applyNumberFormat="0" applyAlignment="0" applyProtection="0"/>
    <xf numFmtId="0" fontId="30" fillId="0" borderId="1366" applyNumberFormat="0" applyFill="0" applyAlignment="0" applyProtection="0"/>
    <xf numFmtId="0" fontId="17" fillId="21" borderId="1364" applyNumberFormat="0" applyAlignment="0" applyProtection="0"/>
    <xf numFmtId="0" fontId="25" fillId="8" borderId="1364" applyNumberFormat="0" applyAlignment="0" applyProtection="0"/>
    <xf numFmtId="0" fontId="28" fillId="21" borderId="1365" applyNumberFormat="0" applyAlignment="0" applyProtection="0"/>
    <xf numFmtId="0" fontId="30" fillId="0" borderId="1366" applyNumberFormat="0" applyFill="0" applyAlignment="0" applyProtection="0"/>
    <xf numFmtId="0" fontId="25" fillId="8" borderId="1384" applyNumberFormat="0" applyAlignment="0" applyProtection="0"/>
    <xf numFmtId="0" fontId="12" fillId="25" borderId="1410" applyNumberFormat="0" applyProtection="0">
      <alignment horizontal="left" vertical="center"/>
    </xf>
    <xf numFmtId="0" fontId="17" fillId="21" borderId="1384" applyNumberFormat="0" applyAlignment="0" applyProtection="0"/>
    <xf numFmtId="0" fontId="30" fillId="0" borderId="1387" applyNumberFormat="0" applyFill="0" applyAlignment="0" applyProtection="0"/>
    <xf numFmtId="0" fontId="12" fillId="25" borderId="1410" applyNumberFormat="0" applyProtection="0">
      <alignment horizontal="left" vertical="center"/>
    </xf>
    <xf numFmtId="0" fontId="25" fillId="8" borderId="1384" applyNumberFormat="0" applyAlignment="0" applyProtection="0"/>
    <xf numFmtId="0" fontId="17" fillId="21" borderId="1384" applyNumberFormat="0" applyAlignment="0" applyProtection="0"/>
    <xf numFmtId="0" fontId="12" fillId="24" borderId="1385" applyNumberFormat="0" applyFont="0" applyAlignment="0" applyProtection="0"/>
    <xf numFmtId="0" fontId="17" fillId="21" borderId="1375" applyNumberFormat="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30" fillId="0" borderId="1378" applyNumberFormat="0" applyFill="0" applyAlignment="0" applyProtection="0"/>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75" applyNumberFormat="0" applyAlignment="0" applyProtection="0"/>
    <xf numFmtId="0" fontId="12" fillId="24" borderId="1385" applyNumberFormat="0" applyFont="0" applyAlignment="0" applyProtection="0"/>
    <xf numFmtId="0" fontId="28" fillId="21" borderId="1386" applyNumberFormat="0" applyAlignment="0" applyProtection="0"/>
    <xf numFmtId="0" fontId="12" fillId="24" borderId="1385" applyNumberFormat="0" applyFont="0" applyAlignment="0" applyProtection="0"/>
    <xf numFmtId="0" fontId="12" fillId="61" borderId="1384" applyNumberFormat="0">
      <alignment horizontal="left" vertical="center"/>
    </xf>
    <xf numFmtId="0" fontId="12" fillId="60" borderId="1384" applyNumberFormat="0">
      <alignment horizontal="centerContinuous" vertical="center" wrapText="1"/>
    </xf>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30" fillId="0" borderId="1378" applyNumberFormat="0" applyFill="0" applyAlignment="0" applyProtection="0"/>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75" applyNumberFormat="0" applyAlignment="0" applyProtection="0"/>
    <xf numFmtId="0" fontId="30" fillId="0" borderId="1378" applyNumberFormat="0" applyFill="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75" applyNumberFormat="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2" fillId="61" borderId="1433" applyNumberFormat="0">
      <alignment horizontal="left" vertical="center"/>
    </xf>
    <xf numFmtId="0" fontId="12" fillId="60" borderId="1433" applyNumberFormat="0">
      <alignment horizontal="centerContinuous" vertical="center" wrapText="1"/>
    </xf>
    <xf numFmtId="0" fontId="12" fillId="61" borderId="1421" applyNumberFormat="0">
      <alignment horizontal="left" vertical="center"/>
    </xf>
    <xf numFmtId="0" fontId="12" fillId="60" borderId="1421" applyNumberFormat="0">
      <alignment horizontal="centerContinuous" vertical="center" wrapText="1"/>
    </xf>
    <xf numFmtId="0" fontId="12" fillId="25" borderId="1398" applyNumberFormat="0" applyProtection="0">
      <alignment horizontal="left" vertical="center"/>
    </xf>
    <xf numFmtId="0" fontId="12" fillId="25" borderId="1398" applyNumberFormat="0" applyProtection="0">
      <alignment horizontal="left" vertical="center"/>
    </xf>
    <xf numFmtId="171" fontId="85" fillId="0" borderId="1397"/>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30" fillId="0" borderId="1378" applyNumberFormat="0" applyFill="0" applyAlignment="0" applyProtection="0"/>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75" applyNumberFormat="0" applyAlignment="0" applyProtection="0"/>
    <xf numFmtId="0" fontId="30" fillId="0" borderId="1378" applyNumberFormat="0" applyFill="0" applyAlignment="0" applyProtection="0"/>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75" applyNumberFormat="0" applyAlignment="0" applyProtection="0"/>
    <xf numFmtId="0" fontId="30" fillId="0" borderId="1401" applyNumberFormat="0" applyFill="0" applyAlignment="0" applyProtection="0"/>
    <xf numFmtId="0" fontId="28" fillId="21" borderId="1400"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25" fillId="8" borderId="1399" applyNumberFormat="0" applyAlignment="0" applyProtection="0"/>
    <xf numFmtId="0" fontId="17" fillId="21" borderId="1399" applyNumberFormat="0" applyAlignment="0" applyProtection="0"/>
    <xf numFmtId="0" fontId="30" fillId="0" borderId="1401" applyNumberFormat="0" applyFill="0" applyAlignment="0" applyProtection="0"/>
    <xf numFmtId="0" fontId="28" fillId="21" borderId="1400"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25" fillId="8" borderId="1399" applyNumberFormat="0" applyAlignment="0" applyProtection="0"/>
    <xf numFmtId="0" fontId="17" fillId="21" borderId="1399" applyNumberFormat="0" applyAlignment="0" applyProtection="0"/>
    <xf numFmtId="0" fontId="30" fillId="0" borderId="1401" applyNumberFormat="0" applyFill="0" applyAlignment="0" applyProtection="0"/>
    <xf numFmtId="0" fontId="28" fillId="21" borderId="1400" applyNumberFormat="0" applyAlignment="0" applyProtection="0"/>
    <xf numFmtId="0" fontId="12" fillId="24" borderId="1402" applyNumberFormat="0" applyFont="0" applyAlignment="0" applyProtection="0"/>
    <xf numFmtId="0" fontId="12" fillId="61" borderId="1433" applyNumberFormat="0">
      <alignment horizontal="left" vertical="center"/>
    </xf>
    <xf numFmtId="0" fontId="12" fillId="60" borderId="1433" applyNumberFormat="0">
      <alignment horizontal="centerContinuous" vertical="center" wrapText="1"/>
    </xf>
    <xf numFmtId="0" fontId="12" fillId="24" borderId="1402" applyNumberFormat="0" applyFont="0" applyAlignment="0" applyProtection="0"/>
    <xf numFmtId="0" fontId="25" fillId="8" borderId="1399" applyNumberFormat="0" applyAlignment="0" applyProtection="0"/>
    <xf numFmtId="0" fontId="17" fillId="21" borderId="1399" applyNumberFormat="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2" fillId="61" borderId="1433" applyNumberFormat="0">
      <alignment horizontal="left" vertical="center"/>
    </xf>
    <xf numFmtId="0" fontId="12" fillId="60" borderId="1433" applyNumberFormat="0">
      <alignment horizontal="centerContinuous" vertical="center" wrapText="1"/>
    </xf>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30" fillId="0" borderId="1401"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28" fillId="21" borderId="1400"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25" fillId="8" borderId="1399" applyNumberFormat="0" applyAlignment="0" applyProtection="0"/>
    <xf numFmtId="0" fontId="17" fillId="21" borderId="1399" applyNumberFormat="0" applyAlignment="0" applyProtection="0"/>
    <xf numFmtId="0" fontId="30" fillId="0" borderId="1378" applyNumberFormat="0" applyFill="0" applyAlignment="0" applyProtection="0"/>
    <xf numFmtId="0" fontId="28" fillId="21" borderId="1377"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25" fillId="8" borderId="1375" applyNumberFormat="0" applyAlignment="0" applyProtection="0"/>
    <xf numFmtId="0" fontId="17" fillId="21" borderId="1375" applyNumberFormat="0" applyAlignment="0" applyProtection="0"/>
    <xf numFmtId="0" fontId="30" fillId="0" borderId="1378" applyNumberFormat="0" applyFill="0" applyAlignment="0" applyProtection="0"/>
    <xf numFmtId="0" fontId="28" fillId="21" borderId="1377"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25" fillId="8" borderId="1375" applyNumberFormat="0" applyAlignment="0" applyProtection="0"/>
    <xf numFmtId="0" fontId="17" fillId="21" borderId="1375" applyNumberFormat="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30" fillId="0" borderId="1378" applyNumberFormat="0" applyFill="0" applyAlignment="0" applyProtection="0"/>
    <xf numFmtId="0" fontId="28" fillId="21" borderId="1377" applyNumberFormat="0" applyAlignment="0" applyProtection="0"/>
    <xf numFmtId="0" fontId="12" fillId="24" borderId="1402" applyNumberFormat="0" applyFont="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2" fillId="24" borderId="1402" applyNumberFormat="0" applyFont="0" applyAlignment="0" applyProtection="0"/>
    <xf numFmtId="0" fontId="28" fillId="21" borderId="1400" applyNumberFormat="0" applyAlignment="0" applyProtection="0"/>
    <xf numFmtId="0" fontId="30" fillId="0" borderId="1401" applyNumberFormat="0" applyFill="0" applyAlignment="0" applyProtection="0"/>
    <xf numFmtId="0" fontId="17" fillId="21" borderId="1399" applyNumberFormat="0" applyAlignment="0" applyProtection="0"/>
    <xf numFmtId="0" fontId="25" fillId="8" borderId="1399" applyNumberFormat="0" applyAlignment="0" applyProtection="0"/>
    <xf numFmtId="0" fontId="25" fillId="8" borderId="1375" applyNumberFormat="0" applyAlignment="0" applyProtection="0"/>
    <xf numFmtId="0" fontId="17" fillId="21" borderId="1375" applyNumberFormat="0" applyAlignment="0" applyProtection="0"/>
    <xf numFmtId="0" fontId="28" fillId="21" borderId="1400" applyNumberFormat="0" applyAlignment="0" applyProtection="0"/>
    <xf numFmtId="0" fontId="30" fillId="0" borderId="1401" applyNumberFormat="0" applyFill="0" applyAlignment="0" applyProtection="0"/>
    <xf numFmtId="0" fontId="30" fillId="0" borderId="1378"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28" fillId="21" borderId="1377"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25" fillId="8" borderId="1375" applyNumberFormat="0" applyAlignment="0" applyProtection="0"/>
    <xf numFmtId="0" fontId="17" fillId="21" borderId="1375"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5" borderId="1410" applyNumberFormat="0" applyProtection="0">
      <alignment horizontal="left" vertical="center"/>
    </xf>
    <xf numFmtId="0" fontId="28" fillId="21" borderId="1377" applyNumberFormat="0" applyAlignment="0" applyProtection="0"/>
    <xf numFmtId="0" fontId="30" fillId="0" borderId="1378" applyNumberFormat="0" applyFill="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17" fillId="21" borderId="1375" applyNumberFormat="0" applyAlignment="0" applyProtection="0"/>
    <xf numFmtId="0" fontId="25" fillId="8" borderId="1375" applyNumberFormat="0" applyAlignment="0" applyProtection="0"/>
    <xf numFmtId="0" fontId="12" fillId="25" borderId="1410" applyNumberFormat="0" applyProtection="0">
      <alignment horizontal="left" vertical="center"/>
    </xf>
    <xf numFmtId="0" fontId="17" fillId="21" borderId="1384" applyNumberForma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28" fillId="21" borderId="1377" applyNumberFormat="0" applyAlignment="0" applyProtection="0"/>
    <xf numFmtId="0" fontId="30" fillId="0" borderId="1378" applyNumberFormat="0" applyFill="0" applyAlignment="0" applyProtection="0"/>
    <xf numFmtId="0" fontId="25" fillId="8" borderId="1412" applyNumberFormat="0" applyAlignment="0" applyProtection="0"/>
    <xf numFmtId="0" fontId="12" fillId="24" borderId="1413"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30" fillId="0" borderId="1415"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412" applyNumberFormat="0" applyAlignment="0" applyProtection="0"/>
    <xf numFmtId="0" fontId="25" fillId="8" borderId="1412" applyNumberFormat="0" applyAlignment="0" applyProtection="0"/>
    <xf numFmtId="0" fontId="12" fillId="24" borderId="1413"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30" fillId="0" borderId="1415" applyNumberFormat="0" applyFill="0" applyAlignment="0" applyProtection="0"/>
    <xf numFmtId="0" fontId="17" fillId="21" borderId="1412" applyNumberFormat="0" applyAlignment="0" applyProtection="0"/>
    <xf numFmtId="0" fontId="25" fillId="8" borderId="1412" applyNumberFormat="0" applyAlignment="0" applyProtection="0"/>
    <xf numFmtId="0" fontId="12" fillId="24" borderId="1413"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30" fillId="0" borderId="1415"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28" fillId="21" borderId="1386" applyNumberForma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384" applyNumberFormat="0" applyAlignment="0" applyProtection="0"/>
    <xf numFmtId="0" fontId="25" fillId="8" borderId="1384" applyNumberFormat="0" applyAlignment="0" applyProtection="0"/>
    <xf numFmtId="0" fontId="25" fillId="8" borderId="1384" applyNumberFormat="0" applyAlignment="0" applyProtection="0"/>
    <xf numFmtId="0" fontId="17" fillId="21" borderId="1384" applyNumberForma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28" fillId="21" borderId="1386" applyNumberFormat="0" applyAlignment="0" applyProtection="0"/>
    <xf numFmtId="0" fontId="30" fillId="0" borderId="1387" applyNumberFormat="0" applyFill="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30" fillId="0" borderId="1387" applyNumberFormat="0" applyFill="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412" applyNumberFormat="0" applyAlignment="0" applyProtection="0"/>
    <xf numFmtId="0" fontId="25" fillId="8" borderId="1412" applyNumberFormat="0" applyAlignment="0" applyProtection="0"/>
    <xf numFmtId="0" fontId="12" fillId="24" borderId="1413"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30" fillId="0" borderId="1415" applyNumberFormat="0" applyFill="0" applyAlignment="0" applyProtection="0"/>
    <xf numFmtId="0" fontId="17" fillId="21" borderId="1412" applyNumberFormat="0" applyAlignment="0" applyProtection="0"/>
    <xf numFmtId="0" fontId="25" fillId="8" borderId="1412" applyNumberFormat="0" applyAlignment="0" applyProtection="0"/>
    <xf numFmtId="0" fontId="12" fillId="24" borderId="1413"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30" fillId="0" borderId="1415"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412" applyNumberFormat="0" applyAlignment="0" applyProtection="0"/>
    <xf numFmtId="0" fontId="25" fillId="8" borderId="1412" applyNumberFormat="0" applyAlignment="0" applyProtection="0"/>
    <xf numFmtId="0" fontId="12" fillId="24" borderId="1413"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30" fillId="0" borderId="1415" applyNumberFormat="0" applyFill="0" applyAlignment="0" applyProtection="0"/>
    <xf numFmtId="0" fontId="17" fillId="21" borderId="1412" applyNumberFormat="0" applyAlignment="0" applyProtection="0"/>
    <xf numFmtId="0" fontId="25" fillId="8" borderId="1412" applyNumberFormat="0" applyAlignment="0" applyProtection="0"/>
    <xf numFmtId="0" fontId="12" fillId="24" borderId="1413"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30" fillId="0" borderId="1415" applyNumberFormat="0" applyFill="0" applyAlignment="0" applyProtection="0"/>
    <xf numFmtId="0" fontId="17" fillId="21" borderId="1384" applyNumberFormat="0" applyAlignment="0" applyProtection="0"/>
    <xf numFmtId="0" fontId="12" fillId="25" borderId="1419" applyNumberFormat="0" applyProtection="0">
      <alignment horizontal="left" vertical="center"/>
    </xf>
    <xf numFmtId="0" fontId="12" fillId="25" borderId="1419" applyNumberFormat="0" applyProtection="0">
      <alignment horizontal="left" vertical="center"/>
    </xf>
    <xf numFmtId="0" fontId="17" fillId="21" borderId="1384" applyNumberFormat="0" applyAlignment="0" applyProtection="0"/>
    <xf numFmtId="0" fontId="25" fillId="8" borderId="1384" applyNumberFormat="0" applyAlignment="0" applyProtection="0"/>
    <xf numFmtId="0" fontId="12" fillId="25" borderId="1432" applyNumberFormat="0" applyProtection="0">
      <alignment horizontal="left" vertical="center"/>
    </xf>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25" borderId="1432" applyNumberFormat="0" applyProtection="0">
      <alignment horizontal="left" vertical="center"/>
    </xf>
    <xf numFmtId="0" fontId="28" fillId="21" borderId="1386" applyNumberFormat="0" applyAlignment="0" applyProtection="0"/>
    <xf numFmtId="0" fontId="30" fillId="0" borderId="1387"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384" applyNumberFormat="0" applyAlignment="0" applyProtection="0"/>
    <xf numFmtId="0" fontId="25" fillId="8" borderId="1384" applyNumberForma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28" fillId="21" borderId="1386" applyNumberFormat="0" applyAlignment="0" applyProtection="0"/>
    <xf numFmtId="0" fontId="30" fillId="0" borderId="1387" applyNumberFormat="0" applyFill="0" applyAlignment="0" applyProtection="0"/>
    <xf numFmtId="0" fontId="30" fillId="0" borderId="1436" applyNumberFormat="0" applyFill="0" applyAlignment="0" applyProtection="0"/>
    <xf numFmtId="0" fontId="28" fillId="21" borderId="1435"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5" fillId="8" borderId="1433" applyNumberFormat="0" applyAlignment="0" applyProtection="0"/>
    <xf numFmtId="0" fontId="17" fillId="21" borderId="1433" applyNumberFormat="0" applyAlignment="0" applyProtection="0"/>
    <xf numFmtId="0" fontId="30" fillId="0" borderId="1436" applyNumberFormat="0" applyFill="0" applyAlignment="0" applyProtection="0"/>
    <xf numFmtId="0" fontId="28" fillId="21" borderId="1435"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5" fillId="8" borderId="1433" applyNumberFormat="0" applyAlignment="0" applyProtection="0"/>
    <xf numFmtId="0" fontId="17" fillId="21" borderId="1433" applyNumberFormat="0" applyAlignment="0" applyProtection="0"/>
    <xf numFmtId="0" fontId="30" fillId="0" borderId="1436" applyNumberFormat="0" applyFill="0" applyAlignment="0" applyProtection="0"/>
    <xf numFmtId="0" fontId="28" fillId="21" borderId="1435"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5" fillId="8" borderId="1433" applyNumberFormat="0" applyAlignment="0" applyProtection="0"/>
    <xf numFmtId="0" fontId="17" fillId="21" borderId="1433" applyNumberFormat="0" applyAlignment="0" applyProtection="0"/>
    <xf numFmtId="0" fontId="30" fillId="0" borderId="1436" applyNumberFormat="0" applyFill="0" applyAlignment="0" applyProtection="0"/>
    <xf numFmtId="0" fontId="12" fillId="25" borderId="1432" applyNumberFormat="0" applyProtection="0">
      <alignment horizontal="left" vertical="center"/>
    </xf>
    <xf numFmtId="0" fontId="12" fillId="25" borderId="1432" applyNumberFormat="0" applyProtection="0">
      <alignment horizontal="left" vertical="center"/>
    </xf>
    <xf numFmtId="0" fontId="28" fillId="21" borderId="1435"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5" fillId="8" borderId="1433" applyNumberForma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7" fillId="21" borderId="1433" applyNumberFormat="0" applyAlignment="0" applyProtection="0"/>
    <xf numFmtId="0" fontId="30" fillId="0" borderId="1436" applyNumberFormat="0" applyFill="0" applyAlignment="0" applyProtection="0"/>
    <xf numFmtId="0" fontId="28" fillId="21" borderId="1435"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5" fillId="8" borderId="1433" applyNumberFormat="0" applyAlignment="0" applyProtection="0"/>
    <xf numFmtId="0" fontId="17" fillId="21" borderId="1433" applyNumberFormat="0" applyAlignment="0" applyProtection="0"/>
    <xf numFmtId="0" fontId="30" fillId="0" borderId="1436" applyNumberFormat="0" applyFill="0" applyAlignment="0" applyProtection="0"/>
    <xf numFmtId="0" fontId="28" fillId="21" borderId="1435"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5" fillId="8" borderId="1433" applyNumberFormat="0" applyAlignment="0" applyProtection="0"/>
    <xf numFmtId="0" fontId="17" fillId="21" borderId="1433" applyNumberFormat="0" applyAlignment="0" applyProtection="0"/>
    <xf numFmtId="0" fontId="17" fillId="21" borderId="1421" applyNumberFormat="0" applyAlignment="0" applyProtection="0"/>
    <xf numFmtId="0" fontId="25" fillId="8" borderId="1421" applyNumberFormat="0" applyAlignment="0" applyProtection="0"/>
    <xf numFmtId="0" fontId="28" fillId="21" borderId="1422" applyNumberFormat="0" applyAlignment="0" applyProtection="0"/>
    <xf numFmtId="0" fontId="30" fillId="0" borderId="1423" applyNumberFormat="0" applyFill="0" applyAlignment="0" applyProtection="0"/>
    <xf numFmtId="0" fontId="17" fillId="21" borderId="1421" applyNumberFormat="0" applyAlignment="0" applyProtection="0"/>
    <xf numFmtId="0" fontId="25" fillId="8" borderId="1421" applyNumberFormat="0" applyAlignment="0" applyProtection="0"/>
    <xf numFmtId="0" fontId="28" fillId="21" borderId="1422" applyNumberFormat="0" applyAlignment="0" applyProtection="0"/>
    <xf numFmtId="0" fontId="30" fillId="0" borderId="1423" applyNumberFormat="0" applyFill="0" applyAlignment="0" applyProtection="0"/>
    <xf numFmtId="0" fontId="12" fillId="25" borderId="1419" applyNumberFormat="0" applyProtection="0">
      <alignment horizontal="left" vertical="center"/>
    </xf>
    <xf numFmtId="0" fontId="12" fillId="25" borderId="1419" applyNumberFormat="0" applyProtection="0">
      <alignment horizontal="left" vertical="center"/>
    </xf>
    <xf numFmtId="0" fontId="17" fillId="21" borderId="1421" applyNumberFormat="0" applyAlignment="0" applyProtection="0"/>
    <xf numFmtId="0" fontId="25" fillId="8" borderId="1421" applyNumberFormat="0" applyAlignment="0" applyProtection="0"/>
    <xf numFmtId="0" fontId="30" fillId="0" borderId="1436" applyNumberFormat="0" applyFill="0" applyAlignment="0" applyProtection="0"/>
    <xf numFmtId="0" fontId="28" fillId="21" borderId="1435" applyNumberFormat="0" applyAlignment="0" applyProtection="0"/>
    <xf numFmtId="0" fontId="28" fillId="21" borderId="1422" applyNumberFormat="0" applyAlignment="0" applyProtection="0"/>
    <xf numFmtId="0" fontId="30" fillId="0" borderId="1423" applyNumberFormat="0" applyFill="0" applyAlignment="0" applyProtection="0"/>
    <xf numFmtId="0" fontId="17" fillId="21" borderId="1421" applyNumberFormat="0" applyAlignment="0" applyProtection="0"/>
    <xf numFmtId="0" fontId="25" fillId="8" borderId="1421"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22" applyNumberFormat="0" applyAlignment="0" applyProtection="0"/>
    <xf numFmtId="0" fontId="30" fillId="0" borderId="1423" applyNumberFormat="0" applyFill="0" applyAlignment="0" applyProtection="0"/>
    <xf numFmtId="0" fontId="25" fillId="8" borderId="1433" applyNumberFormat="0" applyAlignment="0" applyProtection="0"/>
    <xf numFmtId="0" fontId="17" fillId="21" borderId="1433" applyNumberFormat="0" applyAlignment="0" applyProtection="0"/>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2" fillId="25" borderId="1432" applyNumberFormat="0" applyProtection="0">
      <alignment horizontal="left" vertical="center"/>
    </xf>
    <xf numFmtId="0" fontId="12" fillId="25" borderId="1432" applyNumberFormat="0" applyProtection="0">
      <alignment horizontal="left" vertical="center"/>
    </xf>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30" fillId="0" borderId="1436" applyNumberFormat="0" applyFill="0" applyAlignment="0" applyProtection="0"/>
    <xf numFmtId="0" fontId="25" fillId="8" borderId="1433" applyNumberForma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25" fillId="8" borderId="1433" applyNumberFormat="0" applyAlignment="0" applyProtection="0"/>
    <xf numFmtId="0" fontId="28" fillId="21" borderId="1435" applyNumberFormat="0" applyAlignment="0" applyProtection="0"/>
    <xf numFmtId="0" fontId="30" fillId="0" borderId="1436" applyNumberFormat="0" applyFill="0" applyAlignment="0" applyProtection="0"/>
    <xf numFmtId="0" fontId="12" fillId="25" borderId="1432" applyNumberFormat="0" applyProtection="0">
      <alignment horizontal="left" vertical="center"/>
    </xf>
    <xf numFmtId="0" fontId="12" fillId="25" borderId="1432" applyNumberFormat="0" applyProtection="0">
      <alignment horizontal="left" vertical="center"/>
    </xf>
    <xf numFmtId="0" fontId="17" fillId="21" borderId="1433" applyNumberFormat="0" applyAlignment="0" applyProtection="0"/>
    <xf numFmtId="0" fontId="25" fillId="8" borderId="1433" applyNumberFormat="0" applyAlignment="0" applyProtection="0"/>
    <xf numFmtId="0" fontId="28" fillId="21" borderId="1435" applyNumberForma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25" fillId="8" borderId="1433" applyNumberForma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2" fillId="25" borderId="1432" applyNumberFormat="0" applyProtection="0">
      <alignment horizontal="left" vertical="center"/>
    </xf>
    <xf numFmtId="0" fontId="12" fillId="25" borderId="1432" applyNumberFormat="0" applyProtection="0">
      <alignment horizontal="left" vertical="center"/>
    </xf>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2" fillId="25" borderId="1432" applyNumberFormat="0" applyProtection="0">
      <alignment horizontal="left" vertical="center"/>
    </xf>
    <xf numFmtId="0" fontId="12" fillId="25" borderId="1432" applyNumberFormat="0" applyProtection="0">
      <alignment horizontal="left" vertical="center"/>
    </xf>
    <xf numFmtId="208" fontId="90" fillId="63" borderId="1441"/>
    <xf numFmtId="166" fontId="113" fillId="0" borderId="1442">
      <protection locked="0"/>
    </xf>
    <xf numFmtId="10" fontId="108" fillId="65" borderId="2564" applyNumberFormat="0" applyBorder="0" applyAlignment="0" applyProtection="0"/>
    <xf numFmtId="237" fontId="12" fillId="71" borderId="1432" applyNumberFormat="0" applyFont="0" applyBorder="0" applyAlignment="0" applyProtection="0"/>
    <xf numFmtId="10" fontId="108" fillId="65" borderId="1432" applyNumberFormat="0" applyBorder="0" applyAlignment="0" applyProtection="0"/>
    <xf numFmtId="0" fontId="147" fillId="73" borderId="1443">
      <alignment horizontal="left" vertical="center" wrapText="1"/>
    </xf>
    <xf numFmtId="0" fontId="12" fillId="0" borderId="1432"/>
    <xf numFmtId="264" fontId="172" fillId="65" borderId="1432" applyFill="0" applyBorder="0" applyAlignment="0" applyProtection="0">
      <alignment horizontal="right"/>
      <protection locked="0"/>
    </xf>
    <xf numFmtId="0" fontId="177" fillId="67" borderId="1432">
      <alignment horizontal="center" vertical="center" wrapText="1"/>
      <protection hidden="1"/>
    </xf>
    <xf numFmtId="0" fontId="183" fillId="81" borderId="1432" applyNumberFormat="0" applyProtection="0">
      <alignment horizontal="center" vertical="center"/>
    </xf>
    <xf numFmtId="0" fontId="11" fillId="81" borderId="1432" applyNumberFormat="0" applyProtection="0">
      <alignment horizontal="center" vertical="center" wrapText="1"/>
    </xf>
    <xf numFmtId="0" fontId="11" fillId="81" borderId="1432" applyNumberFormat="0" applyProtection="0">
      <alignment horizontal="center" vertical="center"/>
    </xf>
    <xf numFmtId="0" fontId="11" fillId="81" borderId="1432" applyNumberFormat="0" applyProtection="0">
      <alignment horizontal="center" vertical="center" wrapText="1"/>
    </xf>
    <xf numFmtId="0" fontId="11" fillId="60" borderId="1432" applyNumberFormat="0" applyProtection="0">
      <alignment horizontal="left" vertical="center" wrapText="1"/>
    </xf>
    <xf numFmtId="257" fontId="11" fillId="82" borderId="1432" applyNumberFormat="0" applyProtection="0">
      <alignment horizontal="center" vertical="center" wrapText="1"/>
    </xf>
    <xf numFmtId="0" fontId="12" fillId="25" borderId="1432" applyNumberFormat="0" applyProtection="0">
      <alignment horizontal="left" vertical="center" wrapText="1"/>
    </xf>
    <xf numFmtId="0" fontId="11" fillId="60" borderId="1432" applyNumberFormat="0" applyProtection="0">
      <alignment horizontal="left" vertical="center" wrapText="1"/>
    </xf>
    <xf numFmtId="241" fontId="194" fillId="86" borderId="1444" applyNumberFormat="0" applyBorder="0" applyAlignment="0" applyProtection="0">
      <alignment vertical="center"/>
    </xf>
    <xf numFmtId="171" fontId="85" fillId="0" borderId="1445"/>
    <xf numFmtId="10" fontId="108" fillId="65" borderId="2575" applyNumberFormat="0" applyBorder="0" applyAlignment="0" applyProtection="0"/>
    <xf numFmtId="0" fontId="147" fillId="73" borderId="1443">
      <alignment horizontal="left" vertical="center" wrapText="1"/>
    </xf>
    <xf numFmtId="166" fontId="113" fillId="0" borderId="1442">
      <protection locked="0"/>
    </xf>
    <xf numFmtId="208" fontId="90" fillId="63" borderId="1441"/>
    <xf numFmtId="241" fontId="194" fillId="86" borderId="1444" applyNumberFormat="0" applyBorder="0" applyAlignment="0" applyProtection="0">
      <alignment vertical="center"/>
    </xf>
    <xf numFmtId="171" fontId="85" fillId="0" borderId="1445"/>
    <xf numFmtId="0" fontId="17" fillId="21" borderId="1447" applyNumberFormat="0" applyAlignment="0" applyProtection="0"/>
    <xf numFmtId="0" fontId="25" fillId="8" borderId="1447" applyNumberFormat="0" applyAlignment="0" applyProtection="0"/>
    <xf numFmtId="0" fontId="12" fillId="24" borderId="1448" applyNumberFormat="0" applyFont="0" applyAlignment="0" applyProtection="0"/>
    <xf numFmtId="0" fontId="12" fillId="24" borderId="1448" applyNumberFormat="0" applyFont="0" applyAlignment="0" applyProtection="0"/>
    <xf numFmtId="0" fontId="28" fillId="21" borderId="1449" applyNumberFormat="0" applyAlignment="0" applyProtection="0"/>
    <xf numFmtId="0" fontId="30" fillId="0" borderId="1450" applyNumberFormat="0" applyFill="0" applyAlignment="0" applyProtection="0"/>
    <xf numFmtId="0" fontId="17" fillId="21" borderId="1447" applyNumberFormat="0" applyAlignment="0" applyProtection="0"/>
    <xf numFmtId="0" fontId="25" fillId="8" borderId="1447" applyNumberFormat="0" applyAlignment="0" applyProtection="0"/>
    <xf numFmtId="0" fontId="12" fillId="24" borderId="1448" applyNumberFormat="0" applyFont="0" applyAlignment="0" applyProtection="0"/>
    <xf numFmtId="0" fontId="12" fillId="24" borderId="1448" applyNumberFormat="0" applyFont="0" applyAlignment="0" applyProtection="0"/>
    <xf numFmtId="0" fontId="28" fillId="21" borderId="1449" applyNumberFormat="0" applyAlignment="0" applyProtection="0"/>
    <xf numFmtId="0" fontId="30" fillId="0" borderId="1450" applyNumberFormat="0" applyFill="0" applyAlignment="0" applyProtection="0"/>
    <xf numFmtId="0" fontId="12" fillId="25" borderId="1446" applyNumberFormat="0" applyProtection="0">
      <alignment horizontal="left" vertical="center"/>
    </xf>
    <xf numFmtId="0" fontId="12" fillId="25" borderId="1446" applyNumberFormat="0" applyProtection="0">
      <alignment horizontal="left" vertical="center"/>
    </xf>
    <xf numFmtId="0" fontId="17" fillId="21" borderId="1447" applyNumberFormat="0" applyAlignment="0" applyProtection="0"/>
    <xf numFmtId="0" fontId="25" fillId="8" borderId="1447" applyNumberFormat="0" applyAlignment="0" applyProtection="0"/>
    <xf numFmtId="0" fontId="12" fillId="24" borderId="1448" applyNumberFormat="0" applyFont="0" applyAlignment="0" applyProtection="0"/>
    <xf numFmtId="0" fontId="12" fillId="24" borderId="1448" applyNumberFormat="0" applyFont="0" applyAlignment="0" applyProtection="0"/>
    <xf numFmtId="0" fontId="28" fillId="21" borderId="1449" applyNumberFormat="0" applyAlignment="0" applyProtection="0"/>
    <xf numFmtId="0" fontId="30" fillId="0" borderId="1450" applyNumberFormat="0" applyFill="0" applyAlignment="0" applyProtection="0"/>
    <xf numFmtId="0" fontId="17" fillId="21" borderId="1447" applyNumberFormat="0" applyAlignment="0" applyProtection="0"/>
    <xf numFmtId="0" fontId="25" fillId="8" borderId="1447" applyNumberFormat="0" applyAlignment="0" applyProtection="0"/>
    <xf numFmtId="0" fontId="12" fillId="24" borderId="1448" applyNumberFormat="0" applyFont="0" applyAlignment="0" applyProtection="0"/>
    <xf numFmtId="0" fontId="12" fillId="24" borderId="1448" applyNumberFormat="0" applyFont="0" applyAlignment="0" applyProtection="0"/>
    <xf numFmtId="0" fontId="28" fillId="21" borderId="1449" applyNumberFormat="0" applyAlignment="0" applyProtection="0"/>
    <xf numFmtId="0" fontId="30" fillId="0" borderId="1450" applyNumberFormat="0" applyFill="0" applyAlignment="0" applyProtection="0"/>
    <xf numFmtId="0" fontId="147" fillId="73" borderId="1477">
      <alignment horizontal="left" vertical="center" wrapText="1"/>
    </xf>
    <xf numFmtId="10" fontId="108" fillId="65" borderId="1470" applyNumberFormat="0" applyBorder="0" applyAlignment="0" applyProtection="0"/>
    <xf numFmtId="0" fontId="147" fillId="73" borderId="1477">
      <alignment horizontal="left" vertical="center" wrapText="1"/>
    </xf>
    <xf numFmtId="0" fontId="147" fillId="73" borderId="1493">
      <alignment horizontal="left" vertical="center" wrapText="1"/>
    </xf>
    <xf numFmtId="241" fontId="12" fillId="65" borderId="1451" applyNumberFormat="0" applyFont="0" applyBorder="0" applyAlignment="0">
      <alignment horizontal="right" vertical="center"/>
      <protection locked="0"/>
    </xf>
    <xf numFmtId="241" fontId="12" fillId="65" borderId="1451" applyNumberFormat="0" applyFont="0" applyBorder="0" applyAlignment="0">
      <alignment horizontal="right" vertical="center"/>
      <protection locked="0"/>
    </xf>
    <xf numFmtId="0" fontId="147" fillId="73" borderId="1443">
      <alignment horizontal="left" vertical="center" wrapText="1"/>
    </xf>
    <xf numFmtId="241" fontId="12" fillId="65" borderId="1451" applyNumberFormat="0" applyFont="0" applyBorder="0" applyAlignment="0">
      <alignment horizontal="right" vertical="center"/>
      <protection locked="0"/>
    </xf>
    <xf numFmtId="10" fontId="108" fillId="65" borderId="1512" applyNumberFormat="0" applyBorder="0" applyAlignment="0" applyProtection="0"/>
    <xf numFmtId="0" fontId="47" fillId="0" borderId="1458">
      <alignment horizontal="left" vertical="center"/>
    </xf>
    <xf numFmtId="238" fontId="87" fillId="0" borderId="1462">
      <alignment horizontal="center"/>
    </xf>
    <xf numFmtId="237" fontId="12" fillId="71" borderId="1470" applyNumberFormat="0" applyFont="0" applyBorder="0" applyAlignment="0" applyProtection="0"/>
    <xf numFmtId="1" fontId="121" fillId="69" borderId="1468" applyNumberFormat="0" applyBorder="0" applyAlignment="0">
      <alignment horizontal="centerContinuous" vertical="center"/>
      <protection locked="0"/>
    </xf>
    <xf numFmtId="0" fontId="25" fillId="8" borderId="1471" applyNumberFormat="0" applyAlignment="0" applyProtection="0"/>
    <xf numFmtId="0" fontId="47" fillId="0" borderId="1424">
      <alignment horizontal="left" vertical="center"/>
    </xf>
    <xf numFmtId="0" fontId="47" fillId="0" borderId="1510">
      <alignment horizontal="left" vertical="center"/>
    </xf>
    <xf numFmtId="0" fontId="47" fillId="0" borderId="1501">
      <alignment horizontal="left" vertical="center"/>
    </xf>
    <xf numFmtId="237" fontId="12" fillId="71" borderId="1512" applyNumberFormat="0" applyFont="0" applyBorder="0" applyAlignment="0" applyProtection="0"/>
    <xf numFmtId="1" fontId="121" fillId="69" borderId="1273" applyNumberFormat="0" applyBorder="0" applyAlignment="0">
      <alignment horizontal="centerContinuous" vertical="center"/>
      <protection locked="0"/>
    </xf>
    <xf numFmtId="1" fontId="121" fillId="69" borderId="1497" applyNumberFormat="0" applyBorder="0" applyAlignment="0">
      <alignment horizontal="centerContinuous" vertical="center"/>
      <protection locked="0"/>
    </xf>
    <xf numFmtId="0" fontId="25" fillId="8" borderId="1487" applyNumberFormat="0" applyAlignment="0" applyProtection="0"/>
    <xf numFmtId="224" fontId="108" fillId="0" borderId="1452" applyFont="0" applyFill="0" applyBorder="0" applyAlignment="0" applyProtection="0"/>
    <xf numFmtId="0" fontId="25" fillId="8" borderId="1384" applyNumberFormat="0" applyAlignment="0" applyProtection="0"/>
    <xf numFmtId="1" fontId="121" fillId="69" borderId="1517" applyNumberFormat="0" applyBorder="0" applyAlignment="0">
      <alignment horizontal="centerContinuous" vertical="center"/>
      <protection locked="0"/>
    </xf>
    <xf numFmtId="0" fontId="25" fillId="8" borderId="1498" applyNumberFormat="0" applyAlignment="0" applyProtection="0"/>
    <xf numFmtId="224" fontId="108" fillId="0" borderId="1452" applyFont="0" applyFill="0" applyBorder="0" applyAlignment="0" applyProtection="0"/>
    <xf numFmtId="0" fontId="25" fillId="8" borderId="1513" applyNumberFormat="0" applyAlignment="0" applyProtection="0"/>
    <xf numFmtId="227" fontId="78" fillId="0" borderId="1461" applyNumberFormat="0" applyFill="0">
      <alignment horizontal="right"/>
    </xf>
    <xf numFmtId="224" fontId="108" fillId="0" borderId="1452" applyFont="0" applyFill="0" applyBorder="0" applyAlignment="0" applyProtection="0"/>
    <xf numFmtId="227" fontId="78" fillId="0" borderId="1461" applyNumberFormat="0" applyFill="0">
      <alignment horizontal="right"/>
    </xf>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41" fontId="194" fillId="86" borderId="1478" applyNumberFormat="0" applyBorder="0" applyAlignment="0" applyProtection="0">
      <alignment vertical="center"/>
    </xf>
    <xf numFmtId="171" fontId="85" fillId="0" borderId="1479"/>
    <xf numFmtId="241" fontId="194" fillId="86" borderId="1478" applyNumberFormat="0" applyBorder="0" applyAlignment="0" applyProtection="0">
      <alignment vertical="center"/>
    </xf>
    <xf numFmtId="171" fontId="85" fillId="0" borderId="1479"/>
    <xf numFmtId="171" fontId="85" fillId="0" borderId="1508"/>
    <xf numFmtId="241" fontId="194" fillId="86" borderId="1465" applyNumberFormat="0" applyBorder="0" applyAlignment="0" applyProtection="0">
      <alignment vertical="center"/>
    </xf>
    <xf numFmtId="171" fontId="85" fillId="0" borderId="1466"/>
    <xf numFmtId="241" fontId="194" fillId="86" borderId="1525" applyNumberFormat="0" applyBorder="0" applyAlignment="0" applyProtection="0">
      <alignment vertical="center"/>
    </xf>
    <xf numFmtId="171" fontId="85" fillId="0" borderId="1526"/>
    <xf numFmtId="171" fontId="85" fillId="0" borderId="1508"/>
    <xf numFmtId="166" fontId="113" fillId="0" borderId="1476">
      <protection locked="0"/>
    </xf>
    <xf numFmtId="0" fontId="12" fillId="24" borderId="1472" applyNumberFormat="0" applyFont="0" applyAlignment="0" applyProtection="0"/>
    <xf numFmtId="166" fontId="113" fillId="0" borderId="1442">
      <protection locked="0"/>
    </xf>
    <xf numFmtId="166" fontId="113" fillId="0" borderId="1476">
      <protection locked="0"/>
    </xf>
    <xf numFmtId="166" fontId="113" fillId="0" borderId="1492">
      <protection locked="0"/>
    </xf>
    <xf numFmtId="0" fontId="12" fillId="24" borderId="1488" applyNumberFormat="0" applyFont="0" applyAlignment="0" applyProtection="0"/>
    <xf numFmtId="0" fontId="12" fillId="24" borderId="1509" applyNumberFormat="0" applyFont="0" applyAlignment="0" applyProtection="0"/>
    <xf numFmtId="0" fontId="12" fillId="24" borderId="1514" applyNumberFormat="0" applyFont="0" applyAlignment="0" applyProtection="0"/>
    <xf numFmtId="0" fontId="17" fillId="21" borderId="1471" applyNumberFormat="0" applyAlignment="0" applyProtection="0"/>
    <xf numFmtId="0" fontId="83" fillId="0" borderId="1469" applyNumberFormat="0" applyFont="0" applyFill="0" applyAlignment="0" applyProtection="0"/>
    <xf numFmtId="0" fontId="17" fillId="21" borderId="1384" applyNumberFormat="0" applyAlignment="0" applyProtection="0"/>
    <xf numFmtId="208" fontId="90" fillId="63" borderId="1475"/>
    <xf numFmtId="0" fontId="83" fillId="0" borderId="1287" applyNumberFormat="0" applyFont="0" applyFill="0" applyAlignment="0" applyProtection="0"/>
    <xf numFmtId="0" fontId="17" fillId="21" borderId="1487" applyNumberFormat="0" applyAlignment="0" applyProtection="0"/>
    <xf numFmtId="208" fontId="90" fillId="63" borderId="1441"/>
    <xf numFmtId="0" fontId="12" fillId="25" borderId="1874" applyNumberFormat="0" applyProtection="0">
      <alignment horizontal="left" vertical="center"/>
    </xf>
    <xf numFmtId="0" fontId="12" fillId="25" borderId="1874" applyNumberFormat="0" applyProtection="0">
      <alignment horizontal="left" vertical="center"/>
    </xf>
    <xf numFmtId="0" fontId="83" fillId="0" borderId="1469" applyNumberFormat="0" applyFont="0" applyFill="0" applyAlignment="0" applyProtection="0"/>
    <xf numFmtId="167" fontId="87" fillId="0" borderId="1440" applyFont="0"/>
    <xf numFmtId="0" fontId="99" fillId="0" borderId="1459" applyNumberFormat="0" applyFont="0" applyFill="0" applyAlignment="0" applyProtection="0">
      <alignment horizontal="centerContinuous"/>
    </xf>
    <xf numFmtId="0" fontId="17" fillId="21" borderId="1498" applyNumberFormat="0" applyAlignment="0" applyProtection="0"/>
    <xf numFmtId="208" fontId="90" fillId="63" borderId="1475"/>
    <xf numFmtId="0" fontId="83" fillId="0" borderId="1511" applyNumberFormat="0" applyFont="0" applyFill="0" applyAlignment="0" applyProtection="0"/>
    <xf numFmtId="208" fontId="90" fillId="63" borderId="1491"/>
    <xf numFmtId="0" fontId="17" fillId="21" borderId="1513" applyNumberFormat="0" applyAlignment="0" applyProtection="0"/>
    <xf numFmtId="0" fontId="83" fillId="0" borderId="1502" applyNumberFormat="0" applyFont="0" applyFill="0" applyAlignment="0" applyProtection="0"/>
    <xf numFmtId="241" fontId="194" fillId="86" borderId="1444" applyNumberFormat="0" applyBorder="0" applyAlignment="0" applyProtection="0">
      <alignment vertical="center"/>
    </xf>
    <xf numFmtId="0" fontId="12" fillId="61" borderId="1471" applyNumberFormat="0">
      <alignment horizontal="left" vertical="center"/>
    </xf>
    <xf numFmtId="0" fontId="12" fillId="60" borderId="1471" applyNumberFormat="0">
      <alignment horizontal="centerContinuous" vertical="center" wrapText="1"/>
    </xf>
    <xf numFmtId="0" fontId="12" fillId="61" borderId="1384" applyNumberFormat="0">
      <alignment horizontal="left" vertical="center"/>
    </xf>
    <xf numFmtId="0" fontId="12" fillId="60" borderId="1384" applyNumberFormat="0">
      <alignment horizontal="centerContinuous" vertical="center" wrapText="1"/>
    </xf>
    <xf numFmtId="0" fontId="12" fillId="61" borderId="1471" applyNumberFormat="0">
      <alignment horizontal="left" vertical="center"/>
    </xf>
    <xf numFmtId="0" fontId="12" fillId="60" borderId="1471" applyNumberFormat="0">
      <alignment horizontal="centerContinuous" vertical="center" wrapText="1"/>
    </xf>
    <xf numFmtId="0" fontId="30" fillId="0" borderId="1490" applyNumberFormat="0" applyFill="0" applyAlignment="0" applyProtection="0"/>
    <xf numFmtId="0" fontId="17" fillId="21" borderId="1487" applyNumberFormat="0" applyAlignment="0" applyProtection="0"/>
    <xf numFmtId="0" fontId="12" fillId="24" borderId="1488" applyNumberFormat="0" applyFont="0" applyAlignment="0" applyProtection="0"/>
    <xf numFmtId="0" fontId="28" fillId="21" borderId="1489" applyNumberFormat="0" applyAlignment="0" applyProtection="0"/>
    <xf numFmtId="0" fontId="17" fillId="21" borderId="1487" applyNumberFormat="0" applyAlignment="0" applyProtection="0"/>
    <xf numFmtId="0" fontId="25" fillId="8" borderId="1487" applyNumberFormat="0" applyAlignment="0" applyProtection="0"/>
    <xf numFmtId="0" fontId="12" fillId="24" borderId="1488" applyNumberFormat="0" applyFont="0" applyAlignment="0" applyProtection="0"/>
    <xf numFmtId="0" fontId="25" fillId="8" borderId="1487" applyNumberFormat="0" applyAlignment="0" applyProtection="0"/>
    <xf numFmtId="0" fontId="12" fillId="24" borderId="1488" applyNumberFormat="0" applyFont="0" applyAlignment="0" applyProtection="0"/>
    <xf numFmtId="0" fontId="12" fillId="61" borderId="1487" applyNumberFormat="0">
      <alignment horizontal="left" vertical="center"/>
    </xf>
    <xf numFmtId="0" fontId="12" fillId="60" borderId="1487" applyNumberFormat="0">
      <alignment horizontal="centerContinuous" vertical="center" wrapText="1"/>
    </xf>
    <xf numFmtId="0" fontId="17" fillId="21" borderId="1487" applyNumberFormat="0" applyAlignment="0" applyProtection="0"/>
    <xf numFmtId="0" fontId="12" fillId="24" borderId="1488" applyNumberFormat="0" applyFont="0" applyAlignment="0" applyProtection="0"/>
    <xf numFmtId="0" fontId="12" fillId="24" borderId="1488" applyNumberFormat="0" applyFont="0" applyAlignment="0" applyProtection="0"/>
    <xf numFmtId="0" fontId="28" fillId="21" borderId="1489" applyNumberFormat="0" applyAlignment="0" applyProtection="0"/>
    <xf numFmtId="0" fontId="30" fillId="0" borderId="1490" applyNumberFormat="0" applyFill="0" applyAlignment="0" applyProtection="0"/>
    <xf numFmtId="0" fontId="17" fillId="21" borderId="1487" applyNumberFormat="0" applyAlignment="0" applyProtection="0"/>
    <xf numFmtId="0" fontId="25" fillId="8" borderId="1487" applyNumberFormat="0" applyAlignment="0" applyProtection="0"/>
    <xf numFmtId="0" fontId="12" fillId="24" borderId="1488" applyNumberFormat="0" applyFont="0" applyAlignment="0" applyProtection="0"/>
    <xf numFmtId="0" fontId="12" fillId="24" borderId="1488" applyNumberFormat="0" applyFont="0" applyAlignment="0" applyProtection="0"/>
    <xf numFmtId="0" fontId="28" fillId="21" borderId="1489" applyNumberFormat="0" applyAlignment="0" applyProtection="0"/>
    <xf numFmtId="0" fontId="30" fillId="0" borderId="1490" applyNumberFormat="0" applyFill="0" applyAlignment="0" applyProtection="0"/>
    <xf numFmtId="0" fontId="25" fillId="8" borderId="1487" applyNumberFormat="0" applyAlignment="0" applyProtection="0"/>
    <xf numFmtId="0" fontId="12" fillId="61" borderId="1498" applyNumberFormat="0">
      <alignment horizontal="left" vertical="center"/>
    </xf>
    <xf numFmtId="0" fontId="12" fillId="60" borderId="1498" applyNumberFormat="0">
      <alignment horizontal="centerContinuous" vertical="center" wrapText="1"/>
    </xf>
    <xf numFmtId="0" fontId="12" fillId="61" borderId="1498" applyNumberFormat="0">
      <alignment horizontal="left" vertical="center"/>
    </xf>
    <xf numFmtId="0" fontId="12" fillId="60" borderId="1498" applyNumberFormat="0">
      <alignment horizontal="centerContinuous" vertical="center" wrapText="1"/>
    </xf>
    <xf numFmtId="0" fontId="12" fillId="61" borderId="1513" applyNumberFormat="0">
      <alignment horizontal="left" vertical="center"/>
    </xf>
    <xf numFmtId="0" fontId="12" fillId="60" borderId="1513" applyNumberFormat="0">
      <alignment horizontal="centerContinuous" vertical="center" wrapText="1"/>
    </xf>
    <xf numFmtId="0" fontId="12" fillId="61" borderId="1498" applyNumberFormat="0">
      <alignment horizontal="left" vertical="center"/>
    </xf>
    <xf numFmtId="0" fontId="12" fillId="60" borderId="1498" applyNumberFormat="0">
      <alignment horizontal="centerContinuous" vertical="center" wrapText="1"/>
    </xf>
    <xf numFmtId="0" fontId="12" fillId="61" borderId="1518" applyNumberFormat="0">
      <alignment horizontal="left" vertical="center"/>
    </xf>
    <xf numFmtId="0" fontId="12" fillId="60" borderId="1518" applyNumberFormat="0">
      <alignment horizontal="centerContinuous" vertical="center" wrapText="1"/>
    </xf>
    <xf numFmtId="0" fontId="12" fillId="25" borderId="1527" applyNumberFormat="0" applyProtection="0">
      <alignment horizontal="left" vertical="center"/>
    </xf>
    <xf numFmtId="0" fontId="12" fillId="25" borderId="1527" applyNumberFormat="0" applyProtection="0">
      <alignment horizontal="left" vertical="center"/>
    </xf>
    <xf numFmtId="0" fontId="12" fillId="25" borderId="1446" applyNumberFormat="0" applyProtection="0">
      <alignment horizontal="left" vertical="center"/>
    </xf>
    <xf numFmtId="0" fontId="12" fillId="25" borderId="1446" applyNumberFormat="0" applyProtection="0">
      <alignment horizontal="left" vertical="center"/>
    </xf>
    <xf numFmtId="0" fontId="25" fillId="8" borderId="1454" applyNumberFormat="0" applyAlignment="0" applyProtection="0"/>
    <xf numFmtId="0" fontId="17" fillId="21" borderId="1454" applyNumberFormat="0" applyAlignment="0" applyProtection="0"/>
    <xf numFmtId="0" fontId="25" fillId="8" borderId="1454" applyNumberFormat="0" applyAlignment="0" applyProtection="0"/>
    <xf numFmtId="0" fontId="17" fillId="21" borderId="1454" applyNumberFormat="0" applyAlignment="0" applyProtection="0"/>
    <xf numFmtId="0" fontId="25" fillId="8" borderId="1454" applyNumberFormat="0" applyAlignment="0" applyProtection="0"/>
    <xf numFmtId="0" fontId="17" fillId="21" borderId="1454" applyNumberFormat="0" applyAlignment="0" applyProtection="0"/>
    <xf numFmtId="0" fontId="25" fillId="8" borderId="1454" applyNumberFormat="0" applyAlignment="0" applyProtection="0"/>
    <xf numFmtId="0" fontId="17" fillId="21" borderId="1454" applyNumberFormat="0" applyAlignment="0" applyProtection="0"/>
    <xf numFmtId="0" fontId="12" fillId="25" borderId="1470" applyNumberFormat="0" applyProtection="0">
      <alignment horizontal="left" vertical="center"/>
    </xf>
    <xf numFmtId="0" fontId="12" fillId="25" borderId="1470" applyNumberFormat="0" applyProtection="0">
      <alignment horizontal="left" vertical="center"/>
    </xf>
    <xf numFmtId="0" fontId="30" fillId="0" borderId="1474" applyNumberFormat="0" applyFill="0" applyAlignment="0" applyProtection="0"/>
    <xf numFmtId="0" fontId="28" fillId="21" borderId="1473" applyNumberFormat="0" applyAlignment="0" applyProtection="0"/>
    <xf numFmtId="0" fontId="12" fillId="24" borderId="1472" applyNumberFormat="0" applyFont="0" applyAlignment="0" applyProtection="0"/>
    <xf numFmtId="0" fontId="17" fillId="21" borderId="1384" applyNumberFormat="0" applyAlignment="0" applyProtection="0"/>
    <xf numFmtId="0" fontId="12" fillId="24" borderId="1472" applyNumberFormat="0" applyFont="0" applyAlignment="0" applyProtection="0"/>
    <xf numFmtId="0" fontId="25" fillId="8" borderId="1384" applyNumberFormat="0" applyAlignment="0" applyProtection="0"/>
    <xf numFmtId="0" fontId="25" fillId="8" borderId="1471" applyNumberFormat="0" applyAlignment="0" applyProtection="0"/>
    <xf numFmtId="0" fontId="17" fillId="21" borderId="1471" applyNumberFormat="0" applyAlignment="0" applyProtection="0"/>
    <xf numFmtId="0" fontId="28" fillId="21" borderId="1275" applyNumberFormat="0" applyAlignment="0" applyProtection="0"/>
    <xf numFmtId="0" fontId="30" fillId="0" borderId="1378" applyNumberFormat="0" applyFill="0" applyAlignment="0" applyProtection="0"/>
    <xf numFmtId="0" fontId="17" fillId="21" borderId="1384" applyNumberFormat="0" applyAlignment="0" applyProtection="0"/>
    <xf numFmtId="0" fontId="25" fillId="8" borderId="1384" applyNumberFormat="0" applyAlignment="0" applyProtection="0"/>
    <xf numFmtId="0" fontId="30" fillId="0" borderId="1474" applyNumberFormat="0" applyFill="0" applyAlignment="0" applyProtection="0"/>
    <xf numFmtId="0" fontId="28" fillId="21" borderId="1473" applyNumberFormat="0" applyAlignment="0" applyProtection="0"/>
    <xf numFmtId="0" fontId="28" fillId="21" borderId="1275" applyNumberFormat="0" applyAlignment="0" applyProtection="0"/>
    <xf numFmtId="0" fontId="30" fillId="0" borderId="1378"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275" applyNumberFormat="0" applyAlignment="0" applyProtection="0"/>
    <xf numFmtId="0" fontId="30" fillId="0" borderId="1378" applyNumberFormat="0" applyFill="0" applyAlignment="0" applyProtection="0"/>
    <xf numFmtId="0" fontId="17" fillId="21" borderId="1384" applyNumberFormat="0" applyAlignment="0" applyProtection="0"/>
    <xf numFmtId="0" fontId="25" fillId="8" borderId="1384" applyNumberFormat="0" applyAlignment="0" applyProtection="0"/>
    <xf numFmtId="0" fontId="25" fillId="8" borderId="1471" applyNumberFormat="0" applyAlignment="0" applyProtection="0"/>
    <xf numFmtId="0" fontId="17" fillId="21" borderId="1471" applyNumberFormat="0" applyAlignment="0" applyProtection="0"/>
    <xf numFmtId="0" fontId="28" fillId="21" borderId="1275" applyNumberFormat="0" applyAlignment="0" applyProtection="0"/>
    <xf numFmtId="0" fontId="30" fillId="0" borderId="1378" applyNumberFormat="0" applyFill="0" applyAlignment="0" applyProtection="0"/>
    <xf numFmtId="0" fontId="30" fillId="0" borderId="1474" applyNumberFormat="0" applyFill="0" applyAlignment="0" applyProtection="0"/>
    <xf numFmtId="0" fontId="28" fillId="21" borderId="1473"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5" fillId="8" borderId="1471" applyNumberFormat="0" applyAlignment="0" applyProtection="0"/>
    <xf numFmtId="0" fontId="17" fillId="21" borderId="1471" applyNumberFormat="0" applyAlignment="0" applyProtection="0"/>
    <xf numFmtId="0" fontId="30" fillId="0" borderId="1474" applyNumberFormat="0" applyFill="0" applyAlignment="0" applyProtection="0"/>
    <xf numFmtId="0" fontId="28" fillId="21" borderId="1473" applyNumberFormat="0" applyAlignment="0" applyProtection="0"/>
    <xf numFmtId="0" fontId="12" fillId="24" borderId="1472" applyNumberFormat="0" applyFont="0" applyAlignment="0" applyProtection="0"/>
    <xf numFmtId="0" fontId="17" fillId="21" borderId="1454" applyNumberFormat="0" applyAlignment="0" applyProtection="0"/>
    <xf numFmtId="0" fontId="25" fillId="8" borderId="1454" applyNumberFormat="0" applyAlignment="0" applyProtection="0"/>
    <xf numFmtId="0" fontId="12" fillId="24" borderId="1455" applyNumberFormat="0" applyFont="0" applyAlignment="0" applyProtection="0"/>
    <xf numFmtId="0" fontId="12" fillId="24" borderId="1455" applyNumberFormat="0" applyFont="0" applyAlignment="0" applyProtection="0"/>
    <xf numFmtId="0" fontId="28" fillId="21" borderId="1456" applyNumberFormat="0" applyAlignment="0" applyProtection="0"/>
    <xf numFmtId="0" fontId="30" fillId="0" borderId="1457" applyNumberFormat="0" applyFill="0" applyAlignment="0" applyProtection="0"/>
    <xf numFmtId="0" fontId="17" fillId="21" borderId="1454" applyNumberFormat="0" applyAlignment="0" applyProtection="0"/>
    <xf numFmtId="0" fontId="25" fillId="8" borderId="1454" applyNumberFormat="0" applyAlignment="0" applyProtection="0"/>
    <xf numFmtId="0" fontId="12" fillId="24" borderId="1455" applyNumberFormat="0" applyFont="0" applyAlignment="0" applyProtection="0"/>
    <xf numFmtId="0" fontId="12" fillId="24" borderId="1455" applyNumberFormat="0" applyFont="0" applyAlignment="0" applyProtection="0"/>
    <xf numFmtId="0" fontId="28" fillId="21" borderId="1456" applyNumberFormat="0" applyAlignment="0" applyProtection="0"/>
    <xf numFmtId="0" fontId="30" fillId="0" borderId="1457" applyNumberFormat="0" applyFill="0" applyAlignment="0" applyProtection="0"/>
    <xf numFmtId="0" fontId="12" fillId="25" borderId="1446" applyNumberFormat="0" applyProtection="0">
      <alignment horizontal="left" vertical="center"/>
    </xf>
    <xf numFmtId="0" fontId="12" fillId="25" borderId="1446" applyNumberFormat="0" applyProtection="0">
      <alignment horizontal="left" vertical="center"/>
    </xf>
    <xf numFmtId="0" fontId="17" fillId="21" borderId="1454" applyNumberFormat="0" applyAlignment="0" applyProtection="0"/>
    <xf numFmtId="0" fontId="25" fillId="8" borderId="1454" applyNumberFormat="0" applyAlignment="0" applyProtection="0"/>
    <xf numFmtId="0" fontId="12" fillId="24" borderId="1455" applyNumberFormat="0" applyFont="0" applyAlignment="0" applyProtection="0"/>
    <xf numFmtId="0" fontId="12" fillId="24" borderId="1455" applyNumberFormat="0" applyFont="0" applyAlignment="0" applyProtection="0"/>
    <xf numFmtId="0" fontId="28" fillId="21" borderId="1456" applyNumberFormat="0" applyAlignment="0" applyProtection="0"/>
    <xf numFmtId="0" fontId="30" fillId="0" borderId="1457" applyNumberFormat="0" applyFill="0" applyAlignment="0" applyProtection="0"/>
    <xf numFmtId="0" fontId="17" fillId="21" borderId="1454" applyNumberFormat="0" applyAlignment="0" applyProtection="0"/>
    <xf numFmtId="0" fontId="25" fillId="8" borderId="1454" applyNumberFormat="0" applyAlignment="0" applyProtection="0"/>
    <xf numFmtId="0" fontId="12" fillId="24" borderId="1455" applyNumberFormat="0" applyFont="0" applyAlignment="0" applyProtection="0"/>
    <xf numFmtId="0" fontId="12" fillId="24" borderId="1455" applyNumberFormat="0" applyFont="0" applyAlignment="0" applyProtection="0"/>
    <xf numFmtId="0" fontId="28" fillId="21" borderId="1456" applyNumberFormat="0" applyAlignment="0" applyProtection="0"/>
    <xf numFmtId="0" fontId="30" fillId="0" borderId="1457" applyNumberFormat="0" applyFill="0" applyAlignment="0" applyProtection="0"/>
    <xf numFmtId="0" fontId="12" fillId="25" borderId="1485" applyNumberFormat="0" applyProtection="0">
      <alignment horizontal="left" vertical="center"/>
    </xf>
    <xf numFmtId="0" fontId="12" fillId="25" borderId="1485" applyNumberFormat="0" applyProtection="0">
      <alignment horizontal="left" vertical="center"/>
    </xf>
    <xf numFmtId="0" fontId="17" fillId="21" borderId="1471" applyNumberFormat="0" applyAlignment="0" applyProtection="0"/>
    <xf numFmtId="0" fontId="12" fillId="24" borderId="1472" applyNumberFormat="0" applyFon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17" fillId="21" borderId="1471" applyNumberForma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12" fillId="25" borderId="1470" applyNumberFormat="0" applyProtection="0">
      <alignment horizontal="left" vertical="center"/>
    </xf>
    <xf numFmtId="0" fontId="12" fillId="25" borderId="1470" applyNumberFormat="0" applyProtection="0">
      <alignment horizontal="left" vertical="center"/>
    </xf>
    <xf numFmtId="0" fontId="17" fillId="21" borderId="1471" applyNumberForma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17" fillId="21" borderId="1471" applyNumberForma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25" fillId="8" borderId="1471" applyNumberFormat="0" applyAlignment="0" applyProtection="0"/>
    <xf numFmtId="0" fontId="17" fillId="21" borderId="1471" applyNumberFormat="0" applyAlignment="0" applyProtection="0"/>
    <xf numFmtId="0" fontId="12" fillId="25" borderId="1496" applyNumberFormat="0" applyProtection="0">
      <alignment horizontal="left" vertical="center"/>
    </xf>
    <xf numFmtId="0" fontId="12" fillId="25" borderId="1496" applyNumberFormat="0" applyProtection="0">
      <alignment horizontal="left" vertical="center"/>
    </xf>
    <xf numFmtId="0" fontId="17" fillId="21" borderId="1471" applyNumberForma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17" fillId="21" borderId="1471" applyNumberForma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30" fillId="0" borderId="1500" applyNumberFormat="0" applyFill="0" applyAlignment="0" applyProtection="0"/>
    <xf numFmtId="0" fontId="17" fillId="21" borderId="1471" applyNumberForma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17" fillId="21" borderId="1471" applyNumberForma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28" fillId="21" borderId="1499"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5" fillId="8" borderId="1498" applyNumberFormat="0" applyAlignment="0" applyProtection="0"/>
    <xf numFmtId="0" fontId="17" fillId="21" borderId="1498" applyNumberFormat="0" applyAlignment="0" applyProtection="0"/>
    <xf numFmtId="0" fontId="30" fillId="0" borderId="1500" applyNumberFormat="0" applyFill="0" applyAlignment="0" applyProtection="0"/>
    <xf numFmtId="0" fontId="28" fillId="21" borderId="1499"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5" fillId="8" borderId="1498" applyNumberFormat="0" applyAlignment="0" applyProtection="0"/>
    <xf numFmtId="0" fontId="17" fillId="21" borderId="1498" applyNumberFormat="0" applyAlignment="0" applyProtection="0"/>
    <xf numFmtId="0" fontId="30" fillId="0" borderId="1500" applyNumberFormat="0" applyFill="0" applyAlignment="0" applyProtection="0"/>
    <xf numFmtId="0" fontId="28" fillId="21" borderId="1499"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5" fillId="8" borderId="1498" applyNumberFormat="0" applyAlignment="0" applyProtection="0"/>
    <xf numFmtId="0" fontId="17" fillId="21" borderId="1498" applyNumberFormat="0" applyAlignment="0" applyProtection="0"/>
    <xf numFmtId="0" fontId="30" fillId="0" borderId="1500" applyNumberFormat="0" applyFill="0" applyAlignment="0" applyProtection="0"/>
    <xf numFmtId="0" fontId="28" fillId="21" borderId="1499"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12" fillId="25" borderId="1512" applyNumberFormat="0" applyProtection="0">
      <alignment horizontal="left" vertical="center"/>
    </xf>
    <xf numFmtId="0" fontId="12" fillId="25" borderId="1512" applyNumberFormat="0" applyProtection="0">
      <alignment horizontal="left" vertical="center"/>
    </xf>
    <xf numFmtId="0" fontId="25" fillId="8" borderId="1498" applyNumberFormat="0" applyAlignment="0" applyProtection="0"/>
    <xf numFmtId="0" fontId="12" fillId="25" borderId="1496" applyNumberFormat="0" applyProtection="0">
      <alignment horizontal="left" vertical="center"/>
    </xf>
    <xf numFmtId="0" fontId="12" fillId="25" borderId="1496" applyNumberFormat="0" applyProtection="0">
      <alignment horizontal="left" vertical="center"/>
    </xf>
    <xf numFmtId="0" fontId="12" fillId="25" borderId="1485" applyNumberFormat="0" applyProtection="0">
      <alignment horizontal="left" vertical="center"/>
    </xf>
    <xf numFmtId="0" fontId="12" fillId="25" borderId="1485" applyNumberFormat="0" applyProtection="0">
      <alignment horizontal="left" vertical="center"/>
    </xf>
    <xf numFmtId="0" fontId="17" fillId="21" borderId="1498" applyNumberFormat="0" applyAlignment="0" applyProtection="0"/>
    <xf numFmtId="0" fontId="12" fillId="24" borderId="1488" applyNumberFormat="0" applyFont="0" applyAlignment="0" applyProtection="0"/>
    <xf numFmtId="0" fontId="28" fillId="21" borderId="1489" applyNumberFormat="0" applyAlignment="0" applyProtection="0"/>
    <xf numFmtId="0" fontId="30" fillId="0" borderId="1490" applyNumberFormat="0" applyFill="0" applyAlignment="0" applyProtection="0"/>
    <xf numFmtId="0" fontId="17" fillId="21" borderId="1498" applyNumberFormat="0" applyAlignment="0" applyProtection="0"/>
    <xf numFmtId="0" fontId="25" fillId="8" borderId="1498" applyNumberForma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28" fillId="21" borderId="1499" applyNumberFormat="0" applyAlignment="0" applyProtection="0"/>
    <xf numFmtId="0" fontId="30" fillId="0" borderId="1500" applyNumberFormat="0" applyFill="0" applyAlignment="0" applyProtection="0"/>
    <xf numFmtId="0" fontId="12" fillId="25" borderId="1496" applyNumberFormat="0" applyProtection="0">
      <alignment horizontal="left" vertical="center"/>
    </xf>
    <xf numFmtId="0" fontId="12" fillId="25" borderId="1496" applyNumberFormat="0" applyProtection="0">
      <alignment horizontal="left" vertical="center"/>
    </xf>
    <xf numFmtId="0" fontId="17" fillId="21" borderId="1498" applyNumberFormat="0" applyAlignment="0" applyProtection="0"/>
    <xf numFmtId="0" fontId="25" fillId="8" borderId="1498" applyNumberForma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30" fillId="0" borderId="1521" applyNumberFormat="0" applyFill="0" applyAlignment="0" applyProtection="0"/>
    <xf numFmtId="0" fontId="28" fillId="21" borderId="1520" applyNumberFormat="0" applyAlignment="0" applyProtection="0"/>
    <xf numFmtId="0" fontId="12" fillId="24" borderId="1519" applyNumberFormat="0" applyFont="0" applyAlignment="0" applyProtection="0"/>
    <xf numFmtId="0" fontId="12" fillId="24" borderId="1519" applyNumberFormat="0" applyFont="0" applyAlignment="0" applyProtection="0"/>
    <xf numFmtId="0" fontId="25" fillId="8" borderId="1518" applyNumberFormat="0" applyAlignment="0" applyProtection="0"/>
    <xf numFmtId="0" fontId="17" fillId="21" borderId="1518" applyNumberFormat="0" applyAlignment="0" applyProtection="0"/>
    <xf numFmtId="0" fontId="30" fillId="0" borderId="1521" applyNumberFormat="0" applyFill="0" applyAlignment="0" applyProtection="0"/>
    <xf numFmtId="0" fontId="28" fillId="21" borderId="1520" applyNumberFormat="0" applyAlignment="0" applyProtection="0"/>
    <xf numFmtId="0" fontId="12" fillId="24" borderId="1519" applyNumberFormat="0" applyFont="0" applyAlignment="0" applyProtection="0"/>
    <xf numFmtId="0" fontId="12" fillId="24" borderId="1519" applyNumberFormat="0" applyFont="0" applyAlignment="0" applyProtection="0"/>
    <xf numFmtId="0" fontId="25" fillId="8" borderId="1518" applyNumberFormat="0" applyAlignment="0" applyProtection="0"/>
    <xf numFmtId="0" fontId="17" fillId="21" borderId="1518" applyNumberFormat="0" applyAlignment="0" applyProtection="0"/>
    <xf numFmtId="0" fontId="30" fillId="0" borderId="1521" applyNumberFormat="0" applyFill="0" applyAlignment="0" applyProtection="0"/>
    <xf numFmtId="0" fontId="28" fillId="21" borderId="1520" applyNumberFormat="0" applyAlignment="0" applyProtection="0"/>
    <xf numFmtId="0" fontId="12" fillId="24" borderId="1519" applyNumberFormat="0" applyFont="0" applyAlignment="0" applyProtection="0"/>
    <xf numFmtId="0" fontId="12" fillId="24" borderId="1519" applyNumberFormat="0" applyFont="0" applyAlignment="0" applyProtection="0"/>
    <xf numFmtId="0" fontId="25" fillId="8" borderId="1518" applyNumberFormat="0" applyAlignment="0" applyProtection="0"/>
    <xf numFmtId="0" fontId="17" fillId="21" borderId="1518" applyNumberFormat="0" applyAlignment="0" applyProtection="0"/>
    <xf numFmtId="0" fontId="30" fillId="0" borderId="1521" applyNumberFormat="0" applyFill="0" applyAlignment="0" applyProtection="0"/>
    <xf numFmtId="0" fontId="28" fillId="21" borderId="1520" applyNumberFormat="0" applyAlignment="0" applyProtection="0"/>
    <xf numFmtId="0" fontId="12" fillId="24" borderId="1519" applyNumberFormat="0" applyFont="0" applyAlignment="0" applyProtection="0"/>
    <xf numFmtId="0" fontId="12" fillId="24" borderId="1519" applyNumberFormat="0" applyFont="0" applyAlignment="0" applyProtection="0"/>
    <xf numFmtId="0" fontId="25" fillId="8" borderId="1518" applyNumberFormat="0" applyAlignment="0" applyProtection="0"/>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12" fillId="25" borderId="1496" applyNumberFormat="0" applyProtection="0">
      <alignment horizontal="left" vertical="center"/>
    </xf>
    <xf numFmtId="0" fontId="12" fillId="25" borderId="1496" applyNumberFormat="0" applyProtection="0">
      <alignment horizontal="left" vertical="center"/>
    </xf>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17" fillId="21" borderId="1513" applyNumberFormat="0" applyAlignment="0" applyProtection="0"/>
    <xf numFmtId="0" fontId="17" fillId="21" borderId="1518" applyNumberFormat="0" applyAlignment="0" applyProtection="0"/>
    <xf numFmtId="0" fontId="25" fillId="8" borderId="1513" applyNumberFormat="0" applyAlignment="0" applyProtection="0"/>
    <xf numFmtId="0" fontId="12" fillId="24" borderId="1514" applyNumberFormat="0" applyFont="0" applyAlignment="0" applyProtection="0"/>
    <xf numFmtId="0" fontId="12" fillId="24" borderId="1514" applyNumberFormat="0" applyFont="0" applyAlignment="0" applyProtection="0"/>
    <xf numFmtId="0" fontId="28" fillId="21" borderId="1515" applyNumberFormat="0" applyAlignment="0" applyProtection="0"/>
    <xf numFmtId="0" fontId="30" fillId="0" borderId="1516" applyNumberFormat="0" applyFill="0" applyAlignment="0" applyProtection="0"/>
    <xf numFmtId="0" fontId="17" fillId="21" borderId="1513" applyNumberFormat="0" applyAlignment="0" applyProtection="0"/>
    <xf numFmtId="0" fontId="25" fillId="8" borderId="1513" applyNumberFormat="0" applyAlignment="0" applyProtection="0"/>
    <xf numFmtId="0" fontId="12" fillId="24" borderId="1514" applyNumberFormat="0" applyFont="0" applyAlignment="0" applyProtection="0"/>
    <xf numFmtId="0" fontId="12" fillId="24" borderId="1514" applyNumberFormat="0" applyFont="0" applyAlignment="0" applyProtection="0"/>
    <xf numFmtId="0" fontId="28" fillId="21" borderId="1515" applyNumberFormat="0" applyAlignment="0" applyProtection="0"/>
    <xf numFmtId="0" fontId="30" fillId="0" borderId="1516" applyNumberFormat="0" applyFill="0" applyAlignment="0" applyProtection="0"/>
    <xf numFmtId="0" fontId="12" fillId="25" borderId="1512" applyNumberFormat="0" applyProtection="0">
      <alignment horizontal="left" vertical="center"/>
    </xf>
    <xf numFmtId="0" fontId="12" fillId="25" borderId="1512" applyNumberFormat="0" applyProtection="0">
      <alignment horizontal="left" vertical="center"/>
    </xf>
    <xf numFmtId="0" fontId="17" fillId="21" borderId="1513" applyNumberFormat="0" applyAlignment="0" applyProtection="0"/>
    <xf numFmtId="0" fontId="25" fillId="8" borderId="1513" applyNumberFormat="0" applyAlignment="0" applyProtection="0"/>
    <xf numFmtId="0" fontId="12" fillId="24" borderId="1514" applyNumberFormat="0" applyFont="0" applyAlignment="0" applyProtection="0"/>
    <xf numFmtId="0" fontId="12" fillId="24" borderId="1514" applyNumberFormat="0" applyFont="0" applyAlignment="0" applyProtection="0"/>
    <xf numFmtId="0" fontId="28" fillId="21" borderId="1515" applyNumberFormat="0" applyAlignment="0" applyProtection="0"/>
    <xf numFmtId="0" fontId="30" fillId="0" borderId="1516" applyNumberFormat="0" applyFill="0" applyAlignment="0" applyProtection="0"/>
    <xf numFmtId="0" fontId="17" fillId="21" borderId="1513" applyNumberFormat="0" applyAlignment="0" applyProtection="0"/>
    <xf numFmtId="0" fontId="25" fillId="8" borderId="1513" applyNumberFormat="0" applyAlignment="0" applyProtection="0"/>
    <xf numFmtId="0" fontId="12" fillId="24" borderId="1514" applyNumberFormat="0" applyFont="0" applyAlignment="0" applyProtection="0"/>
    <xf numFmtId="0" fontId="12" fillId="24" borderId="1514" applyNumberFormat="0" applyFont="0" applyAlignment="0" applyProtection="0"/>
    <xf numFmtId="0" fontId="28" fillId="21" borderId="1515" applyNumberFormat="0" applyAlignment="0" applyProtection="0"/>
    <xf numFmtId="0" fontId="30" fillId="0" borderId="1516" applyNumberFormat="0" applyFill="0" applyAlignment="0" applyProtection="0"/>
    <xf numFmtId="241" fontId="194" fillId="86" borderId="1525" applyNumberFormat="0" applyBorder="0" applyAlignment="0" applyProtection="0">
      <alignment vertical="center"/>
    </xf>
    <xf numFmtId="283" fontId="79" fillId="0" borderId="1528">
      <alignment horizontal="right"/>
    </xf>
    <xf numFmtId="283" fontId="79" fillId="0" borderId="1528">
      <alignment horizontal="right"/>
    </xf>
    <xf numFmtId="171" fontId="85" fillId="0" borderId="1541"/>
    <xf numFmtId="171" fontId="85" fillId="0" borderId="1563"/>
    <xf numFmtId="165" fontId="193" fillId="0" borderId="1550" applyFill="0" applyAlignment="0" applyProtection="0"/>
    <xf numFmtId="39" fontId="12" fillId="0" borderId="1550">
      <protection locked="0"/>
    </xf>
    <xf numFmtId="165" fontId="193" fillId="0" borderId="1550" applyFill="0" applyAlignment="0" applyProtection="0"/>
    <xf numFmtId="39" fontId="12" fillId="0" borderId="1550">
      <protection locked="0"/>
    </xf>
    <xf numFmtId="171" fontId="85" fillId="0" borderId="1572"/>
    <xf numFmtId="165" fontId="193" fillId="0" borderId="1567" applyFill="0" applyAlignment="0" applyProtection="0"/>
    <xf numFmtId="39" fontId="12" fillId="0" borderId="1567">
      <protection locked="0"/>
    </xf>
    <xf numFmtId="171" fontId="85" fillId="0" borderId="1587"/>
    <xf numFmtId="165" fontId="193" fillId="0" borderId="1583" applyFill="0" applyAlignment="0" applyProtection="0"/>
    <xf numFmtId="39" fontId="12" fillId="0" borderId="1583">
      <protection locked="0"/>
    </xf>
    <xf numFmtId="171" fontId="85" fillId="0" borderId="1587"/>
    <xf numFmtId="165" fontId="193" fillId="0" borderId="1583" applyFill="0" applyAlignment="0" applyProtection="0"/>
    <xf numFmtId="39" fontId="12" fillId="0" borderId="1583">
      <protection locked="0"/>
    </xf>
    <xf numFmtId="171" fontId="85" fillId="0" borderId="1620"/>
    <xf numFmtId="165" fontId="193" fillId="0" borderId="1606" applyFill="0" applyAlignment="0" applyProtection="0"/>
    <xf numFmtId="39" fontId="12" fillId="0" borderId="1606">
      <protection locked="0"/>
    </xf>
    <xf numFmtId="171" fontId="85" fillId="0" borderId="1620"/>
    <xf numFmtId="165" fontId="193" fillId="0" borderId="1625" applyFill="0" applyAlignment="0" applyProtection="0"/>
    <xf numFmtId="39" fontId="12" fillId="0" borderId="1625">
      <protection locked="0"/>
    </xf>
    <xf numFmtId="171" fontId="85" fillId="0" borderId="1632"/>
    <xf numFmtId="171" fontId="85" fillId="0" borderId="1620"/>
    <xf numFmtId="171" fontId="85" fillId="0" borderId="1645"/>
    <xf numFmtId="241" fontId="194" fillId="86" borderId="1532" applyNumberFormat="0" applyBorder="0" applyAlignment="0" applyProtection="0">
      <alignment vertical="center"/>
    </xf>
    <xf numFmtId="165" fontId="193" fillId="0" borderId="1640" applyFill="0" applyAlignment="0" applyProtection="0"/>
    <xf numFmtId="39" fontId="12" fillId="0" borderId="1640">
      <protection locked="0"/>
    </xf>
    <xf numFmtId="49" fontId="79" fillId="0" borderId="1528">
      <alignment vertical="center"/>
    </xf>
    <xf numFmtId="241" fontId="194" fillId="86" borderId="1562" applyNumberFormat="0" applyBorder="0" applyAlignment="0" applyProtection="0">
      <alignment vertical="center"/>
    </xf>
    <xf numFmtId="241" fontId="194" fillId="86" borderId="1571" applyNumberFormat="0" applyBorder="0" applyAlignment="0" applyProtection="0">
      <alignment vertical="center"/>
    </xf>
    <xf numFmtId="0" fontId="189" fillId="83" borderId="1528" applyBorder="0" applyProtection="0">
      <alignment horizontal="centerContinuous" vertical="center"/>
    </xf>
    <xf numFmtId="171" fontId="12" fillId="0" borderId="1528" applyBorder="0" applyProtection="0">
      <alignment horizontal="right" vertical="center"/>
    </xf>
    <xf numFmtId="241" fontId="12" fillId="25" borderId="1464" applyNumberFormat="0" applyProtection="0">
      <alignment horizontal="centerContinuous" vertical="center"/>
    </xf>
    <xf numFmtId="241" fontId="194" fillId="86" borderId="1602" applyNumberFormat="0" applyBorder="0" applyAlignment="0" applyProtection="0">
      <alignment vertical="center"/>
    </xf>
    <xf numFmtId="241" fontId="12" fillId="25" borderId="1464" applyNumberFormat="0" applyAlignment="0">
      <alignment vertical="center"/>
    </xf>
    <xf numFmtId="283" fontId="79" fillId="0" borderId="1528">
      <alignment horizontal="right"/>
    </xf>
    <xf numFmtId="171" fontId="85" fillId="0" borderId="1541"/>
    <xf numFmtId="171" fontId="85" fillId="0" borderId="1563"/>
    <xf numFmtId="165" fontId="193" fillId="0" borderId="1550" applyFill="0" applyAlignment="0" applyProtection="0"/>
    <xf numFmtId="39" fontId="12" fillId="0" borderId="1550">
      <protection locked="0"/>
    </xf>
    <xf numFmtId="171" fontId="85" fillId="0" borderId="1526"/>
    <xf numFmtId="165" fontId="193" fillId="0" borderId="1540" applyFill="0" applyAlignment="0" applyProtection="0"/>
    <xf numFmtId="39" fontId="12" fillId="0" borderId="1540">
      <protection locked="0"/>
    </xf>
    <xf numFmtId="171" fontId="85" fillId="0" borderId="1563"/>
    <xf numFmtId="171" fontId="85" fillId="0" borderId="1587"/>
    <xf numFmtId="165" fontId="193" fillId="0" borderId="1583" applyFill="0" applyAlignment="0" applyProtection="0"/>
    <xf numFmtId="39" fontId="12" fillId="0" borderId="1583">
      <protection locked="0"/>
    </xf>
    <xf numFmtId="171" fontId="85" fillId="0" borderId="1611"/>
    <xf numFmtId="165" fontId="193" fillId="0" borderId="1606" applyFill="0" applyAlignment="0" applyProtection="0"/>
    <xf numFmtId="39" fontId="12" fillId="0" borderId="1606">
      <protection locked="0"/>
    </xf>
    <xf numFmtId="171" fontId="85" fillId="0" borderId="1611"/>
    <xf numFmtId="171" fontId="85" fillId="0" borderId="1620"/>
    <xf numFmtId="165" fontId="193" fillId="0" borderId="1625" applyFill="0" applyAlignment="0" applyProtection="0"/>
    <xf numFmtId="39" fontId="12" fillId="0" borderId="1625">
      <protection locked="0"/>
    </xf>
    <xf numFmtId="171" fontId="85" fillId="0" borderId="1620"/>
    <xf numFmtId="165" fontId="193" fillId="0" borderId="1625" applyFill="0" applyAlignment="0" applyProtection="0"/>
    <xf numFmtId="39" fontId="12" fillId="0" borderId="1625">
      <protection locked="0"/>
    </xf>
    <xf numFmtId="171" fontId="85" fillId="0" borderId="1632"/>
    <xf numFmtId="165" fontId="193" fillId="0" borderId="1631" applyFill="0" applyAlignment="0" applyProtection="0"/>
    <xf numFmtId="39" fontId="12" fillId="0" borderId="1631">
      <protection locked="0"/>
    </xf>
    <xf numFmtId="171" fontId="85" fillId="0" borderId="1620"/>
    <xf numFmtId="171" fontId="85" fillId="0" borderId="1632"/>
    <xf numFmtId="165" fontId="193" fillId="0" borderId="1631" applyFill="0" applyAlignment="0" applyProtection="0"/>
    <xf numFmtId="39" fontId="12" fillId="0" borderId="1631">
      <protection locked="0"/>
    </xf>
    <xf numFmtId="171" fontId="85" fillId="0" borderId="1620"/>
    <xf numFmtId="165" fontId="193" fillId="0" borderId="1625" applyFill="0" applyAlignment="0" applyProtection="0"/>
    <xf numFmtId="39" fontId="12" fillId="0" borderId="1625">
      <protection locked="0"/>
    </xf>
    <xf numFmtId="171" fontId="85" fillId="0" borderId="1620"/>
    <xf numFmtId="241" fontId="12" fillId="25" borderId="1464" applyNumberFormat="0" applyProtection="0">
      <alignment horizontal="centerContinuous" vertical="center"/>
    </xf>
    <xf numFmtId="241" fontId="194" fillId="86" borderId="1525" applyNumberFormat="0" applyBorder="0" applyAlignment="0" applyProtection="0">
      <alignment vertical="center"/>
    </xf>
    <xf numFmtId="241" fontId="194" fillId="86" borderId="1562" applyNumberFormat="0" applyBorder="0" applyAlignment="0" applyProtection="0">
      <alignment vertical="center"/>
    </xf>
    <xf numFmtId="241" fontId="12" fillId="25" borderId="1464" applyNumberFormat="0" applyAlignment="0">
      <alignment vertical="center"/>
    </xf>
    <xf numFmtId="165" fontId="193" fillId="0" borderId="1625" applyFill="0" applyAlignment="0" applyProtection="0"/>
    <xf numFmtId="39" fontId="12" fillId="0" borderId="1625">
      <protection locked="0"/>
    </xf>
    <xf numFmtId="171" fontId="85" fillId="0" borderId="1645"/>
    <xf numFmtId="241" fontId="12" fillId="25" borderId="1464" applyNumberFormat="0" applyProtection="0">
      <alignment horizontal="centerContinuous" vertical="center"/>
    </xf>
    <xf numFmtId="241" fontId="194" fillId="86" borderId="1562" applyNumberFormat="0" applyBorder="0" applyAlignment="0" applyProtection="0">
      <alignment vertical="center"/>
    </xf>
    <xf numFmtId="241" fontId="12" fillId="25" borderId="1464" applyNumberFormat="0" applyAlignment="0">
      <alignment vertical="center"/>
    </xf>
    <xf numFmtId="165" fontId="193" fillId="0" borderId="1631" applyFill="0" applyAlignment="0" applyProtection="0"/>
    <xf numFmtId="49" fontId="79" fillId="0" borderId="1528">
      <alignment vertical="center"/>
    </xf>
    <xf numFmtId="241" fontId="194" fillId="86" borderId="1597" applyNumberFormat="0" applyBorder="0" applyAlignment="0" applyProtection="0">
      <alignment vertical="center"/>
    </xf>
    <xf numFmtId="241" fontId="194" fillId="86" borderId="1602" applyNumberFormat="0" applyBorder="0" applyAlignment="0" applyProtection="0">
      <alignment vertical="center"/>
    </xf>
    <xf numFmtId="39" fontId="12" fillId="0" borderId="1631">
      <protection locked="0"/>
    </xf>
    <xf numFmtId="165" fontId="193" fillId="0" borderId="1640" applyFill="0" applyAlignment="0" applyProtection="0"/>
    <xf numFmtId="39" fontId="12" fillId="0" borderId="1640">
      <protection locked="0"/>
    </xf>
    <xf numFmtId="241" fontId="194" fillId="86" borderId="1610" applyNumberFormat="0" applyBorder="0" applyAlignment="0" applyProtection="0">
      <alignment vertical="center"/>
    </xf>
    <xf numFmtId="171" fontId="85" fillId="0" borderId="1659"/>
    <xf numFmtId="165" fontId="193" fillId="0" borderId="1654" applyFill="0" applyAlignment="0" applyProtection="0"/>
    <xf numFmtId="39" fontId="12" fillId="0" borderId="1654">
      <protection locked="0"/>
    </xf>
    <xf numFmtId="241" fontId="194" fillId="86" borderId="1610" applyNumberFormat="0" applyBorder="0" applyAlignment="0" applyProtection="0">
      <alignment vertical="center"/>
    </xf>
    <xf numFmtId="0" fontId="189" fillId="83" borderId="1528" applyBorder="0" applyProtection="0">
      <alignment horizontal="centerContinuous" vertical="center"/>
    </xf>
    <xf numFmtId="171" fontId="12" fillId="0" borderId="1528" applyBorder="0" applyProtection="0">
      <alignment horizontal="right" vertical="center"/>
    </xf>
    <xf numFmtId="241" fontId="12" fillId="25" borderId="1464" applyNumberFormat="0" applyProtection="0">
      <alignment horizontal="centerContinuous" vertical="center"/>
    </xf>
    <xf numFmtId="241" fontId="12" fillId="25" borderId="1464" applyNumberFormat="0" applyAlignment="0">
      <alignment vertical="center"/>
    </xf>
    <xf numFmtId="241" fontId="194" fillId="86" borderId="1610" applyNumberFormat="0" applyBorder="0" applyAlignment="0" applyProtection="0">
      <alignment vertical="center"/>
    </xf>
    <xf numFmtId="241" fontId="194" fillId="86" borderId="1610" applyNumberFormat="0" applyBorder="0" applyAlignment="0" applyProtection="0">
      <alignment vertical="center"/>
    </xf>
    <xf numFmtId="241" fontId="194" fillId="86" borderId="1597" applyNumberFormat="0" applyBorder="0" applyAlignment="0" applyProtection="0">
      <alignment vertical="center"/>
    </xf>
    <xf numFmtId="241" fontId="12" fillId="25" borderId="1464" applyNumberFormat="0" applyProtection="0">
      <alignment horizontal="centerContinuous" vertical="center"/>
    </xf>
    <xf numFmtId="241" fontId="194" fillId="86" borderId="1610" applyNumberFormat="0" applyBorder="0" applyAlignment="0" applyProtection="0">
      <alignment vertical="center"/>
    </xf>
    <xf numFmtId="241" fontId="12" fillId="25" borderId="1464" applyNumberFormat="0" applyAlignment="0">
      <alignment vertical="center"/>
    </xf>
    <xf numFmtId="241" fontId="194" fillId="86" borderId="1610" applyNumberFormat="0" applyBorder="0" applyAlignment="0" applyProtection="0">
      <alignment vertical="center"/>
    </xf>
    <xf numFmtId="241" fontId="12" fillId="25" borderId="1464" applyNumberFormat="0" applyProtection="0">
      <alignment horizontal="centerContinuous" vertical="center"/>
    </xf>
    <xf numFmtId="241" fontId="12" fillId="25" borderId="1464" applyNumberFormat="0" applyProtection="0">
      <alignment horizontal="centerContinuous" vertical="center"/>
    </xf>
    <xf numFmtId="241" fontId="12" fillId="25" borderId="1464" applyNumberFormat="0" applyAlignment="0">
      <alignment vertical="center"/>
    </xf>
    <xf numFmtId="241" fontId="12" fillId="25" borderId="1464" applyNumberFormat="0" applyAlignment="0">
      <alignment vertical="center"/>
    </xf>
    <xf numFmtId="241" fontId="194" fillId="86" borderId="1644" applyNumberFormat="0" applyBorder="0" applyAlignment="0" applyProtection="0">
      <alignment vertical="center"/>
    </xf>
    <xf numFmtId="241" fontId="194" fillId="86" borderId="1658" applyNumberFormat="0" applyBorder="0" applyAlignment="0" applyProtection="0">
      <alignment vertical="center"/>
    </xf>
    <xf numFmtId="0" fontId="11" fillId="60" borderId="1527" applyNumberFormat="0" applyProtection="0">
      <alignment horizontal="left" vertical="center" wrapText="1"/>
    </xf>
    <xf numFmtId="0" fontId="12" fillId="25" borderId="1527" applyNumberFormat="0" applyProtection="0">
      <alignment horizontal="left" vertical="center" wrapText="1"/>
    </xf>
    <xf numFmtId="257" fontId="11" fillId="82" borderId="1527" applyNumberFormat="0" applyProtection="0">
      <alignment horizontal="center" vertical="center" wrapText="1"/>
    </xf>
    <xf numFmtId="0" fontId="11" fillId="60" borderId="1527" applyNumberFormat="0" applyProtection="0">
      <alignment horizontal="left" vertical="center" wrapText="1"/>
    </xf>
    <xf numFmtId="0" fontId="12" fillId="25" borderId="1527" applyNumberFormat="0" applyProtection="0">
      <alignment horizontal="left" vertical="center" wrapText="1"/>
    </xf>
    <xf numFmtId="0" fontId="11" fillId="60" borderId="1527" applyNumberFormat="0" applyProtection="0">
      <alignment horizontal="left" vertical="center" wrapText="1"/>
    </xf>
    <xf numFmtId="257" fontId="11" fillId="82" borderId="1527" applyNumberFormat="0" applyProtection="0">
      <alignment horizontal="center" vertical="center" wrapText="1"/>
    </xf>
    <xf numFmtId="0" fontId="11" fillId="81" borderId="1527" applyNumberFormat="0" applyProtection="0">
      <alignment horizontal="center" vertical="center" wrapText="1"/>
    </xf>
    <xf numFmtId="0" fontId="11" fillId="81" borderId="1527" applyNumberFormat="0" applyProtection="0">
      <alignment horizontal="center" vertical="center"/>
    </xf>
    <xf numFmtId="0" fontId="11" fillId="81" borderId="1527" applyNumberFormat="0" applyProtection="0">
      <alignment horizontal="center" vertical="center" wrapText="1"/>
    </xf>
    <xf numFmtId="0" fontId="183" fillId="81" borderId="1527" applyNumberFormat="0" applyProtection="0">
      <alignment horizontal="center" vertical="center"/>
    </xf>
    <xf numFmtId="0" fontId="11" fillId="60" borderId="1551" applyNumberFormat="0" applyProtection="0">
      <alignment horizontal="left" vertical="center" wrapText="1"/>
    </xf>
    <xf numFmtId="0" fontId="11" fillId="60" borderId="1527" applyNumberFormat="0" applyProtection="0">
      <alignment horizontal="left" vertical="center" wrapText="1"/>
    </xf>
    <xf numFmtId="0" fontId="12" fillId="25" borderId="1551" applyNumberFormat="0" applyProtection="0">
      <alignment horizontal="left" vertical="center" wrapText="1"/>
    </xf>
    <xf numFmtId="0" fontId="11" fillId="81" borderId="1527" applyNumberFormat="0" applyProtection="0">
      <alignment horizontal="center" vertical="center" wrapText="1"/>
    </xf>
    <xf numFmtId="0" fontId="11" fillId="81" borderId="1527" applyNumberFormat="0" applyProtection="0">
      <alignment horizontal="center" vertical="center"/>
    </xf>
    <xf numFmtId="0" fontId="11" fillId="81" borderId="1527" applyNumberFormat="0" applyProtection="0">
      <alignment horizontal="center" vertical="center" wrapText="1"/>
    </xf>
    <xf numFmtId="257" fontId="11" fillId="82" borderId="1551" applyNumberFormat="0" applyProtection="0">
      <alignment horizontal="center" vertical="center" wrapText="1"/>
    </xf>
    <xf numFmtId="0" fontId="183" fillId="81" borderId="1527" applyNumberFormat="0" applyProtection="0">
      <alignment horizontal="center" vertical="center"/>
    </xf>
    <xf numFmtId="0" fontId="11" fillId="60" borderId="1551" applyNumberFormat="0" applyProtection="0">
      <alignment horizontal="left" vertical="center" wrapText="1"/>
    </xf>
    <xf numFmtId="0" fontId="11" fillId="81" borderId="1551" applyNumberFormat="0" applyProtection="0">
      <alignment horizontal="center" vertical="center" wrapText="1"/>
    </xf>
    <xf numFmtId="0" fontId="11" fillId="81" borderId="1551" applyNumberFormat="0" applyProtection="0">
      <alignment horizontal="center" vertical="center"/>
    </xf>
    <xf numFmtId="0" fontId="11" fillId="81" borderId="1551" applyNumberFormat="0" applyProtection="0">
      <alignment horizontal="center" vertical="center" wrapText="1"/>
    </xf>
    <xf numFmtId="0" fontId="183" fillId="81" borderId="1551" applyNumberFormat="0" applyProtection="0">
      <alignment horizontal="center" vertical="center"/>
    </xf>
    <xf numFmtId="0" fontId="11" fillId="60" borderId="1573" applyNumberFormat="0" applyProtection="0">
      <alignment horizontal="left" vertical="center" wrapText="1"/>
    </xf>
    <xf numFmtId="0" fontId="12" fillId="25" borderId="1573" applyNumberFormat="0" applyProtection="0">
      <alignment horizontal="left" vertical="center" wrapText="1"/>
    </xf>
    <xf numFmtId="257" fontId="11" fillId="82" borderId="1573" applyNumberFormat="0" applyProtection="0">
      <alignment horizontal="center" vertical="center" wrapText="1"/>
    </xf>
    <xf numFmtId="0" fontId="11" fillId="60" borderId="1588" applyNumberFormat="0" applyProtection="0">
      <alignment horizontal="left" vertical="center" wrapText="1"/>
    </xf>
    <xf numFmtId="0" fontId="12" fillId="25" borderId="1588" applyNumberFormat="0" applyProtection="0">
      <alignment horizontal="left" vertical="center" wrapText="1"/>
    </xf>
    <xf numFmtId="0" fontId="11" fillId="60" borderId="1573" applyNumberFormat="0" applyProtection="0">
      <alignment horizontal="left" vertical="center" wrapText="1"/>
    </xf>
    <xf numFmtId="257" fontId="11" fillId="82" borderId="1588" applyNumberFormat="0" applyProtection="0">
      <alignment horizontal="center" vertical="center" wrapText="1"/>
    </xf>
    <xf numFmtId="0" fontId="11" fillId="81" borderId="1573" applyNumberFormat="0" applyProtection="0">
      <alignment horizontal="center" vertical="center" wrapText="1"/>
    </xf>
    <xf numFmtId="0" fontId="11" fillId="81" borderId="1573" applyNumberFormat="0" applyProtection="0">
      <alignment horizontal="center" vertical="center"/>
    </xf>
    <xf numFmtId="0" fontId="11" fillId="81" borderId="1573" applyNumberFormat="0" applyProtection="0">
      <alignment horizontal="center" vertical="center" wrapText="1"/>
    </xf>
    <xf numFmtId="0" fontId="183" fillId="81" borderId="1573" applyNumberFormat="0" applyProtection="0">
      <alignment horizontal="center" vertical="center"/>
    </xf>
    <xf numFmtId="0" fontId="11" fillId="60" borderId="1588" applyNumberFormat="0" applyProtection="0">
      <alignment horizontal="left" vertical="center" wrapText="1"/>
    </xf>
    <xf numFmtId="0" fontId="11" fillId="60" borderId="1588" applyNumberFormat="0" applyProtection="0">
      <alignment horizontal="left" vertical="center" wrapText="1"/>
    </xf>
    <xf numFmtId="0" fontId="12" fillId="25" borderId="1588" applyNumberFormat="0" applyProtection="0">
      <alignment horizontal="left" vertical="center" wrapText="1"/>
    </xf>
    <xf numFmtId="0" fontId="11" fillId="81" borderId="1588" applyNumberFormat="0" applyProtection="0">
      <alignment horizontal="center" vertical="center" wrapText="1"/>
    </xf>
    <xf numFmtId="0" fontId="11" fillId="81" borderId="1588" applyNumberFormat="0" applyProtection="0">
      <alignment horizontal="center" vertical="center"/>
    </xf>
    <xf numFmtId="0" fontId="11" fillId="81" borderId="1588" applyNumberFormat="0" applyProtection="0">
      <alignment horizontal="center" vertical="center" wrapText="1"/>
    </xf>
    <xf numFmtId="257" fontId="11" fillId="82" borderId="1588" applyNumberFormat="0" applyProtection="0">
      <alignment horizontal="center" vertical="center" wrapText="1"/>
    </xf>
    <xf numFmtId="0" fontId="183" fillId="81" borderId="1588" applyNumberFormat="0" applyProtection="0">
      <alignment horizontal="center" vertical="center"/>
    </xf>
    <xf numFmtId="0" fontId="11" fillId="60" borderId="1588" applyNumberFormat="0" applyProtection="0">
      <alignment horizontal="left" vertical="center" wrapText="1"/>
    </xf>
    <xf numFmtId="0" fontId="11" fillId="81" borderId="1588" applyNumberFormat="0" applyProtection="0">
      <alignment horizontal="center" vertical="center" wrapText="1"/>
    </xf>
    <xf numFmtId="0" fontId="11" fillId="81" borderId="1588" applyNumberFormat="0" applyProtection="0">
      <alignment horizontal="center" vertical="center"/>
    </xf>
    <xf numFmtId="0" fontId="11" fillId="81" borderId="1588" applyNumberFormat="0" applyProtection="0">
      <alignment horizontal="center" vertical="center" wrapText="1"/>
    </xf>
    <xf numFmtId="0" fontId="11" fillId="60" borderId="1588" applyNumberFormat="0" applyProtection="0">
      <alignment horizontal="left" vertical="center" wrapText="1"/>
    </xf>
    <xf numFmtId="0" fontId="183" fillId="81" borderId="1588" applyNumberFormat="0" applyProtection="0">
      <alignment horizontal="center" vertical="center"/>
    </xf>
    <xf numFmtId="0" fontId="12" fillId="25" borderId="1588" applyNumberFormat="0" applyProtection="0">
      <alignment horizontal="left" vertical="center" wrapText="1"/>
    </xf>
    <xf numFmtId="257" fontId="11" fillId="82" borderId="1588" applyNumberFormat="0" applyProtection="0">
      <alignment horizontal="center" vertical="center" wrapText="1"/>
    </xf>
    <xf numFmtId="0" fontId="11" fillId="60" borderId="1588" applyNumberFormat="0" applyProtection="0">
      <alignment horizontal="left" vertical="center" wrapText="1"/>
    </xf>
    <xf numFmtId="0" fontId="11" fillId="81" borderId="1588" applyNumberFormat="0" applyProtection="0">
      <alignment horizontal="center" vertical="center" wrapText="1"/>
    </xf>
    <xf numFmtId="0" fontId="11" fillId="81" borderId="1588" applyNumberFormat="0" applyProtection="0">
      <alignment horizontal="center" vertical="center"/>
    </xf>
    <xf numFmtId="0" fontId="11" fillId="81" borderId="1588" applyNumberFormat="0" applyProtection="0">
      <alignment horizontal="center" vertical="center" wrapText="1"/>
    </xf>
    <xf numFmtId="0" fontId="183" fillId="81" borderId="1588" applyNumberFormat="0" applyProtection="0">
      <alignment horizontal="center" vertical="center"/>
    </xf>
    <xf numFmtId="0" fontId="11" fillId="60" borderId="1624" applyNumberFormat="0" applyProtection="0">
      <alignment horizontal="left" vertical="center" wrapText="1"/>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0" fontId="11" fillId="60" borderId="1624" applyNumberFormat="0" applyProtection="0">
      <alignment horizontal="left" vertical="center" wrapText="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83" fillId="81" borderId="1624" applyNumberFormat="0" applyProtection="0">
      <alignment horizontal="center" vertical="center"/>
    </xf>
    <xf numFmtId="0" fontId="11" fillId="60" borderId="1588" applyNumberFormat="0" applyProtection="0">
      <alignment horizontal="left" vertical="center" wrapText="1"/>
    </xf>
    <xf numFmtId="0" fontId="12" fillId="25" borderId="1588" applyNumberFormat="0" applyProtection="0">
      <alignment horizontal="left" vertical="center" wrapText="1"/>
    </xf>
    <xf numFmtId="257" fontId="11" fillId="82" borderId="1588" applyNumberFormat="0" applyProtection="0">
      <alignment horizontal="center" vertical="center" wrapText="1"/>
    </xf>
    <xf numFmtId="0" fontId="11" fillId="60" borderId="1588" applyNumberFormat="0" applyProtection="0">
      <alignment horizontal="left" vertical="center" wrapText="1"/>
    </xf>
    <xf numFmtId="0" fontId="11" fillId="60" borderId="1624" applyNumberFormat="0" applyProtection="0">
      <alignment horizontal="left" vertical="center" wrapText="1"/>
    </xf>
    <xf numFmtId="0" fontId="11" fillId="81" borderId="1588" applyNumberFormat="0" applyProtection="0">
      <alignment horizontal="center" vertical="center" wrapText="1"/>
    </xf>
    <xf numFmtId="0" fontId="11" fillId="81" borderId="1588" applyNumberFormat="0" applyProtection="0">
      <alignment horizontal="center" vertical="center"/>
    </xf>
    <xf numFmtId="0" fontId="11" fillId="81" borderId="1588" applyNumberFormat="0" applyProtection="0">
      <alignment horizontal="center" vertical="center" wrapText="1"/>
    </xf>
    <xf numFmtId="0" fontId="183" fillId="81" borderId="1588" applyNumberFormat="0" applyProtection="0">
      <alignment horizontal="center" vertical="center"/>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0" fontId="11" fillId="60" borderId="1624" applyNumberFormat="0" applyProtection="0">
      <alignment horizontal="left" vertical="center" wrapText="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83" fillId="81" borderId="1624" applyNumberFormat="0" applyProtection="0">
      <alignment horizontal="center" vertical="center"/>
    </xf>
    <xf numFmtId="0" fontId="11" fillId="60" borderId="1624" applyNumberFormat="0" applyProtection="0">
      <alignment horizontal="left" vertical="center" wrapText="1"/>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0" fontId="11" fillId="60" borderId="1624" applyNumberFormat="0" applyProtection="0">
      <alignment horizontal="left" vertical="center" wrapText="1"/>
    </xf>
    <xf numFmtId="0" fontId="177" fillId="67" borderId="1527">
      <alignment horizontal="center" vertical="center" wrapText="1"/>
      <protection hidden="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1" fillId="60" borderId="1624" applyNumberFormat="0" applyProtection="0">
      <alignment horizontal="left" vertical="center" wrapText="1"/>
    </xf>
    <xf numFmtId="0" fontId="183" fillId="81" borderId="1624" applyNumberFormat="0" applyProtection="0">
      <alignment horizontal="center" vertical="center"/>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0" fontId="177" fillId="67" borderId="1527">
      <alignment horizontal="center" vertical="center" wrapText="1"/>
      <protection hidden="1"/>
    </xf>
    <xf numFmtId="237" fontId="181" fillId="0" borderId="1462"/>
    <xf numFmtId="0" fontId="11" fillId="60" borderId="1624" applyNumberFormat="0" applyProtection="0">
      <alignment horizontal="left" vertical="center" wrapText="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83" fillId="81" borderId="1624" applyNumberFormat="0" applyProtection="0">
      <alignment horizontal="center" vertical="center"/>
    </xf>
    <xf numFmtId="0" fontId="177" fillId="67" borderId="1551">
      <alignment horizontal="center" vertical="center" wrapText="1"/>
      <protection hidden="1"/>
    </xf>
    <xf numFmtId="0" fontId="11" fillId="60" borderId="1624" applyNumberFormat="0" applyProtection="0">
      <alignment horizontal="left" vertical="center" wrapText="1"/>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237" fontId="181" fillId="0" borderId="1462"/>
    <xf numFmtId="0" fontId="11" fillId="60" borderId="1624" applyNumberFormat="0" applyProtection="0">
      <alignment horizontal="left" vertical="center" wrapText="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83" fillId="81" borderId="1624" applyNumberFormat="0" applyProtection="0">
      <alignment horizontal="center" vertical="center"/>
    </xf>
    <xf numFmtId="0" fontId="11" fillId="60" borderId="1624" applyNumberFormat="0" applyProtection="0">
      <alignment horizontal="left" vertical="center" wrapText="1"/>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0" fontId="177" fillId="67" borderId="1573">
      <alignment horizontal="center" vertical="center" wrapText="1"/>
      <protection hidden="1"/>
    </xf>
    <xf numFmtId="0" fontId="11" fillId="60" borderId="1624" applyNumberFormat="0" applyProtection="0">
      <alignment horizontal="left" vertical="center" wrapText="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1" fillId="60" borderId="1633" applyNumberFormat="0" applyProtection="0">
      <alignment horizontal="left" vertical="center" wrapText="1"/>
    </xf>
    <xf numFmtId="0" fontId="183" fillId="81" borderId="1624" applyNumberFormat="0" applyProtection="0">
      <alignment horizontal="center" vertical="center"/>
    </xf>
    <xf numFmtId="0" fontId="177" fillId="67" borderId="1588">
      <alignment horizontal="center" vertical="center" wrapText="1"/>
      <protection hidden="1"/>
    </xf>
    <xf numFmtId="0" fontId="12" fillId="25" borderId="1633" applyNumberFormat="0" applyProtection="0">
      <alignment horizontal="left" vertical="center" wrapText="1"/>
    </xf>
    <xf numFmtId="257" fontId="11" fillId="82" borderId="1633" applyNumberFormat="0" applyProtection="0">
      <alignment horizontal="center" vertical="center" wrapText="1"/>
    </xf>
    <xf numFmtId="0" fontId="11" fillId="60" borderId="1633" applyNumberFormat="0" applyProtection="0">
      <alignment horizontal="left" vertical="center" wrapText="1"/>
    </xf>
    <xf numFmtId="0" fontId="11" fillId="81" borderId="1633" applyNumberFormat="0" applyProtection="0">
      <alignment horizontal="center" vertical="center" wrapText="1"/>
    </xf>
    <xf numFmtId="0" fontId="11" fillId="81" borderId="1633" applyNumberFormat="0" applyProtection="0">
      <alignment horizontal="center" vertical="center"/>
    </xf>
    <xf numFmtId="0" fontId="177" fillId="67" borderId="1588">
      <alignment horizontal="center" vertical="center" wrapText="1"/>
      <protection hidden="1"/>
    </xf>
    <xf numFmtId="0" fontId="11" fillId="81" borderId="1633" applyNumberFormat="0" applyProtection="0">
      <alignment horizontal="center" vertical="center" wrapText="1"/>
    </xf>
    <xf numFmtId="0" fontId="11" fillId="60" borderId="1646" applyNumberFormat="0" applyProtection="0">
      <alignment horizontal="left" vertical="center" wrapText="1"/>
    </xf>
    <xf numFmtId="0" fontId="183" fillId="81" borderId="1633" applyNumberFormat="0" applyProtection="0">
      <alignment horizontal="center" vertical="center"/>
    </xf>
    <xf numFmtId="0" fontId="12" fillId="25" borderId="1646" applyNumberFormat="0" applyProtection="0">
      <alignment horizontal="left" vertical="center" wrapText="1"/>
    </xf>
    <xf numFmtId="257" fontId="11" fillId="82" borderId="1646" applyNumberFormat="0" applyProtection="0">
      <alignment horizontal="center" vertical="center" wrapText="1"/>
    </xf>
    <xf numFmtId="0" fontId="11" fillId="60" borderId="1646" applyNumberFormat="0" applyProtection="0">
      <alignment horizontal="left" vertical="center" wrapText="1"/>
    </xf>
    <xf numFmtId="0" fontId="11" fillId="81" borderId="1646" applyNumberFormat="0" applyProtection="0">
      <alignment horizontal="center" vertical="center" wrapText="1"/>
    </xf>
    <xf numFmtId="0" fontId="11" fillId="81" borderId="1646" applyNumberFormat="0" applyProtection="0">
      <alignment horizontal="center" vertical="center"/>
    </xf>
    <xf numFmtId="0" fontId="177" fillId="67" borderId="1588">
      <alignment horizontal="center" vertical="center" wrapText="1"/>
      <protection hidden="1"/>
    </xf>
    <xf numFmtId="0" fontId="11" fillId="81" borderId="1646" applyNumberFormat="0" applyProtection="0">
      <alignment horizontal="center" vertical="center" wrapText="1"/>
    </xf>
    <xf numFmtId="0" fontId="183" fillId="81" borderId="1646" applyNumberFormat="0" applyProtection="0">
      <alignment horizontal="center" vertical="center"/>
    </xf>
    <xf numFmtId="237" fontId="181" fillId="0" borderId="1462"/>
    <xf numFmtId="0" fontId="177" fillId="67" borderId="1624">
      <alignment horizontal="center" vertical="center" wrapText="1"/>
      <protection hidden="1"/>
    </xf>
    <xf numFmtId="0" fontId="177" fillId="67" borderId="1588">
      <alignment horizontal="center" vertical="center" wrapText="1"/>
      <protection hidden="1"/>
    </xf>
    <xf numFmtId="0" fontId="177" fillId="67" borderId="1624">
      <alignment horizontal="center" vertical="center" wrapText="1"/>
      <protection hidden="1"/>
    </xf>
    <xf numFmtId="241" fontId="12" fillId="25" borderId="1464" applyNumberFormat="0" applyProtection="0">
      <alignment horizontal="centerContinuous" vertical="center"/>
    </xf>
    <xf numFmtId="241" fontId="12" fillId="25" borderId="1464" applyNumberFormat="0" applyAlignment="0">
      <alignment vertical="center"/>
    </xf>
    <xf numFmtId="241" fontId="194" fillId="86" borderId="1610" applyNumberFormat="0" applyBorder="0" applyAlignment="0" applyProtection="0">
      <alignment vertical="center"/>
    </xf>
    <xf numFmtId="0" fontId="177" fillId="67" borderId="1624">
      <alignment horizontal="center" vertical="center" wrapText="1"/>
      <protection hidden="1"/>
    </xf>
    <xf numFmtId="237" fontId="181" fillId="0" borderId="1462"/>
    <xf numFmtId="0" fontId="177" fillId="67" borderId="1624">
      <alignment horizontal="center" vertical="center" wrapText="1"/>
      <protection hidden="1"/>
    </xf>
    <xf numFmtId="264" fontId="172" fillId="65" borderId="1527" applyFill="0" applyBorder="0" applyAlignment="0" applyProtection="0">
      <alignment horizontal="right"/>
      <protection locked="0"/>
    </xf>
    <xf numFmtId="0" fontId="177" fillId="67" borderId="1624">
      <alignment horizontal="center" vertical="center" wrapText="1"/>
      <protection hidden="1"/>
    </xf>
    <xf numFmtId="264" fontId="172" fillId="65" borderId="1527" applyFill="0" applyBorder="0" applyAlignment="0" applyProtection="0">
      <alignment horizontal="right"/>
      <protection locked="0"/>
    </xf>
    <xf numFmtId="241" fontId="194" fillId="86" borderId="1597" applyNumberFormat="0" applyBorder="0" applyAlignment="0" applyProtection="0">
      <alignment vertical="center"/>
    </xf>
    <xf numFmtId="241" fontId="194" fillId="86" borderId="1610" applyNumberFormat="0" applyBorder="0" applyAlignment="0" applyProtection="0">
      <alignment vertical="center"/>
    </xf>
    <xf numFmtId="49" fontId="79" fillId="0" borderId="1528">
      <alignment vertical="center"/>
    </xf>
    <xf numFmtId="241" fontId="194" fillId="86" borderId="1597" applyNumberFormat="0" applyBorder="0" applyAlignment="0" applyProtection="0">
      <alignment vertical="center"/>
    </xf>
    <xf numFmtId="241" fontId="194" fillId="86" borderId="1610" applyNumberFormat="0" applyBorder="0" applyAlignment="0" applyProtection="0">
      <alignment vertical="center"/>
    </xf>
    <xf numFmtId="0" fontId="189" fillId="83" borderId="1528" applyBorder="0" applyProtection="0">
      <alignment horizontal="centerContinuous" vertical="center"/>
    </xf>
    <xf numFmtId="241" fontId="194" fillId="86" borderId="1644" applyNumberFormat="0" applyBorder="0" applyAlignment="0" applyProtection="0">
      <alignment vertical="center"/>
    </xf>
    <xf numFmtId="171" fontId="12" fillId="0" borderId="1528" applyBorder="0" applyProtection="0">
      <alignment horizontal="right" vertical="center"/>
    </xf>
    <xf numFmtId="0" fontId="11" fillId="60" borderId="1542" applyNumberFormat="0" applyProtection="0">
      <alignment horizontal="left" vertical="center" wrapText="1"/>
    </xf>
    <xf numFmtId="0" fontId="12" fillId="25" borderId="1542" applyNumberFormat="0" applyProtection="0">
      <alignment horizontal="left" vertical="center" wrapText="1"/>
    </xf>
    <xf numFmtId="257" fontId="11" fillId="82" borderId="1542" applyNumberFormat="0" applyProtection="0">
      <alignment horizontal="center" vertical="center" wrapText="1"/>
    </xf>
    <xf numFmtId="0" fontId="11" fillId="60" borderId="1551" applyNumberFormat="0" applyProtection="0">
      <alignment horizontal="left" vertical="center" wrapText="1"/>
    </xf>
    <xf numFmtId="0" fontId="11" fillId="60" borderId="1542" applyNumberFormat="0" applyProtection="0">
      <alignment horizontal="left" vertical="center" wrapText="1"/>
    </xf>
    <xf numFmtId="0" fontId="11" fillId="81" borderId="1542" applyNumberFormat="0" applyProtection="0">
      <alignment horizontal="center" vertical="center" wrapText="1"/>
    </xf>
    <xf numFmtId="0" fontId="11" fillId="81" borderId="1542" applyNumberFormat="0" applyProtection="0">
      <alignment horizontal="center" vertical="center"/>
    </xf>
    <xf numFmtId="0" fontId="11" fillId="81" borderId="1542" applyNumberFormat="0" applyProtection="0">
      <alignment horizontal="center" vertical="center" wrapText="1"/>
    </xf>
    <xf numFmtId="0" fontId="12" fillId="25" borderId="1551" applyNumberFormat="0" applyProtection="0">
      <alignment horizontal="left" vertical="center" wrapText="1"/>
    </xf>
    <xf numFmtId="0" fontId="183" fillId="81" borderId="1542" applyNumberFormat="0" applyProtection="0">
      <alignment horizontal="center" vertical="center"/>
    </xf>
    <xf numFmtId="257" fontId="11" fillId="82" borderId="1551" applyNumberFormat="0" applyProtection="0">
      <alignment horizontal="center" vertical="center" wrapText="1"/>
    </xf>
    <xf numFmtId="0" fontId="11" fillId="60" borderId="1551" applyNumberFormat="0" applyProtection="0">
      <alignment horizontal="left" vertical="center" wrapText="1"/>
    </xf>
    <xf numFmtId="0" fontId="11" fillId="81" borderId="1551" applyNumberFormat="0" applyProtection="0">
      <alignment horizontal="center" vertical="center" wrapText="1"/>
    </xf>
    <xf numFmtId="0" fontId="11" fillId="81" borderId="1551" applyNumberFormat="0" applyProtection="0">
      <alignment horizontal="center" vertical="center"/>
    </xf>
    <xf numFmtId="0" fontId="11" fillId="81" borderId="1551" applyNumberFormat="0" applyProtection="0">
      <alignment horizontal="center" vertical="center" wrapText="1"/>
    </xf>
    <xf numFmtId="0" fontId="11" fillId="60" borderId="1551" applyNumberFormat="0" applyProtection="0">
      <alignment horizontal="left" vertical="center" wrapText="1"/>
    </xf>
    <xf numFmtId="0" fontId="183" fillId="81" borderId="1551" applyNumberFormat="0" applyProtection="0">
      <alignment horizontal="center" vertical="center"/>
    </xf>
    <xf numFmtId="0" fontId="12" fillId="25" borderId="1551" applyNumberFormat="0" applyProtection="0">
      <alignment horizontal="left" vertical="center" wrapText="1"/>
    </xf>
    <xf numFmtId="257" fontId="11" fillId="82" borderId="1551" applyNumberFormat="0" applyProtection="0">
      <alignment horizontal="center" vertical="center" wrapText="1"/>
    </xf>
    <xf numFmtId="0" fontId="11" fillId="60" borderId="1551" applyNumberFormat="0" applyProtection="0">
      <alignment horizontal="left" vertical="center" wrapText="1"/>
    </xf>
    <xf numFmtId="0" fontId="11" fillId="81" borderId="1551" applyNumberFormat="0" applyProtection="0">
      <alignment horizontal="center" vertical="center" wrapText="1"/>
    </xf>
    <xf numFmtId="0" fontId="11" fillId="81" borderId="1551" applyNumberFormat="0" applyProtection="0">
      <alignment horizontal="center" vertical="center"/>
    </xf>
    <xf numFmtId="0" fontId="11" fillId="81" borderId="1551" applyNumberFormat="0" applyProtection="0">
      <alignment horizontal="center" vertical="center" wrapText="1"/>
    </xf>
    <xf numFmtId="0" fontId="183" fillId="81" borderId="1551" applyNumberFormat="0" applyProtection="0">
      <alignment horizontal="center" vertical="center"/>
    </xf>
    <xf numFmtId="0" fontId="11" fillId="60" borderId="1573" applyNumberFormat="0" applyProtection="0">
      <alignment horizontal="left" vertical="center" wrapText="1"/>
    </xf>
    <xf numFmtId="0" fontId="12" fillId="25" borderId="1573" applyNumberFormat="0" applyProtection="0">
      <alignment horizontal="left" vertical="center" wrapText="1"/>
    </xf>
    <xf numFmtId="257" fontId="11" fillId="82" borderId="1573" applyNumberFormat="0" applyProtection="0">
      <alignment horizontal="center" vertical="center" wrapText="1"/>
    </xf>
    <xf numFmtId="0" fontId="11" fillId="60" borderId="1573" applyNumberFormat="0" applyProtection="0">
      <alignment horizontal="left" vertical="center" wrapText="1"/>
    </xf>
    <xf numFmtId="0" fontId="11" fillId="81" borderId="1573" applyNumberFormat="0" applyProtection="0">
      <alignment horizontal="center" vertical="center" wrapText="1"/>
    </xf>
    <xf numFmtId="0" fontId="11" fillId="81" borderId="1573" applyNumberFormat="0" applyProtection="0">
      <alignment horizontal="center" vertical="center"/>
    </xf>
    <xf numFmtId="0" fontId="11" fillId="81" borderId="1573" applyNumberFormat="0" applyProtection="0">
      <alignment horizontal="center" vertical="center" wrapText="1"/>
    </xf>
    <xf numFmtId="0" fontId="11" fillId="60" borderId="1588" applyNumberFormat="0" applyProtection="0">
      <alignment horizontal="left" vertical="center" wrapText="1"/>
    </xf>
    <xf numFmtId="0" fontId="183" fillId="81" borderId="1573" applyNumberFormat="0" applyProtection="0">
      <alignment horizontal="center" vertical="center"/>
    </xf>
    <xf numFmtId="0" fontId="12" fillId="25" borderId="1588" applyNumberFormat="0" applyProtection="0">
      <alignment horizontal="left" vertical="center" wrapText="1"/>
    </xf>
    <xf numFmtId="257" fontId="11" fillId="82" borderId="1588" applyNumberFormat="0" applyProtection="0">
      <alignment horizontal="center" vertical="center" wrapText="1"/>
    </xf>
    <xf numFmtId="0" fontId="11" fillId="60" borderId="1588" applyNumberFormat="0" applyProtection="0">
      <alignment horizontal="left" vertical="center" wrapText="1"/>
    </xf>
    <xf numFmtId="0" fontId="11" fillId="81" borderId="1588" applyNumberFormat="0" applyProtection="0">
      <alignment horizontal="center" vertical="center" wrapText="1"/>
    </xf>
    <xf numFmtId="0" fontId="11" fillId="81" borderId="1588" applyNumberFormat="0" applyProtection="0">
      <alignment horizontal="center" vertical="center"/>
    </xf>
    <xf numFmtId="0" fontId="11" fillId="81" borderId="1588" applyNumberFormat="0" applyProtection="0">
      <alignment horizontal="center" vertical="center" wrapText="1"/>
    </xf>
    <xf numFmtId="0" fontId="183" fillId="81" borderId="1588" applyNumberFormat="0" applyProtection="0">
      <alignment horizontal="center" vertical="center"/>
    </xf>
    <xf numFmtId="0" fontId="11" fillId="60" borderId="1612" applyNumberFormat="0" applyProtection="0">
      <alignment horizontal="left" vertical="center" wrapText="1"/>
    </xf>
    <xf numFmtId="0" fontId="12" fillId="25" borderId="1612" applyNumberFormat="0" applyProtection="0">
      <alignment horizontal="left" vertical="center" wrapText="1"/>
    </xf>
    <xf numFmtId="257" fontId="11" fillId="82" borderId="1612" applyNumberFormat="0" applyProtection="0">
      <alignment horizontal="center" vertical="center" wrapText="1"/>
    </xf>
    <xf numFmtId="0" fontId="11" fillId="60" borderId="1612" applyNumberFormat="0" applyProtection="0">
      <alignment horizontal="left" vertical="center" wrapText="1"/>
    </xf>
    <xf numFmtId="0" fontId="11" fillId="81" borderId="1612" applyNumberFormat="0" applyProtection="0">
      <alignment horizontal="center" vertical="center" wrapText="1"/>
    </xf>
    <xf numFmtId="0" fontId="11" fillId="81" borderId="1612" applyNumberFormat="0" applyProtection="0">
      <alignment horizontal="center" vertical="center"/>
    </xf>
    <xf numFmtId="0" fontId="11" fillId="81" borderId="1612" applyNumberFormat="0" applyProtection="0">
      <alignment horizontal="center" vertical="center" wrapText="1"/>
    </xf>
    <xf numFmtId="0" fontId="183" fillId="81" borderId="1612" applyNumberFormat="0" applyProtection="0">
      <alignment horizontal="center" vertical="center"/>
    </xf>
    <xf numFmtId="0" fontId="11" fillId="60" borderId="1624" applyNumberFormat="0" applyProtection="0">
      <alignment horizontal="left" vertical="center" wrapText="1"/>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0" fontId="11" fillId="60" borderId="1624" applyNumberFormat="0" applyProtection="0">
      <alignment horizontal="left" vertical="center" wrapText="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83" fillId="81" borderId="1624" applyNumberFormat="0" applyProtection="0">
      <alignment horizontal="center" vertical="center"/>
    </xf>
    <xf numFmtId="0" fontId="11" fillId="60" borderId="1624" applyNumberFormat="0" applyProtection="0">
      <alignment horizontal="left" vertical="center" wrapText="1"/>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0" fontId="11" fillId="60" borderId="1624" applyNumberFormat="0" applyProtection="0">
      <alignment horizontal="left" vertical="center" wrapText="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83" fillId="81" borderId="1624" applyNumberFormat="0" applyProtection="0">
      <alignment horizontal="center" vertical="center"/>
    </xf>
    <xf numFmtId="0" fontId="11" fillId="60" borderId="1646" applyNumberFormat="0" applyProtection="0">
      <alignment horizontal="left" vertical="center" wrapText="1"/>
    </xf>
    <xf numFmtId="0" fontId="12" fillId="25" borderId="1646" applyNumberFormat="0" applyProtection="0">
      <alignment horizontal="left" vertical="center" wrapText="1"/>
    </xf>
    <xf numFmtId="257" fontId="11" fillId="82" borderId="1646" applyNumberFormat="0" applyProtection="0">
      <alignment horizontal="center" vertical="center" wrapText="1"/>
    </xf>
    <xf numFmtId="0" fontId="11" fillId="60" borderId="1646" applyNumberFormat="0" applyProtection="0">
      <alignment horizontal="left" vertical="center" wrapText="1"/>
    </xf>
    <xf numFmtId="0" fontId="11" fillId="81" borderId="1646" applyNumberFormat="0" applyProtection="0">
      <alignment horizontal="center" vertical="center" wrapText="1"/>
    </xf>
    <xf numFmtId="0" fontId="11" fillId="81" borderId="1646" applyNumberFormat="0" applyProtection="0">
      <alignment horizontal="center" vertical="center"/>
    </xf>
    <xf numFmtId="0" fontId="11" fillId="81" borderId="1646" applyNumberFormat="0" applyProtection="0">
      <alignment horizontal="center" vertical="center" wrapText="1"/>
    </xf>
    <xf numFmtId="0" fontId="183" fillId="81" borderId="1646" applyNumberFormat="0" applyProtection="0">
      <alignment horizontal="center" vertical="center"/>
    </xf>
    <xf numFmtId="0" fontId="177" fillId="67" borderId="1542">
      <alignment horizontal="center" vertical="center" wrapText="1"/>
      <protection hidden="1"/>
    </xf>
    <xf numFmtId="0" fontId="177" fillId="67" borderId="1551">
      <alignment horizontal="center" vertical="center" wrapText="1"/>
      <protection hidden="1"/>
    </xf>
    <xf numFmtId="0" fontId="177" fillId="67" borderId="1551">
      <alignment horizontal="center" vertical="center" wrapText="1"/>
      <protection hidden="1"/>
    </xf>
    <xf numFmtId="0" fontId="177" fillId="67" borderId="1573">
      <alignment horizontal="center" vertical="center" wrapText="1"/>
      <protection hidden="1"/>
    </xf>
    <xf numFmtId="237" fontId="181" fillId="0" borderId="1462"/>
    <xf numFmtId="0" fontId="177" fillId="67" borderId="1588">
      <alignment horizontal="center" vertical="center" wrapText="1"/>
      <protection hidden="1"/>
    </xf>
    <xf numFmtId="237" fontId="181" fillId="0" borderId="1462"/>
    <xf numFmtId="0" fontId="177" fillId="67" borderId="1612">
      <alignment horizontal="center" vertical="center" wrapText="1"/>
      <protection hidden="1"/>
    </xf>
    <xf numFmtId="0" fontId="177" fillId="67" borderId="1624">
      <alignment horizontal="center" vertical="center" wrapText="1"/>
      <protection hidden="1"/>
    </xf>
    <xf numFmtId="0" fontId="177" fillId="67" borderId="1624">
      <alignment horizontal="center" vertical="center" wrapText="1"/>
      <protection hidden="1"/>
    </xf>
    <xf numFmtId="0" fontId="177" fillId="67" borderId="1646">
      <alignment horizontal="center" vertical="center" wrapText="1"/>
      <protection hidden="1"/>
    </xf>
    <xf numFmtId="264" fontId="172" fillId="65" borderId="1542" applyFill="0" applyBorder="0" applyAlignment="0" applyProtection="0">
      <alignment horizontal="right"/>
      <protection locked="0"/>
    </xf>
    <xf numFmtId="237" fontId="181" fillId="0" borderId="1462"/>
    <xf numFmtId="237" fontId="181" fillId="0" borderId="1462"/>
    <xf numFmtId="264" fontId="172" fillId="65" borderId="1551" applyFill="0" applyBorder="0" applyAlignment="0" applyProtection="0">
      <alignment horizontal="right"/>
      <protection locked="0"/>
    </xf>
    <xf numFmtId="0" fontId="177" fillId="67" borderId="1624">
      <alignment horizontal="center" vertical="center" wrapText="1"/>
      <protection hidden="1"/>
    </xf>
    <xf numFmtId="264" fontId="172" fillId="65" borderId="1551" applyFill="0" applyBorder="0" applyAlignment="0" applyProtection="0">
      <alignment horizontal="right"/>
      <protection locked="0"/>
    </xf>
    <xf numFmtId="260" fontId="164" fillId="0" borderId="1547" applyBorder="0"/>
    <xf numFmtId="229" fontId="81" fillId="65" borderId="1467" applyFont="0" applyFill="0" applyBorder="0" applyAlignment="0" applyProtection="0"/>
    <xf numFmtId="264" fontId="172" fillId="65" borderId="1551" applyFill="0" applyBorder="0" applyAlignment="0" applyProtection="0">
      <alignment horizontal="right"/>
      <protection locked="0"/>
    </xf>
    <xf numFmtId="260" fontId="164" fillId="0" borderId="1556" applyBorder="0"/>
    <xf numFmtId="264" fontId="172" fillId="65" borderId="1573" applyFill="0" applyBorder="0" applyAlignment="0" applyProtection="0">
      <alignment horizontal="right"/>
      <protection locked="0"/>
    </xf>
    <xf numFmtId="0" fontId="177" fillId="67" borderId="1633">
      <alignment horizontal="center" vertical="center" wrapText="1"/>
      <protection hidden="1"/>
    </xf>
    <xf numFmtId="260" fontId="164" fillId="0" borderId="1547" applyBorder="0"/>
    <xf numFmtId="264" fontId="172" fillId="65" borderId="1588" applyFill="0" applyBorder="0" applyAlignment="0" applyProtection="0">
      <alignment horizontal="right"/>
      <protection locked="0"/>
    </xf>
    <xf numFmtId="0" fontId="177" fillId="67" borderId="1646">
      <alignment horizontal="center" vertical="center" wrapText="1"/>
      <protection hidden="1"/>
    </xf>
    <xf numFmtId="260" fontId="164" fillId="0" borderId="1581" applyBorder="0"/>
    <xf numFmtId="264" fontId="172" fillId="65" borderId="1588" applyFill="0" applyBorder="0" applyAlignment="0" applyProtection="0">
      <alignment horizontal="right"/>
      <protection locked="0"/>
    </xf>
    <xf numFmtId="264" fontId="172" fillId="65" borderId="1588" applyFill="0" applyBorder="0" applyAlignment="0" applyProtection="0">
      <alignment horizontal="right"/>
      <protection locked="0"/>
    </xf>
    <xf numFmtId="264" fontId="172" fillId="65" borderId="1588" applyFill="0" applyBorder="0" applyAlignment="0" applyProtection="0">
      <alignment horizontal="right"/>
      <protection locked="0"/>
    </xf>
    <xf numFmtId="260" fontId="164" fillId="0" borderId="1603" applyBorder="0"/>
    <xf numFmtId="264" fontId="172" fillId="65" borderId="1612" applyFill="0" applyBorder="0" applyAlignment="0" applyProtection="0">
      <alignment horizontal="right"/>
      <protection locked="0"/>
    </xf>
    <xf numFmtId="229" fontId="81" fillId="65" borderId="1467" applyFont="0" applyFill="0" applyBorder="0" applyAlignment="0" applyProtection="0"/>
    <xf numFmtId="260" fontId="164" fillId="0" borderId="1603" applyBorder="0"/>
    <xf numFmtId="264" fontId="172" fillId="65" borderId="1624" applyFill="0" applyBorder="0" applyAlignment="0" applyProtection="0">
      <alignment horizontal="right"/>
      <protection locked="0"/>
    </xf>
    <xf numFmtId="264" fontId="172" fillId="65" borderId="1588" applyFill="0" applyBorder="0" applyAlignment="0" applyProtection="0">
      <alignment horizontal="right"/>
      <protection locked="0"/>
    </xf>
    <xf numFmtId="229" fontId="81" fillId="65" borderId="1467" applyFont="0" applyFill="0" applyBorder="0" applyAlignment="0" applyProtection="0"/>
    <xf numFmtId="260" fontId="164" fillId="0" borderId="1617" applyBorder="0"/>
    <xf numFmtId="264" fontId="172" fillId="65" borderId="1624" applyFill="0" applyBorder="0" applyAlignment="0" applyProtection="0">
      <alignment horizontal="right"/>
      <protection locked="0"/>
    </xf>
    <xf numFmtId="264" fontId="172" fillId="65" borderId="1624" applyFill="0" applyBorder="0" applyAlignment="0" applyProtection="0">
      <alignment horizontal="right"/>
      <protection locked="0"/>
    </xf>
    <xf numFmtId="264" fontId="172" fillId="65" borderId="1624" applyFill="0" applyBorder="0" applyAlignment="0" applyProtection="0">
      <alignment horizontal="right"/>
      <protection locked="0"/>
    </xf>
    <xf numFmtId="264" fontId="172" fillId="65" borderId="1624" applyFill="0" applyBorder="0" applyAlignment="0" applyProtection="0">
      <alignment horizontal="right"/>
      <protection locked="0"/>
    </xf>
    <xf numFmtId="260" fontId="164" fillId="0" borderId="1581" applyBorder="0"/>
    <xf numFmtId="208" fontId="90" fillId="63" borderId="1529"/>
    <xf numFmtId="260" fontId="164" fillId="0" borderId="1581" applyBorder="0"/>
    <xf numFmtId="264" fontId="172" fillId="65" borderId="1624" applyFill="0" applyBorder="0" applyAlignment="0" applyProtection="0">
      <alignment horizontal="right"/>
      <protection locked="0"/>
    </xf>
    <xf numFmtId="0" fontId="97" fillId="0" borderId="1528" applyNumberFormat="0" applyFill="0" applyAlignment="0" applyProtection="0"/>
    <xf numFmtId="0" fontId="83" fillId="0" borderId="1528" applyNumberFormat="0" applyFont="0" applyFill="0" applyAlignment="0" applyProtection="0"/>
    <xf numFmtId="264" fontId="172" fillId="65" borderId="1624" applyFill="0" applyBorder="0" applyAlignment="0" applyProtection="0">
      <alignment horizontal="right"/>
      <protection locked="0"/>
    </xf>
    <xf numFmtId="229" fontId="81" fillId="65" borderId="1467" applyFont="0" applyFill="0" applyBorder="0" applyAlignment="0" applyProtection="0"/>
    <xf numFmtId="260" fontId="164" fillId="0" borderId="1581" applyBorder="0"/>
    <xf numFmtId="260" fontId="164" fillId="0" borderId="1581" applyBorder="0"/>
    <xf numFmtId="264" fontId="172" fillId="65" borderId="1624" applyFill="0" applyBorder="0" applyAlignment="0" applyProtection="0">
      <alignment horizontal="right"/>
      <protection locked="0"/>
    </xf>
    <xf numFmtId="229" fontId="81" fillId="65" borderId="1467" applyFont="0" applyFill="0" applyBorder="0" applyAlignment="0" applyProtection="0"/>
    <xf numFmtId="264" fontId="172" fillId="65" borderId="1646" applyFill="0" applyBorder="0" applyAlignment="0" applyProtection="0">
      <alignment horizontal="right"/>
      <protection locked="0"/>
    </xf>
    <xf numFmtId="229" fontId="81" fillId="65" borderId="1467" applyFont="0" applyFill="0" applyBorder="0" applyAlignment="0" applyProtection="0"/>
    <xf numFmtId="264" fontId="172" fillId="65" borderId="1633" applyFill="0" applyBorder="0" applyAlignment="0" applyProtection="0">
      <alignment horizontal="right"/>
      <protection locked="0"/>
    </xf>
    <xf numFmtId="264" fontId="172" fillId="65" borderId="1646" applyFill="0" applyBorder="0" applyAlignment="0" applyProtection="0">
      <alignment horizontal="right"/>
      <protection locked="0"/>
    </xf>
    <xf numFmtId="260" fontId="164" fillId="0" borderId="1651" applyBorder="0"/>
    <xf numFmtId="260" fontId="164" fillId="0" borderId="1651" applyBorder="0"/>
    <xf numFmtId="264" fontId="172" fillId="65" borderId="1573" applyFill="0" applyBorder="0" applyAlignment="0" applyProtection="0">
      <alignment horizontal="right"/>
      <protection locked="0"/>
    </xf>
    <xf numFmtId="166" fontId="113" fillId="0" borderId="1530">
      <protection locked="0"/>
    </xf>
    <xf numFmtId="260" fontId="164" fillId="0" borderId="1581" applyBorder="0"/>
    <xf numFmtId="260" fontId="164" fillId="0" borderId="1581" applyBorder="0"/>
    <xf numFmtId="260" fontId="164" fillId="0" borderId="1581" applyBorder="0"/>
    <xf numFmtId="171" fontId="85" fillId="0" borderId="1526"/>
    <xf numFmtId="260" fontId="164" fillId="0" borderId="1581" applyBorder="0"/>
    <xf numFmtId="260" fontId="164" fillId="0" borderId="1603" applyBorder="0"/>
    <xf numFmtId="260" fontId="164" fillId="0" borderId="1581" applyBorder="0"/>
    <xf numFmtId="260" fontId="164" fillId="0" borderId="1630" applyBorder="0"/>
    <xf numFmtId="260" fontId="164" fillId="0" borderId="1630" applyBorder="0"/>
    <xf numFmtId="260" fontId="164" fillId="0" borderId="1581" applyBorder="0"/>
    <xf numFmtId="260" fontId="164" fillId="0" borderId="1581" applyBorder="0"/>
    <xf numFmtId="260" fontId="164" fillId="0" borderId="1630" applyBorder="0"/>
    <xf numFmtId="260" fontId="164" fillId="0" borderId="1638" applyBorder="0"/>
    <xf numFmtId="260" fontId="164" fillId="0" borderId="1638" applyBorder="0"/>
    <xf numFmtId="224" fontId="108" fillId="0" borderId="1452" applyFont="0" applyFill="0" applyBorder="0" applyAlignment="0" applyProtection="0"/>
    <xf numFmtId="231" fontId="85" fillId="0" borderId="1528" applyFont="0" applyFill="0" applyBorder="0" applyAlignment="0" applyProtection="0"/>
    <xf numFmtId="0" fontId="147" fillId="73" borderId="1531">
      <alignment horizontal="left" vertical="center" wrapText="1"/>
    </xf>
    <xf numFmtId="166" fontId="113" fillId="0" borderId="1530">
      <protection locked="0"/>
    </xf>
    <xf numFmtId="208" fontId="90" fillId="63" borderId="1529"/>
    <xf numFmtId="0" fontId="147" fillId="73" borderId="1561">
      <alignment horizontal="left" vertical="center" wrapText="1"/>
    </xf>
    <xf numFmtId="166" fontId="113" fillId="0" borderId="1560">
      <protection locked="0"/>
    </xf>
    <xf numFmtId="208" fontId="90" fillId="63" borderId="1559"/>
    <xf numFmtId="0" fontId="147" fillId="73" borderId="1561">
      <alignment horizontal="left" vertical="center" wrapText="1"/>
    </xf>
    <xf numFmtId="166" fontId="113" fillId="0" borderId="1560">
      <protection locked="0"/>
    </xf>
    <xf numFmtId="208" fontId="90" fillId="63" borderId="1559"/>
    <xf numFmtId="0" fontId="147" fillId="73" borderId="1531">
      <alignment horizontal="left" vertical="center" wrapText="1"/>
    </xf>
    <xf numFmtId="2" fontId="149" fillId="0" borderId="1528"/>
    <xf numFmtId="14" fontId="85" fillId="0" borderId="1528" applyFont="0" applyFill="0" applyBorder="0" applyAlignment="0" applyProtection="0"/>
    <xf numFmtId="0" fontId="147" fillId="73" borderId="1570">
      <alignment horizontal="left" vertical="center" wrapText="1"/>
    </xf>
    <xf numFmtId="166" fontId="113" fillId="0" borderId="1569">
      <protection locked="0"/>
    </xf>
    <xf numFmtId="208" fontId="90" fillId="63" borderId="1568"/>
    <xf numFmtId="0" fontId="147" fillId="73" borderId="1596">
      <alignment horizontal="left" vertical="center" wrapText="1"/>
    </xf>
    <xf numFmtId="166" fontId="113" fillId="0" borderId="1595">
      <protection locked="0"/>
    </xf>
    <xf numFmtId="208" fontId="90" fillId="63" borderId="1594"/>
    <xf numFmtId="0" fontId="147" fillId="73" borderId="1586">
      <alignment horizontal="left" vertical="center" wrapText="1"/>
    </xf>
    <xf numFmtId="166" fontId="113" fillId="0" borderId="1585">
      <protection locked="0"/>
    </xf>
    <xf numFmtId="208" fontId="90" fillId="63" borderId="1584"/>
    <xf numFmtId="0" fontId="147" fillId="73" borderId="1609">
      <alignment horizontal="left" vertical="center" wrapText="1"/>
    </xf>
    <xf numFmtId="166" fontId="113" fillId="0" borderId="1608">
      <protection locked="0"/>
    </xf>
    <xf numFmtId="208" fontId="90" fillId="63" borderId="1607"/>
    <xf numFmtId="0" fontId="147" fillId="73" borderId="1609">
      <alignment horizontal="left" vertical="center" wrapText="1"/>
    </xf>
    <xf numFmtId="166" fontId="113" fillId="0" borderId="1608">
      <protection locked="0"/>
    </xf>
    <xf numFmtId="208" fontId="90" fillId="63" borderId="1607"/>
    <xf numFmtId="0" fontId="147" fillId="73" borderId="1609">
      <alignment horizontal="left" vertical="center" wrapText="1"/>
    </xf>
    <xf numFmtId="166" fontId="113" fillId="0" borderId="1608">
      <protection locked="0"/>
    </xf>
    <xf numFmtId="208" fontId="90" fillId="63" borderId="1607"/>
    <xf numFmtId="0" fontId="147" fillId="73" borderId="1623">
      <alignment horizontal="left" vertical="center" wrapText="1"/>
    </xf>
    <xf numFmtId="166" fontId="113" fillId="0" borderId="1622">
      <protection locked="0"/>
    </xf>
    <xf numFmtId="208" fontId="90" fillId="63" borderId="1621"/>
    <xf numFmtId="0" fontId="147" fillId="73" borderId="1623">
      <alignment horizontal="left" vertical="center" wrapText="1"/>
    </xf>
    <xf numFmtId="166" fontId="113" fillId="0" borderId="1622">
      <protection locked="0"/>
    </xf>
    <xf numFmtId="208" fontId="90" fillId="63" borderId="1621"/>
    <xf numFmtId="0" fontId="147" fillId="73" borderId="1596">
      <alignment horizontal="left" vertical="center" wrapText="1"/>
    </xf>
    <xf numFmtId="166" fontId="113" fillId="0" borderId="1595">
      <protection locked="0"/>
    </xf>
    <xf numFmtId="208" fontId="90" fillId="63" borderId="1594"/>
    <xf numFmtId="0" fontId="147" fillId="73" borderId="1623">
      <alignment horizontal="left" vertical="center" wrapText="1"/>
    </xf>
    <xf numFmtId="166" fontId="113" fillId="0" borderId="1622">
      <protection locked="0"/>
    </xf>
    <xf numFmtId="208" fontId="90" fillId="63" borderId="1621"/>
    <xf numFmtId="0" fontId="147" fillId="73" borderId="1596">
      <alignment horizontal="left" vertical="center" wrapText="1"/>
    </xf>
    <xf numFmtId="166" fontId="113" fillId="0" borderId="1595">
      <protection locked="0"/>
    </xf>
    <xf numFmtId="208" fontId="90" fillId="63" borderId="1594"/>
    <xf numFmtId="0" fontId="147" fillId="73" borderId="1623">
      <alignment horizontal="left" vertical="center" wrapText="1"/>
    </xf>
    <xf numFmtId="166" fontId="113" fillId="0" borderId="1622">
      <protection locked="0"/>
    </xf>
    <xf numFmtId="208" fontId="90" fillId="63" borderId="1621"/>
    <xf numFmtId="0" fontId="147" fillId="73" borderId="1623">
      <alignment horizontal="left" vertical="center" wrapText="1"/>
    </xf>
    <xf numFmtId="166" fontId="113" fillId="0" borderId="1622">
      <protection locked="0"/>
    </xf>
    <xf numFmtId="208" fontId="90" fillId="63" borderId="1621"/>
    <xf numFmtId="0" fontId="147" fillId="73" borderId="1643">
      <alignment horizontal="left" vertical="center" wrapText="1"/>
    </xf>
    <xf numFmtId="166" fontId="113" fillId="0" borderId="1642">
      <protection locked="0"/>
    </xf>
    <xf numFmtId="208" fontId="90" fillId="63" borderId="1641"/>
    <xf numFmtId="0" fontId="147" fillId="73" borderId="1657">
      <alignment horizontal="left" vertical="center" wrapText="1"/>
    </xf>
    <xf numFmtId="166" fontId="113" fillId="0" borderId="1656">
      <protection locked="0"/>
    </xf>
    <xf numFmtId="208" fontId="90" fillId="63" borderId="1655"/>
    <xf numFmtId="0" fontId="12" fillId="0" borderId="1542"/>
    <xf numFmtId="0" fontId="12" fillId="0" borderId="1551"/>
    <xf numFmtId="0" fontId="147" fillId="73" borderId="1531">
      <alignment horizontal="left" vertical="center" wrapText="1"/>
    </xf>
    <xf numFmtId="0" fontId="12" fillId="0" borderId="1551"/>
    <xf numFmtId="241" fontId="12" fillId="65" borderId="1451" applyNumberFormat="0" applyFont="0" applyBorder="0" applyAlignment="0">
      <alignment horizontal="right" vertical="center"/>
      <protection locked="0"/>
    </xf>
    <xf numFmtId="10" fontId="108" fillId="65" borderId="1542" applyNumberFormat="0" applyBorder="0" applyAlignment="0" applyProtection="0"/>
    <xf numFmtId="0" fontId="12" fillId="0" borderId="1573"/>
    <xf numFmtId="0" fontId="147" fillId="73" borderId="1561">
      <alignment horizontal="left" vertical="center" wrapText="1"/>
    </xf>
    <xf numFmtId="10" fontId="108" fillId="65" borderId="1551" applyNumberFormat="0" applyBorder="0" applyAlignment="0" applyProtection="0"/>
    <xf numFmtId="14" fontId="85" fillId="0" borderId="1528" applyFont="0" applyFill="0" applyBorder="0" applyAlignment="0" applyProtection="0"/>
    <xf numFmtId="208" fontId="90" fillId="63" borderId="1522"/>
    <xf numFmtId="166" fontId="113" fillId="0" borderId="1523">
      <protection locked="0"/>
    </xf>
    <xf numFmtId="0" fontId="147" fillId="73" borderId="1524">
      <alignment horizontal="left" vertical="center" wrapText="1"/>
    </xf>
    <xf numFmtId="2" fontId="149" fillId="0" borderId="1528"/>
    <xf numFmtId="0" fontId="147" fillId="73" borderId="1570">
      <alignment horizontal="left" vertical="center" wrapText="1"/>
    </xf>
    <xf numFmtId="0" fontId="47" fillId="0" borderId="1547">
      <alignment horizontal="left" vertical="center"/>
    </xf>
    <xf numFmtId="1" fontId="121" fillId="69" borderId="1533" applyNumberFormat="0" applyBorder="0" applyAlignment="0">
      <alignment horizontal="centerContinuous" vertical="center"/>
      <protection locked="0"/>
    </xf>
    <xf numFmtId="237" fontId="12" fillId="71" borderId="1542" applyNumberFormat="0" applyFont="0" applyBorder="0" applyAlignment="0" applyProtection="0"/>
    <xf numFmtId="0" fontId="25" fillId="8" borderId="1534" applyNumberFormat="0" applyAlignment="0" applyProtection="0"/>
    <xf numFmtId="10" fontId="108" fillId="65" borderId="1551" applyNumberFormat="0" applyBorder="0" applyAlignment="0" applyProtection="0"/>
    <xf numFmtId="0" fontId="12" fillId="0" borderId="1588"/>
    <xf numFmtId="1" fontId="121" fillId="69" borderId="1548" applyNumberFormat="0" applyBorder="0" applyAlignment="0">
      <alignment horizontal="centerContinuous" vertical="center"/>
      <protection locked="0"/>
    </xf>
    <xf numFmtId="0" fontId="25" fillId="8" borderId="1543" applyNumberFormat="0" applyAlignment="0" applyProtection="0"/>
    <xf numFmtId="0" fontId="47" fillId="0" borderId="1556">
      <alignment horizontal="left" vertical="center"/>
    </xf>
    <xf numFmtId="237" fontId="12" fillId="71" borderId="1551" applyNumberFormat="0" applyFont="0" applyBorder="0" applyAlignment="0" applyProtection="0"/>
    <xf numFmtId="224" fontId="108" fillId="0" borderId="1452" applyFont="0" applyFill="0" applyBorder="0" applyAlignment="0" applyProtection="0"/>
    <xf numFmtId="0" fontId="147" fillId="73" borderId="1586">
      <alignment horizontal="left" vertical="center" wrapText="1"/>
    </xf>
    <xf numFmtId="1" fontId="121" fillId="69" borderId="1557" applyNumberFormat="0" applyBorder="0" applyAlignment="0">
      <alignment horizontal="centerContinuous" vertical="center"/>
      <protection locked="0"/>
    </xf>
    <xf numFmtId="224" fontId="108" fillId="0" borderId="1452" applyFont="0" applyFill="0" applyBorder="0" applyAlignment="0" applyProtection="0"/>
    <xf numFmtId="10" fontId="108" fillId="65" borderId="1573" applyNumberFormat="0" applyBorder="0" applyAlignment="0" applyProtection="0"/>
    <xf numFmtId="0" fontId="47" fillId="0" borderId="1547">
      <alignment horizontal="left" vertical="center"/>
    </xf>
    <xf numFmtId="237" fontId="12" fillId="71" borderId="1551" applyNumberFormat="0" applyFont="0" applyBorder="0" applyAlignment="0" applyProtection="0"/>
    <xf numFmtId="1" fontId="121" fillId="69" borderId="1557" applyNumberFormat="0" applyBorder="0" applyAlignment="0">
      <alignment horizontal="centerContinuous" vertical="center"/>
      <protection locked="0"/>
    </xf>
    <xf numFmtId="224" fontId="108" fillId="0" borderId="1452" applyFont="0" applyFill="0" applyBorder="0" applyAlignment="0" applyProtection="0"/>
    <xf numFmtId="0" fontId="25" fillId="8" borderId="1552" applyNumberFormat="0" applyAlignment="0" applyProtection="0"/>
    <xf numFmtId="0" fontId="12" fillId="0" borderId="1612"/>
    <xf numFmtId="0" fontId="147" fillId="73" borderId="1586">
      <alignment horizontal="left" vertical="center" wrapText="1"/>
    </xf>
    <xf numFmtId="0" fontId="47" fillId="0" borderId="1581">
      <alignment horizontal="left" vertical="center"/>
    </xf>
    <xf numFmtId="10" fontId="108" fillId="65" borderId="1588" applyNumberFormat="0" applyBorder="0" applyAlignment="0" applyProtection="0"/>
    <xf numFmtId="231" fontId="85" fillId="0" borderId="1528" applyFont="0" applyFill="0" applyBorder="0" applyAlignment="0" applyProtection="0"/>
    <xf numFmtId="237" fontId="12" fillId="71" borderId="1573" applyNumberFormat="0" applyFont="0" applyBorder="0" applyAlignment="0" applyProtection="0"/>
    <xf numFmtId="224" fontId="108" fillId="0" borderId="1452" applyFont="0" applyFill="0" applyBorder="0" applyAlignment="0" applyProtection="0"/>
    <xf numFmtId="1" fontId="121" fillId="69" borderId="1548" applyNumberFormat="0" applyBorder="0" applyAlignment="0">
      <alignment horizontal="centerContinuous" vertical="center"/>
      <protection locked="0"/>
    </xf>
    <xf numFmtId="241" fontId="12" fillId="65" borderId="1451" applyNumberFormat="0" applyFont="0" applyBorder="0" applyAlignment="0">
      <alignment horizontal="right" vertical="center"/>
      <protection locked="0"/>
    </xf>
    <xf numFmtId="0" fontId="25" fillId="8" borderId="1578" applyNumberFormat="0" applyAlignment="0" applyProtection="0"/>
    <xf numFmtId="238" fontId="87" fillId="0" borderId="1462">
      <alignment horizontal="center"/>
    </xf>
    <xf numFmtId="0" fontId="47" fillId="0" borderId="1603">
      <alignment horizontal="left" vertical="center"/>
    </xf>
    <xf numFmtId="237" fontId="12" fillId="71" borderId="1588" applyNumberFormat="0" applyFont="0" applyBorder="0" applyAlignment="0" applyProtection="0"/>
    <xf numFmtId="224" fontId="108" fillId="0" borderId="1452" applyFont="0" applyFill="0" applyBorder="0" applyAlignment="0" applyProtection="0"/>
    <xf numFmtId="0" fontId="12" fillId="0" borderId="1624"/>
    <xf numFmtId="0" fontId="147" fillId="73" borderId="1609">
      <alignment horizontal="left" vertical="center" wrapText="1"/>
    </xf>
    <xf numFmtId="1" fontId="121" fillId="69" borderId="1604" applyNumberFormat="0" applyBorder="0" applyAlignment="0">
      <alignment horizontal="centerContinuous" vertical="center"/>
      <protection locked="0"/>
    </xf>
    <xf numFmtId="10" fontId="108" fillId="65" borderId="1612" applyNumberFormat="0" applyBorder="0" applyAlignment="0" applyProtection="0"/>
    <xf numFmtId="0" fontId="25" fillId="8" borderId="1589" applyNumberFormat="0" applyAlignment="0" applyProtection="0"/>
    <xf numFmtId="0" fontId="47" fillId="0" borderId="1603">
      <alignment horizontal="left" vertical="center"/>
    </xf>
    <xf numFmtId="224" fontId="108" fillId="0" borderId="1452" applyFont="0" applyFill="0" applyBorder="0" applyAlignment="0" applyProtection="0"/>
    <xf numFmtId="238" fontId="87" fillId="0" borderId="1462">
      <alignment horizontal="center"/>
    </xf>
    <xf numFmtId="227" fontId="78" fillId="0" borderId="1461" applyNumberFormat="0" applyFill="0">
      <alignment horizontal="right"/>
    </xf>
    <xf numFmtId="227" fontId="78" fillId="0" borderId="1461" applyNumberFormat="0" applyFill="0">
      <alignment horizontal="right"/>
    </xf>
    <xf numFmtId="224" fontId="108" fillId="0" borderId="1452" applyFont="0" applyFill="0" applyBorder="0" applyAlignment="0" applyProtection="0"/>
    <xf numFmtId="1" fontId="121" fillId="69" borderId="1604" applyNumberFormat="0" applyBorder="0" applyAlignment="0">
      <alignment horizontal="centerContinuous" vertical="center"/>
      <protection locked="0"/>
    </xf>
    <xf numFmtId="0" fontId="25" fillId="8" borderId="1589" applyNumberFormat="0" applyAlignment="0" applyProtection="0"/>
    <xf numFmtId="0" fontId="47" fillId="0" borderId="1617">
      <alignment horizontal="left" vertical="center"/>
    </xf>
    <xf numFmtId="237" fontId="12" fillId="71" borderId="1612" applyNumberFormat="0" applyFont="0" applyBorder="0" applyAlignment="0" applyProtection="0"/>
    <xf numFmtId="0" fontId="147" fillId="73" borderId="1596">
      <alignment horizontal="left" vertical="center" wrapText="1"/>
    </xf>
    <xf numFmtId="0" fontId="12" fillId="0" borderId="1624"/>
    <xf numFmtId="224" fontId="108" fillId="0" borderId="1452" applyFont="0" applyFill="0" applyBorder="0" applyAlignment="0" applyProtection="0"/>
    <xf numFmtId="1" fontId="121" fillId="69" borderId="1618" applyNumberFormat="0" applyBorder="0" applyAlignment="0">
      <alignment horizontal="centerContinuous" vertical="center"/>
      <protection locked="0"/>
    </xf>
    <xf numFmtId="10" fontId="108" fillId="65" borderId="1624" applyNumberFormat="0" applyBorder="0" applyAlignment="0" applyProtection="0"/>
    <xf numFmtId="0" fontId="25" fillId="8" borderId="1613" applyNumberFormat="0" applyAlignment="0" applyProtection="0"/>
    <xf numFmtId="0" fontId="147" fillId="73" borderId="1623">
      <alignment horizontal="left" vertical="center" wrapText="1"/>
    </xf>
    <xf numFmtId="224" fontId="108" fillId="0" borderId="1452" applyFont="0" applyFill="0" applyBorder="0" applyAlignment="0" applyProtection="0"/>
    <xf numFmtId="227" fontId="78" fillId="0" borderId="1461" applyNumberFormat="0" applyFill="0">
      <alignment horizontal="right"/>
    </xf>
    <xf numFmtId="227" fontId="78" fillId="0" borderId="1461" applyNumberFormat="0" applyFill="0">
      <alignment horizontal="right"/>
    </xf>
    <xf numFmtId="224" fontId="108" fillId="0" borderId="1452" applyFont="0" applyFill="0" applyBorder="0" applyAlignment="0" applyProtection="0"/>
    <xf numFmtId="224" fontId="108" fillId="0" borderId="1452" applyFont="0" applyFill="0" applyBorder="0" applyAlignment="0" applyProtection="0"/>
    <xf numFmtId="0" fontId="47" fillId="0" borderId="1581">
      <alignment horizontal="left" vertical="center"/>
    </xf>
    <xf numFmtId="0" fontId="12" fillId="0" borderId="1646"/>
    <xf numFmtId="237" fontId="12" fillId="71" borderId="1624" applyNumberFormat="0" applyFont="0" applyBorder="0" applyAlignment="0" applyProtection="0"/>
    <xf numFmtId="241" fontId="194" fillId="86" borderId="1532" applyNumberFormat="0" applyBorder="0" applyAlignment="0" applyProtection="0">
      <alignment vertical="center"/>
    </xf>
    <xf numFmtId="171" fontId="85" fillId="0" borderId="1541"/>
    <xf numFmtId="224" fontId="108" fillId="0" borderId="1452" applyFont="0" applyFill="0" applyBorder="0" applyAlignment="0" applyProtection="0"/>
    <xf numFmtId="0" fontId="147" fillId="73" borderId="1596">
      <alignment horizontal="left" vertical="center" wrapText="1"/>
    </xf>
    <xf numFmtId="14" fontId="85" fillId="0" borderId="1528" applyFont="0" applyFill="0" applyBorder="0" applyAlignment="0" applyProtection="0"/>
    <xf numFmtId="1" fontId="121" fillId="69" borderId="1593" applyNumberFormat="0" applyBorder="0" applyAlignment="0">
      <alignment horizontal="centerContinuous" vertical="center"/>
      <protection locked="0"/>
    </xf>
    <xf numFmtId="224" fontId="108" fillId="0" borderId="1452" applyFont="0" applyFill="0" applyBorder="0" applyAlignment="0" applyProtection="0"/>
    <xf numFmtId="0" fontId="47" fillId="0" borderId="1581">
      <alignment horizontal="left" vertical="center"/>
    </xf>
    <xf numFmtId="241" fontId="194" fillId="86" borderId="1562" applyNumberFormat="0" applyBorder="0" applyAlignment="0" applyProtection="0">
      <alignment vertical="center"/>
    </xf>
    <xf numFmtId="171" fontId="85" fillId="0" borderId="1563"/>
    <xf numFmtId="10" fontId="108" fillId="65" borderId="1624" applyNumberFormat="0" applyBorder="0" applyAlignment="0" applyProtection="0"/>
    <xf numFmtId="0" fontId="25" fillId="8" borderId="1626" applyNumberFormat="0" applyAlignment="0" applyProtection="0"/>
    <xf numFmtId="2" fontId="149" fillId="0" borderId="1528"/>
    <xf numFmtId="224" fontId="108" fillId="0" borderId="1452" applyFont="0" applyFill="0" applyBorder="0" applyAlignment="0" applyProtection="0"/>
    <xf numFmtId="1" fontId="121" fillId="69" borderId="1593" applyNumberFormat="0" applyBorder="0" applyAlignment="0">
      <alignment horizontal="centerContinuous" vertical="center"/>
      <protection locked="0"/>
    </xf>
    <xf numFmtId="224" fontId="108" fillId="0" borderId="1452" applyFont="0" applyFill="0" applyBorder="0" applyAlignment="0" applyProtection="0"/>
    <xf numFmtId="0" fontId="147" fillId="73" borderId="1623">
      <alignment horizontal="left" vertical="center" wrapText="1"/>
    </xf>
    <xf numFmtId="0" fontId="25" fillId="8" borderId="1598" applyNumberFormat="0" applyAlignment="0" applyProtection="0"/>
    <xf numFmtId="224" fontId="108" fillId="0" borderId="1452" applyFont="0" applyFill="0" applyBorder="0" applyAlignment="0" applyProtection="0"/>
    <xf numFmtId="241" fontId="194" fillId="86" borderId="1562" applyNumberFormat="0" applyBorder="0" applyAlignment="0" applyProtection="0">
      <alignment vertical="center"/>
    </xf>
    <xf numFmtId="171" fontId="85" fillId="0" borderId="1563"/>
    <xf numFmtId="0" fontId="47" fillId="0" borderId="1581">
      <alignment horizontal="left" vertical="center"/>
    </xf>
    <xf numFmtId="224" fontId="108" fillId="0" borderId="1452" applyFont="0" applyFill="0" applyBorder="0" applyAlignment="0" applyProtection="0"/>
    <xf numFmtId="0" fontId="47" fillId="0" borderId="1581">
      <alignment horizontal="left" vertical="center"/>
    </xf>
    <xf numFmtId="1" fontId="121" fillId="69" borderId="1593" applyNumberFormat="0" applyBorder="0" applyAlignment="0">
      <alignment horizontal="centerContinuous" vertical="center"/>
      <protection locked="0"/>
    </xf>
    <xf numFmtId="237" fontId="12" fillId="71" borderId="1624" applyNumberFormat="0" applyFont="0" applyBorder="0" applyAlignment="0" applyProtection="0"/>
    <xf numFmtId="0" fontId="147" fillId="73" borderId="1643">
      <alignment horizontal="left" vertical="center" wrapText="1"/>
    </xf>
    <xf numFmtId="0" fontId="25" fillId="8" borderId="1598" applyNumberFormat="0" applyAlignment="0" applyProtection="0"/>
    <xf numFmtId="166" fontId="113" fillId="0" borderId="1530">
      <protection locked="0"/>
    </xf>
    <xf numFmtId="224" fontId="108" fillId="0" borderId="1452" applyFont="0" applyFill="0" applyBorder="0" applyAlignment="0" applyProtection="0"/>
    <xf numFmtId="1" fontId="121" fillId="69" borderId="1593" applyNumberFormat="0" applyBorder="0" applyAlignment="0">
      <alignment horizontal="centerContinuous" vertical="center"/>
      <protection locked="0"/>
    </xf>
    <xf numFmtId="10" fontId="108" fillId="65" borderId="1646" applyNumberFormat="0" applyBorder="0" applyAlignment="0" applyProtection="0"/>
    <xf numFmtId="224" fontId="108" fillId="0" borderId="1452" applyFont="0" applyFill="0" applyBorder="0" applyAlignment="0" applyProtection="0"/>
    <xf numFmtId="0" fontId="25" fillId="8" borderId="1626" applyNumberFormat="0" applyAlignment="0" applyProtection="0"/>
    <xf numFmtId="241" fontId="194" fillId="86" borderId="1571" applyNumberFormat="0" applyBorder="0" applyAlignment="0" applyProtection="0">
      <alignment vertical="center"/>
    </xf>
    <xf numFmtId="171" fontId="85" fillId="0" borderId="1572"/>
    <xf numFmtId="224" fontId="108" fillId="0" borderId="1452" applyFont="0" applyFill="0" applyBorder="0" applyAlignment="0" applyProtection="0"/>
    <xf numFmtId="0" fontId="12" fillId="24" borderId="1544" applyNumberFormat="0" applyFont="0" applyAlignment="0" applyProtection="0"/>
    <xf numFmtId="0" fontId="25" fillId="8" borderId="1598" applyNumberFormat="0" applyAlignment="0" applyProtection="0"/>
    <xf numFmtId="224" fontId="108" fillId="0" borderId="1452" applyFont="0" applyFill="0" applyBorder="0" applyAlignment="0" applyProtection="0"/>
    <xf numFmtId="0" fontId="47" fillId="0" borderId="1651">
      <alignment horizontal="left" vertical="center"/>
    </xf>
    <xf numFmtId="231" fontId="85" fillId="0" borderId="1528" applyFont="0" applyFill="0" applyBorder="0" applyAlignment="0" applyProtection="0"/>
    <xf numFmtId="241" fontId="194" fillId="86" borderId="1602" applyNumberFormat="0" applyBorder="0" applyAlignment="0" applyProtection="0">
      <alignment vertical="center"/>
    </xf>
    <xf numFmtId="241" fontId="194" fillId="86" borderId="1597" applyNumberFormat="0" applyBorder="0" applyAlignment="0" applyProtection="0">
      <alignment vertical="center"/>
    </xf>
    <xf numFmtId="171" fontId="85" fillId="0" borderId="1587"/>
    <xf numFmtId="166" fontId="113" fillId="0" borderId="1560">
      <protection locked="0"/>
    </xf>
    <xf numFmtId="237" fontId="12" fillId="71" borderId="1646" applyNumberFormat="0" applyFont="0" applyBorder="0" applyAlignment="0" applyProtection="0"/>
    <xf numFmtId="224" fontId="108" fillId="0" borderId="1452" applyFont="0" applyFill="0" applyBorder="0" applyAlignment="0" applyProtection="0"/>
    <xf numFmtId="1" fontId="121" fillId="69" borderId="1652" applyNumberFormat="0" applyBorder="0" applyAlignment="0">
      <alignment horizontal="centerContinuous" vertical="center"/>
      <protection locked="0"/>
    </xf>
    <xf numFmtId="224" fontId="108" fillId="0" borderId="1452" applyFont="0" applyFill="0" applyBorder="0" applyAlignment="0" applyProtection="0"/>
    <xf numFmtId="0" fontId="47" fillId="0" borderId="1651">
      <alignment horizontal="left" vertical="center"/>
    </xf>
    <xf numFmtId="0" fontId="25" fillId="8" borderId="1647" applyNumberFormat="0" applyAlignment="0" applyProtection="0"/>
    <xf numFmtId="166" fontId="113" fillId="0" borderId="1569">
      <protection locked="0"/>
    </xf>
    <xf numFmtId="224" fontId="108" fillId="0" borderId="1452" applyFont="0" applyFill="0" applyBorder="0" applyAlignment="0" applyProtection="0"/>
    <xf numFmtId="1" fontId="121" fillId="69" borderId="1652" applyNumberFormat="0" applyBorder="0" applyAlignment="0">
      <alignment horizontal="centerContinuous" vertical="center"/>
      <protection locked="0"/>
    </xf>
    <xf numFmtId="0" fontId="25" fillId="8" borderId="1647" applyNumberFormat="0" applyAlignment="0" applyProtection="0"/>
    <xf numFmtId="224" fontId="108" fillId="0" borderId="1452" applyFont="0" applyFill="0" applyBorder="0" applyAlignment="0" applyProtection="0"/>
    <xf numFmtId="171" fontId="85" fillId="0" borderId="1611"/>
    <xf numFmtId="171" fontId="85" fillId="0" borderId="1611"/>
    <xf numFmtId="241" fontId="194" fillId="86" borderId="1610" applyNumberFormat="0" applyBorder="0" applyAlignment="0" applyProtection="0">
      <alignment vertical="center"/>
    </xf>
    <xf numFmtId="166" fontId="113" fillId="0" borderId="1585">
      <protection locked="0"/>
    </xf>
    <xf numFmtId="224" fontId="108" fillId="0" borderId="1452" applyFont="0" applyFill="0" applyBorder="0" applyAlignment="0" applyProtection="0"/>
    <xf numFmtId="166" fontId="113" fillId="0" borderId="1585">
      <protection locked="0"/>
    </xf>
    <xf numFmtId="0" fontId="17" fillId="21" borderId="1534" applyNumberFormat="0" applyAlignment="0" applyProtection="0"/>
    <xf numFmtId="0" fontId="12" fillId="24" borderId="1590" applyNumberFormat="0" applyFont="0" applyAlignment="0" applyProtection="0"/>
    <xf numFmtId="241" fontId="194" fillId="86" borderId="1610" applyNumberFormat="0" applyBorder="0" applyAlignment="0" applyProtection="0">
      <alignment vertical="center"/>
    </xf>
    <xf numFmtId="171" fontId="85" fillId="0" borderId="1620"/>
    <xf numFmtId="0" fontId="83" fillId="0" borderId="1539" applyNumberFormat="0" applyFont="0" applyFill="0" applyAlignment="0" applyProtection="0"/>
    <xf numFmtId="171" fontId="85" fillId="0" borderId="1620"/>
    <xf numFmtId="0" fontId="17" fillId="21" borderId="1543" applyNumberFormat="0" applyAlignment="0" applyProtection="0"/>
    <xf numFmtId="208" fontId="90" fillId="63" borderId="1529"/>
    <xf numFmtId="0" fontId="83" fillId="0" borderId="1549" applyNumberFormat="0" applyFont="0" applyFill="0" applyAlignment="0" applyProtection="0"/>
    <xf numFmtId="0" fontId="12" fillId="24" borderId="1590" applyNumberFormat="0" applyFont="0" applyAlignment="0" applyProtection="0"/>
    <xf numFmtId="167" fontId="87" fillId="0" borderId="1550" applyFont="0"/>
    <xf numFmtId="171" fontId="85" fillId="0" borderId="1620"/>
    <xf numFmtId="0" fontId="99" fillId="0" borderId="1459" applyNumberFormat="0" applyFont="0" applyFill="0" applyAlignment="0" applyProtection="0">
      <alignment horizontal="centerContinuous"/>
    </xf>
    <xf numFmtId="208" fontId="90" fillId="63" borderId="1559"/>
    <xf numFmtId="171" fontId="85" fillId="0" borderId="1632"/>
    <xf numFmtId="166" fontId="113" fillId="0" borderId="1608">
      <protection locked="0"/>
    </xf>
    <xf numFmtId="167" fontId="87" fillId="0" borderId="1550" applyFont="0"/>
    <xf numFmtId="0" fontId="12" fillId="24" borderId="1616" applyNumberFormat="0" applyFont="0" applyAlignment="0" applyProtection="0"/>
    <xf numFmtId="0" fontId="17" fillId="21" borderId="1552" applyNumberFormat="0" applyAlignment="0" applyProtection="0"/>
    <xf numFmtId="0" fontId="83" fillId="0" borderId="1549" applyNumberFormat="0" applyFont="0" applyFill="0" applyAlignment="0" applyProtection="0"/>
    <xf numFmtId="0" fontId="83" fillId="0" borderId="1528" applyNumberFormat="0" applyFont="0" applyFill="0" applyAlignment="0" applyProtection="0"/>
    <xf numFmtId="0" fontId="97" fillId="0" borderId="1528" applyNumberFormat="0" applyFill="0" applyAlignment="0" applyProtection="0"/>
    <xf numFmtId="241" fontId="194" fillId="86" borderId="1610" applyNumberFormat="0" applyBorder="0" applyAlignment="0" applyProtection="0">
      <alignment vertical="center"/>
    </xf>
    <xf numFmtId="171" fontId="85" fillId="0" borderId="1620"/>
    <xf numFmtId="208" fontId="90" fillId="63" borderId="1568"/>
    <xf numFmtId="167" fontId="87" fillId="0" borderId="1567" applyFont="0"/>
    <xf numFmtId="171" fontId="85" fillId="0" borderId="1632"/>
    <xf numFmtId="0" fontId="17" fillId="21" borderId="1578" applyNumberFormat="0" applyAlignment="0" applyProtection="0"/>
    <xf numFmtId="0" fontId="83" fillId="0" borderId="1582" applyNumberFormat="0" applyFont="0" applyFill="0" applyAlignment="0" applyProtection="0"/>
    <xf numFmtId="208" fontId="90" fillId="63" borderId="1584"/>
    <xf numFmtId="241" fontId="194" fillId="86" borderId="1610" applyNumberFormat="0" applyBorder="0" applyAlignment="0" applyProtection="0">
      <alignment vertical="center"/>
    </xf>
    <xf numFmtId="171" fontId="85" fillId="0" borderId="1620"/>
    <xf numFmtId="167" fontId="87" fillId="0" borderId="1583" applyFont="0"/>
    <xf numFmtId="166" fontId="113" fillId="0" borderId="1595">
      <protection locked="0"/>
    </xf>
    <xf numFmtId="0" fontId="12" fillId="24" borderId="1627" applyNumberFormat="0" applyFont="0" applyAlignment="0" applyProtection="0"/>
    <xf numFmtId="241" fontId="194" fillId="86" borderId="1610" applyNumberFormat="0" applyBorder="0" applyAlignment="0" applyProtection="0">
      <alignment vertical="center"/>
    </xf>
    <xf numFmtId="171" fontId="85" fillId="0" borderId="1620"/>
    <xf numFmtId="0" fontId="17" fillId="21" borderId="1589" applyNumberFormat="0" applyAlignment="0" applyProtection="0"/>
    <xf numFmtId="0" fontId="83" fillId="0" borderId="1605" applyNumberFormat="0" applyFont="0" applyFill="0" applyAlignment="0" applyProtection="0"/>
    <xf numFmtId="260" fontId="164" fillId="0" borderId="1556" applyBorder="0"/>
    <xf numFmtId="0" fontId="99" fillId="0" borderId="1459" applyNumberFormat="0" applyFont="0" applyFill="0" applyAlignment="0" applyProtection="0">
      <alignment horizontal="centerContinuous"/>
    </xf>
    <xf numFmtId="166" fontId="113" fillId="0" borderId="1622">
      <protection locked="0"/>
    </xf>
    <xf numFmtId="260" fontId="164" fillId="0" borderId="1538" applyBorder="0"/>
    <xf numFmtId="0" fontId="12" fillId="24" borderId="1599" applyNumberFormat="0" applyFont="0" applyAlignment="0" applyProtection="0"/>
    <xf numFmtId="208" fontId="90" fillId="63" borderId="1584"/>
    <xf numFmtId="167" fontId="87" fillId="0" borderId="1583" applyFont="0"/>
    <xf numFmtId="241" fontId="194" fillId="86" borderId="1644" applyNumberFormat="0" applyBorder="0" applyAlignment="0" applyProtection="0">
      <alignment vertical="center"/>
    </xf>
    <xf numFmtId="171" fontId="85" fillId="0" borderId="1645"/>
    <xf numFmtId="0" fontId="17" fillId="21" borderId="1589" applyNumberFormat="0" applyAlignment="0" applyProtection="0"/>
    <xf numFmtId="0" fontId="83" fillId="0" borderId="1605" applyNumberFormat="0" applyFont="0" applyFill="0" applyAlignment="0" applyProtection="0"/>
    <xf numFmtId="0" fontId="12" fillId="24" borderId="1599" applyNumberFormat="0" applyFont="0" applyAlignment="0" applyProtection="0"/>
    <xf numFmtId="166" fontId="113" fillId="0" borderId="1595">
      <protection locked="0"/>
    </xf>
    <xf numFmtId="0" fontId="12" fillId="24" borderId="1627" applyNumberFormat="0" applyFont="0" applyAlignment="0" applyProtection="0"/>
    <xf numFmtId="0" fontId="99" fillId="0" borderId="1459" applyNumberFormat="0" applyFont="0" applyFill="0" applyAlignment="0" applyProtection="0">
      <alignment horizontal="centerContinuous"/>
    </xf>
    <xf numFmtId="241" fontId="194" fillId="86" borderId="1658" applyNumberFormat="0" applyBorder="0" applyAlignment="0" applyProtection="0">
      <alignment vertical="center"/>
    </xf>
    <xf numFmtId="0" fontId="17" fillId="21" borderId="1613" applyNumberFormat="0" applyAlignment="0" applyProtection="0"/>
    <xf numFmtId="171" fontId="85" fillId="0" borderId="1659"/>
    <xf numFmtId="0" fontId="83" fillId="0" borderId="1619" applyNumberFormat="0" applyFont="0" applyFill="0" applyAlignment="0" applyProtection="0"/>
    <xf numFmtId="0" fontId="12" fillId="24" borderId="1537" applyNumberFormat="0" applyFont="0" applyAlignment="0" applyProtection="0"/>
    <xf numFmtId="208" fontId="90" fillId="63" borderId="1607"/>
    <xf numFmtId="167" fontId="87" fillId="0" borderId="1606" applyFont="0"/>
    <xf numFmtId="166" fontId="113" fillId="0" borderId="1622">
      <protection locked="0"/>
    </xf>
    <xf numFmtId="0" fontId="83" fillId="0" borderId="1582" applyNumberFormat="0" applyFont="0" applyFill="0" applyAlignment="0" applyProtection="0"/>
    <xf numFmtId="166" fontId="113" fillId="0" borderId="1642">
      <protection locked="0"/>
    </xf>
    <xf numFmtId="0" fontId="12" fillId="24" borderId="1648" applyNumberFormat="0" applyFont="0" applyAlignment="0" applyProtection="0"/>
    <xf numFmtId="0" fontId="17" fillId="21" borderId="1626" applyNumberFormat="0" applyAlignment="0" applyProtection="0"/>
    <xf numFmtId="0" fontId="83" fillId="0" borderId="1582" applyNumberFormat="0" applyFont="0" applyFill="0" applyAlignment="0" applyProtection="0"/>
    <xf numFmtId="0" fontId="12" fillId="24" borderId="1648" applyNumberFormat="0" applyFont="0" applyAlignment="0" applyProtection="0"/>
    <xf numFmtId="208" fontId="90" fillId="63" borderId="1594"/>
    <xf numFmtId="0" fontId="17" fillId="21" borderId="1598" applyNumberFormat="0" applyAlignment="0" applyProtection="0"/>
    <xf numFmtId="0" fontId="83" fillId="0" borderId="1582" applyNumberFormat="0" applyFont="0" applyFill="0" applyAlignment="0" applyProtection="0"/>
    <xf numFmtId="208" fontId="90" fillId="63" borderId="1621"/>
    <xf numFmtId="167" fontId="87" fillId="0" borderId="1625" applyFont="0"/>
    <xf numFmtId="0" fontId="17" fillId="21" borderId="1598" applyNumberFormat="0" applyAlignment="0" applyProtection="0"/>
    <xf numFmtId="0" fontId="83" fillId="0" borderId="1582" applyNumberFormat="0" applyFont="0" applyFill="0" applyAlignment="0" applyProtection="0"/>
    <xf numFmtId="0" fontId="17" fillId="21" borderId="1626" applyNumberFormat="0" applyAlignment="0" applyProtection="0"/>
    <xf numFmtId="0" fontId="83" fillId="0" borderId="1582" applyNumberFormat="0" applyFont="0" applyFill="0" applyAlignment="0" applyProtection="0"/>
    <xf numFmtId="0" fontId="12" fillId="61" borderId="1534" applyNumberFormat="0">
      <alignment horizontal="left" vertical="center"/>
    </xf>
    <xf numFmtId="0" fontId="12" fillId="60" borderId="1534" applyNumberFormat="0">
      <alignment horizontal="centerContinuous" vertical="center" wrapText="1"/>
    </xf>
    <xf numFmtId="208" fontId="90" fillId="63" borderId="1594"/>
    <xf numFmtId="171" fontId="12" fillId="0" borderId="1528" applyBorder="0" applyProtection="0">
      <alignment horizontal="right" vertical="center"/>
    </xf>
    <xf numFmtId="0" fontId="189" fillId="83" borderId="1528" applyBorder="0" applyProtection="0">
      <alignment horizontal="centerContinuous" vertical="center"/>
    </xf>
    <xf numFmtId="0" fontId="17" fillId="21" borderId="1598" applyNumberFormat="0" applyAlignment="0" applyProtection="0"/>
    <xf numFmtId="241" fontId="194" fillId="86" borderId="1532" applyNumberFormat="0" applyBorder="0" applyAlignment="0" applyProtection="0">
      <alignment vertical="center"/>
    </xf>
    <xf numFmtId="49" fontId="79" fillId="0" borderId="1528">
      <alignment vertical="center"/>
    </xf>
    <xf numFmtId="0" fontId="12" fillId="61" borderId="1543" applyNumberFormat="0">
      <alignment horizontal="left" vertical="center"/>
    </xf>
    <xf numFmtId="0" fontId="83" fillId="0" borderId="1528" applyNumberFormat="0" applyFont="0" applyFill="0" applyAlignment="0" applyProtection="0"/>
    <xf numFmtId="0" fontId="97" fillId="0" borderId="1528" applyNumberFormat="0" applyFill="0" applyAlignment="0" applyProtection="0"/>
    <xf numFmtId="260" fontId="164" fillId="0" borderId="1564" applyBorder="0"/>
    <xf numFmtId="260" fontId="164" fillId="0" borderId="1547" applyBorder="0"/>
    <xf numFmtId="283" fontId="79" fillId="0" borderId="1528">
      <alignment horizontal="right"/>
    </xf>
    <xf numFmtId="0" fontId="12" fillId="60" borderId="1543" applyNumberFormat="0">
      <alignment horizontal="centerContinuous" vertical="center" wrapText="1"/>
    </xf>
    <xf numFmtId="229" fontId="81" fillId="65" borderId="1467" applyFont="0" applyFill="0" applyBorder="0" applyAlignment="0" applyProtection="0"/>
    <xf numFmtId="208" fontId="90" fillId="63" borderId="1621"/>
    <xf numFmtId="260" fontId="164" fillId="0" borderId="1538" applyBorder="0"/>
    <xf numFmtId="0" fontId="17" fillId="21" borderId="1647" applyNumberFormat="0" applyAlignment="0" applyProtection="0"/>
    <xf numFmtId="0" fontId="83" fillId="0" borderId="1653" applyNumberFormat="0" applyFont="0" applyFill="0" applyAlignment="0" applyProtection="0"/>
    <xf numFmtId="208" fontId="90" fillId="63" borderId="1641"/>
    <xf numFmtId="0" fontId="17" fillId="21" borderId="1647" applyNumberFormat="0" applyAlignment="0" applyProtection="0"/>
    <xf numFmtId="167" fontId="87" fillId="0" borderId="1640" applyFont="0"/>
    <xf numFmtId="0" fontId="83" fillId="0" borderId="1653" applyNumberFormat="0" applyFont="0" applyFill="0" applyAlignment="0" applyProtection="0"/>
    <xf numFmtId="0" fontId="97" fillId="0" borderId="1528" applyNumberFormat="0" applyFill="0" applyAlignment="0" applyProtection="0"/>
    <xf numFmtId="0" fontId="83" fillId="0" borderId="1528" applyNumberFormat="0" applyFont="0" applyFill="0" applyAlignment="0" applyProtection="0"/>
    <xf numFmtId="231" fontId="85" fillId="0" borderId="1528" applyFont="0" applyFill="0" applyBorder="0" applyAlignment="0" applyProtection="0"/>
    <xf numFmtId="2" fontId="149" fillId="0" borderId="1528"/>
    <xf numFmtId="14" fontId="85" fillId="0" borderId="1528" applyFont="0" applyFill="0" applyBorder="0" applyAlignment="0" applyProtection="0"/>
    <xf numFmtId="171" fontId="12" fillId="0" borderId="1528" applyBorder="0" applyProtection="0">
      <alignment horizontal="right" vertical="center"/>
    </xf>
    <xf numFmtId="0" fontId="189" fillId="83" borderId="1528" applyBorder="0" applyProtection="0">
      <alignment horizontal="centerContinuous" vertical="center"/>
    </xf>
    <xf numFmtId="49" fontId="79" fillId="0" borderId="1528">
      <alignment vertical="center"/>
    </xf>
    <xf numFmtId="283" fontId="79" fillId="0" borderId="1528">
      <alignment horizontal="right"/>
    </xf>
    <xf numFmtId="0" fontId="147" fillId="73" borderId="1561">
      <alignment horizontal="left" vertical="center" wrapText="1"/>
    </xf>
    <xf numFmtId="166" fontId="113" fillId="0" borderId="1560">
      <protection locked="0"/>
    </xf>
    <xf numFmtId="208" fontId="90" fillId="63" borderId="1559"/>
    <xf numFmtId="0" fontId="147" fillId="73" borderId="1586">
      <alignment horizontal="left" vertical="center" wrapText="1"/>
    </xf>
    <xf numFmtId="0" fontId="147" fillId="73" borderId="1570">
      <alignment horizontal="left" vertical="center" wrapText="1"/>
    </xf>
    <xf numFmtId="166" fontId="113" fillId="0" borderId="1569">
      <protection locked="0"/>
    </xf>
    <xf numFmtId="208" fontId="90" fillId="63" borderId="1568"/>
    <xf numFmtId="166" fontId="113" fillId="0" borderId="1585">
      <protection locked="0"/>
    </xf>
    <xf numFmtId="208" fontId="90" fillId="63" borderId="1584"/>
    <xf numFmtId="0" fontId="147" fillId="73" borderId="1609">
      <alignment horizontal="left" vertical="center" wrapText="1"/>
    </xf>
    <xf numFmtId="166" fontId="113" fillId="0" borderId="1608">
      <protection locked="0"/>
    </xf>
    <xf numFmtId="208" fontId="90" fillId="63" borderId="1607"/>
    <xf numFmtId="0" fontId="147" fillId="73" borderId="1623">
      <alignment horizontal="left" vertical="center" wrapText="1"/>
    </xf>
    <xf numFmtId="166" fontId="113" fillId="0" borderId="1622">
      <protection locked="0"/>
    </xf>
    <xf numFmtId="0" fontId="147" fillId="73" borderId="1586">
      <alignment horizontal="left" vertical="center" wrapText="1"/>
    </xf>
    <xf numFmtId="166" fontId="113" fillId="0" borderId="1585">
      <protection locked="0"/>
    </xf>
    <xf numFmtId="208" fontId="90" fillId="63" borderId="1584"/>
    <xf numFmtId="208" fontId="90" fillId="63" borderId="1621"/>
    <xf numFmtId="0" fontId="147" fillId="73" borderId="1623">
      <alignment horizontal="left" vertical="center" wrapText="1"/>
    </xf>
    <xf numFmtId="166" fontId="113" fillId="0" borderId="1622">
      <protection locked="0"/>
    </xf>
    <xf numFmtId="208" fontId="90" fillId="63" borderId="1621"/>
    <xf numFmtId="0" fontId="147" fillId="73" borderId="1623">
      <alignment horizontal="left" vertical="center" wrapText="1"/>
    </xf>
    <xf numFmtId="166" fontId="113" fillId="0" borderId="1622">
      <protection locked="0"/>
    </xf>
    <xf numFmtId="208" fontId="90" fillId="63" borderId="1621"/>
    <xf numFmtId="0" fontId="147" fillId="73" borderId="1623">
      <alignment horizontal="left" vertical="center" wrapText="1"/>
    </xf>
    <xf numFmtId="166" fontId="113" fillId="0" borderId="1622">
      <protection locked="0"/>
    </xf>
    <xf numFmtId="208" fontId="90" fillId="63" borderId="1621"/>
    <xf numFmtId="0" fontId="147" fillId="73" borderId="1596">
      <alignment horizontal="left" vertical="center" wrapText="1"/>
    </xf>
    <xf numFmtId="166" fontId="113" fillId="0" borderId="1595">
      <protection locked="0"/>
    </xf>
    <xf numFmtId="208" fontId="90" fillId="63" borderId="1594"/>
    <xf numFmtId="0" fontId="147" fillId="73" borderId="1596">
      <alignment horizontal="left" vertical="center" wrapText="1"/>
    </xf>
    <xf numFmtId="166" fontId="113" fillId="0" borderId="1595">
      <protection locked="0"/>
    </xf>
    <xf numFmtId="208" fontId="90" fillId="63" borderId="1594"/>
    <xf numFmtId="0" fontId="147" fillId="73" borderId="1623">
      <alignment horizontal="left" vertical="center" wrapText="1"/>
    </xf>
    <xf numFmtId="166" fontId="113" fillId="0" borderId="1622">
      <protection locked="0"/>
    </xf>
    <xf numFmtId="0" fontId="147" fillId="73" borderId="1596">
      <alignment horizontal="left" vertical="center" wrapText="1"/>
    </xf>
    <xf numFmtId="166" fontId="113" fillId="0" borderId="1595">
      <protection locked="0"/>
    </xf>
    <xf numFmtId="208" fontId="90" fillId="63" borderId="1594"/>
    <xf numFmtId="208" fontId="90" fillId="63" borderId="1621"/>
    <xf numFmtId="0" fontId="147" fillId="73" borderId="1623">
      <alignment horizontal="left" vertical="center" wrapText="1"/>
    </xf>
    <xf numFmtId="166" fontId="113" fillId="0" borderId="1622">
      <protection locked="0"/>
    </xf>
    <xf numFmtId="208" fontId="90" fillId="63" borderId="1621"/>
    <xf numFmtId="0" fontId="147" fillId="73" borderId="1643">
      <alignment horizontal="left" vertical="center" wrapText="1"/>
    </xf>
    <xf numFmtId="166" fontId="113" fillId="0" borderId="1642">
      <protection locked="0"/>
    </xf>
    <xf numFmtId="208" fontId="90" fillId="63" borderId="1641"/>
    <xf numFmtId="0" fontId="147" fillId="73" borderId="1531">
      <alignment horizontal="left" vertical="center" wrapText="1"/>
    </xf>
    <xf numFmtId="166" fontId="113" fillId="0" borderId="1530">
      <protection locked="0"/>
    </xf>
    <xf numFmtId="208" fontId="90" fillId="63" borderId="1529"/>
    <xf numFmtId="0" fontId="12" fillId="0" borderId="1527"/>
    <xf numFmtId="0" fontId="12" fillId="0" borderId="1551"/>
    <xf numFmtId="0" fontId="12" fillId="0" borderId="1527"/>
    <xf numFmtId="0" fontId="12" fillId="0" borderId="1573"/>
    <xf numFmtId="0" fontId="12" fillId="0" borderId="1588"/>
    <xf numFmtId="0" fontId="147" fillId="73" borderId="1531">
      <alignment horizontal="left" vertical="center" wrapText="1"/>
    </xf>
    <xf numFmtId="0" fontId="12" fillId="0" borderId="1588"/>
    <xf numFmtId="10" fontId="108" fillId="65" borderId="1527" applyNumberFormat="0" applyBorder="0" applyAlignment="0" applyProtection="0"/>
    <xf numFmtId="0" fontId="147" fillId="73" borderId="1561">
      <alignment horizontal="left" vertical="center" wrapText="1"/>
    </xf>
    <xf numFmtId="0" fontId="12" fillId="0" borderId="1588"/>
    <xf numFmtId="0" fontId="147" fillId="73" borderId="1524">
      <alignment horizontal="left" vertical="center" wrapText="1"/>
    </xf>
    <xf numFmtId="10" fontId="108" fillId="65" borderId="1551" applyNumberFormat="0" applyBorder="0" applyAlignment="0" applyProtection="0"/>
    <xf numFmtId="10" fontId="108" fillId="65" borderId="1527" applyNumberFormat="0" applyBorder="0" applyAlignment="0" applyProtection="0"/>
    <xf numFmtId="0" fontId="12" fillId="0" borderId="1624"/>
    <xf numFmtId="0" fontId="147" fillId="73" borderId="1561">
      <alignment horizontal="left" vertical="center" wrapText="1"/>
    </xf>
    <xf numFmtId="238" fontId="87" fillId="0" borderId="1462">
      <alignment horizontal="center"/>
    </xf>
    <xf numFmtId="0" fontId="12" fillId="0" borderId="1588"/>
    <xf numFmtId="0" fontId="47" fillId="0" borderId="1538">
      <alignment horizontal="left" vertical="center"/>
    </xf>
    <xf numFmtId="237" fontId="12" fillId="71" borderId="1527" applyNumberFormat="0" applyFont="0" applyBorder="0" applyAlignment="0" applyProtection="0"/>
    <xf numFmtId="0" fontId="147" fillId="73" borderId="1596">
      <alignment horizontal="left" vertical="center" wrapText="1"/>
    </xf>
    <xf numFmtId="0" fontId="12" fillId="0" borderId="1624"/>
    <xf numFmtId="10" fontId="108" fillId="65" borderId="1573" applyNumberFormat="0" applyBorder="0" applyAlignment="0" applyProtection="0"/>
    <xf numFmtId="0" fontId="47" fillId="0" borderId="1556">
      <alignment horizontal="left" vertical="center"/>
    </xf>
    <xf numFmtId="241" fontId="12" fillId="65" borderId="1451" applyNumberFormat="0" applyFont="0" applyBorder="0" applyAlignment="0">
      <alignment horizontal="right" vertical="center"/>
      <protection locked="0"/>
    </xf>
    <xf numFmtId="1" fontId="121" fillId="69" borderId="1533" applyNumberFormat="0" applyBorder="0" applyAlignment="0">
      <alignment horizontal="centerContinuous" vertical="center"/>
      <protection locked="0"/>
    </xf>
    <xf numFmtId="237" fontId="12" fillId="71" borderId="1551" applyNumberFormat="0" applyFont="0" applyBorder="0" applyAlignment="0" applyProtection="0"/>
    <xf numFmtId="0" fontId="47" fillId="0" borderId="1538">
      <alignment horizontal="left" vertical="center"/>
    </xf>
    <xf numFmtId="0" fontId="147" fillId="73" borderId="1586">
      <alignment horizontal="left" vertical="center" wrapText="1"/>
    </xf>
    <xf numFmtId="14" fontId="85" fillId="0" borderId="1528" applyFont="0" applyFill="0" applyBorder="0" applyAlignment="0" applyProtection="0"/>
    <xf numFmtId="237" fontId="12" fillId="71" borderId="1527" applyNumberFormat="0" applyFont="0" applyBorder="0" applyAlignment="0" applyProtection="0"/>
    <xf numFmtId="10" fontId="108" fillId="65" borderId="1588" applyNumberFormat="0" applyBorder="0" applyAlignment="0" applyProtection="0"/>
    <xf numFmtId="0" fontId="25" fillId="8" borderId="1534" applyNumberFormat="0" applyAlignment="0" applyProtection="0"/>
    <xf numFmtId="238" fontId="87" fillId="0" borderId="1462">
      <alignment horizontal="center"/>
    </xf>
    <xf numFmtId="0" fontId="12" fillId="0" borderId="1624"/>
    <xf numFmtId="1" fontId="121" fillId="69" borderId="1557" applyNumberFormat="0" applyBorder="0" applyAlignment="0">
      <alignment horizontal="centerContinuous" vertical="center"/>
      <protection locked="0"/>
    </xf>
    <xf numFmtId="10" fontId="108" fillId="65" borderId="1588" applyNumberFormat="0" applyBorder="0" applyAlignment="0" applyProtection="0"/>
    <xf numFmtId="2" fontId="149" fillId="0" borderId="1528"/>
    <xf numFmtId="1" fontId="121" fillId="69" borderId="1533" applyNumberFormat="0" applyBorder="0" applyAlignment="0">
      <alignment horizontal="centerContinuous" vertical="center"/>
      <protection locked="0"/>
    </xf>
    <xf numFmtId="0" fontId="147" fillId="73" borderId="1609">
      <alignment horizontal="left" vertical="center" wrapText="1"/>
    </xf>
    <xf numFmtId="0" fontId="25" fillId="8" borderId="1552" applyNumberFormat="0" applyAlignment="0" applyProtection="0"/>
    <xf numFmtId="0" fontId="25" fillId="8" borderId="1534" applyNumberFormat="0" applyAlignment="0" applyProtection="0"/>
    <xf numFmtId="0" fontId="12" fillId="0" borderId="1624"/>
    <xf numFmtId="0" fontId="47" fillId="0" borderId="1564">
      <alignment horizontal="left" vertical="center"/>
    </xf>
    <xf numFmtId="224" fontId="108" fillId="0" borderId="1452" applyFont="0" applyFill="0" applyBorder="0" applyAlignment="0" applyProtection="0"/>
    <xf numFmtId="10" fontId="108" fillId="65" borderId="1588" applyNumberFormat="0" applyBorder="0" applyAlignment="0" applyProtection="0"/>
    <xf numFmtId="0" fontId="147" fillId="73" borderId="1609">
      <alignment horizontal="left" vertical="center" wrapText="1"/>
    </xf>
    <xf numFmtId="0" fontId="47" fillId="0" borderId="1547">
      <alignment horizontal="left" vertical="center"/>
    </xf>
    <xf numFmtId="227" fontId="78" fillId="0" borderId="1461" applyNumberFormat="0" applyFill="0">
      <alignment horizontal="right"/>
    </xf>
    <xf numFmtId="227" fontId="78" fillId="0" borderId="1461" applyNumberFormat="0" applyFill="0">
      <alignment horizontal="right"/>
    </xf>
    <xf numFmtId="0" fontId="12" fillId="0" borderId="1624"/>
    <xf numFmtId="1" fontId="121" fillId="69" borderId="1565" applyNumberFormat="0" applyBorder="0" applyAlignment="0">
      <alignment horizontal="centerContinuous" vertical="center"/>
      <protection locked="0"/>
    </xf>
    <xf numFmtId="224" fontId="108" fillId="0" borderId="1452" applyFont="0" applyFill="0" applyBorder="0" applyAlignment="0" applyProtection="0"/>
    <xf numFmtId="224" fontId="108" fillId="0" borderId="1452" applyFont="0" applyFill="0" applyBorder="0" applyAlignment="0" applyProtection="0"/>
    <xf numFmtId="241" fontId="12" fillId="65" borderId="1451" applyNumberFormat="0" applyFont="0" applyBorder="0" applyAlignment="0">
      <alignment horizontal="right" vertical="center"/>
      <protection locked="0"/>
    </xf>
    <xf numFmtId="237" fontId="12" fillId="71" borderId="1573" applyNumberFormat="0" applyFont="0" applyBorder="0" applyAlignment="0" applyProtection="0"/>
    <xf numFmtId="0" fontId="147" fillId="73" borderId="1623">
      <alignment horizontal="left" vertical="center" wrapText="1"/>
    </xf>
    <xf numFmtId="241" fontId="12" fillId="65" borderId="1451" applyNumberFormat="0" applyFont="0" applyBorder="0" applyAlignment="0">
      <alignment horizontal="right" vertical="center"/>
      <protection locked="0"/>
    </xf>
    <xf numFmtId="0" fontId="25" fillId="8" borderId="1543" applyNumberFormat="0" applyAlignment="0" applyProtection="0"/>
    <xf numFmtId="0" fontId="47" fillId="0" borderId="1581">
      <alignment horizontal="left" vertical="center"/>
    </xf>
    <xf numFmtId="237" fontId="12" fillId="71" borderId="1588" applyNumberFormat="0" applyFont="0" applyBorder="0" applyAlignment="0" applyProtection="0"/>
    <xf numFmtId="10" fontId="108" fillId="65" borderId="1624" applyNumberFormat="0" applyBorder="0" applyAlignment="0" applyProtection="0"/>
    <xf numFmtId="1" fontId="121" fillId="69" borderId="1548" applyNumberFormat="0" applyBorder="0" applyAlignment="0">
      <alignment horizontal="centerContinuous" vertical="center"/>
      <protection locked="0"/>
    </xf>
    <xf numFmtId="0" fontId="147" fillId="73" borderId="1623">
      <alignment horizontal="left" vertical="center" wrapText="1"/>
    </xf>
    <xf numFmtId="0" fontId="47" fillId="0" borderId="1581">
      <alignment horizontal="left" vertical="center"/>
    </xf>
    <xf numFmtId="241" fontId="12" fillId="65" borderId="1451" applyNumberFormat="0" applyFont="0" applyBorder="0" applyAlignment="0">
      <alignment horizontal="right" vertical="center"/>
      <protection locked="0"/>
    </xf>
    <xf numFmtId="237" fontId="12" fillId="71" borderId="1588" applyNumberFormat="0" applyFont="0" applyBorder="0" applyAlignment="0" applyProtection="0"/>
    <xf numFmtId="0" fontId="25" fillId="8" borderId="1574" applyNumberFormat="0" applyAlignment="0" applyProtection="0"/>
    <xf numFmtId="0" fontId="12" fillId="0" borderId="1624"/>
    <xf numFmtId="1" fontId="121" fillId="69" borderId="1593" applyNumberFormat="0" applyBorder="0" applyAlignment="0">
      <alignment horizontal="centerContinuous" vertical="center"/>
      <protection locked="0"/>
    </xf>
    <xf numFmtId="227" fontId="78" fillId="0" borderId="1461" applyNumberFormat="0" applyFill="0">
      <alignment horizontal="right"/>
    </xf>
    <xf numFmtId="227" fontId="78" fillId="0" borderId="1461" applyNumberFormat="0" applyFill="0">
      <alignment horizontal="right"/>
    </xf>
    <xf numFmtId="224" fontId="108" fillId="0" borderId="1452" applyFont="0" applyFill="0" applyBorder="0" applyAlignment="0" applyProtection="0"/>
    <xf numFmtId="10" fontId="108" fillId="65" borderId="1588" applyNumberFormat="0" applyBorder="0" applyAlignment="0" applyProtection="0"/>
    <xf numFmtId="0" fontId="147" fillId="73" borderId="1596">
      <alignment horizontal="left" vertical="center" wrapText="1"/>
    </xf>
    <xf numFmtId="0" fontId="25" fillId="8" borderId="1589" applyNumberFormat="0" applyAlignment="0" applyProtection="0"/>
    <xf numFmtId="0" fontId="12" fillId="0" borderId="1633"/>
    <xf numFmtId="0" fontId="47" fillId="0" borderId="1581">
      <alignment horizontal="left" vertical="center"/>
    </xf>
    <xf numFmtId="1" fontId="121" fillId="69" borderId="1593" applyNumberFormat="0" applyBorder="0" applyAlignment="0">
      <alignment horizontal="centerContinuous" vertical="center"/>
      <protection locked="0"/>
    </xf>
    <xf numFmtId="237" fontId="12" fillId="71" borderId="1588" applyNumberFormat="0" applyFont="0" applyBorder="0" applyAlignment="0" applyProtection="0"/>
    <xf numFmtId="238" fontId="87" fillId="0" borderId="1462">
      <alignment horizontal="center"/>
    </xf>
    <xf numFmtId="0" fontId="25" fillId="8" borderId="1598" applyNumberFormat="0" applyAlignment="0" applyProtection="0"/>
    <xf numFmtId="0" fontId="147" fillId="73" borderId="1623">
      <alignment horizontal="left" vertical="center" wrapText="1"/>
    </xf>
    <xf numFmtId="224" fontId="108" fillId="0" borderId="1452" applyFont="0" applyFill="0" applyBorder="0" applyAlignment="0" applyProtection="0"/>
    <xf numFmtId="10" fontId="108" fillId="65" borderId="1624" applyNumberFormat="0" applyBorder="0" applyAlignment="0" applyProtection="0"/>
    <xf numFmtId="241" fontId="12" fillId="65" borderId="1451" applyNumberFormat="0" applyFont="0" applyBorder="0" applyAlignment="0">
      <alignment horizontal="right" vertical="center"/>
      <protection locked="0"/>
    </xf>
    <xf numFmtId="0" fontId="147" fillId="73" borderId="1596">
      <alignment horizontal="left" vertical="center" wrapText="1"/>
    </xf>
    <xf numFmtId="1" fontId="121" fillId="69" borderId="1604" applyNumberFormat="0" applyBorder="0" applyAlignment="0">
      <alignment horizontal="centerContinuous" vertical="center"/>
      <protection locked="0"/>
    </xf>
    <xf numFmtId="224" fontId="108" fillId="0" borderId="1452" applyFont="0" applyFill="0" applyBorder="0" applyAlignment="0" applyProtection="0"/>
    <xf numFmtId="0" fontId="12" fillId="0" borderId="1646"/>
    <xf numFmtId="0" fontId="147" fillId="73" borderId="1623">
      <alignment horizontal="left" vertical="center" wrapText="1"/>
    </xf>
    <xf numFmtId="0" fontId="25" fillId="8" borderId="1589" applyNumberFormat="0" applyAlignment="0" applyProtection="0"/>
    <xf numFmtId="0" fontId="47" fillId="0" borderId="1581">
      <alignment horizontal="left" vertical="center"/>
    </xf>
    <xf numFmtId="10" fontId="108" fillId="65" borderId="1624" applyNumberFormat="0" applyBorder="0" applyAlignment="0" applyProtection="0"/>
    <xf numFmtId="237" fontId="12" fillId="71" borderId="1624" applyNumberFormat="0" applyFont="0" applyBorder="0" applyAlignment="0" applyProtection="0"/>
    <xf numFmtId="224" fontId="108" fillId="0" borderId="1452" applyFont="0" applyFill="0" applyBorder="0" applyAlignment="0" applyProtection="0"/>
    <xf numFmtId="10" fontId="108" fillId="65" borderId="1624" applyNumberFormat="0" applyBorder="0" applyAlignment="0" applyProtection="0"/>
    <xf numFmtId="0" fontId="47" fillId="0" borderId="1603">
      <alignment horizontal="left" vertical="center"/>
    </xf>
    <xf numFmtId="231" fontId="85" fillId="0" borderId="1528" applyFont="0" applyFill="0" applyBorder="0" applyAlignment="0" applyProtection="0"/>
    <xf numFmtId="0" fontId="47" fillId="0" borderId="1581">
      <alignment horizontal="left" vertical="center"/>
    </xf>
    <xf numFmtId="1" fontId="121" fillId="69" borderId="1593" applyNumberFormat="0" applyBorder="0" applyAlignment="0">
      <alignment horizontal="centerContinuous" vertical="center"/>
      <protection locked="0"/>
    </xf>
    <xf numFmtId="237" fontId="12" fillId="71" borderId="1588" applyNumberFormat="0" applyFont="0" applyBorder="0" applyAlignment="0" applyProtection="0"/>
    <xf numFmtId="0" fontId="25" fillId="8" borderId="1613" applyNumberFormat="0" applyAlignment="0" applyProtection="0"/>
    <xf numFmtId="0" fontId="147" fillId="73" borderId="1623">
      <alignment horizontal="left" vertical="center" wrapText="1"/>
    </xf>
    <xf numFmtId="224" fontId="108" fillId="0" borderId="1452" applyFont="0" applyFill="0" applyBorder="0" applyAlignment="0" applyProtection="0"/>
    <xf numFmtId="0" fontId="47" fillId="0" borderId="1630">
      <alignment horizontal="left" vertical="center"/>
    </xf>
    <xf numFmtId="1" fontId="121" fillId="69" borderId="1604" applyNumberFormat="0" applyBorder="0" applyAlignment="0">
      <alignment horizontal="centerContinuous" vertical="center"/>
      <protection locked="0"/>
    </xf>
    <xf numFmtId="1" fontId="121" fillId="69" borderId="1604" applyNumberFormat="0" applyBorder="0" applyAlignment="0">
      <alignment horizontal="centerContinuous" vertical="center"/>
      <protection locked="0"/>
    </xf>
    <xf numFmtId="10" fontId="108" fillId="65" borderId="1624" applyNumberFormat="0" applyBorder="0" applyAlignment="0" applyProtection="0"/>
    <xf numFmtId="237" fontId="12" fillId="71" borderId="1624" applyNumberFormat="0" applyFont="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0" fontId="25" fillId="8" borderId="1589" applyNumberFormat="0" applyAlignment="0" applyProtection="0"/>
    <xf numFmtId="224" fontId="108" fillId="0" borderId="1452" applyFont="0" applyFill="0" applyBorder="0" applyAlignment="0" applyProtection="0"/>
    <xf numFmtId="0" fontId="25" fillId="8" borderId="1589" applyNumberFormat="0" applyAlignment="0" applyProtection="0"/>
    <xf numFmtId="238" fontId="87" fillId="0" borderId="1462">
      <alignment horizontal="center"/>
    </xf>
    <xf numFmtId="224" fontId="108" fillId="0" borderId="1452" applyFont="0" applyFill="0" applyBorder="0" applyAlignment="0" applyProtection="0"/>
    <xf numFmtId="227" fontId="78" fillId="0" borderId="1461" applyNumberFormat="0" applyFill="0">
      <alignment horizontal="right"/>
    </xf>
    <xf numFmtId="227" fontId="78" fillId="0" borderId="1461" applyNumberFormat="0" applyFill="0">
      <alignment horizontal="right"/>
    </xf>
    <xf numFmtId="224" fontId="108" fillId="0" borderId="1452" applyFont="0" applyFill="0" applyBorder="0" applyAlignment="0" applyProtection="0"/>
    <xf numFmtId="224" fontId="108" fillId="0" borderId="1452" applyFont="0" applyFill="0" applyBorder="0" applyAlignment="0" applyProtection="0"/>
    <xf numFmtId="1" fontId="121" fillId="69" borderId="1593" applyNumberFormat="0" applyBorder="0" applyAlignment="0">
      <alignment horizontal="centerContinuous" vertical="center"/>
      <protection locked="0"/>
    </xf>
    <xf numFmtId="0" fontId="47" fillId="0" borderId="1630">
      <alignment horizontal="left" vertical="center"/>
    </xf>
    <xf numFmtId="0" fontId="147" fillId="73" borderId="1643">
      <alignment horizontal="left" vertical="center" wrapText="1"/>
    </xf>
    <xf numFmtId="237" fontId="12" fillId="71" borderId="1624" applyNumberFormat="0" applyFont="0" applyBorder="0" applyAlignment="0" applyProtection="0"/>
    <xf numFmtId="10" fontId="108" fillId="65" borderId="1624" applyNumberFormat="0" applyBorder="0" applyAlignment="0" applyProtection="0"/>
    <xf numFmtId="0" fontId="25" fillId="8" borderId="1598" applyNumberFormat="0" applyAlignment="0" applyProtection="0"/>
    <xf numFmtId="224" fontId="108" fillId="0" borderId="1452" applyFont="0" applyFill="0" applyBorder="0" applyAlignment="0" applyProtection="0"/>
    <xf numFmtId="0" fontId="47" fillId="0" borderId="1581">
      <alignment horizontal="left" vertical="center"/>
    </xf>
    <xf numFmtId="224" fontId="108" fillId="0" borderId="1452" applyFont="0" applyFill="0" applyBorder="0" applyAlignment="0" applyProtection="0"/>
    <xf numFmtId="237" fontId="12" fillId="71" borderId="1624" applyNumberFormat="0" applyFont="0" applyBorder="0" applyAlignment="0" applyProtection="0"/>
    <xf numFmtId="10" fontId="108" fillId="65" borderId="1633" applyNumberFormat="0" applyBorder="0" applyAlignment="0" applyProtection="0"/>
    <xf numFmtId="1" fontId="121" fillId="69" borderId="1593" applyNumberFormat="0" applyBorder="0" applyAlignment="0">
      <alignment horizontal="centerContinuous" vertical="center"/>
      <protection locked="0"/>
    </xf>
    <xf numFmtId="0" fontId="147" fillId="73" borderId="1657">
      <alignment horizontal="left" vertical="center" wrapText="1"/>
    </xf>
    <xf numFmtId="0" fontId="25" fillId="8" borderId="1598" applyNumberFormat="0" applyAlignment="0" applyProtection="0"/>
    <xf numFmtId="238" fontId="87" fillId="0" borderId="1462">
      <alignment horizontal="center"/>
    </xf>
    <xf numFmtId="1" fontId="121" fillId="69" borderId="1593" applyNumberFormat="0" applyBorder="0" applyAlignment="0">
      <alignment horizontal="centerContinuous" vertical="center"/>
      <protection locked="0"/>
    </xf>
    <xf numFmtId="224" fontId="108" fillId="0" borderId="1452" applyFont="0" applyFill="0" applyBorder="0" applyAlignment="0" applyProtection="0"/>
    <xf numFmtId="0" fontId="47" fillId="0" borderId="1581">
      <alignment horizontal="left" vertical="center"/>
    </xf>
    <xf numFmtId="238" fontId="87" fillId="0" borderId="1462">
      <alignment horizontal="center"/>
    </xf>
    <xf numFmtId="237" fontId="12" fillId="71" borderId="1624" applyNumberFormat="0" applyFont="0" applyBorder="0" applyAlignment="0" applyProtection="0"/>
    <xf numFmtId="10" fontId="108" fillId="65" borderId="1646" applyNumberFormat="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1" fontId="121" fillId="69" borderId="1593" applyNumberFormat="0" applyBorder="0" applyAlignment="0">
      <alignment horizontal="centerContinuous" vertical="center"/>
      <protection locked="0"/>
    </xf>
    <xf numFmtId="0" fontId="47" fillId="0" borderId="1630">
      <alignment horizontal="left" vertical="center"/>
    </xf>
    <xf numFmtId="237" fontId="12" fillId="71" borderId="1624" applyNumberFormat="0" applyFont="0" applyBorder="0" applyAlignment="0" applyProtection="0"/>
    <xf numFmtId="227" fontId="78" fillId="0" borderId="1461" applyNumberFormat="0" applyFill="0">
      <alignment horizontal="right"/>
    </xf>
    <xf numFmtId="227" fontId="78" fillId="0" borderId="1461" applyNumberFormat="0" applyFill="0">
      <alignment horizontal="right"/>
    </xf>
    <xf numFmtId="0" fontId="25" fillId="8" borderId="1598" applyNumberFormat="0" applyAlignment="0" applyProtection="0"/>
    <xf numFmtId="224" fontId="108" fillId="0" borderId="1452" applyFont="0" applyFill="0" applyBorder="0" applyAlignment="0" applyProtection="0"/>
    <xf numFmtId="0" fontId="47" fillId="0" borderId="1638">
      <alignment horizontal="left" vertical="center"/>
    </xf>
    <xf numFmtId="237" fontId="12" fillId="71" borderId="1633" applyNumberFormat="0" applyFont="0" applyBorder="0" applyAlignment="0" applyProtection="0"/>
    <xf numFmtId="1" fontId="121" fillId="69" borderId="1593" applyNumberFormat="0" applyBorder="0" applyAlignment="0">
      <alignment horizontal="centerContinuous" vertical="center"/>
      <protection locked="0"/>
    </xf>
    <xf numFmtId="0" fontId="25" fillId="8" borderId="1598" applyNumberFormat="0" applyAlignment="0" applyProtection="0"/>
    <xf numFmtId="224" fontId="108" fillId="0" borderId="1452" applyFont="0" applyFill="0" applyBorder="0" applyAlignment="0" applyProtection="0"/>
    <xf numFmtId="1" fontId="121" fillId="69" borderId="1634" applyNumberFormat="0" applyBorder="0" applyAlignment="0">
      <alignment horizontal="centerContinuous" vertical="center"/>
      <protection locked="0"/>
    </xf>
    <xf numFmtId="0" fontId="47" fillId="0" borderId="1638">
      <alignment horizontal="left" vertical="center"/>
    </xf>
    <xf numFmtId="237" fontId="12" fillId="71" borderId="1646" applyNumberFormat="0" applyFont="0" applyBorder="0" applyAlignment="0" applyProtection="0"/>
    <xf numFmtId="0" fontId="25" fillId="8" borderId="1635" applyNumberFormat="0" applyAlignment="0" applyProtection="0"/>
    <xf numFmtId="227" fontId="78" fillId="0" borderId="1461" applyNumberFormat="0" applyFill="0">
      <alignment horizontal="right"/>
    </xf>
    <xf numFmtId="227" fontId="78" fillId="0" borderId="1461" applyNumberFormat="0" applyFill="0">
      <alignment horizontal="right"/>
    </xf>
    <xf numFmtId="224" fontId="108" fillId="0" borderId="1452" applyFont="0" applyFill="0" applyBorder="0" applyAlignment="0" applyProtection="0"/>
    <xf numFmtId="227" fontId="78" fillId="0" borderId="1461" applyNumberFormat="0" applyFill="0">
      <alignment horizontal="right"/>
    </xf>
    <xf numFmtId="227" fontId="78" fillId="0" borderId="1461" applyNumberFormat="0" applyFill="0">
      <alignment horizontal="right"/>
    </xf>
    <xf numFmtId="224" fontId="108" fillId="0" borderId="1452" applyFont="0" applyFill="0" applyBorder="0" applyAlignment="0" applyProtection="0"/>
    <xf numFmtId="1" fontId="121" fillId="69" borderId="1652" applyNumberFormat="0" applyBorder="0" applyAlignment="0">
      <alignment horizontal="centerContinuous" vertical="center"/>
      <protection locked="0"/>
    </xf>
    <xf numFmtId="0" fontId="25" fillId="8" borderId="1647" applyNumberFormat="0" applyAlignment="0" applyProtection="0"/>
    <xf numFmtId="224" fontId="108" fillId="0" borderId="1452" applyFont="0" applyFill="0" applyBorder="0" applyAlignment="0" applyProtection="0"/>
    <xf numFmtId="224" fontId="108" fillId="0" borderId="1452" applyFont="0" applyFill="0" applyBorder="0" applyAlignment="0" applyProtection="0"/>
    <xf numFmtId="241" fontId="194" fillId="86" borderId="1562" applyNumberFormat="0" applyBorder="0" applyAlignment="0" applyProtection="0">
      <alignment vertical="center"/>
    </xf>
    <xf numFmtId="171" fontId="85" fillId="0" borderId="1563"/>
    <xf numFmtId="171" fontId="85" fillId="0" borderId="1572"/>
    <xf numFmtId="171" fontId="85" fillId="0" borderId="1587"/>
    <xf numFmtId="166" fontId="113" fillId="0" borderId="1530">
      <protection locked="0"/>
    </xf>
    <xf numFmtId="0" fontId="12" fillId="24" borderId="1537" applyNumberFormat="0" applyFont="0" applyAlignment="0" applyProtection="0"/>
    <xf numFmtId="166" fontId="113" fillId="0" borderId="1523">
      <protection locked="0"/>
    </xf>
    <xf numFmtId="0" fontId="12" fillId="24" borderId="1537" applyNumberFormat="0" applyFont="0" applyAlignment="0" applyProtection="0"/>
    <xf numFmtId="166" fontId="113" fillId="0" borderId="1560">
      <protection locked="0"/>
    </xf>
    <xf numFmtId="0" fontId="12" fillId="24" borderId="1553" applyNumberFormat="0" applyFont="0" applyAlignment="0" applyProtection="0"/>
    <xf numFmtId="241" fontId="194" fillId="86" borderId="1610" applyNumberFormat="0" applyBorder="0" applyAlignment="0" applyProtection="0">
      <alignment vertical="center"/>
    </xf>
    <xf numFmtId="241" fontId="194" fillId="86" borderId="1602" applyNumberFormat="0" applyBorder="0" applyAlignment="0" applyProtection="0">
      <alignment vertical="center"/>
    </xf>
    <xf numFmtId="171" fontId="85" fillId="0" borderId="1587"/>
    <xf numFmtId="166" fontId="113" fillId="0" borderId="1560">
      <protection locked="0"/>
    </xf>
    <xf numFmtId="0" fontId="12" fillId="24" borderId="1544" applyNumberFormat="0" applyFont="0" applyAlignment="0" applyProtection="0"/>
    <xf numFmtId="241" fontId="194" fillId="86" borderId="1610" applyNumberFormat="0" applyBorder="0" applyAlignment="0" applyProtection="0">
      <alignment vertical="center"/>
    </xf>
    <xf numFmtId="171" fontId="85" fillId="0" borderId="1620"/>
    <xf numFmtId="241" fontId="194" fillId="86" borderId="1610" applyNumberFormat="0" applyBorder="0" applyAlignment="0" applyProtection="0">
      <alignment vertical="center"/>
    </xf>
    <xf numFmtId="0" fontId="12" fillId="24" borderId="1575" applyNumberFormat="0" applyFont="0" applyAlignment="0" applyProtection="0"/>
    <xf numFmtId="171" fontId="85" fillId="0" borderId="1620"/>
    <xf numFmtId="166" fontId="113" fillId="0" borderId="1595">
      <protection locked="0"/>
    </xf>
    <xf numFmtId="0" fontId="12" fillId="24" borderId="1590" applyNumberFormat="0" applyFont="0" applyAlignment="0" applyProtection="0"/>
    <xf numFmtId="166" fontId="113" fillId="0" borderId="1585">
      <protection locked="0"/>
    </xf>
    <xf numFmtId="0" fontId="12" fillId="24" borderId="1599" applyNumberFormat="0" applyFont="0" applyAlignment="0" applyProtection="0"/>
    <xf numFmtId="241" fontId="194" fillId="86" borderId="1597" applyNumberFormat="0" applyBorder="0" applyAlignment="0" applyProtection="0">
      <alignment vertical="center"/>
    </xf>
    <xf numFmtId="241" fontId="194" fillId="86" borderId="1610" applyNumberFormat="0" applyBorder="0" applyAlignment="0" applyProtection="0">
      <alignment vertical="center"/>
    </xf>
    <xf numFmtId="171" fontId="85" fillId="0" borderId="1620"/>
    <xf numFmtId="241" fontId="194" fillId="86" borderId="1610" applyNumberFormat="0" applyBorder="0" applyAlignment="0" applyProtection="0">
      <alignment vertical="center"/>
    </xf>
    <xf numFmtId="171" fontId="85" fillId="0" borderId="1620"/>
    <xf numFmtId="166" fontId="113" fillId="0" borderId="1608">
      <protection locked="0"/>
    </xf>
    <xf numFmtId="241" fontId="194" fillId="86" borderId="1597" applyNumberFormat="0" applyBorder="0" applyAlignment="0" applyProtection="0">
      <alignment vertical="center"/>
    </xf>
    <xf numFmtId="171" fontId="85" fillId="0" borderId="1632"/>
    <xf numFmtId="166" fontId="113" fillId="0" borderId="1608">
      <protection locked="0"/>
    </xf>
    <xf numFmtId="166" fontId="113" fillId="0" borderId="1622">
      <protection locked="0"/>
    </xf>
    <xf numFmtId="0" fontId="17" fillId="21" borderId="1534" applyNumberFormat="0" applyAlignment="0" applyProtection="0"/>
    <xf numFmtId="0" fontId="83" fillId="0" borderId="1539" applyNumberFormat="0" applyFont="0" applyFill="0" applyAlignment="0" applyProtection="0"/>
    <xf numFmtId="241" fontId="194" fillId="86" borderId="1597" applyNumberFormat="0" applyBorder="0" applyAlignment="0" applyProtection="0">
      <alignment vertical="center"/>
    </xf>
    <xf numFmtId="171" fontId="85" fillId="0" borderId="1632"/>
    <xf numFmtId="0" fontId="17" fillId="21" borderId="1534" applyNumberFormat="0" applyAlignment="0" applyProtection="0"/>
    <xf numFmtId="0" fontId="12" fillId="24" borderId="1616" applyNumberFormat="0" applyFont="0" applyAlignment="0" applyProtection="0"/>
    <xf numFmtId="0" fontId="83" fillId="0" borderId="1539" applyNumberFormat="0" applyFont="0" applyFill="0" applyAlignment="0" applyProtection="0"/>
    <xf numFmtId="0" fontId="17" fillId="21" borderId="1552" applyNumberFormat="0" applyAlignment="0" applyProtection="0"/>
    <xf numFmtId="166" fontId="113" fillId="0" borderId="1622">
      <protection locked="0"/>
    </xf>
    <xf numFmtId="241" fontId="194" fillId="86" borderId="1610" applyNumberFormat="0" applyBorder="0" applyAlignment="0" applyProtection="0">
      <alignment vertical="center"/>
    </xf>
    <xf numFmtId="208" fontId="90" fillId="63" borderId="1529"/>
    <xf numFmtId="171" fontId="85" fillId="0" borderId="1620"/>
    <xf numFmtId="0" fontId="83" fillId="0" borderId="1558" applyNumberFormat="0" applyFont="0" applyFill="0" applyAlignment="0" applyProtection="0"/>
    <xf numFmtId="241" fontId="194" fillId="86" borderId="1610" applyNumberFormat="0" applyBorder="0" applyAlignment="0" applyProtection="0">
      <alignment vertical="center"/>
    </xf>
    <xf numFmtId="171" fontId="85" fillId="0" borderId="1620"/>
    <xf numFmtId="208" fontId="90" fillId="63" borderId="1522"/>
    <xf numFmtId="166" fontId="113" fillId="0" borderId="1595">
      <protection locked="0"/>
    </xf>
    <xf numFmtId="167" fontId="87" fillId="0" borderId="1540" applyFont="0"/>
    <xf numFmtId="208" fontId="90" fillId="63" borderId="1559"/>
    <xf numFmtId="167" fontId="87" fillId="0" borderId="1550" applyFont="0"/>
    <xf numFmtId="0" fontId="17" fillId="21" borderId="1543" applyNumberFormat="0" applyAlignment="0" applyProtection="0"/>
    <xf numFmtId="166" fontId="113" fillId="0" borderId="1622">
      <protection locked="0"/>
    </xf>
    <xf numFmtId="0" fontId="83" fillId="0" borderId="1566" applyNumberFormat="0" applyFont="0" applyFill="0" applyAlignment="0" applyProtection="0"/>
    <xf numFmtId="0" fontId="99" fillId="0" borderId="1459" applyNumberFormat="0" applyFont="0" applyFill="0" applyAlignment="0" applyProtection="0">
      <alignment horizontal="centerContinuous"/>
    </xf>
    <xf numFmtId="166" fontId="113" fillId="0" borderId="1595">
      <protection locked="0"/>
    </xf>
    <xf numFmtId="0" fontId="17" fillId="21" borderId="1574" applyNumberFormat="0" applyAlignment="0" applyProtection="0"/>
    <xf numFmtId="208" fontId="90" fillId="63" borderId="1559"/>
    <xf numFmtId="241" fontId="194" fillId="86" borderId="1644" applyNumberFormat="0" applyBorder="0" applyAlignment="0" applyProtection="0">
      <alignment vertical="center"/>
    </xf>
    <xf numFmtId="171" fontId="85" fillId="0" borderId="1645"/>
    <xf numFmtId="166" fontId="113" fillId="0" borderId="1622">
      <protection locked="0"/>
    </xf>
    <xf numFmtId="0" fontId="83" fillId="0" borderId="1549" applyNumberFormat="0" applyFont="0" applyFill="0" applyAlignment="0" applyProtection="0"/>
    <xf numFmtId="0" fontId="17" fillId="21" borderId="1589" applyNumberFormat="0" applyAlignment="0" applyProtection="0"/>
    <xf numFmtId="0" fontId="83" fillId="0" borderId="1582" applyNumberFormat="0" applyFont="0" applyFill="0" applyAlignment="0" applyProtection="0"/>
    <xf numFmtId="0" fontId="17" fillId="21" borderId="1598" applyNumberFormat="0" applyAlignment="0" applyProtection="0"/>
    <xf numFmtId="166" fontId="113" fillId="0" borderId="1622">
      <protection locked="0"/>
    </xf>
    <xf numFmtId="0" fontId="12" fillId="24" borderId="1599" applyNumberFormat="0" applyFont="0" applyAlignment="0" applyProtection="0"/>
    <xf numFmtId="208" fontId="90" fillId="63" borderId="1594"/>
    <xf numFmtId="0" fontId="83" fillId="0" borderId="1582" applyNumberFormat="0" applyFont="0" applyFill="0" applyAlignment="0" applyProtection="0"/>
    <xf numFmtId="0" fontId="17" fillId="21" borderId="1589" applyNumberFormat="0" applyAlignment="0" applyProtection="0"/>
    <xf numFmtId="208" fontId="90" fillId="63" borderId="1584"/>
    <xf numFmtId="167" fontId="87" fillId="0" borderId="1583" applyFont="0"/>
    <xf numFmtId="0" fontId="83" fillId="0" borderId="1582" applyNumberFormat="0" applyFont="0" applyFill="0" applyAlignment="0" applyProtection="0"/>
    <xf numFmtId="0" fontId="83" fillId="0" borderId="1528" applyNumberFormat="0" applyFont="0" applyFill="0" applyAlignment="0" applyProtection="0"/>
    <xf numFmtId="0" fontId="97" fillId="0" borderId="1528" applyNumberFormat="0" applyFill="0" applyAlignment="0" applyProtection="0"/>
    <xf numFmtId="0" fontId="12" fillId="24" borderId="1599" applyNumberFormat="0" applyFont="0" applyAlignment="0" applyProtection="0"/>
    <xf numFmtId="241" fontId="194" fillId="86" borderId="1532" applyNumberFormat="0" applyBorder="0" applyAlignment="0" applyProtection="0">
      <alignment vertical="center"/>
    </xf>
    <xf numFmtId="208" fontId="90" fillId="63" borderId="1607"/>
    <xf numFmtId="166" fontId="113" fillId="0" borderId="1642">
      <protection locked="0"/>
    </xf>
    <xf numFmtId="167" fontId="87" fillId="0" borderId="1606" applyFont="0"/>
    <xf numFmtId="0" fontId="17" fillId="21" borderId="1613" applyNumberFormat="0" applyAlignment="0" applyProtection="0"/>
    <xf numFmtId="0" fontId="83" fillId="0" borderId="1582" applyNumberFormat="0" applyFont="0" applyFill="0" applyAlignment="0" applyProtection="0"/>
    <xf numFmtId="208" fontId="90" fillId="63" borderId="1607"/>
    <xf numFmtId="166" fontId="113" fillId="0" borderId="2097">
      <protection locked="0"/>
    </xf>
    <xf numFmtId="241" fontId="194" fillId="86" borderId="1924" applyNumberFormat="0" applyBorder="0" applyAlignment="0" applyProtection="0">
      <alignment vertical="center"/>
    </xf>
    <xf numFmtId="260" fontId="164" fillId="0" borderId="2108" applyBorder="0"/>
    <xf numFmtId="166" fontId="113" fillId="0" borderId="1656">
      <protection locked="0"/>
    </xf>
    <xf numFmtId="0" fontId="99" fillId="0" borderId="1459" applyNumberFormat="0" applyFont="0" applyFill="0" applyAlignment="0" applyProtection="0">
      <alignment horizontal="centerContinuous"/>
    </xf>
    <xf numFmtId="0" fontId="12" fillId="24" borderId="1648" applyNumberFormat="0" applyFont="0" applyAlignment="0" applyProtection="0"/>
    <xf numFmtId="0" fontId="17" fillId="21" borderId="1589" applyNumberFormat="0" applyAlignment="0" applyProtection="0"/>
    <xf numFmtId="0" fontId="17" fillId="21" borderId="1589" applyNumberFormat="0" applyAlignment="0" applyProtection="0"/>
    <xf numFmtId="208" fontId="90" fillId="63" borderId="1621"/>
    <xf numFmtId="0" fontId="83" fillId="0" borderId="1605" applyNumberFormat="0" applyFont="0" applyFill="0" applyAlignment="0" applyProtection="0"/>
    <xf numFmtId="167" fontId="87" fillId="0" borderId="1625" applyFont="0"/>
    <xf numFmtId="0" fontId="83" fillId="0" borderId="1605" applyNumberFormat="0" applyFont="0" applyFill="0" applyAlignment="0" applyProtection="0"/>
    <xf numFmtId="166" fontId="113" fillId="0" borderId="2125">
      <protection locked="0"/>
    </xf>
    <xf numFmtId="0" fontId="17" fillId="21" borderId="1598" applyNumberFormat="0" applyAlignment="0" applyProtection="0"/>
    <xf numFmtId="208" fontId="90" fillId="63" borderId="1621"/>
    <xf numFmtId="0" fontId="83" fillId="0" borderId="1582" applyNumberFormat="0" applyFont="0" applyFill="0" applyAlignment="0" applyProtection="0"/>
    <xf numFmtId="167" fontId="87" fillId="0" borderId="1625" applyFont="0"/>
    <xf numFmtId="208" fontId="90" fillId="63" borderId="1594"/>
    <xf numFmtId="0" fontId="17" fillId="21" borderId="1598" applyNumberFormat="0" applyAlignment="0" applyProtection="0"/>
    <xf numFmtId="167" fontId="87" fillId="0" borderId="1631" applyFont="0"/>
    <xf numFmtId="0" fontId="83" fillId="0" borderId="1582" applyNumberFormat="0" applyFont="0" applyFill="0" applyAlignment="0" applyProtection="0"/>
    <xf numFmtId="208" fontId="90" fillId="63" borderId="1621"/>
    <xf numFmtId="208" fontId="90" fillId="63" borderId="1594"/>
    <xf numFmtId="0" fontId="99" fillId="0" borderId="1459" applyNumberFormat="0" applyFont="0" applyFill="0" applyAlignment="0" applyProtection="0">
      <alignment horizontal="centerContinuous"/>
    </xf>
    <xf numFmtId="167" fontId="87" fillId="0" borderId="1631" applyFont="0"/>
    <xf numFmtId="208" fontId="90" fillId="63" borderId="1621"/>
    <xf numFmtId="0" fontId="17" fillId="21" borderId="1598" applyNumberFormat="0" applyAlignment="0" applyProtection="0"/>
    <xf numFmtId="167" fontId="87" fillId="0" borderId="1625" applyFont="0"/>
    <xf numFmtId="0" fontId="83" fillId="0" borderId="1582" applyNumberFormat="0" applyFont="0" applyFill="0" applyAlignment="0" applyProtection="0"/>
    <xf numFmtId="208" fontId="90" fillId="63" borderId="1621"/>
    <xf numFmtId="0" fontId="17" fillId="21" borderId="1598" applyNumberFormat="0" applyAlignment="0" applyProtection="0"/>
    <xf numFmtId="167" fontId="87" fillId="0" borderId="1625" applyFont="0"/>
    <xf numFmtId="0" fontId="99" fillId="0" borderId="1459" applyNumberFormat="0" applyFont="0" applyFill="0" applyAlignment="0" applyProtection="0">
      <alignment horizontal="centerContinuous"/>
    </xf>
    <xf numFmtId="0" fontId="83" fillId="0" borderId="1582" applyNumberFormat="0" applyFont="0" applyFill="0" applyAlignment="0" applyProtection="0"/>
    <xf numFmtId="0" fontId="99" fillId="0" borderId="1459" applyNumberFormat="0" applyFont="0" applyFill="0" applyAlignment="0" applyProtection="0">
      <alignment horizontal="centerContinuous"/>
    </xf>
    <xf numFmtId="0" fontId="17" fillId="21" borderId="1635" applyNumberFormat="0" applyAlignment="0" applyProtection="0"/>
    <xf numFmtId="0" fontId="83" fillId="0" borderId="1639" applyNumberFormat="0" applyFont="0" applyFill="0" applyAlignment="0" applyProtection="0"/>
    <xf numFmtId="167" fontId="87" fillId="0" borderId="1631" applyFont="0"/>
    <xf numFmtId="208" fontId="90" fillId="63" borderId="1641"/>
    <xf numFmtId="0" fontId="17" fillId="21" borderId="1647" applyNumberFormat="0" applyAlignment="0" applyProtection="0"/>
    <xf numFmtId="167" fontId="87" fillId="0" borderId="1640" applyFont="0"/>
    <xf numFmtId="0" fontId="83" fillId="0" borderId="1639" applyNumberFormat="0" applyFont="0" applyFill="0" applyAlignment="0" applyProtection="0"/>
    <xf numFmtId="208" fontId="90" fillId="63" borderId="1655"/>
    <xf numFmtId="167" fontId="87" fillId="0" borderId="1654" applyFont="0"/>
    <xf numFmtId="0" fontId="12" fillId="61" borderId="1534" applyNumberFormat="0">
      <alignment horizontal="left" vertical="center"/>
    </xf>
    <xf numFmtId="0" fontId="12" fillId="60" borderId="1534" applyNumberFormat="0">
      <alignment horizontal="centerContinuous" vertical="center" wrapText="1"/>
    </xf>
    <xf numFmtId="0" fontId="12" fillId="61" borderId="1534" applyNumberFormat="0">
      <alignment horizontal="left" vertical="center"/>
    </xf>
    <xf numFmtId="0" fontId="12" fillId="60" borderId="1534" applyNumberFormat="0">
      <alignment horizontal="centerContinuous" vertical="center" wrapText="1"/>
    </xf>
    <xf numFmtId="0" fontId="12" fillId="61" borderId="1552" applyNumberFormat="0">
      <alignment horizontal="left" vertical="center"/>
    </xf>
    <xf numFmtId="0" fontId="12" fillId="60" borderId="1552" applyNumberFormat="0">
      <alignment horizontal="centerContinuous" vertical="center" wrapText="1"/>
    </xf>
    <xf numFmtId="0" fontId="12" fillId="61" borderId="1552" applyNumberFormat="0">
      <alignment horizontal="left" vertical="center"/>
    </xf>
    <xf numFmtId="0" fontId="12" fillId="60" borderId="1552" applyNumberFormat="0">
      <alignment horizontal="centerContinuous" vertical="center" wrapText="1"/>
    </xf>
    <xf numFmtId="0" fontId="12" fillId="61" borderId="1543" applyNumberFormat="0">
      <alignment horizontal="left" vertical="center"/>
    </xf>
    <xf numFmtId="0" fontId="12" fillId="60" borderId="1543" applyNumberFormat="0">
      <alignment horizontal="centerContinuous" vertical="center" wrapText="1"/>
    </xf>
    <xf numFmtId="0" fontId="12" fillId="61" borderId="1574" applyNumberFormat="0">
      <alignment horizontal="left" vertical="center"/>
    </xf>
    <xf numFmtId="0" fontId="12" fillId="60" borderId="1574" applyNumberFormat="0">
      <alignment horizontal="centerContinuous" vertical="center" wrapText="1"/>
    </xf>
    <xf numFmtId="0" fontId="12" fillId="61" borderId="1589" applyNumberFormat="0">
      <alignment horizontal="left" vertical="center"/>
    </xf>
    <xf numFmtId="0" fontId="12" fillId="60" borderId="1589" applyNumberFormat="0">
      <alignment horizontal="centerContinuous" vertical="center" wrapText="1"/>
    </xf>
    <xf numFmtId="0" fontId="12" fillId="61" borderId="1578" applyNumberFormat="0">
      <alignment horizontal="left" vertical="center"/>
    </xf>
    <xf numFmtId="0" fontId="12" fillId="60" borderId="1578" applyNumberFormat="0">
      <alignment horizontal="centerContinuous" vertical="center" wrapText="1"/>
    </xf>
    <xf numFmtId="0" fontId="12" fillId="24" borderId="1599" applyNumberFormat="0" applyFont="0" applyAlignment="0" applyProtection="0"/>
    <xf numFmtId="0" fontId="12" fillId="24" borderId="1599" applyNumberFormat="0" applyFont="0" applyAlignment="0" applyProtection="0"/>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12" fillId="61" borderId="1598" applyNumberFormat="0">
      <alignment horizontal="left" vertical="center"/>
    </xf>
    <xf numFmtId="0" fontId="12" fillId="60" borderId="1598" applyNumberFormat="0">
      <alignment horizontal="centerContinuous" vertical="center" wrapText="1"/>
    </xf>
    <xf numFmtId="0" fontId="30" fillId="0" borderId="1601" applyNumberFormat="0" applyFill="0" applyAlignment="0" applyProtection="0"/>
    <xf numFmtId="0" fontId="30" fillId="0" borderId="1601" applyNumberFormat="0" applyFill="0" applyAlignment="0" applyProtection="0"/>
    <xf numFmtId="0" fontId="12" fillId="61" borderId="1589" applyNumberFormat="0">
      <alignment horizontal="left" vertical="center"/>
    </xf>
    <xf numFmtId="0" fontId="12" fillId="60" borderId="1589" applyNumberFormat="0">
      <alignment horizontal="centerContinuous" vertical="center" wrapText="1"/>
    </xf>
    <xf numFmtId="0" fontId="17" fillId="21" borderId="1598" applyNumberFormat="0" applyAlignment="0" applyProtection="0"/>
    <xf numFmtId="0" fontId="25" fillId="8" borderId="1598" applyNumberFormat="0" applyAlignment="0" applyProtection="0"/>
    <xf numFmtId="0" fontId="28" fillId="21" borderId="1600" applyNumberFormat="0" applyAlignment="0" applyProtection="0"/>
    <xf numFmtId="0" fontId="12" fillId="61" borderId="1589" applyNumberFormat="0">
      <alignment horizontal="left" vertical="center"/>
    </xf>
    <xf numFmtId="0" fontId="12" fillId="60" borderId="1589" applyNumberFormat="0">
      <alignment horizontal="centerContinuous" vertical="center" wrapText="1"/>
    </xf>
    <xf numFmtId="0" fontId="12" fillId="61" borderId="1589" applyNumberFormat="0">
      <alignment horizontal="left" vertical="center"/>
    </xf>
    <xf numFmtId="0" fontId="12" fillId="60" borderId="1589" applyNumberFormat="0">
      <alignment horizontal="centerContinuous" vertical="center" wrapText="1"/>
    </xf>
    <xf numFmtId="0" fontId="12" fillId="25" borderId="1612" applyNumberFormat="0" applyProtection="0">
      <alignment horizontal="left" vertical="center"/>
    </xf>
    <xf numFmtId="0" fontId="17" fillId="21" borderId="1613" applyNumberFormat="0" applyAlignment="0" applyProtection="0"/>
    <xf numFmtId="0" fontId="30" fillId="0" borderId="1615" applyNumberFormat="0" applyFill="0" applyAlignment="0" applyProtection="0"/>
    <xf numFmtId="0" fontId="12" fillId="25" borderId="1612" applyNumberFormat="0" applyProtection="0">
      <alignment horizontal="left" vertical="center"/>
    </xf>
    <xf numFmtId="0" fontId="25" fillId="8" borderId="1613" applyNumberFormat="0" applyAlignment="0" applyProtection="0"/>
    <xf numFmtId="0" fontId="28" fillId="21" borderId="1614" applyNumberFormat="0" applyAlignment="0" applyProtection="0"/>
    <xf numFmtId="0" fontId="12" fillId="61" borderId="1613" applyNumberFormat="0">
      <alignment horizontal="left" vertical="center"/>
    </xf>
    <xf numFmtId="0" fontId="12" fillId="60" borderId="1613" applyNumberFormat="0">
      <alignment horizontal="centerContinuous" vertical="center" wrapText="1"/>
    </xf>
    <xf numFmtId="0" fontId="12" fillId="61" borderId="1613" applyNumberFormat="0">
      <alignment horizontal="left" vertical="center"/>
    </xf>
    <xf numFmtId="0" fontId="12" fillId="60" borderId="1613" applyNumberFormat="0">
      <alignment horizontal="centerContinuous" vertical="center" wrapText="1"/>
    </xf>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613" applyNumberFormat="0" applyAlignment="0" applyProtection="0"/>
    <xf numFmtId="0" fontId="25" fillId="8" borderId="1613" applyNumberFormat="0" applyAlignment="0" applyProtection="0"/>
    <xf numFmtId="0" fontId="28" fillId="21" borderId="1614" applyNumberFormat="0" applyAlignment="0" applyProtection="0"/>
    <xf numFmtId="0" fontId="30" fillId="0" borderId="1615" applyNumberFormat="0" applyFill="0" applyAlignment="0" applyProtection="0"/>
    <xf numFmtId="0" fontId="17" fillId="21" borderId="1613" applyNumberFormat="0" applyAlignment="0" applyProtection="0"/>
    <xf numFmtId="0" fontId="25" fillId="8" borderId="1613" applyNumberFormat="0" applyAlignment="0" applyProtection="0"/>
    <xf numFmtId="0" fontId="25" fillId="8" borderId="1589" applyNumberFormat="0" applyAlignment="0" applyProtection="0"/>
    <xf numFmtId="0" fontId="12" fillId="24" borderId="1616" applyNumberFormat="0" applyFont="0" applyAlignment="0" applyProtection="0"/>
    <xf numFmtId="0" fontId="12" fillId="25" borderId="1542" applyNumberFormat="0" applyProtection="0">
      <alignment horizontal="left" vertical="center"/>
    </xf>
    <xf numFmtId="0" fontId="12" fillId="25" borderId="1542" applyNumberFormat="0" applyProtection="0">
      <alignment horizontal="left" vertical="center"/>
    </xf>
    <xf numFmtId="0" fontId="12" fillId="25" borderId="1527" applyNumberFormat="0" applyProtection="0">
      <alignment horizontal="left" vertical="center"/>
    </xf>
    <xf numFmtId="0" fontId="12" fillId="25" borderId="1527" applyNumberFormat="0" applyProtection="0">
      <alignment horizontal="left" vertical="center"/>
    </xf>
    <xf numFmtId="0" fontId="17" fillId="21" borderId="1589" applyNumberFormat="0" applyAlignment="0" applyProtection="0"/>
    <xf numFmtId="0" fontId="12" fillId="24" borderId="1616"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28" fillId="21" borderId="1591" applyNumberFormat="0" applyAlignment="0" applyProtection="0"/>
    <xf numFmtId="0" fontId="30" fillId="0" borderId="1536" applyNumberFormat="0" applyFill="0" applyAlignment="0" applyProtection="0"/>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5" fillId="8" borderId="1534" applyNumberFormat="0" applyAlignment="0" applyProtection="0"/>
    <xf numFmtId="0" fontId="17" fillId="21" borderId="1534" applyNumberFormat="0" applyAlignment="0" applyProtection="0"/>
    <xf numFmtId="0" fontId="30" fillId="0" borderId="1536" applyNumberFormat="0" applyFill="0" applyAlignment="0" applyProtection="0"/>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5" fillId="8" borderId="1534" applyNumberFormat="0" applyAlignment="0" applyProtection="0"/>
    <xf numFmtId="0" fontId="17" fillId="21" borderId="1534" applyNumberFormat="0" applyAlignment="0" applyProtection="0"/>
    <xf numFmtId="0" fontId="147" fillId="73" borderId="2157">
      <alignment horizontal="left" vertical="center" wrapText="1"/>
    </xf>
    <xf numFmtId="0" fontId="12" fillId="61" borderId="1589" applyNumberFormat="0">
      <alignment horizontal="left" vertical="center"/>
    </xf>
    <xf numFmtId="0" fontId="30" fillId="0" borderId="1536" applyNumberFormat="0" applyFill="0" applyAlignment="0" applyProtection="0"/>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5" fillId="8" borderId="1534" applyNumberFormat="0" applyAlignment="0" applyProtection="0"/>
    <xf numFmtId="0" fontId="17" fillId="21" borderId="1534" applyNumberFormat="0" applyAlignment="0" applyProtection="0"/>
    <xf numFmtId="0" fontId="12" fillId="25" borderId="1527" applyNumberFormat="0" applyProtection="0">
      <alignment horizontal="left" vertical="center"/>
    </xf>
    <xf numFmtId="0" fontId="30" fillId="0" borderId="1536" applyNumberFormat="0" applyFill="0" applyAlignment="0" applyProtection="0"/>
    <xf numFmtId="0" fontId="12" fillId="25" borderId="1527" applyNumberFormat="0" applyProtection="0">
      <alignment horizontal="left" vertical="center"/>
    </xf>
    <xf numFmtId="0" fontId="12" fillId="60" borderId="1589" applyNumberFormat="0">
      <alignment horizontal="centerContinuous" vertical="center" wrapText="1"/>
    </xf>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25" fillId="8" borderId="1534" applyNumberFormat="0" applyAlignment="0" applyProtection="0"/>
    <xf numFmtId="0" fontId="25" fillId="8" borderId="1626" applyNumberFormat="0" applyAlignment="0" applyProtection="0"/>
    <xf numFmtId="0" fontId="12" fillId="24" borderId="1627" applyNumberFormat="0" applyFont="0" applyAlignment="0" applyProtection="0"/>
    <xf numFmtId="0" fontId="83" fillId="0" borderId="2069" applyNumberFormat="0" applyFont="0" applyFill="0" applyAlignment="0" applyProtection="0"/>
    <xf numFmtId="0" fontId="17" fillId="21" borderId="1626" applyNumberFormat="0" applyAlignment="0" applyProtection="0"/>
    <xf numFmtId="0" fontId="12" fillId="25" borderId="1551" applyNumberFormat="0" applyProtection="0">
      <alignment horizontal="left" vertical="center"/>
    </xf>
    <xf numFmtId="0" fontId="12" fillId="25" borderId="1551" applyNumberFormat="0" applyProtection="0">
      <alignment horizontal="left" vertical="center"/>
    </xf>
    <xf numFmtId="0" fontId="17" fillId="21" borderId="1534" applyNumberFormat="0" applyAlignment="0" applyProtection="0"/>
    <xf numFmtId="0" fontId="17" fillId="21" borderId="1589" applyNumberFormat="0" applyAlignment="0" applyProtection="0"/>
    <xf numFmtId="0" fontId="25" fillId="8" borderId="1589" applyNumberFormat="0" applyAlignment="0" applyProtection="0"/>
    <xf numFmtId="0" fontId="12" fillId="24" borderId="1616" applyNumberFormat="0" applyFont="0" applyAlignment="0" applyProtection="0"/>
    <xf numFmtId="229" fontId="81" fillId="65" borderId="1467" applyFont="0" applyFill="0" applyBorder="0" applyAlignment="0" applyProtection="0"/>
    <xf numFmtId="0" fontId="12" fillId="61" borderId="1589" applyNumberFormat="0">
      <alignment horizontal="left" vertical="center"/>
    </xf>
    <xf numFmtId="0" fontId="17" fillId="21" borderId="1626" applyNumberFormat="0" applyAlignment="0" applyProtection="0"/>
    <xf numFmtId="0" fontId="30" fillId="0" borderId="1536" applyNumberFormat="0" applyFill="0" applyAlignment="0" applyProtection="0"/>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5" fillId="8" borderId="1534" applyNumberFormat="0" applyAlignment="0" applyProtection="0"/>
    <xf numFmtId="0" fontId="17" fillId="21" borderId="1534" applyNumberFormat="0" applyAlignment="0" applyProtection="0"/>
    <xf numFmtId="0" fontId="30" fillId="0" borderId="1536" applyNumberFormat="0" applyFill="0" applyAlignment="0" applyProtection="0"/>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5" fillId="8" borderId="1534" applyNumberFormat="0" applyAlignment="0" applyProtection="0"/>
    <xf numFmtId="0" fontId="17" fillId="21" borderId="1534" applyNumberFormat="0" applyAlignment="0" applyProtection="0"/>
    <xf numFmtId="0" fontId="12" fillId="24" borderId="1616" applyNumberFormat="0" applyFont="0" applyAlignment="0" applyProtection="0"/>
    <xf numFmtId="0" fontId="12" fillId="60" borderId="1589" applyNumberFormat="0">
      <alignment horizontal="centerContinuous" vertical="center" wrapText="1"/>
    </xf>
    <xf numFmtId="0" fontId="12" fillId="25" borderId="1551" applyNumberFormat="0" applyProtection="0">
      <alignment horizontal="left" vertical="center"/>
    </xf>
    <xf numFmtId="0" fontId="12" fillId="25" borderId="1551" applyNumberFormat="0" applyProtection="0">
      <alignment horizontal="left" vertical="center"/>
    </xf>
    <xf numFmtId="0" fontId="30" fillId="0" borderId="1536" applyNumberFormat="0" applyFill="0" applyAlignment="0" applyProtection="0"/>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5" fillId="8" borderId="1534" applyNumberFormat="0" applyAlignment="0" applyProtection="0"/>
    <xf numFmtId="0" fontId="17" fillId="21" borderId="1534" applyNumberFormat="0" applyAlignment="0" applyProtection="0"/>
    <xf numFmtId="0" fontId="17" fillId="21" borderId="1534" applyNumberFormat="0" applyAlignment="0" applyProtection="0"/>
    <xf numFmtId="0" fontId="25" fillId="8" borderId="1534" applyNumberFormat="0" applyAlignment="0" applyProtection="0"/>
    <xf numFmtId="0" fontId="28" fillId="21" borderId="1535" applyNumberFormat="0" applyAlignment="0" applyProtection="0"/>
    <xf numFmtId="0" fontId="30" fillId="0" borderId="1536" applyNumberFormat="0" applyFill="0" applyAlignment="0" applyProtection="0"/>
    <xf numFmtId="0" fontId="17" fillId="21" borderId="1534" applyNumberFormat="0" applyAlignment="0" applyProtection="0"/>
    <xf numFmtId="0" fontId="25" fillId="8" borderId="1534" applyNumberFormat="0" applyAlignment="0" applyProtection="0"/>
    <xf numFmtId="0" fontId="28" fillId="21" borderId="1535" applyNumberFormat="0" applyAlignment="0" applyProtection="0"/>
    <xf numFmtId="0" fontId="30" fillId="0" borderId="1536" applyNumberFormat="0" applyFill="0" applyAlignment="0" applyProtection="0"/>
    <xf numFmtId="0" fontId="12" fillId="25" borderId="1527" applyNumberFormat="0" applyProtection="0">
      <alignment horizontal="left" vertical="center"/>
    </xf>
    <xf numFmtId="0" fontId="12" fillId="25" borderId="1527" applyNumberFormat="0" applyProtection="0">
      <alignment horizontal="left" vertical="center"/>
    </xf>
    <xf numFmtId="0" fontId="17" fillId="21" borderId="1534" applyNumberFormat="0" applyAlignment="0" applyProtection="0"/>
    <xf numFmtId="0" fontId="25" fillId="8" borderId="1534" applyNumberFormat="0" applyAlignment="0" applyProtection="0"/>
    <xf numFmtId="0" fontId="28" fillId="21" borderId="1535" applyNumberFormat="0" applyAlignment="0" applyProtection="0"/>
    <xf numFmtId="0" fontId="30" fillId="0" borderId="1536" applyNumberFormat="0" applyFill="0" applyAlignment="0" applyProtection="0"/>
    <xf numFmtId="0" fontId="17" fillId="21" borderId="1534" applyNumberFormat="0" applyAlignment="0" applyProtection="0"/>
    <xf numFmtId="0" fontId="25" fillId="8" borderId="1534" applyNumberFormat="0" applyAlignment="0" applyProtection="0"/>
    <xf numFmtId="0" fontId="28" fillId="21" borderId="1591" applyNumberFormat="0" applyAlignment="0" applyProtection="0"/>
    <xf numFmtId="0" fontId="30" fillId="0" borderId="1592" applyNumberFormat="0" applyFill="0" applyAlignment="0" applyProtection="0"/>
    <xf numFmtId="0" fontId="28" fillId="21" borderId="1535" applyNumberFormat="0" applyAlignment="0" applyProtection="0"/>
    <xf numFmtId="0" fontId="30" fillId="0" borderId="1536"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12" fillId="61" borderId="1626" applyNumberFormat="0">
      <alignment horizontal="left" vertical="center"/>
    </xf>
    <xf numFmtId="0" fontId="12" fillId="60" borderId="1626" applyNumberFormat="0">
      <alignment horizontal="centerContinuous" vertical="center" wrapText="1"/>
    </xf>
    <xf numFmtId="0" fontId="30" fillId="0" borderId="1536" applyNumberFormat="0" applyFill="0" applyAlignment="0" applyProtection="0"/>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5" fillId="8" borderId="1534" applyNumberFormat="0" applyAlignment="0" applyProtection="0"/>
    <xf numFmtId="0" fontId="30" fillId="0" borderId="1629" applyNumberFormat="0" applyFill="0" applyAlignment="0" applyProtection="0"/>
    <xf numFmtId="0" fontId="17" fillId="21" borderId="1534" applyNumberFormat="0" applyAlignment="0" applyProtection="0"/>
    <xf numFmtId="0" fontId="12" fillId="61" borderId="1598" applyNumberFormat="0">
      <alignment horizontal="left" vertical="center"/>
    </xf>
    <xf numFmtId="0" fontId="12" fillId="60" borderId="1598" applyNumberFormat="0">
      <alignment horizontal="centerContinuous" vertical="center" wrapText="1"/>
    </xf>
    <xf numFmtId="0" fontId="30" fillId="0" borderId="1555" applyNumberFormat="0" applyFill="0" applyAlignment="0" applyProtection="0"/>
    <xf numFmtId="0" fontId="28" fillId="21" borderId="1554"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5" fillId="8" borderId="1552" applyNumberFormat="0" applyAlignment="0" applyProtection="0"/>
    <xf numFmtId="0" fontId="17" fillId="21" borderId="1552" applyNumberFormat="0" applyAlignment="0" applyProtection="0"/>
    <xf numFmtId="0" fontId="30" fillId="0" borderId="1555" applyNumberFormat="0" applyFill="0" applyAlignment="0" applyProtection="0"/>
    <xf numFmtId="0" fontId="28" fillId="21" borderId="1554"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5" fillId="8" borderId="1552" applyNumberFormat="0" applyAlignment="0" applyProtection="0"/>
    <xf numFmtId="0" fontId="17" fillId="21" borderId="1552" applyNumberFormat="0" applyAlignment="0" applyProtection="0"/>
    <xf numFmtId="0" fontId="12" fillId="61" borderId="1598" applyNumberFormat="0">
      <alignment horizontal="left" vertical="center"/>
    </xf>
    <xf numFmtId="0" fontId="12" fillId="25" borderId="1551" applyNumberFormat="0" applyProtection="0">
      <alignment horizontal="left" vertical="center"/>
    </xf>
    <xf numFmtId="0" fontId="12" fillId="25" borderId="1551" applyNumberFormat="0" applyProtection="0">
      <alignment horizontal="left" vertical="center"/>
    </xf>
    <xf numFmtId="0" fontId="12" fillId="60" borderId="1598" applyNumberFormat="0">
      <alignment horizontal="centerContinuous" vertical="center" wrapText="1"/>
    </xf>
    <xf numFmtId="0" fontId="30" fillId="0" borderId="1555" applyNumberFormat="0" applyFill="0" applyAlignment="0" applyProtection="0"/>
    <xf numFmtId="0" fontId="28" fillId="21" borderId="1554"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5" fillId="8" borderId="1552" applyNumberFormat="0" applyAlignment="0" applyProtection="0"/>
    <xf numFmtId="0" fontId="17" fillId="21" borderId="1552" applyNumberFormat="0" applyAlignment="0" applyProtection="0"/>
    <xf numFmtId="0" fontId="30" fillId="0" borderId="1555" applyNumberFormat="0" applyFill="0" applyAlignment="0" applyProtection="0"/>
    <xf numFmtId="0" fontId="17" fillId="21" borderId="1534" applyNumberFormat="0" applyAlignment="0" applyProtection="0"/>
    <xf numFmtId="0" fontId="25" fillId="8" borderId="1534"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8" fillId="21" borderId="1535" applyNumberFormat="0" applyAlignment="0" applyProtection="0"/>
    <xf numFmtId="0" fontId="30" fillId="0" borderId="1536" applyNumberFormat="0" applyFill="0" applyAlignment="0" applyProtection="0"/>
    <xf numFmtId="0" fontId="17" fillId="21" borderId="1534" applyNumberFormat="0" applyAlignment="0" applyProtection="0"/>
    <xf numFmtId="0" fontId="25" fillId="8" borderId="1534"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8" fillId="21" borderId="1535" applyNumberFormat="0" applyAlignment="0" applyProtection="0"/>
    <xf numFmtId="0" fontId="30" fillId="0" borderId="1536" applyNumberFormat="0" applyFill="0" applyAlignment="0" applyProtection="0"/>
    <xf numFmtId="0" fontId="17" fillId="21" borderId="1534" applyNumberFormat="0" applyAlignment="0" applyProtection="0"/>
    <xf numFmtId="0" fontId="25" fillId="8" borderId="1534"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8" fillId="21" borderId="1535" applyNumberFormat="0" applyAlignment="0" applyProtection="0"/>
    <xf numFmtId="0" fontId="30" fillId="0" borderId="1536" applyNumberFormat="0" applyFill="0" applyAlignment="0" applyProtection="0"/>
    <xf numFmtId="0" fontId="17" fillId="21" borderId="1534" applyNumberFormat="0" applyAlignment="0" applyProtection="0"/>
    <xf numFmtId="0" fontId="25" fillId="8" borderId="1534"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8" fillId="21" borderId="1535" applyNumberFormat="0" applyAlignment="0" applyProtection="0"/>
    <xf numFmtId="0" fontId="30" fillId="0" borderId="1536" applyNumberFormat="0" applyFill="0" applyAlignment="0" applyProtection="0"/>
    <xf numFmtId="0" fontId="17" fillId="21" borderId="1543" applyNumberFormat="0" applyAlignment="0" applyProtection="0"/>
    <xf numFmtId="0" fontId="25" fillId="8" borderId="1543"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45" applyNumberFormat="0" applyAlignment="0" applyProtection="0"/>
    <xf numFmtId="0" fontId="30" fillId="0" borderId="1546" applyNumberFormat="0" applyFill="0" applyAlignment="0" applyProtection="0"/>
    <xf numFmtId="0" fontId="17" fillId="21" borderId="1543" applyNumberFormat="0" applyAlignment="0" applyProtection="0"/>
    <xf numFmtId="0" fontId="25" fillId="8" borderId="1543"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45" applyNumberFormat="0" applyAlignment="0" applyProtection="0"/>
    <xf numFmtId="0" fontId="30" fillId="0" borderId="1546" applyNumberFormat="0" applyFill="0" applyAlignment="0" applyProtection="0"/>
    <xf numFmtId="0" fontId="12" fillId="25" borderId="1542" applyNumberFormat="0" applyProtection="0">
      <alignment horizontal="left" vertical="center"/>
    </xf>
    <xf numFmtId="0" fontId="12" fillId="25" borderId="1542" applyNumberFormat="0" applyProtection="0">
      <alignment horizontal="left" vertical="center"/>
    </xf>
    <xf numFmtId="0" fontId="17" fillId="21" borderId="1543" applyNumberFormat="0" applyAlignment="0" applyProtection="0"/>
    <xf numFmtId="0" fontId="25" fillId="8" borderId="1543"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45" applyNumberFormat="0" applyAlignment="0" applyProtection="0"/>
    <xf numFmtId="0" fontId="30" fillId="0" borderId="1546" applyNumberFormat="0" applyFill="0" applyAlignment="0" applyProtection="0"/>
    <xf numFmtId="0" fontId="17" fillId="21" borderId="1543" applyNumberFormat="0" applyAlignment="0" applyProtection="0"/>
    <xf numFmtId="0" fontId="25" fillId="8" borderId="1543"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45" applyNumberFormat="0" applyAlignment="0" applyProtection="0"/>
    <xf numFmtId="0" fontId="30" fillId="0" borderId="1546" applyNumberFormat="0" applyFill="0" applyAlignment="0" applyProtection="0"/>
    <xf numFmtId="0" fontId="28" fillId="21" borderId="1554"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5" fillId="8" borderId="1552" applyNumberFormat="0" applyAlignment="0" applyProtection="0"/>
    <xf numFmtId="0" fontId="17" fillId="21" borderId="1552" applyNumberFormat="0" applyAlignment="0" applyProtection="0"/>
    <xf numFmtId="0" fontId="30" fillId="0" borderId="1546" applyNumberFormat="0" applyFill="0" applyAlignment="0" applyProtection="0"/>
    <xf numFmtId="0" fontId="28" fillId="21" borderId="1545"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5" fillId="8" borderId="1543" applyNumberFormat="0" applyAlignment="0" applyProtection="0"/>
    <xf numFmtId="0" fontId="17" fillId="21" borderId="1543" applyNumberFormat="0" applyAlignment="0" applyProtection="0"/>
    <xf numFmtId="0" fontId="30" fillId="0" borderId="1546" applyNumberFormat="0" applyFill="0" applyAlignment="0" applyProtection="0"/>
    <xf numFmtId="0" fontId="28" fillId="21" borderId="1545" applyNumberFormat="0" applyAlignment="0" applyProtection="0"/>
    <xf numFmtId="0" fontId="12" fillId="24" borderId="1544" applyNumberFormat="0" applyFont="0" applyAlignment="0" applyProtection="0"/>
    <xf numFmtId="0" fontId="12" fillId="25" borderId="1551" applyNumberFormat="0" applyProtection="0">
      <alignment horizontal="left" vertical="center"/>
    </xf>
    <xf numFmtId="0" fontId="12" fillId="25" borderId="1551" applyNumberFormat="0" applyProtection="0">
      <alignment horizontal="left" vertical="center"/>
    </xf>
    <xf numFmtId="0" fontId="25" fillId="8" borderId="1598" applyNumberFormat="0" applyAlignment="0" applyProtection="0"/>
    <xf numFmtId="0" fontId="12" fillId="25" borderId="1573" applyNumberFormat="0" applyProtection="0">
      <alignment horizontal="left" vertical="center"/>
    </xf>
    <xf numFmtId="0" fontId="12" fillId="25" borderId="1573" applyNumberFormat="0" applyProtection="0">
      <alignment horizontal="left" vertical="center"/>
    </xf>
    <xf numFmtId="0" fontId="12" fillId="24" borderId="1544" applyNumberFormat="0" applyFont="0" applyAlignment="0" applyProtection="0"/>
    <xf numFmtId="0" fontId="12" fillId="61" borderId="1598" applyNumberFormat="0">
      <alignment horizontal="left" vertical="center"/>
    </xf>
    <xf numFmtId="0" fontId="12" fillId="60" borderId="1598" applyNumberFormat="0">
      <alignment horizontal="centerContinuous" vertical="center" wrapText="1"/>
    </xf>
    <xf numFmtId="0" fontId="30" fillId="0" borderId="1601" applyNumberFormat="0" applyFill="0" applyAlignment="0" applyProtection="0"/>
    <xf numFmtId="0" fontId="17" fillId="21" borderId="1598" applyNumberFormat="0" applyAlignment="0" applyProtection="0"/>
    <xf numFmtId="0" fontId="25" fillId="8" borderId="1543" applyNumberFormat="0" applyAlignment="0" applyProtection="0"/>
    <xf numFmtId="0" fontId="25" fillId="8" borderId="1598" applyNumberFormat="0" applyAlignment="0" applyProtection="0"/>
    <xf numFmtId="0" fontId="28" fillId="21" borderId="1600" applyNumberFormat="0" applyAlignment="0" applyProtection="0"/>
    <xf numFmtId="0" fontId="28" fillId="21" borderId="1600" applyNumberFormat="0" applyAlignment="0" applyProtection="0"/>
    <xf numFmtId="0" fontId="17" fillId="21" borderId="1552" applyNumberFormat="0" applyAlignment="0" applyProtection="0"/>
    <xf numFmtId="0" fontId="17" fillId="21" borderId="1543" applyNumberFormat="0" applyAlignment="0" applyProtection="0"/>
    <xf numFmtId="0" fontId="25" fillId="8" borderId="1552"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7" fillId="21" borderId="1552" applyNumberFormat="0" applyAlignment="0" applyProtection="0"/>
    <xf numFmtId="0" fontId="25" fillId="8" borderId="1552"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2" fillId="25" borderId="1551" applyNumberFormat="0" applyProtection="0">
      <alignment horizontal="left" vertical="center"/>
    </xf>
    <xf numFmtId="0" fontId="12" fillId="25" borderId="1551" applyNumberFormat="0" applyProtection="0">
      <alignment horizontal="left" vertical="center"/>
    </xf>
    <xf numFmtId="0" fontId="17" fillId="21" borderId="1552" applyNumberFormat="0" applyAlignment="0" applyProtection="0"/>
    <xf numFmtId="0" fontId="25" fillId="8" borderId="1552"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7" fillId="21" borderId="1552" applyNumberFormat="0" applyAlignment="0" applyProtection="0"/>
    <xf numFmtId="0" fontId="25" fillId="8" borderId="1552"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2" fillId="25" borderId="1573" applyNumberFormat="0" applyProtection="0">
      <alignment horizontal="left" vertical="center"/>
    </xf>
    <xf numFmtId="0" fontId="12" fillId="25" borderId="1573" applyNumberFormat="0" applyProtection="0">
      <alignment horizontal="left" vertical="center"/>
    </xf>
    <xf numFmtId="0" fontId="30" fillId="0" borderId="1546" applyNumberFormat="0" applyFill="0" applyAlignment="0" applyProtection="0"/>
    <xf numFmtId="0" fontId="28" fillId="21" borderId="1545"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5" fillId="8" borderId="1543" applyNumberFormat="0" applyAlignment="0" applyProtection="0"/>
    <xf numFmtId="0" fontId="17" fillId="21" borderId="1543" applyNumberFormat="0" applyAlignment="0" applyProtection="0"/>
    <xf numFmtId="0" fontId="30" fillId="0" borderId="1546" applyNumberFormat="0" applyFill="0" applyAlignment="0" applyProtection="0"/>
    <xf numFmtId="0" fontId="28" fillId="21" borderId="1545"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12" fillId="61" borderId="1598" applyNumberFormat="0">
      <alignment horizontal="left" vertical="center"/>
    </xf>
    <xf numFmtId="0" fontId="12" fillId="25" borderId="1588" applyNumberFormat="0" applyProtection="0">
      <alignment horizontal="left" vertical="center"/>
    </xf>
    <xf numFmtId="0" fontId="12" fillId="25" borderId="1588" applyNumberFormat="0" applyProtection="0">
      <alignment horizontal="left" vertical="center"/>
    </xf>
    <xf numFmtId="0" fontId="12" fillId="60" borderId="1598" applyNumberFormat="0">
      <alignment horizontal="centerContinuous" vertical="center" wrapText="1"/>
    </xf>
    <xf numFmtId="0" fontId="25" fillId="8" borderId="1543" applyNumberFormat="0" applyAlignment="0" applyProtection="0"/>
    <xf numFmtId="0" fontId="17" fillId="21" borderId="1543" applyNumberFormat="0" applyAlignment="0" applyProtection="0"/>
    <xf numFmtId="0" fontId="17" fillId="21" borderId="1598" applyNumberFormat="0" applyAlignment="0" applyProtection="0"/>
    <xf numFmtId="0" fontId="25" fillId="8" borderId="1598" applyNumberFormat="0" applyAlignment="0" applyProtection="0"/>
    <xf numFmtId="0" fontId="12" fillId="61" borderId="1626" applyNumberFormat="0">
      <alignment horizontal="left" vertical="center"/>
    </xf>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12" fillId="60" borderId="1626" applyNumberFormat="0">
      <alignment horizontal="centerContinuous" vertical="center" wrapText="1"/>
    </xf>
    <xf numFmtId="0" fontId="28" fillId="21" borderId="1600" applyNumberFormat="0" applyAlignment="0" applyProtection="0"/>
    <xf numFmtId="0" fontId="30" fillId="0" borderId="1601"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598" applyNumberFormat="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17" fillId="21" borderId="1552" applyNumberFormat="0" applyAlignment="0" applyProtection="0"/>
    <xf numFmtId="0" fontId="25" fillId="8" borderId="1552"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7" fillId="21" borderId="1552" applyNumberFormat="0" applyAlignment="0" applyProtection="0"/>
    <xf numFmtId="0" fontId="25" fillId="8" borderId="1552"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2" fillId="25" borderId="1551" applyNumberFormat="0" applyProtection="0">
      <alignment horizontal="left" vertical="center"/>
    </xf>
    <xf numFmtId="0" fontId="12" fillId="25" borderId="1551" applyNumberFormat="0" applyProtection="0">
      <alignment horizontal="left" vertical="center"/>
    </xf>
    <xf numFmtId="0" fontId="17" fillId="21" borderId="1552" applyNumberFormat="0" applyAlignment="0" applyProtection="0"/>
    <xf numFmtId="0" fontId="25" fillId="8" borderId="1552"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7" fillId="21" borderId="1552" applyNumberFormat="0" applyAlignment="0" applyProtection="0"/>
    <xf numFmtId="0" fontId="25" fillId="8" borderId="1552"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17" fillId="21" borderId="1574" applyNumberFormat="0" applyAlignment="0" applyProtection="0"/>
    <xf numFmtId="0" fontId="25" fillId="8" borderId="1574" applyNumberFormat="0" applyAlignment="0" applyProtection="0"/>
    <xf numFmtId="0" fontId="12" fillId="24" borderId="1575" applyNumberFormat="0" applyFont="0" applyAlignment="0" applyProtection="0"/>
    <xf numFmtId="0" fontId="12" fillId="24" borderId="1575" applyNumberFormat="0" applyFont="0" applyAlignment="0" applyProtection="0"/>
    <xf numFmtId="0" fontId="28" fillId="21" borderId="1576" applyNumberFormat="0" applyAlignment="0" applyProtection="0"/>
    <xf numFmtId="0" fontId="30" fillId="0" borderId="1577" applyNumberFormat="0" applyFill="0" applyAlignment="0" applyProtection="0"/>
    <xf numFmtId="0" fontId="17" fillId="21" borderId="1574" applyNumberFormat="0" applyAlignment="0" applyProtection="0"/>
    <xf numFmtId="0" fontId="25" fillId="8" borderId="1574" applyNumberFormat="0" applyAlignment="0" applyProtection="0"/>
    <xf numFmtId="0" fontId="12" fillId="24" borderId="1575" applyNumberFormat="0" applyFont="0" applyAlignment="0" applyProtection="0"/>
    <xf numFmtId="0" fontId="12" fillId="24" borderId="1575" applyNumberFormat="0" applyFont="0" applyAlignment="0" applyProtection="0"/>
    <xf numFmtId="0" fontId="28" fillId="21" borderId="1576" applyNumberFormat="0" applyAlignment="0" applyProtection="0"/>
    <xf numFmtId="0" fontId="30" fillId="0" borderId="1577" applyNumberFormat="0" applyFill="0" applyAlignment="0" applyProtection="0"/>
    <xf numFmtId="0" fontId="12" fillId="25" borderId="1573" applyNumberFormat="0" applyProtection="0">
      <alignment horizontal="left" vertical="center"/>
    </xf>
    <xf numFmtId="0" fontId="12" fillId="25" borderId="1573" applyNumberFormat="0" applyProtection="0">
      <alignment horizontal="left" vertical="center"/>
    </xf>
    <xf numFmtId="0" fontId="17" fillId="21" borderId="1574" applyNumberFormat="0" applyAlignment="0" applyProtection="0"/>
    <xf numFmtId="0" fontId="25" fillId="8" borderId="1574" applyNumberFormat="0" applyAlignment="0" applyProtection="0"/>
    <xf numFmtId="0" fontId="12" fillId="24" borderId="1575" applyNumberFormat="0" applyFont="0" applyAlignment="0" applyProtection="0"/>
    <xf numFmtId="0" fontId="12" fillId="24" borderId="1575" applyNumberFormat="0" applyFont="0" applyAlignment="0" applyProtection="0"/>
    <xf numFmtId="0" fontId="28" fillId="21" borderId="1576" applyNumberFormat="0" applyAlignment="0" applyProtection="0"/>
    <xf numFmtId="0" fontId="30" fillId="0" borderId="1577" applyNumberFormat="0" applyFill="0" applyAlignment="0" applyProtection="0"/>
    <xf numFmtId="0" fontId="17" fillId="21" borderId="1574" applyNumberFormat="0" applyAlignment="0" applyProtection="0"/>
    <xf numFmtId="0" fontId="25" fillId="8" borderId="1574" applyNumberFormat="0" applyAlignment="0" applyProtection="0"/>
    <xf numFmtId="0" fontId="12" fillId="24" borderId="1575" applyNumberFormat="0" applyFont="0" applyAlignment="0" applyProtection="0"/>
    <xf numFmtId="0" fontId="12" fillId="24" borderId="1575" applyNumberFormat="0" applyFont="0" applyAlignment="0" applyProtection="0"/>
    <xf numFmtId="0" fontId="28" fillId="21" borderId="1576" applyNumberFormat="0" applyAlignment="0" applyProtection="0"/>
    <xf numFmtId="0" fontId="30" fillId="0" borderId="1577" applyNumberFormat="0" applyFill="0" applyAlignment="0" applyProtection="0"/>
    <xf numFmtId="0" fontId="12" fillId="61" borderId="1598" applyNumberFormat="0">
      <alignment horizontal="left" vertical="center"/>
    </xf>
    <xf numFmtId="0" fontId="12" fillId="60" borderId="1598" applyNumberFormat="0">
      <alignment horizontal="centerContinuous" vertical="center" wrapText="1"/>
    </xf>
    <xf numFmtId="0" fontId="12" fillId="61" borderId="1598" applyNumberFormat="0">
      <alignment horizontal="left" vertical="center"/>
    </xf>
    <xf numFmtId="0" fontId="12" fillId="60" borderId="1598" applyNumberFormat="0">
      <alignment horizontal="centerContinuous" vertical="center" wrapText="1"/>
    </xf>
    <xf numFmtId="0" fontId="12" fillId="25" borderId="1588" applyNumberFormat="0" applyProtection="0">
      <alignment horizontal="left" vertical="center"/>
    </xf>
    <xf numFmtId="0" fontId="12" fillId="25" borderId="1588" applyNumberFormat="0" applyProtection="0">
      <alignment horizontal="left" vertical="center"/>
    </xf>
    <xf numFmtId="0" fontId="30" fillId="0" borderId="1592" applyNumberFormat="0" applyFill="0" applyAlignment="0" applyProtection="0"/>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89" applyNumberFormat="0" applyAlignment="0" applyProtection="0"/>
    <xf numFmtId="0" fontId="30" fillId="0" borderId="1592" applyNumberFormat="0" applyFill="0" applyAlignment="0" applyProtection="0"/>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89" applyNumberFormat="0" applyAlignment="0" applyProtection="0"/>
    <xf numFmtId="0" fontId="30" fillId="0" borderId="1592" applyNumberFormat="0" applyFill="0" applyAlignment="0" applyProtection="0"/>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78" applyNumberFormat="0" applyAlignment="0" applyProtection="0"/>
    <xf numFmtId="0" fontId="25" fillId="8" borderId="1578" applyNumberFormat="0" applyAlignment="0" applyProtection="0"/>
    <xf numFmtId="0" fontId="28" fillId="21" borderId="1579" applyNumberFormat="0" applyAlignment="0" applyProtection="0"/>
    <xf numFmtId="0" fontId="30" fillId="0" borderId="1580" applyNumberFormat="0" applyFill="0" applyAlignment="0" applyProtection="0"/>
    <xf numFmtId="0" fontId="17" fillId="21" borderId="1578" applyNumberFormat="0" applyAlignment="0" applyProtection="0"/>
    <xf numFmtId="0" fontId="25" fillId="8" borderId="1578" applyNumberFormat="0" applyAlignment="0" applyProtection="0"/>
    <xf numFmtId="0" fontId="28" fillId="21" borderId="1600" applyNumberFormat="0" applyAlignment="0" applyProtection="0"/>
    <xf numFmtId="0" fontId="28" fillId="21" borderId="1579" applyNumberFormat="0" applyAlignment="0" applyProtection="0"/>
    <xf numFmtId="0" fontId="30" fillId="0" borderId="1580" applyNumberFormat="0" applyFill="0" applyAlignment="0" applyProtection="0"/>
    <xf numFmtId="0" fontId="12" fillId="25" borderId="1573" applyNumberFormat="0" applyProtection="0">
      <alignment horizontal="left" vertical="center"/>
    </xf>
    <xf numFmtId="0" fontId="12" fillId="25" borderId="1573" applyNumberFormat="0" applyProtection="0">
      <alignment horizontal="left" vertical="center"/>
    </xf>
    <xf numFmtId="0" fontId="17" fillId="21" borderId="1578" applyNumberFormat="0" applyAlignment="0" applyProtection="0"/>
    <xf numFmtId="0" fontId="25" fillId="8" borderId="157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579" applyNumberFormat="0" applyAlignment="0" applyProtection="0"/>
    <xf numFmtId="0" fontId="30" fillId="0" borderId="1580" applyNumberFormat="0" applyFill="0" applyAlignment="0" applyProtection="0"/>
    <xf numFmtId="0" fontId="17" fillId="21" borderId="1578" applyNumberFormat="0" applyAlignment="0" applyProtection="0"/>
    <xf numFmtId="0" fontId="25" fillId="8" borderId="1578" applyNumberFormat="0" applyAlignment="0" applyProtection="0"/>
    <xf numFmtId="0" fontId="28" fillId="21" borderId="1579" applyNumberFormat="0" applyAlignment="0" applyProtection="0"/>
    <xf numFmtId="0" fontId="30" fillId="0" borderId="1580" applyNumberFormat="0" applyFill="0" applyAlignment="0" applyProtection="0"/>
    <xf numFmtId="0" fontId="25" fillId="8" borderId="1598" applyNumberFormat="0" applyAlignment="0" applyProtection="0"/>
    <xf numFmtId="0" fontId="12" fillId="25" borderId="1624" applyNumberFormat="0" applyProtection="0">
      <alignment horizontal="left" vertical="center"/>
    </xf>
    <xf numFmtId="0" fontId="17" fillId="21" borderId="1598" applyNumberFormat="0" applyAlignment="0" applyProtection="0"/>
    <xf numFmtId="0" fontId="30" fillId="0" borderId="1601" applyNumberFormat="0" applyFill="0" applyAlignment="0" applyProtection="0"/>
    <xf numFmtId="0" fontId="12" fillId="25" borderId="1624" applyNumberFormat="0" applyProtection="0">
      <alignment horizontal="left" vertical="center"/>
    </xf>
    <xf numFmtId="0" fontId="25" fillId="8" borderId="1598" applyNumberFormat="0" applyAlignment="0" applyProtection="0"/>
    <xf numFmtId="0" fontId="17" fillId="21" borderId="1598" applyNumberFormat="0" applyAlignment="0" applyProtection="0"/>
    <xf numFmtId="0" fontId="12" fillId="24" borderId="1599" applyNumberFormat="0" applyFont="0" applyAlignment="0" applyProtection="0"/>
    <xf numFmtId="0" fontId="17" fillId="21" borderId="1589" applyNumberFormat="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30" fillId="0" borderId="1592" applyNumberFormat="0" applyFill="0" applyAlignment="0" applyProtection="0"/>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89" applyNumberFormat="0" applyAlignment="0" applyProtection="0"/>
    <xf numFmtId="0" fontId="12" fillId="24" borderId="1599" applyNumberFormat="0" applyFont="0" applyAlignment="0" applyProtection="0"/>
    <xf numFmtId="0" fontId="28" fillId="21" borderId="1600" applyNumberFormat="0" applyAlignment="0" applyProtection="0"/>
    <xf numFmtId="0" fontId="12" fillId="24" borderId="1599" applyNumberFormat="0" applyFont="0" applyAlignment="0" applyProtection="0"/>
    <xf numFmtId="0" fontId="12" fillId="61" borderId="1598" applyNumberFormat="0">
      <alignment horizontal="left" vertical="center"/>
    </xf>
    <xf numFmtId="0" fontId="12" fillId="60" borderId="1598" applyNumberFormat="0">
      <alignment horizontal="centerContinuous" vertical="center" wrapText="1"/>
    </xf>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30" fillId="0" borderId="1592" applyNumberFormat="0" applyFill="0" applyAlignment="0" applyProtection="0"/>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89" applyNumberFormat="0" applyAlignment="0" applyProtection="0"/>
    <xf numFmtId="0" fontId="30" fillId="0" borderId="1592" applyNumberFormat="0" applyFill="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89" applyNumberFormat="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2" fillId="61" borderId="1647" applyNumberFormat="0">
      <alignment horizontal="left" vertical="center"/>
    </xf>
    <xf numFmtId="0" fontId="12" fillId="60" borderId="1647" applyNumberFormat="0">
      <alignment horizontal="centerContinuous" vertical="center" wrapText="1"/>
    </xf>
    <xf numFmtId="0" fontId="12" fillId="61" borderId="1635" applyNumberFormat="0">
      <alignment horizontal="left" vertical="center"/>
    </xf>
    <xf numFmtId="0" fontId="12" fillId="60" borderId="1635" applyNumberFormat="0">
      <alignment horizontal="centerContinuous" vertical="center" wrapText="1"/>
    </xf>
    <xf numFmtId="0" fontId="12" fillId="25" borderId="1612" applyNumberFormat="0" applyProtection="0">
      <alignment horizontal="left" vertical="center"/>
    </xf>
    <xf numFmtId="0" fontId="12" fillId="25" borderId="1612" applyNumberFormat="0" applyProtection="0">
      <alignment horizontal="left" vertical="center"/>
    </xf>
    <xf numFmtId="171" fontId="85" fillId="0" borderId="1611"/>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30" fillId="0" borderId="1592" applyNumberFormat="0" applyFill="0" applyAlignment="0" applyProtection="0"/>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89" applyNumberFormat="0" applyAlignment="0" applyProtection="0"/>
    <xf numFmtId="0" fontId="30" fillId="0" borderId="1592" applyNumberFormat="0" applyFill="0" applyAlignment="0" applyProtection="0"/>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89" applyNumberFormat="0" applyAlignment="0" applyProtection="0"/>
    <xf numFmtId="0" fontId="30" fillId="0" borderId="1615" applyNumberFormat="0" applyFill="0" applyAlignment="0" applyProtection="0"/>
    <xf numFmtId="0" fontId="28" fillId="21" borderId="1614"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25" fillId="8" borderId="1613" applyNumberFormat="0" applyAlignment="0" applyProtection="0"/>
    <xf numFmtId="0" fontId="17" fillId="21" borderId="1613" applyNumberFormat="0" applyAlignment="0" applyProtection="0"/>
    <xf numFmtId="0" fontId="30" fillId="0" borderId="1615" applyNumberFormat="0" applyFill="0" applyAlignment="0" applyProtection="0"/>
    <xf numFmtId="0" fontId="28" fillId="21" borderId="1614"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25" fillId="8" borderId="1613" applyNumberFormat="0" applyAlignment="0" applyProtection="0"/>
    <xf numFmtId="0" fontId="17" fillId="21" borderId="1613" applyNumberFormat="0" applyAlignment="0" applyProtection="0"/>
    <xf numFmtId="0" fontId="30" fillId="0" borderId="1615" applyNumberFormat="0" applyFill="0" applyAlignment="0" applyProtection="0"/>
    <xf numFmtId="0" fontId="28" fillId="21" borderId="1614" applyNumberFormat="0" applyAlignment="0" applyProtection="0"/>
    <xf numFmtId="0" fontId="12" fillId="24" borderId="1616" applyNumberFormat="0" applyFont="0" applyAlignment="0" applyProtection="0"/>
    <xf numFmtId="0" fontId="12" fillId="61" borderId="1647" applyNumberFormat="0">
      <alignment horizontal="left" vertical="center"/>
    </xf>
    <xf numFmtId="0" fontId="12" fillId="60" borderId="1647" applyNumberFormat="0">
      <alignment horizontal="centerContinuous" vertical="center" wrapText="1"/>
    </xf>
    <xf numFmtId="0" fontId="12" fillId="24" borderId="1616" applyNumberFormat="0" applyFont="0" applyAlignment="0" applyProtection="0"/>
    <xf numFmtId="0" fontId="25" fillId="8" borderId="1613" applyNumberFormat="0" applyAlignment="0" applyProtection="0"/>
    <xf numFmtId="0" fontId="17" fillId="21" borderId="1613" applyNumberFormat="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2" fillId="61" borderId="1647" applyNumberFormat="0">
      <alignment horizontal="left" vertical="center"/>
    </xf>
    <xf numFmtId="0" fontId="12" fillId="60" borderId="1647" applyNumberFormat="0">
      <alignment horizontal="centerContinuous" vertical="center" wrapText="1"/>
    </xf>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30" fillId="0" borderId="1615"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28" fillId="21" borderId="1614"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25" fillId="8" borderId="1613" applyNumberFormat="0" applyAlignment="0" applyProtection="0"/>
    <xf numFmtId="0" fontId="17" fillId="21" borderId="1613" applyNumberFormat="0" applyAlignment="0" applyProtection="0"/>
    <xf numFmtId="0" fontId="30" fillId="0" borderId="1592" applyNumberFormat="0" applyFill="0" applyAlignment="0" applyProtection="0"/>
    <xf numFmtId="0" fontId="28" fillId="21" borderId="1591"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25" fillId="8" borderId="1589" applyNumberFormat="0" applyAlignment="0" applyProtection="0"/>
    <xf numFmtId="0" fontId="17" fillId="21" borderId="1589" applyNumberFormat="0" applyAlignment="0" applyProtection="0"/>
    <xf numFmtId="0" fontId="30" fillId="0" borderId="1592" applyNumberFormat="0" applyFill="0" applyAlignment="0" applyProtection="0"/>
    <xf numFmtId="0" fontId="28" fillId="21" borderId="1591"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25" fillId="8" borderId="1589" applyNumberFormat="0" applyAlignment="0" applyProtection="0"/>
    <xf numFmtId="0" fontId="17" fillId="21" borderId="1589" applyNumberFormat="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30" fillId="0" borderId="1592" applyNumberFormat="0" applyFill="0" applyAlignment="0" applyProtection="0"/>
    <xf numFmtId="0" fontId="28" fillId="21" borderId="1591" applyNumberFormat="0" applyAlignment="0" applyProtection="0"/>
    <xf numFmtId="0" fontId="12" fillId="24" borderId="1616" applyNumberFormat="0" applyFont="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2" fillId="24" borderId="1616" applyNumberFormat="0" applyFont="0" applyAlignment="0" applyProtection="0"/>
    <xf numFmtId="0" fontId="28" fillId="21" borderId="1614" applyNumberFormat="0" applyAlignment="0" applyProtection="0"/>
    <xf numFmtId="0" fontId="30" fillId="0" borderId="1615" applyNumberFormat="0" applyFill="0" applyAlignment="0" applyProtection="0"/>
    <xf numFmtId="0" fontId="17" fillId="21" borderId="1613" applyNumberFormat="0" applyAlignment="0" applyProtection="0"/>
    <xf numFmtId="0" fontId="25" fillId="8" borderId="1613" applyNumberFormat="0" applyAlignment="0" applyProtection="0"/>
    <xf numFmtId="0" fontId="25" fillId="8" borderId="1589" applyNumberFormat="0" applyAlignment="0" applyProtection="0"/>
    <xf numFmtId="0" fontId="17" fillId="21" borderId="1589" applyNumberFormat="0" applyAlignment="0" applyProtection="0"/>
    <xf numFmtId="0" fontId="28" fillId="21" borderId="1614" applyNumberFormat="0" applyAlignment="0" applyProtection="0"/>
    <xf numFmtId="0" fontId="30" fillId="0" borderId="1615" applyNumberFormat="0" applyFill="0" applyAlignment="0" applyProtection="0"/>
    <xf numFmtId="0" fontId="30" fillId="0" borderId="1592"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28" fillId="21" borderId="1591"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25" fillId="8" borderId="1589" applyNumberFormat="0" applyAlignment="0" applyProtection="0"/>
    <xf numFmtId="0" fontId="17" fillId="21" borderId="1589"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5" borderId="1624" applyNumberFormat="0" applyProtection="0">
      <alignment horizontal="left" vertical="center"/>
    </xf>
    <xf numFmtId="0" fontId="28" fillId="21" borderId="1591" applyNumberFormat="0" applyAlignment="0" applyProtection="0"/>
    <xf numFmtId="0" fontId="30" fillId="0" borderId="1592" applyNumberFormat="0" applyFill="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17" fillId="21" borderId="1589" applyNumberFormat="0" applyAlignment="0" applyProtection="0"/>
    <xf numFmtId="0" fontId="25" fillId="8" borderId="1589" applyNumberFormat="0" applyAlignment="0" applyProtection="0"/>
    <xf numFmtId="0" fontId="12" fillId="25" borderId="1624" applyNumberFormat="0" applyProtection="0">
      <alignment horizontal="left" vertical="center"/>
    </xf>
    <xf numFmtId="0" fontId="17" fillId="21" borderId="1598" applyNumberForma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28" fillId="21" borderId="1591" applyNumberFormat="0" applyAlignment="0" applyProtection="0"/>
    <xf numFmtId="0" fontId="30" fillId="0" borderId="1592" applyNumberFormat="0" applyFill="0" applyAlignment="0" applyProtection="0"/>
    <xf numFmtId="0" fontId="25" fillId="8" borderId="1626" applyNumberFormat="0" applyAlignment="0" applyProtection="0"/>
    <xf numFmtId="0" fontId="12" fillId="24" borderId="162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30" fillId="0" borderId="1629"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626" applyNumberFormat="0" applyAlignment="0" applyProtection="0"/>
    <xf numFmtId="0" fontId="25" fillId="8" borderId="1626" applyNumberFormat="0" applyAlignment="0" applyProtection="0"/>
    <xf numFmtId="0" fontId="12" fillId="24" borderId="162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30" fillId="0" borderId="1629" applyNumberFormat="0" applyFill="0" applyAlignment="0" applyProtection="0"/>
    <xf numFmtId="0" fontId="17" fillId="21" borderId="1626" applyNumberFormat="0" applyAlignment="0" applyProtection="0"/>
    <xf numFmtId="0" fontId="25" fillId="8" borderId="1626" applyNumberFormat="0" applyAlignment="0" applyProtection="0"/>
    <xf numFmtId="0" fontId="12" fillId="24" borderId="162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30" fillId="0" borderId="1629"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28" fillId="21" borderId="1600" applyNumberForma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598" applyNumberFormat="0" applyAlignment="0" applyProtection="0"/>
    <xf numFmtId="0" fontId="25" fillId="8" borderId="1598" applyNumberFormat="0" applyAlignment="0" applyProtection="0"/>
    <xf numFmtId="0" fontId="25" fillId="8" borderId="1598" applyNumberFormat="0" applyAlignment="0" applyProtection="0"/>
    <xf numFmtId="0" fontId="17" fillId="21" borderId="1598" applyNumberForma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28" fillId="21" borderId="1600" applyNumberFormat="0" applyAlignment="0" applyProtection="0"/>
    <xf numFmtId="0" fontId="30" fillId="0" borderId="1601" applyNumberFormat="0" applyFill="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30" fillId="0" borderId="1601" applyNumberFormat="0" applyFill="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626" applyNumberFormat="0" applyAlignment="0" applyProtection="0"/>
    <xf numFmtId="0" fontId="25" fillId="8" borderId="1626" applyNumberFormat="0" applyAlignment="0" applyProtection="0"/>
    <xf numFmtId="0" fontId="12" fillId="24" borderId="162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30" fillId="0" borderId="1629" applyNumberFormat="0" applyFill="0" applyAlignment="0" applyProtection="0"/>
    <xf numFmtId="0" fontId="17" fillId="21" borderId="1626" applyNumberFormat="0" applyAlignment="0" applyProtection="0"/>
    <xf numFmtId="0" fontId="25" fillId="8" borderId="1626" applyNumberFormat="0" applyAlignment="0" applyProtection="0"/>
    <xf numFmtId="0" fontId="12" fillId="24" borderId="162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30" fillId="0" borderId="1629"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626" applyNumberFormat="0" applyAlignment="0" applyProtection="0"/>
    <xf numFmtId="0" fontId="25" fillId="8" borderId="1626" applyNumberFormat="0" applyAlignment="0" applyProtection="0"/>
    <xf numFmtId="0" fontId="12" fillId="24" borderId="162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30" fillId="0" borderId="1629" applyNumberFormat="0" applyFill="0" applyAlignment="0" applyProtection="0"/>
    <xf numFmtId="0" fontId="17" fillId="21" borderId="1626" applyNumberFormat="0" applyAlignment="0" applyProtection="0"/>
    <xf numFmtId="0" fontId="25" fillId="8" borderId="1626" applyNumberFormat="0" applyAlignment="0" applyProtection="0"/>
    <xf numFmtId="0" fontId="12" fillId="24" borderId="162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30" fillId="0" borderId="1629" applyNumberFormat="0" applyFill="0" applyAlignment="0" applyProtection="0"/>
    <xf numFmtId="0" fontId="17" fillId="21" borderId="1598" applyNumberFormat="0" applyAlignment="0" applyProtection="0"/>
    <xf numFmtId="0" fontId="12" fillId="25" borderId="1633" applyNumberFormat="0" applyProtection="0">
      <alignment horizontal="left" vertical="center"/>
    </xf>
    <xf numFmtId="0" fontId="12" fillId="25" borderId="1633" applyNumberFormat="0" applyProtection="0">
      <alignment horizontal="left" vertical="center"/>
    </xf>
    <xf numFmtId="0" fontId="17" fillId="21" borderId="1598" applyNumberFormat="0" applyAlignment="0" applyProtection="0"/>
    <xf numFmtId="0" fontId="25" fillId="8" borderId="1598" applyNumberFormat="0" applyAlignment="0" applyProtection="0"/>
    <xf numFmtId="0" fontId="12" fillId="25" borderId="1646" applyNumberFormat="0" applyProtection="0">
      <alignment horizontal="left" vertical="center"/>
    </xf>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12" fillId="25" borderId="1646" applyNumberFormat="0" applyProtection="0">
      <alignment horizontal="left" vertical="center"/>
    </xf>
    <xf numFmtId="0" fontId="28" fillId="21" borderId="1600" applyNumberFormat="0" applyAlignment="0" applyProtection="0"/>
    <xf numFmtId="0" fontId="30" fillId="0" borderId="1601"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598" applyNumberFormat="0" applyAlignment="0" applyProtection="0"/>
    <xf numFmtId="0" fontId="25" fillId="8" borderId="1598" applyNumberForma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28" fillId="21" borderId="1600" applyNumberFormat="0" applyAlignment="0" applyProtection="0"/>
    <xf numFmtId="0" fontId="30" fillId="0" borderId="1601" applyNumberFormat="0" applyFill="0" applyAlignment="0" applyProtection="0"/>
    <xf numFmtId="0" fontId="30" fillId="0" borderId="1650" applyNumberFormat="0" applyFill="0" applyAlignment="0" applyProtection="0"/>
    <xf numFmtId="0" fontId="28" fillId="21" borderId="1649"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5" fillId="8" borderId="1647" applyNumberFormat="0" applyAlignment="0" applyProtection="0"/>
    <xf numFmtId="0" fontId="17" fillId="21" borderId="1647" applyNumberFormat="0" applyAlignment="0" applyProtection="0"/>
    <xf numFmtId="0" fontId="30" fillId="0" borderId="1650" applyNumberFormat="0" applyFill="0" applyAlignment="0" applyProtection="0"/>
    <xf numFmtId="0" fontId="28" fillId="21" borderId="1649"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5" fillId="8" borderId="1647" applyNumberFormat="0" applyAlignment="0" applyProtection="0"/>
    <xf numFmtId="0" fontId="17" fillId="21" borderId="1647" applyNumberFormat="0" applyAlignment="0" applyProtection="0"/>
    <xf numFmtId="0" fontId="30" fillId="0" borderId="1650" applyNumberFormat="0" applyFill="0" applyAlignment="0" applyProtection="0"/>
    <xf numFmtId="0" fontId="28" fillId="21" borderId="1649"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5" fillId="8" borderId="1647" applyNumberFormat="0" applyAlignment="0" applyProtection="0"/>
    <xf numFmtId="0" fontId="17" fillId="21" borderId="1647" applyNumberFormat="0" applyAlignment="0" applyProtection="0"/>
    <xf numFmtId="0" fontId="30" fillId="0" borderId="1650" applyNumberFormat="0" applyFill="0" applyAlignment="0" applyProtection="0"/>
    <xf numFmtId="0" fontId="12" fillId="25" borderId="1646" applyNumberFormat="0" applyProtection="0">
      <alignment horizontal="left" vertical="center"/>
    </xf>
    <xf numFmtId="0" fontId="12" fillId="25" borderId="1646" applyNumberFormat="0" applyProtection="0">
      <alignment horizontal="left" vertical="center"/>
    </xf>
    <xf numFmtId="0" fontId="28" fillId="21" borderId="1649"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5" fillId="8" borderId="1647" applyNumberForma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7" fillId="21" borderId="1647" applyNumberFormat="0" applyAlignment="0" applyProtection="0"/>
    <xf numFmtId="0" fontId="30" fillId="0" borderId="1650" applyNumberFormat="0" applyFill="0" applyAlignment="0" applyProtection="0"/>
    <xf numFmtId="0" fontId="28" fillId="21" borderId="1649"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5" fillId="8" borderId="1647" applyNumberFormat="0" applyAlignment="0" applyProtection="0"/>
    <xf numFmtId="0" fontId="17" fillId="21" borderId="1647" applyNumberFormat="0" applyAlignment="0" applyProtection="0"/>
    <xf numFmtId="0" fontId="30" fillId="0" borderId="1650" applyNumberFormat="0" applyFill="0" applyAlignment="0" applyProtection="0"/>
    <xf numFmtId="0" fontId="28" fillId="21" borderId="1649"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5" fillId="8" borderId="1647" applyNumberFormat="0" applyAlignment="0" applyProtection="0"/>
    <xf numFmtId="0" fontId="17" fillId="21" borderId="1647" applyNumberFormat="0" applyAlignment="0" applyProtection="0"/>
    <xf numFmtId="0" fontId="17" fillId="21" borderId="1635" applyNumberFormat="0" applyAlignment="0" applyProtection="0"/>
    <xf numFmtId="0" fontId="25" fillId="8" borderId="1635" applyNumberFormat="0" applyAlignment="0" applyProtection="0"/>
    <xf numFmtId="0" fontId="28" fillId="21" borderId="1636" applyNumberFormat="0" applyAlignment="0" applyProtection="0"/>
    <xf numFmtId="0" fontId="30" fillId="0" borderId="1637" applyNumberFormat="0" applyFill="0" applyAlignment="0" applyProtection="0"/>
    <xf numFmtId="0" fontId="17" fillId="21" borderId="1635" applyNumberFormat="0" applyAlignment="0" applyProtection="0"/>
    <xf numFmtId="0" fontId="25" fillId="8" borderId="1635" applyNumberFormat="0" applyAlignment="0" applyProtection="0"/>
    <xf numFmtId="0" fontId="28" fillId="21" borderId="1636" applyNumberFormat="0" applyAlignment="0" applyProtection="0"/>
    <xf numFmtId="0" fontId="30" fillId="0" borderId="1637" applyNumberFormat="0" applyFill="0" applyAlignment="0" applyProtection="0"/>
    <xf numFmtId="0" fontId="12" fillId="25" borderId="1633" applyNumberFormat="0" applyProtection="0">
      <alignment horizontal="left" vertical="center"/>
    </xf>
    <xf numFmtId="0" fontId="12" fillId="25" borderId="1633" applyNumberFormat="0" applyProtection="0">
      <alignment horizontal="left" vertical="center"/>
    </xf>
    <xf numFmtId="0" fontId="17" fillId="21" borderId="1635" applyNumberFormat="0" applyAlignment="0" applyProtection="0"/>
    <xf numFmtId="0" fontId="25" fillId="8" borderId="1635" applyNumberFormat="0" applyAlignment="0" applyProtection="0"/>
    <xf numFmtId="0" fontId="30" fillId="0" borderId="1650" applyNumberFormat="0" applyFill="0" applyAlignment="0" applyProtection="0"/>
    <xf numFmtId="0" fontId="28" fillId="21" borderId="1649" applyNumberFormat="0" applyAlignment="0" applyProtection="0"/>
    <xf numFmtId="0" fontId="28" fillId="21" borderId="1636" applyNumberFormat="0" applyAlignment="0" applyProtection="0"/>
    <xf numFmtId="0" fontId="30" fillId="0" borderId="1637" applyNumberFormat="0" applyFill="0" applyAlignment="0" applyProtection="0"/>
    <xf numFmtId="0" fontId="17" fillId="21" borderId="1635" applyNumberFormat="0" applyAlignment="0" applyProtection="0"/>
    <xf numFmtId="0" fontId="25" fillId="8" borderId="1635"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36" applyNumberFormat="0" applyAlignment="0" applyProtection="0"/>
    <xf numFmtId="0" fontId="30" fillId="0" borderId="1637" applyNumberFormat="0" applyFill="0" applyAlignment="0" applyProtection="0"/>
    <xf numFmtId="0" fontId="25" fillId="8" borderId="1647" applyNumberFormat="0" applyAlignment="0" applyProtection="0"/>
    <xf numFmtId="0" fontId="17" fillId="21" borderId="1647" applyNumberFormat="0" applyAlignment="0" applyProtection="0"/>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2" fillId="25" borderId="1646" applyNumberFormat="0" applyProtection="0">
      <alignment horizontal="left" vertical="center"/>
    </xf>
    <xf numFmtId="0" fontId="12" fillId="25" borderId="1646" applyNumberFormat="0" applyProtection="0">
      <alignment horizontal="left" vertical="center"/>
    </xf>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30" fillId="0" borderId="1650" applyNumberFormat="0" applyFill="0" applyAlignment="0" applyProtection="0"/>
    <xf numFmtId="0" fontId="25" fillId="8" borderId="1647" applyNumberForma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25" fillId="8" borderId="1647" applyNumberFormat="0" applyAlignment="0" applyProtection="0"/>
    <xf numFmtId="0" fontId="28" fillId="21" borderId="1649" applyNumberFormat="0" applyAlignment="0" applyProtection="0"/>
    <xf numFmtId="0" fontId="30" fillId="0" borderId="1650" applyNumberFormat="0" applyFill="0" applyAlignment="0" applyProtection="0"/>
    <xf numFmtId="0" fontId="12" fillId="25" borderId="1646" applyNumberFormat="0" applyProtection="0">
      <alignment horizontal="left" vertical="center"/>
    </xf>
    <xf numFmtId="0" fontId="12" fillId="25" borderId="1646" applyNumberFormat="0" applyProtection="0">
      <alignment horizontal="left" vertical="center"/>
    </xf>
    <xf numFmtId="0" fontId="17" fillId="21" borderId="1647" applyNumberFormat="0" applyAlignment="0" applyProtection="0"/>
    <xf numFmtId="0" fontId="25" fillId="8" borderId="1647" applyNumberFormat="0" applyAlignment="0" applyProtection="0"/>
    <xf numFmtId="0" fontId="28" fillId="21" borderId="1649" applyNumberForma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25" fillId="8" borderId="1647" applyNumberForma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2" fillId="25" borderId="1646" applyNumberFormat="0" applyProtection="0">
      <alignment horizontal="left" vertical="center"/>
    </xf>
    <xf numFmtId="0" fontId="12" fillId="25" borderId="1646" applyNumberFormat="0" applyProtection="0">
      <alignment horizontal="left" vertical="center"/>
    </xf>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2" fillId="25" borderId="1646" applyNumberFormat="0" applyProtection="0">
      <alignment horizontal="left" vertical="center"/>
    </xf>
    <xf numFmtId="0" fontId="12" fillId="25" borderId="1646" applyNumberFormat="0" applyProtection="0">
      <alignment horizontal="left" vertical="center"/>
    </xf>
    <xf numFmtId="208" fontId="90" fillId="63" borderId="1655"/>
    <xf numFmtId="166" fontId="113" fillId="0" borderId="1656">
      <protection locked="0"/>
    </xf>
    <xf numFmtId="224" fontId="108" fillId="0" borderId="1452" applyFont="0" applyFill="0" applyBorder="0" applyAlignment="0" applyProtection="0"/>
    <xf numFmtId="237" fontId="12" fillId="71" borderId="1646" applyNumberFormat="0" applyFont="0" applyBorder="0" applyAlignment="0" applyProtection="0"/>
    <xf numFmtId="10" fontId="108" fillId="65" borderId="1646" applyNumberFormat="0" applyBorder="0" applyAlignment="0" applyProtection="0"/>
    <xf numFmtId="0" fontId="147" fillId="73" borderId="1657">
      <alignment horizontal="left" vertical="center" wrapText="1"/>
    </xf>
    <xf numFmtId="0" fontId="12" fillId="0" borderId="1646"/>
    <xf numFmtId="264" fontId="172" fillId="65" borderId="1646" applyFill="0" applyBorder="0" applyAlignment="0" applyProtection="0">
      <alignment horizontal="right"/>
      <protection locked="0"/>
    </xf>
    <xf numFmtId="0" fontId="177" fillId="67" borderId="1646">
      <alignment horizontal="center" vertical="center" wrapText="1"/>
      <protection hidden="1"/>
    </xf>
    <xf numFmtId="0" fontId="183" fillId="81" borderId="1646" applyNumberFormat="0" applyProtection="0">
      <alignment horizontal="center" vertical="center"/>
    </xf>
    <xf numFmtId="0" fontId="11" fillId="81" borderId="1646" applyNumberFormat="0" applyProtection="0">
      <alignment horizontal="center" vertical="center" wrapText="1"/>
    </xf>
    <xf numFmtId="0" fontId="11" fillId="81" borderId="1646" applyNumberFormat="0" applyProtection="0">
      <alignment horizontal="center" vertical="center"/>
    </xf>
    <xf numFmtId="0" fontId="11" fillId="81" borderId="1646" applyNumberFormat="0" applyProtection="0">
      <alignment horizontal="center" vertical="center" wrapText="1"/>
    </xf>
    <xf numFmtId="0" fontId="11" fillId="60" borderId="1646" applyNumberFormat="0" applyProtection="0">
      <alignment horizontal="left" vertical="center" wrapText="1"/>
    </xf>
    <xf numFmtId="257" fontId="11" fillId="82" borderId="1646" applyNumberFormat="0" applyProtection="0">
      <alignment horizontal="center" vertical="center" wrapText="1"/>
    </xf>
    <xf numFmtId="0" fontId="12" fillId="25" borderId="1646" applyNumberFormat="0" applyProtection="0">
      <alignment horizontal="left" vertical="center" wrapText="1"/>
    </xf>
    <xf numFmtId="0" fontId="11" fillId="60" borderId="1646" applyNumberFormat="0" applyProtection="0">
      <alignment horizontal="left" vertical="center" wrapText="1"/>
    </xf>
    <xf numFmtId="241" fontId="194" fillId="86" borderId="1658" applyNumberFormat="0" applyBorder="0" applyAlignment="0" applyProtection="0">
      <alignment vertical="center"/>
    </xf>
    <xf numFmtId="171" fontId="85" fillId="0" borderId="1659"/>
    <xf numFmtId="0" fontId="147" fillId="73" borderId="1657">
      <alignment horizontal="left" vertical="center" wrapText="1"/>
    </xf>
    <xf numFmtId="166" fontId="113" fillId="0" borderId="1656">
      <protection locked="0"/>
    </xf>
    <xf numFmtId="208" fontId="90" fillId="63" borderId="1655"/>
    <xf numFmtId="241" fontId="194" fillId="86" borderId="1658" applyNumberFormat="0" applyBorder="0" applyAlignment="0" applyProtection="0">
      <alignment vertical="center"/>
    </xf>
    <xf numFmtId="171" fontId="85" fillId="0" borderId="1659"/>
    <xf numFmtId="0" fontId="17" fillId="21" borderId="1661" applyNumberFormat="0" applyAlignment="0" applyProtection="0"/>
    <xf numFmtId="0" fontId="25" fillId="8" borderId="1661" applyNumberFormat="0" applyAlignment="0" applyProtection="0"/>
    <xf numFmtId="0" fontId="12" fillId="24" borderId="1662" applyNumberFormat="0" applyFont="0" applyAlignment="0" applyProtection="0"/>
    <xf numFmtId="0" fontId="12" fillId="24" borderId="1662" applyNumberFormat="0" applyFont="0" applyAlignment="0" applyProtection="0"/>
    <xf numFmtId="0" fontId="28" fillId="21" borderId="1663" applyNumberFormat="0" applyAlignment="0" applyProtection="0"/>
    <xf numFmtId="0" fontId="30" fillId="0" borderId="1664" applyNumberFormat="0" applyFill="0" applyAlignment="0" applyProtection="0"/>
    <xf numFmtId="0" fontId="17" fillId="21" borderId="1661" applyNumberFormat="0" applyAlignment="0" applyProtection="0"/>
    <xf numFmtId="0" fontId="25" fillId="8" borderId="1661" applyNumberFormat="0" applyAlignment="0" applyProtection="0"/>
    <xf numFmtId="0" fontId="12" fillId="24" borderId="1662" applyNumberFormat="0" applyFont="0" applyAlignment="0" applyProtection="0"/>
    <xf numFmtId="0" fontId="12" fillId="24" borderId="1662" applyNumberFormat="0" applyFont="0" applyAlignment="0" applyProtection="0"/>
    <xf numFmtId="0" fontId="28" fillId="21" borderId="1663" applyNumberFormat="0" applyAlignment="0" applyProtection="0"/>
    <xf numFmtId="0" fontId="30" fillId="0" borderId="1664" applyNumberFormat="0" applyFill="0" applyAlignment="0" applyProtection="0"/>
    <xf numFmtId="0" fontId="12" fillId="25" borderId="1660" applyNumberFormat="0" applyProtection="0">
      <alignment horizontal="left" vertical="center"/>
    </xf>
    <xf numFmtId="0" fontId="12" fillId="25" borderId="1660" applyNumberFormat="0" applyProtection="0">
      <alignment horizontal="left" vertical="center"/>
    </xf>
    <xf numFmtId="0" fontId="17" fillId="21" borderId="1661" applyNumberFormat="0" applyAlignment="0" applyProtection="0"/>
    <xf numFmtId="0" fontId="25" fillId="8" borderId="1661" applyNumberFormat="0" applyAlignment="0" applyProtection="0"/>
    <xf numFmtId="0" fontId="12" fillId="24" borderId="1662" applyNumberFormat="0" applyFont="0" applyAlignment="0" applyProtection="0"/>
    <xf numFmtId="0" fontId="12" fillId="24" borderId="1662" applyNumberFormat="0" applyFont="0" applyAlignment="0" applyProtection="0"/>
    <xf numFmtId="0" fontId="28" fillId="21" borderId="1663" applyNumberFormat="0" applyAlignment="0" applyProtection="0"/>
    <xf numFmtId="0" fontId="30" fillId="0" borderId="1664" applyNumberFormat="0" applyFill="0" applyAlignment="0" applyProtection="0"/>
    <xf numFmtId="0" fontId="17" fillId="21" borderId="1661" applyNumberFormat="0" applyAlignment="0" applyProtection="0"/>
    <xf numFmtId="0" fontId="25" fillId="8" borderId="1661" applyNumberFormat="0" applyAlignment="0" applyProtection="0"/>
    <xf numFmtId="0" fontId="12" fillId="24" borderId="1662" applyNumberFormat="0" applyFont="0" applyAlignment="0" applyProtection="0"/>
    <xf numFmtId="0" fontId="12" fillId="24" borderId="1662" applyNumberFormat="0" applyFont="0" applyAlignment="0" applyProtection="0"/>
    <xf numFmtId="0" fontId="28" fillId="21" borderId="1663" applyNumberFormat="0" applyAlignment="0" applyProtection="0"/>
    <xf numFmtId="0" fontId="30" fillId="0" borderId="1664" applyNumberFormat="0" applyFill="0" applyAlignment="0" applyProtection="0"/>
    <xf numFmtId="166" fontId="113" fillId="0" borderId="1679">
      <protection locked="0"/>
    </xf>
    <xf numFmtId="208" fontId="90" fillId="63" borderId="1678"/>
    <xf numFmtId="0" fontId="147" fillId="73" borderId="1680">
      <alignment horizontal="left" vertical="center" wrapText="1"/>
    </xf>
    <xf numFmtId="166" fontId="113" fillId="0" borderId="1679">
      <protection locked="0"/>
    </xf>
    <xf numFmtId="208" fontId="90" fillId="63" borderId="1678"/>
    <xf numFmtId="0" fontId="147" fillId="73" borderId="1668">
      <alignment horizontal="left" vertical="center" wrapText="1"/>
    </xf>
    <xf numFmtId="0" fontId="147" fillId="73" borderId="1693">
      <alignment horizontal="left" vertical="center" wrapText="1"/>
    </xf>
    <xf numFmtId="166" fontId="113" fillId="0" borderId="1692">
      <protection locked="0"/>
    </xf>
    <xf numFmtId="208" fontId="90" fillId="63" borderId="1691"/>
    <xf numFmtId="0" fontId="147" fillId="73" borderId="1706">
      <alignment horizontal="left" vertical="center" wrapText="1"/>
    </xf>
    <xf numFmtId="166" fontId="113" fillId="0" borderId="1705">
      <protection locked="0"/>
    </xf>
    <xf numFmtId="208" fontId="90" fillId="63" borderId="1704"/>
    <xf numFmtId="0" fontId="147" fillId="73" borderId="1706">
      <alignment horizontal="left" vertical="center" wrapText="1"/>
    </xf>
    <xf numFmtId="166" fontId="113" fillId="0" borderId="1705">
      <protection locked="0"/>
    </xf>
    <xf numFmtId="208" fontId="90" fillId="63" borderId="1704"/>
    <xf numFmtId="0" fontId="12" fillId="0" borderId="1671"/>
    <xf numFmtId="0" fontId="147" fillId="73" borderId="1668">
      <alignment horizontal="left" vertical="center" wrapText="1"/>
    </xf>
    <xf numFmtId="10" fontId="108" fillId="65" borderId="1671" applyNumberFormat="0" applyBorder="0" applyAlignment="0" applyProtection="0"/>
    <xf numFmtId="0" fontId="12" fillId="0" borderId="1683"/>
    <xf numFmtId="0" fontId="12" fillId="0" borderId="1696"/>
    <xf numFmtId="208" fontId="90" fillId="63" borderId="1666"/>
    <xf numFmtId="166" fontId="113" fillId="0" borderId="1667">
      <protection locked="0"/>
    </xf>
    <xf numFmtId="0" fontId="147" fillId="73" borderId="1668">
      <alignment horizontal="left" vertical="center" wrapText="1"/>
    </xf>
    <xf numFmtId="0" fontId="47" fillId="0" borderId="1677">
      <alignment horizontal="left" vertical="center"/>
    </xf>
    <xf numFmtId="237" fontId="12" fillId="71" borderId="1671" applyNumberFormat="0" applyFont="0" applyBorder="0" applyAlignment="0" applyProtection="0"/>
    <xf numFmtId="0" fontId="12" fillId="0" borderId="1696"/>
    <xf numFmtId="0" fontId="147" fillId="73" borderId="1680">
      <alignment horizontal="left" vertical="center" wrapText="1"/>
    </xf>
    <xf numFmtId="1" fontId="121" fillId="69" borderId="1672" applyNumberFormat="0" applyBorder="0" applyAlignment="0">
      <alignment horizontal="centerContinuous" vertical="center"/>
      <protection locked="0"/>
    </xf>
    <xf numFmtId="0" fontId="147" fillId="73" borderId="1680">
      <alignment horizontal="left" vertical="center" wrapText="1"/>
    </xf>
    <xf numFmtId="0" fontId="25" fillId="8" borderId="1673" applyNumberFormat="0" applyAlignment="0" applyProtection="0"/>
    <xf numFmtId="0" fontId="47" fillId="0" borderId="1638">
      <alignment horizontal="left" vertical="center"/>
    </xf>
    <xf numFmtId="10" fontId="108" fillId="65" borderId="1683" applyNumberFormat="0" applyBorder="0" applyAlignment="0" applyProtection="0"/>
    <xf numFmtId="0" fontId="147" fillId="73" borderId="1706">
      <alignment horizontal="left" vertical="center" wrapText="1"/>
    </xf>
    <xf numFmtId="224" fontId="108" fillId="0" borderId="1452" applyFont="0" applyFill="0" applyBorder="0" applyAlignment="0" applyProtection="0"/>
    <xf numFmtId="1" fontId="121" fillId="69" borderId="1672" applyNumberFormat="0" applyBorder="0" applyAlignment="0">
      <alignment horizontal="centerContinuous" vertical="center"/>
      <protection locked="0"/>
    </xf>
    <xf numFmtId="10" fontId="108" fillId="65" borderId="1696" applyNumberFormat="0" applyBorder="0" applyAlignment="0" applyProtection="0"/>
    <xf numFmtId="0" fontId="25" fillId="8" borderId="1673" applyNumberFormat="0" applyAlignment="0" applyProtection="0"/>
    <xf numFmtId="0" fontId="147" fillId="73" borderId="1706">
      <alignment horizontal="left" vertical="center" wrapText="1"/>
    </xf>
    <xf numFmtId="0" fontId="47" fillId="0" borderId="1677">
      <alignment horizontal="left" vertical="center"/>
    </xf>
    <xf numFmtId="237" fontId="12" fillId="71" borderId="1683" applyNumberFormat="0" applyFont="0" applyBorder="0" applyAlignment="0" applyProtection="0"/>
    <xf numFmtId="224" fontId="108" fillId="0" borderId="1452" applyFont="0" applyFill="0" applyBorder="0" applyAlignment="0" applyProtection="0"/>
    <xf numFmtId="10" fontId="108" fillId="65" borderId="1696" applyNumberFormat="0" applyBorder="0" applyAlignment="0" applyProtection="0"/>
    <xf numFmtId="1" fontId="121" fillId="69" borderId="1684" applyNumberFormat="0" applyBorder="0" applyAlignment="0">
      <alignment horizontal="centerContinuous" vertical="center"/>
      <protection locked="0"/>
    </xf>
    <xf numFmtId="0" fontId="147" fillId="73" borderId="1724">
      <alignment horizontal="left" vertical="center" wrapText="1"/>
    </xf>
    <xf numFmtId="0" fontId="47" fillId="0" borderId="1701">
      <alignment horizontal="left" vertical="center"/>
    </xf>
    <xf numFmtId="224" fontId="108" fillId="0" borderId="1452" applyFont="0" applyFill="0" applyBorder="0" applyAlignment="0" applyProtection="0"/>
    <xf numFmtId="237" fontId="12" fillId="71" borderId="1696" applyNumberFormat="0" applyFont="0" applyBorder="0" applyAlignment="0" applyProtection="0"/>
    <xf numFmtId="224" fontId="108" fillId="0" borderId="1452" applyFont="0" applyFill="0" applyBorder="0" applyAlignment="0" applyProtection="0"/>
    <xf numFmtId="1" fontId="121" fillId="69" borderId="1697" applyNumberFormat="0" applyBorder="0" applyAlignment="0">
      <alignment horizontal="centerContinuous" vertical="center"/>
      <protection locked="0"/>
    </xf>
    <xf numFmtId="0" fontId="25" fillId="8" borderId="1698" applyNumberFormat="0" applyAlignment="0" applyProtection="0"/>
    <xf numFmtId="224" fontId="108" fillId="0" borderId="1452" applyFont="0" applyFill="0" applyBorder="0" applyAlignment="0" applyProtection="0"/>
    <xf numFmtId="0" fontId="47" fillId="0" borderId="1701">
      <alignment horizontal="left" vertical="center"/>
    </xf>
    <xf numFmtId="237" fontId="12" fillId="71" borderId="1696" applyNumberFormat="0" applyFont="0" applyBorder="0" applyAlignment="0" applyProtection="0"/>
    <xf numFmtId="1" fontId="121" fillId="69" borderId="1697" applyNumberFormat="0" applyBorder="0" applyAlignment="0">
      <alignment horizontal="centerContinuous" vertical="center"/>
      <protection locked="0"/>
    </xf>
    <xf numFmtId="0" fontId="47" fillId="0" borderId="1701">
      <alignment horizontal="left" vertical="center"/>
    </xf>
    <xf numFmtId="0" fontId="25" fillId="8" borderId="1698" applyNumberFormat="0" applyAlignment="0" applyProtection="0"/>
    <xf numFmtId="1" fontId="121" fillId="69" borderId="1717" applyNumberFormat="0" applyBorder="0" applyAlignment="0">
      <alignment horizontal="centerContinuous" vertical="center"/>
      <protection locked="0"/>
    </xf>
    <xf numFmtId="0" fontId="25" fillId="8" borderId="1718" applyNumberFormat="0" applyAlignment="0" applyProtection="0"/>
    <xf numFmtId="224" fontId="108" fillId="0" borderId="1452" applyFont="0" applyFill="0" applyBorder="0" applyAlignment="0" applyProtection="0"/>
    <xf numFmtId="224" fontId="108" fillId="0" borderId="1452" applyFont="0" applyFill="0" applyBorder="0" applyAlignment="0" applyProtection="0"/>
    <xf numFmtId="241" fontId="194" fillId="86" borderId="1681" applyNumberFormat="0" applyBorder="0" applyAlignment="0" applyProtection="0">
      <alignment vertical="center"/>
    </xf>
    <xf numFmtId="171" fontId="85" fillId="0" borderId="1682"/>
    <xf numFmtId="171" fontId="85" fillId="0" borderId="1682"/>
    <xf numFmtId="241" fontId="194" fillId="86" borderId="1681" applyNumberFormat="0" applyBorder="0" applyAlignment="0" applyProtection="0">
      <alignment vertical="center"/>
    </xf>
    <xf numFmtId="166" fontId="113" fillId="0" borderId="1667">
      <protection locked="0"/>
    </xf>
    <xf numFmtId="0" fontId="12" fillId="24" borderId="1674" applyNumberFormat="0" applyFont="0" applyAlignment="0" applyProtection="0"/>
    <xf numFmtId="241" fontId="194" fillId="86" borderId="1694" applyNumberFormat="0" applyBorder="0" applyAlignment="0" applyProtection="0">
      <alignment vertical="center"/>
    </xf>
    <xf numFmtId="171" fontId="85" fillId="0" borderId="1695"/>
    <xf numFmtId="0" fontId="12" fillId="24" borderId="1674" applyNumberFormat="0" applyFont="0" applyAlignment="0" applyProtection="0"/>
    <xf numFmtId="241" fontId="194" fillId="86" borderId="1707" applyNumberFormat="0" applyBorder="0" applyAlignment="0" applyProtection="0">
      <alignment vertical="center"/>
    </xf>
    <xf numFmtId="171" fontId="85" fillId="0" borderId="1708"/>
    <xf numFmtId="166" fontId="113" fillId="0" borderId="1679">
      <protection locked="0"/>
    </xf>
    <xf numFmtId="241" fontId="194" fillId="86" borderId="1707" applyNumberFormat="0" applyBorder="0" applyAlignment="0" applyProtection="0">
      <alignment vertical="center"/>
    </xf>
    <xf numFmtId="171" fontId="85" fillId="0" borderId="1708"/>
    <xf numFmtId="166" fontId="113" fillId="0" borderId="1679">
      <protection locked="0"/>
    </xf>
    <xf numFmtId="166" fontId="113" fillId="0" borderId="1705">
      <protection locked="0"/>
    </xf>
    <xf numFmtId="166" fontId="113" fillId="0" borderId="1705">
      <protection locked="0"/>
    </xf>
    <xf numFmtId="0" fontId="17" fillId="21" borderId="1673" applyNumberFormat="0" applyAlignment="0" applyProtection="0"/>
    <xf numFmtId="0" fontId="83" fillId="0" borderId="1639" applyNumberFormat="0" applyFont="0" applyFill="0" applyAlignment="0" applyProtection="0"/>
    <xf numFmtId="166" fontId="113" fillId="0" borderId="1723">
      <protection locked="0"/>
    </xf>
    <xf numFmtId="0" fontId="12" fillId="24" borderId="1719" applyNumberFormat="0" applyFont="0" applyAlignment="0" applyProtection="0"/>
    <xf numFmtId="208" fontId="90" fillId="63" borderId="1666"/>
    <xf numFmtId="167" fontId="87" fillId="0" borderId="1669" applyFont="0"/>
    <xf numFmtId="0" fontId="17" fillId="21" borderId="1673" applyNumberFormat="0" applyAlignment="0" applyProtection="0"/>
    <xf numFmtId="0" fontId="83" fillId="0" borderId="1639" applyNumberFormat="0" applyFont="0" applyFill="0" applyAlignment="0" applyProtection="0"/>
    <xf numFmtId="208" fontId="90" fillId="63" borderId="1678"/>
    <xf numFmtId="208" fontId="90" fillId="63" borderId="1678"/>
    <xf numFmtId="0" fontId="17" fillId="21" borderId="1698" applyNumberFormat="0" applyAlignment="0" applyProtection="0"/>
    <xf numFmtId="167" fontId="87" fillId="0" borderId="1685" applyFont="0"/>
    <xf numFmtId="0" fontId="83" fillId="0" borderId="1702" applyNumberFormat="0" applyFont="0" applyFill="0" applyAlignment="0" applyProtection="0"/>
    <xf numFmtId="208" fontId="90" fillId="63" borderId="1704"/>
    <xf numFmtId="167" fontId="87" fillId="0" borderId="1703" applyFont="0"/>
    <xf numFmtId="0" fontId="17" fillId="21" borderId="1698" applyNumberFormat="0" applyAlignment="0" applyProtection="0"/>
    <xf numFmtId="0" fontId="83" fillId="0" borderId="1711" applyNumberFormat="0" applyFont="0" applyFill="0" applyAlignment="0" applyProtection="0"/>
    <xf numFmtId="260" fontId="164" fillId="0" borderId="480" applyBorder="0"/>
    <xf numFmtId="208" fontId="90" fillId="63" borderId="1704"/>
    <xf numFmtId="260" fontId="164" fillId="0" borderId="1677" applyBorder="0"/>
    <xf numFmtId="0" fontId="17" fillId="21" borderId="1718" applyNumberFormat="0" applyAlignment="0" applyProtection="0"/>
    <xf numFmtId="167" fontId="87" fillId="0" borderId="1703" applyFont="0"/>
    <xf numFmtId="0" fontId="83" fillId="0" borderId="1702" applyNumberFormat="0" applyFont="0" applyFill="0" applyAlignment="0" applyProtection="0"/>
    <xf numFmtId="208" fontId="90" fillId="63" borderId="1722"/>
    <xf numFmtId="0" fontId="12" fillId="61" borderId="1673" applyNumberFormat="0">
      <alignment horizontal="left" vertical="center"/>
    </xf>
    <xf numFmtId="0" fontId="12" fillId="60" borderId="1673" applyNumberFormat="0">
      <alignment horizontal="centerContinuous" vertical="center" wrapText="1"/>
    </xf>
    <xf numFmtId="241" fontId="194" fillId="86" borderId="1658" applyNumberFormat="0" applyBorder="0" applyAlignment="0" applyProtection="0">
      <alignment vertical="center"/>
    </xf>
    <xf numFmtId="260" fontId="164" fillId="0" borderId="1638" applyBorder="0"/>
    <xf numFmtId="0" fontId="147" fillId="73" borderId="1680">
      <alignment horizontal="left" vertical="center" wrapText="1"/>
    </xf>
    <xf numFmtId="166" fontId="113" fillId="0" borderId="1679">
      <protection locked="0"/>
    </xf>
    <xf numFmtId="208" fontId="90" fillId="63" borderId="1678"/>
    <xf numFmtId="0" fontId="147" fillId="73" borderId="1680">
      <alignment horizontal="left" vertical="center" wrapText="1"/>
    </xf>
    <xf numFmtId="166" fontId="113" fillId="0" borderId="1679">
      <protection locked="0"/>
    </xf>
    <xf numFmtId="208" fontId="90" fillId="63" borderId="1678"/>
    <xf numFmtId="0" fontId="147" fillId="73" borderId="1706">
      <alignment horizontal="left" vertical="center" wrapText="1"/>
    </xf>
    <xf numFmtId="166" fontId="113" fillId="0" borderId="1705">
      <protection locked="0"/>
    </xf>
    <xf numFmtId="208" fontId="90" fillId="63" borderId="1704"/>
    <xf numFmtId="0" fontId="147" fillId="73" borderId="1724">
      <alignment horizontal="left" vertical="center" wrapText="1"/>
    </xf>
    <xf numFmtId="166" fontId="113" fillId="0" borderId="1723">
      <protection locked="0"/>
    </xf>
    <xf numFmtId="208" fontId="90" fillId="63" borderId="1722"/>
    <xf numFmtId="0" fontId="147" fillId="73" borderId="1706">
      <alignment horizontal="left" vertical="center" wrapText="1"/>
    </xf>
    <xf numFmtId="166" fontId="113" fillId="0" borderId="1705">
      <protection locked="0"/>
    </xf>
    <xf numFmtId="208" fontId="90" fillId="63" borderId="1704"/>
    <xf numFmtId="0" fontId="147" fillId="73" borderId="1668">
      <alignment horizontal="left" vertical="center" wrapText="1"/>
    </xf>
    <xf numFmtId="166" fontId="113" fillId="0" borderId="1667">
      <protection locked="0"/>
    </xf>
    <xf numFmtId="208" fontId="90" fillId="63" borderId="1666"/>
    <xf numFmtId="0" fontId="147" fillId="73" borderId="1668">
      <alignment horizontal="left" vertical="center" wrapText="1"/>
    </xf>
    <xf numFmtId="166" fontId="113" fillId="0" borderId="1667">
      <protection locked="0"/>
    </xf>
    <xf numFmtId="208" fontId="90" fillId="63" borderId="1666"/>
    <xf numFmtId="0" fontId="12" fillId="0" borderId="1671"/>
    <xf numFmtId="0" fontId="12" fillId="0" borderId="1712"/>
    <xf numFmtId="0" fontId="12" fillId="0" borderId="475"/>
    <xf numFmtId="14" fontId="85" fillId="0" borderId="1528" applyFont="0" applyFill="0" applyBorder="0" applyAlignment="0" applyProtection="0"/>
    <xf numFmtId="0" fontId="147" fillId="73" borderId="1680">
      <alignment horizontal="left" vertical="center" wrapText="1"/>
    </xf>
    <xf numFmtId="2" fontId="149" fillId="0" borderId="1528"/>
    <xf numFmtId="10" fontId="108" fillId="65" borderId="1671" applyNumberFormat="0" applyBorder="0" applyAlignment="0" applyProtection="0"/>
    <xf numFmtId="0" fontId="147" fillId="73" borderId="1680">
      <alignment horizontal="left" vertical="center" wrapText="1"/>
    </xf>
    <xf numFmtId="0" fontId="147" fillId="73" borderId="1693">
      <alignment horizontal="left" vertical="center" wrapText="1"/>
    </xf>
    <xf numFmtId="0" fontId="147" fillId="73" borderId="1668">
      <alignment horizontal="left" vertical="center" wrapText="1"/>
    </xf>
    <xf numFmtId="10" fontId="108" fillId="65" borderId="475" applyNumberFormat="0" applyBorder="0" applyAlignment="0" applyProtection="0"/>
    <xf numFmtId="10" fontId="108" fillId="65" borderId="1712" applyNumberFormat="0" applyBorder="0" applyAlignment="0" applyProtection="0"/>
    <xf numFmtId="0" fontId="47" fillId="0" borderId="1677">
      <alignment horizontal="left" vertical="center"/>
    </xf>
    <xf numFmtId="237" fontId="12" fillId="71" borderId="1671" applyNumberFormat="0" applyFont="0" applyBorder="0" applyAlignment="0" applyProtection="0"/>
    <xf numFmtId="1" fontId="121" fillId="69" borderId="1672" applyNumberFormat="0" applyBorder="0" applyAlignment="0">
      <alignment horizontal="centerContinuous" vertical="center"/>
      <protection locked="0"/>
    </xf>
    <xf numFmtId="0" fontId="25" fillId="8" borderId="1673" applyNumberFormat="0" applyAlignment="0" applyProtection="0"/>
    <xf numFmtId="0" fontId="47" fillId="0" borderId="1638">
      <alignment horizontal="left" vertical="center"/>
    </xf>
    <xf numFmtId="0" fontId="47" fillId="0" borderId="1710">
      <alignment horizontal="left" vertical="center"/>
    </xf>
    <xf numFmtId="237" fontId="12" fillId="71" borderId="475" applyNumberFormat="0" applyFont="0" applyBorder="0" applyAlignment="0" applyProtection="0"/>
    <xf numFmtId="0" fontId="47" fillId="0" borderId="1701">
      <alignment horizontal="left" vertical="center"/>
    </xf>
    <xf numFmtId="237" fontId="12" fillId="71" borderId="1712" applyNumberFormat="0" applyFont="0" applyBorder="0" applyAlignment="0" applyProtection="0"/>
    <xf numFmtId="1" fontId="121" fillId="69" borderId="481" applyNumberFormat="0" applyBorder="0" applyAlignment="0">
      <alignment horizontal="centerContinuous" vertical="center"/>
      <protection locked="0"/>
    </xf>
    <xf numFmtId="1" fontId="121" fillId="69" borderId="1697" applyNumberFormat="0" applyBorder="0" applyAlignment="0">
      <alignment horizontal="centerContinuous" vertical="center"/>
      <protection locked="0"/>
    </xf>
    <xf numFmtId="0" fontId="25" fillId="8" borderId="1687" applyNumberFormat="0" applyAlignment="0" applyProtection="0"/>
    <xf numFmtId="224" fontId="108" fillId="0" borderId="1452" applyFont="0" applyFill="0" applyBorder="0" applyAlignment="0" applyProtection="0"/>
    <xf numFmtId="0" fontId="25" fillId="8" borderId="1635" applyNumberFormat="0" applyAlignment="0" applyProtection="0"/>
    <xf numFmtId="1" fontId="121" fillId="69" borderId="1717" applyNumberFormat="0" applyBorder="0" applyAlignment="0">
      <alignment horizontal="centerContinuous" vertical="center"/>
      <protection locked="0"/>
    </xf>
    <xf numFmtId="231" fontId="85" fillId="0" borderId="1528" applyFont="0" applyFill="0" applyBorder="0" applyAlignment="0" applyProtection="0"/>
    <xf numFmtId="0" fontId="25" fillId="8" borderId="1698" applyNumberFormat="0" applyAlignment="0" applyProtection="0"/>
    <xf numFmtId="224" fontId="108" fillId="0" borderId="1452" applyFont="0" applyFill="0" applyBorder="0" applyAlignment="0" applyProtection="0"/>
    <xf numFmtId="0" fontId="25" fillId="8" borderId="1713" applyNumberFormat="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41" fontId="194" fillId="86" borderId="1681" applyNumberFormat="0" applyBorder="0" applyAlignment="0" applyProtection="0">
      <alignment vertical="center"/>
    </xf>
    <xf numFmtId="171" fontId="85" fillId="0" borderId="1682"/>
    <xf numFmtId="241" fontId="194" fillId="86" borderId="1681" applyNumberFormat="0" applyBorder="0" applyAlignment="0" applyProtection="0">
      <alignment vertical="center"/>
    </xf>
    <xf numFmtId="171" fontId="85" fillId="0" borderId="1682"/>
    <xf numFmtId="171" fontId="85" fillId="0" borderId="1708"/>
    <xf numFmtId="241" fontId="194" fillId="86" borderId="1658" applyNumberFormat="0" applyBorder="0" applyAlignment="0" applyProtection="0">
      <alignment vertical="center"/>
    </xf>
    <xf numFmtId="171" fontId="85" fillId="0" borderId="1670"/>
    <xf numFmtId="241" fontId="194" fillId="86" borderId="1725" applyNumberFormat="0" applyBorder="0" applyAlignment="0" applyProtection="0">
      <alignment vertical="center"/>
    </xf>
    <xf numFmtId="171" fontId="85" fillId="0" borderId="1726"/>
    <xf numFmtId="171" fontId="85" fillId="0" borderId="1708"/>
    <xf numFmtId="166" fontId="113" fillId="0" borderId="1679">
      <protection locked="0"/>
    </xf>
    <xf numFmtId="0" fontId="12" fillId="24" borderId="1674" applyNumberFormat="0" applyFont="0" applyAlignment="0" applyProtection="0"/>
    <xf numFmtId="166" fontId="113" fillId="0" borderId="1667">
      <protection locked="0"/>
    </xf>
    <xf numFmtId="166" fontId="113" fillId="0" borderId="1679">
      <protection locked="0"/>
    </xf>
    <xf numFmtId="166" fontId="113" fillId="0" borderId="1692">
      <protection locked="0"/>
    </xf>
    <xf numFmtId="0" fontId="12" fillId="24" borderId="1688" applyNumberFormat="0" applyFont="0" applyAlignment="0" applyProtection="0"/>
    <xf numFmtId="0" fontId="12" fillId="24" borderId="1709" applyNumberFormat="0" applyFont="0" applyAlignment="0" applyProtection="0"/>
    <xf numFmtId="0" fontId="12" fillId="24" borderId="1714" applyNumberFormat="0" applyFont="0" applyAlignment="0" applyProtection="0"/>
    <xf numFmtId="0" fontId="17" fillId="21" borderId="1673" applyNumberFormat="0" applyAlignment="0" applyProtection="0"/>
    <xf numFmtId="0" fontId="83" fillId="0" borderId="1639" applyNumberFormat="0" applyFont="0" applyFill="0" applyAlignment="0" applyProtection="0"/>
    <xf numFmtId="0" fontId="17" fillId="21" borderId="1635" applyNumberFormat="0" applyAlignment="0" applyProtection="0"/>
    <xf numFmtId="208" fontId="90" fillId="63" borderId="1678"/>
    <xf numFmtId="0" fontId="83" fillId="0" borderId="1528" applyNumberFormat="0" applyFont="0" applyFill="0" applyAlignment="0" applyProtection="0"/>
    <xf numFmtId="0" fontId="83" fillId="0" borderId="1549" applyNumberFormat="0" applyFont="0" applyFill="0" applyAlignment="0" applyProtection="0"/>
    <xf numFmtId="0" fontId="97" fillId="0" borderId="1528" applyNumberFormat="0" applyFill="0" applyAlignment="0" applyProtection="0"/>
    <xf numFmtId="0" fontId="17" fillId="21" borderId="1687" applyNumberFormat="0" applyAlignment="0" applyProtection="0"/>
    <xf numFmtId="208" fontId="90" fillId="63" borderId="1666"/>
    <xf numFmtId="0" fontId="83" fillId="0" borderId="1686" applyNumberFormat="0" applyFont="0" applyFill="0" applyAlignment="0" applyProtection="0"/>
    <xf numFmtId="167" fontId="87" fillId="0" borderId="1669" applyFont="0"/>
    <xf numFmtId="0" fontId="17" fillId="21" borderId="1698" applyNumberFormat="0" applyAlignment="0" applyProtection="0"/>
    <xf numFmtId="208" fontId="90" fillId="63" borderId="1678"/>
    <xf numFmtId="0" fontId="83" fillId="0" borderId="1711" applyNumberFormat="0" applyFont="0" applyFill="0" applyAlignment="0" applyProtection="0"/>
    <xf numFmtId="208" fontId="90" fillId="63" borderId="1691"/>
    <xf numFmtId="0" fontId="17" fillId="21" borderId="1713" applyNumberFormat="0" applyAlignment="0" applyProtection="0"/>
    <xf numFmtId="0" fontId="83" fillId="0" borderId="1702" applyNumberFormat="0" applyFont="0" applyFill="0" applyAlignment="0" applyProtection="0"/>
    <xf numFmtId="241" fontId="194" fillId="86" borderId="1658" applyNumberFormat="0" applyBorder="0" applyAlignment="0" applyProtection="0">
      <alignment vertical="center"/>
    </xf>
    <xf numFmtId="0" fontId="12" fillId="61" borderId="1673" applyNumberFormat="0">
      <alignment horizontal="left" vertical="center"/>
    </xf>
    <xf numFmtId="0" fontId="12" fillId="60" borderId="1673" applyNumberFormat="0">
      <alignment horizontal="centerContinuous" vertical="center" wrapText="1"/>
    </xf>
    <xf numFmtId="0" fontId="12" fillId="61" borderId="1635" applyNumberFormat="0">
      <alignment horizontal="left" vertical="center"/>
    </xf>
    <xf numFmtId="0" fontId="12" fillId="60" borderId="1635" applyNumberFormat="0">
      <alignment horizontal="centerContinuous" vertical="center" wrapText="1"/>
    </xf>
    <xf numFmtId="0" fontId="12" fillId="61" borderId="1673" applyNumberFormat="0">
      <alignment horizontal="left" vertical="center"/>
    </xf>
    <xf numFmtId="0" fontId="12" fillId="60" borderId="1673" applyNumberFormat="0">
      <alignment horizontal="centerContinuous" vertical="center" wrapText="1"/>
    </xf>
    <xf numFmtId="0" fontId="30" fillId="0" borderId="1690" applyNumberFormat="0" applyFill="0" applyAlignment="0" applyProtection="0"/>
    <xf numFmtId="0" fontId="17" fillId="21" borderId="1687" applyNumberFormat="0" applyAlignment="0" applyProtection="0"/>
    <xf numFmtId="0" fontId="12" fillId="24" borderId="1688" applyNumberFormat="0" applyFont="0" applyAlignment="0" applyProtection="0"/>
    <xf numFmtId="0" fontId="28" fillId="21" borderId="1689" applyNumberFormat="0" applyAlignment="0" applyProtection="0"/>
    <xf numFmtId="0" fontId="17" fillId="21" borderId="1687" applyNumberFormat="0" applyAlignment="0" applyProtection="0"/>
    <xf numFmtId="0" fontId="25" fillId="8" borderId="1687" applyNumberFormat="0" applyAlignment="0" applyProtection="0"/>
    <xf numFmtId="0" fontId="12" fillId="24" borderId="1688" applyNumberFormat="0" applyFont="0" applyAlignment="0" applyProtection="0"/>
    <xf numFmtId="0" fontId="25" fillId="8" borderId="1687" applyNumberFormat="0" applyAlignment="0" applyProtection="0"/>
    <xf numFmtId="0" fontId="12" fillId="24" borderId="1688" applyNumberFormat="0" applyFont="0" applyAlignment="0" applyProtection="0"/>
    <xf numFmtId="0" fontId="12" fillId="61" borderId="1687" applyNumberFormat="0">
      <alignment horizontal="left" vertical="center"/>
    </xf>
    <xf numFmtId="0" fontId="12" fillId="60" borderId="1687" applyNumberFormat="0">
      <alignment horizontal="centerContinuous" vertical="center" wrapText="1"/>
    </xf>
    <xf numFmtId="0" fontId="17" fillId="21" borderId="1687" applyNumberFormat="0" applyAlignment="0" applyProtection="0"/>
    <xf numFmtId="0" fontId="12" fillId="24" borderId="1688" applyNumberFormat="0" applyFont="0" applyAlignment="0" applyProtection="0"/>
    <xf numFmtId="0" fontId="12" fillId="24" borderId="1688" applyNumberFormat="0" applyFont="0" applyAlignment="0" applyProtection="0"/>
    <xf numFmtId="0" fontId="28" fillId="21" borderId="1689" applyNumberFormat="0" applyAlignment="0" applyProtection="0"/>
    <xf numFmtId="0" fontId="30" fillId="0" borderId="1690" applyNumberFormat="0" applyFill="0" applyAlignment="0" applyProtection="0"/>
    <xf numFmtId="0" fontId="17" fillId="21" borderId="1687" applyNumberFormat="0" applyAlignment="0" applyProtection="0"/>
    <xf numFmtId="0" fontId="25" fillId="8" borderId="1687" applyNumberFormat="0" applyAlignment="0" applyProtection="0"/>
    <xf numFmtId="0" fontId="12" fillId="24" borderId="1688" applyNumberFormat="0" applyFont="0" applyAlignment="0" applyProtection="0"/>
    <xf numFmtId="0" fontId="12" fillId="24" borderId="1688" applyNumberFormat="0" applyFont="0" applyAlignment="0" applyProtection="0"/>
    <xf numFmtId="0" fontId="28" fillId="21" borderId="1689" applyNumberFormat="0" applyAlignment="0" applyProtection="0"/>
    <xf numFmtId="0" fontId="30" fillId="0" borderId="1690" applyNumberFormat="0" applyFill="0" applyAlignment="0" applyProtection="0"/>
    <xf numFmtId="0" fontId="25" fillId="8" borderId="1687" applyNumberFormat="0" applyAlignment="0" applyProtection="0"/>
    <xf numFmtId="0" fontId="12" fillId="61" borderId="1698" applyNumberFormat="0">
      <alignment horizontal="left" vertical="center"/>
    </xf>
    <xf numFmtId="0" fontId="12" fillId="60" borderId="1698" applyNumberFormat="0">
      <alignment horizontal="centerContinuous" vertical="center" wrapText="1"/>
    </xf>
    <xf numFmtId="0" fontId="12" fillId="61" borderId="1698" applyNumberFormat="0">
      <alignment horizontal="left" vertical="center"/>
    </xf>
    <xf numFmtId="0" fontId="12" fillId="60" borderId="1698" applyNumberFormat="0">
      <alignment horizontal="centerContinuous" vertical="center" wrapText="1"/>
    </xf>
    <xf numFmtId="0" fontId="12" fillId="61" borderId="1713" applyNumberFormat="0">
      <alignment horizontal="left" vertical="center"/>
    </xf>
    <xf numFmtId="0" fontId="12" fillId="60" borderId="1713" applyNumberFormat="0">
      <alignment horizontal="centerContinuous" vertical="center" wrapText="1"/>
    </xf>
    <xf numFmtId="0" fontId="12" fillId="61" borderId="1698" applyNumberFormat="0">
      <alignment horizontal="left" vertical="center"/>
    </xf>
    <xf numFmtId="0" fontId="12" fillId="60" borderId="1698" applyNumberFormat="0">
      <alignment horizontal="centerContinuous" vertical="center" wrapText="1"/>
    </xf>
    <xf numFmtId="0" fontId="12" fillId="61" borderId="1718" applyNumberFormat="0">
      <alignment horizontal="left" vertical="center"/>
    </xf>
    <xf numFmtId="0" fontId="12" fillId="60" borderId="1718" applyNumberFormat="0">
      <alignment horizontal="centerContinuous" vertical="center" wrapText="1"/>
    </xf>
    <xf numFmtId="0" fontId="12" fillId="25" borderId="1727" applyNumberFormat="0" applyProtection="0">
      <alignment horizontal="left" vertical="center"/>
    </xf>
    <xf numFmtId="0" fontId="12" fillId="25" borderId="1727" applyNumberFormat="0" applyProtection="0">
      <alignment horizontal="left" vertical="center"/>
    </xf>
    <xf numFmtId="0" fontId="12" fillId="25" borderId="1671" applyNumberFormat="0" applyProtection="0">
      <alignment horizontal="left" vertical="center"/>
    </xf>
    <xf numFmtId="0" fontId="12" fillId="25" borderId="1671" applyNumberFormat="0" applyProtection="0">
      <alignment horizontal="left" vertical="center"/>
    </xf>
    <xf numFmtId="0" fontId="25" fillId="8" borderId="1673" applyNumberFormat="0" applyAlignment="0" applyProtection="0"/>
    <xf numFmtId="0" fontId="17" fillId="21" borderId="1673" applyNumberFormat="0" applyAlignment="0" applyProtection="0"/>
    <xf numFmtId="0" fontId="25" fillId="8" borderId="1673" applyNumberFormat="0" applyAlignment="0" applyProtection="0"/>
    <xf numFmtId="0" fontId="17" fillId="21" borderId="1673" applyNumberFormat="0" applyAlignment="0" applyProtection="0"/>
    <xf numFmtId="0" fontId="25" fillId="8" borderId="1673" applyNumberFormat="0" applyAlignment="0" applyProtection="0"/>
    <xf numFmtId="0" fontId="17" fillId="21" borderId="1673" applyNumberFormat="0" applyAlignment="0" applyProtection="0"/>
    <xf numFmtId="0" fontId="12" fillId="25" borderId="475" applyNumberFormat="0" applyProtection="0">
      <alignment horizontal="left" vertical="center"/>
    </xf>
    <xf numFmtId="0" fontId="12" fillId="25" borderId="475" applyNumberFormat="0" applyProtection="0">
      <alignment horizontal="left" vertical="center"/>
    </xf>
    <xf numFmtId="0" fontId="25" fillId="8" borderId="1673" applyNumberFormat="0" applyAlignment="0" applyProtection="0"/>
    <xf numFmtId="0" fontId="17" fillId="21" borderId="1673" applyNumberFormat="0" applyAlignment="0" applyProtection="0"/>
    <xf numFmtId="0" fontId="12" fillId="25" borderId="1671" applyNumberFormat="0" applyProtection="0">
      <alignment horizontal="left" vertical="center"/>
    </xf>
    <xf numFmtId="0" fontId="12" fillId="25" borderId="1671" applyNumberFormat="0" applyProtection="0">
      <alignment horizontal="left" vertical="center"/>
    </xf>
    <xf numFmtId="0" fontId="30" fillId="0" borderId="1676" applyNumberFormat="0" applyFill="0" applyAlignment="0" applyProtection="0"/>
    <xf numFmtId="0" fontId="28" fillId="21" borderId="1675" applyNumberFormat="0" applyAlignment="0" applyProtection="0"/>
    <xf numFmtId="0" fontId="12" fillId="24" borderId="1674" applyNumberFormat="0" applyFont="0" applyAlignment="0" applyProtection="0"/>
    <xf numFmtId="0" fontId="17" fillId="21" borderId="1635" applyNumberFormat="0" applyAlignment="0" applyProtection="0"/>
    <xf numFmtId="0" fontId="12" fillId="24" borderId="1674" applyNumberFormat="0" applyFont="0" applyAlignment="0" applyProtection="0"/>
    <xf numFmtId="0" fontId="25" fillId="8" borderId="1635" applyNumberFormat="0" applyAlignment="0" applyProtection="0"/>
    <xf numFmtId="0" fontId="25" fillId="8" borderId="1673" applyNumberFormat="0" applyAlignment="0" applyProtection="0"/>
    <xf numFmtId="0" fontId="17" fillId="21" borderId="1673" applyNumberFormat="0" applyAlignment="0" applyProtection="0"/>
    <xf numFmtId="0" fontId="28" fillId="21" borderId="1591" applyNumberFormat="0" applyAlignment="0" applyProtection="0"/>
    <xf numFmtId="0" fontId="30" fillId="0" borderId="1601" applyNumberFormat="0" applyFill="0" applyAlignment="0" applyProtection="0"/>
    <xf numFmtId="0" fontId="17" fillId="21" borderId="1635" applyNumberFormat="0" applyAlignment="0" applyProtection="0"/>
    <xf numFmtId="0" fontId="25" fillId="8" borderId="1635" applyNumberFormat="0" applyAlignment="0" applyProtection="0"/>
    <xf numFmtId="0" fontId="30" fillId="0" borderId="1676" applyNumberFormat="0" applyFill="0" applyAlignment="0" applyProtection="0"/>
    <xf numFmtId="0" fontId="28" fillId="21" borderId="1675" applyNumberFormat="0" applyAlignment="0" applyProtection="0"/>
    <xf numFmtId="0" fontId="28" fillId="21" borderId="1591" applyNumberFormat="0" applyAlignment="0" applyProtection="0"/>
    <xf numFmtId="0" fontId="30" fillId="0" borderId="1601" applyNumberFormat="0" applyFill="0" applyAlignment="0" applyProtection="0"/>
    <xf numFmtId="0" fontId="12" fillId="25" borderId="475" applyNumberFormat="0" applyProtection="0">
      <alignment horizontal="left" vertical="center"/>
    </xf>
    <xf numFmtId="0" fontId="12" fillId="25" borderId="475" applyNumberFormat="0" applyProtection="0">
      <alignment horizontal="left" vertical="center"/>
    </xf>
    <xf numFmtId="0" fontId="17" fillId="21" borderId="1635" applyNumberFormat="0" applyAlignment="0" applyProtection="0"/>
    <xf numFmtId="0" fontId="25" fillId="8" borderId="1635"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591" applyNumberFormat="0" applyAlignment="0" applyProtection="0"/>
    <xf numFmtId="0" fontId="30" fillId="0" borderId="1601" applyNumberFormat="0" applyFill="0" applyAlignment="0" applyProtection="0"/>
    <xf numFmtId="0" fontId="17" fillId="21" borderId="1635" applyNumberFormat="0" applyAlignment="0" applyProtection="0"/>
    <xf numFmtId="0" fontId="25" fillId="8" borderId="1635" applyNumberFormat="0" applyAlignment="0" applyProtection="0"/>
    <xf numFmtId="0" fontId="25" fillId="8" borderId="1673" applyNumberFormat="0" applyAlignment="0" applyProtection="0"/>
    <xf numFmtId="0" fontId="17" fillId="21" borderId="1673" applyNumberFormat="0" applyAlignment="0" applyProtection="0"/>
    <xf numFmtId="0" fontId="28" fillId="21" borderId="1591" applyNumberFormat="0" applyAlignment="0" applyProtection="0"/>
    <xf numFmtId="0" fontId="30" fillId="0" borderId="1601" applyNumberFormat="0" applyFill="0" applyAlignment="0" applyProtection="0"/>
    <xf numFmtId="0" fontId="30" fillId="0" borderId="1676" applyNumberFormat="0" applyFill="0" applyAlignment="0" applyProtection="0"/>
    <xf numFmtId="0" fontId="28" fillId="21" borderId="1675"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5" fillId="8" borderId="1673" applyNumberFormat="0" applyAlignment="0" applyProtection="0"/>
    <xf numFmtId="0" fontId="17" fillId="21" borderId="1673" applyNumberFormat="0" applyAlignment="0" applyProtection="0"/>
    <xf numFmtId="0" fontId="30" fillId="0" borderId="1676" applyNumberFormat="0" applyFill="0" applyAlignment="0" applyProtection="0"/>
    <xf numFmtId="0" fontId="28" fillId="21" borderId="1675" applyNumberFormat="0" applyAlignment="0" applyProtection="0"/>
    <xf numFmtId="0" fontId="12" fillId="24" borderId="1674" applyNumberFormat="0" applyFont="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2" fillId="25" borderId="1671" applyNumberFormat="0" applyProtection="0">
      <alignment horizontal="left" vertical="center"/>
    </xf>
    <xf numFmtId="0" fontId="12" fillId="25" borderId="1671" applyNumberFormat="0" applyProtection="0">
      <alignment horizontal="left" vertical="center"/>
    </xf>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2" fillId="25" borderId="1683" applyNumberFormat="0" applyProtection="0">
      <alignment horizontal="left" vertical="center"/>
    </xf>
    <xf numFmtId="0" fontId="12" fillId="25" borderId="1683" applyNumberFormat="0" applyProtection="0">
      <alignment horizontal="left" vertical="center"/>
    </xf>
    <xf numFmtId="0" fontId="17" fillId="21" borderId="1673" applyNumberFormat="0" applyAlignment="0" applyProtection="0"/>
    <xf numFmtId="0" fontId="12" fillId="24" borderId="1674" applyNumberFormat="0" applyFon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2" fillId="25" borderId="1671" applyNumberFormat="0" applyProtection="0">
      <alignment horizontal="left" vertical="center"/>
    </xf>
    <xf numFmtId="0" fontId="12" fillId="25" borderId="1671" applyNumberFormat="0" applyProtection="0">
      <alignment horizontal="left" vertical="center"/>
    </xf>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25" fillId="8" borderId="1673" applyNumberFormat="0" applyAlignment="0" applyProtection="0"/>
    <xf numFmtId="0" fontId="17" fillId="21" borderId="1673" applyNumberFormat="0" applyAlignment="0" applyProtection="0"/>
    <xf numFmtId="0" fontId="12" fillId="25" borderId="1696" applyNumberFormat="0" applyProtection="0">
      <alignment horizontal="left" vertical="center"/>
    </xf>
    <xf numFmtId="0" fontId="12" fillId="25" borderId="1696" applyNumberFormat="0" applyProtection="0">
      <alignment horizontal="left" vertical="center"/>
    </xf>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30" fillId="0" borderId="1700" applyNumberFormat="0" applyFill="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28" fillId="21" borderId="1699"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5" fillId="8" borderId="1698" applyNumberFormat="0" applyAlignment="0" applyProtection="0"/>
    <xf numFmtId="0" fontId="17" fillId="21" borderId="1698" applyNumberFormat="0" applyAlignment="0" applyProtection="0"/>
    <xf numFmtId="0" fontId="30" fillId="0" borderId="1700" applyNumberFormat="0" applyFill="0" applyAlignment="0" applyProtection="0"/>
    <xf numFmtId="0" fontId="28" fillId="21" borderId="1699"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5" fillId="8" borderId="1698" applyNumberFormat="0" applyAlignment="0" applyProtection="0"/>
    <xf numFmtId="0" fontId="17" fillId="21" borderId="1698" applyNumberFormat="0" applyAlignment="0" applyProtection="0"/>
    <xf numFmtId="0" fontId="30" fillId="0" borderId="1700" applyNumberFormat="0" applyFill="0" applyAlignment="0" applyProtection="0"/>
    <xf numFmtId="0" fontId="28" fillId="21" borderId="1699"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5" fillId="8" borderId="1698" applyNumberFormat="0" applyAlignment="0" applyProtection="0"/>
    <xf numFmtId="0" fontId="17" fillId="21" borderId="1698" applyNumberFormat="0" applyAlignment="0" applyProtection="0"/>
    <xf numFmtId="0" fontId="30" fillId="0" borderId="1700" applyNumberFormat="0" applyFill="0" applyAlignment="0" applyProtection="0"/>
    <xf numFmtId="0" fontId="28" fillId="21" borderId="1699"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12" fillId="25" borderId="1712" applyNumberFormat="0" applyProtection="0">
      <alignment horizontal="left" vertical="center"/>
    </xf>
    <xf numFmtId="0" fontId="12" fillId="25" borderId="1712" applyNumberFormat="0" applyProtection="0">
      <alignment horizontal="left" vertical="center"/>
    </xf>
    <xf numFmtId="0" fontId="25" fillId="8" borderId="1698" applyNumberFormat="0" applyAlignment="0" applyProtection="0"/>
    <xf numFmtId="0" fontId="12" fillId="25" borderId="1696" applyNumberFormat="0" applyProtection="0">
      <alignment horizontal="left" vertical="center"/>
    </xf>
    <xf numFmtId="0" fontId="12" fillId="25" borderId="1696" applyNumberFormat="0" applyProtection="0">
      <alignment horizontal="left" vertical="center"/>
    </xf>
    <xf numFmtId="0" fontId="12" fillId="25" borderId="1683" applyNumberFormat="0" applyProtection="0">
      <alignment horizontal="left" vertical="center"/>
    </xf>
    <xf numFmtId="0" fontId="12" fillId="25" borderId="1683" applyNumberFormat="0" applyProtection="0">
      <alignment horizontal="left" vertical="center"/>
    </xf>
    <xf numFmtId="0" fontId="17" fillId="21" borderId="1698" applyNumberFormat="0" applyAlignment="0" applyProtection="0"/>
    <xf numFmtId="0" fontId="12" fillId="24" borderId="1688" applyNumberFormat="0" applyFont="0" applyAlignment="0" applyProtection="0"/>
    <xf numFmtId="0" fontId="28" fillId="21" borderId="1689" applyNumberFormat="0" applyAlignment="0" applyProtection="0"/>
    <xf numFmtId="0" fontId="30" fillId="0" borderId="1690" applyNumberFormat="0" applyFill="0" applyAlignment="0" applyProtection="0"/>
    <xf numFmtId="0" fontId="17" fillId="21" borderId="1698" applyNumberFormat="0" applyAlignment="0" applyProtection="0"/>
    <xf numFmtId="0" fontId="25" fillId="8" borderId="1698" applyNumberForma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28" fillId="21" borderId="1699" applyNumberFormat="0" applyAlignment="0" applyProtection="0"/>
    <xf numFmtId="0" fontId="30" fillId="0" borderId="1700" applyNumberFormat="0" applyFill="0" applyAlignment="0" applyProtection="0"/>
    <xf numFmtId="0" fontId="12" fillId="25" borderId="1696" applyNumberFormat="0" applyProtection="0">
      <alignment horizontal="left" vertical="center"/>
    </xf>
    <xf numFmtId="0" fontId="12" fillId="25" borderId="1696" applyNumberFormat="0" applyProtection="0">
      <alignment horizontal="left" vertical="center"/>
    </xf>
    <xf numFmtId="0" fontId="17" fillId="21" borderId="1698" applyNumberFormat="0" applyAlignment="0" applyProtection="0"/>
    <xf numFmtId="0" fontId="25" fillId="8" borderId="1698" applyNumberForma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30" fillId="0" borderId="1721" applyNumberFormat="0" applyFill="0" applyAlignment="0" applyProtection="0"/>
    <xf numFmtId="0" fontId="28" fillId="21" borderId="1720" applyNumberFormat="0" applyAlignment="0" applyProtection="0"/>
    <xf numFmtId="0" fontId="12" fillId="24" borderId="1719" applyNumberFormat="0" applyFont="0" applyAlignment="0" applyProtection="0"/>
    <xf numFmtId="0" fontId="12" fillId="24" borderId="1719" applyNumberFormat="0" applyFont="0" applyAlignment="0" applyProtection="0"/>
    <xf numFmtId="0" fontId="25" fillId="8" borderId="1718" applyNumberFormat="0" applyAlignment="0" applyProtection="0"/>
    <xf numFmtId="0" fontId="17" fillId="21" borderId="1718" applyNumberFormat="0" applyAlignment="0" applyProtection="0"/>
    <xf numFmtId="0" fontId="30" fillId="0" borderId="1721" applyNumberFormat="0" applyFill="0" applyAlignment="0" applyProtection="0"/>
    <xf numFmtId="0" fontId="28" fillId="21" borderId="1720" applyNumberFormat="0" applyAlignment="0" applyProtection="0"/>
    <xf numFmtId="0" fontId="12" fillId="24" borderId="1719" applyNumberFormat="0" applyFont="0" applyAlignment="0" applyProtection="0"/>
    <xf numFmtId="0" fontId="12" fillId="24" borderId="1719" applyNumberFormat="0" applyFont="0" applyAlignment="0" applyProtection="0"/>
    <xf numFmtId="0" fontId="25" fillId="8" borderId="1718" applyNumberFormat="0" applyAlignment="0" applyProtection="0"/>
    <xf numFmtId="0" fontId="17" fillId="21" borderId="1718" applyNumberFormat="0" applyAlignment="0" applyProtection="0"/>
    <xf numFmtId="0" fontId="30" fillId="0" borderId="1721" applyNumberFormat="0" applyFill="0" applyAlignment="0" applyProtection="0"/>
    <xf numFmtId="0" fontId="28" fillId="21" borderId="1720" applyNumberFormat="0" applyAlignment="0" applyProtection="0"/>
    <xf numFmtId="0" fontId="12" fillId="24" borderId="1719" applyNumberFormat="0" applyFont="0" applyAlignment="0" applyProtection="0"/>
    <xf numFmtId="0" fontId="12" fillId="24" borderId="1719" applyNumberFormat="0" applyFont="0" applyAlignment="0" applyProtection="0"/>
    <xf numFmtId="0" fontId="25" fillId="8" borderId="1718" applyNumberFormat="0" applyAlignment="0" applyProtection="0"/>
    <xf numFmtId="0" fontId="17" fillId="21" borderId="1718" applyNumberFormat="0" applyAlignment="0" applyProtection="0"/>
    <xf numFmtId="0" fontId="30" fillId="0" borderId="1721" applyNumberFormat="0" applyFill="0" applyAlignment="0" applyProtection="0"/>
    <xf numFmtId="0" fontId="28" fillId="21" borderId="1720" applyNumberFormat="0" applyAlignment="0" applyProtection="0"/>
    <xf numFmtId="0" fontId="12" fillId="24" borderId="1719" applyNumberFormat="0" applyFont="0" applyAlignment="0" applyProtection="0"/>
    <xf numFmtId="0" fontId="12" fillId="24" borderId="1719" applyNumberFormat="0" applyFont="0" applyAlignment="0" applyProtection="0"/>
    <xf numFmtId="0" fontId="25" fillId="8" borderId="1718" applyNumberFormat="0" applyAlignment="0" applyProtection="0"/>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12" fillId="25" borderId="1696" applyNumberFormat="0" applyProtection="0">
      <alignment horizontal="left" vertical="center"/>
    </xf>
    <xf numFmtId="0" fontId="12" fillId="25" borderId="1696" applyNumberFormat="0" applyProtection="0">
      <alignment horizontal="left" vertical="center"/>
    </xf>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17" fillId="21" borderId="1713" applyNumberFormat="0" applyAlignment="0" applyProtection="0"/>
    <xf numFmtId="0" fontId="17" fillId="21" borderId="1718" applyNumberFormat="0" applyAlignment="0" applyProtection="0"/>
    <xf numFmtId="0" fontId="25" fillId="8" borderId="1713" applyNumberFormat="0" applyAlignment="0" applyProtection="0"/>
    <xf numFmtId="0" fontId="12" fillId="24" borderId="1714" applyNumberFormat="0" applyFont="0" applyAlignment="0" applyProtection="0"/>
    <xf numFmtId="0" fontId="12" fillId="24" borderId="1714" applyNumberFormat="0" applyFont="0" applyAlignment="0" applyProtection="0"/>
    <xf numFmtId="0" fontId="28" fillId="21" borderId="1715" applyNumberFormat="0" applyAlignment="0" applyProtection="0"/>
    <xf numFmtId="0" fontId="30" fillId="0" borderId="1716" applyNumberFormat="0" applyFill="0" applyAlignment="0" applyProtection="0"/>
    <xf numFmtId="0" fontId="17" fillId="21" borderId="1713" applyNumberFormat="0" applyAlignment="0" applyProtection="0"/>
    <xf numFmtId="0" fontId="25" fillId="8" borderId="1713" applyNumberFormat="0" applyAlignment="0" applyProtection="0"/>
    <xf numFmtId="0" fontId="12" fillId="24" borderId="1714" applyNumberFormat="0" applyFont="0" applyAlignment="0" applyProtection="0"/>
    <xf numFmtId="0" fontId="12" fillId="24" borderId="1714" applyNumberFormat="0" applyFont="0" applyAlignment="0" applyProtection="0"/>
    <xf numFmtId="0" fontId="28" fillId="21" borderId="1715" applyNumberFormat="0" applyAlignment="0" applyProtection="0"/>
    <xf numFmtId="0" fontId="30" fillId="0" borderId="1716" applyNumberFormat="0" applyFill="0" applyAlignment="0" applyProtection="0"/>
    <xf numFmtId="0" fontId="12" fillId="25" borderId="1712" applyNumberFormat="0" applyProtection="0">
      <alignment horizontal="left" vertical="center"/>
    </xf>
    <xf numFmtId="0" fontId="12" fillId="25" borderId="1712" applyNumberFormat="0" applyProtection="0">
      <alignment horizontal="left" vertical="center"/>
    </xf>
    <xf numFmtId="0" fontId="17" fillId="21" borderId="1713" applyNumberFormat="0" applyAlignment="0" applyProtection="0"/>
    <xf numFmtId="0" fontId="25" fillId="8" borderId="1713" applyNumberFormat="0" applyAlignment="0" applyProtection="0"/>
    <xf numFmtId="0" fontId="12" fillId="24" borderId="1714" applyNumberFormat="0" applyFont="0" applyAlignment="0" applyProtection="0"/>
    <xf numFmtId="0" fontId="12" fillId="24" borderId="1714" applyNumberFormat="0" applyFont="0" applyAlignment="0" applyProtection="0"/>
    <xf numFmtId="0" fontId="28" fillId="21" borderId="1715" applyNumberFormat="0" applyAlignment="0" applyProtection="0"/>
    <xf numFmtId="0" fontId="30" fillId="0" borderId="1716" applyNumberFormat="0" applyFill="0" applyAlignment="0" applyProtection="0"/>
    <xf numFmtId="0" fontId="17" fillId="21" borderId="1713" applyNumberFormat="0" applyAlignment="0" applyProtection="0"/>
    <xf numFmtId="0" fontId="25" fillId="8" borderId="1713" applyNumberFormat="0" applyAlignment="0" applyProtection="0"/>
    <xf numFmtId="0" fontId="12" fillId="24" borderId="1714" applyNumberFormat="0" applyFont="0" applyAlignment="0" applyProtection="0"/>
    <xf numFmtId="0" fontId="12" fillId="24" borderId="1714" applyNumberFormat="0" applyFont="0" applyAlignment="0" applyProtection="0"/>
    <xf numFmtId="0" fontId="28" fillId="21" borderId="1715" applyNumberFormat="0" applyAlignment="0" applyProtection="0"/>
    <xf numFmtId="0" fontId="30" fillId="0" borderId="1716" applyNumberFormat="0" applyFill="0" applyAlignment="0" applyProtection="0"/>
    <xf numFmtId="241" fontId="194" fillId="86" borderId="1725" applyNumberFormat="0" applyBorder="0" applyAlignment="0" applyProtection="0">
      <alignment vertical="center"/>
    </xf>
    <xf numFmtId="171" fontId="85" fillId="0" borderId="1740"/>
    <xf numFmtId="171" fontId="85" fillId="0" borderId="1762"/>
    <xf numFmtId="165" fontId="193" fillId="0" borderId="1749" applyFill="0" applyAlignment="0" applyProtection="0"/>
    <xf numFmtId="39" fontId="12" fillId="0" borderId="1749">
      <protection locked="0"/>
    </xf>
    <xf numFmtId="165" fontId="193" fillId="0" borderId="1749" applyFill="0" applyAlignment="0" applyProtection="0"/>
    <xf numFmtId="39" fontId="12" fillId="0" borderId="1749">
      <protection locked="0"/>
    </xf>
    <xf numFmtId="171" fontId="85" fillId="0" borderId="1776"/>
    <xf numFmtId="165" fontId="193" fillId="0" borderId="1771" applyFill="0" applyAlignment="0" applyProtection="0"/>
    <xf numFmtId="39" fontId="12" fillId="0" borderId="1771">
      <protection locked="0"/>
    </xf>
    <xf numFmtId="171" fontId="85" fillId="0" borderId="1792"/>
    <xf numFmtId="165" fontId="193" fillId="0" borderId="1788" applyFill="0" applyAlignment="0" applyProtection="0"/>
    <xf numFmtId="39" fontId="12" fillId="0" borderId="1788">
      <protection locked="0"/>
    </xf>
    <xf numFmtId="171" fontId="85" fillId="0" borderId="1811"/>
    <xf numFmtId="165" fontId="193" fillId="0" borderId="1788" applyFill="0" applyAlignment="0" applyProtection="0"/>
    <xf numFmtId="39" fontId="12" fillId="0" borderId="1788">
      <protection locked="0"/>
    </xf>
    <xf numFmtId="171" fontId="85" fillId="0" borderId="1825"/>
    <xf numFmtId="165" fontId="193" fillId="0" borderId="1815" applyFill="0" applyAlignment="0" applyProtection="0"/>
    <xf numFmtId="39" fontId="12" fillId="0" borderId="1815">
      <protection locked="0"/>
    </xf>
    <xf numFmtId="171" fontId="85" fillId="0" borderId="1825"/>
    <xf numFmtId="165" fontId="193" fillId="0" borderId="1831" applyFill="0" applyAlignment="0" applyProtection="0"/>
    <xf numFmtId="39" fontId="12" fillId="0" borderId="1831">
      <protection locked="0"/>
    </xf>
    <xf numFmtId="171" fontId="85" fillId="0" borderId="1845"/>
    <xf numFmtId="171" fontId="85" fillId="0" borderId="1825"/>
    <xf numFmtId="171" fontId="85" fillId="0" borderId="1859"/>
    <xf numFmtId="241" fontId="194" fillId="86" borderId="1731" applyNumberFormat="0" applyBorder="0" applyAlignment="0" applyProtection="0">
      <alignment vertical="center"/>
    </xf>
    <xf numFmtId="165" fontId="193" fillId="0" borderId="1854" applyFill="0" applyAlignment="0" applyProtection="0"/>
    <xf numFmtId="39" fontId="12" fillId="0" borderId="1854">
      <protection locked="0"/>
    </xf>
    <xf numFmtId="241" fontId="194" fillId="86" borderId="1761" applyNumberFormat="0" applyBorder="0" applyAlignment="0" applyProtection="0">
      <alignment vertical="center"/>
    </xf>
    <xf numFmtId="241" fontId="194" fillId="86" borderId="1775" applyNumberFormat="0" applyBorder="0" applyAlignment="0" applyProtection="0">
      <alignment vertical="center"/>
    </xf>
    <xf numFmtId="241" fontId="194" fillId="86" borderId="1807" applyNumberFormat="0" applyBorder="0" applyAlignment="0" applyProtection="0">
      <alignment vertical="center"/>
    </xf>
    <xf numFmtId="171" fontId="85" fillId="0" borderId="1740"/>
    <xf numFmtId="171" fontId="85" fillId="0" borderId="1762"/>
    <xf numFmtId="165" fontId="193" fillId="0" borderId="1749" applyFill="0" applyAlignment="0" applyProtection="0"/>
    <xf numFmtId="39" fontId="12" fillId="0" borderId="1749">
      <protection locked="0"/>
    </xf>
    <xf numFmtId="171" fontId="85" fillId="0" borderId="1726"/>
    <xf numFmtId="165" fontId="193" fillId="0" borderId="1739" applyFill="0" applyAlignment="0" applyProtection="0"/>
    <xf numFmtId="39" fontId="12" fillId="0" borderId="1739">
      <protection locked="0"/>
    </xf>
    <xf numFmtId="171" fontId="85" fillId="0" borderId="1762"/>
    <xf numFmtId="171" fontId="85" fillId="0" borderId="1792"/>
    <xf numFmtId="165" fontId="193" fillId="0" borderId="1788" applyFill="0" applyAlignment="0" applyProtection="0"/>
    <xf numFmtId="39" fontId="12" fillId="0" borderId="1788">
      <protection locked="0"/>
    </xf>
    <xf numFmtId="171" fontId="85" fillId="0" borderId="1816"/>
    <xf numFmtId="165" fontId="193" fillId="0" borderId="1815" applyFill="0" applyAlignment="0" applyProtection="0"/>
    <xf numFmtId="39" fontId="12" fillId="0" borderId="1815">
      <protection locked="0"/>
    </xf>
    <xf numFmtId="171" fontId="85" fillId="0" borderId="1816"/>
    <xf numFmtId="171" fontId="85" fillId="0" borderId="1825"/>
    <xf numFmtId="165" fontId="193" fillId="0" borderId="1831" applyFill="0" applyAlignment="0" applyProtection="0"/>
    <xf numFmtId="39" fontId="12" fillId="0" borderId="1831">
      <protection locked="0"/>
    </xf>
    <xf numFmtId="171" fontId="85" fillId="0" borderId="1825"/>
    <xf numFmtId="165" fontId="193" fillId="0" borderId="1831" applyFill="0" applyAlignment="0" applyProtection="0"/>
    <xf numFmtId="39" fontId="12" fillId="0" borderId="1831">
      <protection locked="0"/>
    </xf>
    <xf numFmtId="171" fontId="85" fillId="0" borderId="1845"/>
    <xf numFmtId="165" fontId="193" fillId="0" borderId="1844" applyFill="0" applyAlignment="0" applyProtection="0"/>
    <xf numFmtId="39" fontId="12" fillId="0" borderId="1844">
      <protection locked="0"/>
    </xf>
    <xf numFmtId="171" fontId="85" fillId="0" borderId="1825"/>
    <xf numFmtId="171" fontId="85" fillId="0" borderId="1845"/>
    <xf numFmtId="165" fontId="193" fillId="0" borderId="1844" applyFill="0" applyAlignment="0" applyProtection="0"/>
    <xf numFmtId="39" fontId="12" fillId="0" borderId="1844">
      <protection locked="0"/>
    </xf>
    <xf numFmtId="171" fontId="85" fillId="0" borderId="1825"/>
    <xf numFmtId="165" fontId="193" fillId="0" borderId="1831" applyFill="0" applyAlignment="0" applyProtection="0"/>
    <xf numFmtId="39" fontId="12" fillId="0" borderId="1831">
      <protection locked="0"/>
    </xf>
    <xf numFmtId="171" fontId="85" fillId="0" borderId="1825"/>
    <xf numFmtId="241" fontId="194" fillId="86" borderId="1725" applyNumberFormat="0" applyBorder="0" applyAlignment="0" applyProtection="0">
      <alignment vertical="center"/>
    </xf>
    <xf numFmtId="241" fontId="194" fillId="86" borderId="1761" applyNumberFormat="0" applyBorder="0" applyAlignment="0" applyProtection="0">
      <alignment vertical="center"/>
    </xf>
    <xf numFmtId="165" fontId="193" fillId="0" borderId="1831" applyFill="0" applyAlignment="0" applyProtection="0"/>
    <xf numFmtId="39" fontId="12" fillId="0" borderId="1831">
      <protection locked="0"/>
    </xf>
    <xf numFmtId="171" fontId="85" fillId="0" borderId="1859"/>
    <xf numFmtId="241" fontId="194" fillId="86" borderId="1761" applyNumberFormat="0" applyBorder="0" applyAlignment="0" applyProtection="0">
      <alignment vertical="center"/>
    </xf>
    <xf numFmtId="165" fontId="193" fillId="0" borderId="1844" applyFill="0" applyAlignment="0" applyProtection="0"/>
    <xf numFmtId="241" fontId="194" fillId="86" borderId="1802" applyNumberFormat="0" applyBorder="0" applyAlignment="0" applyProtection="0">
      <alignment vertical="center"/>
    </xf>
    <xf numFmtId="241" fontId="194" fillId="86" borderId="1807" applyNumberFormat="0" applyBorder="0" applyAlignment="0" applyProtection="0">
      <alignment vertical="center"/>
    </xf>
    <xf numFmtId="39" fontId="12" fillId="0" borderId="1844">
      <protection locked="0"/>
    </xf>
    <xf numFmtId="165" fontId="193" fillId="0" borderId="1854" applyFill="0" applyAlignment="0" applyProtection="0"/>
    <xf numFmtId="39" fontId="12" fillId="0" borderId="1854">
      <protection locked="0"/>
    </xf>
    <xf numFmtId="241" fontId="194" fillId="86" borderId="1802" applyNumberFormat="0" applyBorder="0" applyAlignment="0" applyProtection="0">
      <alignment vertical="center"/>
    </xf>
    <xf numFmtId="171" fontId="85" fillId="0" borderId="1873"/>
    <xf numFmtId="165" fontId="193" fillId="0" borderId="1868" applyFill="0" applyAlignment="0" applyProtection="0"/>
    <xf numFmtId="39" fontId="12" fillId="0" borderId="1868">
      <protection locked="0"/>
    </xf>
    <xf numFmtId="241" fontId="194" fillId="86" borderId="1802" applyNumberFormat="0" applyBorder="0" applyAlignment="0" applyProtection="0">
      <alignment vertical="center"/>
    </xf>
    <xf numFmtId="241" fontId="194" fillId="86" borderId="1802" applyNumberFormat="0" applyBorder="0" applyAlignment="0" applyProtection="0">
      <alignment vertical="center"/>
    </xf>
    <xf numFmtId="241" fontId="194" fillId="86" borderId="1802" applyNumberFormat="0" applyBorder="0" applyAlignment="0" applyProtection="0">
      <alignment vertical="center"/>
    </xf>
    <xf numFmtId="241" fontId="194" fillId="86" borderId="1839" applyNumberFormat="0" applyBorder="0" applyAlignment="0" applyProtection="0">
      <alignment vertical="center"/>
    </xf>
    <xf numFmtId="241" fontId="194" fillId="86" borderId="1802" applyNumberFormat="0" applyBorder="0" applyAlignment="0" applyProtection="0">
      <alignment vertical="center"/>
    </xf>
    <xf numFmtId="241" fontId="194" fillId="86" borderId="1802" applyNumberFormat="0" applyBorder="0" applyAlignment="0" applyProtection="0">
      <alignment vertical="center"/>
    </xf>
    <xf numFmtId="241" fontId="194" fillId="86" borderId="1858" applyNumberFormat="0" applyBorder="0" applyAlignment="0" applyProtection="0">
      <alignment vertical="center"/>
    </xf>
    <xf numFmtId="241" fontId="194" fillId="86" borderId="1872" applyNumberFormat="0" applyBorder="0" applyAlignment="0" applyProtection="0">
      <alignment vertical="center"/>
    </xf>
    <xf numFmtId="0" fontId="11" fillId="60" borderId="1727" applyNumberFormat="0" applyProtection="0">
      <alignment horizontal="left" vertical="center" wrapText="1"/>
    </xf>
    <xf numFmtId="0" fontId="12" fillId="25" borderId="1727" applyNumberFormat="0" applyProtection="0">
      <alignment horizontal="left" vertical="center" wrapText="1"/>
    </xf>
    <xf numFmtId="257" fontId="11" fillId="82" borderId="1727" applyNumberFormat="0" applyProtection="0">
      <alignment horizontal="center" vertical="center" wrapText="1"/>
    </xf>
    <xf numFmtId="0" fontId="11" fillId="60" borderId="1727" applyNumberFormat="0" applyProtection="0">
      <alignment horizontal="left" vertical="center" wrapText="1"/>
    </xf>
    <xf numFmtId="0" fontId="12" fillId="25" borderId="1727" applyNumberFormat="0" applyProtection="0">
      <alignment horizontal="left" vertical="center" wrapText="1"/>
    </xf>
    <xf numFmtId="0" fontId="11" fillId="60" borderId="1727" applyNumberFormat="0" applyProtection="0">
      <alignment horizontal="left" vertical="center" wrapText="1"/>
    </xf>
    <xf numFmtId="257" fontId="11" fillId="82" borderId="1727" applyNumberFormat="0" applyProtection="0">
      <alignment horizontal="center" vertical="center" wrapText="1"/>
    </xf>
    <xf numFmtId="0" fontId="11" fillId="81" borderId="1727" applyNumberFormat="0" applyProtection="0">
      <alignment horizontal="center" vertical="center" wrapText="1"/>
    </xf>
    <xf numFmtId="0" fontId="11" fillId="81" borderId="1727" applyNumberFormat="0" applyProtection="0">
      <alignment horizontal="center" vertical="center"/>
    </xf>
    <xf numFmtId="0" fontId="11" fillId="81" borderId="1727" applyNumberFormat="0" applyProtection="0">
      <alignment horizontal="center" vertical="center" wrapText="1"/>
    </xf>
    <xf numFmtId="0" fontId="183" fillId="81" borderId="1727" applyNumberFormat="0" applyProtection="0">
      <alignment horizontal="center" vertical="center"/>
    </xf>
    <xf numFmtId="0" fontId="11" fillId="60" borderId="1750" applyNumberFormat="0" applyProtection="0">
      <alignment horizontal="left" vertical="center" wrapText="1"/>
    </xf>
    <xf numFmtId="0" fontId="11" fillId="60" borderId="1727" applyNumberFormat="0" applyProtection="0">
      <alignment horizontal="left" vertical="center" wrapText="1"/>
    </xf>
    <xf numFmtId="0" fontId="12" fillId="25" borderId="1750" applyNumberFormat="0" applyProtection="0">
      <alignment horizontal="left" vertical="center" wrapText="1"/>
    </xf>
    <xf numFmtId="0" fontId="11" fillId="81" borderId="1727" applyNumberFormat="0" applyProtection="0">
      <alignment horizontal="center" vertical="center" wrapText="1"/>
    </xf>
    <xf numFmtId="0" fontId="11" fillId="81" borderId="1727" applyNumberFormat="0" applyProtection="0">
      <alignment horizontal="center" vertical="center"/>
    </xf>
    <xf numFmtId="0" fontId="11" fillId="81" borderId="1727" applyNumberFormat="0" applyProtection="0">
      <alignment horizontal="center" vertical="center" wrapText="1"/>
    </xf>
    <xf numFmtId="257" fontId="11" fillId="82" borderId="1750" applyNumberFormat="0" applyProtection="0">
      <alignment horizontal="center" vertical="center" wrapText="1"/>
    </xf>
    <xf numFmtId="0" fontId="183" fillId="81" borderId="1727" applyNumberFormat="0" applyProtection="0">
      <alignment horizontal="center" vertical="center"/>
    </xf>
    <xf numFmtId="0" fontId="11" fillId="60" borderId="1750" applyNumberFormat="0" applyProtection="0">
      <alignment horizontal="left" vertical="center" wrapText="1"/>
    </xf>
    <xf numFmtId="0" fontId="11" fillId="81" borderId="1750" applyNumberFormat="0" applyProtection="0">
      <alignment horizontal="center" vertical="center" wrapText="1"/>
    </xf>
    <xf numFmtId="0" fontId="11" fillId="81" borderId="1750" applyNumberFormat="0" applyProtection="0">
      <alignment horizontal="center" vertical="center"/>
    </xf>
    <xf numFmtId="0" fontId="11" fillId="81" borderId="1750" applyNumberFormat="0" applyProtection="0">
      <alignment horizontal="center" vertical="center" wrapText="1"/>
    </xf>
    <xf numFmtId="0" fontId="183" fillId="81" borderId="1750" applyNumberFormat="0" applyProtection="0">
      <alignment horizontal="center" vertical="center"/>
    </xf>
    <xf numFmtId="0" fontId="11" fillId="60" borderId="1777" applyNumberFormat="0" applyProtection="0">
      <alignment horizontal="left" vertical="center" wrapText="1"/>
    </xf>
    <xf numFmtId="0" fontId="12" fillId="25" borderId="1777" applyNumberFormat="0" applyProtection="0">
      <alignment horizontal="left" vertical="center" wrapText="1"/>
    </xf>
    <xf numFmtId="257" fontId="11" fillId="82" borderId="1777" applyNumberFormat="0" applyProtection="0">
      <alignment horizontal="center" vertical="center" wrapText="1"/>
    </xf>
    <xf numFmtId="0" fontId="11" fillId="60" borderId="1793" applyNumberFormat="0" applyProtection="0">
      <alignment horizontal="left" vertical="center" wrapText="1"/>
    </xf>
    <xf numFmtId="0" fontId="12" fillId="25" borderId="1793" applyNumberFormat="0" applyProtection="0">
      <alignment horizontal="left" vertical="center" wrapText="1"/>
    </xf>
    <xf numFmtId="0" fontId="11" fillId="60" borderId="1777" applyNumberFormat="0" applyProtection="0">
      <alignment horizontal="left" vertical="center" wrapText="1"/>
    </xf>
    <xf numFmtId="257" fontId="11" fillId="82" borderId="1793" applyNumberFormat="0" applyProtection="0">
      <alignment horizontal="center" vertical="center" wrapText="1"/>
    </xf>
    <xf numFmtId="0" fontId="11" fillId="81" borderId="1777" applyNumberFormat="0" applyProtection="0">
      <alignment horizontal="center" vertical="center" wrapText="1"/>
    </xf>
    <xf numFmtId="0" fontId="11" fillId="81" borderId="1777" applyNumberFormat="0" applyProtection="0">
      <alignment horizontal="center" vertical="center"/>
    </xf>
    <xf numFmtId="0" fontId="11" fillId="81" borderId="1777" applyNumberFormat="0" applyProtection="0">
      <alignment horizontal="center" vertical="center" wrapText="1"/>
    </xf>
    <xf numFmtId="0" fontId="183" fillId="81" borderId="1777" applyNumberFormat="0" applyProtection="0">
      <alignment horizontal="center" vertical="center"/>
    </xf>
    <xf numFmtId="0" fontId="11" fillId="60" borderId="1793" applyNumberFormat="0" applyProtection="0">
      <alignment horizontal="left" vertical="center" wrapText="1"/>
    </xf>
    <xf numFmtId="0" fontId="11" fillId="60" borderId="1793" applyNumberFormat="0" applyProtection="0">
      <alignment horizontal="left" vertical="center" wrapText="1"/>
    </xf>
    <xf numFmtId="0" fontId="12" fillId="25" borderId="1793" applyNumberFormat="0" applyProtection="0">
      <alignment horizontal="left" vertical="center" wrapText="1"/>
    </xf>
    <xf numFmtId="0" fontId="11" fillId="81" borderId="1793" applyNumberFormat="0" applyProtection="0">
      <alignment horizontal="center" vertical="center" wrapText="1"/>
    </xf>
    <xf numFmtId="0" fontId="11" fillId="81" borderId="1793" applyNumberFormat="0" applyProtection="0">
      <alignment horizontal="center" vertical="center"/>
    </xf>
    <xf numFmtId="0" fontId="11" fillId="81" borderId="1793" applyNumberFormat="0" applyProtection="0">
      <alignment horizontal="center" vertical="center" wrapText="1"/>
    </xf>
    <xf numFmtId="257" fontId="11" fillId="82" borderId="1793" applyNumberFormat="0" applyProtection="0">
      <alignment horizontal="center" vertical="center" wrapText="1"/>
    </xf>
    <xf numFmtId="0" fontId="183" fillId="81" borderId="1793" applyNumberFormat="0" applyProtection="0">
      <alignment horizontal="center" vertical="center"/>
    </xf>
    <xf numFmtId="0" fontId="11" fillId="60" borderId="1793" applyNumberFormat="0" applyProtection="0">
      <alignment horizontal="left" vertical="center" wrapText="1"/>
    </xf>
    <xf numFmtId="0" fontId="11" fillId="81" borderId="1793" applyNumberFormat="0" applyProtection="0">
      <alignment horizontal="center" vertical="center" wrapText="1"/>
    </xf>
    <xf numFmtId="0" fontId="11" fillId="81" borderId="1793" applyNumberFormat="0" applyProtection="0">
      <alignment horizontal="center" vertical="center"/>
    </xf>
    <xf numFmtId="0" fontId="11" fillId="81" borderId="1793" applyNumberFormat="0" applyProtection="0">
      <alignment horizontal="center" vertical="center" wrapText="1"/>
    </xf>
    <xf numFmtId="0" fontId="11" fillId="60" borderId="1812" applyNumberFormat="0" applyProtection="0">
      <alignment horizontal="left" vertical="center" wrapText="1"/>
    </xf>
    <xf numFmtId="0" fontId="183" fillId="81" borderId="1793" applyNumberFormat="0" applyProtection="0">
      <alignment horizontal="center" vertical="center"/>
    </xf>
    <xf numFmtId="0" fontId="12" fillId="25" borderId="1812" applyNumberFormat="0" applyProtection="0">
      <alignment horizontal="left" vertical="center" wrapText="1"/>
    </xf>
    <xf numFmtId="257" fontId="11" fillId="82" borderId="1812" applyNumberFormat="0" applyProtection="0">
      <alignment horizontal="center" vertical="center" wrapText="1"/>
    </xf>
    <xf numFmtId="0" fontId="11" fillId="60" borderId="1812" applyNumberFormat="0" applyProtection="0">
      <alignment horizontal="left" vertical="center" wrapText="1"/>
    </xf>
    <xf numFmtId="0" fontId="11" fillId="81" borderId="1812" applyNumberFormat="0" applyProtection="0">
      <alignment horizontal="center" vertical="center" wrapText="1"/>
    </xf>
    <xf numFmtId="0" fontId="11" fillId="81" borderId="1812" applyNumberFormat="0" applyProtection="0">
      <alignment horizontal="center" vertical="center"/>
    </xf>
    <xf numFmtId="0" fontId="11" fillId="81" borderId="1812" applyNumberFormat="0" applyProtection="0">
      <alignment horizontal="center" vertical="center" wrapText="1"/>
    </xf>
    <xf numFmtId="0" fontId="183" fillId="81" borderId="1812" applyNumberFormat="0" applyProtection="0">
      <alignment horizontal="center" vertical="center"/>
    </xf>
    <xf numFmtId="0" fontId="11" fillId="60" borderId="1829" applyNumberFormat="0" applyProtection="0">
      <alignment horizontal="left" vertical="center" wrapText="1"/>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1" fillId="60" borderId="1829" applyNumberFormat="0" applyProtection="0">
      <alignment horizontal="left" vertical="center" wrapText="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83" fillId="81" borderId="1829" applyNumberFormat="0" applyProtection="0">
      <alignment horizontal="center" vertical="center"/>
    </xf>
    <xf numFmtId="0" fontId="11" fillId="60" borderId="1812" applyNumberFormat="0" applyProtection="0">
      <alignment horizontal="left" vertical="center" wrapText="1"/>
    </xf>
    <xf numFmtId="0" fontId="12" fillId="25" borderId="1812" applyNumberFormat="0" applyProtection="0">
      <alignment horizontal="left" vertical="center" wrapText="1"/>
    </xf>
    <xf numFmtId="257" fontId="11" fillId="82" borderId="1812" applyNumberFormat="0" applyProtection="0">
      <alignment horizontal="center" vertical="center" wrapText="1"/>
    </xf>
    <xf numFmtId="0" fontId="11" fillId="60" borderId="1812" applyNumberFormat="0" applyProtection="0">
      <alignment horizontal="left" vertical="center" wrapText="1"/>
    </xf>
    <xf numFmtId="0" fontId="11" fillId="60" borderId="1829" applyNumberFormat="0" applyProtection="0">
      <alignment horizontal="left" vertical="center" wrapText="1"/>
    </xf>
    <xf numFmtId="0" fontId="11" fillId="81" borderId="1812" applyNumberFormat="0" applyProtection="0">
      <alignment horizontal="center" vertical="center" wrapText="1"/>
    </xf>
    <xf numFmtId="0" fontId="11" fillId="81" borderId="1812" applyNumberFormat="0" applyProtection="0">
      <alignment horizontal="center" vertical="center"/>
    </xf>
    <xf numFmtId="0" fontId="11" fillId="81" borderId="1812" applyNumberFormat="0" applyProtection="0">
      <alignment horizontal="center" vertical="center" wrapText="1"/>
    </xf>
    <xf numFmtId="0" fontId="183" fillId="81" borderId="1812" applyNumberFormat="0" applyProtection="0">
      <alignment horizontal="center" vertical="center"/>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1" fillId="60" borderId="1829" applyNumberFormat="0" applyProtection="0">
      <alignment horizontal="left" vertical="center" wrapText="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83" fillId="81" borderId="1829" applyNumberFormat="0" applyProtection="0">
      <alignment horizontal="center" vertical="center"/>
    </xf>
    <xf numFmtId="0" fontId="11" fillId="60" borderId="1829" applyNumberFormat="0" applyProtection="0">
      <alignment horizontal="left" vertical="center" wrapText="1"/>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1" fillId="60" borderId="1829" applyNumberFormat="0" applyProtection="0">
      <alignment horizontal="left" vertical="center" wrapText="1"/>
    </xf>
    <xf numFmtId="0" fontId="177" fillId="67" borderId="1727">
      <alignment horizontal="center" vertical="center" wrapText="1"/>
      <protection hidden="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1" fillId="60" borderId="1829" applyNumberFormat="0" applyProtection="0">
      <alignment horizontal="left" vertical="center" wrapText="1"/>
    </xf>
    <xf numFmtId="0" fontId="183" fillId="81" borderId="1829" applyNumberFormat="0" applyProtection="0">
      <alignment horizontal="center" vertical="center"/>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77" fillId="67" borderId="1727">
      <alignment horizontal="center" vertical="center" wrapText="1"/>
      <protection hidden="1"/>
    </xf>
    <xf numFmtId="0" fontId="11" fillId="60" borderId="1829" applyNumberFormat="0" applyProtection="0">
      <alignment horizontal="left" vertical="center" wrapText="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83" fillId="81" borderId="1829" applyNumberFormat="0" applyProtection="0">
      <alignment horizontal="center" vertical="center"/>
    </xf>
    <xf numFmtId="0" fontId="177" fillId="67" borderId="1750">
      <alignment horizontal="center" vertical="center" wrapText="1"/>
      <protection hidden="1"/>
    </xf>
    <xf numFmtId="0" fontId="11" fillId="60" borderId="1829" applyNumberFormat="0" applyProtection="0">
      <alignment horizontal="left" vertical="center" wrapText="1"/>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1" fillId="60" borderId="1829" applyNumberFormat="0" applyProtection="0">
      <alignment horizontal="left" vertical="center" wrapText="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83" fillId="81" borderId="1829" applyNumberFormat="0" applyProtection="0">
      <alignment horizontal="center" vertical="center"/>
    </xf>
    <xf numFmtId="0" fontId="11" fillId="60" borderId="1829" applyNumberFormat="0" applyProtection="0">
      <alignment horizontal="left" vertical="center" wrapText="1"/>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77" fillId="67" borderId="1777">
      <alignment horizontal="center" vertical="center" wrapText="1"/>
      <protection hidden="1"/>
    </xf>
    <xf numFmtId="0" fontId="11" fillId="60" borderId="1829" applyNumberFormat="0" applyProtection="0">
      <alignment horizontal="left" vertical="center" wrapText="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1" fillId="60" borderId="1847" applyNumberFormat="0" applyProtection="0">
      <alignment horizontal="left" vertical="center" wrapText="1"/>
    </xf>
    <xf numFmtId="0" fontId="183" fillId="81" borderId="1829" applyNumberFormat="0" applyProtection="0">
      <alignment horizontal="center" vertical="center"/>
    </xf>
    <xf numFmtId="0" fontId="177" fillId="67" borderId="1793">
      <alignment horizontal="center" vertical="center" wrapText="1"/>
      <protection hidden="1"/>
    </xf>
    <xf numFmtId="0" fontId="12" fillId="25" borderId="1847" applyNumberFormat="0" applyProtection="0">
      <alignment horizontal="left" vertical="center" wrapText="1"/>
    </xf>
    <xf numFmtId="257" fontId="11" fillId="82" borderId="1847" applyNumberFormat="0" applyProtection="0">
      <alignment horizontal="center" vertical="center" wrapText="1"/>
    </xf>
    <xf numFmtId="0" fontId="11" fillId="60" borderId="1847" applyNumberFormat="0" applyProtection="0">
      <alignment horizontal="left" vertical="center" wrapText="1"/>
    </xf>
    <xf numFmtId="0" fontId="11" fillId="81" borderId="1847" applyNumberFormat="0" applyProtection="0">
      <alignment horizontal="center" vertical="center" wrapText="1"/>
    </xf>
    <xf numFmtId="0" fontId="11" fillId="81" borderId="1847" applyNumberFormat="0" applyProtection="0">
      <alignment horizontal="center" vertical="center"/>
    </xf>
    <xf numFmtId="0" fontId="177" fillId="67" borderId="1793">
      <alignment horizontal="center" vertical="center" wrapText="1"/>
      <protection hidden="1"/>
    </xf>
    <xf numFmtId="0" fontId="11" fillId="81" borderId="1847" applyNumberFormat="0" applyProtection="0">
      <alignment horizontal="center" vertical="center" wrapText="1"/>
    </xf>
    <xf numFmtId="0" fontId="11" fillId="60" borderId="1860" applyNumberFormat="0" applyProtection="0">
      <alignment horizontal="left" vertical="center" wrapText="1"/>
    </xf>
    <xf numFmtId="0" fontId="183" fillId="81" borderId="1847" applyNumberFormat="0" applyProtection="0">
      <alignment horizontal="center" vertical="center"/>
    </xf>
    <xf numFmtId="0" fontId="12" fillId="25" borderId="1860" applyNumberFormat="0" applyProtection="0">
      <alignment horizontal="left" vertical="center" wrapText="1"/>
    </xf>
    <xf numFmtId="257" fontId="11" fillId="82" borderId="1860" applyNumberFormat="0" applyProtection="0">
      <alignment horizontal="center" vertical="center" wrapText="1"/>
    </xf>
    <xf numFmtId="0" fontId="11" fillId="60" borderId="1860" applyNumberFormat="0" applyProtection="0">
      <alignment horizontal="left" vertical="center" wrapText="1"/>
    </xf>
    <xf numFmtId="0" fontId="11" fillId="81" borderId="1860" applyNumberFormat="0" applyProtection="0">
      <alignment horizontal="center" vertical="center" wrapText="1"/>
    </xf>
    <xf numFmtId="0" fontId="11" fillId="81" borderId="1860" applyNumberFormat="0" applyProtection="0">
      <alignment horizontal="center" vertical="center"/>
    </xf>
    <xf numFmtId="0" fontId="177" fillId="67" borderId="1812">
      <alignment horizontal="center" vertical="center" wrapText="1"/>
      <protection hidden="1"/>
    </xf>
    <xf numFmtId="0" fontId="11" fillId="81" borderId="1860" applyNumberFormat="0" applyProtection="0">
      <alignment horizontal="center" vertical="center" wrapText="1"/>
    </xf>
    <xf numFmtId="0" fontId="183" fillId="81" borderId="1860" applyNumberFormat="0" applyProtection="0">
      <alignment horizontal="center" vertical="center"/>
    </xf>
    <xf numFmtId="0" fontId="177" fillId="67" borderId="1829">
      <alignment horizontal="center" vertical="center" wrapText="1"/>
      <protection hidden="1"/>
    </xf>
    <xf numFmtId="0" fontId="177" fillId="67" borderId="1812">
      <alignment horizontal="center" vertical="center" wrapText="1"/>
      <protection hidden="1"/>
    </xf>
    <xf numFmtId="0" fontId="177" fillId="67" borderId="1829">
      <alignment horizontal="center" vertical="center" wrapText="1"/>
      <protection hidden="1"/>
    </xf>
    <xf numFmtId="241" fontId="194" fillId="86" borderId="1802" applyNumberFormat="0" applyBorder="0" applyAlignment="0" applyProtection="0">
      <alignment vertical="center"/>
    </xf>
    <xf numFmtId="0" fontId="177" fillId="67" borderId="1829">
      <alignment horizontal="center" vertical="center" wrapText="1"/>
      <protection hidden="1"/>
    </xf>
    <xf numFmtId="0" fontId="177" fillId="67" borderId="1829">
      <alignment horizontal="center" vertical="center" wrapText="1"/>
      <protection hidden="1"/>
    </xf>
    <xf numFmtId="264" fontId="172" fillId="65" borderId="1727" applyFill="0" applyBorder="0" applyAlignment="0" applyProtection="0">
      <alignment horizontal="right"/>
      <protection locked="0"/>
    </xf>
    <xf numFmtId="0" fontId="177" fillId="67" borderId="1829">
      <alignment horizontal="center" vertical="center" wrapText="1"/>
      <protection hidden="1"/>
    </xf>
    <xf numFmtId="264" fontId="172" fillId="65" borderId="1727" applyFill="0" applyBorder="0" applyAlignment="0" applyProtection="0">
      <alignment horizontal="right"/>
      <protection locked="0"/>
    </xf>
    <xf numFmtId="241" fontId="194" fillId="86" borderId="1839" applyNumberFormat="0" applyBorder="0" applyAlignment="0" applyProtection="0">
      <alignment vertical="center"/>
    </xf>
    <xf numFmtId="241" fontId="194" fillId="86" borderId="1802" applyNumberFormat="0" applyBorder="0" applyAlignment="0" applyProtection="0">
      <alignment vertical="center"/>
    </xf>
    <xf numFmtId="241" fontId="194" fillId="86" borderId="1839" applyNumberFormat="0" applyBorder="0" applyAlignment="0" applyProtection="0">
      <alignment vertical="center"/>
    </xf>
    <xf numFmtId="241" fontId="194" fillId="86" borderId="1802" applyNumberFormat="0" applyBorder="0" applyAlignment="0" applyProtection="0">
      <alignment vertical="center"/>
    </xf>
    <xf numFmtId="241" fontId="194" fillId="86" borderId="1858" applyNumberFormat="0" applyBorder="0" applyAlignment="0" applyProtection="0">
      <alignment vertical="center"/>
    </xf>
    <xf numFmtId="0" fontId="11" fillId="60" borderId="1741" applyNumberFormat="0" applyProtection="0">
      <alignment horizontal="left" vertical="center" wrapText="1"/>
    </xf>
    <xf numFmtId="0" fontId="12" fillId="25" borderId="1741" applyNumberFormat="0" applyProtection="0">
      <alignment horizontal="left" vertical="center" wrapText="1"/>
    </xf>
    <xf numFmtId="257" fontId="11" fillId="82" borderId="1741" applyNumberFormat="0" applyProtection="0">
      <alignment horizontal="center" vertical="center" wrapText="1"/>
    </xf>
    <xf numFmtId="0" fontId="11" fillId="60" borderId="1750" applyNumberFormat="0" applyProtection="0">
      <alignment horizontal="left" vertical="center" wrapText="1"/>
    </xf>
    <xf numFmtId="0" fontId="11" fillId="60" borderId="1741" applyNumberFormat="0" applyProtection="0">
      <alignment horizontal="left" vertical="center" wrapText="1"/>
    </xf>
    <xf numFmtId="0" fontId="11" fillId="81" borderId="1741" applyNumberFormat="0" applyProtection="0">
      <alignment horizontal="center" vertical="center" wrapText="1"/>
    </xf>
    <xf numFmtId="0" fontId="11" fillId="81" borderId="1741" applyNumberFormat="0" applyProtection="0">
      <alignment horizontal="center" vertical="center"/>
    </xf>
    <xf numFmtId="0" fontId="11" fillId="81" borderId="1741" applyNumberFormat="0" applyProtection="0">
      <alignment horizontal="center" vertical="center" wrapText="1"/>
    </xf>
    <xf numFmtId="0" fontId="12" fillId="25" borderId="1750" applyNumberFormat="0" applyProtection="0">
      <alignment horizontal="left" vertical="center" wrapText="1"/>
    </xf>
    <xf numFmtId="0" fontId="183" fillId="81" borderId="1741" applyNumberFormat="0" applyProtection="0">
      <alignment horizontal="center" vertical="center"/>
    </xf>
    <xf numFmtId="257" fontId="11" fillId="82" borderId="1750" applyNumberFormat="0" applyProtection="0">
      <alignment horizontal="center" vertical="center" wrapText="1"/>
    </xf>
    <xf numFmtId="0" fontId="11" fillId="60" borderId="1750" applyNumberFormat="0" applyProtection="0">
      <alignment horizontal="left" vertical="center" wrapText="1"/>
    </xf>
    <xf numFmtId="0" fontId="11" fillId="81" borderId="1750" applyNumberFormat="0" applyProtection="0">
      <alignment horizontal="center" vertical="center" wrapText="1"/>
    </xf>
    <xf numFmtId="0" fontId="11" fillId="81" borderId="1750" applyNumberFormat="0" applyProtection="0">
      <alignment horizontal="center" vertical="center"/>
    </xf>
    <xf numFmtId="0" fontId="11" fillId="81" borderId="1750" applyNumberFormat="0" applyProtection="0">
      <alignment horizontal="center" vertical="center" wrapText="1"/>
    </xf>
    <xf numFmtId="0" fontId="11" fillId="60" borderId="1750" applyNumberFormat="0" applyProtection="0">
      <alignment horizontal="left" vertical="center" wrapText="1"/>
    </xf>
    <xf numFmtId="0" fontId="183" fillId="81" borderId="1750" applyNumberFormat="0" applyProtection="0">
      <alignment horizontal="center" vertical="center"/>
    </xf>
    <xf numFmtId="0" fontId="12" fillId="25" borderId="1750" applyNumberFormat="0" applyProtection="0">
      <alignment horizontal="left" vertical="center" wrapText="1"/>
    </xf>
    <xf numFmtId="257" fontId="11" fillId="82" borderId="1750" applyNumberFormat="0" applyProtection="0">
      <alignment horizontal="center" vertical="center" wrapText="1"/>
    </xf>
    <xf numFmtId="0" fontId="11" fillId="60" borderId="1750" applyNumberFormat="0" applyProtection="0">
      <alignment horizontal="left" vertical="center" wrapText="1"/>
    </xf>
    <xf numFmtId="0" fontId="11" fillId="81" borderId="1750" applyNumberFormat="0" applyProtection="0">
      <alignment horizontal="center" vertical="center" wrapText="1"/>
    </xf>
    <xf numFmtId="0" fontId="11" fillId="81" borderId="1750" applyNumberFormat="0" applyProtection="0">
      <alignment horizontal="center" vertical="center"/>
    </xf>
    <xf numFmtId="0" fontId="11" fillId="81" borderId="1750" applyNumberFormat="0" applyProtection="0">
      <alignment horizontal="center" vertical="center" wrapText="1"/>
    </xf>
    <xf numFmtId="0" fontId="183" fillId="81" borderId="1750" applyNumberFormat="0" applyProtection="0">
      <alignment horizontal="center" vertical="center"/>
    </xf>
    <xf numFmtId="0" fontId="11" fillId="60" borderId="1777" applyNumberFormat="0" applyProtection="0">
      <alignment horizontal="left" vertical="center" wrapText="1"/>
    </xf>
    <xf numFmtId="0" fontId="12" fillId="25" borderId="1777" applyNumberFormat="0" applyProtection="0">
      <alignment horizontal="left" vertical="center" wrapText="1"/>
    </xf>
    <xf numFmtId="257" fontId="11" fillId="82" borderId="1777" applyNumberFormat="0" applyProtection="0">
      <alignment horizontal="center" vertical="center" wrapText="1"/>
    </xf>
    <xf numFmtId="0" fontId="11" fillId="60" borderId="1777" applyNumberFormat="0" applyProtection="0">
      <alignment horizontal="left" vertical="center" wrapText="1"/>
    </xf>
    <xf numFmtId="0" fontId="11" fillId="81" borderId="1777" applyNumberFormat="0" applyProtection="0">
      <alignment horizontal="center" vertical="center" wrapText="1"/>
    </xf>
    <xf numFmtId="0" fontId="11" fillId="81" borderId="1777" applyNumberFormat="0" applyProtection="0">
      <alignment horizontal="center" vertical="center"/>
    </xf>
    <xf numFmtId="0" fontId="11" fillId="81" borderId="1777" applyNumberFormat="0" applyProtection="0">
      <alignment horizontal="center" vertical="center" wrapText="1"/>
    </xf>
    <xf numFmtId="0" fontId="11" fillId="60" borderId="1793" applyNumberFormat="0" applyProtection="0">
      <alignment horizontal="left" vertical="center" wrapText="1"/>
    </xf>
    <xf numFmtId="0" fontId="183" fillId="81" borderId="1777" applyNumberFormat="0" applyProtection="0">
      <alignment horizontal="center" vertical="center"/>
    </xf>
    <xf numFmtId="0" fontId="12" fillId="25" borderId="1793" applyNumberFormat="0" applyProtection="0">
      <alignment horizontal="left" vertical="center" wrapText="1"/>
    </xf>
    <xf numFmtId="257" fontId="11" fillId="82" borderId="1793" applyNumberFormat="0" applyProtection="0">
      <alignment horizontal="center" vertical="center" wrapText="1"/>
    </xf>
    <xf numFmtId="0" fontId="11" fillId="60" borderId="1793" applyNumberFormat="0" applyProtection="0">
      <alignment horizontal="left" vertical="center" wrapText="1"/>
    </xf>
    <xf numFmtId="0" fontId="11" fillId="81" borderId="1793" applyNumberFormat="0" applyProtection="0">
      <alignment horizontal="center" vertical="center" wrapText="1"/>
    </xf>
    <xf numFmtId="0" fontId="11" fillId="81" borderId="1793" applyNumberFormat="0" applyProtection="0">
      <alignment horizontal="center" vertical="center"/>
    </xf>
    <xf numFmtId="0" fontId="11" fillId="81" borderId="1793" applyNumberFormat="0" applyProtection="0">
      <alignment horizontal="center" vertical="center" wrapText="1"/>
    </xf>
    <xf numFmtId="0" fontId="183" fillId="81" borderId="1793" applyNumberFormat="0" applyProtection="0">
      <alignment horizontal="center" vertical="center"/>
    </xf>
    <xf numFmtId="0" fontId="11" fillId="60" borderId="1817" applyNumberFormat="0" applyProtection="0">
      <alignment horizontal="left" vertical="center" wrapText="1"/>
    </xf>
    <xf numFmtId="0" fontId="12" fillId="25" borderId="1817" applyNumberFormat="0" applyProtection="0">
      <alignment horizontal="left" vertical="center" wrapText="1"/>
    </xf>
    <xf numFmtId="257" fontId="11" fillId="82" borderId="1817" applyNumberFormat="0" applyProtection="0">
      <alignment horizontal="center" vertical="center" wrapText="1"/>
    </xf>
    <xf numFmtId="0" fontId="11" fillId="60" borderId="1817" applyNumberFormat="0" applyProtection="0">
      <alignment horizontal="left" vertical="center" wrapText="1"/>
    </xf>
    <xf numFmtId="0" fontId="11" fillId="81" borderId="1817" applyNumberFormat="0" applyProtection="0">
      <alignment horizontal="center" vertical="center" wrapText="1"/>
    </xf>
    <xf numFmtId="0" fontId="11" fillId="81" borderId="1817" applyNumberFormat="0" applyProtection="0">
      <alignment horizontal="center" vertical="center"/>
    </xf>
    <xf numFmtId="0" fontId="11" fillId="81" borderId="1817" applyNumberFormat="0" applyProtection="0">
      <alignment horizontal="center" vertical="center" wrapText="1"/>
    </xf>
    <xf numFmtId="0" fontId="183" fillId="81" borderId="1817" applyNumberFormat="0" applyProtection="0">
      <alignment horizontal="center" vertical="center"/>
    </xf>
    <xf numFmtId="0" fontId="11" fillId="60" borderId="1829" applyNumberFormat="0" applyProtection="0">
      <alignment horizontal="left" vertical="center" wrapText="1"/>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1" fillId="60" borderId="1829" applyNumberFormat="0" applyProtection="0">
      <alignment horizontal="left" vertical="center" wrapText="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83" fillId="81" borderId="1829" applyNumberFormat="0" applyProtection="0">
      <alignment horizontal="center" vertical="center"/>
    </xf>
    <xf numFmtId="0" fontId="11" fillId="60" borderId="1829" applyNumberFormat="0" applyProtection="0">
      <alignment horizontal="left" vertical="center" wrapText="1"/>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1" fillId="60" borderId="1829" applyNumberFormat="0" applyProtection="0">
      <alignment horizontal="left" vertical="center" wrapText="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83" fillId="81" borderId="1829" applyNumberFormat="0" applyProtection="0">
      <alignment horizontal="center" vertical="center"/>
    </xf>
    <xf numFmtId="0" fontId="11" fillId="60" borderId="1860" applyNumberFormat="0" applyProtection="0">
      <alignment horizontal="left" vertical="center" wrapText="1"/>
    </xf>
    <xf numFmtId="0" fontId="12" fillId="25" borderId="1860" applyNumberFormat="0" applyProtection="0">
      <alignment horizontal="left" vertical="center" wrapText="1"/>
    </xf>
    <xf numFmtId="257" fontId="11" fillId="82" borderId="1860" applyNumberFormat="0" applyProtection="0">
      <alignment horizontal="center" vertical="center" wrapText="1"/>
    </xf>
    <xf numFmtId="0" fontId="11" fillId="60" borderId="1860" applyNumberFormat="0" applyProtection="0">
      <alignment horizontal="left" vertical="center" wrapText="1"/>
    </xf>
    <xf numFmtId="0" fontId="11" fillId="81" borderId="1860" applyNumberFormat="0" applyProtection="0">
      <alignment horizontal="center" vertical="center" wrapText="1"/>
    </xf>
    <xf numFmtId="0" fontId="11" fillId="81" borderId="1860" applyNumberFormat="0" applyProtection="0">
      <alignment horizontal="center" vertical="center"/>
    </xf>
    <xf numFmtId="0" fontId="11" fillId="81" borderId="1860" applyNumberFormat="0" applyProtection="0">
      <alignment horizontal="center" vertical="center" wrapText="1"/>
    </xf>
    <xf numFmtId="0" fontId="183" fillId="81" borderId="1860" applyNumberFormat="0" applyProtection="0">
      <alignment horizontal="center" vertical="center"/>
    </xf>
    <xf numFmtId="0" fontId="177" fillId="67" borderId="1741">
      <alignment horizontal="center" vertical="center" wrapText="1"/>
      <protection hidden="1"/>
    </xf>
    <xf numFmtId="0" fontId="177" fillId="67" borderId="1750">
      <alignment horizontal="center" vertical="center" wrapText="1"/>
      <protection hidden="1"/>
    </xf>
    <xf numFmtId="0" fontId="177" fillId="67" borderId="1750">
      <alignment horizontal="center" vertical="center" wrapText="1"/>
      <protection hidden="1"/>
    </xf>
    <xf numFmtId="0" fontId="177" fillId="67" borderId="1777">
      <alignment horizontal="center" vertical="center" wrapText="1"/>
      <protection hidden="1"/>
    </xf>
    <xf numFmtId="0" fontId="177" fillId="67" borderId="1793">
      <alignment horizontal="center" vertical="center" wrapText="1"/>
      <protection hidden="1"/>
    </xf>
    <xf numFmtId="0" fontId="177" fillId="67" borderId="1817">
      <alignment horizontal="center" vertical="center" wrapText="1"/>
      <protection hidden="1"/>
    </xf>
    <xf numFmtId="0" fontId="177" fillId="67" borderId="1829">
      <alignment horizontal="center" vertical="center" wrapText="1"/>
      <protection hidden="1"/>
    </xf>
    <xf numFmtId="0" fontId="177" fillId="67" borderId="1829">
      <alignment horizontal="center" vertical="center" wrapText="1"/>
      <protection hidden="1"/>
    </xf>
    <xf numFmtId="0" fontId="177" fillId="67" borderId="1860">
      <alignment horizontal="center" vertical="center" wrapText="1"/>
      <protection hidden="1"/>
    </xf>
    <xf numFmtId="264" fontId="172" fillId="65" borderId="1741" applyFill="0" applyBorder="0" applyAlignment="0" applyProtection="0">
      <alignment horizontal="right"/>
      <protection locked="0"/>
    </xf>
    <xf numFmtId="264" fontId="172" fillId="65" borderId="1750" applyFill="0" applyBorder="0" applyAlignment="0" applyProtection="0">
      <alignment horizontal="right"/>
      <protection locked="0"/>
    </xf>
    <xf numFmtId="0" fontId="177" fillId="67" borderId="1829">
      <alignment horizontal="center" vertical="center" wrapText="1"/>
      <protection hidden="1"/>
    </xf>
    <xf numFmtId="264" fontId="172" fillId="65" borderId="1750" applyFill="0" applyBorder="0" applyAlignment="0" applyProtection="0">
      <alignment horizontal="right"/>
      <protection locked="0"/>
    </xf>
    <xf numFmtId="260" fontId="164" fillId="0" borderId="1746" applyBorder="0"/>
    <xf numFmtId="264" fontId="172" fillId="65" borderId="1750" applyFill="0" applyBorder="0" applyAlignment="0" applyProtection="0">
      <alignment horizontal="right"/>
      <protection locked="0"/>
    </xf>
    <xf numFmtId="260" fontId="164" fillId="0" borderId="1755" applyBorder="0"/>
    <xf numFmtId="264" fontId="172" fillId="65" borderId="1777" applyFill="0" applyBorder="0" applyAlignment="0" applyProtection="0">
      <alignment horizontal="right"/>
      <protection locked="0"/>
    </xf>
    <xf numFmtId="0" fontId="177" fillId="67" borderId="1847">
      <alignment horizontal="center" vertical="center" wrapText="1"/>
      <protection hidden="1"/>
    </xf>
    <xf numFmtId="260" fontId="164" fillId="0" borderId="1769" applyBorder="0"/>
    <xf numFmtId="264" fontId="172" fillId="65" borderId="1793" applyFill="0" applyBorder="0" applyAlignment="0" applyProtection="0">
      <alignment horizontal="right"/>
      <protection locked="0"/>
    </xf>
    <xf numFmtId="0" fontId="177" fillId="67" borderId="1860">
      <alignment horizontal="center" vertical="center" wrapText="1"/>
      <protection hidden="1"/>
    </xf>
    <xf numFmtId="260" fontId="164" fillId="0" borderId="1786" applyBorder="0"/>
    <xf numFmtId="264" fontId="172" fillId="65" borderId="1793" applyFill="0" applyBorder="0" applyAlignment="0" applyProtection="0">
      <alignment horizontal="right"/>
      <protection locked="0"/>
    </xf>
    <xf numFmtId="264" fontId="172" fillId="65" borderId="1812" applyFill="0" applyBorder="0" applyAlignment="0" applyProtection="0">
      <alignment horizontal="right"/>
      <protection locked="0"/>
    </xf>
    <xf numFmtId="264" fontId="172" fillId="65" borderId="1793" applyFill="0" applyBorder="0" applyAlignment="0" applyProtection="0">
      <alignment horizontal="right"/>
      <protection locked="0"/>
    </xf>
    <xf numFmtId="260" fontId="164" fillId="0" borderId="1808" applyBorder="0"/>
    <xf numFmtId="264" fontId="172" fillId="65" borderId="1817" applyFill="0" applyBorder="0" applyAlignment="0" applyProtection="0">
      <alignment horizontal="right"/>
      <protection locked="0"/>
    </xf>
    <xf numFmtId="260" fontId="164" fillId="0" borderId="1786" applyBorder="0"/>
    <xf numFmtId="264" fontId="172" fillId="65" borderId="1829" applyFill="0" applyBorder="0" applyAlignment="0" applyProtection="0">
      <alignment horizontal="right"/>
      <protection locked="0"/>
    </xf>
    <xf numFmtId="264" fontId="172" fillId="65" borderId="1812" applyFill="0" applyBorder="0" applyAlignment="0" applyProtection="0">
      <alignment horizontal="right"/>
      <protection locked="0"/>
    </xf>
    <xf numFmtId="260" fontId="164" fillId="0" borderId="1822" applyBorder="0"/>
    <xf numFmtId="264" fontId="172" fillId="65" borderId="1829" applyFill="0" applyBorder="0" applyAlignment="0" applyProtection="0">
      <alignment horizontal="right"/>
      <protection locked="0"/>
    </xf>
    <xf numFmtId="264" fontId="172" fillId="65" borderId="1829" applyFill="0" applyBorder="0" applyAlignment="0" applyProtection="0">
      <alignment horizontal="right"/>
      <protection locked="0"/>
    </xf>
    <xf numFmtId="264" fontId="172" fillId="65" borderId="1829" applyFill="0" applyBorder="0" applyAlignment="0" applyProtection="0">
      <alignment horizontal="right"/>
      <protection locked="0"/>
    </xf>
    <xf numFmtId="264" fontId="172" fillId="65" borderId="1829" applyFill="0" applyBorder="0" applyAlignment="0" applyProtection="0">
      <alignment horizontal="right"/>
      <protection locked="0"/>
    </xf>
    <xf numFmtId="260" fontId="164" fillId="0" borderId="1813" applyBorder="0"/>
    <xf numFmtId="208" fontId="90" fillId="63" borderId="1728"/>
    <xf numFmtId="260" fontId="164" fillId="0" borderId="1813" applyBorder="0"/>
    <xf numFmtId="264" fontId="172" fillId="65" borderId="1829" applyFill="0" applyBorder="0" applyAlignment="0" applyProtection="0">
      <alignment horizontal="right"/>
      <protection locked="0"/>
    </xf>
    <xf numFmtId="264" fontId="172" fillId="65" borderId="1829" applyFill="0" applyBorder="0" applyAlignment="0" applyProtection="0">
      <alignment horizontal="right"/>
      <protection locked="0"/>
    </xf>
    <xf numFmtId="260" fontId="164" fillId="0" borderId="1813" applyBorder="0"/>
    <xf numFmtId="260" fontId="164" fillId="0" borderId="1813" applyBorder="0"/>
    <xf numFmtId="264" fontId="172" fillId="65" borderId="1829" applyFill="0" applyBorder="0" applyAlignment="0" applyProtection="0">
      <alignment horizontal="right"/>
      <protection locked="0"/>
    </xf>
    <xf numFmtId="264" fontId="172" fillId="65" borderId="1860" applyFill="0" applyBorder="0" applyAlignment="0" applyProtection="0">
      <alignment horizontal="right"/>
      <protection locked="0"/>
    </xf>
    <xf numFmtId="264" fontId="172" fillId="65" borderId="1847" applyFill="0" applyBorder="0" applyAlignment="0" applyProtection="0">
      <alignment horizontal="right"/>
      <protection locked="0"/>
    </xf>
    <xf numFmtId="264" fontId="172" fillId="65" borderId="1860" applyFill="0" applyBorder="0" applyAlignment="0" applyProtection="0">
      <alignment horizontal="right"/>
      <protection locked="0"/>
    </xf>
    <xf numFmtId="260" fontId="164" fillId="0" borderId="1865" applyBorder="0"/>
    <xf numFmtId="260" fontId="164" fillId="0" borderId="1865" applyBorder="0"/>
    <xf numFmtId="264" fontId="172" fillId="65" borderId="1777" applyFill="0" applyBorder="0" applyAlignment="0" applyProtection="0">
      <alignment horizontal="right"/>
      <protection locked="0"/>
    </xf>
    <xf numFmtId="166" fontId="113" fillId="0" borderId="1729">
      <protection locked="0"/>
    </xf>
    <xf numFmtId="260" fontId="164" fillId="0" borderId="1786" applyBorder="0"/>
    <xf numFmtId="260" fontId="164" fillId="0" borderId="1813" applyBorder="0"/>
    <xf numFmtId="260" fontId="164" fillId="0" borderId="1786" applyBorder="0"/>
    <xf numFmtId="171" fontId="85" fillId="0" borderId="1726"/>
    <xf numFmtId="260" fontId="164" fillId="0" borderId="1813" applyBorder="0"/>
    <xf numFmtId="260" fontId="164" fillId="0" borderId="1786" applyBorder="0"/>
    <xf numFmtId="260" fontId="164" fillId="0" borderId="1813" applyBorder="0"/>
    <xf numFmtId="260" fontId="164" fillId="0" borderId="1843" applyBorder="0"/>
    <xf numFmtId="260" fontId="164" fillId="0" borderId="1843" applyBorder="0"/>
    <xf numFmtId="260" fontId="164" fillId="0" borderId="1813" applyBorder="0"/>
    <xf numFmtId="260" fontId="164" fillId="0" borderId="1813" applyBorder="0"/>
    <xf numFmtId="260" fontId="164" fillId="0" borderId="1843" applyBorder="0"/>
    <xf numFmtId="260" fontId="164" fillId="0" borderId="1852" applyBorder="0"/>
    <xf numFmtId="260" fontId="164" fillId="0" borderId="1852" applyBorder="0"/>
    <xf numFmtId="224" fontId="108" fillId="0" borderId="1452" applyFont="0" applyFill="0" applyBorder="0" applyAlignment="0" applyProtection="0"/>
    <xf numFmtId="0" fontId="147" fillId="73" borderId="1730">
      <alignment horizontal="left" vertical="center" wrapText="1"/>
    </xf>
    <xf numFmtId="166" fontId="113" fillId="0" borderId="1729">
      <protection locked="0"/>
    </xf>
    <xf numFmtId="208" fontId="90" fillId="63" borderId="1728"/>
    <xf numFmtId="0" fontId="147" fillId="73" borderId="1760">
      <alignment horizontal="left" vertical="center" wrapText="1"/>
    </xf>
    <xf numFmtId="166" fontId="113" fillId="0" borderId="1759">
      <protection locked="0"/>
    </xf>
    <xf numFmtId="208" fontId="90" fillId="63" borderId="1758"/>
    <xf numFmtId="0" fontId="147" fillId="73" borderId="1760">
      <alignment horizontal="left" vertical="center" wrapText="1"/>
    </xf>
    <xf numFmtId="166" fontId="113" fillId="0" borderId="1759">
      <protection locked="0"/>
    </xf>
    <xf numFmtId="208" fontId="90" fillId="63" borderId="1758"/>
    <xf numFmtId="0" fontId="147" fillId="73" borderId="1730">
      <alignment horizontal="left" vertical="center" wrapText="1"/>
    </xf>
    <xf numFmtId="0" fontId="147" fillId="73" borderId="1774">
      <alignment horizontal="left" vertical="center" wrapText="1"/>
    </xf>
    <xf numFmtId="166" fontId="113" fillId="0" borderId="1773">
      <protection locked="0"/>
    </xf>
    <xf numFmtId="208" fontId="90" fillId="63" borderId="1772"/>
    <xf numFmtId="0" fontId="147" fillId="73" borderId="1801">
      <alignment horizontal="left" vertical="center" wrapText="1"/>
    </xf>
    <xf numFmtId="166" fontId="113" fillId="0" borderId="1800">
      <protection locked="0"/>
    </xf>
    <xf numFmtId="208" fontId="90" fillId="63" borderId="1799"/>
    <xf numFmtId="0" fontId="147" fillId="73" borderId="1791">
      <alignment horizontal="left" vertical="center" wrapText="1"/>
    </xf>
    <xf numFmtId="166" fontId="113" fillId="0" borderId="1790">
      <protection locked="0"/>
    </xf>
    <xf numFmtId="208" fontId="90" fillId="63" borderId="1789"/>
    <xf numFmtId="0" fontId="147" fillId="73" borderId="1801">
      <alignment horizontal="left" vertical="center" wrapText="1"/>
    </xf>
    <xf numFmtId="166" fontId="113" fillId="0" borderId="1800">
      <protection locked="0"/>
    </xf>
    <xf numFmtId="208" fontId="90" fillId="63" borderId="1799"/>
    <xf numFmtId="0" fontId="147" fillId="73" borderId="1801">
      <alignment horizontal="left" vertical="center" wrapText="1"/>
    </xf>
    <xf numFmtId="166" fontId="113" fillId="0" borderId="1800">
      <protection locked="0"/>
    </xf>
    <xf numFmtId="208" fontId="90" fillId="63" borderId="1799"/>
    <xf numFmtId="0" fontId="147" fillId="73" borderId="1801">
      <alignment horizontal="left" vertical="center" wrapText="1"/>
    </xf>
    <xf numFmtId="166" fontId="113" fillId="0" borderId="1800">
      <protection locked="0"/>
    </xf>
    <xf numFmtId="208" fontId="90" fillId="63" borderId="1799"/>
    <xf numFmtId="0" fontId="147" fillId="73" borderId="1828">
      <alignment horizontal="left" vertical="center" wrapText="1"/>
    </xf>
    <xf numFmtId="166" fontId="113" fillId="0" borderId="1827">
      <protection locked="0"/>
    </xf>
    <xf numFmtId="208" fontId="90" fillId="63" borderId="1826"/>
    <xf numFmtId="0" fontId="147" fillId="73" borderId="1828">
      <alignment horizontal="left" vertical="center" wrapText="1"/>
    </xf>
    <xf numFmtId="166" fontId="113" fillId="0" borderId="1827">
      <protection locked="0"/>
    </xf>
    <xf numFmtId="208" fontId="90" fillId="63" borderId="1826"/>
    <xf numFmtId="0" fontId="147" fillId="73" borderId="1838">
      <alignment horizontal="left" vertical="center" wrapText="1"/>
    </xf>
    <xf numFmtId="166" fontId="113" fillId="0" borderId="1837">
      <protection locked="0"/>
    </xf>
    <xf numFmtId="208" fontId="90" fillId="63" borderId="1836"/>
    <xf numFmtId="0" fontId="147" fillId="73" borderId="1828">
      <alignment horizontal="left" vertical="center" wrapText="1"/>
    </xf>
    <xf numFmtId="166" fontId="113" fillId="0" borderId="1827">
      <protection locked="0"/>
    </xf>
    <xf numFmtId="208" fontId="90" fillId="63" borderId="1826"/>
    <xf numFmtId="0" fontId="147" fillId="73" borderId="1838">
      <alignment horizontal="left" vertical="center" wrapText="1"/>
    </xf>
    <xf numFmtId="166" fontId="113" fillId="0" borderId="1837">
      <protection locked="0"/>
    </xf>
    <xf numFmtId="208" fontId="90" fillId="63" borderId="1836"/>
    <xf numFmtId="0" fontId="147" fillId="73" borderId="1828">
      <alignment horizontal="left" vertical="center" wrapText="1"/>
    </xf>
    <xf numFmtId="166" fontId="113" fillId="0" borderId="1827">
      <protection locked="0"/>
    </xf>
    <xf numFmtId="208" fontId="90" fillId="63" borderId="1826"/>
    <xf numFmtId="0" fontId="147" fillId="73" borderId="1828">
      <alignment horizontal="left" vertical="center" wrapText="1"/>
    </xf>
    <xf numFmtId="166" fontId="113" fillId="0" borderId="1827">
      <protection locked="0"/>
    </xf>
    <xf numFmtId="208" fontId="90" fillId="63" borderId="1826"/>
    <xf numFmtId="0" fontId="147" fillId="73" borderId="1857">
      <alignment horizontal="left" vertical="center" wrapText="1"/>
    </xf>
    <xf numFmtId="166" fontId="113" fillId="0" borderId="1856">
      <protection locked="0"/>
    </xf>
    <xf numFmtId="208" fontId="90" fillId="63" borderId="1855"/>
    <xf numFmtId="0" fontId="147" fillId="73" borderId="1871">
      <alignment horizontal="left" vertical="center" wrapText="1"/>
    </xf>
    <xf numFmtId="166" fontId="113" fillId="0" borderId="1870">
      <protection locked="0"/>
    </xf>
    <xf numFmtId="208" fontId="90" fillId="63" borderId="1869"/>
    <xf numFmtId="0" fontId="12" fillId="0" borderId="1741"/>
    <xf numFmtId="0" fontId="12" fillId="0" borderId="1750"/>
    <xf numFmtId="0" fontId="147" fillId="73" borderId="1730">
      <alignment horizontal="left" vertical="center" wrapText="1"/>
    </xf>
    <xf numFmtId="0" fontId="12" fillId="0" borderId="1750"/>
    <xf numFmtId="10" fontId="108" fillId="65" borderId="1741" applyNumberFormat="0" applyBorder="0" applyAlignment="0" applyProtection="0"/>
    <xf numFmtId="0" fontId="12" fillId="0" borderId="1777"/>
    <xf numFmtId="0" fontId="147" fillId="73" borderId="1760">
      <alignment horizontal="left" vertical="center" wrapText="1"/>
    </xf>
    <xf numFmtId="10" fontId="108" fillId="65" borderId="1750" applyNumberFormat="0" applyBorder="0" applyAlignment="0" applyProtection="0"/>
    <xf numFmtId="208" fontId="90" fillId="63" borderId="1722"/>
    <xf numFmtId="166" fontId="113" fillId="0" borderId="1723">
      <protection locked="0"/>
    </xf>
    <xf numFmtId="0" fontId="147" fillId="73" borderId="1724">
      <alignment horizontal="left" vertical="center" wrapText="1"/>
    </xf>
    <xf numFmtId="0" fontId="147" fillId="73" borderId="1774">
      <alignment horizontal="left" vertical="center" wrapText="1"/>
    </xf>
    <xf numFmtId="0" fontId="47" fillId="0" borderId="1746">
      <alignment horizontal="left" vertical="center"/>
    </xf>
    <xf numFmtId="1" fontId="121" fillId="69" borderId="1732" applyNumberFormat="0" applyBorder="0" applyAlignment="0">
      <alignment horizontal="centerContinuous" vertical="center"/>
      <protection locked="0"/>
    </xf>
    <xf numFmtId="237" fontId="12" fillId="71" borderId="1741" applyNumberFormat="0" applyFont="0" applyBorder="0" applyAlignment="0" applyProtection="0"/>
    <xf numFmtId="0" fontId="25" fillId="8" borderId="1733" applyNumberFormat="0" applyAlignment="0" applyProtection="0"/>
    <xf numFmtId="10" fontId="108" fillId="65" borderId="1750" applyNumberFormat="0" applyBorder="0" applyAlignment="0" applyProtection="0"/>
    <xf numFmtId="0" fontId="12" fillId="0" borderId="1793"/>
    <xf numFmtId="1" fontId="121" fillId="69" borderId="1747" applyNumberFormat="0" applyBorder="0" applyAlignment="0">
      <alignment horizontal="centerContinuous" vertical="center"/>
      <protection locked="0"/>
    </xf>
    <xf numFmtId="0" fontId="25" fillId="8" borderId="1742" applyNumberFormat="0" applyAlignment="0" applyProtection="0"/>
    <xf numFmtId="0" fontId="47" fillId="0" borderId="1755">
      <alignment horizontal="left" vertical="center"/>
    </xf>
    <xf numFmtId="237" fontId="12" fillId="71" borderId="1750" applyNumberFormat="0" applyFont="0" applyBorder="0" applyAlignment="0" applyProtection="0"/>
    <xf numFmtId="224" fontId="108" fillId="0" borderId="1452" applyFont="0" applyFill="0" applyBorder="0" applyAlignment="0" applyProtection="0"/>
    <xf numFmtId="0" fontId="147" fillId="73" borderId="1791">
      <alignment horizontal="left" vertical="center" wrapText="1"/>
    </xf>
    <xf numFmtId="1" fontId="121" fillId="69" borderId="1756" applyNumberFormat="0" applyBorder="0" applyAlignment="0">
      <alignment horizontal="centerContinuous" vertical="center"/>
      <protection locked="0"/>
    </xf>
    <xf numFmtId="224" fontId="108" fillId="0" borderId="1452" applyFont="0" applyFill="0" applyBorder="0" applyAlignment="0" applyProtection="0"/>
    <xf numFmtId="10" fontId="108" fillId="65" borderId="1777" applyNumberFormat="0" applyBorder="0" applyAlignment="0" applyProtection="0"/>
    <xf numFmtId="0" fontId="47" fillId="0" borderId="1769">
      <alignment horizontal="left" vertical="center"/>
    </xf>
    <xf numFmtId="237" fontId="12" fillId="71" borderId="1750" applyNumberFormat="0" applyFont="0" applyBorder="0" applyAlignment="0" applyProtection="0"/>
    <xf numFmtId="1" fontId="121" fillId="69" borderId="1756" applyNumberFormat="0" applyBorder="0" applyAlignment="0">
      <alignment horizontal="centerContinuous" vertical="center"/>
      <protection locked="0"/>
    </xf>
    <xf numFmtId="224" fontId="108" fillId="0" borderId="1452" applyFont="0" applyFill="0" applyBorder="0" applyAlignment="0" applyProtection="0"/>
    <xf numFmtId="0" fontId="25" fillId="8" borderId="1766" applyNumberFormat="0" applyAlignment="0" applyProtection="0"/>
    <xf numFmtId="0" fontId="12" fillId="0" borderId="1817"/>
    <xf numFmtId="0" fontId="147" fillId="73" borderId="1791">
      <alignment horizontal="left" vertical="center" wrapText="1"/>
    </xf>
    <xf numFmtId="0" fontId="47" fillId="0" borderId="1786">
      <alignment horizontal="left" vertical="center"/>
    </xf>
    <xf numFmtId="10" fontId="108" fillId="65" borderId="1793" applyNumberFormat="0" applyBorder="0" applyAlignment="0" applyProtection="0"/>
    <xf numFmtId="237" fontId="12" fillId="71" borderId="1777" applyNumberFormat="0" applyFont="0" applyBorder="0" applyAlignment="0" applyProtection="0"/>
    <xf numFmtId="224" fontId="108" fillId="0" borderId="1452" applyFont="0" applyFill="0" applyBorder="0" applyAlignment="0" applyProtection="0"/>
    <xf numFmtId="1" fontId="121" fillId="69" borderId="1782" applyNumberFormat="0" applyBorder="0" applyAlignment="0">
      <alignment horizontal="centerContinuous" vertical="center"/>
      <protection locked="0"/>
    </xf>
    <xf numFmtId="0" fontId="25" fillId="8" borderId="1783" applyNumberFormat="0" applyAlignment="0" applyProtection="0"/>
    <xf numFmtId="0" fontId="47" fillId="0" borderId="1808">
      <alignment horizontal="left" vertical="center"/>
    </xf>
    <xf numFmtId="237" fontId="12" fillId="71" borderId="1793" applyNumberFormat="0" applyFont="0" applyBorder="0" applyAlignment="0" applyProtection="0"/>
    <xf numFmtId="0" fontId="12" fillId="0" borderId="1829"/>
    <xf numFmtId="0" fontId="147" fillId="73" borderId="1801">
      <alignment horizontal="left" vertical="center" wrapText="1"/>
    </xf>
    <xf numFmtId="1" fontId="121" fillId="69" borderId="1809" applyNumberFormat="0" applyBorder="0" applyAlignment="0">
      <alignment horizontal="centerContinuous" vertical="center"/>
      <protection locked="0"/>
    </xf>
    <xf numFmtId="10" fontId="108" fillId="65" borderId="1817" applyNumberFormat="0" applyBorder="0" applyAlignment="0" applyProtection="0"/>
    <xf numFmtId="0" fontId="25" fillId="8" borderId="1794" applyNumberFormat="0" applyAlignment="0" applyProtection="0"/>
    <xf numFmtId="0" fontId="47" fillId="0" borderId="1786">
      <alignment horizontal="left" vertical="center"/>
    </xf>
    <xf numFmtId="1" fontId="121" fillId="69" borderId="1798" applyNumberFormat="0" applyBorder="0" applyAlignment="0">
      <alignment horizontal="centerContinuous" vertical="center"/>
      <protection locked="0"/>
    </xf>
    <xf numFmtId="0" fontId="25" fillId="8" borderId="1803" applyNumberFormat="0" applyAlignment="0" applyProtection="0"/>
    <xf numFmtId="0" fontId="47" fillId="0" borderId="1822">
      <alignment horizontal="left" vertical="center"/>
    </xf>
    <xf numFmtId="237" fontId="12" fillId="71" borderId="1817" applyNumberFormat="0" applyFont="0" applyBorder="0" applyAlignment="0" applyProtection="0"/>
    <xf numFmtId="0" fontId="147" fillId="73" borderId="1838">
      <alignment horizontal="left" vertical="center" wrapText="1"/>
    </xf>
    <xf numFmtId="0" fontId="12" fillId="0" borderId="1829"/>
    <xf numFmtId="1" fontId="121" fillId="69" borderId="1823" applyNumberFormat="0" applyBorder="0" applyAlignment="0">
      <alignment horizontal="centerContinuous" vertical="center"/>
      <protection locked="0"/>
    </xf>
    <xf numFmtId="10" fontId="108" fillId="65" borderId="1829" applyNumberFormat="0" applyBorder="0" applyAlignment="0" applyProtection="0"/>
    <xf numFmtId="0" fontId="25" fillId="8" borderId="1818" applyNumberFormat="0" applyAlignment="0" applyProtection="0"/>
    <xf numFmtId="0" fontId="147" fillId="73" borderId="1828">
      <alignment horizontal="left" vertical="center" wrapText="1"/>
    </xf>
    <xf numFmtId="0" fontId="47" fillId="0" borderId="1813">
      <alignment horizontal="left" vertical="center"/>
    </xf>
    <xf numFmtId="0" fontId="12" fillId="0" borderId="1860"/>
    <xf numFmtId="237" fontId="12" fillId="71" borderId="1829" applyNumberFormat="0" applyFont="0" applyBorder="0" applyAlignment="0" applyProtection="0"/>
    <xf numFmtId="241" fontId="194" fillId="86" borderId="1731" applyNumberFormat="0" applyBorder="0" applyAlignment="0" applyProtection="0">
      <alignment vertical="center"/>
    </xf>
    <xf numFmtId="171" fontId="85" fillId="0" borderId="1740"/>
    <xf numFmtId="0" fontId="147" fillId="73" borderId="1838">
      <alignment horizontal="left" vertical="center" wrapText="1"/>
    </xf>
    <xf numFmtId="1" fontId="121" fillId="69" borderId="1830" applyNumberFormat="0" applyBorder="0" applyAlignment="0">
      <alignment horizontal="centerContinuous" vertical="center"/>
      <protection locked="0"/>
    </xf>
    <xf numFmtId="0" fontId="47" fillId="0" borderId="1813">
      <alignment horizontal="left" vertical="center"/>
    </xf>
    <xf numFmtId="241" fontId="194" fillId="86" borderId="1761" applyNumberFormat="0" applyBorder="0" applyAlignment="0" applyProtection="0">
      <alignment vertical="center"/>
    </xf>
    <xf numFmtId="171" fontId="85" fillId="0" borderId="1762"/>
    <xf numFmtId="10" fontId="108" fillId="65" borderId="1829" applyNumberFormat="0" applyBorder="0" applyAlignment="0" applyProtection="0"/>
    <xf numFmtId="0" fontId="25" fillId="8" borderId="1832" applyNumberFormat="0" applyAlignment="0" applyProtection="0"/>
    <xf numFmtId="1" fontId="121" fillId="69" borderId="1830" applyNumberFormat="0" applyBorder="0" applyAlignment="0">
      <alignment horizontal="centerContinuous" vertical="center"/>
      <protection locked="0"/>
    </xf>
    <xf numFmtId="0" fontId="147" fillId="73" borderId="1828">
      <alignment horizontal="left" vertical="center" wrapText="1"/>
    </xf>
    <xf numFmtId="0" fontId="25" fillId="8" borderId="1840" applyNumberFormat="0" applyAlignment="0" applyProtection="0"/>
    <xf numFmtId="241" fontId="194" fillId="86" borderId="1761" applyNumberFormat="0" applyBorder="0" applyAlignment="0" applyProtection="0">
      <alignment vertical="center"/>
    </xf>
    <xf numFmtId="171" fontId="85" fillId="0" borderId="1762"/>
    <xf numFmtId="0" fontId="47" fillId="0" borderId="1813">
      <alignment horizontal="left" vertical="center"/>
    </xf>
    <xf numFmtId="0" fontId="47" fillId="0" borderId="1813">
      <alignment horizontal="left" vertical="center"/>
    </xf>
    <xf numFmtId="1" fontId="121" fillId="69" borderId="1830" applyNumberFormat="0" applyBorder="0" applyAlignment="0">
      <alignment horizontal="centerContinuous" vertical="center"/>
      <protection locked="0"/>
    </xf>
    <xf numFmtId="237" fontId="12" fillId="71" borderId="1829" applyNumberFormat="0" applyFont="0" applyBorder="0" applyAlignment="0" applyProtection="0"/>
    <xf numFmtId="0" fontId="147" fillId="73" borderId="1857">
      <alignment horizontal="left" vertical="center" wrapText="1"/>
    </xf>
    <xf numFmtId="0" fontId="25" fillId="8" borderId="1840" applyNumberFormat="0" applyAlignment="0" applyProtection="0"/>
    <xf numFmtId="166" fontId="113" fillId="0" borderId="1729">
      <protection locked="0"/>
    </xf>
    <xf numFmtId="1" fontId="121" fillId="69" borderId="1830" applyNumberFormat="0" applyBorder="0" applyAlignment="0">
      <alignment horizontal="centerContinuous" vertical="center"/>
      <protection locked="0"/>
    </xf>
    <xf numFmtId="10" fontId="108" fillId="65" borderId="1860" applyNumberFormat="0" applyBorder="0" applyAlignment="0" applyProtection="0"/>
    <xf numFmtId="0" fontId="25" fillId="8" borderId="1832" applyNumberFormat="0" applyAlignment="0" applyProtection="0"/>
    <xf numFmtId="241" fontId="194" fillId="86" borderId="1775" applyNumberFormat="0" applyBorder="0" applyAlignment="0" applyProtection="0">
      <alignment vertical="center"/>
    </xf>
    <xf numFmtId="171" fontId="85" fillId="0" borderId="1776"/>
    <xf numFmtId="0" fontId="12" fillId="24" borderId="1743" applyNumberFormat="0" applyFont="0" applyAlignment="0" applyProtection="0"/>
    <xf numFmtId="0" fontId="25" fillId="8" borderId="1840" applyNumberFormat="0" applyAlignment="0" applyProtection="0"/>
    <xf numFmtId="0" fontId="47" fillId="0" borderId="1865">
      <alignment horizontal="left" vertical="center"/>
    </xf>
    <xf numFmtId="241" fontId="194" fillId="86" borderId="1807" applyNumberFormat="0" applyBorder="0" applyAlignment="0" applyProtection="0">
      <alignment vertical="center"/>
    </xf>
    <xf numFmtId="241" fontId="194" fillId="86" borderId="1802" applyNumberFormat="0" applyBorder="0" applyAlignment="0" applyProtection="0">
      <alignment vertical="center"/>
    </xf>
    <xf numFmtId="171" fontId="85" fillId="0" borderId="1792"/>
    <xf numFmtId="166" fontId="113" fillId="0" borderId="1759">
      <protection locked="0"/>
    </xf>
    <xf numFmtId="237" fontId="12" fillId="71" borderId="1860" applyNumberFormat="0" applyFont="0" applyBorder="0" applyAlignment="0" applyProtection="0"/>
    <xf numFmtId="1" fontId="121" fillId="69" borderId="1866" applyNumberFormat="0" applyBorder="0" applyAlignment="0">
      <alignment horizontal="centerContinuous" vertical="center"/>
      <protection locked="0"/>
    </xf>
    <xf numFmtId="0" fontId="47" fillId="0" borderId="1865">
      <alignment horizontal="left" vertical="center"/>
    </xf>
    <xf numFmtId="0" fontId="25" fillId="8" borderId="1861" applyNumberFormat="0" applyAlignment="0" applyProtection="0"/>
    <xf numFmtId="166" fontId="113" fillId="0" borderId="1773">
      <protection locked="0"/>
    </xf>
    <xf numFmtId="1" fontId="121" fillId="69" borderId="1866" applyNumberFormat="0" applyBorder="0" applyAlignment="0">
      <alignment horizontal="centerContinuous" vertical="center"/>
      <protection locked="0"/>
    </xf>
    <xf numFmtId="0" fontId="25" fillId="8" borderId="1861" applyNumberFormat="0" applyAlignment="0" applyProtection="0"/>
    <xf numFmtId="171" fontId="85" fillId="0" borderId="1816"/>
    <xf numFmtId="171" fontId="85" fillId="0" borderId="1816"/>
    <xf numFmtId="241" fontId="194" fillId="86" borderId="1802" applyNumberFormat="0" applyBorder="0" applyAlignment="0" applyProtection="0">
      <alignment vertical="center"/>
    </xf>
    <xf numFmtId="166" fontId="113" fillId="0" borderId="1790">
      <protection locked="0"/>
    </xf>
    <xf numFmtId="166" fontId="113" fillId="0" borderId="1790">
      <protection locked="0"/>
    </xf>
    <xf numFmtId="0" fontId="17" fillId="21" borderId="1733" applyNumberFormat="0" applyAlignment="0" applyProtection="0"/>
    <xf numFmtId="0" fontId="12" fillId="24" borderId="1795" applyNumberFormat="0" applyFont="0" applyAlignment="0" applyProtection="0"/>
    <xf numFmtId="241" fontId="194" fillId="86" borderId="1802" applyNumberFormat="0" applyBorder="0" applyAlignment="0" applyProtection="0">
      <alignment vertical="center"/>
    </xf>
    <xf numFmtId="171" fontId="85" fillId="0" borderId="1825"/>
    <xf numFmtId="0" fontId="83" fillId="0" borderId="1738" applyNumberFormat="0" applyFont="0" applyFill="0" applyAlignment="0" applyProtection="0"/>
    <xf numFmtId="171" fontId="85" fillId="0" borderId="1825"/>
    <xf numFmtId="0" fontId="17" fillId="21" borderId="1742" applyNumberFormat="0" applyAlignment="0" applyProtection="0"/>
    <xf numFmtId="208" fontId="90" fillId="63" borderId="1728"/>
    <xf numFmtId="0" fontId="83" fillId="0" borderId="1748" applyNumberFormat="0" applyFont="0" applyFill="0" applyAlignment="0" applyProtection="0"/>
    <xf numFmtId="0" fontId="12" fillId="24" borderId="1804" applyNumberFormat="0" applyFont="0" applyAlignment="0" applyProtection="0"/>
    <xf numFmtId="167" fontId="87" fillId="0" borderId="1749" applyFont="0"/>
    <xf numFmtId="171" fontId="85" fillId="0" borderId="1825"/>
    <xf numFmtId="208" fontId="90" fillId="63" borderId="1758"/>
    <xf numFmtId="171" fontId="85" fillId="0" borderId="1845"/>
    <xf numFmtId="166" fontId="113" fillId="0" borderId="1800">
      <protection locked="0"/>
    </xf>
    <xf numFmtId="167" fontId="87" fillId="0" borderId="1749" applyFont="0"/>
    <xf numFmtId="0" fontId="12" fillId="24" borderId="1821" applyNumberFormat="0" applyFont="0" applyAlignment="0" applyProtection="0"/>
    <xf numFmtId="0" fontId="17" fillId="21" borderId="1766" applyNumberFormat="0" applyAlignment="0" applyProtection="0"/>
    <xf numFmtId="0" fontId="83" fillId="0" borderId="1770" applyNumberFormat="0" applyFont="0" applyFill="0" applyAlignment="0" applyProtection="0"/>
    <xf numFmtId="241" fontId="194" fillId="86" borderId="1802" applyNumberFormat="0" applyBorder="0" applyAlignment="0" applyProtection="0">
      <alignment vertical="center"/>
    </xf>
    <xf numFmtId="171" fontId="85" fillId="0" borderId="1825"/>
    <xf numFmtId="208" fontId="90" fillId="63" borderId="1772"/>
    <xf numFmtId="167" fontId="87" fillId="0" borderId="1771" applyFont="0"/>
    <xf numFmtId="171" fontId="85" fillId="0" borderId="1845"/>
    <xf numFmtId="0" fontId="17" fillId="21" borderId="1783" applyNumberFormat="0" applyAlignment="0" applyProtection="0"/>
    <xf numFmtId="0" fontId="83" fillId="0" borderId="1787" applyNumberFormat="0" applyFont="0" applyFill="0" applyAlignment="0" applyProtection="0"/>
    <xf numFmtId="208" fontId="90" fillId="63" borderId="1789"/>
    <xf numFmtId="241" fontId="194" fillId="86" borderId="1802" applyNumberFormat="0" applyBorder="0" applyAlignment="0" applyProtection="0">
      <alignment vertical="center"/>
    </xf>
    <xf numFmtId="171" fontId="85" fillId="0" borderId="1825"/>
    <xf numFmtId="167" fontId="87" fillId="0" borderId="1788" applyFont="0"/>
    <xf numFmtId="166" fontId="113" fillId="0" borderId="1837">
      <protection locked="0"/>
    </xf>
    <xf numFmtId="0" fontId="12" fillId="24" borderId="1833" applyNumberFormat="0" applyFont="0" applyAlignment="0" applyProtection="0"/>
    <xf numFmtId="241" fontId="194" fillId="86" borderId="1802" applyNumberFormat="0" applyBorder="0" applyAlignment="0" applyProtection="0">
      <alignment vertical="center"/>
    </xf>
    <xf numFmtId="171" fontId="85" fillId="0" borderId="1825"/>
    <xf numFmtId="0" fontId="17" fillId="21" borderId="1794" applyNumberFormat="0" applyAlignment="0" applyProtection="0"/>
    <xf numFmtId="0" fontId="83" fillId="0" borderId="1810" applyNumberFormat="0" applyFont="0" applyFill="0" applyAlignment="0" applyProtection="0"/>
    <xf numFmtId="260" fontId="164" fillId="0" borderId="1755" applyBorder="0"/>
    <xf numFmtId="166" fontId="113" fillId="0" borderId="1827">
      <protection locked="0"/>
    </xf>
    <xf numFmtId="260" fontId="164" fillId="0" borderId="1737" applyBorder="0"/>
    <xf numFmtId="0" fontId="12" fillId="24" borderId="1846" applyNumberFormat="0" applyFont="0" applyAlignment="0" applyProtection="0"/>
    <xf numFmtId="208" fontId="90" fillId="63" borderId="1789"/>
    <xf numFmtId="167" fontId="87" fillId="0" borderId="1788" applyFont="0"/>
    <xf numFmtId="241" fontId="194" fillId="86" borderId="1858" applyNumberFormat="0" applyBorder="0" applyAlignment="0" applyProtection="0">
      <alignment vertical="center"/>
    </xf>
    <xf numFmtId="171" fontId="85" fillId="0" borderId="1859"/>
    <xf numFmtId="0" fontId="17" fillId="21" borderId="1803" applyNumberFormat="0" applyAlignment="0" applyProtection="0"/>
    <xf numFmtId="0" fontId="83" fillId="0" borderId="1787" applyNumberFormat="0" applyFont="0" applyFill="0" applyAlignment="0" applyProtection="0"/>
    <xf numFmtId="0" fontId="12" fillId="24" borderId="1846" applyNumberFormat="0" applyFont="0" applyAlignment="0" applyProtection="0"/>
    <xf numFmtId="166" fontId="113" fillId="0" borderId="1837">
      <protection locked="0"/>
    </xf>
    <xf numFmtId="0" fontId="12" fillId="24" borderId="1833" applyNumberFormat="0" applyFont="0" applyAlignment="0" applyProtection="0"/>
    <xf numFmtId="241" fontId="194" fillId="86" borderId="1872" applyNumberFormat="0" applyBorder="0" applyAlignment="0" applyProtection="0">
      <alignment vertical="center"/>
    </xf>
    <xf numFmtId="0" fontId="17" fillId="21" borderId="1818" applyNumberFormat="0" applyAlignment="0" applyProtection="0"/>
    <xf numFmtId="171" fontId="85" fillId="0" borderId="1873"/>
    <xf numFmtId="0" fontId="83" fillId="0" borderId="1824" applyNumberFormat="0" applyFont="0" applyFill="0" applyAlignment="0" applyProtection="0"/>
    <xf numFmtId="0" fontId="12" fillId="24" borderId="1736" applyNumberFormat="0" applyFont="0" applyAlignment="0" applyProtection="0"/>
    <xf numFmtId="208" fontId="90" fillId="63" borderId="1799"/>
    <xf numFmtId="167" fontId="87" fillId="0" borderId="1815" applyFont="0"/>
    <xf numFmtId="166" fontId="113" fillId="0" borderId="1827">
      <protection locked="0"/>
    </xf>
    <xf numFmtId="0" fontId="83" fillId="0" borderId="1787" applyNumberFormat="0" applyFont="0" applyFill="0" applyAlignment="0" applyProtection="0"/>
    <xf numFmtId="166" fontId="113" fillId="0" borderId="1856">
      <protection locked="0"/>
    </xf>
    <xf numFmtId="0" fontId="12" fillId="24" borderId="1862" applyNumberFormat="0" applyFont="0" applyAlignment="0" applyProtection="0"/>
    <xf numFmtId="0" fontId="17" fillId="21" borderId="1832" applyNumberFormat="0" applyAlignment="0" applyProtection="0"/>
    <xf numFmtId="0" fontId="83" fillId="0" borderId="1814" applyNumberFormat="0" applyFont="0" applyFill="0" applyAlignment="0" applyProtection="0"/>
    <xf numFmtId="0" fontId="12" fillId="24" borderId="1862" applyNumberFormat="0" applyFont="0" applyAlignment="0" applyProtection="0"/>
    <xf numFmtId="208" fontId="90" fillId="63" borderId="1836"/>
    <xf numFmtId="0" fontId="17" fillId="21" borderId="1840" applyNumberFormat="0" applyAlignment="0" applyProtection="0"/>
    <xf numFmtId="0" fontId="83" fillId="0" borderId="1814" applyNumberFormat="0" applyFont="0" applyFill="0" applyAlignment="0" applyProtection="0"/>
    <xf numFmtId="208" fontId="90" fillId="63" borderId="1826"/>
    <xf numFmtId="167" fontId="87" fillId="0" borderId="1831" applyFont="0"/>
    <xf numFmtId="0" fontId="17" fillId="21" borderId="1840" applyNumberFormat="0" applyAlignment="0" applyProtection="0"/>
    <xf numFmtId="0" fontId="83" fillId="0" borderId="1814" applyNumberFormat="0" applyFont="0" applyFill="0" applyAlignment="0" applyProtection="0"/>
    <xf numFmtId="0" fontId="17" fillId="21" borderId="1832" applyNumberFormat="0" applyAlignment="0" applyProtection="0"/>
    <xf numFmtId="0" fontId="83" fillId="0" borderId="1814" applyNumberFormat="0" applyFont="0" applyFill="0" applyAlignment="0" applyProtection="0"/>
    <xf numFmtId="0" fontId="12" fillId="61" borderId="1733" applyNumberFormat="0">
      <alignment horizontal="left" vertical="center"/>
    </xf>
    <xf numFmtId="0" fontId="12" fillId="60" borderId="1733" applyNumberFormat="0">
      <alignment horizontal="centerContinuous" vertical="center" wrapText="1"/>
    </xf>
    <xf numFmtId="208" fontId="90" fillId="63" borderId="1836"/>
    <xf numFmtId="0" fontId="17" fillId="21" borderId="1840" applyNumberFormat="0" applyAlignment="0" applyProtection="0"/>
    <xf numFmtId="241" fontId="194" fillId="86" borderId="1731" applyNumberFormat="0" applyBorder="0" applyAlignment="0" applyProtection="0">
      <alignment vertical="center"/>
    </xf>
    <xf numFmtId="0" fontId="12" fillId="61" borderId="1742" applyNumberFormat="0">
      <alignment horizontal="left" vertical="center"/>
    </xf>
    <xf numFmtId="260" fontId="164" fillId="0" borderId="1763" applyBorder="0"/>
    <xf numFmtId="260" fontId="164" fillId="0" borderId="1769" applyBorder="0"/>
    <xf numFmtId="0" fontId="12" fillId="60" borderId="1742" applyNumberFormat="0">
      <alignment horizontal="centerContinuous" vertical="center" wrapText="1"/>
    </xf>
    <xf numFmtId="208" fontId="90" fillId="63" borderId="1826"/>
    <xf numFmtId="260" fontId="164" fillId="0" borderId="1737" applyBorder="0"/>
    <xf numFmtId="0" fontId="17" fillId="21" borderId="1861" applyNumberFormat="0" applyAlignment="0" applyProtection="0"/>
    <xf numFmtId="0" fontId="83" fillId="0" borderId="1867" applyNumberFormat="0" applyFont="0" applyFill="0" applyAlignment="0" applyProtection="0"/>
    <xf numFmtId="208" fontId="90" fillId="63" borderId="1855"/>
    <xf numFmtId="0" fontId="17" fillId="21" borderId="1861" applyNumberFormat="0" applyAlignment="0" applyProtection="0"/>
    <xf numFmtId="167" fontId="87" fillId="0" borderId="1854" applyFont="0"/>
    <xf numFmtId="0" fontId="83" fillId="0" borderId="1867" applyNumberFormat="0" applyFont="0" applyFill="0" applyAlignment="0" applyProtection="0"/>
    <xf numFmtId="0" fontId="147" fillId="73" borderId="1760">
      <alignment horizontal="left" vertical="center" wrapText="1"/>
    </xf>
    <xf numFmtId="166" fontId="113" fillId="0" borderId="1759">
      <protection locked="0"/>
    </xf>
    <xf numFmtId="208" fontId="90" fillId="63" borderId="1758"/>
    <xf numFmtId="0" fontId="147" fillId="73" borderId="1791">
      <alignment horizontal="left" vertical="center" wrapText="1"/>
    </xf>
    <xf numFmtId="0" fontId="147" fillId="73" borderId="1774">
      <alignment horizontal="left" vertical="center" wrapText="1"/>
    </xf>
    <xf numFmtId="166" fontId="113" fillId="0" borderId="1773">
      <protection locked="0"/>
    </xf>
    <xf numFmtId="208" fontId="90" fillId="63" borderId="1772"/>
    <xf numFmtId="166" fontId="113" fillId="0" borderId="1790">
      <protection locked="0"/>
    </xf>
    <xf numFmtId="208" fontId="90" fillId="63" borderId="1789"/>
    <xf numFmtId="0" fontId="147" fillId="73" borderId="1801">
      <alignment horizontal="left" vertical="center" wrapText="1"/>
    </xf>
    <xf numFmtId="166" fontId="113" fillId="0" borderId="1800">
      <protection locked="0"/>
    </xf>
    <xf numFmtId="208" fontId="90" fillId="63" borderId="1799"/>
    <xf numFmtId="0" fontId="147" fillId="73" borderId="1828">
      <alignment horizontal="left" vertical="center" wrapText="1"/>
    </xf>
    <xf numFmtId="166" fontId="113" fillId="0" borderId="1827">
      <protection locked="0"/>
    </xf>
    <xf numFmtId="0" fontId="147" fillId="73" borderId="1791">
      <alignment horizontal="left" vertical="center" wrapText="1"/>
    </xf>
    <xf numFmtId="166" fontId="113" fillId="0" borderId="1790">
      <protection locked="0"/>
    </xf>
    <xf numFmtId="208" fontId="90" fillId="63" borderId="1789"/>
    <xf numFmtId="208" fontId="90" fillId="63" borderId="1826"/>
    <xf numFmtId="0" fontId="147" fillId="73" borderId="1828">
      <alignment horizontal="left" vertical="center" wrapText="1"/>
    </xf>
    <xf numFmtId="166" fontId="113" fillId="0" borderId="1827">
      <protection locked="0"/>
    </xf>
    <xf numFmtId="208" fontId="90" fillId="63" borderId="1826"/>
    <xf numFmtId="0" fontId="147" fillId="73" borderId="1828">
      <alignment horizontal="left" vertical="center" wrapText="1"/>
    </xf>
    <xf numFmtId="166" fontId="113" fillId="0" borderId="1827">
      <protection locked="0"/>
    </xf>
    <xf numFmtId="208" fontId="90" fillId="63" borderId="1826"/>
    <xf numFmtId="0" fontId="147" fillId="73" borderId="1828">
      <alignment horizontal="left" vertical="center" wrapText="1"/>
    </xf>
    <xf numFmtId="166" fontId="113" fillId="0" borderId="1827">
      <protection locked="0"/>
    </xf>
    <xf numFmtId="208" fontId="90" fillId="63" borderId="1826"/>
    <xf numFmtId="0" fontId="147" fillId="73" borderId="1838">
      <alignment horizontal="left" vertical="center" wrapText="1"/>
    </xf>
    <xf numFmtId="166" fontId="113" fillId="0" borderId="1837">
      <protection locked="0"/>
    </xf>
    <xf numFmtId="208" fontId="90" fillId="63" borderId="1836"/>
    <xf numFmtId="0" fontId="147" fillId="73" borderId="1838">
      <alignment horizontal="left" vertical="center" wrapText="1"/>
    </xf>
    <xf numFmtId="166" fontId="113" fillId="0" borderId="1837">
      <protection locked="0"/>
    </xf>
    <xf numFmtId="208" fontId="90" fillId="63" borderId="1836"/>
    <xf numFmtId="0" fontId="147" fillId="73" borderId="1828">
      <alignment horizontal="left" vertical="center" wrapText="1"/>
    </xf>
    <xf numFmtId="166" fontId="113" fillId="0" borderId="1827">
      <protection locked="0"/>
    </xf>
    <xf numFmtId="0" fontId="147" fillId="73" borderId="1838">
      <alignment horizontal="left" vertical="center" wrapText="1"/>
    </xf>
    <xf numFmtId="166" fontId="113" fillId="0" borderId="1837">
      <protection locked="0"/>
    </xf>
    <xf numFmtId="208" fontId="90" fillId="63" borderId="1836"/>
    <xf numFmtId="208" fontId="90" fillId="63" borderId="1826"/>
    <xf numFmtId="0" fontId="147" fillId="73" borderId="1828">
      <alignment horizontal="left" vertical="center" wrapText="1"/>
    </xf>
    <xf numFmtId="166" fontId="113" fillId="0" borderId="1827">
      <protection locked="0"/>
    </xf>
    <xf numFmtId="208" fontId="90" fillId="63" borderId="1826"/>
    <xf numFmtId="0" fontId="147" fillId="73" borderId="1857">
      <alignment horizontal="left" vertical="center" wrapText="1"/>
    </xf>
    <xf numFmtId="166" fontId="113" fillId="0" borderId="1856">
      <protection locked="0"/>
    </xf>
    <xf numFmtId="208" fontId="90" fillId="63" borderId="1855"/>
    <xf numFmtId="0" fontId="147" fillId="73" borderId="1730">
      <alignment horizontal="left" vertical="center" wrapText="1"/>
    </xf>
    <xf numFmtId="166" fontId="113" fillId="0" borderId="1729">
      <protection locked="0"/>
    </xf>
    <xf numFmtId="208" fontId="90" fillId="63" borderId="1728"/>
    <xf numFmtId="0" fontId="12" fillId="0" borderId="1727"/>
    <xf numFmtId="0" fontId="12" fillId="0" borderId="1750"/>
    <xf numFmtId="0" fontId="12" fillId="0" borderId="1727"/>
    <xf numFmtId="0" fontId="12" fillId="0" borderId="1777"/>
    <xf numFmtId="0" fontId="12" fillId="0" borderId="1793"/>
    <xf numFmtId="0" fontId="147" fillId="73" borderId="1730">
      <alignment horizontal="left" vertical="center" wrapText="1"/>
    </xf>
    <xf numFmtId="0" fontId="12" fillId="0" borderId="1793"/>
    <xf numFmtId="10" fontId="108" fillId="65" borderId="1727" applyNumberFormat="0" applyBorder="0" applyAlignment="0" applyProtection="0"/>
    <xf numFmtId="0" fontId="147" fillId="73" borderId="1760">
      <alignment horizontal="left" vertical="center" wrapText="1"/>
    </xf>
    <xf numFmtId="0" fontId="12" fillId="0" borderId="1812"/>
    <xf numFmtId="0" fontId="147" fillId="73" borderId="1724">
      <alignment horizontal="left" vertical="center" wrapText="1"/>
    </xf>
    <xf numFmtId="10" fontId="108" fillId="65" borderId="1750" applyNumberFormat="0" applyBorder="0" applyAlignment="0" applyProtection="0"/>
    <xf numFmtId="10" fontId="108" fillId="65" borderId="1727" applyNumberFormat="0" applyBorder="0" applyAlignment="0" applyProtection="0"/>
    <xf numFmtId="0" fontId="12" fillId="0" borderId="1829"/>
    <xf numFmtId="0" fontId="147" fillId="73" borderId="1760">
      <alignment horizontal="left" vertical="center" wrapText="1"/>
    </xf>
    <xf numFmtId="0" fontId="12" fillId="0" borderId="1812"/>
    <xf numFmtId="0" fontId="47" fillId="0" borderId="1737">
      <alignment horizontal="left" vertical="center"/>
    </xf>
    <xf numFmtId="237" fontId="12" fillId="71" borderId="1727" applyNumberFormat="0" applyFont="0" applyBorder="0" applyAlignment="0" applyProtection="0"/>
    <xf numFmtId="0" fontId="147" fillId="73" borderId="1801">
      <alignment horizontal="left" vertical="center" wrapText="1"/>
    </xf>
    <xf numFmtId="0" fontId="12" fillId="0" borderId="1829"/>
    <xf numFmtId="10" fontId="108" fillId="65" borderId="1777" applyNumberFormat="0" applyBorder="0" applyAlignment="0" applyProtection="0"/>
    <xf numFmtId="0" fontId="47" fillId="0" borderId="1755">
      <alignment horizontal="left" vertical="center"/>
    </xf>
    <xf numFmtId="1" fontId="121" fillId="69" borderId="1732" applyNumberFormat="0" applyBorder="0" applyAlignment="0">
      <alignment horizontal="centerContinuous" vertical="center"/>
      <protection locked="0"/>
    </xf>
    <xf numFmtId="237" fontId="12" fillId="71" borderId="1750" applyNumberFormat="0" applyFont="0" applyBorder="0" applyAlignment="0" applyProtection="0"/>
    <xf numFmtId="0" fontId="47" fillId="0" borderId="1737">
      <alignment horizontal="left" vertical="center"/>
    </xf>
    <xf numFmtId="0" fontId="147" fillId="73" borderId="1791">
      <alignment horizontal="left" vertical="center" wrapText="1"/>
    </xf>
    <xf numFmtId="237" fontId="12" fillId="71" borderId="1727" applyNumberFormat="0" applyFont="0" applyBorder="0" applyAlignment="0" applyProtection="0"/>
    <xf numFmtId="10" fontId="108" fillId="65" borderId="1793" applyNumberFormat="0" applyBorder="0" applyAlignment="0" applyProtection="0"/>
    <xf numFmtId="0" fontId="25" fillId="8" borderId="1733" applyNumberFormat="0" applyAlignment="0" applyProtection="0"/>
    <xf numFmtId="0" fontId="12" fillId="0" borderId="1829"/>
    <xf numFmtId="1" fontId="121" fillId="69" borderId="1756" applyNumberFormat="0" applyBorder="0" applyAlignment="0">
      <alignment horizontal="centerContinuous" vertical="center"/>
      <protection locked="0"/>
    </xf>
    <xf numFmtId="10" fontId="108" fillId="65" borderId="1793" applyNumberFormat="0" applyBorder="0" applyAlignment="0" applyProtection="0"/>
    <xf numFmtId="1" fontId="121" fillId="69" borderId="1732" applyNumberFormat="0" applyBorder="0" applyAlignment="0">
      <alignment horizontal="centerContinuous" vertical="center"/>
      <protection locked="0"/>
    </xf>
    <xf numFmtId="0" fontId="147" fillId="73" borderId="1801">
      <alignment horizontal="left" vertical="center" wrapText="1"/>
    </xf>
    <xf numFmtId="0" fontId="25" fillId="8" borderId="1751" applyNumberFormat="0" applyAlignment="0" applyProtection="0"/>
    <xf numFmtId="0" fontId="25" fillId="8" borderId="1733" applyNumberFormat="0" applyAlignment="0" applyProtection="0"/>
    <xf numFmtId="0" fontId="12" fillId="0" borderId="1829"/>
    <xf numFmtId="0" fontId="47" fillId="0" borderId="1763">
      <alignment horizontal="left" vertical="center"/>
    </xf>
    <xf numFmtId="224" fontId="108" fillId="0" borderId="1452" applyFont="0" applyFill="0" applyBorder="0" applyAlignment="0" applyProtection="0"/>
    <xf numFmtId="10" fontId="108" fillId="65" borderId="1812" applyNumberFormat="0" applyBorder="0" applyAlignment="0" applyProtection="0"/>
    <xf numFmtId="0" fontId="147" fillId="73" borderId="1801">
      <alignment horizontal="left" vertical="center" wrapText="1"/>
    </xf>
    <xf numFmtId="0" fontId="47" fillId="0" borderId="1769">
      <alignment horizontal="left" vertical="center"/>
    </xf>
    <xf numFmtId="0" fontId="12" fillId="0" borderId="1829"/>
    <xf numFmtId="1" fontId="121" fillId="69" borderId="1764" applyNumberFormat="0" applyBorder="0" applyAlignment="0">
      <alignment horizontal="centerContinuous" vertical="center"/>
      <protection locked="0"/>
    </xf>
    <xf numFmtId="224" fontId="108" fillId="0" borderId="1452" applyFont="0" applyFill="0" applyBorder="0" applyAlignment="0" applyProtection="0"/>
    <xf numFmtId="237" fontId="12" fillId="71" borderId="1777" applyNumberFormat="0" applyFont="0" applyBorder="0" applyAlignment="0" applyProtection="0"/>
    <xf numFmtId="0" fontId="147" fillId="73" borderId="1828">
      <alignment horizontal="left" vertical="center" wrapText="1"/>
    </xf>
    <xf numFmtId="0" fontId="25" fillId="8" borderId="1742" applyNumberFormat="0" applyAlignment="0" applyProtection="0"/>
    <xf numFmtId="0" fontId="47" fillId="0" borderId="1786">
      <alignment horizontal="left" vertical="center"/>
    </xf>
    <xf numFmtId="237" fontId="12" fillId="71" borderId="1793" applyNumberFormat="0" applyFont="0" applyBorder="0" applyAlignment="0" applyProtection="0"/>
    <xf numFmtId="10" fontId="108" fillId="65" borderId="1829" applyNumberFormat="0" applyBorder="0" applyAlignment="0" applyProtection="0"/>
    <xf numFmtId="1" fontId="121" fillId="69" borderId="1782" applyNumberFormat="0" applyBorder="0" applyAlignment="0">
      <alignment horizontal="centerContinuous" vertical="center"/>
      <protection locked="0"/>
    </xf>
    <xf numFmtId="0" fontId="147" fillId="73" borderId="1828">
      <alignment horizontal="left" vertical="center" wrapText="1"/>
    </xf>
    <xf numFmtId="0" fontId="47" fillId="0" borderId="1786">
      <alignment horizontal="left" vertical="center"/>
    </xf>
    <xf numFmtId="237" fontId="12" fillId="71" borderId="1793" applyNumberFormat="0" applyFont="0" applyBorder="0" applyAlignment="0" applyProtection="0"/>
    <xf numFmtId="0" fontId="25" fillId="8" borderId="1778" applyNumberFormat="0" applyAlignment="0" applyProtection="0"/>
    <xf numFmtId="0" fontId="12" fillId="0" borderId="1829"/>
    <xf numFmtId="1" fontId="121" fillId="69" borderId="1798" applyNumberFormat="0" applyBorder="0" applyAlignment="0">
      <alignment horizontal="centerContinuous" vertical="center"/>
      <protection locked="0"/>
    </xf>
    <xf numFmtId="224" fontId="108" fillId="0" borderId="1452" applyFont="0" applyFill="0" applyBorder="0" applyAlignment="0" applyProtection="0"/>
    <xf numFmtId="10" fontId="108" fillId="65" borderId="1812" applyNumberFormat="0" applyBorder="0" applyAlignment="0" applyProtection="0"/>
    <xf numFmtId="0" fontId="147" fillId="73" borderId="1838">
      <alignment horizontal="left" vertical="center" wrapText="1"/>
    </xf>
    <xf numFmtId="0" fontId="25" fillId="8" borderId="1794" applyNumberFormat="0" applyAlignment="0" applyProtection="0"/>
    <xf numFmtId="0" fontId="12" fillId="0" borderId="1847"/>
    <xf numFmtId="0" fontId="47" fillId="0" borderId="1813">
      <alignment horizontal="left" vertical="center"/>
    </xf>
    <xf numFmtId="1" fontId="121" fillId="69" borderId="1798" applyNumberFormat="0" applyBorder="0" applyAlignment="0">
      <alignment horizontal="centerContinuous" vertical="center"/>
      <protection locked="0"/>
    </xf>
    <xf numFmtId="237" fontId="12" fillId="71" borderId="1812" applyNumberFormat="0" applyFont="0" applyBorder="0" applyAlignment="0" applyProtection="0"/>
    <xf numFmtId="0" fontId="25" fillId="8" borderId="1803" applyNumberFormat="0" applyAlignment="0" applyProtection="0"/>
    <xf numFmtId="0" fontId="147" fillId="73" borderId="1828">
      <alignment horizontal="left" vertical="center" wrapText="1"/>
    </xf>
    <xf numFmtId="224" fontId="108" fillId="0" borderId="1452" applyFont="0" applyFill="0" applyBorder="0" applyAlignment="0" applyProtection="0"/>
    <xf numFmtId="10" fontId="108" fillId="65" borderId="1829" applyNumberFormat="0" applyBorder="0" applyAlignment="0" applyProtection="0"/>
    <xf numFmtId="0" fontId="147" fillId="73" borderId="1838">
      <alignment horizontal="left" vertical="center" wrapText="1"/>
    </xf>
    <xf numFmtId="1" fontId="121" fillId="69" borderId="1798" applyNumberFormat="0" applyBorder="0" applyAlignment="0">
      <alignment horizontal="centerContinuous" vertical="center"/>
      <protection locked="0"/>
    </xf>
    <xf numFmtId="0" fontId="12" fillId="0" borderId="1860"/>
    <xf numFmtId="0" fontId="147" fillId="73" borderId="1828">
      <alignment horizontal="left" vertical="center" wrapText="1"/>
    </xf>
    <xf numFmtId="0" fontId="25" fillId="8" borderId="1803" applyNumberFormat="0" applyAlignment="0" applyProtection="0"/>
    <xf numFmtId="0" fontId="47" fillId="0" borderId="1813">
      <alignment horizontal="left" vertical="center"/>
    </xf>
    <xf numFmtId="10" fontId="108" fillId="65" borderId="1829" applyNumberFormat="0" applyBorder="0" applyAlignment="0" applyProtection="0"/>
    <xf numFmtId="237" fontId="12" fillId="71" borderId="1829" applyNumberFormat="0" applyFont="0" applyBorder="0" applyAlignment="0" applyProtection="0"/>
    <xf numFmtId="10" fontId="108" fillId="65" borderId="1829" applyNumberFormat="0" applyBorder="0" applyAlignment="0" applyProtection="0"/>
    <xf numFmtId="0" fontId="47" fillId="0" borderId="1786">
      <alignment horizontal="left" vertical="center"/>
    </xf>
    <xf numFmtId="0" fontId="47" fillId="0" borderId="1813">
      <alignment horizontal="left" vertical="center"/>
    </xf>
    <xf numFmtId="1" fontId="121" fillId="69" borderId="1830" applyNumberFormat="0" applyBorder="0" applyAlignment="0">
      <alignment horizontal="centerContinuous" vertical="center"/>
      <protection locked="0"/>
    </xf>
    <xf numFmtId="237" fontId="12" fillId="71" borderId="1812" applyNumberFormat="0" applyFont="0" applyBorder="0" applyAlignment="0" applyProtection="0"/>
    <xf numFmtId="0" fontId="25" fillId="8" borderId="1818" applyNumberFormat="0" applyAlignment="0" applyProtection="0"/>
    <xf numFmtId="0" fontId="147" fillId="73" borderId="1828">
      <alignment horizontal="left" vertical="center" wrapText="1"/>
    </xf>
    <xf numFmtId="0" fontId="47" fillId="0" borderId="1843">
      <alignment horizontal="left" vertical="center"/>
    </xf>
    <xf numFmtId="1" fontId="121" fillId="69" borderId="1798" applyNumberFormat="0" applyBorder="0" applyAlignment="0">
      <alignment horizontal="centerContinuous" vertical="center"/>
      <protection locked="0"/>
    </xf>
    <xf numFmtId="1" fontId="121" fillId="69" borderId="1798" applyNumberFormat="0" applyBorder="0" applyAlignment="0">
      <alignment horizontal="centerContinuous" vertical="center"/>
      <protection locked="0"/>
    </xf>
    <xf numFmtId="10" fontId="108" fillId="65" borderId="1829" applyNumberFormat="0" applyBorder="0" applyAlignment="0" applyProtection="0"/>
    <xf numFmtId="237" fontId="12" fillId="71" borderId="1829" applyNumberFormat="0" applyFont="0" applyBorder="0" applyAlignment="0" applyProtection="0"/>
    <xf numFmtId="0" fontId="25" fillId="8" borderId="1803" applyNumberFormat="0" applyAlignment="0" applyProtection="0"/>
    <xf numFmtId="0" fontId="25" fillId="8" borderId="1803" applyNumberFormat="0" applyAlignment="0" applyProtection="0"/>
    <xf numFmtId="1" fontId="121" fillId="69" borderId="1830" applyNumberFormat="0" applyBorder="0" applyAlignment="0">
      <alignment horizontal="centerContinuous" vertical="center"/>
      <protection locked="0"/>
    </xf>
    <xf numFmtId="0" fontId="47" fillId="0" borderId="1843">
      <alignment horizontal="left" vertical="center"/>
    </xf>
    <xf numFmtId="0" fontId="147" fillId="73" borderId="1857">
      <alignment horizontal="left" vertical="center" wrapText="1"/>
    </xf>
    <xf numFmtId="237" fontId="12" fillId="71" borderId="1829" applyNumberFormat="0" applyFont="0" applyBorder="0" applyAlignment="0" applyProtection="0"/>
    <xf numFmtId="10" fontId="108" fillId="65" borderId="1829" applyNumberFormat="0" applyBorder="0" applyAlignment="0" applyProtection="0"/>
    <xf numFmtId="0" fontId="25" fillId="8" borderId="1840" applyNumberFormat="0" applyAlignment="0" applyProtection="0"/>
    <xf numFmtId="0" fontId="47" fillId="0" borderId="1813">
      <alignment horizontal="left" vertical="center"/>
    </xf>
    <xf numFmtId="237" fontId="12" fillId="71" borderId="1829" applyNumberFormat="0" applyFont="0" applyBorder="0" applyAlignment="0" applyProtection="0"/>
    <xf numFmtId="10" fontId="108" fillId="65" borderId="1847" applyNumberFormat="0" applyBorder="0" applyAlignment="0" applyProtection="0"/>
    <xf numFmtId="1" fontId="121" fillId="69" borderId="1830" applyNumberFormat="0" applyBorder="0" applyAlignment="0">
      <alignment horizontal="centerContinuous" vertical="center"/>
      <protection locked="0"/>
    </xf>
    <xf numFmtId="0" fontId="147" fillId="73" borderId="1871">
      <alignment horizontal="left" vertical="center" wrapText="1"/>
    </xf>
    <xf numFmtId="0" fontId="25" fillId="8" borderId="1840" applyNumberFormat="0" applyAlignment="0" applyProtection="0"/>
    <xf numFmtId="1" fontId="121" fillId="69" borderId="1830" applyNumberFormat="0" applyBorder="0" applyAlignment="0">
      <alignment horizontal="centerContinuous" vertical="center"/>
      <protection locked="0"/>
    </xf>
    <xf numFmtId="0" fontId="47" fillId="0" borderId="1813">
      <alignment horizontal="left" vertical="center"/>
    </xf>
    <xf numFmtId="237" fontId="12" fillId="71" borderId="1829" applyNumberFormat="0" applyFont="0" applyBorder="0" applyAlignment="0" applyProtection="0"/>
    <xf numFmtId="10" fontId="108" fillId="65" borderId="1860" applyNumberFormat="0" applyBorder="0" applyAlignment="0" applyProtection="0"/>
    <xf numFmtId="1" fontId="121" fillId="69" borderId="1830" applyNumberFormat="0" applyBorder="0" applyAlignment="0">
      <alignment horizontal="centerContinuous" vertical="center"/>
      <protection locked="0"/>
    </xf>
    <xf numFmtId="0" fontId="47" fillId="0" borderId="1843">
      <alignment horizontal="left" vertical="center"/>
    </xf>
    <xf numFmtId="237" fontId="12" fillId="71" borderId="1829" applyNumberFormat="0" applyFont="0" applyBorder="0" applyAlignment="0" applyProtection="0"/>
    <xf numFmtId="0" fontId="25" fillId="8" borderId="1840" applyNumberFormat="0" applyAlignment="0" applyProtection="0"/>
    <xf numFmtId="0" fontId="47" fillId="0" borderId="1852">
      <alignment horizontal="left" vertical="center"/>
    </xf>
    <xf numFmtId="237" fontId="12" fillId="71" borderId="1847" applyNumberFormat="0" applyFont="0" applyBorder="0" applyAlignment="0" applyProtection="0"/>
    <xf numFmtId="1" fontId="121" fillId="69" borderId="1830" applyNumberFormat="0" applyBorder="0" applyAlignment="0">
      <alignment horizontal="centerContinuous" vertical="center"/>
      <protection locked="0"/>
    </xf>
    <xf numFmtId="0" fontId="25" fillId="8" borderId="1840" applyNumberFormat="0" applyAlignment="0" applyProtection="0"/>
    <xf numFmtId="1" fontId="121" fillId="69" borderId="1848" applyNumberFormat="0" applyBorder="0" applyAlignment="0">
      <alignment horizontal="centerContinuous" vertical="center"/>
      <protection locked="0"/>
    </xf>
    <xf numFmtId="0" fontId="47" fillId="0" borderId="1852">
      <alignment horizontal="left" vertical="center"/>
    </xf>
    <xf numFmtId="237" fontId="12" fillId="71" borderId="1860" applyNumberFormat="0" applyFont="0" applyBorder="0" applyAlignment="0" applyProtection="0"/>
    <xf numFmtId="0" fontId="25" fillId="8" borderId="1849" applyNumberFormat="0" applyAlignment="0" applyProtection="0"/>
    <xf numFmtId="1" fontId="121" fillId="69" borderId="1866" applyNumberFormat="0" applyBorder="0" applyAlignment="0">
      <alignment horizontal="centerContinuous" vertical="center"/>
      <protection locked="0"/>
    </xf>
    <xf numFmtId="0" fontId="25" fillId="8" borderId="1861" applyNumberFormat="0" applyAlignment="0" applyProtection="0"/>
    <xf numFmtId="241" fontId="194" fillId="86" borderId="1761" applyNumberFormat="0" applyBorder="0" applyAlignment="0" applyProtection="0">
      <alignment vertical="center"/>
    </xf>
    <xf numFmtId="171" fontId="85" fillId="0" borderId="1762"/>
    <xf numFmtId="171" fontId="85" fillId="0" borderId="1776"/>
    <xf numFmtId="171" fontId="85" fillId="0" borderId="1792"/>
    <xf numFmtId="166" fontId="113" fillId="0" borderId="1729">
      <protection locked="0"/>
    </xf>
    <xf numFmtId="0" fontId="12" fillId="24" borderId="1736" applyNumberFormat="0" applyFont="0" applyAlignment="0" applyProtection="0"/>
    <xf numFmtId="166" fontId="113" fillId="0" borderId="1723">
      <protection locked="0"/>
    </xf>
    <xf numFmtId="0" fontId="12" fillId="24" borderId="1736" applyNumberFormat="0" applyFont="0" applyAlignment="0" applyProtection="0"/>
    <xf numFmtId="166" fontId="113" fillId="0" borderId="1759">
      <protection locked="0"/>
    </xf>
    <xf numFmtId="0" fontId="12" fillId="24" borderId="1752" applyNumberFormat="0" applyFont="0" applyAlignment="0" applyProtection="0"/>
    <xf numFmtId="241" fontId="194" fillId="86" borderId="1802" applyNumberFormat="0" applyBorder="0" applyAlignment="0" applyProtection="0">
      <alignment vertical="center"/>
    </xf>
    <xf numFmtId="241" fontId="194" fillId="86" borderId="1807" applyNumberFormat="0" applyBorder="0" applyAlignment="0" applyProtection="0">
      <alignment vertical="center"/>
    </xf>
    <xf numFmtId="171" fontId="85" fillId="0" borderId="1811"/>
    <xf numFmtId="166" fontId="113" fillId="0" borderId="1759">
      <protection locked="0"/>
    </xf>
    <xf numFmtId="0" fontId="12" fillId="24" borderId="1743" applyNumberFormat="0" applyFont="0" applyAlignment="0" applyProtection="0"/>
    <xf numFmtId="241" fontId="194" fillId="86" borderId="1802" applyNumberFormat="0" applyBorder="0" applyAlignment="0" applyProtection="0">
      <alignment vertical="center"/>
    </xf>
    <xf numFmtId="171" fontId="85" fillId="0" borderId="1825"/>
    <xf numFmtId="241" fontId="194" fillId="86" borderId="1802" applyNumberFormat="0" applyBorder="0" applyAlignment="0" applyProtection="0">
      <alignment vertical="center"/>
    </xf>
    <xf numFmtId="0" fontId="12" fillId="24" borderId="1779" applyNumberFormat="0" applyFont="0" applyAlignment="0" applyProtection="0"/>
    <xf numFmtId="171" fontId="85" fillId="0" borderId="1825"/>
    <xf numFmtId="166" fontId="113" fillId="0" borderId="1800">
      <protection locked="0"/>
    </xf>
    <xf numFmtId="0" fontId="12" fillId="24" borderId="1795" applyNumberFormat="0" applyFont="0" applyAlignment="0" applyProtection="0"/>
    <xf numFmtId="166" fontId="113" fillId="0" borderId="1790">
      <protection locked="0"/>
    </xf>
    <xf numFmtId="0" fontId="12" fillId="24" borderId="1804" applyNumberFormat="0" applyFont="0" applyAlignment="0" applyProtection="0"/>
    <xf numFmtId="241" fontId="194" fillId="86" borderId="1839" applyNumberFormat="0" applyBorder="0" applyAlignment="0" applyProtection="0">
      <alignment vertical="center"/>
    </xf>
    <xf numFmtId="241" fontId="194" fillId="86" borderId="1802" applyNumberFormat="0" applyBorder="0" applyAlignment="0" applyProtection="0">
      <alignment vertical="center"/>
    </xf>
    <xf numFmtId="171" fontId="85" fillId="0" borderId="1825"/>
    <xf numFmtId="241" fontId="194" fillId="86" borderId="1802" applyNumberFormat="0" applyBorder="0" applyAlignment="0" applyProtection="0">
      <alignment vertical="center"/>
    </xf>
    <xf numFmtId="171" fontId="85" fillId="0" borderId="1825"/>
    <xf numFmtId="166" fontId="113" fillId="0" borderId="1800">
      <protection locked="0"/>
    </xf>
    <xf numFmtId="241" fontId="194" fillId="86" borderId="1839" applyNumberFormat="0" applyBorder="0" applyAlignment="0" applyProtection="0">
      <alignment vertical="center"/>
    </xf>
    <xf numFmtId="171" fontId="85" fillId="0" borderId="1845"/>
    <xf numFmtId="166" fontId="113" fillId="0" borderId="1800">
      <protection locked="0"/>
    </xf>
    <xf numFmtId="166" fontId="113" fillId="0" borderId="1827">
      <protection locked="0"/>
    </xf>
    <xf numFmtId="0" fontId="17" fillId="21" borderId="1733" applyNumberFormat="0" applyAlignment="0" applyProtection="0"/>
    <xf numFmtId="0" fontId="83" fillId="0" borderId="1738" applyNumberFormat="0" applyFont="0" applyFill="0" applyAlignment="0" applyProtection="0"/>
    <xf numFmtId="241" fontId="194" fillId="86" borderId="1839" applyNumberFormat="0" applyBorder="0" applyAlignment="0" applyProtection="0">
      <alignment vertical="center"/>
    </xf>
    <xf numFmtId="171" fontId="85" fillId="0" borderId="1845"/>
    <xf numFmtId="0" fontId="17" fillId="21" borderId="1733" applyNumberFormat="0" applyAlignment="0" applyProtection="0"/>
    <xf numFmtId="0" fontId="12" fillId="24" borderId="1821" applyNumberFormat="0" applyFont="0" applyAlignment="0" applyProtection="0"/>
    <xf numFmtId="0" fontId="83" fillId="0" borderId="1738" applyNumberFormat="0" applyFont="0" applyFill="0" applyAlignment="0" applyProtection="0"/>
    <xf numFmtId="0" fontId="17" fillId="21" borderId="1751" applyNumberFormat="0" applyAlignment="0" applyProtection="0"/>
    <xf numFmtId="166" fontId="113" fillId="0" borderId="1827">
      <protection locked="0"/>
    </xf>
    <xf numFmtId="241" fontId="194" fillId="86" borderId="1802" applyNumberFormat="0" applyBorder="0" applyAlignment="0" applyProtection="0">
      <alignment vertical="center"/>
    </xf>
    <xf numFmtId="208" fontId="90" fillId="63" borderId="1728"/>
    <xf numFmtId="171" fontId="85" fillId="0" borderId="1825"/>
    <xf numFmtId="0" fontId="83" fillId="0" borderId="1757" applyNumberFormat="0" applyFont="0" applyFill="0" applyAlignment="0" applyProtection="0"/>
    <xf numFmtId="241" fontId="194" fillId="86" borderId="1802" applyNumberFormat="0" applyBorder="0" applyAlignment="0" applyProtection="0">
      <alignment vertical="center"/>
    </xf>
    <xf numFmtId="171" fontId="85" fillId="0" borderId="1825"/>
    <xf numFmtId="208" fontId="90" fillId="63" borderId="1722"/>
    <xf numFmtId="166" fontId="113" fillId="0" borderId="1837">
      <protection locked="0"/>
    </xf>
    <xf numFmtId="167" fontId="87" fillId="0" borderId="1739" applyFont="0"/>
    <xf numFmtId="208" fontId="90" fillId="63" borderId="1758"/>
    <xf numFmtId="167" fontId="87" fillId="0" borderId="1749" applyFont="0"/>
    <xf numFmtId="0" fontId="17" fillId="21" borderId="1742" applyNumberFormat="0" applyAlignment="0" applyProtection="0"/>
    <xf numFmtId="166" fontId="113" fillId="0" borderId="1827">
      <protection locked="0"/>
    </xf>
    <xf numFmtId="0" fontId="83" fillId="0" borderId="1765" applyNumberFormat="0" applyFont="0" applyFill="0" applyAlignment="0" applyProtection="0"/>
    <xf numFmtId="166" fontId="113" fillId="0" borderId="1837">
      <protection locked="0"/>
    </xf>
    <xf numFmtId="0" fontId="17" fillId="21" borderId="1778" applyNumberFormat="0" applyAlignment="0" applyProtection="0"/>
    <xf numFmtId="208" fontId="90" fillId="63" borderId="1758"/>
    <xf numFmtId="241" fontId="194" fillId="86" borderId="1858" applyNumberFormat="0" applyBorder="0" applyAlignment="0" applyProtection="0">
      <alignment vertical="center"/>
    </xf>
    <xf numFmtId="171" fontId="85" fillId="0" borderId="1859"/>
    <xf numFmtId="166" fontId="113" fillId="0" borderId="1827">
      <protection locked="0"/>
    </xf>
    <xf numFmtId="0" fontId="83" fillId="0" borderId="1770" applyNumberFormat="0" applyFont="0" applyFill="0" applyAlignment="0" applyProtection="0"/>
    <xf numFmtId="0" fontId="17" fillId="21" borderId="1794" applyNumberFormat="0" applyAlignment="0" applyProtection="0"/>
    <xf numFmtId="0" fontId="83" fillId="0" borderId="1787" applyNumberFormat="0" applyFont="0" applyFill="0" applyAlignment="0" applyProtection="0"/>
    <xf numFmtId="0" fontId="17" fillId="21" borderId="1803" applyNumberFormat="0" applyAlignment="0" applyProtection="0"/>
    <xf numFmtId="166" fontId="113" fillId="0" borderId="1827">
      <protection locked="0"/>
    </xf>
    <xf numFmtId="0" fontId="12" fillId="24" borderId="1846" applyNumberFormat="0" applyFont="0" applyAlignment="0" applyProtection="0"/>
    <xf numFmtId="208" fontId="90" fillId="63" borderId="1799"/>
    <xf numFmtId="0" fontId="83" fillId="0" borderId="1787" applyNumberFormat="0" applyFont="0" applyFill="0" applyAlignment="0" applyProtection="0"/>
    <xf numFmtId="0" fontId="17" fillId="21" borderId="1803" applyNumberFormat="0" applyAlignment="0" applyProtection="0"/>
    <xf numFmtId="208" fontId="90" fillId="63" borderId="1789"/>
    <xf numFmtId="167" fontId="87" fillId="0" borderId="1788" applyFont="0"/>
    <xf numFmtId="0" fontId="83" fillId="0" borderId="1814" applyNumberFormat="0" applyFont="0" applyFill="0" applyAlignment="0" applyProtection="0"/>
    <xf numFmtId="0" fontId="12" fillId="24" borderId="1846" applyNumberFormat="0" applyFont="0" applyAlignment="0" applyProtection="0"/>
    <xf numFmtId="241" fontId="194" fillId="86" borderId="1731" applyNumberFormat="0" applyBorder="0" applyAlignment="0" applyProtection="0">
      <alignment vertical="center"/>
    </xf>
    <xf numFmtId="208" fontId="90" fillId="63" borderId="1799"/>
    <xf numFmtId="166" fontId="113" fillId="0" borderId="1856">
      <protection locked="0"/>
    </xf>
    <xf numFmtId="167" fontId="87" fillId="0" borderId="1815" applyFont="0"/>
    <xf numFmtId="0" fontId="17" fillId="21" borderId="1818" applyNumberFormat="0" applyAlignment="0" applyProtection="0"/>
    <xf numFmtId="0" fontId="83" fillId="0" borderId="1814" applyNumberFormat="0" applyFont="0" applyFill="0" applyAlignment="0" applyProtection="0"/>
    <xf numFmtId="208" fontId="90" fillId="63" borderId="1799"/>
    <xf numFmtId="166" fontId="113" fillId="0" borderId="1870">
      <protection locked="0"/>
    </xf>
    <xf numFmtId="0" fontId="12" fillId="24" borderId="1862" applyNumberFormat="0" applyFont="0" applyAlignment="0" applyProtection="0"/>
    <xf numFmtId="0" fontId="17" fillId="21" borderId="1803" applyNumberFormat="0" applyAlignment="0" applyProtection="0"/>
    <xf numFmtId="0" fontId="17" fillId="21" borderId="1803" applyNumberFormat="0" applyAlignment="0" applyProtection="0"/>
    <xf numFmtId="208" fontId="90" fillId="63" borderId="1826"/>
    <xf numFmtId="0" fontId="83" fillId="0" borderId="1787" applyNumberFormat="0" applyFont="0" applyFill="0" applyAlignment="0" applyProtection="0"/>
    <xf numFmtId="167" fontId="87" fillId="0" borderId="1831" applyFont="0"/>
    <xf numFmtId="0" fontId="83" fillId="0" borderId="1787" applyNumberFormat="0" applyFont="0" applyFill="0" applyAlignment="0" applyProtection="0"/>
    <xf numFmtId="0" fontId="17" fillId="21" borderId="1840" applyNumberFormat="0" applyAlignment="0" applyProtection="0"/>
    <xf numFmtId="208" fontId="90" fillId="63" borderId="1826"/>
    <xf numFmtId="0" fontId="83" fillId="0" borderId="1814" applyNumberFormat="0" applyFont="0" applyFill="0" applyAlignment="0" applyProtection="0"/>
    <xf numFmtId="167" fontId="87" fillId="0" borderId="1831" applyFont="0"/>
    <xf numFmtId="208" fontId="90" fillId="63" borderId="1836"/>
    <xf numFmtId="0" fontId="17" fillId="21" borderId="1840" applyNumberFormat="0" applyAlignment="0" applyProtection="0"/>
    <xf numFmtId="167" fontId="87" fillId="0" borderId="1844" applyFont="0"/>
    <xf numFmtId="0" fontId="83" fillId="0" borderId="1814" applyNumberFormat="0" applyFont="0" applyFill="0" applyAlignment="0" applyProtection="0"/>
    <xf numFmtId="208" fontId="90" fillId="63" borderId="1826"/>
    <xf numFmtId="208" fontId="90" fillId="63" borderId="1836"/>
    <xf numFmtId="0" fontId="17" fillId="21" borderId="2131" applyNumberFormat="0" applyAlignment="0" applyProtection="0"/>
    <xf numFmtId="167" fontId="87" fillId="0" borderId="1844" applyFont="0"/>
    <xf numFmtId="208" fontId="90" fillId="63" borderId="1826"/>
    <xf numFmtId="0" fontId="17" fillId="21" borderId="1840" applyNumberFormat="0" applyAlignment="0" applyProtection="0"/>
    <xf numFmtId="167" fontId="87" fillId="0" borderId="1831" applyFont="0"/>
    <xf numFmtId="0" fontId="83" fillId="0" borderId="1814" applyNumberFormat="0" applyFont="0" applyFill="0" applyAlignment="0" applyProtection="0"/>
    <xf numFmtId="208" fontId="90" fillId="63" borderId="1826"/>
    <xf numFmtId="0" fontId="17" fillId="21" borderId="1840" applyNumberFormat="0" applyAlignment="0" applyProtection="0"/>
    <xf numFmtId="167" fontId="87" fillId="0" borderId="1831" applyFont="0"/>
    <xf numFmtId="241" fontId="194" fillId="86" borderId="2360" applyNumberFormat="0" applyBorder="0" applyAlignment="0" applyProtection="0">
      <alignment vertical="center"/>
    </xf>
    <xf numFmtId="0" fontId="83" fillId="0" borderId="1814" applyNumberFormat="0" applyFont="0" applyFill="0" applyAlignment="0" applyProtection="0"/>
    <xf numFmtId="0" fontId="12" fillId="25" borderId="2319" applyNumberFormat="0" applyProtection="0">
      <alignment horizontal="left" vertical="center" wrapText="1"/>
    </xf>
    <xf numFmtId="0" fontId="17" fillId="21" borderId="1849" applyNumberFormat="0" applyAlignment="0" applyProtection="0"/>
    <xf numFmtId="0" fontId="83" fillId="0" borderId="1853" applyNumberFormat="0" applyFont="0" applyFill="0" applyAlignment="0" applyProtection="0"/>
    <xf numFmtId="167" fontId="87" fillId="0" borderId="1844" applyFont="0"/>
    <xf numFmtId="208" fontId="90" fillId="63" borderId="1855"/>
    <xf numFmtId="0" fontId="17" fillId="21" borderId="1861" applyNumberFormat="0" applyAlignment="0" applyProtection="0"/>
    <xf numFmtId="167" fontId="87" fillId="0" borderId="1854" applyFont="0"/>
    <xf numFmtId="0" fontId="83" fillId="0" borderId="1853" applyNumberFormat="0" applyFont="0" applyFill="0" applyAlignment="0" applyProtection="0"/>
    <xf numFmtId="208" fontId="90" fillId="63" borderId="1869"/>
    <xf numFmtId="167" fontId="87" fillId="0" borderId="1868" applyFont="0"/>
    <xf numFmtId="0" fontId="12" fillId="61" borderId="1733" applyNumberFormat="0">
      <alignment horizontal="left" vertical="center"/>
    </xf>
    <xf numFmtId="0" fontId="12" fillId="60" borderId="1733" applyNumberFormat="0">
      <alignment horizontal="centerContinuous" vertical="center" wrapText="1"/>
    </xf>
    <xf numFmtId="0" fontId="12" fillId="61" borderId="1733" applyNumberFormat="0">
      <alignment horizontal="left" vertical="center"/>
    </xf>
    <xf numFmtId="0" fontId="12" fillId="60" borderId="1733" applyNumberFormat="0">
      <alignment horizontal="centerContinuous" vertical="center" wrapText="1"/>
    </xf>
    <xf numFmtId="0" fontId="12" fillId="61" borderId="1751" applyNumberFormat="0">
      <alignment horizontal="left" vertical="center"/>
    </xf>
    <xf numFmtId="0" fontId="12" fillId="60" borderId="1751" applyNumberFormat="0">
      <alignment horizontal="centerContinuous" vertical="center" wrapText="1"/>
    </xf>
    <xf numFmtId="0" fontId="12" fillId="61" borderId="1766" applyNumberFormat="0">
      <alignment horizontal="left" vertical="center"/>
    </xf>
    <xf numFmtId="0" fontId="12" fillId="60" borderId="1766" applyNumberFormat="0">
      <alignment horizontal="centerContinuous" vertical="center" wrapText="1"/>
    </xf>
    <xf numFmtId="0" fontId="12" fillId="61" borderId="1742" applyNumberFormat="0">
      <alignment horizontal="left" vertical="center"/>
    </xf>
    <xf numFmtId="0" fontId="12" fillId="60" borderId="1742" applyNumberFormat="0">
      <alignment horizontal="centerContinuous" vertical="center" wrapText="1"/>
    </xf>
    <xf numFmtId="0" fontId="12" fillId="61" borderId="1778" applyNumberFormat="0">
      <alignment horizontal="left" vertical="center"/>
    </xf>
    <xf numFmtId="0" fontId="12" fillId="60" borderId="1778" applyNumberFormat="0">
      <alignment horizontal="centerContinuous" vertical="center" wrapText="1"/>
    </xf>
    <xf numFmtId="0" fontId="12" fillId="61" borderId="1794" applyNumberFormat="0">
      <alignment horizontal="left" vertical="center"/>
    </xf>
    <xf numFmtId="0" fontId="12" fillId="60" borderId="1794" applyNumberFormat="0">
      <alignment horizontal="centerContinuous" vertical="center" wrapText="1"/>
    </xf>
    <xf numFmtId="0" fontId="12" fillId="61" borderId="1783" applyNumberFormat="0">
      <alignment horizontal="left" vertical="center"/>
    </xf>
    <xf numFmtId="0" fontId="12" fillId="60" borderId="1783" applyNumberFormat="0">
      <alignment horizontal="centerContinuous" vertical="center" wrapText="1"/>
    </xf>
    <xf numFmtId="0" fontId="12" fillId="24" borderId="1804" applyNumberFormat="0" applyFont="0" applyAlignment="0" applyProtection="0"/>
    <xf numFmtId="0" fontId="12" fillId="24" borderId="1804" applyNumberFormat="0" applyFont="0" applyAlignment="0" applyProtection="0"/>
    <xf numFmtId="0" fontId="17" fillId="21" borderId="1803" applyNumberFormat="0" applyAlignment="0" applyProtection="0"/>
    <xf numFmtId="0" fontId="25" fillId="8" borderId="180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805" applyNumberFormat="0" applyAlignment="0" applyProtection="0"/>
    <xf numFmtId="0" fontId="12" fillId="61" borderId="1803" applyNumberFormat="0">
      <alignment horizontal="left" vertical="center"/>
    </xf>
    <xf numFmtId="0" fontId="12" fillId="60" borderId="1803" applyNumberFormat="0">
      <alignment horizontal="centerContinuous" vertical="center" wrapText="1"/>
    </xf>
    <xf numFmtId="0" fontId="30" fillId="0" borderId="1806" applyNumberFormat="0" applyFill="0" applyAlignment="0" applyProtection="0"/>
    <xf numFmtId="0" fontId="30" fillId="0" borderId="1806" applyNumberFormat="0" applyFill="0" applyAlignment="0" applyProtection="0"/>
    <xf numFmtId="0" fontId="12" fillId="61" borderId="1794" applyNumberFormat="0">
      <alignment horizontal="left" vertical="center"/>
    </xf>
    <xf numFmtId="0" fontId="12" fillId="60" borderId="1794" applyNumberFormat="0">
      <alignment horizontal="centerContinuous" vertical="center" wrapText="1"/>
    </xf>
    <xf numFmtId="0" fontId="17" fillId="21" borderId="1803" applyNumberFormat="0" applyAlignment="0" applyProtection="0"/>
    <xf numFmtId="0" fontId="25" fillId="8" borderId="1803" applyNumberFormat="0" applyAlignment="0" applyProtection="0"/>
    <xf numFmtId="0" fontId="28" fillId="21" borderId="1805" applyNumberFormat="0" applyAlignment="0" applyProtection="0"/>
    <xf numFmtId="0" fontId="12" fillId="61" borderId="1803" applyNumberFormat="0">
      <alignment horizontal="left" vertical="center"/>
    </xf>
    <xf numFmtId="0" fontId="12" fillId="60" borderId="1803" applyNumberFormat="0">
      <alignment horizontal="centerContinuous" vertical="center" wrapText="1"/>
    </xf>
    <xf numFmtId="0" fontId="12" fillId="61" borderId="1803" applyNumberFormat="0">
      <alignment horizontal="left" vertical="center"/>
    </xf>
    <xf numFmtId="0" fontId="12" fillId="60" borderId="1803" applyNumberFormat="0">
      <alignment horizontal="centerContinuous" vertical="center" wrapText="1"/>
    </xf>
    <xf numFmtId="0" fontId="12" fillId="25" borderId="1817" applyNumberFormat="0" applyProtection="0">
      <alignment horizontal="left" vertical="center"/>
    </xf>
    <xf numFmtId="0" fontId="17" fillId="21" borderId="1818" applyNumberFormat="0" applyAlignment="0" applyProtection="0"/>
    <xf numFmtId="0" fontId="30" fillId="0" borderId="1820" applyNumberFormat="0" applyFill="0" applyAlignment="0" applyProtection="0"/>
    <xf numFmtId="0" fontId="12" fillId="25" borderId="1817" applyNumberFormat="0" applyProtection="0">
      <alignment horizontal="left" vertical="center"/>
    </xf>
    <xf numFmtId="0" fontId="25" fillId="8" borderId="1818" applyNumberFormat="0" applyAlignment="0" applyProtection="0"/>
    <xf numFmtId="0" fontId="28" fillId="21" borderId="1819" applyNumberFormat="0" applyAlignment="0" applyProtection="0"/>
    <xf numFmtId="0" fontId="12" fillId="61" borderId="1818" applyNumberFormat="0">
      <alignment horizontal="left" vertical="center"/>
    </xf>
    <xf numFmtId="0" fontId="12" fillId="60" borderId="1818" applyNumberFormat="0">
      <alignment horizontal="centerContinuous" vertical="center" wrapText="1"/>
    </xf>
    <xf numFmtId="0" fontId="12" fillId="61" borderId="1818" applyNumberFormat="0">
      <alignment horizontal="left" vertical="center"/>
    </xf>
    <xf numFmtId="0" fontId="12" fillId="60" borderId="1818" applyNumberFormat="0">
      <alignment horizontal="centerContinuous" vertical="center" wrapText="1"/>
    </xf>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18" applyNumberFormat="0" applyAlignment="0" applyProtection="0"/>
    <xf numFmtId="0" fontId="25" fillId="8" borderId="1818" applyNumberFormat="0" applyAlignment="0" applyProtection="0"/>
    <xf numFmtId="0" fontId="28" fillId="21" borderId="1819" applyNumberFormat="0" applyAlignment="0" applyProtection="0"/>
    <xf numFmtId="0" fontId="30" fillId="0" borderId="1820" applyNumberFormat="0" applyFill="0" applyAlignment="0" applyProtection="0"/>
    <xf numFmtId="0" fontId="17" fillId="21" borderId="1818" applyNumberFormat="0" applyAlignment="0" applyProtection="0"/>
    <xf numFmtId="0" fontId="25" fillId="8" borderId="1818" applyNumberFormat="0" applyAlignment="0" applyProtection="0"/>
    <xf numFmtId="0" fontId="25" fillId="8" borderId="1803" applyNumberFormat="0" applyAlignment="0" applyProtection="0"/>
    <xf numFmtId="0" fontId="12" fillId="24" borderId="1821" applyNumberFormat="0" applyFont="0" applyAlignment="0" applyProtection="0"/>
    <xf numFmtId="0" fontId="12" fillId="25" borderId="1741" applyNumberFormat="0" applyProtection="0">
      <alignment horizontal="left" vertical="center"/>
    </xf>
    <xf numFmtId="0" fontId="12" fillId="25" borderId="1741" applyNumberFormat="0" applyProtection="0">
      <alignment horizontal="left" vertical="center"/>
    </xf>
    <xf numFmtId="0" fontId="12" fillId="25" borderId="1727" applyNumberFormat="0" applyProtection="0">
      <alignment horizontal="left" vertical="center"/>
    </xf>
    <xf numFmtId="0" fontId="12" fillId="25" borderId="1727" applyNumberFormat="0" applyProtection="0">
      <alignment horizontal="left" vertical="center"/>
    </xf>
    <xf numFmtId="0" fontId="17" fillId="21" borderId="1803" applyNumberFormat="0" applyAlignment="0" applyProtection="0"/>
    <xf numFmtId="0" fontId="12" fillId="24" borderId="1821"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28" fillId="21" borderId="1805" applyNumberFormat="0" applyAlignment="0" applyProtection="0"/>
    <xf numFmtId="0" fontId="30" fillId="0" borderId="1735" applyNumberFormat="0" applyFill="0" applyAlignment="0" applyProtection="0"/>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5" fillId="8" borderId="1733" applyNumberFormat="0" applyAlignment="0" applyProtection="0"/>
    <xf numFmtId="0" fontId="17" fillId="21" borderId="1733" applyNumberFormat="0" applyAlignment="0" applyProtection="0"/>
    <xf numFmtId="0" fontId="30" fillId="0" borderId="1735" applyNumberFormat="0" applyFill="0" applyAlignment="0" applyProtection="0"/>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5" fillId="8" borderId="1733" applyNumberFormat="0" applyAlignment="0" applyProtection="0"/>
    <xf numFmtId="0" fontId="17" fillId="21" borderId="1733" applyNumberFormat="0" applyAlignment="0" applyProtection="0"/>
    <xf numFmtId="2" fontId="149" fillId="0" borderId="2350"/>
    <xf numFmtId="0" fontId="12" fillId="61" borderId="1803" applyNumberFormat="0">
      <alignment horizontal="left" vertical="center"/>
    </xf>
    <xf numFmtId="0" fontId="30" fillId="0" borderId="1735" applyNumberFormat="0" applyFill="0" applyAlignment="0" applyProtection="0"/>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5" fillId="8" borderId="1733" applyNumberFormat="0" applyAlignment="0" applyProtection="0"/>
    <xf numFmtId="0" fontId="17" fillId="21" borderId="1733" applyNumberFormat="0" applyAlignment="0" applyProtection="0"/>
    <xf numFmtId="0" fontId="12" fillId="25" borderId="1727" applyNumberFormat="0" applyProtection="0">
      <alignment horizontal="left" vertical="center"/>
    </xf>
    <xf numFmtId="0" fontId="30" fillId="0" borderId="1735" applyNumberFormat="0" applyFill="0" applyAlignment="0" applyProtection="0"/>
    <xf numFmtId="0" fontId="12" fillId="25" borderId="1727" applyNumberFormat="0" applyProtection="0">
      <alignment horizontal="left" vertical="center"/>
    </xf>
    <xf numFmtId="0" fontId="12" fillId="60" borderId="1803" applyNumberFormat="0">
      <alignment horizontal="centerContinuous" vertical="center" wrapText="1"/>
    </xf>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25" fillId="8" borderId="1733" applyNumberFormat="0" applyAlignment="0" applyProtection="0"/>
    <xf numFmtId="0" fontId="25" fillId="8" borderId="1832" applyNumberFormat="0" applyAlignment="0" applyProtection="0"/>
    <xf numFmtId="0" fontId="12" fillId="24" borderId="1833" applyNumberFormat="0" applyFont="0" applyAlignment="0" applyProtection="0"/>
    <xf numFmtId="0" fontId="147" fillId="73" borderId="2372">
      <alignment horizontal="left" vertical="center" wrapText="1"/>
    </xf>
    <xf numFmtId="0" fontId="17" fillId="21" borderId="1832" applyNumberFormat="0" applyAlignment="0" applyProtection="0"/>
    <xf numFmtId="0" fontId="12" fillId="25" borderId="1750" applyNumberFormat="0" applyProtection="0">
      <alignment horizontal="left" vertical="center"/>
    </xf>
    <xf numFmtId="0" fontId="12" fillId="25" borderId="1750" applyNumberFormat="0" applyProtection="0">
      <alignment horizontal="left" vertical="center"/>
    </xf>
    <xf numFmtId="0" fontId="17" fillId="21" borderId="1733" applyNumberFormat="0" applyAlignment="0" applyProtection="0"/>
    <xf numFmtId="0" fontId="17" fillId="21" borderId="1803" applyNumberFormat="0" applyAlignment="0" applyProtection="0"/>
    <xf numFmtId="0" fontId="25" fillId="8" borderId="1803" applyNumberFormat="0" applyAlignment="0" applyProtection="0"/>
    <xf numFmtId="0" fontId="12" fillId="24" borderId="1821" applyNumberFormat="0" applyFont="0" applyAlignment="0" applyProtection="0"/>
    <xf numFmtId="0" fontId="12" fillId="61" borderId="1803" applyNumberFormat="0">
      <alignment horizontal="left" vertical="center"/>
    </xf>
    <xf numFmtId="0" fontId="17" fillId="21" borderId="1832" applyNumberFormat="0" applyAlignment="0" applyProtection="0"/>
    <xf numFmtId="0" fontId="30" fillId="0" borderId="1735" applyNumberFormat="0" applyFill="0" applyAlignment="0" applyProtection="0"/>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5" fillId="8" borderId="1733" applyNumberFormat="0" applyAlignment="0" applyProtection="0"/>
    <xf numFmtId="0" fontId="17" fillId="21" borderId="1733" applyNumberFormat="0" applyAlignment="0" applyProtection="0"/>
    <xf numFmtId="0" fontId="30" fillId="0" borderId="1735" applyNumberFormat="0" applyFill="0" applyAlignment="0" applyProtection="0"/>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5" fillId="8" borderId="1733" applyNumberFormat="0" applyAlignment="0" applyProtection="0"/>
    <xf numFmtId="0" fontId="17" fillId="21" borderId="1733" applyNumberFormat="0" applyAlignment="0" applyProtection="0"/>
    <xf numFmtId="0" fontId="12" fillId="24" borderId="1821" applyNumberFormat="0" applyFont="0" applyAlignment="0" applyProtection="0"/>
    <xf numFmtId="0" fontId="12" fillId="60" borderId="1803" applyNumberFormat="0">
      <alignment horizontal="centerContinuous" vertical="center" wrapText="1"/>
    </xf>
    <xf numFmtId="0" fontId="12" fillId="25" borderId="1750" applyNumberFormat="0" applyProtection="0">
      <alignment horizontal="left" vertical="center"/>
    </xf>
    <xf numFmtId="0" fontId="12" fillId="25" borderId="1750" applyNumberFormat="0" applyProtection="0">
      <alignment horizontal="left" vertical="center"/>
    </xf>
    <xf numFmtId="0" fontId="30" fillId="0" borderId="1735" applyNumberFormat="0" applyFill="0" applyAlignment="0" applyProtection="0"/>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5" fillId="8" borderId="1733" applyNumberFormat="0" applyAlignment="0" applyProtection="0"/>
    <xf numFmtId="0" fontId="17" fillId="21" borderId="1733" applyNumberFormat="0" applyAlignment="0" applyProtection="0"/>
    <xf numFmtId="0" fontId="17" fillId="21" borderId="1733" applyNumberFormat="0" applyAlignment="0" applyProtection="0"/>
    <xf numFmtId="0" fontId="25" fillId="8" borderId="1733" applyNumberFormat="0" applyAlignment="0" applyProtection="0"/>
    <xf numFmtId="0" fontId="28" fillId="21" borderId="1734" applyNumberFormat="0" applyAlignment="0" applyProtection="0"/>
    <xf numFmtId="0" fontId="30" fillId="0" borderId="1735" applyNumberFormat="0" applyFill="0" applyAlignment="0" applyProtection="0"/>
    <xf numFmtId="0" fontId="17" fillId="21" borderId="1733" applyNumberFormat="0" applyAlignment="0" applyProtection="0"/>
    <xf numFmtId="0" fontId="25" fillId="8" borderId="1733" applyNumberFormat="0" applyAlignment="0" applyProtection="0"/>
    <xf numFmtId="0" fontId="28" fillId="21" borderId="1734" applyNumberFormat="0" applyAlignment="0" applyProtection="0"/>
    <xf numFmtId="0" fontId="30" fillId="0" borderId="1735" applyNumberFormat="0" applyFill="0" applyAlignment="0" applyProtection="0"/>
    <xf numFmtId="0" fontId="12" fillId="25" borderId="1727" applyNumberFormat="0" applyProtection="0">
      <alignment horizontal="left" vertical="center"/>
    </xf>
    <xf numFmtId="0" fontId="12" fillId="25" borderId="1727" applyNumberFormat="0" applyProtection="0">
      <alignment horizontal="left" vertical="center"/>
    </xf>
    <xf numFmtId="0" fontId="17" fillId="21" borderId="1733" applyNumberFormat="0" applyAlignment="0" applyProtection="0"/>
    <xf numFmtId="0" fontId="25" fillId="8" borderId="1733" applyNumberFormat="0" applyAlignment="0" applyProtection="0"/>
    <xf numFmtId="0" fontId="28" fillId="21" borderId="1734" applyNumberFormat="0" applyAlignment="0" applyProtection="0"/>
    <xf numFmtId="0" fontId="30" fillId="0" borderId="1735" applyNumberFormat="0" applyFill="0" applyAlignment="0" applyProtection="0"/>
    <xf numFmtId="0" fontId="17" fillId="21" borderId="1733" applyNumberFormat="0" applyAlignment="0" applyProtection="0"/>
    <xf numFmtId="0" fontId="25" fillId="8" borderId="1733" applyNumberFormat="0" applyAlignment="0" applyProtection="0"/>
    <xf numFmtId="0" fontId="28" fillId="21" borderId="1805" applyNumberFormat="0" applyAlignment="0" applyProtection="0"/>
    <xf numFmtId="0" fontId="30" fillId="0" borderId="1806" applyNumberFormat="0" applyFill="0" applyAlignment="0" applyProtection="0"/>
    <xf numFmtId="0" fontId="28" fillId="21" borderId="1734" applyNumberFormat="0" applyAlignment="0" applyProtection="0"/>
    <xf numFmtId="0" fontId="30" fillId="0" borderId="1735"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12" fillId="61" borderId="1832" applyNumberFormat="0">
      <alignment horizontal="left" vertical="center"/>
    </xf>
    <xf numFmtId="0" fontId="12" fillId="60" borderId="1832" applyNumberFormat="0">
      <alignment horizontal="centerContinuous" vertical="center" wrapText="1"/>
    </xf>
    <xf numFmtId="0" fontId="30" fillId="0" borderId="1735" applyNumberFormat="0" applyFill="0" applyAlignment="0" applyProtection="0"/>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5" fillId="8" borderId="1733" applyNumberFormat="0" applyAlignment="0" applyProtection="0"/>
    <xf numFmtId="0" fontId="30" fillId="0" borderId="1835" applyNumberFormat="0" applyFill="0" applyAlignment="0" applyProtection="0"/>
    <xf numFmtId="0" fontId="17" fillId="21" borderId="1733" applyNumberFormat="0" applyAlignment="0" applyProtection="0"/>
    <xf numFmtId="0" fontId="12" fillId="61" borderId="1840" applyNumberFormat="0">
      <alignment horizontal="left" vertical="center"/>
    </xf>
    <xf numFmtId="0" fontId="12" fillId="60" borderId="1840" applyNumberFormat="0">
      <alignment horizontal="centerContinuous" vertical="center" wrapText="1"/>
    </xf>
    <xf numFmtId="0" fontId="30" fillId="0" borderId="1754" applyNumberFormat="0" applyFill="0" applyAlignment="0" applyProtection="0"/>
    <xf numFmtId="0" fontId="28" fillId="21" borderId="1753"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5" fillId="8" borderId="1751" applyNumberFormat="0" applyAlignment="0" applyProtection="0"/>
    <xf numFmtId="0" fontId="17" fillId="21" borderId="1751" applyNumberFormat="0" applyAlignment="0" applyProtection="0"/>
    <xf numFmtId="0" fontId="30" fillId="0" borderId="1754" applyNumberFormat="0" applyFill="0" applyAlignment="0" applyProtection="0"/>
    <xf numFmtId="0" fontId="28" fillId="21" borderId="1753"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5" fillId="8" borderId="1751" applyNumberFormat="0" applyAlignment="0" applyProtection="0"/>
    <xf numFmtId="0" fontId="17" fillId="21" borderId="1751" applyNumberFormat="0" applyAlignment="0" applyProtection="0"/>
    <xf numFmtId="0" fontId="12" fillId="61" borderId="1840" applyNumberFormat="0">
      <alignment horizontal="left" vertical="center"/>
    </xf>
    <xf numFmtId="0" fontId="12" fillId="25" borderId="1750" applyNumberFormat="0" applyProtection="0">
      <alignment horizontal="left" vertical="center"/>
    </xf>
    <xf numFmtId="0" fontId="12" fillId="25" borderId="1750" applyNumberFormat="0" applyProtection="0">
      <alignment horizontal="left" vertical="center"/>
    </xf>
    <xf numFmtId="0" fontId="12" fillId="60" borderId="1840" applyNumberFormat="0">
      <alignment horizontal="centerContinuous" vertical="center" wrapText="1"/>
    </xf>
    <xf numFmtId="0" fontId="30" fillId="0" borderId="1754" applyNumberFormat="0" applyFill="0" applyAlignment="0" applyProtection="0"/>
    <xf numFmtId="0" fontId="28" fillId="21" borderId="1753"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5" fillId="8" borderId="1751" applyNumberFormat="0" applyAlignment="0" applyProtection="0"/>
    <xf numFmtId="0" fontId="17" fillId="21" borderId="1751" applyNumberFormat="0" applyAlignment="0" applyProtection="0"/>
    <xf numFmtId="0" fontId="30" fillId="0" borderId="1754" applyNumberFormat="0" applyFill="0" applyAlignment="0" applyProtection="0"/>
    <xf numFmtId="0" fontId="17" fillId="21" borderId="1733" applyNumberFormat="0" applyAlignment="0" applyProtection="0"/>
    <xf numFmtId="0" fontId="25" fillId="8" borderId="1733"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8" fillId="21" borderId="1734" applyNumberFormat="0" applyAlignment="0" applyProtection="0"/>
    <xf numFmtId="0" fontId="30" fillId="0" borderId="1735" applyNumberFormat="0" applyFill="0" applyAlignment="0" applyProtection="0"/>
    <xf numFmtId="0" fontId="17" fillId="21" borderId="1733" applyNumberFormat="0" applyAlignment="0" applyProtection="0"/>
    <xf numFmtId="0" fontId="25" fillId="8" borderId="1733"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8" fillId="21" borderId="1734" applyNumberFormat="0" applyAlignment="0" applyProtection="0"/>
    <xf numFmtId="0" fontId="30" fillId="0" borderId="1735" applyNumberFormat="0" applyFill="0" applyAlignment="0" applyProtection="0"/>
    <xf numFmtId="0" fontId="17" fillId="21" borderId="1733" applyNumberFormat="0" applyAlignment="0" applyProtection="0"/>
    <xf numFmtId="0" fontId="25" fillId="8" borderId="1733"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8" fillId="21" borderId="1734" applyNumberFormat="0" applyAlignment="0" applyProtection="0"/>
    <xf numFmtId="0" fontId="30" fillId="0" borderId="1735" applyNumberFormat="0" applyFill="0" applyAlignment="0" applyProtection="0"/>
    <xf numFmtId="0" fontId="17" fillId="21" borderId="1733" applyNumberFormat="0" applyAlignment="0" applyProtection="0"/>
    <xf numFmtId="0" fontId="25" fillId="8" borderId="1733"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8" fillId="21" borderId="1734" applyNumberFormat="0" applyAlignment="0" applyProtection="0"/>
    <xf numFmtId="0" fontId="30" fillId="0" borderId="1735" applyNumberFormat="0" applyFill="0" applyAlignment="0" applyProtection="0"/>
    <xf numFmtId="0" fontId="17" fillId="21" borderId="1742" applyNumberFormat="0" applyAlignment="0" applyProtection="0"/>
    <xf numFmtId="0" fontId="25" fillId="8" borderId="1742"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44" applyNumberFormat="0" applyAlignment="0" applyProtection="0"/>
    <xf numFmtId="0" fontId="30" fillId="0" borderId="1745" applyNumberFormat="0" applyFill="0" applyAlignment="0" applyProtection="0"/>
    <xf numFmtId="0" fontId="17" fillId="21" borderId="1742" applyNumberFormat="0" applyAlignment="0" applyProtection="0"/>
    <xf numFmtId="0" fontId="25" fillId="8" borderId="1742"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44" applyNumberFormat="0" applyAlignment="0" applyProtection="0"/>
    <xf numFmtId="0" fontId="30" fillId="0" borderId="1745" applyNumberFormat="0" applyFill="0" applyAlignment="0" applyProtection="0"/>
    <xf numFmtId="0" fontId="12" fillId="25" borderId="1741" applyNumberFormat="0" applyProtection="0">
      <alignment horizontal="left" vertical="center"/>
    </xf>
    <xf numFmtId="0" fontId="12" fillId="25" borderId="1741" applyNumberFormat="0" applyProtection="0">
      <alignment horizontal="left" vertical="center"/>
    </xf>
    <xf numFmtId="0" fontId="17" fillId="21" borderId="1742" applyNumberFormat="0" applyAlignment="0" applyProtection="0"/>
    <xf numFmtId="0" fontId="25" fillId="8" borderId="1742"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44" applyNumberFormat="0" applyAlignment="0" applyProtection="0"/>
    <xf numFmtId="0" fontId="30" fillId="0" borderId="1745" applyNumberFormat="0" applyFill="0" applyAlignment="0" applyProtection="0"/>
    <xf numFmtId="0" fontId="17" fillId="21" borderId="1742" applyNumberFormat="0" applyAlignment="0" applyProtection="0"/>
    <xf numFmtId="0" fontId="25" fillId="8" borderId="1742"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44" applyNumberFormat="0" applyAlignment="0" applyProtection="0"/>
    <xf numFmtId="0" fontId="30" fillId="0" borderId="1745" applyNumberFormat="0" applyFill="0" applyAlignment="0" applyProtection="0"/>
    <xf numFmtId="0" fontId="28" fillId="21" borderId="1753"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5" fillId="8" borderId="1751" applyNumberFormat="0" applyAlignment="0" applyProtection="0"/>
    <xf numFmtId="0" fontId="17" fillId="21" borderId="1751" applyNumberFormat="0" applyAlignment="0" applyProtection="0"/>
    <xf numFmtId="0" fontId="30" fillId="0" borderId="1745" applyNumberFormat="0" applyFill="0" applyAlignment="0" applyProtection="0"/>
    <xf numFmtId="0" fontId="28" fillId="21" borderId="1744"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5" fillId="8" borderId="1742" applyNumberFormat="0" applyAlignment="0" applyProtection="0"/>
    <xf numFmtId="0" fontId="17" fillId="21" borderId="1742" applyNumberFormat="0" applyAlignment="0" applyProtection="0"/>
    <xf numFmtId="0" fontId="30" fillId="0" borderId="1745" applyNumberFormat="0" applyFill="0" applyAlignment="0" applyProtection="0"/>
    <xf numFmtId="0" fontId="28" fillId="21" borderId="1744" applyNumberFormat="0" applyAlignment="0" applyProtection="0"/>
    <xf numFmtId="0" fontId="12" fillId="24" borderId="1743" applyNumberFormat="0" applyFont="0" applyAlignment="0" applyProtection="0"/>
    <xf numFmtId="0" fontId="12" fillId="25" borderId="1750" applyNumberFormat="0" applyProtection="0">
      <alignment horizontal="left" vertical="center"/>
    </xf>
    <xf numFmtId="0" fontId="12" fillId="25" borderId="1750" applyNumberFormat="0" applyProtection="0">
      <alignment horizontal="left" vertical="center"/>
    </xf>
    <xf numFmtId="0" fontId="25" fillId="8" borderId="1840" applyNumberFormat="0" applyAlignment="0" applyProtection="0"/>
    <xf numFmtId="0" fontId="12" fillId="25" borderId="1777" applyNumberFormat="0" applyProtection="0">
      <alignment horizontal="left" vertical="center"/>
    </xf>
    <xf numFmtId="0" fontId="12" fillId="25" borderId="1777" applyNumberFormat="0" applyProtection="0">
      <alignment horizontal="left" vertical="center"/>
    </xf>
    <xf numFmtId="0" fontId="12" fillId="24" borderId="1743" applyNumberFormat="0" applyFont="0" applyAlignment="0" applyProtection="0"/>
    <xf numFmtId="0" fontId="12" fillId="61" borderId="1840" applyNumberFormat="0">
      <alignment horizontal="left" vertical="center"/>
    </xf>
    <xf numFmtId="0" fontId="12" fillId="60" borderId="1840" applyNumberFormat="0">
      <alignment horizontal="centerContinuous" vertical="center" wrapText="1"/>
    </xf>
    <xf numFmtId="0" fontId="30" fillId="0" borderId="1842" applyNumberFormat="0" applyFill="0" applyAlignment="0" applyProtection="0"/>
    <xf numFmtId="0" fontId="17" fillId="21" borderId="1840" applyNumberFormat="0" applyAlignment="0" applyProtection="0"/>
    <xf numFmtId="0" fontId="25" fillId="8" borderId="1742" applyNumberFormat="0" applyAlignment="0" applyProtection="0"/>
    <xf numFmtId="0" fontId="25" fillId="8" borderId="1840" applyNumberFormat="0" applyAlignment="0" applyProtection="0"/>
    <xf numFmtId="0" fontId="28" fillId="21" borderId="1841" applyNumberFormat="0" applyAlignment="0" applyProtection="0"/>
    <xf numFmtId="0" fontId="28" fillId="21" borderId="1841" applyNumberFormat="0" applyAlignment="0" applyProtection="0"/>
    <xf numFmtId="0" fontId="17" fillId="21" borderId="1751" applyNumberFormat="0" applyAlignment="0" applyProtection="0"/>
    <xf numFmtId="0" fontId="17" fillId="21" borderId="1742" applyNumberFormat="0" applyAlignment="0" applyProtection="0"/>
    <xf numFmtId="0" fontId="25" fillId="8" borderId="1751"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8" fillId="21" borderId="1753" applyNumberFormat="0" applyAlignment="0" applyProtection="0"/>
    <xf numFmtId="0" fontId="30" fillId="0" borderId="1754" applyNumberFormat="0" applyFill="0" applyAlignment="0" applyProtection="0"/>
    <xf numFmtId="0" fontId="17" fillId="21" borderId="1751" applyNumberFormat="0" applyAlignment="0" applyProtection="0"/>
    <xf numFmtId="0" fontId="25" fillId="8" borderId="1751"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8" fillId="21" borderId="1753" applyNumberFormat="0" applyAlignment="0" applyProtection="0"/>
    <xf numFmtId="0" fontId="30" fillId="0" borderId="1754" applyNumberFormat="0" applyFill="0" applyAlignment="0" applyProtection="0"/>
    <xf numFmtId="0" fontId="12" fillId="25" borderId="1750" applyNumberFormat="0" applyProtection="0">
      <alignment horizontal="left" vertical="center"/>
    </xf>
    <xf numFmtId="0" fontId="12" fillId="25" borderId="1750" applyNumberFormat="0" applyProtection="0">
      <alignment horizontal="left" vertical="center"/>
    </xf>
    <xf numFmtId="0" fontId="17" fillId="21" borderId="1751" applyNumberFormat="0" applyAlignment="0" applyProtection="0"/>
    <xf numFmtId="0" fontId="25" fillId="8" borderId="1751"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8" fillId="21" borderId="1753" applyNumberFormat="0" applyAlignment="0" applyProtection="0"/>
    <xf numFmtId="0" fontId="30" fillId="0" borderId="1754" applyNumberFormat="0" applyFill="0" applyAlignment="0" applyProtection="0"/>
    <xf numFmtId="0" fontId="17" fillId="21" borderId="1751" applyNumberFormat="0" applyAlignment="0" applyProtection="0"/>
    <xf numFmtId="0" fontId="25" fillId="8" borderId="1751"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8" fillId="21" borderId="1753" applyNumberFormat="0" applyAlignment="0" applyProtection="0"/>
    <xf numFmtId="0" fontId="30" fillId="0" borderId="1754" applyNumberFormat="0" applyFill="0" applyAlignment="0" applyProtection="0"/>
    <xf numFmtId="0" fontId="12" fillId="25" borderId="1777" applyNumberFormat="0" applyProtection="0">
      <alignment horizontal="left" vertical="center"/>
    </xf>
    <xf numFmtId="0" fontId="12" fillId="25" borderId="1777" applyNumberFormat="0" applyProtection="0">
      <alignment horizontal="left" vertical="center"/>
    </xf>
    <xf numFmtId="0" fontId="30" fillId="0" borderId="1745" applyNumberFormat="0" applyFill="0" applyAlignment="0" applyProtection="0"/>
    <xf numFmtId="0" fontId="28" fillId="21" borderId="1744"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5" fillId="8" borderId="1742" applyNumberFormat="0" applyAlignment="0" applyProtection="0"/>
    <xf numFmtId="0" fontId="17" fillId="21" borderId="1742" applyNumberFormat="0" applyAlignment="0" applyProtection="0"/>
    <xf numFmtId="0" fontId="30" fillId="0" borderId="1745" applyNumberFormat="0" applyFill="0" applyAlignment="0" applyProtection="0"/>
    <xf numFmtId="0" fontId="28" fillId="21" borderId="1744"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12" fillId="61" borderId="1840" applyNumberFormat="0">
      <alignment horizontal="left" vertical="center"/>
    </xf>
    <xf numFmtId="0" fontId="12" fillId="25" borderId="1793" applyNumberFormat="0" applyProtection="0">
      <alignment horizontal="left" vertical="center"/>
    </xf>
    <xf numFmtId="0" fontId="12" fillId="25" borderId="1793" applyNumberFormat="0" applyProtection="0">
      <alignment horizontal="left" vertical="center"/>
    </xf>
    <xf numFmtId="0" fontId="12" fillId="60" borderId="1840" applyNumberFormat="0">
      <alignment horizontal="centerContinuous" vertical="center" wrapText="1"/>
    </xf>
    <xf numFmtId="0" fontId="25" fillId="8" borderId="1742" applyNumberFormat="0" applyAlignment="0" applyProtection="0"/>
    <xf numFmtId="0" fontId="17" fillId="21" borderId="1742" applyNumberFormat="0" applyAlignment="0" applyProtection="0"/>
    <xf numFmtId="0" fontId="17" fillId="21" borderId="1840" applyNumberFormat="0" applyAlignment="0" applyProtection="0"/>
    <xf numFmtId="0" fontId="25" fillId="8" borderId="1840" applyNumberFormat="0" applyAlignment="0" applyProtection="0"/>
    <xf numFmtId="0" fontId="12" fillId="61" borderId="1832" applyNumberFormat="0">
      <alignment horizontal="left" vertical="center"/>
    </xf>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12" fillId="60" borderId="1832" applyNumberFormat="0">
      <alignment horizontal="centerContinuous" vertical="center" wrapText="1"/>
    </xf>
    <xf numFmtId="0" fontId="28" fillId="21" borderId="1841" applyNumberFormat="0" applyAlignment="0" applyProtection="0"/>
    <xf numFmtId="0" fontId="30" fillId="0" borderId="1842"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40" applyNumberFormat="0" applyAlignment="0" applyProtection="0"/>
    <xf numFmtId="0" fontId="12" fillId="25" borderId="1793" applyNumberFormat="0" applyProtection="0">
      <alignment horizontal="left" vertical="center"/>
    </xf>
    <xf numFmtId="0" fontId="12" fillId="25" borderId="1793" applyNumberFormat="0" applyProtection="0">
      <alignment horizontal="left" vertical="center"/>
    </xf>
    <xf numFmtId="0" fontId="17" fillId="21" borderId="1766" applyNumberFormat="0" applyAlignment="0" applyProtection="0"/>
    <xf numFmtId="0" fontId="25" fillId="8" borderId="1766"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67" applyNumberFormat="0" applyAlignment="0" applyProtection="0"/>
    <xf numFmtId="0" fontId="30" fillId="0" borderId="1768" applyNumberFormat="0" applyFill="0" applyAlignment="0" applyProtection="0"/>
    <xf numFmtId="0" fontId="17" fillId="21" borderId="1766" applyNumberFormat="0" applyAlignment="0" applyProtection="0"/>
    <xf numFmtId="0" fontId="25" fillId="8" borderId="1766"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67" applyNumberFormat="0" applyAlignment="0" applyProtection="0"/>
    <xf numFmtId="0" fontId="30" fillId="0" borderId="1768" applyNumberFormat="0" applyFill="0" applyAlignment="0" applyProtection="0"/>
    <xf numFmtId="0" fontId="12" fillId="25" borderId="1750" applyNumberFormat="0" applyProtection="0">
      <alignment horizontal="left" vertical="center"/>
    </xf>
    <xf numFmtId="0" fontId="12" fillId="25" borderId="1750" applyNumberFormat="0" applyProtection="0">
      <alignment horizontal="left" vertical="center"/>
    </xf>
    <xf numFmtId="0" fontId="17" fillId="21" borderId="1766" applyNumberFormat="0" applyAlignment="0" applyProtection="0"/>
    <xf numFmtId="0" fontId="25" fillId="8" borderId="1766"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67" applyNumberFormat="0" applyAlignment="0" applyProtection="0"/>
    <xf numFmtId="0" fontId="30" fillId="0" borderId="1768" applyNumberFormat="0" applyFill="0" applyAlignment="0" applyProtection="0"/>
    <xf numFmtId="0" fontId="17" fillId="21" borderId="1766" applyNumberFormat="0" applyAlignment="0" applyProtection="0"/>
    <xf numFmtId="0" fontId="25" fillId="8" borderId="1766"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67" applyNumberFormat="0" applyAlignment="0" applyProtection="0"/>
    <xf numFmtId="0" fontId="30" fillId="0" borderId="1768" applyNumberFormat="0" applyFill="0" applyAlignment="0" applyProtection="0"/>
    <xf numFmtId="0" fontId="12" fillId="25" borderId="1793" applyNumberFormat="0" applyProtection="0">
      <alignment horizontal="left" vertical="center"/>
    </xf>
    <xf numFmtId="0" fontId="12" fillId="25" borderId="1793" applyNumberFormat="0" applyProtection="0">
      <alignment horizontal="left" vertical="center"/>
    </xf>
    <xf numFmtId="0" fontId="30" fillId="0" borderId="1806" applyNumberFormat="0" applyFill="0" applyAlignment="0" applyProtection="0"/>
    <xf numFmtId="0" fontId="28" fillId="21" borderId="1805"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06" applyNumberFormat="0" applyFill="0" applyAlignment="0" applyProtection="0"/>
    <xf numFmtId="0" fontId="28" fillId="21" borderId="1805"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06" applyNumberFormat="0" applyFill="0" applyAlignment="0" applyProtection="0"/>
    <xf numFmtId="0" fontId="28" fillId="21" borderId="1805"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06" applyNumberFormat="0" applyFill="0" applyAlignment="0" applyProtection="0"/>
    <xf numFmtId="0" fontId="17" fillId="21" borderId="1778" applyNumberFormat="0" applyAlignment="0" applyProtection="0"/>
    <xf numFmtId="0" fontId="25" fillId="8" borderId="1778" applyNumberFormat="0" applyAlignment="0" applyProtection="0"/>
    <xf numFmtId="0" fontId="12" fillId="24" borderId="1779" applyNumberFormat="0" applyFont="0" applyAlignment="0" applyProtection="0"/>
    <xf numFmtId="0" fontId="12" fillId="24" borderId="1779" applyNumberFormat="0" applyFont="0" applyAlignment="0" applyProtection="0"/>
    <xf numFmtId="0" fontId="28" fillId="21" borderId="1780" applyNumberFormat="0" applyAlignment="0" applyProtection="0"/>
    <xf numFmtId="0" fontId="30" fillId="0" borderId="1781" applyNumberFormat="0" applyFill="0" applyAlignment="0" applyProtection="0"/>
    <xf numFmtId="0" fontId="17" fillId="21" borderId="1778" applyNumberFormat="0" applyAlignment="0" applyProtection="0"/>
    <xf numFmtId="0" fontId="25" fillId="8" borderId="1778" applyNumberFormat="0" applyAlignment="0" applyProtection="0"/>
    <xf numFmtId="0" fontId="12" fillId="24" borderId="1779" applyNumberFormat="0" applyFont="0" applyAlignment="0" applyProtection="0"/>
    <xf numFmtId="0" fontId="12" fillId="24" borderId="1779" applyNumberFormat="0" applyFont="0" applyAlignment="0" applyProtection="0"/>
    <xf numFmtId="0" fontId="28" fillId="21" borderId="1780" applyNumberFormat="0" applyAlignment="0" applyProtection="0"/>
    <xf numFmtId="0" fontId="30" fillId="0" borderId="1781" applyNumberFormat="0" applyFill="0" applyAlignment="0" applyProtection="0"/>
    <xf numFmtId="0" fontId="12" fillId="25" borderId="1777" applyNumberFormat="0" applyProtection="0">
      <alignment horizontal="left" vertical="center"/>
    </xf>
    <xf numFmtId="0" fontId="12" fillId="25" borderId="1777" applyNumberFormat="0" applyProtection="0">
      <alignment horizontal="left" vertical="center"/>
    </xf>
    <xf numFmtId="0" fontId="17" fillId="21" borderId="1778" applyNumberFormat="0" applyAlignment="0" applyProtection="0"/>
    <xf numFmtId="0" fontId="25" fillId="8" borderId="1778" applyNumberFormat="0" applyAlignment="0" applyProtection="0"/>
    <xf numFmtId="0" fontId="12" fillId="24" borderId="1779" applyNumberFormat="0" applyFont="0" applyAlignment="0" applyProtection="0"/>
    <xf numFmtId="0" fontId="12" fillId="24" borderId="1779" applyNumberFormat="0" applyFont="0" applyAlignment="0" applyProtection="0"/>
    <xf numFmtId="0" fontId="28" fillId="21" borderId="1780" applyNumberFormat="0" applyAlignment="0" applyProtection="0"/>
    <xf numFmtId="0" fontId="30" fillId="0" borderId="1781" applyNumberFormat="0" applyFill="0" applyAlignment="0" applyProtection="0"/>
    <xf numFmtId="0" fontId="17" fillId="21" borderId="1778" applyNumberFormat="0" applyAlignment="0" applyProtection="0"/>
    <xf numFmtId="0" fontId="25" fillId="8" borderId="1778" applyNumberFormat="0" applyAlignment="0" applyProtection="0"/>
    <xf numFmtId="0" fontId="12" fillId="24" borderId="1779" applyNumberFormat="0" applyFont="0" applyAlignment="0" applyProtection="0"/>
    <xf numFmtId="0" fontId="12" fillId="24" borderId="1779" applyNumberFormat="0" applyFont="0" applyAlignment="0" applyProtection="0"/>
    <xf numFmtId="0" fontId="28" fillId="21" borderId="1780" applyNumberFormat="0" applyAlignment="0" applyProtection="0"/>
    <xf numFmtId="0" fontId="30" fillId="0" borderId="1781" applyNumberFormat="0" applyFill="0" applyAlignment="0" applyProtection="0"/>
    <xf numFmtId="0" fontId="12" fillId="61" borderId="1840" applyNumberFormat="0">
      <alignment horizontal="left" vertical="center"/>
    </xf>
    <xf numFmtId="0" fontId="12" fillId="60" borderId="1840" applyNumberFormat="0">
      <alignment horizontal="centerContinuous" vertical="center" wrapText="1"/>
    </xf>
    <xf numFmtId="0" fontId="12" fillId="61" borderId="1840" applyNumberFormat="0">
      <alignment horizontal="left" vertical="center"/>
    </xf>
    <xf numFmtId="0" fontId="12" fillId="60" borderId="1840" applyNumberFormat="0">
      <alignment horizontal="centerContinuous" vertical="center" wrapText="1"/>
    </xf>
    <xf numFmtId="0" fontId="12" fillId="25" borderId="1812" applyNumberFormat="0" applyProtection="0">
      <alignment horizontal="left" vertical="center"/>
    </xf>
    <xf numFmtId="0" fontId="12" fillId="25" borderId="1812" applyNumberFormat="0" applyProtection="0">
      <alignment horizontal="left" vertical="center"/>
    </xf>
    <xf numFmtId="0" fontId="30" fillId="0" borderId="1797" applyNumberFormat="0" applyFill="0" applyAlignment="0" applyProtection="0"/>
    <xf numFmtId="0" fontId="28" fillId="21" borderId="1796"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5" fillId="8" borderId="1794" applyNumberFormat="0" applyAlignment="0" applyProtection="0"/>
    <xf numFmtId="0" fontId="17" fillId="21" borderId="1794" applyNumberFormat="0" applyAlignment="0" applyProtection="0"/>
    <xf numFmtId="0" fontId="30" fillId="0" borderId="1797" applyNumberFormat="0" applyFill="0" applyAlignment="0" applyProtection="0"/>
    <xf numFmtId="0" fontId="28" fillId="21" borderId="1796"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5" fillId="8" borderId="1794" applyNumberFormat="0" applyAlignment="0" applyProtection="0"/>
    <xf numFmtId="0" fontId="17" fillId="21" borderId="1794" applyNumberFormat="0" applyAlignment="0" applyProtection="0"/>
    <xf numFmtId="0" fontId="30" fillId="0" borderId="1797" applyNumberFormat="0" applyFill="0" applyAlignment="0" applyProtection="0"/>
    <xf numFmtId="0" fontId="28" fillId="21" borderId="1796"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5" fillId="8" borderId="1794" applyNumberFormat="0" applyAlignment="0" applyProtection="0"/>
    <xf numFmtId="0" fontId="17" fillId="21" borderId="1783" applyNumberFormat="0" applyAlignment="0" applyProtection="0"/>
    <xf numFmtId="0" fontId="25" fillId="8" borderId="1783" applyNumberFormat="0" applyAlignment="0" applyProtection="0"/>
    <xf numFmtId="0" fontId="28" fillId="21" borderId="1784" applyNumberFormat="0" applyAlignment="0" applyProtection="0"/>
    <xf numFmtId="0" fontId="30" fillId="0" borderId="1785" applyNumberFormat="0" applyFill="0" applyAlignment="0" applyProtection="0"/>
    <xf numFmtId="0" fontId="17" fillId="21" borderId="1783" applyNumberFormat="0" applyAlignment="0" applyProtection="0"/>
    <xf numFmtId="0" fontId="25" fillId="8" borderId="1783" applyNumberFormat="0" applyAlignment="0" applyProtection="0"/>
    <xf numFmtId="0" fontId="28" fillId="21" borderId="1805" applyNumberFormat="0" applyAlignment="0" applyProtection="0"/>
    <xf numFmtId="0" fontId="28" fillId="21" borderId="1784" applyNumberFormat="0" applyAlignment="0" applyProtection="0"/>
    <xf numFmtId="0" fontId="30" fillId="0" borderId="1785" applyNumberFormat="0" applyFill="0" applyAlignment="0" applyProtection="0"/>
    <xf numFmtId="0" fontId="12" fillId="25" borderId="1777" applyNumberFormat="0" applyProtection="0">
      <alignment horizontal="left" vertical="center"/>
    </xf>
    <xf numFmtId="0" fontId="12" fillId="25" borderId="1777" applyNumberFormat="0" applyProtection="0">
      <alignment horizontal="left" vertical="center"/>
    </xf>
    <xf numFmtId="0" fontId="17" fillId="21" borderId="1783" applyNumberFormat="0" applyAlignment="0" applyProtection="0"/>
    <xf numFmtId="0" fontId="25" fillId="8" borderId="178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784" applyNumberFormat="0" applyAlignment="0" applyProtection="0"/>
    <xf numFmtId="0" fontId="30" fillId="0" borderId="1785" applyNumberFormat="0" applyFill="0" applyAlignment="0" applyProtection="0"/>
    <xf numFmtId="0" fontId="17" fillId="21" borderId="1783" applyNumberFormat="0" applyAlignment="0" applyProtection="0"/>
    <xf numFmtId="0" fontId="25" fillId="8" borderId="1783" applyNumberFormat="0" applyAlignment="0" applyProtection="0"/>
    <xf numFmtId="0" fontId="28" fillId="21" borderId="1784" applyNumberFormat="0" applyAlignment="0" applyProtection="0"/>
    <xf numFmtId="0" fontId="30" fillId="0" borderId="1785" applyNumberFormat="0" applyFill="0" applyAlignment="0" applyProtection="0"/>
    <xf numFmtId="0" fontId="25" fillId="8" borderId="1803" applyNumberFormat="0" applyAlignment="0" applyProtection="0"/>
    <xf numFmtId="0" fontId="12" fillId="25" borderId="1829" applyNumberFormat="0" applyProtection="0">
      <alignment horizontal="left" vertical="center"/>
    </xf>
    <xf numFmtId="0" fontId="17" fillId="21" borderId="1840" applyNumberFormat="0" applyAlignment="0" applyProtection="0"/>
    <xf numFmtId="0" fontId="30" fillId="0" borderId="1842" applyNumberFormat="0" applyFill="0" applyAlignment="0" applyProtection="0"/>
    <xf numFmtId="0" fontId="12" fillId="25" borderId="1829" applyNumberFormat="0" applyProtection="0">
      <alignment horizontal="left" vertical="center"/>
    </xf>
    <xf numFmtId="0" fontId="25" fillId="8" borderId="1840" applyNumberFormat="0" applyAlignment="0" applyProtection="0"/>
    <xf numFmtId="0" fontId="17" fillId="21" borderId="1803" applyNumberFormat="0" applyAlignment="0" applyProtection="0"/>
    <xf numFmtId="0" fontId="12" fillId="24" borderId="1846" applyNumberFormat="0" applyFont="0" applyAlignment="0" applyProtection="0"/>
    <xf numFmtId="0" fontId="17" fillId="21" borderId="1794" applyNumberFormat="0" applyAlignment="0" applyProtection="0"/>
    <xf numFmtId="0" fontId="17" fillId="21" borderId="1794" applyNumberFormat="0" applyAlignment="0" applyProtection="0"/>
    <xf numFmtId="0" fontId="25" fillId="8" borderId="1794"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796" applyNumberFormat="0" applyAlignment="0" applyProtection="0"/>
    <xf numFmtId="0" fontId="30" fillId="0" borderId="1797" applyNumberFormat="0" applyFill="0" applyAlignment="0" applyProtection="0"/>
    <xf numFmtId="0" fontId="17" fillId="21" borderId="1794" applyNumberFormat="0" applyAlignment="0" applyProtection="0"/>
    <xf numFmtId="0" fontId="25" fillId="8" borderId="1794"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796" applyNumberFormat="0" applyAlignment="0" applyProtection="0"/>
    <xf numFmtId="0" fontId="30" fillId="0" borderId="1797" applyNumberFormat="0" applyFill="0" applyAlignment="0" applyProtection="0"/>
    <xf numFmtId="0" fontId="12" fillId="25" borderId="1793" applyNumberFormat="0" applyProtection="0">
      <alignment horizontal="left" vertical="center"/>
    </xf>
    <xf numFmtId="0" fontId="12" fillId="25" borderId="1793" applyNumberFormat="0" applyProtection="0">
      <alignment horizontal="left" vertical="center"/>
    </xf>
    <xf numFmtId="0" fontId="17" fillId="21" borderId="1794" applyNumberFormat="0" applyAlignment="0" applyProtection="0"/>
    <xf numFmtId="0" fontId="25" fillId="8" borderId="1794"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796" applyNumberFormat="0" applyAlignment="0" applyProtection="0"/>
    <xf numFmtId="0" fontId="30" fillId="0" borderId="1797" applyNumberFormat="0" applyFill="0" applyAlignment="0" applyProtection="0"/>
    <xf numFmtId="0" fontId="17" fillId="21" borderId="1794" applyNumberFormat="0" applyAlignment="0" applyProtection="0"/>
    <xf numFmtId="0" fontId="25" fillId="8" borderId="1794"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796" applyNumberFormat="0" applyAlignment="0" applyProtection="0"/>
    <xf numFmtId="0" fontId="30" fillId="0" borderId="1797" applyNumberFormat="0" applyFill="0" applyAlignment="0" applyProtection="0"/>
    <xf numFmtId="0" fontId="30" fillId="0" borderId="1797" applyNumberFormat="0" applyFill="0" applyAlignment="0" applyProtection="0"/>
    <xf numFmtId="0" fontId="28" fillId="21" borderId="1796"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5" fillId="8" borderId="1794" applyNumberFormat="0" applyAlignment="0" applyProtection="0"/>
    <xf numFmtId="0" fontId="17" fillId="21" borderId="1794" applyNumberFormat="0" applyAlignment="0" applyProtection="0"/>
    <xf numFmtId="0" fontId="12" fillId="24" borderId="1846" applyNumberFormat="0" applyFont="0" applyAlignment="0" applyProtection="0"/>
    <xf numFmtId="0" fontId="28" fillId="21" borderId="1841" applyNumberFormat="0" applyAlignment="0" applyProtection="0"/>
    <xf numFmtId="0" fontId="12" fillId="24" borderId="1846" applyNumberFormat="0" applyFont="0" applyAlignment="0" applyProtection="0"/>
    <xf numFmtId="0" fontId="12" fillId="61" borderId="1840" applyNumberFormat="0">
      <alignment horizontal="left" vertical="center"/>
    </xf>
    <xf numFmtId="0" fontId="12" fillId="60" borderId="1840" applyNumberFormat="0">
      <alignment horizontal="centerContinuous" vertical="center" wrapText="1"/>
    </xf>
    <xf numFmtId="0" fontId="17" fillId="21" borderId="1840" applyNumberFormat="0" applyAlignment="0" applyProtection="0"/>
    <xf numFmtId="0" fontId="25" fillId="8" borderId="1840"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30" fillId="0" borderId="1806" applyNumberFormat="0" applyFill="0" applyAlignment="0" applyProtection="0"/>
    <xf numFmtId="0" fontId="28" fillId="21" borderId="1805"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06" applyNumberFormat="0" applyFill="0" applyAlignment="0" applyProtection="0"/>
    <xf numFmtId="0" fontId="12" fillId="25" borderId="1793" applyNumberFormat="0" applyProtection="0">
      <alignment horizontal="left" vertical="center"/>
    </xf>
    <xf numFmtId="0" fontId="12" fillId="25" borderId="1793" applyNumberFormat="0" applyProtection="0">
      <alignment horizontal="left" vertical="center"/>
    </xf>
    <xf numFmtId="0" fontId="28" fillId="21" borderId="1805"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5" fillId="8" borderId="1803" applyNumberFormat="0" applyAlignment="0" applyProtection="0"/>
    <xf numFmtId="0" fontId="17" fillId="21" borderId="1803" applyNumberFormat="0" applyAlignment="0" applyProtection="0"/>
    <xf numFmtId="0" fontId="12" fillId="25" borderId="1793" applyNumberFormat="0" applyProtection="0">
      <alignment horizontal="left" vertical="center"/>
    </xf>
    <xf numFmtId="0" fontId="12" fillId="25" borderId="1793" applyNumberFormat="0" applyProtection="0">
      <alignment horizontal="left" vertical="center"/>
    </xf>
    <xf numFmtId="0" fontId="17" fillId="21" borderId="1803" applyNumberFormat="0" applyAlignment="0" applyProtection="0"/>
    <xf numFmtId="0" fontId="25" fillId="8" borderId="180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2" fillId="61" borderId="1861" applyNumberFormat="0">
      <alignment horizontal="left" vertical="center"/>
    </xf>
    <xf numFmtId="0" fontId="12" fillId="60" borderId="1861" applyNumberFormat="0">
      <alignment horizontal="centerContinuous" vertical="center" wrapText="1"/>
    </xf>
    <xf numFmtId="0" fontId="12" fillId="61" borderId="1849" applyNumberFormat="0">
      <alignment horizontal="left" vertical="center"/>
    </xf>
    <xf numFmtId="0" fontId="12" fillId="60" borderId="1849" applyNumberFormat="0">
      <alignment horizontal="centerContinuous" vertical="center" wrapText="1"/>
    </xf>
    <xf numFmtId="0" fontId="12" fillId="25" borderId="1817" applyNumberFormat="0" applyProtection="0">
      <alignment horizontal="left" vertical="center"/>
    </xf>
    <xf numFmtId="0" fontId="12" fillId="25" borderId="1817" applyNumberFormat="0" applyProtection="0">
      <alignment horizontal="left" vertical="center"/>
    </xf>
    <xf numFmtId="171" fontId="85" fillId="0" borderId="1816"/>
    <xf numFmtId="0" fontId="17" fillId="21" borderId="1803" applyNumberFormat="0" applyAlignment="0" applyProtection="0"/>
    <xf numFmtId="0" fontId="25" fillId="8" borderId="1803"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2" fillId="25" borderId="1812" applyNumberFormat="0" applyProtection="0">
      <alignment horizontal="left" vertical="center"/>
    </xf>
    <xf numFmtId="0" fontId="12" fillId="25" borderId="1812" applyNumberFormat="0" applyProtection="0">
      <alignment horizontal="left" vertical="center"/>
    </xf>
    <xf numFmtId="0" fontId="17" fillId="21" borderId="1803" applyNumberFormat="0" applyAlignment="0" applyProtection="0"/>
    <xf numFmtId="0" fontId="25" fillId="8" borderId="1803"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30" fillId="0" borderId="1806" applyNumberFormat="0" applyFill="0" applyAlignment="0" applyProtection="0"/>
    <xf numFmtId="0" fontId="28" fillId="21" borderId="1805"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06" applyNumberFormat="0" applyFill="0" applyAlignment="0" applyProtection="0"/>
    <xf numFmtId="0" fontId="28" fillId="21" borderId="1805"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20" applyNumberFormat="0" applyFill="0" applyAlignment="0" applyProtection="0"/>
    <xf numFmtId="0" fontId="28" fillId="21" borderId="1819"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25" fillId="8" borderId="1818" applyNumberFormat="0" applyAlignment="0" applyProtection="0"/>
    <xf numFmtId="0" fontId="17" fillId="21" borderId="1818" applyNumberFormat="0" applyAlignment="0" applyProtection="0"/>
    <xf numFmtId="0" fontId="30" fillId="0" borderId="1820" applyNumberFormat="0" applyFill="0" applyAlignment="0" applyProtection="0"/>
    <xf numFmtId="0" fontId="28" fillId="21" borderId="1819"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25" fillId="8" borderId="1818" applyNumberFormat="0" applyAlignment="0" applyProtection="0"/>
    <xf numFmtId="0" fontId="17" fillId="21" borderId="1818" applyNumberFormat="0" applyAlignment="0" applyProtection="0"/>
    <xf numFmtId="0" fontId="30" fillId="0" borderId="1820" applyNumberFormat="0" applyFill="0" applyAlignment="0" applyProtection="0"/>
    <xf numFmtId="0" fontId="28" fillId="21" borderId="1819" applyNumberFormat="0" applyAlignment="0" applyProtection="0"/>
    <xf numFmtId="0" fontId="12" fillId="24" borderId="1821" applyNumberFormat="0" applyFont="0" applyAlignment="0" applyProtection="0"/>
    <xf numFmtId="0" fontId="12" fillId="61" borderId="1861" applyNumberFormat="0">
      <alignment horizontal="left" vertical="center"/>
    </xf>
    <xf numFmtId="0" fontId="12" fillId="60" borderId="1861" applyNumberFormat="0">
      <alignment horizontal="centerContinuous" vertical="center" wrapText="1"/>
    </xf>
    <xf numFmtId="0" fontId="12" fillId="24" borderId="1821" applyNumberFormat="0" applyFont="0" applyAlignment="0" applyProtection="0"/>
    <xf numFmtId="0" fontId="25" fillId="8" borderId="1818" applyNumberFormat="0" applyAlignment="0" applyProtection="0"/>
    <xf numFmtId="0" fontId="17" fillId="21" borderId="1818" applyNumberFormat="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2" fillId="61" borderId="1861" applyNumberFormat="0">
      <alignment horizontal="left" vertical="center"/>
    </xf>
    <xf numFmtId="0" fontId="12" fillId="60" borderId="1861" applyNumberFormat="0">
      <alignment horizontal="centerContinuous" vertical="center" wrapText="1"/>
    </xf>
    <xf numFmtId="0" fontId="17" fillId="21" borderId="1803" applyNumberFormat="0" applyAlignment="0" applyProtection="0"/>
    <xf numFmtId="0" fontId="25" fillId="8" borderId="180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30" fillId="0" borderId="1820"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28" fillId="21" borderId="1819"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25" fillId="8" borderId="1818" applyNumberFormat="0" applyAlignment="0" applyProtection="0"/>
    <xf numFmtId="0" fontId="17" fillId="21" borderId="1818" applyNumberFormat="0" applyAlignment="0" applyProtection="0"/>
    <xf numFmtId="0" fontId="30" fillId="0" borderId="1806" applyNumberFormat="0" applyFill="0" applyAlignment="0" applyProtection="0"/>
    <xf numFmtId="0" fontId="28" fillId="21" borderId="1805"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06" applyNumberFormat="0" applyFill="0" applyAlignment="0" applyProtection="0"/>
    <xf numFmtId="0" fontId="28" fillId="21" borderId="1805"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25" fillId="8" borderId="1803" applyNumberFormat="0" applyAlignment="0" applyProtection="0"/>
    <xf numFmtId="0" fontId="17" fillId="21" borderId="1803" applyNumberFormat="0" applyAlignment="0" applyProtection="0"/>
    <xf numFmtId="0" fontId="12" fillId="25" borderId="1812" applyNumberFormat="0" applyProtection="0">
      <alignment horizontal="left" vertical="center"/>
    </xf>
    <xf numFmtId="0" fontId="12" fillId="25" borderId="1812" applyNumberFormat="0" applyProtection="0">
      <alignment horizontal="left" vertical="center"/>
    </xf>
    <xf numFmtId="0" fontId="30" fillId="0" borderId="1806" applyNumberFormat="0" applyFill="0" applyAlignment="0" applyProtection="0"/>
    <xf numFmtId="0" fontId="28" fillId="21" borderId="1805" applyNumberFormat="0" applyAlignment="0" applyProtection="0"/>
    <xf numFmtId="0" fontId="12" fillId="24" borderId="1821" applyNumberFormat="0" applyFont="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2" fillId="24" borderId="1821" applyNumberFormat="0" applyFont="0" applyAlignment="0" applyProtection="0"/>
    <xf numFmtId="0" fontId="28" fillId="21" borderId="1819" applyNumberFormat="0" applyAlignment="0" applyProtection="0"/>
    <xf numFmtId="0" fontId="30" fillId="0" borderId="1820" applyNumberFormat="0" applyFill="0" applyAlignment="0" applyProtection="0"/>
    <xf numFmtId="0" fontId="17" fillId="21" borderId="1818" applyNumberFormat="0" applyAlignment="0" applyProtection="0"/>
    <xf numFmtId="0" fontId="25" fillId="8" borderId="1818" applyNumberFormat="0" applyAlignment="0" applyProtection="0"/>
    <xf numFmtId="0" fontId="25" fillId="8" borderId="1803" applyNumberFormat="0" applyAlignment="0" applyProtection="0"/>
    <xf numFmtId="0" fontId="17" fillId="21" borderId="1803" applyNumberFormat="0" applyAlignment="0" applyProtection="0"/>
    <xf numFmtId="0" fontId="28" fillId="21" borderId="1819" applyNumberFormat="0" applyAlignment="0" applyProtection="0"/>
    <xf numFmtId="0" fontId="30" fillId="0" borderId="1820" applyNumberFormat="0" applyFill="0" applyAlignment="0" applyProtection="0"/>
    <xf numFmtId="0" fontId="30" fillId="0" borderId="1806"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28" fillId="21" borderId="1805"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5" borderId="1829" applyNumberFormat="0" applyProtection="0">
      <alignment horizontal="left" vertical="center"/>
    </xf>
    <xf numFmtId="0" fontId="28" fillId="21" borderId="1805" applyNumberFormat="0" applyAlignment="0" applyProtection="0"/>
    <xf numFmtId="0" fontId="30" fillId="0" borderId="1806" applyNumberFormat="0" applyFill="0" applyAlignment="0" applyProtection="0"/>
    <xf numFmtId="0" fontId="12" fillId="25" borderId="1812" applyNumberFormat="0" applyProtection="0">
      <alignment horizontal="left" vertical="center"/>
    </xf>
    <xf numFmtId="0" fontId="12" fillId="25" borderId="1812" applyNumberFormat="0" applyProtection="0">
      <alignment horizontal="left" vertical="center"/>
    </xf>
    <xf numFmtId="0" fontId="17" fillId="21" borderId="1803" applyNumberFormat="0" applyAlignment="0" applyProtection="0"/>
    <xf numFmtId="0" fontId="25" fillId="8" borderId="1803" applyNumberFormat="0" applyAlignment="0" applyProtection="0"/>
    <xf numFmtId="0" fontId="12" fillId="25" borderId="1829" applyNumberFormat="0" applyProtection="0">
      <alignment horizontal="left" vertical="center"/>
    </xf>
    <xf numFmtId="0" fontId="17" fillId="21" borderId="1840" applyNumberForma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28" fillId="21" borderId="1805" applyNumberFormat="0" applyAlignment="0" applyProtection="0"/>
    <xf numFmtId="0" fontId="30" fillId="0" borderId="1806" applyNumberFormat="0" applyFill="0" applyAlignment="0" applyProtection="0"/>
    <xf numFmtId="0" fontId="25" fillId="8" borderId="1832" applyNumberFormat="0" applyAlignment="0" applyProtection="0"/>
    <xf numFmtId="0" fontId="12" fillId="24" borderId="1833"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30" fillId="0" borderId="1835"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32" applyNumberFormat="0" applyAlignment="0" applyProtection="0"/>
    <xf numFmtId="0" fontId="25" fillId="8" borderId="1832" applyNumberFormat="0" applyAlignment="0" applyProtection="0"/>
    <xf numFmtId="0" fontId="12" fillId="24" borderId="1833"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30" fillId="0" borderId="1835" applyNumberFormat="0" applyFill="0" applyAlignment="0" applyProtection="0"/>
    <xf numFmtId="0" fontId="17" fillId="21" borderId="1832" applyNumberFormat="0" applyAlignment="0" applyProtection="0"/>
    <xf numFmtId="0" fontId="25" fillId="8" borderId="1832" applyNumberFormat="0" applyAlignment="0" applyProtection="0"/>
    <xf numFmtId="0" fontId="12" fillId="24" borderId="1833"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30" fillId="0" borderId="1835"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28" fillId="21" borderId="1841" applyNumberFormat="0" applyAlignment="0" applyProtection="0"/>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40" applyNumberFormat="0" applyAlignment="0" applyProtection="0"/>
    <xf numFmtId="0" fontId="25" fillId="8" borderId="1840" applyNumberFormat="0" applyAlignment="0" applyProtection="0"/>
    <xf numFmtId="0" fontId="25" fillId="8" borderId="1840" applyNumberFormat="0" applyAlignment="0" applyProtection="0"/>
    <xf numFmtId="0" fontId="17" fillId="21" borderId="1840" applyNumberFormat="0" applyAlignment="0" applyProtection="0"/>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28" fillId="21" borderId="1841" applyNumberFormat="0" applyAlignment="0" applyProtection="0"/>
    <xf numFmtId="0" fontId="30" fillId="0" borderId="1842" applyNumberFormat="0" applyFill="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30" fillId="0" borderId="1842" applyNumberFormat="0" applyFill="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25" fillId="8" borderId="1840"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40" applyNumberFormat="0" applyAlignment="0" applyProtection="0"/>
    <xf numFmtId="0" fontId="25" fillId="8" borderId="1840"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32" applyNumberFormat="0" applyAlignment="0" applyProtection="0"/>
    <xf numFmtId="0" fontId="25" fillId="8" borderId="1832" applyNumberFormat="0" applyAlignment="0" applyProtection="0"/>
    <xf numFmtId="0" fontId="12" fillId="24" borderId="1833"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30" fillId="0" borderId="1835" applyNumberFormat="0" applyFill="0" applyAlignment="0" applyProtection="0"/>
    <xf numFmtId="0" fontId="17" fillId="21" borderId="1832" applyNumberFormat="0" applyAlignment="0" applyProtection="0"/>
    <xf numFmtId="0" fontId="25" fillId="8" borderId="1832" applyNumberFormat="0" applyAlignment="0" applyProtection="0"/>
    <xf numFmtId="0" fontId="12" fillId="24" borderId="1833"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30" fillId="0" borderId="1835"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32" applyNumberFormat="0" applyAlignment="0" applyProtection="0"/>
    <xf numFmtId="0" fontId="25" fillId="8" borderId="1832" applyNumberFormat="0" applyAlignment="0" applyProtection="0"/>
    <xf numFmtId="0" fontId="12" fillId="24" borderId="1833"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30" fillId="0" borderId="1835" applyNumberFormat="0" applyFill="0" applyAlignment="0" applyProtection="0"/>
    <xf numFmtId="0" fontId="17" fillId="21" borderId="1832" applyNumberFormat="0" applyAlignment="0" applyProtection="0"/>
    <xf numFmtId="0" fontId="25" fillId="8" borderId="1832" applyNumberFormat="0" applyAlignment="0" applyProtection="0"/>
    <xf numFmtId="0" fontId="12" fillId="24" borderId="1833"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30" fillId="0" borderId="1835" applyNumberFormat="0" applyFill="0" applyAlignment="0" applyProtection="0"/>
    <xf numFmtId="0" fontId="17" fillId="21" borderId="1840" applyNumberFormat="0" applyAlignment="0" applyProtection="0"/>
    <xf numFmtId="0" fontId="12" fillId="25" borderId="1847" applyNumberFormat="0" applyProtection="0">
      <alignment horizontal="left" vertical="center"/>
    </xf>
    <xf numFmtId="0" fontId="12" fillId="25" borderId="1847" applyNumberFormat="0" applyProtection="0">
      <alignment horizontal="left" vertical="center"/>
    </xf>
    <xf numFmtId="0" fontId="17" fillId="21" borderId="1840" applyNumberFormat="0" applyAlignment="0" applyProtection="0"/>
    <xf numFmtId="0" fontId="25" fillId="8" borderId="1840" applyNumberFormat="0" applyAlignment="0" applyProtection="0"/>
    <xf numFmtId="0" fontId="12" fillId="25" borderId="1860" applyNumberFormat="0" applyProtection="0">
      <alignment horizontal="left" vertical="center"/>
    </xf>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12" fillId="25" borderId="1860" applyNumberFormat="0" applyProtection="0">
      <alignment horizontal="left" vertical="center"/>
    </xf>
    <xf numFmtId="0" fontId="28" fillId="21" borderId="1841" applyNumberFormat="0" applyAlignment="0" applyProtection="0"/>
    <xf numFmtId="0" fontId="30" fillId="0" borderId="1842"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40" applyNumberFormat="0" applyAlignment="0" applyProtection="0"/>
    <xf numFmtId="0" fontId="25" fillId="8" borderId="1840" applyNumberFormat="0" applyAlignment="0" applyProtection="0"/>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28" fillId="21" borderId="1841" applyNumberFormat="0" applyAlignment="0" applyProtection="0"/>
    <xf numFmtId="0" fontId="30" fillId="0" borderId="1842" applyNumberFormat="0" applyFill="0" applyAlignment="0" applyProtection="0"/>
    <xf numFmtId="0" fontId="30" fillId="0" borderId="1864" applyNumberFormat="0" applyFill="0" applyAlignment="0" applyProtection="0"/>
    <xf numFmtId="0" fontId="28" fillId="21" borderId="1863"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5" fillId="8" borderId="1861" applyNumberFormat="0" applyAlignment="0" applyProtection="0"/>
    <xf numFmtId="0" fontId="17" fillId="21" borderId="1861" applyNumberFormat="0" applyAlignment="0" applyProtection="0"/>
    <xf numFmtId="0" fontId="30" fillId="0" borderId="1864" applyNumberFormat="0" applyFill="0" applyAlignment="0" applyProtection="0"/>
    <xf numFmtId="0" fontId="28" fillId="21" borderId="1863"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5" fillId="8" borderId="1861" applyNumberFormat="0" applyAlignment="0" applyProtection="0"/>
    <xf numFmtId="0" fontId="17" fillId="21" borderId="1861" applyNumberFormat="0" applyAlignment="0" applyProtection="0"/>
    <xf numFmtId="0" fontId="30" fillId="0" borderId="1864" applyNumberFormat="0" applyFill="0" applyAlignment="0" applyProtection="0"/>
    <xf numFmtId="0" fontId="28" fillId="21" borderId="1863"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5" fillId="8" borderId="1861" applyNumberFormat="0" applyAlignment="0" applyProtection="0"/>
    <xf numFmtId="0" fontId="17" fillId="21" borderId="1861" applyNumberFormat="0" applyAlignment="0" applyProtection="0"/>
    <xf numFmtId="0" fontId="30" fillId="0" borderId="1864" applyNumberFormat="0" applyFill="0" applyAlignment="0" applyProtection="0"/>
    <xf numFmtId="0" fontId="12" fillId="25" borderId="1860" applyNumberFormat="0" applyProtection="0">
      <alignment horizontal="left" vertical="center"/>
    </xf>
    <xf numFmtId="0" fontId="12" fillId="25" borderId="1860" applyNumberFormat="0" applyProtection="0">
      <alignment horizontal="left" vertical="center"/>
    </xf>
    <xf numFmtId="0" fontId="28" fillId="21" borderId="1863"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5" fillId="8" borderId="1861" applyNumberForma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7" fillId="21" borderId="1861" applyNumberFormat="0" applyAlignment="0" applyProtection="0"/>
    <xf numFmtId="0" fontId="30" fillId="0" borderId="1864" applyNumberFormat="0" applyFill="0" applyAlignment="0" applyProtection="0"/>
    <xf numFmtId="0" fontId="28" fillId="21" borderId="1863"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5" fillId="8" borderId="1861" applyNumberFormat="0" applyAlignment="0" applyProtection="0"/>
    <xf numFmtId="0" fontId="17" fillId="21" borderId="1861" applyNumberFormat="0" applyAlignment="0" applyProtection="0"/>
    <xf numFmtId="0" fontId="30" fillId="0" borderId="1864" applyNumberFormat="0" applyFill="0" applyAlignment="0" applyProtection="0"/>
    <xf numFmtId="0" fontId="28" fillId="21" borderId="1863"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5" fillId="8" borderId="1861" applyNumberFormat="0" applyAlignment="0" applyProtection="0"/>
    <xf numFmtId="0" fontId="17" fillId="21" borderId="1861" applyNumberFormat="0" applyAlignment="0" applyProtection="0"/>
    <xf numFmtId="0" fontId="17" fillId="21" borderId="1849" applyNumberFormat="0" applyAlignment="0" applyProtection="0"/>
    <xf numFmtId="0" fontId="25" fillId="8" borderId="1849" applyNumberFormat="0" applyAlignment="0" applyProtection="0"/>
    <xf numFmtId="0" fontId="28" fillId="21" borderId="1850" applyNumberFormat="0" applyAlignment="0" applyProtection="0"/>
    <xf numFmtId="0" fontId="30" fillId="0" borderId="1851" applyNumberFormat="0" applyFill="0" applyAlignment="0" applyProtection="0"/>
    <xf numFmtId="0" fontId="17" fillId="21" borderId="1849" applyNumberFormat="0" applyAlignment="0" applyProtection="0"/>
    <xf numFmtId="0" fontId="25" fillId="8" borderId="1849" applyNumberFormat="0" applyAlignment="0" applyProtection="0"/>
    <xf numFmtId="0" fontId="28" fillId="21" borderId="1850" applyNumberFormat="0" applyAlignment="0" applyProtection="0"/>
    <xf numFmtId="0" fontId="30" fillId="0" borderId="1851" applyNumberFormat="0" applyFill="0" applyAlignment="0" applyProtection="0"/>
    <xf numFmtId="0" fontId="12" fillId="25" borderId="1847" applyNumberFormat="0" applyProtection="0">
      <alignment horizontal="left" vertical="center"/>
    </xf>
    <xf numFmtId="0" fontId="12" fillId="25" borderId="1847" applyNumberFormat="0" applyProtection="0">
      <alignment horizontal="left" vertical="center"/>
    </xf>
    <xf numFmtId="0" fontId="17" fillId="21" borderId="1849" applyNumberFormat="0" applyAlignment="0" applyProtection="0"/>
    <xf numFmtId="0" fontId="25" fillId="8" borderId="1849" applyNumberFormat="0" applyAlignment="0" applyProtection="0"/>
    <xf numFmtId="0" fontId="30" fillId="0" borderId="1864" applyNumberFormat="0" applyFill="0" applyAlignment="0" applyProtection="0"/>
    <xf numFmtId="0" fontId="28" fillId="21" borderId="1863" applyNumberFormat="0" applyAlignment="0" applyProtection="0"/>
    <xf numFmtId="0" fontId="28" fillId="21" borderId="1850" applyNumberFormat="0" applyAlignment="0" applyProtection="0"/>
    <xf numFmtId="0" fontId="30" fillId="0" borderId="1851" applyNumberFormat="0" applyFill="0" applyAlignment="0" applyProtection="0"/>
    <xf numFmtId="0" fontId="17" fillId="21" borderId="1849" applyNumberFormat="0" applyAlignment="0" applyProtection="0"/>
    <xf numFmtId="0" fontId="25" fillId="8" borderId="1849"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50" applyNumberFormat="0" applyAlignment="0" applyProtection="0"/>
    <xf numFmtId="0" fontId="30" fillId="0" borderId="1851" applyNumberFormat="0" applyFill="0" applyAlignment="0" applyProtection="0"/>
    <xf numFmtId="0" fontId="25" fillId="8" borderId="1861" applyNumberFormat="0" applyAlignment="0" applyProtection="0"/>
    <xf numFmtId="0" fontId="17" fillId="21" borderId="1861" applyNumberFormat="0" applyAlignment="0" applyProtection="0"/>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2" fillId="25" borderId="1860" applyNumberFormat="0" applyProtection="0">
      <alignment horizontal="left" vertical="center"/>
    </xf>
    <xf numFmtId="0" fontId="12" fillId="25" borderId="1860" applyNumberFormat="0" applyProtection="0">
      <alignment horizontal="left" vertical="center"/>
    </xf>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30" fillId="0" borderId="1864" applyNumberFormat="0" applyFill="0" applyAlignment="0" applyProtection="0"/>
    <xf numFmtId="0" fontId="25" fillId="8" borderId="1861" applyNumberForma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25" fillId="8" borderId="1861" applyNumberFormat="0" applyAlignment="0" applyProtection="0"/>
    <xf numFmtId="0" fontId="28" fillId="21" borderId="1863" applyNumberFormat="0" applyAlignment="0" applyProtection="0"/>
    <xf numFmtId="0" fontId="30" fillId="0" borderId="1864" applyNumberFormat="0" applyFill="0" applyAlignment="0" applyProtection="0"/>
    <xf numFmtId="0" fontId="12" fillId="25" borderId="1860" applyNumberFormat="0" applyProtection="0">
      <alignment horizontal="left" vertical="center"/>
    </xf>
    <xf numFmtId="0" fontId="12" fillId="25" borderId="1860" applyNumberFormat="0" applyProtection="0">
      <alignment horizontal="left" vertical="center"/>
    </xf>
    <xf numFmtId="0" fontId="17" fillId="21" borderId="1861" applyNumberFormat="0" applyAlignment="0" applyProtection="0"/>
    <xf numFmtId="0" fontId="25" fillId="8" borderId="1861" applyNumberFormat="0" applyAlignment="0" applyProtection="0"/>
    <xf numFmtId="0" fontId="28" fillId="21" borderId="1863" applyNumberForma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25" fillId="8" borderId="1861" applyNumberForma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2" fillId="25" borderId="1860" applyNumberFormat="0" applyProtection="0">
      <alignment horizontal="left" vertical="center"/>
    </xf>
    <xf numFmtId="0" fontId="12" fillId="25" borderId="1860" applyNumberFormat="0" applyProtection="0">
      <alignment horizontal="left" vertical="center"/>
    </xf>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2" fillId="25" borderId="1860" applyNumberFormat="0" applyProtection="0">
      <alignment horizontal="left" vertical="center"/>
    </xf>
    <xf numFmtId="0" fontId="12" fillId="25" borderId="1860" applyNumberFormat="0" applyProtection="0">
      <alignment horizontal="left" vertical="center"/>
    </xf>
    <xf numFmtId="208" fontId="90" fillId="63" borderId="1869"/>
    <xf numFmtId="166" fontId="113" fillId="0" borderId="1870">
      <protection locked="0"/>
    </xf>
    <xf numFmtId="167" fontId="87" fillId="0" borderId="2317" applyFont="0"/>
    <xf numFmtId="237" fontId="12" fillId="71" borderId="1860" applyNumberFormat="0" applyFont="0" applyBorder="0" applyAlignment="0" applyProtection="0"/>
    <xf numFmtId="10" fontId="108" fillId="65" borderId="1860" applyNumberFormat="0" applyBorder="0" applyAlignment="0" applyProtection="0"/>
    <xf numFmtId="0" fontId="147" fillId="73" borderId="1871">
      <alignment horizontal="left" vertical="center" wrapText="1"/>
    </xf>
    <xf numFmtId="0" fontId="12" fillId="0" borderId="1860"/>
    <xf numFmtId="264" fontId="172" fillId="65" borderId="1860" applyFill="0" applyBorder="0" applyAlignment="0" applyProtection="0">
      <alignment horizontal="right"/>
      <protection locked="0"/>
    </xf>
    <xf numFmtId="0" fontId="177" fillId="67" borderId="1860">
      <alignment horizontal="center" vertical="center" wrapText="1"/>
      <protection hidden="1"/>
    </xf>
    <xf numFmtId="0" fontId="183" fillId="81" borderId="1860" applyNumberFormat="0" applyProtection="0">
      <alignment horizontal="center" vertical="center"/>
    </xf>
    <xf numFmtId="0" fontId="11" fillId="81" borderId="1860" applyNumberFormat="0" applyProtection="0">
      <alignment horizontal="center" vertical="center" wrapText="1"/>
    </xf>
    <xf numFmtId="0" fontId="11" fillId="81" borderId="1860" applyNumberFormat="0" applyProtection="0">
      <alignment horizontal="center" vertical="center"/>
    </xf>
    <xf numFmtId="0" fontId="11" fillId="81" borderId="1860" applyNumberFormat="0" applyProtection="0">
      <alignment horizontal="center" vertical="center" wrapText="1"/>
    </xf>
    <xf numFmtId="0" fontId="11" fillId="60" borderId="1860" applyNumberFormat="0" applyProtection="0">
      <alignment horizontal="left" vertical="center" wrapText="1"/>
    </xf>
    <xf numFmtId="257" fontId="11" fillId="82" borderId="1860" applyNumberFormat="0" applyProtection="0">
      <alignment horizontal="center" vertical="center" wrapText="1"/>
    </xf>
    <xf numFmtId="0" fontId="12" fillId="25" borderId="1860" applyNumberFormat="0" applyProtection="0">
      <alignment horizontal="left" vertical="center" wrapText="1"/>
    </xf>
    <xf numFmtId="0" fontId="11" fillId="60" borderId="1860" applyNumberFormat="0" applyProtection="0">
      <alignment horizontal="left" vertical="center" wrapText="1"/>
    </xf>
    <xf numFmtId="241" fontId="194" fillId="86" borderId="1872" applyNumberFormat="0" applyBorder="0" applyAlignment="0" applyProtection="0">
      <alignment vertical="center"/>
    </xf>
    <xf numFmtId="171" fontId="85" fillId="0" borderId="1873"/>
    <xf numFmtId="0" fontId="147" fillId="73" borderId="1871">
      <alignment horizontal="left" vertical="center" wrapText="1"/>
    </xf>
    <xf numFmtId="166" fontId="113" fillId="0" borderId="1870">
      <protection locked="0"/>
    </xf>
    <xf numFmtId="208" fontId="90" fillId="63" borderId="1869"/>
    <xf numFmtId="241" fontId="194" fillId="86" borderId="1872" applyNumberFormat="0" applyBorder="0" applyAlignment="0" applyProtection="0">
      <alignment vertical="center"/>
    </xf>
    <xf numFmtId="171" fontId="85" fillId="0" borderId="1873"/>
    <xf numFmtId="0" fontId="17" fillId="21" borderId="1875" applyNumberFormat="0" applyAlignment="0" applyProtection="0"/>
    <xf numFmtId="0" fontId="25" fillId="8" borderId="1875" applyNumberFormat="0" applyAlignment="0" applyProtection="0"/>
    <xf numFmtId="0" fontId="12" fillId="24" borderId="1876" applyNumberFormat="0" applyFont="0" applyAlignment="0" applyProtection="0"/>
    <xf numFmtId="0" fontId="12" fillId="24" borderId="1876" applyNumberFormat="0" applyFont="0" applyAlignment="0" applyProtection="0"/>
    <xf numFmtId="0" fontId="28" fillId="21" borderId="1877" applyNumberFormat="0" applyAlignment="0" applyProtection="0"/>
    <xf numFmtId="0" fontId="30" fillId="0" borderId="1878" applyNumberFormat="0" applyFill="0" applyAlignment="0" applyProtection="0"/>
    <xf numFmtId="0" fontId="17" fillId="21" borderId="1875" applyNumberFormat="0" applyAlignment="0" applyProtection="0"/>
    <xf numFmtId="0" fontId="25" fillId="8" borderId="1875" applyNumberFormat="0" applyAlignment="0" applyProtection="0"/>
    <xf numFmtId="0" fontId="12" fillId="24" borderId="1876" applyNumberFormat="0" applyFont="0" applyAlignment="0" applyProtection="0"/>
    <xf numFmtId="0" fontId="12" fillId="24" borderId="1876" applyNumberFormat="0" applyFont="0" applyAlignment="0" applyProtection="0"/>
    <xf numFmtId="0" fontId="28" fillId="21" borderId="1877" applyNumberFormat="0" applyAlignment="0" applyProtection="0"/>
    <xf numFmtId="0" fontId="30" fillId="0" borderId="1878" applyNumberFormat="0" applyFill="0" applyAlignment="0" applyProtection="0"/>
    <xf numFmtId="0" fontId="12" fillId="25" borderId="1874" applyNumberFormat="0" applyProtection="0">
      <alignment horizontal="left" vertical="center"/>
    </xf>
    <xf numFmtId="0" fontId="12" fillId="25" borderId="1874" applyNumberFormat="0" applyProtection="0">
      <alignment horizontal="left" vertical="center"/>
    </xf>
    <xf numFmtId="0" fontId="17" fillId="21" borderId="1875" applyNumberFormat="0" applyAlignment="0" applyProtection="0"/>
    <xf numFmtId="0" fontId="25" fillId="8" borderId="1875" applyNumberFormat="0" applyAlignment="0" applyProtection="0"/>
    <xf numFmtId="0" fontId="12" fillId="24" borderId="1876" applyNumberFormat="0" applyFont="0" applyAlignment="0" applyProtection="0"/>
    <xf numFmtId="0" fontId="12" fillId="24" borderId="1876" applyNumberFormat="0" applyFont="0" applyAlignment="0" applyProtection="0"/>
    <xf numFmtId="0" fontId="28" fillId="21" borderId="1877" applyNumberFormat="0" applyAlignment="0" applyProtection="0"/>
    <xf numFmtId="0" fontId="30" fillId="0" borderId="1878" applyNumberFormat="0" applyFill="0" applyAlignment="0" applyProtection="0"/>
    <xf numFmtId="0" fontId="17" fillId="21" borderId="1875" applyNumberFormat="0" applyAlignment="0" applyProtection="0"/>
    <xf numFmtId="0" fontId="25" fillId="8" borderId="1875" applyNumberFormat="0" applyAlignment="0" applyProtection="0"/>
    <xf numFmtId="0" fontId="12" fillId="24" borderId="1876" applyNumberFormat="0" applyFont="0" applyAlignment="0" applyProtection="0"/>
    <xf numFmtId="0" fontId="12" fillId="24" borderId="1876" applyNumberFormat="0" applyFont="0" applyAlignment="0" applyProtection="0"/>
    <xf numFmtId="0" fontId="28" fillId="21" borderId="1877" applyNumberFormat="0" applyAlignment="0" applyProtection="0"/>
    <xf numFmtId="0" fontId="30" fillId="0" borderId="1878" applyNumberFormat="0" applyFill="0" applyAlignment="0" applyProtection="0"/>
    <xf numFmtId="208" fontId="90" fillId="63" borderId="1895"/>
    <xf numFmtId="0" fontId="147" fillId="73" borderId="1923">
      <alignment horizontal="left" vertical="center" wrapText="1"/>
    </xf>
    <xf numFmtId="166" fontId="113" fillId="0" borderId="1922">
      <protection locked="0"/>
    </xf>
    <xf numFmtId="208" fontId="90" fillId="63" borderId="1921"/>
    <xf numFmtId="0" fontId="147" fillId="73" borderId="1941">
      <alignment horizontal="left" vertical="center" wrapText="1"/>
    </xf>
    <xf numFmtId="166" fontId="113" fillId="0" borderId="1940">
      <protection locked="0"/>
    </xf>
    <xf numFmtId="208" fontId="90" fillId="63" borderId="1939"/>
    <xf numFmtId="0" fontId="147" fillId="73" borderId="1923">
      <alignment horizontal="left" vertical="center" wrapText="1"/>
    </xf>
    <xf numFmtId="166" fontId="113" fillId="0" borderId="1922">
      <protection locked="0"/>
    </xf>
    <xf numFmtId="208" fontId="90" fillId="63" borderId="1921"/>
    <xf numFmtId="0" fontId="147" fillId="73" borderId="1884">
      <alignment horizontal="left" vertical="center" wrapText="1"/>
    </xf>
    <xf numFmtId="166" fontId="113" fillId="0" borderId="1883">
      <protection locked="0"/>
    </xf>
    <xf numFmtId="208" fontId="90" fillId="63" borderId="1882"/>
    <xf numFmtId="0" fontId="147" fillId="73" borderId="1884">
      <alignment horizontal="left" vertical="center" wrapText="1"/>
    </xf>
    <xf numFmtId="166" fontId="113" fillId="0" borderId="1883">
      <protection locked="0"/>
    </xf>
    <xf numFmtId="208" fontId="90" fillId="63" borderId="1882"/>
    <xf numFmtId="0" fontId="12" fillId="0" borderId="1888"/>
    <xf numFmtId="0" fontId="12" fillId="0" borderId="1929"/>
    <xf numFmtId="0" fontId="12" fillId="0" borderId="1750"/>
    <xf numFmtId="0" fontId="147" fillId="73" borderId="1897">
      <alignment horizontal="left" vertical="center" wrapText="1"/>
    </xf>
    <xf numFmtId="10" fontId="108" fillId="65" borderId="1888" applyNumberFormat="0" applyBorder="0" applyAlignment="0" applyProtection="0"/>
    <xf numFmtId="0" fontId="147" fillId="73" borderId="1897">
      <alignment horizontal="left" vertical="center" wrapText="1"/>
    </xf>
    <xf numFmtId="0" fontId="147" fillId="73" borderId="1910">
      <alignment horizontal="left" vertical="center" wrapText="1"/>
    </xf>
    <xf numFmtId="0" fontId="147" fillId="73" borderId="1884">
      <alignment horizontal="left" vertical="center" wrapText="1"/>
    </xf>
    <xf numFmtId="10" fontId="108" fillId="65" borderId="1750" applyNumberFormat="0" applyBorder="0" applyAlignment="0" applyProtection="0"/>
    <xf numFmtId="10" fontId="108" fillId="65" borderId="1929" applyNumberFormat="0" applyBorder="0" applyAlignment="0" applyProtection="0"/>
    <xf numFmtId="0" fontId="47" fillId="0" borderId="1894">
      <alignment horizontal="left" vertical="center"/>
    </xf>
    <xf numFmtId="237" fontId="12" fillId="71" borderId="1888" applyNumberFormat="0" applyFont="0" applyBorder="0" applyAlignment="0" applyProtection="0"/>
    <xf numFmtId="1" fontId="121" fillId="69" borderId="1889" applyNumberFormat="0" applyBorder="0" applyAlignment="0">
      <alignment horizontal="centerContinuous" vertical="center"/>
      <protection locked="0"/>
    </xf>
    <xf numFmtId="0" fontId="25" fillId="8" borderId="1890" applyNumberFormat="0" applyAlignment="0" applyProtection="0"/>
    <xf numFmtId="0" fontId="47" fillId="0" borderId="1852">
      <alignment horizontal="left" vertical="center"/>
    </xf>
    <xf numFmtId="0" fontId="47" fillId="0" borderId="1927">
      <alignment horizontal="left" vertical="center"/>
    </xf>
    <xf numFmtId="237" fontId="12" fillId="71" borderId="1750" applyNumberFormat="0" applyFont="0" applyBorder="0" applyAlignment="0" applyProtection="0"/>
    <xf numFmtId="0" fontId="47" fillId="0" borderId="1918">
      <alignment horizontal="left" vertical="center"/>
    </xf>
    <xf numFmtId="237" fontId="12" fillId="71" borderId="1929" applyNumberFormat="0" applyFont="0" applyBorder="0" applyAlignment="0" applyProtection="0"/>
    <xf numFmtId="1" fontId="121" fillId="69" borderId="1756" applyNumberFormat="0" applyBorder="0" applyAlignment="0">
      <alignment horizontal="centerContinuous" vertical="center"/>
      <protection locked="0"/>
    </xf>
    <xf numFmtId="1" fontId="121" fillId="69" borderId="1914" applyNumberFormat="0" applyBorder="0" applyAlignment="0">
      <alignment horizontal="centerContinuous" vertical="center"/>
      <protection locked="0"/>
    </xf>
    <xf numFmtId="0" fontId="25" fillId="8" borderId="1904" applyNumberFormat="0" applyAlignment="0" applyProtection="0"/>
    <xf numFmtId="224" fontId="108" fillId="0" borderId="1452" applyFont="0" applyFill="0" applyBorder="0" applyAlignment="0" applyProtection="0"/>
    <xf numFmtId="0" fontId="25" fillId="8" borderId="1875" applyNumberFormat="0" applyAlignment="0" applyProtection="0"/>
    <xf numFmtId="1" fontId="121" fillId="69" borderId="1934" applyNumberFormat="0" applyBorder="0" applyAlignment="0">
      <alignment horizontal="centerContinuous" vertical="center"/>
      <protection locked="0"/>
    </xf>
    <xf numFmtId="0" fontId="25" fillId="8" borderId="1915" applyNumberFormat="0" applyAlignment="0" applyProtection="0"/>
    <xf numFmtId="224" fontId="108" fillId="0" borderId="1452" applyFont="0" applyFill="0" applyBorder="0" applyAlignment="0" applyProtection="0"/>
    <xf numFmtId="0" fontId="25" fillId="8" borderId="1930" applyNumberFormat="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41" fontId="194" fillId="86" borderId="1898" applyNumberFormat="0" applyBorder="0" applyAlignment="0" applyProtection="0">
      <alignment vertical="center"/>
    </xf>
    <xf numFmtId="171" fontId="85" fillId="0" borderId="1899"/>
    <xf numFmtId="241" fontId="194" fillId="86" borderId="1898" applyNumberFormat="0" applyBorder="0" applyAlignment="0" applyProtection="0">
      <alignment vertical="center"/>
    </xf>
    <xf numFmtId="171" fontId="85" fillId="0" borderId="1899"/>
    <xf numFmtId="171" fontId="85" fillId="0" borderId="1925"/>
    <xf numFmtId="241" fontId="194" fillId="86" borderId="1885" applyNumberFormat="0" applyBorder="0" applyAlignment="0" applyProtection="0">
      <alignment vertical="center"/>
    </xf>
    <xf numFmtId="171" fontId="85" fillId="0" borderId="1887"/>
    <xf numFmtId="241" fontId="194" fillId="86" borderId="1942" applyNumberFormat="0" applyBorder="0" applyAlignment="0" applyProtection="0">
      <alignment vertical="center"/>
    </xf>
    <xf numFmtId="171" fontId="85" fillId="0" borderId="1943"/>
    <xf numFmtId="171" fontId="85" fillId="0" borderId="1925"/>
    <xf numFmtId="166" fontId="113" fillId="0" borderId="1896">
      <protection locked="0"/>
    </xf>
    <xf numFmtId="0" fontId="12" fillId="24" borderId="1891" applyNumberFormat="0" applyFont="0" applyAlignment="0" applyProtection="0"/>
    <xf numFmtId="166" fontId="113" fillId="0" borderId="1883">
      <protection locked="0"/>
    </xf>
    <xf numFmtId="166" fontId="113" fillId="0" borderId="1896">
      <protection locked="0"/>
    </xf>
    <xf numFmtId="166" fontId="113" fillId="0" borderId="1909">
      <protection locked="0"/>
    </xf>
    <xf numFmtId="0" fontId="12" fillId="24" borderId="1905" applyNumberFormat="0" applyFont="0" applyAlignment="0" applyProtection="0"/>
    <xf numFmtId="0" fontId="12" fillId="24" borderId="1926" applyNumberFormat="0" applyFont="0" applyAlignment="0" applyProtection="0"/>
    <xf numFmtId="0" fontId="12" fillId="24" borderId="1931" applyNumberFormat="0" applyFont="0" applyAlignment="0" applyProtection="0"/>
    <xf numFmtId="0" fontId="17" fillId="21" borderId="1890" applyNumberFormat="0" applyAlignment="0" applyProtection="0"/>
    <xf numFmtId="0" fontId="83" fillId="0" borderId="1853" applyNumberFormat="0" applyFont="0" applyFill="0" applyAlignment="0" applyProtection="0"/>
    <xf numFmtId="0" fontId="17" fillId="21" borderId="1875" applyNumberFormat="0" applyAlignment="0" applyProtection="0"/>
    <xf numFmtId="208" fontId="90" fillId="63" borderId="1895"/>
    <xf numFmtId="0" fontId="83" fillId="0" borderId="1881" applyNumberFormat="0" applyFont="0" applyFill="0" applyAlignment="0" applyProtection="0"/>
    <xf numFmtId="0" fontId="17" fillId="21" borderId="1904" applyNumberFormat="0" applyAlignment="0" applyProtection="0"/>
    <xf numFmtId="208" fontId="90" fillId="63" borderId="1882"/>
    <xf numFmtId="0" fontId="83" fillId="0" borderId="1903" applyNumberFormat="0" applyFont="0" applyFill="0" applyAlignment="0" applyProtection="0"/>
    <xf numFmtId="167" fontId="87" fillId="0" borderId="1886" applyFont="0"/>
    <xf numFmtId="0" fontId="17" fillId="21" borderId="1915" applyNumberFormat="0" applyAlignment="0" applyProtection="0"/>
    <xf numFmtId="208" fontId="90" fillId="63" borderId="1895"/>
    <xf numFmtId="0" fontId="83" fillId="0" borderId="1928" applyNumberFormat="0" applyFont="0" applyFill="0" applyAlignment="0" applyProtection="0"/>
    <xf numFmtId="208" fontId="90" fillId="63" borderId="1908"/>
    <xf numFmtId="0" fontId="17" fillId="21" borderId="1930" applyNumberFormat="0" applyAlignment="0" applyProtection="0"/>
    <xf numFmtId="0" fontId="83" fillId="0" borderId="1919" applyNumberFormat="0" applyFont="0" applyFill="0" applyAlignment="0" applyProtection="0"/>
    <xf numFmtId="241" fontId="194" fillId="86" borderId="1885" applyNumberFormat="0" applyBorder="0" applyAlignment="0" applyProtection="0">
      <alignment vertical="center"/>
    </xf>
    <xf numFmtId="0" fontId="12" fillId="61" borderId="1890" applyNumberFormat="0">
      <alignment horizontal="left" vertical="center"/>
    </xf>
    <xf numFmtId="0" fontId="12" fillId="60" borderId="1890" applyNumberFormat="0">
      <alignment horizontal="centerContinuous" vertical="center" wrapText="1"/>
    </xf>
    <xf numFmtId="0" fontId="12" fillId="61" borderId="1875" applyNumberFormat="0">
      <alignment horizontal="left" vertical="center"/>
    </xf>
    <xf numFmtId="0" fontId="12" fillId="60" borderId="1875" applyNumberFormat="0">
      <alignment horizontal="centerContinuous" vertical="center" wrapText="1"/>
    </xf>
    <xf numFmtId="0" fontId="12" fillId="61" borderId="1890" applyNumberFormat="0">
      <alignment horizontal="left" vertical="center"/>
    </xf>
    <xf numFmtId="0" fontId="12" fillId="60" borderId="1890" applyNumberFormat="0">
      <alignment horizontal="centerContinuous" vertical="center" wrapText="1"/>
    </xf>
    <xf numFmtId="0" fontId="30" fillId="0" borderId="1907" applyNumberFormat="0" applyFill="0" applyAlignment="0" applyProtection="0"/>
    <xf numFmtId="0" fontId="17" fillId="21" borderId="1904" applyNumberFormat="0" applyAlignment="0" applyProtection="0"/>
    <xf numFmtId="0" fontId="12" fillId="24" borderId="1905" applyNumberFormat="0" applyFont="0" applyAlignment="0" applyProtection="0"/>
    <xf numFmtId="0" fontId="28" fillId="21" borderId="1906" applyNumberFormat="0" applyAlignment="0" applyProtection="0"/>
    <xf numFmtId="0" fontId="17" fillId="21" borderId="1904" applyNumberFormat="0" applyAlignment="0" applyProtection="0"/>
    <xf numFmtId="0" fontId="25" fillId="8" borderId="1904" applyNumberFormat="0" applyAlignment="0" applyProtection="0"/>
    <xf numFmtId="0" fontId="12" fillId="24" borderId="1905" applyNumberFormat="0" applyFont="0" applyAlignment="0" applyProtection="0"/>
    <xf numFmtId="0" fontId="25" fillId="8" borderId="1904" applyNumberFormat="0" applyAlignment="0" applyProtection="0"/>
    <xf numFmtId="0" fontId="12" fillId="24" borderId="1905" applyNumberFormat="0" applyFont="0" applyAlignment="0" applyProtection="0"/>
    <xf numFmtId="0" fontId="12" fillId="61" borderId="1904" applyNumberFormat="0">
      <alignment horizontal="left" vertical="center"/>
    </xf>
    <xf numFmtId="0" fontId="12" fillId="60" borderId="1904" applyNumberFormat="0">
      <alignment horizontal="centerContinuous" vertical="center" wrapText="1"/>
    </xf>
    <xf numFmtId="0" fontId="17" fillId="21" borderId="1904" applyNumberFormat="0" applyAlignment="0" applyProtection="0"/>
    <xf numFmtId="0" fontId="12" fillId="24" borderId="1905" applyNumberFormat="0" applyFont="0" applyAlignment="0" applyProtection="0"/>
    <xf numFmtId="0" fontId="12" fillId="24" borderId="1905" applyNumberFormat="0" applyFont="0" applyAlignment="0" applyProtection="0"/>
    <xf numFmtId="0" fontId="28" fillId="21" borderId="1906" applyNumberFormat="0" applyAlignment="0" applyProtection="0"/>
    <xf numFmtId="0" fontId="30" fillId="0" borderId="1907" applyNumberFormat="0" applyFill="0" applyAlignment="0" applyProtection="0"/>
    <xf numFmtId="0" fontId="17" fillId="21" borderId="1904" applyNumberFormat="0" applyAlignment="0" applyProtection="0"/>
    <xf numFmtId="0" fontId="25" fillId="8" borderId="1904" applyNumberFormat="0" applyAlignment="0" applyProtection="0"/>
    <xf numFmtId="0" fontId="12" fillId="24" borderId="1905" applyNumberFormat="0" applyFont="0" applyAlignment="0" applyProtection="0"/>
    <xf numFmtId="0" fontId="12" fillId="24" borderId="1905" applyNumberFormat="0" applyFont="0" applyAlignment="0" applyProtection="0"/>
    <xf numFmtId="0" fontId="28" fillId="21" borderId="1906" applyNumberFormat="0" applyAlignment="0" applyProtection="0"/>
    <xf numFmtId="0" fontId="30" fillId="0" borderId="1907" applyNumberFormat="0" applyFill="0" applyAlignment="0" applyProtection="0"/>
    <xf numFmtId="0" fontId="25" fillId="8" borderId="1904" applyNumberFormat="0" applyAlignment="0" applyProtection="0"/>
    <xf numFmtId="0" fontId="12" fillId="61" borderId="1915" applyNumberFormat="0">
      <alignment horizontal="left" vertical="center"/>
    </xf>
    <xf numFmtId="0" fontId="12" fillId="60" borderId="1915" applyNumberFormat="0">
      <alignment horizontal="centerContinuous" vertical="center" wrapText="1"/>
    </xf>
    <xf numFmtId="0" fontId="12" fillId="61" borderId="1915" applyNumberFormat="0">
      <alignment horizontal="left" vertical="center"/>
    </xf>
    <xf numFmtId="0" fontId="12" fillId="60" borderId="1915" applyNumberFormat="0">
      <alignment horizontal="centerContinuous" vertical="center" wrapText="1"/>
    </xf>
    <xf numFmtId="0" fontId="12" fillId="61" borderId="1930" applyNumberFormat="0">
      <alignment horizontal="left" vertical="center"/>
    </xf>
    <xf numFmtId="0" fontId="12" fillId="60" borderId="1930" applyNumberFormat="0">
      <alignment horizontal="centerContinuous" vertical="center" wrapText="1"/>
    </xf>
    <xf numFmtId="0" fontId="12" fillId="61" borderId="1915" applyNumberFormat="0">
      <alignment horizontal="left" vertical="center"/>
    </xf>
    <xf numFmtId="0" fontId="12" fillId="60" borderId="1915" applyNumberFormat="0">
      <alignment horizontal="centerContinuous" vertical="center" wrapText="1"/>
    </xf>
    <xf numFmtId="0" fontId="12" fillId="61" borderId="1935" applyNumberFormat="0">
      <alignment horizontal="left" vertical="center"/>
    </xf>
    <xf numFmtId="0" fontId="12" fillId="60" borderId="1935" applyNumberFormat="0">
      <alignment horizontal="centerContinuous" vertical="center" wrapText="1"/>
    </xf>
    <xf numFmtId="0" fontId="12" fillId="25" borderId="1944" applyNumberFormat="0" applyProtection="0">
      <alignment horizontal="left" vertical="center"/>
    </xf>
    <xf numFmtId="0" fontId="12" fillId="25" borderId="1944" applyNumberFormat="0" applyProtection="0">
      <alignment horizontal="left" vertical="center"/>
    </xf>
    <xf numFmtId="0" fontId="12" fillId="25" borderId="1888" applyNumberFormat="0" applyProtection="0">
      <alignment horizontal="left" vertical="center"/>
    </xf>
    <xf numFmtId="0" fontId="12" fillId="25" borderId="1888" applyNumberFormat="0" applyProtection="0">
      <alignment horizontal="left" vertical="center"/>
    </xf>
    <xf numFmtId="0" fontId="25" fillId="8" borderId="1890" applyNumberFormat="0" applyAlignment="0" applyProtection="0"/>
    <xf numFmtId="0" fontId="17" fillId="21" borderId="1890" applyNumberFormat="0" applyAlignment="0" applyProtection="0"/>
    <xf numFmtId="0" fontId="25" fillId="8" borderId="1890" applyNumberFormat="0" applyAlignment="0" applyProtection="0"/>
    <xf numFmtId="0" fontId="17" fillId="21" borderId="1890" applyNumberFormat="0" applyAlignment="0" applyProtection="0"/>
    <xf numFmtId="0" fontId="25" fillId="8" borderId="1890" applyNumberFormat="0" applyAlignment="0" applyProtection="0"/>
    <xf numFmtId="0" fontId="17" fillId="21" borderId="1890" applyNumberFormat="0" applyAlignment="0" applyProtection="0"/>
    <xf numFmtId="0" fontId="12" fillId="25" borderId="1750" applyNumberFormat="0" applyProtection="0">
      <alignment horizontal="left" vertical="center"/>
    </xf>
    <xf numFmtId="0" fontId="12" fillId="25" borderId="1750" applyNumberFormat="0" applyProtection="0">
      <alignment horizontal="left" vertical="center"/>
    </xf>
    <xf numFmtId="0" fontId="25" fillId="8" borderId="1890" applyNumberFormat="0" applyAlignment="0" applyProtection="0"/>
    <xf numFmtId="0" fontId="17" fillId="21" borderId="1890" applyNumberFormat="0" applyAlignment="0" applyProtection="0"/>
    <xf numFmtId="0" fontId="12" fillId="25" borderId="1888" applyNumberFormat="0" applyProtection="0">
      <alignment horizontal="left" vertical="center"/>
    </xf>
    <xf numFmtId="0" fontId="12" fillId="25" borderId="1888" applyNumberFormat="0" applyProtection="0">
      <alignment horizontal="left" vertical="center"/>
    </xf>
    <xf numFmtId="0" fontId="30" fillId="0" borderId="1893" applyNumberFormat="0" applyFill="0" applyAlignment="0" applyProtection="0"/>
    <xf numFmtId="0" fontId="28" fillId="21" borderId="1892" applyNumberFormat="0" applyAlignment="0" applyProtection="0"/>
    <xf numFmtId="0" fontId="12" fillId="24" borderId="1891" applyNumberFormat="0" applyFont="0" applyAlignment="0" applyProtection="0"/>
    <xf numFmtId="0" fontId="17" fillId="21" borderId="1875" applyNumberFormat="0" applyAlignment="0" applyProtection="0"/>
    <xf numFmtId="0" fontId="12" fillId="24" borderId="1891" applyNumberFormat="0" applyFont="0" applyAlignment="0" applyProtection="0"/>
    <xf numFmtId="0" fontId="25" fillId="8" borderId="1875" applyNumberFormat="0" applyAlignment="0" applyProtection="0"/>
    <xf numFmtId="0" fontId="25" fillId="8" borderId="1890" applyNumberFormat="0" applyAlignment="0" applyProtection="0"/>
    <xf numFmtId="0" fontId="17" fillId="21" borderId="1890" applyNumberFormat="0" applyAlignment="0" applyProtection="0"/>
    <xf numFmtId="0" fontId="28" fillId="21" borderId="1877" applyNumberFormat="0" applyAlignment="0" applyProtection="0"/>
    <xf numFmtId="0" fontId="30" fillId="0" borderId="1878" applyNumberFormat="0" applyFill="0" applyAlignment="0" applyProtection="0"/>
    <xf numFmtId="0" fontId="17" fillId="21" borderId="1875" applyNumberFormat="0" applyAlignment="0" applyProtection="0"/>
    <xf numFmtId="0" fontId="25" fillId="8" borderId="1875" applyNumberFormat="0" applyAlignment="0" applyProtection="0"/>
    <xf numFmtId="0" fontId="30" fillId="0" borderId="1893" applyNumberFormat="0" applyFill="0" applyAlignment="0" applyProtection="0"/>
    <xf numFmtId="0" fontId="28" fillId="21" borderId="1892" applyNumberFormat="0" applyAlignment="0" applyProtection="0"/>
    <xf numFmtId="0" fontId="28" fillId="21" borderId="1877" applyNumberFormat="0" applyAlignment="0" applyProtection="0"/>
    <xf numFmtId="0" fontId="30" fillId="0" borderId="1878" applyNumberFormat="0" applyFill="0" applyAlignment="0" applyProtection="0"/>
    <xf numFmtId="0" fontId="12" fillId="25" borderId="1750" applyNumberFormat="0" applyProtection="0">
      <alignment horizontal="left" vertical="center"/>
    </xf>
    <xf numFmtId="0" fontId="12" fillId="25" borderId="1750" applyNumberFormat="0" applyProtection="0">
      <alignment horizontal="left" vertical="center"/>
    </xf>
    <xf numFmtId="0" fontId="17" fillId="21" borderId="1875" applyNumberFormat="0" applyAlignment="0" applyProtection="0"/>
    <xf numFmtId="0" fontId="25" fillId="8" borderId="1875"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77" applyNumberFormat="0" applyAlignment="0" applyProtection="0"/>
    <xf numFmtId="0" fontId="30" fillId="0" borderId="1878" applyNumberFormat="0" applyFill="0" applyAlignment="0" applyProtection="0"/>
    <xf numFmtId="0" fontId="17" fillId="21" borderId="1875" applyNumberFormat="0" applyAlignment="0" applyProtection="0"/>
    <xf numFmtId="0" fontId="25" fillId="8" borderId="1875" applyNumberFormat="0" applyAlignment="0" applyProtection="0"/>
    <xf numFmtId="0" fontId="25" fillId="8" borderId="1890" applyNumberFormat="0" applyAlignment="0" applyProtection="0"/>
    <xf numFmtId="0" fontId="17" fillId="21" borderId="1890" applyNumberFormat="0" applyAlignment="0" applyProtection="0"/>
    <xf numFmtId="0" fontId="28" fillId="21" borderId="1877" applyNumberFormat="0" applyAlignment="0" applyProtection="0"/>
    <xf numFmtId="0" fontId="30" fillId="0" borderId="1878" applyNumberFormat="0" applyFill="0" applyAlignment="0" applyProtection="0"/>
    <xf numFmtId="0" fontId="30" fillId="0" borderId="1893" applyNumberFormat="0" applyFill="0" applyAlignment="0" applyProtection="0"/>
    <xf numFmtId="0" fontId="28" fillId="21" borderId="1892"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5" fillId="8" borderId="1890" applyNumberFormat="0" applyAlignment="0" applyProtection="0"/>
    <xf numFmtId="0" fontId="17" fillId="21" borderId="1890" applyNumberFormat="0" applyAlignment="0" applyProtection="0"/>
    <xf numFmtId="0" fontId="30" fillId="0" borderId="1893" applyNumberFormat="0" applyFill="0" applyAlignment="0" applyProtection="0"/>
    <xf numFmtId="0" fontId="28" fillId="21" borderId="1892" applyNumberFormat="0" applyAlignment="0" applyProtection="0"/>
    <xf numFmtId="0" fontId="12" fillId="24" borderId="1891" applyNumberFormat="0" applyFont="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2" fillId="25" borderId="1888" applyNumberFormat="0" applyProtection="0">
      <alignment horizontal="left" vertical="center"/>
    </xf>
    <xf numFmtId="0" fontId="12" fillId="25" borderId="1888" applyNumberFormat="0" applyProtection="0">
      <alignment horizontal="left" vertical="center"/>
    </xf>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2" fillId="25" borderId="1900" applyNumberFormat="0" applyProtection="0">
      <alignment horizontal="left" vertical="center"/>
    </xf>
    <xf numFmtId="0" fontId="12" fillId="25" borderId="1900" applyNumberFormat="0" applyProtection="0">
      <alignment horizontal="left" vertical="center"/>
    </xf>
    <xf numFmtId="0" fontId="17" fillId="21" borderId="1890" applyNumberFormat="0" applyAlignment="0" applyProtection="0"/>
    <xf numFmtId="0" fontId="12" fillId="24" borderId="1891" applyNumberFormat="0" applyFon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2" fillId="25" borderId="1888" applyNumberFormat="0" applyProtection="0">
      <alignment horizontal="left" vertical="center"/>
    </xf>
    <xf numFmtId="0" fontId="12" fillId="25" borderId="1888" applyNumberFormat="0" applyProtection="0">
      <alignment horizontal="left" vertical="center"/>
    </xf>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25" fillId="8" borderId="1890" applyNumberFormat="0" applyAlignment="0" applyProtection="0"/>
    <xf numFmtId="0" fontId="17" fillId="21" borderId="1890" applyNumberFormat="0" applyAlignment="0" applyProtection="0"/>
    <xf numFmtId="0" fontId="12" fillId="25" borderId="1913" applyNumberFormat="0" applyProtection="0">
      <alignment horizontal="left" vertical="center"/>
    </xf>
    <xf numFmtId="0" fontId="12" fillId="25" borderId="1913" applyNumberFormat="0" applyProtection="0">
      <alignment horizontal="left" vertical="center"/>
    </xf>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30" fillId="0" borderId="1917" applyNumberFormat="0" applyFill="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28" fillId="21" borderId="1916"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5" fillId="8" borderId="1915" applyNumberFormat="0" applyAlignment="0" applyProtection="0"/>
    <xf numFmtId="0" fontId="17" fillId="21" borderId="1915" applyNumberFormat="0" applyAlignment="0" applyProtection="0"/>
    <xf numFmtId="0" fontId="30" fillId="0" borderId="1917" applyNumberFormat="0" applyFill="0" applyAlignment="0" applyProtection="0"/>
    <xf numFmtId="0" fontId="28" fillId="21" borderId="1916"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5" fillId="8" borderId="1915" applyNumberFormat="0" applyAlignment="0" applyProtection="0"/>
    <xf numFmtId="0" fontId="17" fillId="21" borderId="1915" applyNumberFormat="0" applyAlignment="0" applyProtection="0"/>
    <xf numFmtId="0" fontId="30" fillId="0" borderId="1917" applyNumberFormat="0" applyFill="0" applyAlignment="0" applyProtection="0"/>
    <xf numFmtId="0" fontId="28" fillId="21" borderId="1916"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5" fillId="8" borderId="1915" applyNumberFormat="0" applyAlignment="0" applyProtection="0"/>
    <xf numFmtId="0" fontId="17" fillId="21" borderId="1915" applyNumberFormat="0" applyAlignment="0" applyProtection="0"/>
    <xf numFmtId="0" fontId="30" fillId="0" borderId="1917" applyNumberFormat="0" applyFill="0" applyAlignment="0" applyProtection="0"/>
    <xf numFmtId="0" fontId="28" fillId="21" borderId="1916"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12" fillId="25" borderId="1929" applyNumberFormat="0" applyProtection="0">
      <alignment horizontal="left" vertical="center"/>
    </xf>
    <xf numFmtId="0" fontId="12" fillId="25" borderId="1929" applyNumberFormat="0" applyProtection="0">
      <alignment horizontal="left" vertical="center"/>
    </xf>
    <xf numFmtId="0" fontId="25" fillId="8" borderId="1915" applyNumberFormat="0" applyAlignment="0" applyProtection="0"/>
    <xf numFmtId="0" fontId="12" fillId="25" borderId="1913" applyNumberFormat="0" applyProtection="0">
      <alignment horizontal="left" vertical="center"/>
    </xf>
    <xf numFmtId="0" fontId="12" fillId="25" borderId="1913" applyNumberFormat="0" applyProtection="0">
      <alignment horizontal="left" vertical="center"/>
    </xf>
    <xf numFmtId="0" fontId="12" fillId="25" borderId="1900" applyNumberFormat="0" applyProtection="0">
      <alignment horizontal="left" vertical="center"/>
    </xf>
    <xf numFmtId="0" fontId="12" fillId="25" borderId="1900" applyNumberFormat="0" applyProtection="0">
      <alignment horizontal="left" vertical="center"/>
    </xf>
    <xf numFmtId="0" fontId="17" fillId="21" borderId="1915" applyNumberFormat="0" applyAlignment="0" applyProtection="0"/>
    <xf numFmtId="0" fontId="12" fillId="24" borderId="1905" applyNumberFormat="0" applyFont="0" applyAlignment="0" applyProtection="0"/>
    <xf numFmtId="0" fontId="28" fillId="21" borderId="1906" applyNumberFormat="0" applyAlignment="0" applyProtection="0"/>
    <xf numFmtId="0" fontId="30" fillId="0" borderId="1907" applyNumberFormat="0" applyFill="0" applyAlignment="0" applyProtection="0"/>
    <xf numFmtId="0" fontId="17" fillId="21" borderId="1915" applyNumberFormat="0" applyAlignment="0" applyProtection="0"/>
    <xf numFmtId="0" fontId="25" fillId="8" borderId="1915" applyNumberForma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28" fillId="21" borderId="1916" applyNumberFormat="0" applyAlignment="0" applyProtection="0"/>
    <xf numFmtId="0" fontId="30" fillId="0" borderId="1917" applyNumberFormat="0" applyFill="0" applyAlignment="0" applyProtection="0"/>
    <xf numFmtId="0" fontId="12" fillId="25" borderId="1913" applyNumberFormat="0" applyProtection="0">
      <alignment horizontal="left" vertical="center"/>
    </xf>
    <xf numFmtId="0" fontId="12" fillId="25" borderId="1913" applyNumberFormat="0" applyProtection="0">
      <alignment horizontal="left" vertical="center"/>
    </xf>
    <xf numFmtId="0" fontId="17" fillId="21" borderId="1915" applyNumberFormat="0" applyAlignment="0" applyProtection="0"/>
    <xf numFmtId="0" fontId="25" fillId="8" borderId="1915" applyNumberForma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30" fillId="0" borderId="1938" applyNumberFormat="0" applyFill="0" applyAlignment="0" applyProtection="0"/>
    <xf numFmtId="0" fontId="28" fillId="21" borderId="1937" applyNumberFormat="0" applyAlignment="0" applyProtection="0"/>
    <xf numFmtId="0" fontId="12" fillId="24" borderId="1936" applyNumberFormat="0" applyFont="0" applyAlignment="0" applyProtection="0"/>
    <xf numFmtId="0" fontId="12" fillId="24" borderId="1936" applyNumberFormat="0" applyFont="0" applyAlignment="0" applyProtection="0"/>
    <xf numFmtId="0" fontId="25" fillId="8" borderId="1935" applyNumberFormat="0" applyAlignment="0" applyProtection="0"/>
    <xf numFmtId="0" fontId="17" fillId="21" borderId="1935" applyNumberFormat="0" applyAlignment="0" applyProtection="0"/>
    <xf numFmtId="0" fontId="30" fillId="0" borderId="1938" applyNumberFormat="0" applyFill="0" applyAlignment="0" applyProtection="0"/>
    <xf numFmtId="0" fontId="28" fillId="21" borderId="1937" applyNumberFormat="0" applyAlignment="0" applyProtection="0"/>
    <xf numFmtId="0" fontId="12" fillId="24" borderId="1936" applyNumberFormat="0" applyFont="0" applyAlignment="0" applyProtection="0"/>
    <xf numFmtId="0" fontId="12" fillId="24" borderId="1936" applyNumberFormat="0" applyFont="0" applyAlignment="0" applyProtection="0"/>
    <xf numFmtId="0" fontId="25" fillId="8" borderId="1935" applyNumberFormat="0" applyAlignment="0" applyProtection="0"/>
    <xf numFmtId="0" fontId="17" fillId="21" borderId="1935" applyNumberFormat="0" applyAlignment="0" applyProtection="0"/>
    <xf numFmtId="0" fontId="30" fillId="0" borderId="1938" applyNumberFormat="0" applyFill="0" applyAlignment="0" applyProtection="0"/>
    <xf numFmtId="0" fontId="28" fillId="21" borderId="1937" applyNumberFormat="0" applyAlignment="0" applyProtection="0"/>
    <xf numFmtId="0" fontId="12" fillId="24" borderId="1936" applyNumberFormat="0" applyFont="0" applyAlignment="0" applyProtection="0"/>
    <xf numFmtId="0" fontId="12" fillId="24" borderId="1936" applyNumberFormat="0" applyFont="0" applyAlignment="0" applyProtection="0"/>
    <xf numFmtId="0" fontId="25" fillId="8" borderId="1935" applyNumberFormat="0" applyAlignment="0" applyProtection="0"/>
    <xf numFmtId="0" fontId="17" fillId="21" borderId="1935" applyNumberFormat="0" applyAlignment="0" applyProtection="0"/>
    <xf numFmtId="0" fontId="30" fillId="0" borderId="1938" applyNumberFormat="0" applyFill="0" applyAlignment="0" applyProtection="0"/>
    <xf numFmtId="0" fontId="28" fillId="21" borderId="1937" applyNumberFormat="0" applyAlignment="0" applyProtection="0"/>
    <xf numFmtId="0" fontId="12" fillId="24" borderId="1936" applyNumberFormat="0" applyFont="0" applyAlignment="0" applyProtection="0"/>
    <xf numFmtId="0" fontId="12" fillId="24" borderId="1936" applyNumberFormat="0" applyFont="0" applyAlignment="0" applyProtection="0"/>
    <xf numFmtId="0" fontId="25" fillId="8" borderId="1935" applyNumberFormat="0" applyAlignment="0" applyProtection="0"/>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12" fillId="25" borderId="1913" applyNumberFormat="0" applyProtection="0">
      <alignment horizontal="left" vertical="center"/>
    </xf>
    <xf numFmtId="0" fontId="12" fillId="25" borderId="1913" applyNumberFormat="0" applyProtection="0">
      <alignment horizontal="left" vertical="center"/>
    </xf>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17" fillId="21" borderId="1930" applyNumberFormat="0" applyAlignment="0" applyProtection="0"/>
    <xf numFmtId="0" fontId="17" fillId="21" borderId="1935" applyNumberFormat="0" applyAlignment="0" applyProtection="0"/>
    <xf numFmtId="0" fontId="25" fillId="8" borderId="1930" applyNumberFormat="0" applyAlignment="0" applyProtection="0"/>
    <xf numFmtId="0" fontId="12" fillId="24" borderId="1931" applyNumberFormat="0" applyFont="0" applyAlignment="0" applyProtection="0"/>
    <xf numFmtId="0" fontId="12" fillId="24" borderId="1931" applyNumberFormat="0" applyFont="0" applyAlignment="0" applyProtection="0"/>
    <xf numFmtId="0" fontId="28" fillId="21" borderId="1932" applyNumberFormat="0" applyAlignment="0" applyProtection="0"/>
    <xf numFmtId="0" fontId="30" fillId="0" borderId="1933" applyNumberFormat="0" applyFill="0" applyAlignment="0" applyProtection="0"/>
    <xf numFmtId="0" fontId="17" fillId="21" borderId="1930" applyNumberFormat="0" applyAlignment="0" applyProtection="0"/>
    <xf numFmtId="0" fontId="25" fillId="8" borderId="1930" applyNumberFormat="0" applyAlignment="0" applyProtection="0"/>
    <xf numFmtId="0" fontId="12" fillId="24" borderId="1931" applyNumberFormat="0" applyFont="0" applyAlignment="0" applyProtection="0"/>
    <xf numFmtId="0" fontId="12" fillId="24" borderId="1931" applyNumberFormat="0" applyFont="0" applyAlignment="0" applyProtection="0"/>
    <xf numFmtId="0" fontId="28" fillId="21" borderId="1932" applyNumberFormat="0" applyAlignment="0" applyProtection="0"/>
    <xf numFmtId="0" fontId="30" fillId="0" borderId="1933" applyNumberFormat="0" applyFill="0" applyAlignment="0" applyProtection="0"/>
    <xf numFmtId="0" fontId="12" fillId="25" borderId="1929" applyNumberFormat="0" applyProtection="0">
      <alignment horizontal="left" vertical="center"/>
    </xf>
    <xf numFmtId="0" fontId="12" fillId="25" borderId="1929" applyNumberFormat="0" applyProtection="0">
      <alignment horizontal="left" vertical="center"/>
    </xf>
    <xf numFmtId="0" fontId="17" fillId="21" borderId="1930" applyNumberFormat="0" applyAlignment="0" applyProtection="0"/>
    <xf numFmtId="0" fontId="25" fillId="8" borderId="1930" applyNumberFormat="0" applyAlignment="0" applyProtection="0"/>
    <xf numFmtId="0" fontId="12" fillId="24" borderId="1931" applyNumberFormat="0" applyFont="0" applyAlignment="0" applyProtection="0"/>
    <xf numFmtId="0" fontId="12" fillId="24" borderId="1931" applyNumberFormat="0" applyFont="0" applyAlignment="0" applyProtection="0"/>
    <xf numFmtId="0" fontId="28" fillId="21" borderId="1932" applyNumberFormat="0" applyAlignment="0" applyProtection="0"/>
    <xf numFmtId="0" fontId="30" fillId="0" borderId="1933" applyNumberFormat="0" applyFill="0" applyAlignment="0" applyProtection="0"/>
    <xf numFmtId="0" fontId="17" fillId="21" borderId="1930" applyNumberFormat="0" applyAlignment="0" applyProtection="0"/>
    <xf numFmtId="0" fontId="25" fillId="8" borderId="1930" applyNumberFormat="0" applyAlignment="0" applyProtection="0"/>
    <xf numFmtId="0" fontId="12" fillId="24" borderId="1931" applyNumberFormat="0" applyFont="0" applyAlignment="0" applyProtection="0"/>
    <xf numFmtId="0" fontId="12" fillId="24" borderId="1931" applyNumberFormat="0" applyFont="0" applyAlignment="0" applyProtection="0"/>
    <xf numFmtId="0" fontId="28" fillId="21" borderId="1932" applyNumberFormat="0" applyAlignment="0" applyProtection="0"/>
    <xf numFmtId="0" fontId="30" fillId="0" borderId="1933" applyNumberFormat="0" applyFill="0" applyAlignment="0" applyProtection="0"/>
    <xf numFmtId="241" fontId="194" fillId="86" borderId="1942" applyNumberFormat="0" applyBorder="0" applyAlignment="0" applyProtection="0">
      <alignment vertical="center"/>
    </xf>
    <xf numFmtId="171" fontId="85" fillId="0" borderId="1957"/>
    <xf numFmtId="171" fontId="85" fillId="0" borderId="1979"/>
    <xf numFmtId="165" fontId="193" fillId="0" borderId="1966" applyFill="0" applyAlignment="0" applyProtection="0"/>
    <xf numFmtId="39" fontId="12" fillId="0" borderId="1966">
      <protection locked="0"/>
    </xf>
    <xf numFmtId="165" fontId="193" fillId="0" borderId="1981" applyFill="0" applyAlignment="0" applyProtection="0"/>
    <xf numFmtId="39" fontId="12" fillId="0" borderId="1981">
      <protection locked="0"/>
    </xf>
    <xf numFmtId="171" fontId="85" fillId="0" borderId="1998"/>
    <xf numFmtId="165" fontId="193" fillId="0" borderId="1993" applyFill="0" applyAlignment="0" applyProtection="0"/>
    <xf numFmtId="39" fontId="12" fillId="0" borderId="1993">
      <protection locked="0"/>
    </xf>
    <xf numFmtId="171" fontId="85" fillId="0" borderId="2014"/>
    <xf numFmtId="165" fontId="193" fillId="0" borderId="2010" applyFill="0" applyAlignment="0" applyProtection="0"/>
    <xf numFmtId="39" fontId="12" fillId="0" borderId="2010">
      <protection locked="0"/>
    </xf>
    <xf numFmtId="171" fontId="85" fillId="0" borderId="2014"/>
    <xf numFmtId="165" fontId="193" fillId="0" borderId="2010" applyFill="0" applyAlignment="0" applyProtection="0"/>
    <xf numFmtId="39" fontId="12" fillId="0" borderId="2010">
      <protection locked="0"/>
    </xf>
    <xf numFmtId="171" fontId="85" fillId="0" borderId="2038"/>
    <xf numFmtId="165" fontId="193" fillId="0" borderId="2033" applyFill="0" applyAlignment="0" applyProtection="0"/>
    <xf numFmtId="39" fontId="12" fillId="0" borderId="2033">
      <protection locked="0"/>
    </xf>
    <xf numFmtId="171" fontId="85" fillId="0" borderId="2038"/>
    <xf numFmtId="165" fontId="193" fillId="0" borderId="2033" applyFill="0" applyAlignment="0" applyProtection="0"/>
    <xf numFmtId="39" fontId="12" fillId="0" borderId="2033">
      <protection locked="0"/>
    </xf>
    <xf numFmtId="171" fontId="85" fillId="0" borderId="2056"/>
    <xf numFmtId="171" fontId="85" fillId="0" borderId="2038"/>
    <xf numFmtId="171" fontId="85" fillId="0" borderId="2075"/>
    <xf numFmtId="241" fontId="194" fillId="86" borderId="1948" applyNumberFormat="0" applyBorder="0" applyAlignment="0" applyProtection="0">
      <alignment vertical="center"/>
    </xf>
    <xf numFmtId="165" fontId="193" fillId="0" borderId="2070" applyFill="0" applyAlignment="0" applyProtection="0"/>
    <xf numFmtId="39" fontId="12" fillId="0" borderId="2070">
      <protection locked="0"/>
    </xf>
    <xf numFmtId="241" fontId="194" fillId="86" borderId="1978" applyNumberFormat="0" applyBorder="0" applyAlignment="0" applyProtection="0">
      <alignment vertical="center"/>
    </xf>
    <xf numFmtId="241" fontId="194" fillId="86" borderId="1997" applyNumberFormat="0" applyBorder="0" applyAlignment="0" applyProtection="0">
      <alignment vertical="center"/>
    </xf>
    <xf numFmtId="241" fontId="194" fillId="86" borderId="2029" applyNumberFormat="0" applyBorder="0" applyAlignment="0" applyProtection="0">
      <alignment vertical="center"/>
    </xf>
    <xf numFmtId="171" fontId="85" fillId="0" borderId="1957"/>
    <xf numFmtId="171" fontId="85" fillId="0" borderId="1979"/>
    <xf numFmtId="165" fontId="193" fillId="0" borderId="1966" applyFill="0" applyAlignment="0" applyProtection="0"/>
    <xf numFmtId="39" fontId="12" fillId="0" borderId="1966">
      <protection locked="0"/>
    </xf>
    <xf numFmtId="171" fontId="85" fillId="0" borderId="1943"/>
    <xf numFmtId="165" fontId="193" fillId="0" borderId="1956" applyFill="0" applyAlignment="0" applyProtection="0"/>
    <xf numFmtId="39" fontId="12" fillId="0" borderId="1956">
      <protection locked="0"/>
    </xf>
    <xf numFmtId="171" fontId="85" fillId="0" borderId="1979"/>
    <xf numFmtId="171" fontId="85" fillId="0" borderId="2014"/>
    <xf numFmtId="165" fontId="193" fillId="0" borderId="2010" applyFill="0" applyAlignment="0" applyProtection="0"/>
    <xf numFmtId="39" fontId="12" fillId="0" borderId="2010">
      <protection locked="0"/>
    </xf>
    <xf numFmtId="171" fontId="85" fillId="0" borderId="2038"/>
    <xf numFmtId="165" fontId="193" fillId="0" borderId="2033" applyFill="0" applyAlignment="0" applyProtection="0"/>
    <xf numFmtId="39" fontId="12" fillId="0" borderId="2033">
      <protection locked="0"/>
    </xf>
    <xf numFmtId="171" fontId="85" fillId="0" borderId="2038"/>
    <xf numFmtId="171" fontId="85" fillId="0" borderId="2038"/>
    <xf numFmtId="165" fontId="193" fillId="0" borderId="2033" applyFill="0" applyAlignment="0" applyProtection="0"/>
    <xf numFmtId="39" fontId="12" fillId="0" borderId="2033">
      <protection locked="0"/>
    </xf>
    <xf numFmtId="171" fontId="85" fillId="0" borderId="2038"/>
    <xf numFmtId="165" fontId="193" fillId="0" borderId="2033" applyFill="0" applyAlignment="0" applyProtection="0"/>
    <xf numFmtId="39" fontId="12" fillId="0" borderId="2033">
      <protection locked="0"/>
    </xf>
    <xf numFmtId="171" fontId="85" fillId="0" borderId="2049"/>
    <xf numFmtId="165" fontId="193" fillId="0" borderId="2048" applyFill="0" applyAlignment="0" applyProtection="0"/>
    <xf numFmtId="39" fontId="12" fillId="0" borderId="2048">
      <protection locked="0"/>
    </xf>
    <xf numFmtId="171" fontId="85" fillId="0" borderId="2038"/>
    <xf numFmtId="171" fontId="85" fillId="0" borderId="2049"/>
    <xf numFmtId="165" fontId="193" fillId="0" borderId="2048" applyFill="0" applyAlignment="0" applyProtection="0"/>
    <xf numFmtId="39" fontId="12" fillId="0" borderId="2048">
      <protection locked="0"/>
    </xf>
    <xf numFmtId="171" fontId="85" fillId="0" borderId="2038"/>
    <xf numFmtId="165" fontId="193" fillId="0" borderId="2033" applyFill="0" applyAlignment="0" applyProtection="0"/>
    <xf numFmtId="39" fontId="12" fillId="0" borderId="2033">
      <protection locked="0"/>
    </xf>
    <xf numFmtId="171" fontId="85" fillId="0" borderId="2038"/>
    <xf numFmtId="241" fontId="194" fillId="86" borderId="1942" applyNumberFormat="0" applyBorder="0" applyAlignment="0" applyProtection="0">
      <alignment vertical="center"/>
    </xf>
    <xf numFmtId="241" fontId="194" fillId="86" borderId="1978" applyNumberFormat="0" applyBorder="0" applyAlignment="0" applyProtection="0">
      <alignment vertical="center"/>
    </xf>
    <xf numFmtId="165" fontId="193" fillId="0" borderId="2033" applyFill="0" applyAlignment="0" applyProtection="0"/>
    <xf numFmtId="39" fontId="12" fillId="0" borderId="2033">
      <protection locked="0"/>
    </xf>
    <xf numFmtId="171" fontId="85" fillId="0" borderId="2075"/>
    <xf numFmtId="241" fontId="194" fillId="86" borderId="1978" applyNumberFormat="0" applyBorder="0" applyAlignment="0" applyProtection="0">
      <alignment vertical="center"/>
    </xf>
    <xf numFmtId="165" fontId="193" fillId="0" borderId="2062" applyFill="0" applyAlignment="0" applyProtection="0"/>
    <xf numFmtId="241" fontId="194" fillId="86" borderId="2024" applyNumberFormat="0" applyBorder="0" applyAlignment="0" applyProtection="0">
      <alignment vertical="center"/>
    </xf>
    <xf numFmtId="241" fontId="194" fillId="86" borderId="2029" applyNumberFormat="0" applyBorder="0" applyAlignment="0" applyProtection="0">
      <alignment vertical="center"/>
    </xf>
    <xf numFmtId="39" fontId="12" fillId="0" borderId="2062">
      <protection locked="0"/>
    </xf>
    <xf numFmtId="165" fontId="193" fillId="0" borderId="2070" applyFill="0" applyAlignment="0" applyProtection="0"/>
    <xf numFmtId="39" fontId="12" fillId="0" borderId="2070">
      <protection locked="0"/>
    </xf>
    <xf numFmtId="241" fontId="194" fillId="86" borderId="2037" applyNumberFormat="0" applyBorder="0" applyAlignment="0" applyProtection="0">
      <alignment vertical="center"/>
    </xf>
    <xf numFmtId="171" fontId="85" fillId="0" borderId="2089"/>
    <xf numFmtId="165" fontId="193" fillId="0" borderId="2084" applyFill="0" applyAlignment="0" applyProtection="0"/>
    <xf numFmtId="39" fontId="12" fillId="0" borderId="2084">
      <protection locked="0"/>
    </xf>
    <xf numFmtId="241" fontId="194" fillId="86" borderId="2037" applyNumberFormat="0" applyBorder="0" applyAlignment="0" applyProtection="0">
      <alignment vertical="center"/>
    </xf>
    <xf numFmtId="241" fontId="194" fillId="86" borderId="2037" applyNumberFormat="0" applyBorder="0" applyAlignment="0" applyProtection="0">
      <alignment vertical="center"/>
    </xf>
    <xf numFmtId="241" fontId="194" fillId="86" borderId="2037" applyNumberFormat="0" applyBorder="0" applyAlignment="0" applyProtection="0">
      <alignment vertical="center"/>
    </xf>
    <xf numFmtId="241" fontId="194" fillId="86" borderId="2024" applyNumberFormat="0" applyBorder="0" applyAlignment="0" applyProtection="0">
      <alignment vertical="center"/>
    </xf>
    <xf numFmtId="241" fontId="194" fillId="86" borderId="2037" applyNumberFormat="0" applyBorder="0" applyAlignment="0" applyProtection="0">
      <alignment vertical="center"/>
    </xf>
    <xf numFmtId="241" fontId="194" fillId="86" borderId="2037" applyNumberFormat="0" applyBorder="0" applyAlignment="0" applyProtection="0">
      <alignment vertical="center"/>
    </xf>
    <xf numFmtId="241" fontId="194" fillId="86" borderId="2074" applyNumberFormat="0" applyBorder="0" applyAlignment="0" applyProtection="0">
      <alignment vertical="center"/>
    </xf>
    <xf numFmtId="241" fontId="194" fillId="86" borderId="2088" applyNumberFormat="0" applyBorder="0" applyAlignment="0" applyProtection="0">
      <alignment vertical="center"/>
    </xf>
    <xf numFmtId="0" fontId="11" fillId="60" borderId="1944" applyNumberFormat="0" applyProtection="0">
      <alignment horizontal="left" vertical="center" wrapText="1"/>
    </xf>
    <xf numFmtId="0" fontId="12" fillId="25" borderId="1944" applyNumberFormat="0" applyProtection="0">
      <alignment horizontal="left" vertical="center" wrapText="1"/>
    </xf>
    <xf numFmtId="257" fontId="11" fillId="82" borderId="1944" applyNumberFormat="0" applyProtection="0">
      <alignment horizontal="center" vertical="center" wrapText="1"/>
    </xf>
    <xf numFmtId="0" fontId="11" fillId="60" borderId="1944" applyNumberFormat="0" applyProtection="0">
      <alignment horizontal="left" vertical="center" wrapText="1"/>
    </xf>
    <xf numFmtId="0" fontId="12" fillId="25" borderId="1944" applyNumberFormat="0" applyProtection="0">
      <alignment horizontal="left" vertical="center" wrapText="1"/>
    </xf>
    <xf numFmtId="0" fontId="11" fillId="60" borderId="1944" applyNumberFormat="0" applyProtection="0">
      <alignment horizontal="left" vertical="center" wrapText="1"/>
    </xf>
    <xf numFmtId="257" fontId="11" fillId="82" borderId="1944" applyNumberFormat="0" applyProtection="0">
      <alignment horizontal="center" vertical="center" wrapText="1"/>
    </xf>
    <xf numFmtId="0" fontId="11" fillId="81" borderId="1944" applyNumberFormat="0" applyProtection="0">
      <alignment horizontal="center" vertical="center" wrapText="1"/>
    </xf>
    <xf numFmtId="0" fontId="11" fillId="81" borderId="1944" applyNumberFormat="0" applyProtection="0">
      <alignment horizontal="center" vertical="center"/>
    </xf>
    <xf numFmtId="0" fontId="11" fillId="81" borderId="1944" applyNumberFormat="0" applyProtection="0">
      <alignment horizontal="center" vertical="center" wrapText="1"/>
    </xf>
    <xf numFmtId="0" fontId="183" fillId="81" borderId="1944" applyNumberFormat="0" applyProtection="0">
      <alignment horizontal="center" vertical="center"/>
    </xf>
    <xf numFmtId="0" fontId="11" fillId="60" borderId="1967" applyNumberFormat="0" applyProtection="0">
      <alignment horizontal="left" vertical="center" wrapText="1"/>
    </xf>
    <xf numFmtId="0" fontId="11" fillId="60" borderId="1944" applyNumberFormat="0" applyProtection="0">
      <alignment horizontal="left" vertical="center" wrapText="1"/>
    </xf>
    <xf numFmtId="0" fontId="12" fillId="25" borderId="1967" applyNumberFormat="0" applyProtection="0">
      <alignment horizontal="left" vertical="center" wrapText="1"/>
    </xf>
    <xf numFmtId="0" fontId="11" fillId="81" borderId="1944" applyNumberFormat="0" applyProtection="0">
      <alignment horizontal="center" vertical="center" wrapText="1"/>
    </xf>
    <xf numFmtId="0" fontId="11" fillId="81" borderId="1944" applyNumberFormat="0" applyProtection="0">
      <alignment horizontal="center" vertical="center"/>
    </xf>
    <xf numFmtId="0" fontId="11" fillId="81" borderId="1944" applyNumberFormat="0" applyProtection="0">
      <alignment horizontal="center" vertical="center" wrapText="1"/>
    </xf>
    <xf numFmtId="257" fontId="11" fillId="82" borderId="1967" applyNumberFormat="0" applyProtection="0">
      <alignment horizontal="center" vertical="center" wrapText="1"/>
    </xf>
    <xf numFmtId="0" fontId="183" fillId="81" borderId="1944" applyNumberFormat="0" applyProtection="0">
      <alignment horizontal="center" vertical="center"/>
    </xf>
    <xf numFmtId="0" fontId="11" fillId="60" borderId="1967" applyNumberFormat="0" applyProtection="0">
      <alignment horizontal="left" vertical="center" wrapText="1"/>
    </xf>
    <xf numFmtId="0" fontId="11" fillId="81" borderId="1967" applyNumberFormat="0" applyProtection="0">
      <alignment horizontal="center" vertical="center" wrapText="1"/>
    </xf>
    <xf numFmtId="0" fontId="11" fillId="81" borderId="1967" applyNumberFormat="0" applyProtection="0">
      <alignment horizontal="center" vertical="center"/>
    </xf>
    <xf numFmtId="0" fontId="11" fillId="81" borderId="1967" applyNumberFormat="0" applyProtection="0">
      <alignment horizontal="center" vertical="center" wrapText="1"/>
    </xf>
    <xf numFmtId="0" fontId="183" fillId="81" borderId="1967" applyNumberFormat="0" applyProtection="0">
      <alignment horizontal="center" vertical="center"/>
    </xf>
    <xf numFmtId="0" fontId="11" fillId="60" borderId="1999" applyNumberFormat="0" applyProtection="0">
      <alignment horizontal="left" vertical="center" wrapText="1"/>
    </xf>
    <xf numFmtId="0" fontId="12" fillId="25" borderId="1999" applyNumberFormat="0" applyProtection="0">
      <alignment horizontal="left" vertical="center" wrapText="1"/>
    </xf>
    <xf numFmtId="257" fontId="11" fillId="82" borderId="1999" applyNumberFormat="0" applyProtection="0">
      <alignment horizontal="center" vertical="center" wrapText="1"/>
    </xf>
    <xf numFmtId="0" fontId="11" fillId="60" borderId="2015" applyNumberFormat="0" applyProtection="0">
      <alignment horizontal="left" vertical="center" wrapText="1"/>
    </xf>
    <xf numFmtId="0" fontId="12" fillId="25" borderId="2015" applyNumberFormat="0" applyProtection="0">
      <alignment horizontal="left" vertical="center" wrapText="1"/>
    </xf>
    <xf numFmtId="0" fontId="11" fillId="60" borderId="1999" applyNumberFormat="0" applyProtection="0">
      <alignment horizontal="left" vertical="center" wrapText="1"/>
    </xf>
    <xf numFmtId="257" fontId="11" fillId="82" borderId="2015" applyNumberFormat="0" applyProtection="0">
      <alignment horizontal="center" vertical="center" wrapText="1"/>
    </xf>
    <xf numFmtId="0" fontId="11" fillId="81" borderId="1999" applyNumberFormat="0" applyProtection="0">
      <alignment horizontal="center" vertical="center" wrapText="1"/>
    </xf>
    <xf numFmtId="0" fontId="11" fillId="81" borderId="1999" applyNumberFormat="0" applyProtection="0">
      <alignment horizontal="center" vertical="center"/>
    </xf>
    <xf numFmtId="0" fontId="11" fillId="81" borderId="1999" applyNumberFormat="0" applyProtection="0">
      <alignment horizontal="center" vertical="center" wrapText="1"/>
    </xf>
    <xf numFmtId="0" fontId="183" fillId="81" borderId="1999" applyNumberFormat="0" applyProtection="0">
      <alignment horizontal="center" vertical="center"/>
    </xf>
    <xf numFmtId="0" fontId="11" fillId="60" borderId="2015" applyNumberFormat="0" applyProtection="0">
      <alignment horizontal="left" vertical="center" wrapText="1"/>
    </xf>
    <xf numFmtId="0" fontId="11" fillId="60" borderId="2015" applyNumberFormat="0" applyProtection="0">
      <alignment horizontal="left" vertical="center" wrapText="1"/>
    </xf>
    <xf numFmtId="0" fontId="12" fillId="25" borderId="2015" applyNumberFormat="0" applyProtection="0">
      <alignment horizontal="left" vertical="center" wrapText="1"/>
    </xf>
    <xf numFmtId="0" fontId="11" fillId="81" borderId="2015" applyNumberFormat="0" applyProtection="0">
      <alignment horizontal="center" vertical="center" wrapText="1"/>
    </xf>
    <xf numFmtId="0" fontId="11" fillId="81" borderId="2015" applyNumberFormat="0" applyProtection="0">
      <alignment horizontal="center" vertical="center"/>
    </xf>
    <xf numFmtId="0" fontId="11" fillId="81" borderId="2015" applyNumberFormat="0" applyProtection="0">
      <alignment horizontal="center" vertical="center" wrapText="1"/>
    </xf>
    <xf numFmtId="257" fontId="11" fillId="82" borderId="2015" applyNumberFormat="0" applyProtection="0">
      <alignment horizontal="center" vertical="center" wrapText="1"/>
    </xf>
    <xf numFmtId="0" fontId="183" fillId="81" borderId="2015" applyNumberFormat="0" applyProtection="0">
      <alignment horizontal="center" vertical="center"/>
    </xf>
    <xf numFmtId="0" fontId="11" fillId="60" borderId="2015" applyNumberFormat="0" applyProtection="0">
      <alignment horizontal="left" vertical="center" wrapText="1"/>
    </xf>
    <xf numFmtId="0" fontId="11" fillId="81" borderId="2015" applyNumberFormat="0" applyProtection="0">
      <alignment horizontal="center" vertical="center" wrapText="1"/>
    </xf>
    <xf numFmtId="0" fontId="11" fillId="81" borderId="2015" applyNumberFormat="0" applyProtection="0">
      <alignment horizontal="center" vertical="center"/>
    </xf>
    <xf numFmtId="0" fontId="11" fillId="81" borderId="2015" applyNumberFormat="0" applyProtection="0">
      <alignment horizontal="center" vertical="center" wrapText="1"/>
    </xf>
    <xf numFmtId="0" fontId="11" fillId="60" borderId="2015" applyNumberFormat="0" applyProtection="0">
      <alignment horizontal="left" vertical="center" wrapText="1"/>
    </xf>
    <xf numFmtId="0" fontId="183" fillId="81" borderId="2015" applyNumberFormat="0" applyProtection="0">
      <alignment horizontal="center" vertical="center"/>
    </xf>
    <xf numFmtId="0" fontId="12" fillId="25" borderId="2015" applyNumberFormat="0" applyProtection="0">
      <alignment horizontal="left" vertical="center" wrapText="1"/>
    </xf>
    <xf numFmtId="257" fontId="11" fillId="82" borderId="2015" applyNumberFormat="0" applyProtection="0">
      <alignment horizontal="center" vertical="center" wrapText="1"/>
    </xf>
    <xf numFmtId="0" fontId="11" fillId="60" borderId="2015" applyNumberFormat="0" applyProtection="0">
      <alignment horizontal="left" vertical="center" wrapText="1"/>
    </xf>
    <xf numFmtId="0" fontId="11" fillId="81" borderId="2015" applyNumberFormat="0" applyProtection="0">
      <alignment horizontal="center" vertical="center" wrapText="1"/>
    </xf>
    <xf numFmtId="0" fontId="11" fillId="81" borderId="2015" applyNumberFormat="0" applyProtection="0">
      <alignment horizontal="center" vertical="center"/>
    </xf>
    <xf numFmtId="0" fontId="11" fillId="81" borderId="2015" applyNumberFormat="0" applyProtection="0">
      <alignment horizontal="center" vertical="center" wrapText="1"/>
    </xf>
    <xf numFmtId="0" fontId="183" fillId="81" borderId="2015" applyNumberFormat="0" applyProtection="0">
      <alignment horizontal="center" vertical="center"/>
    </xf>
    <xf numFmtId="0" fontId="11" fillId="60" borderId="2039" applyNumberFormat="0" applyProtection="0">
      <alignment horizontal="left" vertical="center" wrapText="1"/>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83" fillId="81" borderId="2039" applyNumberFormat="0" applyProtection="0">
      <alignment horizontal="center" vertical="center"/>
    </xf>
    <xf numFmtId="0" fontId="11" fillId="60" borderId="2015" applyNumberFormat="0" applyProtection="0">
      <alignment horizontal="left" vertical="center" wrapText="1"/>
    </xf>
    <xf numFmtId="0" fontId="12" fillId="25" borderId="2015" applyNumberFormat="0" applyProtection="0">
      <alignment horizontal="left" vertical="center" wrapText="1"/>
    </xf>
    <xf numFmtId="257" fontId="11" fillId="82" borderId="2015" applyNumberFormat="0" applyProtection="0">
      <alignment horizontal="center" vertical="center" wrapText="1"/>
    </xf>
    <xf numFmtId="0" fontId="11" fillId="60" borderId="2015" applyNumberFormat="0" applyProtection="0">
      <alignment horizontal="left" vertical="center" wrapText="1"/>
    </xf>
    <xf numFmtId="0" fontId="11" fillId="60" borderId="2039" applyNumberFormat="0" applyProtection="0">
      <alignment horizontal="left" vertical="center" wrapText="1"/>
    </xf>
    <xf numFmtId="0" fontId="11" fillId="81" borderId="2015" applyNumberFormat="0" applyProtection="0">
      <alignment horizontal="center" vertical="center" wrapText="1"/>
    </xf>
    <xf numFmtId="0" fontId="11" fillId="81" borderId="2015" applyNumberFormat="0" applyProtection="0">
      <alignment horizontal="center" vertical="center"/>
    </xf>
    <xf numFmtId="0" fontId="11" fillId="81" borderId="2015" applyNumberFormat="0" applyProtection="0">
      <alignment horizontal="center" vertical="center" wrapText="1"/>
    </xf>
    <xf numFmtId="0" fontId="183" fillId="81" borderId="2015" applyNumberFormat="0" applyProtection="0">
      <alignment horizontal="center" vertical="center"/>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83" fillId="81" borderId="2039" applyNumberFormat="0" applyProtection="0">
      <alignment horizontal="center" vertical="center"/>
    </xf>
    <xf numFmtId="0" fontId="11" fillId="60" borderId="2039" applyNumberFormat="0" applyProtection="0">
      <alignment horizontal="left" vertical="center" wrapText="1"/>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1" fillId="60" borderId="2039" applyNumberFormat="0" applyProtection="0">
      <alignment horizontal="left" vertical="center" wrapText="1"/>
    </xf>
    <xf numFmtId="0" fontId="177" fillId="67" borderId="1944">
      <alignment horizontal="center" vertical="center" wrapText="1"/>
      <protection hidden="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1" fillId="60" borderId="2039" applyNumberFormat="0" applyProtection="0">
      <alignment horizontal="left" vertical="center" wrapText="1"/>
    </xf>
    <xf numFmtId="0" fontId="183" fillId="81" borderId="2039" applyNumberFormat="0" applyProtection="0">
      <alignment horizontal="center" vertical="center"/>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77" fillId="67" borderId="1944">
      <alignment horizontal="center" vertical="center" wrapText="1"/>
      <protection hidden="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83" fillId="81" borderId="2039" applyNumberFormat="0" applyProtection="0">
      <alignment horizontal="center" vertical="center"/>
    </xf>
    <xf numFmtId="0" fontId="177" fillId="67" borderId="1967">
      <alignment horizontal="center" vertical="center" wrapText="1"/>
      <protection hidden="1"/>
    </xf>
    <xf numFmtId="0" fontId="11" fillId="60" borderId="2039" applyNumberFormat="0" applyProtection="0">
      <alignment horizontal="left" vertical="center" wrapText="1"/>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83" fillId="81" borderId="2039" applyNumberFormat="0" applyProtection="0">
      <alignment horizontal="center" vertical="center"/>
    </xf>
    <xf numFmtId="0" fontId="11" fillId="60" borderId="2039" applyNumberFormat="0" applyProtection="0">
      <alignment horizontal="left" vertical="center" wrapText="1"/>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77" fillId="67" borderId="1999">
      <alignment horizontal="center" vertical="center" wrapText="1"/>
      <protection hidden="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1" fillId="60" borderId="2063" applyNumberFormat="0" applyProtection="0">
      <alignment horizontal="left" vertical="center" wrapText="1"/>
    </xf>
    <xf numFmtId="0" fontId="183" fillId="81" borderId="2039" applyNumberFormat="0" applyProtection="0">
      <alignment horizontal="center" vertical="center"/>
    </xf>
    <xf numFmtId="0" fontId="177" fillId="67" borderId="2015">
      <alignment horizontal="center" vertical="center" wrapText="1"/>
      <protection hidden="1"/>
    </xf>
    <xf numFmtId="0" fontId="12" fillId="25" borderId="2063" applyNumberFormat="0" applyProtection="0">
      <alignment horizontal="left" vertical="center" wrapText="1"/>
    </xf>
    <xf numFmtId="257" fontId="11" fillId="82" borderId="2063" applyNumberFormat="0" applyProtection="0">
      <alignment horizontal="center" vertical="center" wrapText="1"/>
    </xf>
    <xf numFmtId="0" fontId="11" fillId="60" borderId="2063" applyNumberFormat="0" applyProtection="0">
      <alignment horizontal="left" vertical="center" wrapText="1"/>
    </xf>
    <xf numFmtId="0" fontId="11" fillId="81" borderId="2063" applyNumberFormat="0" applyProtection="0">
      <alignment horizontal="center" vertical="center" wrapText="1"/>
    </xf>
    <xf numFmtId="0" fontId="11" fillId="81" borderId="2063" applyNumberFormat="0" applyProtection="0">
      <alignment horizontal="center" vertical="center"/>
    </xf>
    <xf numFmtId="0" fontId="177" fillId="67" borderId="2015">
      <alignment horizontal="center" vertical="center" wrapText="1"/>
      <protection hidden="1"/>
    </xf>
    <xf numFmtId="0" fontId="11" fillId="81" borderId="2063" applyNumberFormat="0" applyProtection="0">
      <alignment horizontal="center" vertical="center" wrapText="1"/>
    </xf>
    <xf numFmtId="0" fontId="11" fillId="60" borderId="2076" applyNumberFormat="0" applyProtection="0">
      <alignment horizontal="left" vertical="center" wrapText="1"/>
    </xf>
    <xf numFmtId="0" fontId="183" fillId="81" borderId="2063" applyNumberFormat="0" applyProtection="0">
      <alignment horizontal="center" vertical="center"/>
    </xf>
    <xf numFmtId="0" fontId="12" fillId="25" borderId="2076" applyNumberFormat="0" applyProtection="0">
      <alignment horizontal="left" vertical="center" wrapText="1"/>
    </xf>
    <xf numFmtId="257" fontId="11" fillId="82" borderId="2076" applyNumberFormat="0" applyProtection="0">
      <alignment horizontal="center" vertical="center" wrapText="1"/>
    </xf>
    <xf numFmtId="0" fontId="11" fillId="60" borderId="2076" applyNumberFormat="0" applyProtection="0">
      <alignment horizontal="left" vertical="center" wrapText="1"/>
    </xf>
    <xf numFmtId="0" fontId="11" fillId="81" borderId="2076" applyNumberFormat="0" applyProtection="0">
      <alignment horizontal="center" vertical="center" wrapText="1"/>
    </xf>
    <xf numFmtId="0" fontId="11" fillId="81" borderId="2076" applyNumberFormat="0" applyProtection="0">
      <alignment horizontal="center" vertical="center"/>
    </xf>
    <xf numFmtId="0" fontId="177" fillId="67" borderId="2015">
      <alignment horizontal="center" vertical="center" wrapText="1"/>
      <protection hidden="1"/>
    </xf>
    <xf numFmtId="0" fontId="11" fillId="81" borderId="2076" applyNumberFormat="0" applyProtection="0">
      <alignment horizontal="center" vertical="center" wrapText="1"/>
    </xf>
    <xf numFmtId="0" fontId="183" fillId="81" borderId="2076" applyNumberFormat="0" applyProtection="0">
      <alignment horizontal="center" vertical="center"/>
    </xf>
    <xf numFmtId="0" fontId="177" fillId="67" borderId="2039">
      <alignment horizontal="center" vertical="center" wrapText="1"/>
      <protection hidden="1"/>
    </xf>
    <xf numFmtId="0" fontId="177" fillId="67" borderId="2015">
      <alignment horizontal="center" vertical="center" wrapText="1"/>
      <protection hidden="1"/>
    </xf>
    <xf numFmtId="0" fontId="177" fillId="67" borderId="2039">
      <alignment horizontal="center" vertical="center" wrapText="1"/>
      <protection hidden="1"/>
    </xf>
    <xf numFmtId="241" fontId="194" fillId="86" borderId="2037" applyNumberFormat="0" applyBorder="0" applyAlignment="0" applyProtection="0">
      <alignment vertical="center"/>
    </xf>
    <xf numFmtId="0" fontId="177" fillId="67" borderId="2039">
      <alignment horizontal="center" vertical="center" wrapText="1"/>
      <protection hidden="1"/>
    </xf>
    <xf numFmtId="0" fontId="177" fillId="67" borderId="2039">
      <alignment horizontal="center" vertical="center" wrapText="1"/>
      <protection hidden="1"/>
    </xf>
    <xf numFmtId="264" fontId="172" fillId="65" borderId="1944" applyFill="0" applyBorder="0" applyAlignment="0" applyProtection="0">
      <alignment horizontal="right"/>
      <protection locked="0"/>
    </xf>
    <xf numFmtId="0" fontId="177" fillId="67" borderId="2039">
      <alignment horizontal="center" vertical="center" wrapText="1"/>
      <protection hidden="1"/>
    </xf>
    <xf numFmtId="264" fontId="172" fillId="65" borderId="1944" applyFill="0" applyBorder="0" applyAlignment="0" applyProtection="0">
      <alignment horizontal="right"/>
      <protection locked="0"/>
    </xf>
    <xf numFmtId="241" fontId="194" fillId="86" borderId="2024" applyNumberFormat="0" applyBorder="0" applyAlignment="0" applyProtection="0">
      <alignment vertical="center"/>
    </xf>
    <xf numFmtId="241" fontId="194" fillId="86" borderId="2037" applyNumberFormat="0" applyBorder="0" applyAlignment="0" applyProtection="0">
      <alignment vertical="center"/>
    </xf>
    <xf numFmtId="241" fontId="194" fillId="86" borderId="2055" applyNumberFormat="0" applyBorder="0" applyAlignment="0" applyProtection="0">
      <alignment vertical="center"/>
    </xf>
    <xf numFmtId="241" fontId="194" fillId="86" borderId="2037" applyNumberFormat="0" applyBorder="0" applyAlignment="0" applyProtection="0">
      <alignment vertical="center"/>
    </xf>
    <xf numFmtId="241" fontId="194" fillId="86" borderId="2074" applyNumberFormat="0" applyBorder="0" applyAlignment="0" applyProtection="0">
      <alignment vertical="center"/>
    </xf>
    <xf numFmtId="0" fontId="11" fillId="60" borderId="1958" applyNumberFormat="0" applyProtection="0">
      <alignment horizontal="left" vertical="center" wrapText="1"/>
    </xf>
    <xf numFmtId="0" fontId="12" fillId="25" borderId="1958" applyNumberFormat="0" applyProtection="0">
      <alignment horizontal="left" vertical="center" wrapText="1"/>
    </xf>
    <xf numFmtId="257" fontId="11" fillId="82" borderId="1958" applyNumberFormat="0" applyProtection="0">
      <alignment horizontal="center" vertical="center" wrapText="1"/>
    </xf>
    <xf numFmtId="0" fontId="11" fillId="60" borderId="1980" applyNumberFormat="0" applyProtection="0">
      <alignment horizontal="left" vertical="center" wrapText="1"/>
    </xf>
    <xf numFmtId="0" fontId="11" fillId="60" borderId="1958" applyNumberFormat="0" applyProtection="0">
      <alignment horizontal="left" vertical="center" wrapText="1"/>
    </xf>
    <xf numFmtId="0" fontId="11" fillId="81" borderId="1958" applyNumberFormat="0" applyProtection="0">
      <alignment horizontal="center" vertical="center" wrapText="1"/>
    </xf>
    <xf numFmtId="0" fontId="11" fillId="81" borderId="1958" applyNumberFormat="0" applyProtection="0">
      <alignment horizontal="center" vertical="center"/>
    </xf>
    <xf numFmtId="0" fontId="11" fillId="81" borderId="1958" applyNumberFormat="0" applyProtection="0">
      <alignment horizontal="center" vertical="center" wrapText="1"/>
    </xf>
    <xf numFmtId="0" fontId="12" fillId="25" borderId="1980" applyNumberFormat="0" applyProtection="0">
      <alignment horizontal="left" vertical="center" wrapText="1"/>
    </xf>
    <xf numFmtId="0" fontId="183" fillId="81" borderId="1958" applyNumberFormat="0" applyProtection="0">
      <alignment horizontal="center" vertical="center"/>
    </xf>
    <xf numFmtId="257" fontId="11" fillId="82" borderId="1980" applyNumberFormat="0" applyProtection="0">
      <alignment horizontal="center" vertical="center" wrapText="1"/>
    </xf>
    <xf numFmtId="0" fontId="11" fillId="60" borderId="1980" applyNumberFormat="0" applyProtection="0">
      <alignment horizontal="left" vertical="center" wrapText="1"/>
    </xf>
    <xf numFmtId="0" fontId="11" fillId="81" borderId="1980" applyNumberFormat="0" applyProtection="0">
      <alignment horizontal="center" vertical="center" wrapText="1"/>
    </xf>
    <xf numFmtId="0" fontId="11" fillId="81" borderId="1980" applyNumberFormat="0" applyProtection="0">
      <alignment horizontal="center" vertical="center"/>
    </xf>
    <xf numFmtId="0" fontId="11" fillId="81" borderId="1980" applyNumberFormat="0" applyProtection="0">
      <alignment horizontal="center" vertical="center" wrapText="1"/>
    </xf>
    <xf numFmtId="0" fontId="11" fillId="60" borderId="1980" applyNumberFormat="0" applyProtection="0">
      <alignment horizontal="left" vertical="center" wrapText="1"/>
    </xf>
    <xf numFmtId="0" fontId="183" fillId="81" borderId="1980" applyNumberFormat="0" applyProtection="0">
      <alignment horizontal="center" vertical="center"/>
    </xf>
    <xf numFmtId="0" fontId="12" fillId="25" borderId="1980" applyNumberFormat="0" applyProtection="0">
      <alignment horizontal="left" vertical="center" wrapText="1"/>
    </xf>
    <xf numFmtId="257" fontId="11" fillId="82" borderId="1980" applyNumberFormat="0" applyProtection="0">
      <alignment horizontal="center" vertical="center" wrapText="1"/>
    </xf>
    <xf numFmtId="0" fontId="11" fillId="60" borderId="1980" applyNumberFormat="0" applyProtection="0">
      <alignment horizontal="left" vertical="center" wrapText="1"/>
    </xf>
    <xf numFmtId="0" fontId="11" fillId="81" borderId="1980" applyNumberFormat="0" applyProtection="0">
      <alignment horizontal="center" vertical="center" wrapText="1"/>
    </xf>
    <xf numFmtId="0" fontId="11" fillId="81" borderId="1980" applyNumberFormat="0" applyProtection="0">
      <alignment horizontal="center" vertical="center"/>
    </xf>
    <xf numFmtId="0" fontId="11" fillId="81" borderId="1980" applyNumberFormat="0" applyProtection="0">
      <alignment horizontal="center" vertical="center" wrapText="1"/>
    </xf>
    <xf numFmtId="0" fontId="183" fillId="81" borderId="1980" applyNumberFormat="0" applyProtection="0">
      <alignment horizontal="center" vertical="center"/>
    </xf>
    <xf numFmtId="0" fontId="11" fillId="60" borderId="1999" applyNumberFormat="0" applyProtection="0">
      <alignment horizontal="left" vertical="center" wrapText="1"/>
    </xf>
    <xf numFmtId="0" fontId="12" fillId="25" borderId="1999" applyNumberFormat="0" applyProtection="0">
      <alignment horizontal="left" vertical="center" wrapText="1"/>
    </xf>
    <xf numFmtId="257" fontId="11" fillId="82" borderId="1999" applyNumberFormat="0" applyProtection="0">
      <alignment horizontal="center" vertical="center" wrapText="1"/>
    </xf>
    <xf numFmtId="0" fontId="11" fillId="60" borderId="1999" applyNumberFormat="0" applyProtection="0">
      <alignment horizontal="left" vertical="center" wrapText="1"/>
    </xf>
    <xf numFmtId="0" fontId="11" fillId="81" borderId="1999" applyNumberFormat="0" applyProtection="0">
      <alignment horizontal="center" vertical="center" wrapText="1"/>
    </xf>
    <xf numFmtId="0" fontId="11" fillId="81" borderId="1999" applyNumberFormat="0" applyProtection="0">
      <alignment horizontal="center" vertical="center"/>
    </xf>
    <xf numFmtId="0" fontId="11" fillId="81" borderId="1999" applyNumberFormat="0" applyProtection="0">
      <alignment horizontal="center" vertical="center" wrapText="1"/>
    </xf>
    <xf numFmtId="0" fontId="11" fillId="60" borderId="2015" applyNumberFormat="0" applyProtection="0">
      <alignment horizontal="left" vertical="center" wrapText="1"/>
    </xf>
    <xf numFmtId="0" fontId="183" fillId="81" borderId="1999" applyNumberFormat="0" applyProtection="0">
      <alignment horizontal="center" vertical="center"/>
    </xf>
    <xf numFmtId="0" fontId="12" fillId="25" borderId="2015" applyNumberFormat="0" applyProtection="0">
      <alignment horizontal="left" vertical="center" wrapText="1"/>
    </xf>
    <xf numFmtId="257" fontId="11" fillId="82" borderId="2015" applyNumberFormat="0" applyProtection="0">
      <alignment horizontal="center" vertical="center" wrapText="1"/>
    </xf>
    <xf numFmtId="0" fontId="11" fillId="60" borderId="2015" applyNumberFormat="0" applyProtection="0">
      <alignment horizontal="left" vertical="center" wrapText="1"/>
    </xf>
    <xf numFmtId="0" fontId="11" fillId="81" borderId="2015" applyNumberFormat="0" applyProtection="0">
      <alignment horizontal="center" vertical="center" wrapText="1"/>
    </xf>
    <xf numFmtId="0" fontId="11" fillId="81" borderId="2015" applyNumberFormat="0" applyProtection="0">
      <alignment horizontal="center" vertical="center"/>
    </xf>
    <xf numFmtId="0" fontId="11" fillId="81" borderId="2015" applyNumberFormat="0" applyProtection="0">
      <alignment horizontal="center" vertical="center" wrapText="1"/>
    </xf>
    <xf numFmtId="0" fontId="183" fillId="81" borderId="2015" applyNumberFormat="0" applyProtection="0">
      <alignment horizontal="center" vertical="center"/>
    </xf>
    <xf numFmtId="0" fontId="11" fillId="60" borderId="2039" applyNumberFormat="0" applyProtection="0">
      <alignment horizontal="left" vertical="center" wrapText="1"/>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83" fillId="81" borderId="2039" applyNumberFormat="0" applyProtection="0">
      <alignment horizontal="center" vertical="center"/>
    </xf>
    <xf numFmtId="0" fontId="11" fillId="60" borderId="2039" applyNumberFormat="0" applyProtection="0">
      <alignment horizontal="left" vertical="center" wrapText="1"/>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83" fillId="81" borderId="2039" applyNumberFormat="0" applyProtection="0">
      <alignment horizontal="center" vertical="center"/>
    </xf>
    <xf numFmtId="0" fontId="11" fillId="60" borderId="2039" applyNumberFormat="0" applyProtection="0">
      <alignment horizontal="left" vertical="center" wrapText="1"/>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83" fillId="81" borderId="2039" applyNumberFormat="0" applyProtection="0">
      <alignment horizontal="center" vertical="center"/>
    </xf>
    <xf numFmtId="0" fontId="11" fillId="60" borderId="2076" applyNumberFormat="0" applyProtection="0">
      <alignment horizontal="left" vertical="center" wrapText="1"/>
    </xf>
    <xf numFmtId="0" fontId="12" fillId="25" borderId="2076" applyNumberFormat="0" applyProtection="0">
      <alignment horizontal="left" vertical="center" wrapText="1"/>
    </xf>
    <xf numFmtId="257" fontId="11" fillId="82" borderId="2076" applyNumberFormat="0" applyProtection="0">
      <alignment horizontal="center" vertical="center" wrapText="1"/>
    </xf>
    <xf numFmtId="0" fontId="11" fillId="60" borderId="2076" applyNumberFormat="0" applyProtection="0">
      <alignment horizontal="left" vertical="center" wrapText="1"/>
    </xf>
    <xf numFmtId="0" fontId="11" fillId="81" borderId="2076" applyNumberFormat="0" applyProtection="0">
      <alignment horizontal="center" vertical="center" wrapText="1"/>
    </xf>
    <xf numFmtId="0" fontId="11" fillId="81" borderId="2076" applyNumberFormat="0" applyProtection="0">
      <alignment horizontal="center" vertical="center"/>
    </xf>
    <xf numFmtId="0" fontId="11" fillId="81" borderId="2076" applyNumberFormat="0" applyProtection="0">
      <alignment horizontal="center" vertical="center" wrapText="1"/>
    </xf>
    <xf numFmtId="0" fontId="183" fillId="81" borderId="2076" applyNumberFormat="0" applyProtection="0">
      <alignment horizontal="center" vertical="center"/>
    </xf>
    <xf numFmtId="0" fontId="177" fillId="67" borderId="1958">
      <alignment horizontal="center" vertical="center" wrapText="1"/>
      <protection hidden="1"/>
    </xf>
    <xf numFmtId="0" fontId="177" fillId="67" borderId="1980">
      <alignment horizontal="center" vertical="center" wrapText="1"/>
      <protection hidden="1"/>
    </xf>
    <xf numFmtId="0" fontId="177" fillId="67" borderId="1980">
      <alignment horizontal="center" vertical="center" wrapText="1"/>
      <protection hidden="1"/>
    </xf>
    <xf numFmtId="0" fontId="177" fillId="67" borderId="1999">
      <alignment horizontal="center" vertical="center" wrapText="1"/>
      <protection hidden="1"/>
    </xf>
    <xf numFmtId="0" fontId="177" fillId="67" borderId="2015">
      <alignment horizontal="center" vertical="center" wrapText="1"/>
      <protection hidden="1"/>
    </xf>
    <xf numFmtId="0" fontId="177" fillId="67" borderId="2039">
      <alignment horizontal="center" vertical="center" wrapText="1"/>
      <protection hidden="1"/>
    </xf>
    <xf numFmtId="0" fontId="177" fillId="67" borderId="2039">
      <alignment horizontal="center" vertical="center" wrapText="1"/>
      <protection hidden="1"/>
    </xf>
    <xf numFmtId="0" fontId="177" fillId="67" borderId="2039">
      <alignment horizontal="center" vertical="center" wrapText="1"/>
      <protection hidden="1"/>
    </xf>
    <xf numFmtId="0" fontId="177" fillId="67" borderId="2076">
      <alignment horizontal="center" vertical="center" wrapText="1"/>
      <protection hidden="1"/>
    </xf>
    <xf numFmtId="264" fontId="172" fillId="65" borderId="1958" applyFill="0" applyBorder="0" applyAlignment="0" applyProtection="0">
      <alignment horizontal="right"/>
      <protection locked="0"/>
    </xf>
    <xf numFmtId="264" fontId="172" fillId="65" borderId="1967" applyFill="0" applyBorder="0" applyAlignment="0" applyProtection="0">
      <alignment horizontal="right"/>
      <protection locked="0"/>
    </xf>
    <xf numFmtId="0" fontId="177" fillId="67" borderId="2039">
      <alignment horizontal="center" vertical="center" wrapText="1"/>
      <protection hidden="1"/>
    </xf>
    <xf numFmtId="264" fontId="172" fillId="65" borderId="1980" applyFill="0" applyBorder="0" applyAlignment="0" applyProtection="0">
      <alignment horizontal="right"/>
      <protection locked="0"/>
    </xf>
    <xf numFmtId="260" fontId="164" fillId="0" borderId="1963" applyBorder="0"/>
    <xf numFmtId="264" fontId="172" fillId="65" borderId="1980" applyFill="0" applyBorder="0" applyAlignment="0" applyProtection="0">
      <alignment horizontal="right"/>
      <protection locked="0"/>
    </xf>
    <xf numFmtId="260" fontId="164" fillId="0" borderId="1963" applyBorder="0"/>
    <xf numFmtId="264" fontId="172" fillId="65" borderId="1999" applyFill="0" applyBorder="0" applyAlignment="0" applyProtection="0">
      <alignment horizontal="right"/>
      <protection locked="0"/>
    </xf>
    <xf numFmtId="0" fontId="177" fillId="67" borderId="2063">
      <alignment horizontal="center" vertical="center" wrapText="1"/>
      <protection hidden="1"/>
    </xf>
    <xf numFmtId="260" fontId="164" fillId="0" borderId="1991" applyBorder="0"/>
    <xf numFmtId="264" fontId="172" fillId="65" borderId="2015" applyFill="0" applyBorder="0" applyAlignment="0" applyProtection="0">
      <alignment horizontal="right"/>
      <protection locked="0"/>
    </xf>
    <xf numFmtId="0" fontId="177" fillId="67" borderId="2076">
      <alignment horizontal="center" vertical="center" wrapText="1"/>
      <protection hidden="1"/>
    </xf>
    <xf numFmtId="260" fontId="164" fillId="0" borderId="2008" applyBorder="0"/>
    <xf numFmtId="264" fontId="172" fillId="65" borderId="2015" applyFill="0" applyBorder="0" applyAlignment="0" applyProtection="0">
      <alignment horizontal="right"/>
      <protection locked="0"/>
    </xf>
    <xf numFmtId="264" fontId="172" fillId="65" borderId="2015" applyFill="0" applyBorder="0" applyAlignment="0" applyProtection="0">
      <alignment horizontal="right"/>
      <protection locked="0"/>
    </xf>
    <xf numFmtId="264" fontId="172" fillId="65" borderId="2015" applyFill="0" applyBorder="0" applyAlignment="0" applyProtection="0">
      <alignment horizontal="right"/>
      <protection locked="0"/>
    </xf>
    <xf numFmtId="260" fontId="164" fillId="0" borderId="2030" applyBorder="0"/>
    <xf numFmtId="264" fontId="172" fillId="65" borderId="2039" applyFill="0" applyBorder="0" applyAlignment="0" applyProtection="0">
      <alignment horizontal="right"/>
      <protection locked="0"/>
    </xf>
    <xf numFmtId="260" fontId="164" fillId="0" borderId="2030" applyBorder="0"/>
    <xf numFmtId="264" fontId="172" fillId="65" borderId="2039" applyFill="0" applyBorder="0" applyAlignment="0" applyProtection="0">
      <alignment horizontal="right"/>
      <protection locked="0"/>
    </xf>
    <xf numFmtId="264" fontId="172" fillId="65" borderId="2015" applyFill="0" applyBorder="0" applyAlignment="0" applyProtection="0">
      <alignment horizontal="right"/>
      <protection locked="0"/>
    </xf>
    <xf numFmtId="260" fontId="164" fillId="0" borderId="2044" applyBorder="0"/>
    <xf numFmtId="264" fontId="172" fillId="65" borderId="2039" applyFill="0" applyBorder="0" applyAlignment="0" applyProtection="0">
      <alignment horizontal="right"/>
      <protection locked="0"/>
    </xf>
    <xf numFmtId="264" fontId="172" fillId="65" borderId="2039" applyFill="0" applyBorder="0" applyAlignment="0" applyProtection="0">
      <alignment horizontal="right"/>
      <protection locked="0"/>
    </xf>
    <xf numFmtId="264" fontId="172" fillId="65" borderId="2039" applyFill="0" applyBorder="0" applyAlignment="0" applyProtection="0">
      <alignment horizontal="right"/>
      <protection locked="0"/>
    </xf>
    <xf numFmtId="264" fontId="172" fillId="65" borderId="2039" applyFill="0" applyBorder="0" applyAlignment="0" applyProtection="0">
      <alignment horizontal="right"/>
      <protection locked="0"/>
    </xf>
    <xf numFmtId="260" fontId="164" fillId="0" borderId="2008" applyBorder="0"/>
    <xf numFmtId="208" fontId="90" fillId="63" borderId="1945"/>
    <xf numFmtId="260" fontId="164" fillId="0" borderId="2044" applyBorder="0"/>
    <xf numFmtId="264" fontId="172" fillId="65" borderId="2039" applyFill="0" applyBorder="0" applyAlignment="0" applyProtection="0">
      <alignment horizontal="right"/>
      <protection locked="0"/>
    </xf>
    <xf numFmtId="264" fontId="172" fillId="65" borderId="2039" applyFill="0" applyBorder="0" applyAlignment="0" applyProtection="0">
      <alignment horizontal="right"/>
      <protection locked="0"/>
    </xf>
    <xf numFmtId="260" fontId="164" fillId="0" borderId="2044" applyBorder="0"/>
    <xf numFmtId="260" fontId="164" fillId="0" borderId="2047" applyBorder="0"/>
    <xf numFmtId="264" fontId="172" fillId="65" borderId="2039" applyFill="0" applyBorder="0" applyAlignment="0" applyProtection="0">
      <alignment horizontal="right"/>
      <protection locked="0"/>
    </xf>
    <xf numFmtId="264" fontId="172" fillId="65" borderId="2076" applyFill="0" applyBorder="0" applyAlignment="0" applyProtection="0">
      <alignment horizontal="right"/>
      <protection locked="0"/>
    </xf>
    <xf numFmtId="264" fontId="172" fillId="65" borderId="2063" applyFill="0" applyBorder="0" applyAlignment="0" applyProtection="0">
      <alignment horizontal="right"/>
      <protection locked="0"/>
    </xf>
    <xf numFmtId="264" fontId="172" fillId="65" borderId="2076" applyFill="0" applyBorder="0" applyAlignment="0" applyProtection="0">
      <alignment horizontal="right"/>
      <protection locked="0"/>
    </xf>
    <xf numFmtId="260" fontId="164" fillId="0" borderId="2081" applyBorder="0"/>
    <xf numFmtId="260" fontId="164" fillId="0" borderId="2081" applyBorder="0"/>
    <xf numFmtId="264" fontId="172" fillId="65" borderId="1999" applyFill="0" applyBorder="0" applyAlignment="0" applyProtection="0">
      <alignment horizontal="right"/>
      <protection locked="0"/>
    </xf>
    <xf numFmtId="166" fontId="113" fillId="0" borderId="1946">
      <protection locked="0"/>
    </xf>
    <xf numFmtId="260" fontId="164" fillId="0" borderId="2008" applyBorder="0"/>
    <xf numFmtId="260" fontId="164" fillId="0" borderId="2008" applyBorder="0"/>
    <xf numFmtId="260" fontId="164" fillId="0" borderId="2008" applyBorder="0"/>
    <xf numFmtId="171" fontId="85" fillId="0" borderId="1943"/>
    <xf numFmtId="260" fontId="164" fillId="0" borderId="2044" applyBorder="0"/>
    <xf numFmtId="260" fontId="164" fillId="0" borderId="2030" applyBorder="0"/>
    <xf numFmtId="260" fontId="164" fillId="0" borderId="2044" applyBorder="0"/>
    <xf numFmtId="260" fontId="164" fillId="0" borderId="2047" applyBorder="0"/>
    <xf numFmtId="260" fontId="164" fillId="0" borderId="2047" applyBorder="0"/>
    <xf numFmtId="260" fontId="164" fillId="0" borderId="2044" applyBorder="0"/>
    <xf numFmtId="260" fontId="164" fillId="0" borderId="2047" applyBorder="0"/>
    <xf numFmtId="260" fontId="164" fillId="0" borderId="2061" applyBorder="0"/>
    <xf numFmtId="260" fontId="164" fillId="0" borderId="2068" applyBorder="0"/>
    <xf numFmtId="260" fontId="164" fillId="0" borderId="2068" applyBorder="0"/>
    <xf numFmtId="224" fontId="108" fillId="0" borderId="1452" applyFont="0" applyFill="0" applyBorder="0" applyAlignment="0" applyProtection="0"/>
    <xf numFmtId="0" fontId="147" fillId="73" borderId="1947">
      <alignment horizontal="left" vertical="center" wrapText="1"/>
    </xf>
    <xf numFmtId="166" fontId="113" fillId="0" borderId="1946">
      <protection locked="0"/>
    </xf>
    <xf numFmtId="208" fontId="90" fillId="63" borderId="1945"/>
    <xf numFmtId="0" fontId="147" fillId="73" borderId="1977">
      <alignment horizontal="left" vertical="center" wrapText="1"/>
    </xf>
    <xf numFmtId="166" fontId="113" fillId="0" borderId="1976">
      <protection locked="0"/>
    </xf>
    <xf numFmtId="208" fontId="90" fillId="63" borderId="1975"/>
    <xf numFmtId="0" fontId="147" fillId="73" borderId="1984">
      <alignment horizontal="left" vertical="center" wrapText="1"/>
    </xf>
    <xf numFmtId="166" fontId="113" fillId="0" borderId="1983">
      <protection locked="0"/>
    </xf>
    <xf numFmtId="208" fontId="90" fillId="63" borderId="1982"/>
    <xf numFmtId="0" fontId="147" fillId="73" borderId="1947">
      <alignment horizontal="left" vertical="center" wrapText="1"/>
    </xf>
    <xf numFmtId="0" fontId="147" fillId="73" borderId="1996">
      <alignment horizontal="left" vertical="center" wrapText="1"/>
    </xf>
    <xf numFmtId="166" fontId="113" fillId="0" borderId="1995">
      <protection locked="0"/>
    </xf>
    <xf numFmtId="208" fontId="90" fillId="63" borderId="1994"/>
    <xf numFmtId="0" fontId="147" fillId="73" borderId="2023">
      <alignment horizontal="left" vertical="center" wrapText="1"/>
    </xf>
    <xf numFmtId="166" fontId="113" fillId="0" borderId="2022">
      <protection locked="0"/>
    </xf>
    <xf numFmtId="208" fontId="90" fillId="63" borderId="2021"/>
    <xf numFmtId="0" fontId="147" fillId="73" borderId="2013">
      <alignment horizontal="left" vertical="center" wrapText="1"/>
    </xf>
    <xf numFmtId="166" fontId="113" fillId="0" borderId="2012">
      <protection locked="0"/>
    </xf>
    <xf numFmtId="208" fontId="90" fillId="63" borderId="2011"/>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23">
      <alignment horizontal="left" vertical="center" wrapText="1"/>
    </xf>
    <xf numFmtId="166" fontId="113" fillId="0" borderId="2022">
      <protection locked="0"/>
    </xf>
    <xf numFmtId="208" fontId="90" fillId="63" borderId="2021"/>
    <xf numFmtId="0" fontId="147" fillId="73" borderId="2036">
      <alignment horizontal="left" vertical="center" wrapText="1"/>
    </xf>
    <xf numFmtId="166" fontId="113" fillId="0" borderId="2035">
      <protection locked="0"/>
    </xf>
    <xf numFmtId="208" fontId="90" fillId="63" borderId="2034"/>
    <xf numFmtId="0" fontId="147" fillId="73" borderId="2023">
      <alignment horizontal="left" vertical="center" wrapText="1"/>
    </xf>
    <xf numFmtId="166" fontId="113" fillId="0" borderId="2022">
      <protection locked="0"/>
    </xf>
    <xf numFmtId="208" fontId="90" fillId="63" borderId="2021"/>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73">
      <alignment horizontal="left" vertical="center" wrapText="1"/>
    </xf>
    <xf numFmtId="166" fontId="113" fillId="0" borderId="2072">
      <protection locked="0"/>
    </xf>
    <xf numFmtId="208" fontId="90" fillId="63" borderId="2071"/>
    <xf numFmtId="0" fontId="147" fillId="73" borderId="2087">
      <alignment horizontal="left" vertical="center" wrapText="1"/>
    </xf>
    <xf numFmtId="166" fontId="113" fillId="0" borderId="2086">
      <protection locked="0"/>
    </xf>
    <xf numFmtId="208" fontId="90" fillId="63" borderId="2085"/>
    <xf numFmtId="0" fontId="12" fillId="0" borderId="1958"/>
    <xf numFmtId="0" fontId="12" fillId="0" borderId="1980"/>
    <xf numFmtId="0" fontId="147" fillId="73" borderId="1947">
      <alignment horizontal="left" vertical="center" wrapText="1"/>
    </xf>
    <xf numFmtId="0" fontId="12" fillId="0" borderId="1980"/>
    <xf numFmtId="10" fontId="108" fillId="65" borderId="1958" applyNumberFormat="0" applyBorder="0" applyAlignment="0" applyProtection="0"/>
    <xf numFmtId="0" fontId="12" fillId="0" borderId="1999"/>
    <xf numFmtId="0" fontId="147" fillId="73" borderId="1984">
      <alignment horizontal="left" vertical="center" wrapText="1"/>
    </xf>
    <xf numFmtId="10" fontId="108" fillId="65" borderId="1980" applyNumberFormat="0" applyBorder="0" applyAlignment="0" applyProtection="0"/>
    <xf numFmtId="208" fontId="90" fillId="63" borderId="1939"/>
    <xf numFmtId="166" fontId="113" fillId="0" borderId="1940">
      <protection locked="0"/>
    </xf>
    <xf numFmtId="0" fontId="147" fillId="73" borderId="1941">
      <alignment horizontal="left" vertical="center" wrapText="1"/>
    </xf>
    <xf numFmtId="0" fontId="147" fillId="73" borderId="1996">
      <alignment horizontal="left" vertical="center" wrapText="1"/>
    </xf>
    <xf numFmtId="0" fontId="47" fillId="0" borderId="1963">
      <alignment horizontal="left" vertical="center"/>
    </xf>
    <xf numFmtId="1" fontId="121" fillId="69" borderId="1949" applyNumberFormat="0" applyBorder="0" applyAlignment="0">
      <alignment horizontal="centerContinuous" vertical="center"/>
      <protection locked="0"/>
    </xf>
    <xf numFmtId="237" fontId="12" fillId="71" borderId="1958" applyNumberFormat="0" applyFont="0" applyBorder="0" applyAlignment="0" applyProtection="0"/>
    <xf numFmtId="0" fontId="25" fillId="8" borderId="1950" applyNumberFormat="0" applyAlignment="0" applyProtection="0"/>
    <xf numFmtId="10" fontId="108" fillId="65" borderId="1980" applyNumberFormat="0" applyBorder="0" applyAlignment="0" applyProtection="0"/>
    <xf numFmtId="0" fontId="12" fillId="0" borderId="2015"/>
    <xf numFmtId="1" fontId="121" fillId="69" borderId="1964" applyNumberFormat="0" applyBorder="0" applyAlignment="0">
      <alignment horizontal="centerContinuous" vertical="center"/>
      <protection locked="0"/>
    </xf>
    <xf numFmtId="0" fontId="25" fillId="8" borderId="1959" applyNumberFormat="0" applyAlignment="0" applyProtection="0"/>
    <xf numFmtId="0" fontId="47" fillId="0" borderId="1963">
      <alignment horizontal="left" vertical="center"/>
    </xf>
    <xf numFmtId="237" fontId="12" fillId="71" borderId="1980" applyNumberFormat="0" applyFont="0" applyBorder="0" applyAlignment="0" applyProtection="0"/>
    <xf numFmtId="224" fontId="108" fillId="0" borderId="1452" applyFont="0" applyFill="0" applyBorder="0" applyAlignment="0" applyProtection="0"/>
    <xf numFmtId="0" fontId="147" fillId="73" borderId="2013">
      <alignment horizontal="left" vertical="center" wrapText="1"/>
    </xf>
    <xf numFmtId="1" fontId="121" fillId="69" borderId="1964" applyNumberFormat="0" applyBorder="0" applyAlignment="0">
      <alignment horizontal="centerContinuous" vertical="center"/>
      <protection locked="0"/>
    </xf>
    <xf numFmtId="224" fontId="108" fillId="0" borderId="1452" applyFont="0" applyFill="0" applyBorder="0" applyAlignment="0" applyProtection="0"/>
    <xf numFmtId="10" fontId="108" fillId="65" borderId="1999" applyNumberFormat="0" applyBorder="0" applyAlignment="0" applyProtection="0"/>
    <xf numFmtId="0" fontId="47" fillId="0" borderId="1991">
      <alignment horizontal="left" vertical="center"/>
    </xf>
    <xf numFmtId="237" fontId="12" fillId="71" borderId="1980" applyNumberFormat="0" applyFont="0" applyBorder="0" applyAlignment="0" applyProtection="0"/>
    <xf numFmtId="1" fontId="121" fillId="69" borderId="1964" applyNumberFormat="0" applyBorder="0" applyAlignment="0">
      <alignment horizontal="centerContinuous" vertical="center"/>
      <protection locked="0"/>
    </xf>
    <xf numFmtId="224" fontId="108" fillId="0" borderId="1452" applyFont="0" applyFill="0" applyBorder="0" applyAlignment="0" applyProtection="0"/>
    <xf numFmtId="0" fontId="25" fillId="8" borderId="1988" applyNumberFormat="0" applyAlignment="0" applyProtection="0"/>
    <xf numFmtId="0" fontId="12" fillId="0" borderId="2039"/>
    <xf numFmtId="0" fontId="147" fillId="73" borderId="2013">
      <alignment horizontal="left" vertical="center" wrapText="1"/>
    </xf>
    <xf numFmtId="0" fontId="47" fillId="0" borderId="2008">
      <alignment horizontal="left" vertical="center"/>
    </xf>
    <xf numFmtId="10" fontId="108" fillId="65" borderId="2015" applyNumberFormat="0" applyBorder="0" applyAlignment="0" applyProtection="0"/>
    <xf numFmtId="237" fontId="12" fillId="71" borderId="1999" applyNumberFormat="0" applyFont="0" applyBorder="0" applyAlignment="0" applyProtection="0"/>
    <xf numFmtId="224" fontId="108" fillId="0" borderId="1452" applyFont="0" applyFill="0" applyBorder="0" applyAlignment="0" applyProtection="0"/>
    <xf numFmtId="1" fontId="121" fillId="69" borderId="2004" applyNumberFormat="0" applyBorder="0" applyAlignment="0">
      <alignment horizontal="centerContinuous" vertical="center"/>
      <protection locked="0"/>
    </xf>
    <xf numFmtId="0" fontId="25" fillId="8" borderId="2005" applyNumberFormat="0" applyAlignment="0" applyProtection="0"/>
    <xf numFmtId="0" fontId="47" fillId="0" borderId="2030">
      <alignment horizontal="left" vertical="center"/>
    </xf>
    <xf numFmtId="237" fontId="12" fillId="71" borderId="2015" applyNumberFormat="0" applyFont="0" applyBorder="0" applyAlignment="0" applyProtection="0"/>
    <xf numFmtId="0" fontId="12" fillId="0" borderId="2039"/>
    <xf numFmtId="0" fontId="147" fillId="73" borderId="2036">
      <alignment horizontal="left" vertical="center" wrapText="1"/>
    </xf>
    <xf numFmtId="1" fontId="121" fillId="69" borderId="2031" applyNumberFormat="0" applyBorder="0" applyAlignment="0">
      <alignment horizontal="centerContinuous" vertical="center"/>
      <protection locked="0"/>
    </xf>
    <xf numFmtId="10" fontId="108" fillId="65" borderId="2039" applyNumberFormat="0" applyBorder="0" applyAlignment="0" applyProtection="0"/>
    <xf numFmtId="0" fontId="25" fillId="8" borderId="2016" applyNumberFormat="0" applyAlignment="0" applyProtection="0"/>
    <xf numFmtId="0" fontId="47" fillId="0" borderId="2030">
      <alignment horizontal="left" vertical="center"/>
    </xf>
    <xf numFmtId="1" fontId="121" fillId="69" borderId="2031" applyNumberFormat="0" applyBorder="0" applyAlignment="0">
      <alignment horizontal="centerContinuous" vertical="center"/>
      <protection locked="0"/>
    </xf>
    <xf numFmtId="0" fontId="25" fillId="8" borderId="2016" applyNumberFormat="0" applyAlignment="0" applyProtection="0"/>
    <xf numFmtId="0" fontId="47" fillId="0" borderId="2044">
      <alignment horizontal="left" vertical="center"/>
    </xf>
    <xf numFmtId="237" fontId="12" fillId="71" borderId="2039" applyNumberFormat="0" applyFont="0" applyBorder="0" applyAlignment="0" applyProtection="0"/>
    <xf numFmtId="0" fontId="147" fillId="73" borderId="2023">
      <alignment horizontal="left" vertical="center" wrapText="1"/>
    </xf>
    <xf numFmtId="0" fontId="12" fillId="0" borderId="2039"/>
    <xf numFmtId="1" fontId="121" fillId="69" borderId="2045" applyNumberFormat="0" applyBorder="0" applyAlignment="0">
      <alignment horizontal="centerContinuous" vertical="center"/>
      <protection locked="0"/>
    </xf>
    <xf numFmtId="10" fontId="108" fillId="65" borderId="2039" applyNumberFormat="0" applyBorder="0" applyAlignment="0" applyProtection="0"/>
    <xf numFmtId="0" fontId="25" fillId="8" borderId="2040" applyNumberFormat="0" applyAlignment="0" applyProtection="0"/>
    <xf numFmtId="0" fontId="147" fillId="73" borderId="2036">
      <alignment horizontal="left" vertical="center" wrapText="1"/>
    </xf>
    <xf numFmtId="0" fontId="47" fillId="0" borderId="2008">
      <alignment horizontal="left" vertical="center"/>
    </xf>
    <xf numFmtId="0" fontId="12" fillId="0" borderId="2076"/>
    <xf numFmtId="237" fontId="12" fillId="71" borderId="2039" applyNumberFormat="0" applyFont="0" applyBorder="0" applyAlignment="0" applyProtection="0"/>
    <xf numFmtId="241" fontId="194" fillId="86" borderId="1948" applyNumberFormat="0" applyBorder="0" applyAlignment="0" applyProtection="0">
      <alignment vertical="center"/>
    </xf>
    <xf numFmtId="171" fontId="85" fillId="0" borderId="1957"/>
    <xf numFmtId="0" fontId="147" fillId="73" borderId="2054">
      <alignment horizontal="left" vertical="center" wrapText="1"/>
    </xf>
    <xf numFmtId="1" fontId="121" fillId="69" borderId="2020" applyNumberFormat="0" applyBorder="0" applyAlignment="0">
      <alignment horizontal="centerContinuous" vertical="center"/>
      <protection locked="0"/>
    </xf>
    <xf numFmtId="0" fontId="47" fillId="0" borderId="2044">
      <alignment horizontal="left" vertical="center"/>
    </xf>
    <xf numFmtId="241" fontId="194" fillId="86" borderId="1978" applyNumberFormat="0" applyBorder="0" applyAlignment="0" applyProtection="0">
      <alignment vertical="center"/>
    </xf>
    <xf numFmtId="171" fontId="85" fillId="0" borderId="1979"/>
    <xf numFmtId="10" fontId="108" fillId="65" borderId="2039" applyNumberFormat="0" applyBorder="0" applyAlignment="0" applyProtection="0"/>
    <xf numFmtId="0" fontId="25" fillId="8" borderId="2040" applyNumberFormat="0" applyAlignment="0" applyProtection="0"/>
    <xf numFmtId="1" fontId="121" fillId="69" borderId="2020" applyNumberFormat="0" applyBorder="0" applyAlignment="0">
      <alignment horizontal="centerContinuous" vertical="center"/>
      <protection locked="0"/>
    </xf>
    <xf numFmtId="0" fontId="147" fillId="73" borderId="2036">
      <alignment horizontal="left" vertical="center" wrapText="1"/>
    </xf>
    <xf numFmtId="0" fontId="25" fillId="8" borderId="2025" applyNumberFormat="0" applyAlignment="0" applyProtection="0"/>
    <xf numFmtId="241" fontId="194" fillId="86" borderId="1978" applyNumberFormat="0" applyBorder="0" applyAlignment="0" applyProtection="0">
      <alignment vertical="center"/>
    </xf>
    <xf numFmtId="171" fontId="85" fillId="0" borderId="1979"/>
    <xf numFmtId="0" fontId="47" fillId="0" borderId="2044">
      <alignment horizontal="left" vertical="center"/>
    </xf>
    <xf numFmtId="0" fontId="47" fillId="0" borderId="2047">
      <alignment horizontal="left" vertical="center"/>
    </xf>
    <xf numFmtId="1" fontId="121" fillId="69" borderId="2020" applyNumberFormat="0" applyBorder="0" applyAlignment="0">
      <alignment horizontal="centerContinuous" vertical="center"/>
      <protection locked="0"/>
    </xf>
    <xf numFmtId="237" fontId="12" fillId="71" borderId="2039" applyNumberFormat="0" applyFont="0" applyBorder="0" applyAlignment="0" applyProtection="0"/>
    <xf numFmtId="0" fontId="147" fillId="73" borderId="2073">
      <alignment horizontal="left" vertical="center" wrapText="1"/>
    </xf>
    <xf numFmtId="0" fontId="25" fillId="8" borderId="2025" applyNumberFormat="0" applyAlignment="0" applyProtection="0"/>
    <xf numFmtId="166" fontId="113" fillId="0" borderId="1946">
      <protection locked="0"/>
    </xf>
    <xf numFmtId="1" fontId="121" fillId="69" borderId="2050" applyNumberFormat="0" applyBorder="0" applyAlignment="0">
      <alignment horizontal="centerContinuous" vertical="center"/>
      <protection locked="0"/>
    </xf>
    <xf numFmtId="10" fontId="108" fillId="65" borderId="2076" applyNumberFormat="0" applyBorder="0" applyAlignment="0" applyProtection="0"/>
    <xf numFmtId="0" fontId="25" fillId="8" borderId="2025" applyNumberFormat="0" applyAlignment="0" applyProtection="0"/>
    <xf numFmtId="241" fontId="194" fillId="86" borderId="1997" applyNumberFormat="0" applyBorder="0" applyAlignment="0" applyProtection="0">
      <alignment vertical="center"/>
    </xf>
    <xf numFmtId="171" fontId="85" fillId="0" borderId="1998"/>
    <xf numFmtId="0" fontId="12" fillId="24" borderId="1960" applyNumberFormat="0" applyFont="0" applyAlignment="0" applyProtection="0"/>
    <xf numFmtId="0" fontId="25" fillId="8" borderId="2057" applyNumberFormat="0" applyAlignment="0" applyProtection="0"/>
    <xf numFmtId="0" fontId="47" fillId="0" borderId="2081">
      <alignment horizontal="left" vertical="center"/>
    </xf>
    <xf numFmtId="241" fontId="194" fillId="86" borderId="2029" applyNumberFormat="0" applyBorder="0" applyAlignment="0" applyProtection="0">
      <alignment vertical="center"/>
    </xf>
    <xf numFmtId="241" fontId="194" fillId="86" borderId="2024" applyNumberFormat="0" applyBorder="0" applyAlignment="0" applyProtection="0">
      <alignment vertical="center"/>
    </xf>
    <xf numFmtId="171" fontId="85" fillId="0" borderId="2014"/>
    <xf numFmtId="166" fontId="113" fillId="0" borderId="1983">
      <protection locked="0"/>
    </xf>
    <xf numFmtId="237" fontId="12" fillId="71" borderId="2076" applyNumberFormat="0" applyFont="0" applyBorder="0" applyAlignment="0" applyProtection="0"/>
    <xf numFmtId="1" fontId="121" fillId="69" borderId="2082" applyNumberFormat="0" applyBorder="0" applyAlignment="0">
      <alignment horizontal="centerContinuous" vertical="center"/>
      <protection locked="0"/>
    </xf>
    <xf numFmtId="0" fontId="47" fillId="0" borderId="2081">
      <alignment horizontal="left" vertical="center"/>
    </xf>
    <xf numFmtId="0" fontId="25" fillId="8" borderId="2077" applyNumberFormat="0" applyAlignment="0" applyProtection="0"/>
    <xf numFmtId="166" fontId="113" fillId="0" borderId="1995">
      <protection locked="0"/>
    </xf>
    <xf numFmtId="1" fontId="121" fillId="69" borderId="2082" applyNumberFormat="0" applyBorder="0" applyAlignment="0">
      <alignment horizontal="centerContinuous" vertical="center"/>
      <protection locked="0"/>
    </xf>
    <xf numFmtId="0" fontId="25" fillId="8" borderId="2077" applyNumberFormat="0" applyAlignment="0" applyProtection="0"/>
    <xf numFmtId="171" fontId="85" fillId="0" borderId="2038"/>
    <xf numFmtId="171" fontId="85" fillId="0" borderId="2038"/>
    <xf numFmtId="241" fontId="194" fillId="86" borderId="2037" applyNumberFormat="0" applyBorder="0" applyAlignment="0" applyProtection="0">
      <alignment vertical="center"/>
    </xf>
    <xf numFmtId="166" fontId="113" fillId="0" borderId="2012">
      <protection locked="0"/>
    </xf>
    <xf numFmtId="166" fontId="113" fillId="0" borderId="2012">
      <protection locked="0"/>
    </xf>
    <xf numFmtId="0" fontId="17" fillId="21" borderId="1950" applyNumberFormat="0" applyAlignment="0" applyProtection="0"/>
    <xf numFmtId="0" fontId="12" fillId="24" borderId="2017" applyNumberFormat="0" applyFont="0" applyAlignment="0" applyProtection="0"/>
    <xf numFmtId="241" fontId="194" fillId="86" borderId="2037" applyNumberFormat="0" applyBorder="0" applyAlignment="0" applyProtection="0">
      <alignment vertical="center"/>
    </xf>
    <xf numFmtId="171" fontId="85" fillId="0" borderId="2038"/>
    <xf numFmtId="0" fontId="83" fillId="0" borderId="1955" applyNumberFormat="0" applyFont="0" applyFill="0" applyAlignment="0" applyProtection="0"/>
    <xf numFmtId="171" fontId="85" fillId="0" borderId="2038"/>
    <xf numFmtId="0" fontId="17" fillId="21" borderId="1959" applyNumberFormat="0" applyAlignment="0" applyProtection="0"/>
    <xf numFmtId="208" fontId="90" fillId="63" borderId="1945"/>
    <xf numFmtId="0" fontId="83" fillId="0" borderId="1965" applyNumberFormat="0" applyFont="0" applyFill="0" applyAlignment="0" applyProtection="0"/>
    <xf numFmtId="0" fontId="12" fillId="24" borderId="2017" applyNumberFormat="0" applyFont="0" applyAlignment="0" applyProtection="0"/>
    <xf numFmtId="167" fontId="87" fillId="0" borderId="1966" applyFont="0"/>
    <xf numFmtId="171" fontId="85" fillId="0" borderId="2038"/>
    <xf numFmtId="208" fontId="90" fillId="63" borderId="1982"/>
    <xf numFmtId="171" fontId="85" fillId="0" borderId="2049"/>
    <xf numFmtId="166" fontId="113" fillId="0" borderId="2035">
      <protection locked="0"/>
    </xf>
    <xf numFmtId="167" fontId="87" fillId="0" borderId="1981" applyFont="0"/>
    <xf numFmtId="0" fontId="12" fillId="24" borderId="2043" applyNumberFormat="0" applyFont="0" applyAlignment="0" applyProtection="0"/>
    <xf numFmtId="0" fontId="17" fillId="21" borderId="1988" applyNumberFormat="0" applyAlignment="0" applyProtection="0"/>
    <xf numFmtId="0" fontId="83" fillId="0" borderId="1992" applyNumberFormat="0" applyFont="0" applyFill="0" applyAlignment="0" applyProtection="0"/>
    <xf numFmtId="241" fontId="194" fillId="86" borderId="2037" applyNumberFormat="0" applyBorder="0" applyAlignment="0" applyProtection="0">
      <alignment vertical="center"/>
    </xf>
    <xf numFmtId="171" fontId="85" fillId="0" borderId="2038"/>
    <xf numFmtId="208" fontId="90" fillId="63" borderId="1994"/>
    <xf numFmtId="167" fontId="87" fillId="0" borderId="1993" applyFont="0"/>
    <xf numFmtId="171" fontId="85" fillId="0" borderId="2049"/>
    <xf numFmtId="0" fontId="17" fillId="21" borderId="2005" applyNumberFormat="0" applyAlignment="0" applyProtection="0"/>
    <xf numFmtId="0" fontId="83" fillId="0" borderId="2009" applyNumberFormat="0" applyFont="0" applyFill="0" applyAlignment="0" applyProtection="0"/>
    <xf numFmtId="208" fontId="90" fillId="63" borderId="2011"/>
    <xf numFmtId="241" fontId="194" fillId="86" borderId="2037" applyNumberFormat="0" applyBorder="0" applyAlignment="0" applyProtection="0">
      <alignment vertical="center"/>
    </xf>
    <xf numFmtId="171" fontId="85" fillId="0" borderId="2038"/>
    <xf numFmtId="167" fontId="87" fillId="0" borderId="2010" applyFont="0"/>
    <xf numFmtId="166" fontId="113" fillId="0" borderId="2022">
      <protection locked="0"/>
    </xf>
    <xf numFmtId="0" fontId="12" fillId="24" borderId="2043" applyNumberFormat="0" applyFont="0" applyAlignment="0" applyProtection="0"/>
    <xf numFmtId="241" fontId="194" fillId="86" borderId="2037" applyNumberFormat="0" applyBorder="0" applyAlignment="0" applyProtection="0">
      <alignment vertical="center"/>
    </xf>
    <xf numFmtId="171" fontId="85" fillId="0" borderId="2038"/>
    <xf numFmtId="0" fontId="17" fillId="21" borderId="2016" applyNumberFormat="0" applyAlignment="0" applyProtection="0"/>
    <xf numFmtId="0" fontId="83" fillId="0" borderId="2032" applyNumberFormat="0" applyFont="0" applyFill="0" applyAlignment="0" applyProtection="0"/>
    <xf numFmtId="260" fontId="164" fillId="0" borderId="1972" applyBorder="0"/>
    <xf numFmtId="166" fontId="113" fillId="0" borderId="2035">
      <protection locked="0"/>
    </xf>
    <xf numFmtId="260" fontId="164" fillId="0" borderId="1954" applyBorder="0"/>
    <xf numFmtId="0" fontId="12" fillId="24" borderId="2026" applyNumberFormat="0" applyFont="0" applyAlignment="0" applyProtection="0"/>
    <xf numFmtId="208" fontId="90" fillId="63" borderId="2011"/>
    <xf numFmtId="167" fontId="87" fillId="0" borderId="2010" applyFont="0"/>
    <xf numFmtId="241" fontId="194" fillId="86" borderId="2074" applyNumberFormat="0" applyBorder="0" applyAlignment="0" applyProtection="0">
      <alignment vertical="center"/>
    </xf>
    <xf numFmtId="171" fontId="85" fillId="0" borderId="2075"/>
    <xf numFmtId="0" fontId="17" fillId="21" borderId="2016" applyNumberFormat="0" applyAlignment="0" applyProtection="0"/>
    <xf numFmtId="0" fontId="83" fillId="0" borderId="2032" applyNumberFormat="0" applyFont="0" applyFill="0" applyAlignment="0" applyProtection="0"/>
    <xf numFmtId="0" fontId="12" fillId="24" borderId="2026" applyNumberFormat="0" applyFont="0" applyAlignment="0" applyProtection="0"/>
    <xf numFmtId="166" fontId="113" fillId="0" borderId="2053">
      <protection locked="0"/>
    </xf>
    <xf numFmtId="0" fontId="12" fillId="24" borderId="2026" applyNumberFormat="0" applyFont="0" applyAlignment="0" applyProtection="0"/>
    <xf numFmtId="241" fontId="194" fillId="86" borderId="2088" applyNumberFormat="0" applyBorder="0" applyAlignment="0" applyProtection="0">
      <alignment vertical="center"/>
    </xf>
    <xf numFmtId="0" fontId="17" fillId="21" borderId="2040" applyNumberFormat="0" applyAlignment="0" applyProtection="0"/>
    <xf numFmtId="171" fontId="85" fillId="0" borderId="2089"/>
    <xf numFmtId="0" fontId="83" fillId="0" borderId="2046" applyNumberFormat="0" applyFont="0" applyFill="0" applyAlignment="0" applyProtection="0"/>
    <xf numFmtId="0" fontId="12" fillId="24" borderId="1953" applyNumberFormat="0" applyFont="0" applyAlignment="0" applyProtection="0"/>
    <xf numFmtId="208" fontId="90" fillId="63" borderId="2034"/>
    <xf numFmtId="167" fontId="87" fillId="0" borderId="2033" applyFont="0"/>
    <xf numFmtId="166" fontId="113" fillId="0" borderId="2035">
      <protection locked="0"/>
    </xf>
    <xf numFmtId="0" fontId="83" fillId="0" borderId="2009" applyNumberFormat="0" applyFont="0" applyFill="0" applyAlignment="0" applyProtection="0"/>
    <xf numFmtId="166" fontId="113" fillId="0" borderId="2072">
      <protection locked="0"/>
    </xf>
    <xf numFmtId="0" fontId="12" fillId="24" borderId="2078" applyNumberFormat="0" applyFont="0" applyAlignment="0" applyProtection="0"/>
    <xf numFmtId="0" fontId="17" fillId="21" borderId="2040" applyNumberFormat="0" applyAlignment="0" applyProtection="0"/>
    <xf numFmtId="0" fontId="83" fillId="0" borderId="2009" applyNumberFormat="0" applyFont="0" applyFill="0" applyAlignment="0" applyProtection="0"/>
    <xf numFmtId="0" fontId="12" fillId="24" borderId="2078" applyNumberFormat="0" applyFont="0" applyAlignment="0" applyProtection="0"/>
    <xf numFmtId="208" fontId="90" fillId="63" borderId="2021"/>
    <xf numFmtId="0" fontId="17" fillId="21" borderId="2025" applyNumberFormat="0" applyAlignment="0" applyProtection="0"/>
    <xf numFmtId="0" fontId="83" fillId="0" borderId="2009" applyNumberFormat="0" applyFont="0" applyFill="0" applyAlignment="0" applyProtection="0"/>
    <xf numFmtId="208" fontId="90" fillId="63" borderId="2034"/>
    <xf numFmtId="167" fontId="87" fillId="0" borderId="2033" applyFont="0"/>
    <xf numFmtId="0" fontId="17" fillId="21" borderId="2025" applyNumberFormat="0" applyAlignment="0" applyProtection="0"/>
    <xf numFmtId="0" fontId="12" fillId="25" borderId="2306" applyNumberFormat="0" applyProtection="0">
      <alignment horizontal="left" vertical="center"/>
    </xf>
    <xf numFmtId="0" fontId="12" fillId="25" borderId="2306" applyNumberFormat="0" applyProtection="0">
      <alignment horizontal="left" vertical="center"/>
    </xf>
    <xf numFmtId="0" fontId="83" fillId="0" borderId="2009" applyNumberFormat="0" applyFont="0" applyFill="0" applyAlignment="0" applyProtection="0"/>
    <xf numFmtId="0" fontId="17" fillId="21" borderId="2025" applyNumberFormat="0" applyAlignment="0" applyProtection="0"/>
    <xf numFmtId="0" fontId="83" fillId="0" borderId="2051" applyNumberFormat="0" applyFont="0" applyFill="0" applyAlignment="0" applyProtection="0"/>
    <xf numFmtId="0" fontId="12" fillId="61" borderId="1950" applyNumberFormat="0">
      <alignment horizontal="left" vertical="center"/>
    </xf>
    <xf numFmtId="0" fontId="12" fillId="60" borderId="1950" applyNumberFormat="0">
      <alignment horizontal="centerContinuous" vertical="center" wrapText="1"/>
    </xf>
    <xf numFmtId="208" fontId="90" fillId="63" borderId="2052"/>
    <xf numFmtId="0" fontId="17" fillId="21" borderId="2057" applyNumberFormat="0" applyAlignment="0" applyProtection="0"/>
    <xf numFmtId="241" fontId="194" fillId="86" borderId="1948" applyNumberFormat="0" applyBorder="0" applyAlignment="0" applyProtection="0">
      <alignment vertical="center"/>
    </xf>
    <xf numFmtId="0" fontId="12" fillId="61" borderId="1959" applyNumberFormat="0">
      <alignment horizontal="left" vertical="center"/>
    </xf>
    <xf numFmtId="260" fontId="164" fillId="0" borderId="1985" applyBorder="0"/>
    <xf numFmtId="260" fontId="164" fillId="0" borderId="1991" applyBorder="0"/>
    <xf numFmtId="0" fontId="12" fillId="60" borderId="1959" applyNumberFormat="0">
      <alignment horizontal="centerContinuous" vertical="center" wrapText="1"/>
    </xf>
    <xf numFmtId="208" fontId="90" fillId="63" borderId="2034"/>
    <xf numFmtId="260" fontId="164" fillId="0" borderId="1954" applyBorder="0"/>
    <xf numFmtId="0" fontId="17" fillId="21" borderId="2077" applyNumberFormat="0" applyAlignment="0" applyProtection="0"/>
    <xf numFmtId="0" fontId="83" fillId="0" borderId="2083" applyNumberFormat="0" applyFont="0" applyFill="0" applyAlignment="0" applyProtection="0"/>
    <xf numFmtId="208" fontId="90" fillId="63" borderId="2071"/>
    <xf numFmtId="0" fontId="17" fillId="21" borderId="2077" applyNumberFormat="0" applyAlignment="0" applyProtection="0"/>
    <xf numFmtId="167" fontId="87" fillId="0" borderId="2070" applyFont="0"/>
    <xf numFmtId="0" fontId="83" fillId="0" borderId="2083" applyNumberFormat="0" applyFont="0" applyFill="0" applyAlignment="0" applyProtection="0"/>
    <xf numFmtId="0" fontId="147" fillId="73" borderId="1984">
      <alignment horizontal="left" vertical="center" wrapText="1"/>
    </xf>
    <xf numFmtId="166" fontId="113" fillId="0" borderId="1983">
      <protection locked="0"/>
    </xf>
    <xf numFmtId="208" fontId="90" fillId="63" borderId="1982"/>
    <xf numFmtId="0" fontId="147" fillId="73" borderId="2013">
      <alignment horizontal="left" vertical="center" wrapText="1"/>
    </xf>
    <xf numFmtId="0" fontId="147" fillId="73" borderId="1996">
      <alignment horizontal="left" vertical="center" wrapText="1"/>
    </xf>
    <xf numFmtId="166" fontId="113" fillId="0" borderId="1995">
      <protection locked="0"/>
    </xf>
    <xf numFmtId="208" fontId="90" fillId="63" borderId="1994"/>
    <xf numFmtId="166" fontId="113" fillId="0" borderId="2012">
      <protection locked="0"/>
    </xf>
    <xf numFmtId="208" fontId="90" fillId="63" borderId="2011"/>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0" fontId="147" fillId="73" borderId="2013">
      <alignment horizontal="left" vertical="center" wrapText="1"/>
    </xf>
    <xf numFmtId="166" fontId="113" fillId="0" borderId="2012">
      <protection locked="0"/>
    </xf>
    <xf numFmtId="208" fontId="90" fillId="63" borderId="2011"/>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23">
      <alignment horizontal="left" vertical="center" wrapText="1"/>
    </xf>
    <xf numFmtId="166" fontId="113" fillId="0" borderId="2022">
      <protection locked="0"/>
    </xf>
    <xf numFmtId="208" fontId="90" fillId="63" borderId="2021"/>
    <xf numFmtId="0" fontId="147" fillId="73" borderId="2023">
      <alignment horizontal="left" vertical="center" wrapText="1"/>
    </xf>
    <xf numFmtId="166" fontId="113" fillId="0" borderId="2022">
      <protection locked="0"/>
    </xf>
    <xf numFmtId="208" fontId="90" fillId="63" borderId="2021"/>
    <xf numFmtId="0" fontId="147" fillId="73" borderId="2036">
      <alignment horizontal="left" vertical="center" wrapText="1"/>
    </xf>
    <xf numFmtId="166" fontId="113" fillId="0" borderId="2035">
      <protection locked="0"/>
    </xf>
    <xf numFmtId="0" fontId="147" fillId="73" borderId="2054">
      <alignment horizontal="left" vertical="center" wrapText="1"/>
    </xf>
    <xf numFmtId="166" fontId="113" fillId="0" borderId="2053">
      <protection locked="0"/>
    </xf>
    <xf numFmtId="208" fontId="90" fillId="63" borderId="2052"/>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73">
      <alignment horizontal="left" vertical="center" wrapText="1"/>
    </xf>
    <xf numFmtId="166" fontId="113" fillId="0" borderId="2072">
      <protection locked="0"/>
    </xf>
    <xf numFmtId="208" fontId="90" fillId="63" borderId="2071"/>
    <xf numFmtId="0" fontId="147" fillId="73" borderId="1947">
      <alignment horizontal="left" vertical="center" wrapText="1"/>
    </xf>
    <xf numFmtId="166" fontId="113" fillId="0" borderId="1946">
      <protection locked="0"/>
    </xf>
    <xf numFmtId="208" fontId="90" fillId="63" borderId="1945"/>
    <xf numFmtId="0" fontId="12" fillId="0" borderId="1944"/>
    <xf numFmtId="0" fontId="12" fillId="0" borderId="1967"/>
    <xf numFmtId="0" fontId="12" fillId="0" borderId="1944"/>
    <xf numFmtId="0" fontId="12" fillId="0" borderId="1999"/>
    <xf numFmtId="0" fontId="12" fillId="0" borderId="2015"/>
    <xf numFmtId="0" fontId="147" fillId="73" borderId="1947">
      <alignment horizontal="left" vertical="center" wrapText="1"/>
    </xf>
    <xf numFmtId="0" fontId="12" fillId="0" borderId="2015"/>
    <xf numFmtId="10" fontId="108" fillId="65" borderId="1944" applyNumberFormat="0" applyBorder="0" applyAlignment="0" applyProtection="0"/>
    <xf numFmtId="0" fontId="147" fillId="73" borderId="1977">
      <alignment horizontal="left" vertical="center" wrapText="1"/>
    </xf>
    <xf numFmtId="0" fontId="12" fillId="0" borderId="2015"/>
    <xf numFmtId="0" fontId="147" fillId="73" borderId="1941">
      <alignment horizontal="left" vertical="center" wrapText="1"/>
    </xf>
    <xf numFmtId="10" fontId="108" fillId="65" borderId="1967" applyNumberFormat="0" applyBorder="0" applyAlignment="0" applyProtection="0"/>
    <xf numFmtId="10" fontId="108" fillId="65" borderId="1944" applyNumberFormat="0" applyBorder="0" applyAlignment="0" applyProtection="0"/>
    <xf numFmtId="0" fontId="12" fillId="0" borderId="2039"/>
    <xf numFmtId="0" fontId="147" fillId="73" borderId="1984">
      <alignment horizontal="left" vertical="center" wrapText="1"/>
    </xf>
    <xf numFmtId="0" fontId="12" fillId="0" borderId="2015"/>
    <xf numFmtId="0" fontId="47" fillId="0" borderId="1954">
      <alignment horizontal="left" vertical="center"/>
    </xf>
    <xf numFmtId="237" fontId="12" fillId="71" borderId="1944" applyNumberFormat="0" applyFont="0" applyBorder="0" applyAlignment="0" applyProtection="0"/>
    <xf numFmtId="0" fontId="147" fillId="73" borderId="2023">
      <alignment horizontal="left" vertical="center" wrapText="1"/>
    </xf>
    <xf numFmtId="0" fontId="12" fillId="0" borderId="2039"/>
    <xf numFmtId="10" fontId="108" fillId="65" borderId="1999" applyNumberFormat="0" applyBorder="0" applyAlignment="0" applyProtection="0"/>
    <xf numFmtId="0" fontId="47" fillId="0" borderId="1972">
      <alignment horizontal="left" vertical="center"/>
    </xf>
    <xf numFmtId="1" fontId="121" fillId="69" borderId="1949" applyNumberFormat="0" applyBorder="0" applyAlignment="0">
      <alignment horizontal="centerContinuous" vertical="center"/>
      <protection locked="0"/>
    </xf>
    <xf numFmtId="237" fontId="12" fillId="71" borderId="1967" applyNumberFormat="0" applyFont="0" applyBorder="0" applyAlignment="0" applyProtection="0"/>
    <xf numFmtId="0" fontId="47" fillId="0" borderId="1954">
      <alignment horizontal="left" vertical="center"/>
    </xf>
    <xf numFmtId="0" fontId="147" fillId="73" borderId="2013">
      <alignment horizontal="left" vertical="center" wrapText="1"/>
    </xf>
    <xf numFmtId="237" fontId="12" fillId="71" borderId="1944" applyNumberFormat="0" applyFont="0" applyBorder="0" applyAlignment="0" applyProtection="0"/>
    <xf numFmtId="10" fontId="108" fillId="65" borderId="2015" applyNumberFormat="0" applyBorder="0" applyAlignment="0" applyProtection="0"/>
    <xf numFmtId="0" fontId="25" fillId="8" borderId="1950" applyNumberFormat="0" applyAlignment="0" applyProtection="0"/>
    <xf numFmtId="0" fontId="12" fillId="0" borderId="2039"/>
    <xf numFmtId="1" fontId="121" fillId="69" borderId="1973" applyNumberFormat="0" applyBorder="0" applyAlignment="0">
      <alignment horizontal="centerContinuous" vertical="center"/>
      <protection locked="0"/>
    </xf>
    <xf numFmtId="10" fontId="108" fillId="65" borderId="2015" applyNumberFormat="0" applyBorder="0" applyAlignment="0" applyProtection="0"/>
    <xf numFmtId="1" fontId="121" fillId="69" borderId="1949" applyNumberFormat="0" applyBorder="0" applyAlignment="0">
      <alignment horizontal="centerContinuous" vertical="center"/>
      <protection locked="0"/>
    </xf>
    <xf numFmtId="0" fontId="147" fillId="73" borderId="2036">
      <alignment horizontal="left" vertical="center" wrapText="1"/>
    </xf>
    <xf numFmtId="0" fontId="25" fillId="8" borderId="1968" applyNumberFormat="0" applyAlignment="0" applyProtection="0"/>
    <xf numFmtId="0" fontId="25" fillId="8" borderId="1950" applyNumberFormat="0" applyAlignment="0" applyProtection="0"/>
    <xf numFmtId="0" fontId="12" fillId="0" borderId="2039"/>
    <xf numFmtId="0" fontId="47" fillId="0" borderId="1985">
      <alignment horizontal="left" vertical="center"/>
    </xf>
    <xf numFmtId="224" fontId="108" fillId="0" borderId="1452" applyFont="0" applyFill="0" applyBorder="0" applyAlignment="0" applyProtection="0"/>
    <xf numFmtId="10" fontId="108" fillId="65" borderId="2015" applyNumberFormat="0" applyBorder="0" applyAlignment="0" applyProtection="0"/>
    <xf numFmtId="0" fontId="147" fillId="73" borderId="2036">
      <alignment horizontal="left" vertical="center" wrapText="1"/>
    </xf>
    <xf numFmtId="0" fontId="47" fillId="0" borderId="1991">
      <alignment horizontal="left" vertical="center"/>
    </xf>
    <xf numFmtId="0" fontId="12" fillId="0" borderId="2039"/>
    <xf numFmtId="1" fontId="121" fillId="69" borderId="1986" applyNumberFormat="0" applyBorder="0" applyAlignment="0">
      <alignment horizontal="centerContinuous" vertical="center"/>
      <protection locked="0"/>
    </xf>
    <xf numFmtId="224" fontId="108" fillId="0" borderId="1452" applyFont="0" applyFill="0" applyBorder="0" applyAlignment="0" applyProtection="0"/>
    <xf numFmtId="237" fontId="12" fillId="71" borderId="1999" applyNumberFormat="0" applyFont="0" applyBorder="0" applyAlignment="0" applyProtection="0"/>
    <xf numFmtId="0" fontId="147" fillId="73" borderId="2036">
      <alignment horizontal="left" vertical="center" wrapText="1"/>
    </xf>
    <xf numFmtId="0" fontId="25" fillId="8" borderId="1959" applyNumberFormat="0" applyAlignment="0" applyProtection="0"/>
    <xf numFmtId="0" fontId="47" fillId="0" borderId="2008">
      <alignment horizontal="left" vertical="center"/>
    </xf>
    <xf numFmtId="237" fontId="12" fillId="71" borderId="2015" applyNumberFormat="0" applyFont="0" applyBorder="0" applyAlignment="0" applyProtection="0"/>
    <xf numFmtId="10" fontId="108" fillId="65" borderId="2039" applyNumberFormat="0" applyBorder="0" applyAlignment="0" applyProtection="0"/>
    <xf numFmtId="1" fontId="121" fillId="69" borderId="2004" applyNumberFormat="0" applyBorder="0" applyAlignment="0">
      <alignment horizontal="centerContinuous" vertical="center"/>
      <protection locked="0"/>
    </xf>
    <xf numFmtId="0" fontId="147" fillId="73" borderId="2036">
      <alignment horizontal="left" vertical="center" wrapText="1"/>
    </xf>
    <xf numFmtId="0" fontId="47" fillId="0" borderId="2008">
      <alignment horizontal="left" vertical="center"/>
    </xf>
    <xf numFmtId="237" fontId="12" fillId="71" borderId="2015" applyNumberFormat="0" applyFont="0" applyBorder="0" applyAlignment="0" applyProtection="0"/>
    <xf numFmtId="0" fontId="25" fillId="8" borderId="2000" applyNumberFormat="0" applyAlignment="0" applyProtection="0"/>
    <xf numFmtId="0" fontId="12" fillId="0" borderId="2039"/>
    <xf numFmtId="1" fontId="121" fillId="69" borderId="2020" applyNumberFormat="0" applyBorder="0" applyAlignment="0">
      <alignment horizontal="centerContinuous" vertical="center"/>
      <protection locked="0"/>
    </xf>
    <xf numFmtId="224" fontId="108" fillId="0" borderId="1452" applyFont="0" applyFill="0" applyBorder="0" applyAlignment="0" applyProtection="0"/>
    <xf numFmtId="10" fontId="108" fillId="65" borderId="2015" applyNumberFormat="0" applyBorder="0" applyAlignment="0" applyProtection="0"/>
    <xf numFmtId="0" fontId="147" fillId="73" borderId="2023">
      <alignment horizontal="left" vertical="center" wrapText="1"/>
    </xf>
    <xf numFmtId="0" fontId="25" fillId="8" borderId="2016" applyNumberFormat="0" applyAlignment="0" applyProtection="0"/>
    <xf numFmtId="0" fontId="12" fillId="0" borderId="2063"/>
    <xf numFmtId="0" fontId="47" fillId="0" borderId="2008">
      <alignment horizontal="left" vertical="center"/>
    </xf>
    <xf numFmtId="1" fontId="121" fillId="69" borderId="2020" applyNumberFormat="0" applyBorder="0" applyAlignment="0">
      <alignment horizontal="centerContinuous" vertical="center"/>
      <protection locked="0"/>
    </xf>
    <xf numFmtId="237" fontId="12" fillId="71" borderId="2015" applyNumberFormat="0" applyFont="0" applyBorder="0" applyAlignment="0" applyProtection="0"/>
    <xf numFmtId="0" fontId="25" fillId="8" borderId="2025" applyNumberFormat="0" applyAlignment="0" applyProtection="0"/>
    <xf numFmtId="0" fontId="147" fillId="73" borderId="2036">
      <alignment horizontal="left" vertical="center" wrapText="1"/>
    </xf>
    <xf numFmtId="224" fontId="108" fillId="0" borderId="1452" applyFont="0" applyFill="0" applyBorder="0" applyAlignment="0" applyProtection="0"/>
    <xf numFmtId="10" fontId="108" fillId="65" borderId="2039" applyNumberFormat="0" applyBorder="0" applyAlignment="0" applyProtection="0"/>
    <xf numFmtId="0" fontId="147" fillId="73" borderId="2023">
      <alignment horizontal="left" vertical="center" wrapText="1"/>
    </xf>
    <xf numFmtId="1" fontId="121" fillId="69" borderId="2031" applyNumberFormat="0" applyBorder="0" applyAlignment="0">
      <alignment horizontal="centerContinuous" vertical="center"/>
      <protection locked="0"/>
    </xf>
    <xf numFmtId="0" fontId="12" fillId="0" borderId="2076"/>
    <xf numFmtId="0" fontId="147" fillId="73" borderId="2036">
      <alignment horizontal="left" vertical="center" wrapText="1"/>
    </xf>
    <xf numFmtId="0" fontId="25" fillId="8" borderId="2016" applyNumberFormat="0" applyAlignment="0" applyProtection="0"/>
    <xf numFmtId="0" fontId="47" fillId="0" borderId="2044">
      <alignment horizontal="left" vertical="center"/>
    </xf>
    <xf numFmtId="10" fontId="108" fillId="65" borderId="2039" applyNumberFormat="0" applyBorder="0" applyAlignment="0" applyProtection="0"/>
    <xf numFmtId="237" fontId="12" fillId="71" borderId="2039" applyNumberFormat="0" applyFont="0" applyBorder="0" applyAlignment="0" applyProtection="0"/>
    <xf numFmtId="10" fontId="108" fillId="65" borderId="2039" applyNumberFormat="0" applyBorder="0" applyAlignment="0" applyProtection="0"/>
    <xf numFmtId="0" fontId="47" fillId="0" borderId="2030">
      <alignment horizontal="left" vertical="center"/>
    </xf>
    <xf numFmtId="0" fontId="47" fillId="0" borderId="2044">
      <alignment horizontal="left" vertical="center"/>
    </xf>
    <xf numFmtId="1" fontId="121" fillId="69" borderId="2045" applyNumberFormat="0" applyBorder="0" applyAlignment="0">
      <alignment horizontal="centerContinuous" vertical="center"/>
      <protection locked="0"/>
    </xf>
    <xf numFmtId="237" fontId="12" fillId="71" borderId="2015" applyNumberFormat="0" applyFont="0" applyBorder="0" applyAlignment="0" applyProtection="0"/>
    <xf numFmtId="0" fontId="25" fillId="8" borderId="2040" applyNumberFormat="0" applyAlignment="0" applyProtection="0"/>
    <xf numFmtId="0" fontId="147" fillId="73" borderId="2036">
      <alignment horizontal="left" vertical="center" wrapText="1"/>
    </xf>
    <xf numFmtId="0" fontId="47" fillId="0" borderId="2047">
      <alignment horizontal="left" vertical="center"/>
    </xf>
    <xf numFmtId="1" fontId="121" fillId="69" borderId="2031" applyNumberFormat="0" applyBorder="0" applyAlignment="0">
      <alignment horizontal="centerContinuous" vertical="center"/>
      <protection locked="0"/>
    </xf>
    <xf numFmtId="1" fontId="121" fillId="69" borderId="2031" applyNumberFormat="0" applyBorder="0" applyAlignment="0">
      <alignment horizontal="centerContinuous" vertical="center"/>
      <protection locked="0"/>
    </xf>
    <xf numFmtId="10" fontId="108" fillId="65" borderId="2039" applyNumberFormat="0" applyBorder="0" applyAlignment="0" applyProtection="0"/>
    <xf numFmtId="237" fontId="12" fillId="71" borderId="2039" applyNumberFormat="0" applyFont="0" applyBorder="0" applyAlignment="0" applyProtection="0"/>
    <xf numFmtId="0" fontId="25" fillId="8" borderId="2016" applyNumberFormat="0" applyAlignment="0" applyProtection="0"/>
    <xf numFmtId="0" fontId="25" fillId="8" borderId="2016" applyNumberFormat="0" applyAlignment="0" applyProtection="0"/>
    <xf numFmtId="1" fontId="121" fillId="69" borderId="2020" applyNumberFormat="0" applyBorder="0" applyAlignment="0">
      <alignment horizontal="centerContinuous" vertical="center"/>
      <protection locked="0"/>
    </xf>
    <xf numFmtId="0" fontId="47" fillId="0" borderId="2047">
      <alignment horizontal="left" vertical="center"/>
    </xf>
    <xf numFmtId="0" fontId="147" fillId="73" borderId="2073">
      <alignment horizontal="left" vertical="center" wrapText="1"/>
    </xf>
    <xf numFmtId="237" fontId="12" fillId="71" borderId="2039" applyNumberFormat="0" applyFont="0" applyBorder="0" applyAlignment="0" applyProtection="0"/>
    <xf numFmtId="10" fontId="108" fillId="65" borderId="2039" applyNumberFormat="0" applyBorder="0" applyAlignment="0" applyProtection="0"/>
    <xf numFmtId="0" fontId="25" fillId="8" borderId="2025" applyNumberFormat="0" applyAlignment="0" applyProtection="0"/>
    <xf numFmtId="0" fontId="47" fillId="0" borderId="2044">
      <alignment horizontal="left" vertical="center"/>
    </xf>
    <xf numFmtId="237" fontId="12" fillId="71" borderId="2039" applyNumberFormat="0" applyFont="0" applyBorder="0" applyAlignment="0" applyProtection="0"/>
    <xf numFmtId="10" fontId="108" fillId="65" borderId="2063" applyNumberFormat="0" applyBorder="0" applyAlignment="0" applyProtection="0"/>
    <xf numFmtId="1" fontId="121" fillId="69" borderId="2020" applyNumberFormat="0" applyBorder="0" applyAlignment="0">
      <alignment horizontal="centerContinuous" vertical="center"/>
      <protection locked="0"/>
    </xf>
    <xf numFmtId="0" fontId="147" fillId="73" borderId="2087">
      <alignment horizontal="left" vertical="center" wrapText="1"/>
    </xf>
    <xf numFmtId="0" fontId="25" fillId="8" borderId="2025" applyNumberFormat="0" applyAlignment="0" applyProtection="0"/>
    <xf numFmtId="1" fontId="121" fillId="69" borderId="2020" applyNumberFormat="0" applyBorder="0" applyAlignment="0">
      <alignment horizontal="centerContinuous" vertical="center"/>
      <protection locked="0"/>
    </xf>
    <xf numFmtId="0" fontId="47" fillId="0" borderId="2047">
      <alignment horizontal="left" vertical="center"/>
    </xf>
    <xf numFmtId="237" fontId="12" fillId="71" borderId="2039" applyNumberFormat="0" applyFont="0" applyBorder="0" applyAlignment="0" applyProtection="0"/>
    <xf numFmtId="10" fontId="108" fillId="65" borderId="2076" applyNumberFormat="0" applyBorder="0" applyAlignment="0" applyProtection="0"/>
    <xf numFmtId="1" fontId="121" fillId="69" borderId="2050" applyNumberFormat="0" applyBorder="0" applyAlignment="0">
      <alignment horizontal="centerContinuous" vertical="center"/>
      <protection locked="0"/>
    </xf>
    <xf numFmtId="0" fontId="47" fillId="0" borderId="2061">
      <alignment horizontal="left" vertical="center"/>
    </xf>
    <xf numFmtId="237" fontId="12" fillId="71" borderId="2039" applyNumberFormat="0" applyFont="0" applyBorder="0" applyAlignment="0" applyProtection="0"/>
    <xf numFmtId="0" fontId="25" fillId="8" borderId="2057" applyNumberFormat="0" applyAlignment="0" applyProtection="0"/>
    <xf numFmtId="0" fontId="47" fillId="0" borderId="2068">
      <alignment horizontal="left" vertical="center"/>
    </xf>
    <xf numFmtId="237" fontId="12" fillId="71" borderId="2063" applyNumberFormat="0" applyFont="0" applyBorder="0" applyAlignment="0" applyProtection="0"/>
    <xf numFmtId="1" fontId="121" fillId="69" borderId="2050" applyNumberFormat="0" applyBorder="0" applyAlignment="0">
      <alignment horizontal="centerContinuous" vertical="center"/>
      <protection locked="0"/>
    </xf>
    <xf numFmtId="0" fontId="25" fillId="8" borderId="2057" applyNumberFormat="0" applyAlignment="0" applyProtection="0"/>
    <xf numFmtId="1" fontId="121" fillId="69" borderId="2064" applyNumberFormat="0" applyBorder="0" applyAlignment="0">
      <alignment horizontal="centerContinuous" vertical="center"/>
      <protection locked="0"/>
    </xf>
    <xf numFmtId="0" fontId="47" fillId="0" borderId="2068">
      <alignment horizontal="left" vertical="center"/>
    </xf>
    <xf numFmtId="237" fontId="12" fillId="71" borderId="2076" applyNumberFormat="0" applyFont="0" applyBorder="0" applyAlignment="0" applyProtection="0"/>
    <xf numFmtId="0" fontId="25" fillId="8" borderId="2065" applyNumberFormat="0" applyAlignment="0" applyProtection="0"/>
    <xf numFmtId="1" fontId="121" fillId="69" borderId="2082" applyNumberFormat="0" applyBorder="0" applyAlignment="0">
      <alignment horizontal="centerContinuous" vertical="center"/>
      <protection locked="0"/>
    </xf>
    <xf numFmtId="0" fontId="25" fillId="8" borderId="2077" applyNumberFormat="0" applyAlignment="0" applyProtection="0"/>
    <xf numFmtId="241" fontId="194" fillId="86" borderId="1978" applyNumberFormat="0" applyBorder="0" applyAlignment="0" applyProtection="0">
      <alignment vertical="center"/>
    </xf>
    <xf numFmtId="171" fontId="85" fillId="0" borderId="1979"/>
    <xf numFmtId="171" fontId="85" fillId="0" borderId="1998"/>
    <xf numFmtId="171" fontId="85" fillId="0" borderId="2014"/>
    <xf numFmtId="166" fontId="113" fillId="0" borderId="1946">
      <protection locked="0"/>
    </xf>
    <xf numFmtId="0" fontId="12" fillId="24" borderId="1953" applyNumberFormat="0" applyFont="0" applyAlignment="0" applyProtection="0"/>
    <xf numFmtId="166" fontId="113" fillId="0" borderId="1940">
      <protection locked="0"/>
    </xf>
    <xf numFmtId="0" fontId="12" fillId="24" borderId="1953" applyNumberFormat="0" applyFont="0" applyAlignment="0" applyProtection="0"/>
    <xf numFmtId="166" fontId="113" fillId="0" borderId="1976">
      <protection locked="0"/>
    </xf>
    <xf numFmtId="0" fontId="12" fillId="24" borderId="1969" applyNumberFormat="0" applyFont="0" applyAlignment="0" applyProtection="0"/>
    <xf numFmtId="241" fontId="194" fillId="86" borderId="2037" applyNumberFormat="0" applyBorder="0" applyAlignment="0" applyProtection="0">
      <alignment vertical="center"/>
    </xf>
    <xf numFmtId="241" fontId="194" fillId="86" borderId="2029" applyNumberFormat="0" applyBorder="0" applyAlignment="0" applyProtection="0">
      <alignment vertical="center"/>
    </xf>
    <xf numFmtId="171" fontId="85" fillId="0" borderId="2014"/>
    <xf numFmtId="166" fontId="113" fillId="0" borderId="1983">
      <protection locked="0"/>
    </xf>
    <xf numFmtId="0" fontId="12" fillId="24" borderId="1969" applyNumberFormat="0" applyFont="0" applyAlignment="0" applyProtection="0"/>
    <xf numFmtId="241" fontId="194" fillId="86" borderId="2037" applyNumberFormat="0" applyBorder="0" applyAlignment="0" applyProtection="0">
      <alignment vertical="center"/>
    </xf>
    <xf numFmtId="171" fontId="85" fillId="0" borderId="2038"/>
    <xf numFmtId="241" fontId="194" fillId="86" borderId="2037" applyNumberFormat="0" applyBorder="0" applyAlignment="0" applyProtection="0">
      <alignment vertical="center"/>
    </xf>
    <xf numFmtId="0" fontId="12" fillId="24" borderId="2001" applyNumberFormat="0" applyFont="0" applyAlignment="0" applyProtection="0"/>
    <xf numFmtId="171" fontId="85" fillId="0" borderId="2038"/>
    <xf numFmtId="166" fontId="113" fillId="0" borderId="2022">
      <protection locked="0"/>
    </xf>
    <xf numFmtId="0" fontId="12" fillId="24" borderId="2017" applyNumberFormat="0" applyFont="0" applyAlignment="0" applyProtection="0"/>
    <xf numFmtId="166" fontId="113" fillId="0" borderId="2012">
      <protection locked="0"/>
    </xf>
    <xf numFmtId="0" fontId="12" fillId="24" borderId="2026" applyNumberFormat="0" applyFont="0" applyAlignment="0" applyProtection="0"/>
    <xf numFmtId="241" fontId="194" fillId="86" borderId="2024" applyNumberFormat="0" applyBorder="0" applyAlignment="0" applyProtection="0">
      <alignment vertical="center"/>
    </xf>
    <xf numFmtId="241" fontId="194" fillId="86" borderId="2037" applyNumberFormat="0" applyBorder="0" applyAlignment="0" applyProtection="0">
      <alignment vertical="center"/>
    </xf>
    <xf numFmtId="171" fontId="85" fillId="0" borderId="2038"/>
    <xf numFmtId="241" fontId="194" fillId="86" borderId="2037" applyNumberFormat="0" applyBorder="0" applyAlignment="0" applyProtection="0">
      <alignment vertical="center"/>
    </xf>
    <xf numFmtId="171" fontId="85" fillId="0" borderId="2038"/>
    <xf numFmtId="166" fontId="113" fillId="0" borderId="2035">
      <protection locked="0"/>
    </xf>
    <xf numFmtId="241" fontId="194" fillId="86" borderId="2024" applyNumberFormat="0" applyBorder="0" applyAlignment="0" applyProtection="0">
      <alignment vertical="center"/>
    </xf>
    <xf numFmtId="171" fontId="85" fillId="0" borderId="2049"/>
    <xf numFmtId="166" fontId="113" fillId="0" borderId="2035">
      <protection locked="0"/>
    </xf>
    <xf numFmtId="166" fontId="113" fillId="0" borderId="2035">
      <protection locked="0"/>
    </xf>
    <xf numFmtId="0" fontId="17" fillId="21" borderId="1950" applyNumberFormat="0" applyAlignment="0" applyProtection="0"/>
    <xf numFmtId="0" fontId="83" fillId="0" borderId="1955" applyNumberFormat="0" applyFont="0" applyFill="0" applyAlignment="0" applyProtection="0"/>
    <xf numFmtId="241" fontId="194" fillId="86" borderId="2055" applyNumberFormat="0" applyBorder="0" applyAlignment="0" applyProtection="0">
      <alignment vertical="center"/>
    </xf>
    <xf numFmtId="171" fontId="85" fillId="0" borderId="2056"/>
    <xf numFmtId="0" fontId="17" fillId="21" borderId="1950" applyNumberFormat="0" applyAlignment="0" applyProtection="0"/>
    <xf numFmtId="0" fontId="12" fillId="24" borderId="2017" applyNumberFormat="0" applyFont="0" applyAlignment="0" applyProtection="0"/>
    <xf numFmtId="0" fontId="83" fillId="0" borderId="1955" applyNumberFormat="0" applyFont="0" applyFill="0" applyAlignment="0" applyProtection="0"/>
    <xf numFmtId="0" fontId="17" fillId="21" borderId="1968" applyNumberFormat="0" applyAlignment="0" applyProtection="0"/>
    <xf numFmtId="166" fontId="113" fillId="0" borderId="2035">
      <protection locked="0"/>
    </xf>
    <xf numFmtId="241" fontId="194" fillId="86" borderId="2037" applyNumberFormat="0" applyBorder="0" applyAlignment="0" applyProtection="0">
      <alignment vertical="center"/>
    </xf>
    <xf numFmtId="208" fontId="90" fillId="63" borderId="1945"/>
    <xf numFmtId="171" fontId="85" fillId="0" borderId="2038"/>
    <xf numFmtId="0" fontId="83" fillId="0" borderId="1974" applyNumberFormat="0" applyFont="0" applyFill="0" applyAlignment="0" applyProtection="0"/>
    <xf numFmtId="241" fontId="194" fillId="86" borderId="2037" applyNumberFormat="0" applyBorder="0" applyAlignment="0" applyProtection="0">
      <alignment vertical="center"/>
    </xf>
    <xf numFmtId="171" fontId="85" fillId="0" borderId="2038"/>
    <xf numFmtId="208" fontId="90" fillId="63" borderId="1939"/>
    <xf numFmtId="166" fontId="113" fillId="0" borderId="2022">
      <protection locked="0"/>
    </xf>
    <xf numFmtId="167" fontId="87" fillId="0" borderId="1956" applyFont="0"/>
    <xf numFmtId="208" fontId="90" fillId="63" borderId="1975"/>
    <xf numFmtId="167" fontId="87" fillId="0" borderId="1966" applyFont="0"/>
    <xf numFmtId="0" fontId="17" fillId="21" borderId="1959" applyNumberFormat="0" applyAlignment="0" applyProtection="0"/>
    <xf numFmtId="166" fontId="113" fillId="0" borderId="2035">
      <protection locked="0"/>
    </xf>
    <xf numFmtId="0" fontId="83" fillId="0" borderId="1987" applyNumberFormat="0" applyFont="0" applyFill="0" applyAlignment="0" applyProtection="0"/>
    <xf numFmtId="166" fontId="113" fillId="0" borderId="2022">
      <protection locked="0"/>
    </xf>
    <xf numFmtId="0" fontId="17" fillId="21" borderId="2000" applyNumberFormat="0" applyAlignment="0" applyProtection="0"/>
    <xf numFmtId="208" fontId="90" fillId="63" borderId="1982"/>
    <xf numFmtId="241" fontId="194" fillId="86" borderId="2074" applyNumberFormat="0" applyBorder="0" applyAlignment="0" applyProtection="0">
      <alignment vertical="center"/>
    </xf>
    <xf numFmtId="171" fontId="85" fillId="0" borderId="2075"/>
    <xf numFmtId="166" fontId="113" fillId="0" borderId="2035">
      <protection locked="0"/>
    </xf>
    <xf numFmtId="0" fontId="83" fillId="0" borderId="1992" applyNumberFormat="0" applyFont="0" applyFill="0" applyAlignment="0" applyProtection="0"/>
    <xf numFmtId="0" fontId="17" fillId="21" borderId="2016" applyNumberFormat="0" applyAlignment="0" applyProtection="0"/>
    <xf numFmtId="0" fontId="83" fillId="0" borderId="2009" applyNumberFormat="0" applyFont="0" applyFill="0" applyAlignment="0" applyProtection="0"/>
    <xf numFmtId="0" fontId="17" fillId="21" borderId="2025" applyNumberFormat="0" applyAlignment="0" applyProtection="0"/>
    <xf numFmtId="166" fontId="113" fillId="0" borderId="2035">
      <protection locked="0"/>
    </xf>
    <xf numFmtId="0" fontId="12" fillId="24" borderId="2060" applyNumberFormat="0" applyFont="0" applyAlignment="0" applyProtection="0"/>
    <xf numFmtId="208" fontId="90" fillId="63" borderId="2021"/>
    <xf numFmtId="0" fontId="83" fillId="0" borderId="2009" applyNumberFormat="0" applyFont="0" applyFill="0" applyAlignment="0" applyProtection="0"/>
    <xf numFmtId="0" fontId="17" fillId="21" borderId="2016" applyNumberFormat="0" applyAlignment="0" applyProtection="0"/>
    <xf numFmtId="208" fontId="90" fillId="63" borderId="2011"/>
    <xf numFmtId="167" fontId="87" fillId="0" borderId="2010" applyFont="0"/>
    <xf numFmtId="0" fontId="83" fillId="0" borderId="2009" applyNumberFormat="0" applyFont="0" applyFill="0" applyAlignment="0" applyProtection="0"/>
    <xf numFmtId="0" fontId="12" fillId="24" borderId="2060" applyNumberFormat="0" applyFont="0" applyAlignment="0" applyProtection="0"/>
    <xf numFmtId="241" fontId="194" fillId="86" borderId="1948" applyNumberFormat="0" applyBorder="0" applyAlignment="0" applyProtection="0">
      <alignment vertical="center"/>
    </xf>
    <xf numFmtId="208" fontId="90" fillId="63" borderId="2034"/>
    <xf numFmtId="166" fontId="113" fillId="0" borderId="2072">
      <protection locked="0"/>
    </xf>
    <xf numFmtId="167" fontId="87" fillId="0" borderId="2033" applyFont="0"/>
    <xf numFmtId="0" fontId="17" fillId="21" borderId="2040" applyNumberFormat="0" applyAlignment="0" applyProtection="0"/>
    <xf numFmtId="0" fontId="83" fillId="0" borderId="2046" applyNumberFormat="0" applyFont="0" applyFill="0" applyAlignment="0" applyProtection="0"/>
    <xf numFmtId="208" fontId="90" fillId="63" borderId="2034"/>
    <xf numFmtId="166" fontId="113" fillId="0" borderId="2086">
      <protection locked="0"/>
    </xf>
    <xf numFmtId="0" fontId="12" fillId="24" borderId="2078" applyNumberFormat="0" applyFont="0" applyAlignment="0" applyProtection="0"/>
    <xf numFmtId="0" fontId="17" fillId="21" borderId="2016" applyNumberFormat="0" applyAlignment="0" applyProtection="0"/>
    <xf numFmtId="0" fontId="17" fillId="21" borderId="2016" applyNumberFormat="0" applyAlignment="0" applyProtection="0"/>
    <xf numFmtId="208" fontId="90" fillId="63" borderId="2034"/>
    <xf numFmtId="0" fontId="83" fillId="0" borderId="2032" applyNumberFormat="0" applyFont="0" applyFill="0" applyAlignment="0" applyProtection="0"/>
    <xf numFmtId="167" fontId="87" fillId="0" borderId="2033" applyFont="0"/>
    <xf numFmtId="0" fontId="83" fillId="0" borderId="2032" applyNumberFormat="0" applyFont="0" applyFill="0" applyAlignment="0" applyProtection="0"/>
    <xf numFmtId="0" fontId="17" fillId="21" borderId="2025" applyNumberFormat="0" applyAlignment="0" applyProtection="0"/>
    <xf numFmtId="208" fontId="90" fillId="63" borderId="2034"/>
    <xf numFmtId="0" fontId="83" fillId="0" borderId="2009" applyNumberFormat="0" applyFont="0" applyFill="0" applyAlignment="0" applyProtection="0"/>
    <xf numFmtId="167" fontId="87" fillId="0" borderId="2033" applyFont="0"/>
    <xf numFmtId="208" fontId="90" fillId="63" borderId="2021"/>
    <xf numFmtId="0" fontId="17" fillId="21" borderId="2025" applyNumberFormat="0" applyAlignment="0" applyProtection="0"/>
    <xf numFmtId="167" fontId="87" fillId="0" borderId="2048" applyFont="0"/>
    <xf numFmtId="0" fontId="83" fillId="0" borderId="2009" applyNumberFormat="0" applyFont="0" applyFill="0" applyAlignment="0" applyProtection="0"/>
    <xf numFmtId="208" fontId="90" fillId="63" borderId="2034"/>
    <xf numFmtId="208" fontId="90" fillId="63" borderId="2021"/>
    <xf numFmtId="167" fontId="87" fillId="0" borderId="2048" applyFont="0"/>
    <xf numFmtId="208" fontId="90" fillId="63" borderId="2034"/>
    <xf numFmtId="0" fontId="17" fillId="21" borderId="2057" applyNumberFormat="0" applyAlignment="0" applyProtection="0"/>
    <xf numFmtId="167" fontId="87" fillId="0" borderId="2033" applyFont="0"/>
    <xf numFmtId="0" fontId="83" fillId="0" borderId="2051" applyNumberFormat="0" applyFont="0" applyFill="0" applyAlignment="0" applyProtection="0"/>
    <xf numFmtId="208" fontId="90" fillId="63" borderId="2034"/>
    <xf numFmtId="0" fontId="17" fillId="21" borderId="2057" applyNumberFormat="0" applyAlignment="0" applyProtection="0"/>
    <xf numFmtId="167" fontId="87" fillId="0" borderId="2033" applyFont="0"/>
    <xf numFmtId="0" fontId="83" fillId="0" borderId="2051" applyNumberFormat="0" applyFont="0" applyFill="0" applyAlignment="0" applyProtection="0"/>
    <xf numFmtId="260" fontId="164" fillId="0" borderId="2421" applyBorder="0"/>
    <xf numFmtId="0" fontId="17" fillId="21" borderId="2065" applyNumberFormat="0" applyAlignment="0" applyProtection="0"/>
    <xf numFmtId="0" fontId="83" fillId="0" borderId="2069" applyNumberFormat="0" applyFont="0" applyFill="0" applyAlignment="0" applyProtection="0"/>
    <xf numFmtId="167" fontId="87" fillId="0" borderId="2062" applyFont="0"/>
    <xf numFmtId="208" fontId="90" fillId="63" borderId="2071"/>
    <xf numFmtId="0" fontId="17" fillId="21" borderId="2077" applyNumberFormat="0" applyAlignment="0" applyProtection="0"/>
    <xf numFmtId="167" fontId="87" fillId="0" borderId="2070" applyFont="0"/>
    <xf numFmtId="0" fontId="83" fillId="0" borderId="2069" applyNumberFormat="0" applyFont="0" applyFill="0" applyAlignment="0" applyProtection="0"/>
    <xf numFmtId="208" fontId="90" fillId="63" borderId="2085"/>
    <xf numFmtId="167" fontId="87" fillId="0" borderId="2084" applyFont="0"/>
    <xf numFmtId="0" fontId="12" fillId="61" borderId="1950" applyNumberFormat="0">
      <alignment horizontal="left" vertical="center"/>
    </xf>
    <xf numFmtId="0" fontId="12" fillId="60" borderId="1950" applyNumberFormat="0">
      <alignment horizontal="centerContinuous" vertical="center" wrapText="1"/>
    </xf>
    <xf numFmtId="0" fontId="12" fillId="61" borderId="1950" applyNumberFormat="0">
      <alignment horizontal="left" vertical="center"/>
    </xf>
    <xf numFmtId="0" fontId="12" fillId="60" borderId="1950" applyNumberFormat="0">
      <alignment horizontal="centerContinuous" vertical="center" wrapText="1"/>
    </xf>
    <xf numFmtId="0" fontId="12" fillId="61" borderId="1968" applyNumberFormat="0">
      <alignment horizontal="left" vertical="center"/>
    </xf>
    <xf numFmtId="0" fontId="12" fillId="60" borderId="1968" applyNumberFormat="0">
      <alignment horizontal="centerContinuous" vertical="center" wrapText="1"/>
    </xf>
    <xf numFmtId="0" fontId="12" fillId="61" borderId="1988" applyNumberFormat="0">
      <alignment horizontal="left" vertical="center"/>
    </xf>
    <xf numFmtId="0" fontId="12" fillId="60" borderId="1988" applyNumberFormat="0">
      <alignment horizontal="centerContinuous" vertical="center" wrapText="1"/>
    </xf>
    <xf numFmtId="0" fontId="12" fillId="61" borderId="1959" applyNumberFormat="0">
      <alignment horizontal="left" vertical="center"/>
    </xf>
    <xf numFmtId="0" fontId="12" fillId="60" borderId="1959" applyNumberFormat="0">
      <alignment horizontal="centerContinuous" vertical="center" wrapText="1"/>
    </xf>
    <xf numFmtId="0" fontId="12" fillId="61" borderId="2000" applyNumberFormat="0">
      <alignment horizontal="left" vertical="center"/>
    </xf>
    <xf numFmtId="0" fontId="12" fillId="60" borderId="2000" applyNumberFormat="0">
      <alignment horizontal="centerContinuous" vertical="center" wrapText="1"/>
    </xf>
    <xf numFmtId="0" fontId="12" fillId="61" borderId="2016" applyNumberFormat="0">
      <alignment horizontal="left" vertical="center"/>
    </xf>
    <xf numFmtId="0" fontId="12" fillId="60" borderId="2016" applyNumberFormat="0">
      <alignment horizontal="centerContinuous" vertical="center" wrapText="1"/>
    </xf>
    <xf numFmtId="0" fontId="12" fillId="61" borderId="2005" applyNumberFormat="0">
      <alignment horizontal="left" vertical="center"/>
    </xf>
    <xf numFmtId="0" fontId="12" fillId="60" borderId="2005" applyNumberFormat="0">
      <alignment horizontal="centerContinuous" vertical="center" wrapText="1"/>
    </xf>
    <xf numFmtId="0" fontId="12" fillId="24" borderId="2026" applyNumberFormat="0" applyFont="0" applyAlignment="0" applyProtection="0"/>
    <xf numFmtId="0" fontId="12" fillId="24" borderId="2026" applyNumberFormat="0" applyFont="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12" fillId="61" borderId="2025" applyNumberFormat="0">
      <alignment horizontal="left" vertical="center"/>
    </xf>
    <xf numFmtId="0" fontId="12" fillId="60" borderId="2025" applyNumberFormat="0">
      <alignment horizontal="centerContinuous" vertical="center" wrapText="1"/>
    </xf>
    <xf numFmtId="0" fontId="30" fillId="0" borderId="2028" applyNumberFormat="0" applyFill="0" applyAlignment="0" applyProtection="0"/>
    <xf numFmtId="0" fontId="30" fillId="0" borderId="2028" applyNumberFormat="0" applyFill="0" applyAlignment="0" applyProtection="0"/>
    <xf numFmtId="0" fontId="12" fillId="61" borderId="2016" applyNumberFormat="0">
      <alignment horizontal="left" vertical="center"/>
    </xf>
    <xf numFmtId="0" fontId="12" fillId="60" borderId="2016" applyNumberFormat="0">
      <alignment horizontal="centerContinuous" vertical="center" wrapText="1"/>
    </xf>
    <xf numFmtId="0" fontId="17" fillId="21" borderId="2025" applyNumberFormat="0" applyAlignment="0" applyProtection="0"/>
    <xf numFmtId="0" fontId="25" fillId="8" borderId="2025" applyNumberFormat="0" applyAlignment="0" applyProtection="0"/>
    <xf numFmtId="0" fontId="28" fillId="21" borderId="2027" applyNumberFormat="0" applyAlignment="0" applyProtection="0"/>
    <xf numFmtId="0" fontId="12" fillId="61" borderId="2016" applyNumberFormat="0">
      <alignment horizontal="left" vertical="center"/>
    </xf>
    <xf numFmtId="0" fontId="12" fillId="60" borderId="2016" applyNumberFormat="0">
      <alignment horizontal="centerContinuous" vertical="center" wrapText="1"/>
    </xf>
    <xf numFmtId="0" fontId="12" fillId="61" borderId="2016" applyNumberFormat="0">
      <alignment horizontal="left" vertical="center"/>
    </xf>
    <xf numFmtId="0" fontId="12" fillId="60" borderId="2016" applyNumberFormat="0">
      <alignment horizontal="centerContinuous" vertical="center" wrapText="1"/>
    </xf>
    <xf numFmtId="0" fontId="12" fillId="25" borderId="2039" applyNumberFormat="0" applyProtection="0">
      <alignment horizontal="left" vertical="center"/>
    </xf>
    <xf numFmtId="0" fontId="17" fillId="21" borderId="2040" applyNumberFormat="0" applyAlignment="0" applyProtection="0"/>
    <xf numFmtId="0" fontId="30" fillId="0" borderId="2042" applyNumberFormat="0" applyFill="0" applyAlignment="0" applyProtection="0"/>
    <xf numFmtId="0" fontId="12" fillId="25" borderId="2039" applyNumberFormat="0" applyProtection="0">
      <alignment horizontal="left" vertical="center"/>
    </xf>
    <xf numFmtId="0" fontId="25" fillId="8" borderId="2040" applyNumberFormat="0" applyAlignment="0" applyProtection="0"/>
    <xf numFmtId="0" fontId="28" fillId="21" borderId="2041" applyNumberFormat="0" applyAlignment="0" applyProtection="0"/>
    <xf numFmtId="0" fontId="12" fillId="61" borderId="2040" applyNumberFormat="0">
      <alignment horizontal="left" vertical="center"/>
    </xf>
    <xf numFmtId="0" fontId="12" fillId="60" borderId="2040" applyNumberFormat="0">
      <alignment horizontal="centerContinuous" vertical="center" wrapText="1"/>
    </xf>
    <xf numFmtId="0" fontId="12" fillId="61" borderId="2040" applyNumberFormat="0">
      <alignment horizontal="left" vertical="center"/>
    </xf>
    <xf numFmtId="0" fontId="12" fillId="60" borderId="2040" applyNumberFormat="0">
      <alignment horizontal="centerContinuous" vertical="center" wrapText="1"/>
    </xf>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40" applyNumberFormat="0" applyAlignment="0" applyProtection="0"/>
    <xf numFmtId="0" fontId="25" fillId="8" borderId="2040" applyNumberFormat="0" applyAlignment="0" applyProtection="0"/>
    <xf numFmtId="0" fontId="28" fillId="21" borderId="2041" applyNumberFormat="0" applyAlignment="0" applyProtection="0"/>
    <xf numFmtId="0" fontId="30" fillId="0" borderId="2042" applyNumberFormat="0" applyFill="0" applyAlignment="0" applyProtection="0"/>
    <xf numFmtId="0" fontId="17" fillId="21" borderId="2040" applyNumberFormat="0" applyAlignment="0" applyProtection="0"/>
    <xf numFmtId="0" fontId="25" fillId="8" borderId="2040"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5" borderId="1958" applyNumberFormat="0" applyProtection="0">
      <alignment horizontal="left" vertical="center"/>
    </xf>
    <xf numFmtId="0" fontId="12" fillId="25" borderId="1958" applyNumberFormat="0" applyProtection="0">
      <alignment horizontal="left" vertical="center"/>
    </xf>
    <xf numFmtId="0" fontId="12" fillId="25" borderId="1944" applyNumberFormat="0" applyProtection="0">
      <alignment horizontal="left" vertical="center"/>
    </xf>
    <xf numFmtId="0" fontId="12" fillId="25" borderId="1944" applyNumberFormat="0" applyProtection="0">
      <alignment horizontal="left" vertical="center"/>
    </xf>
    <xf numFmtId="0" fontId="17" fillId="21" borderId="2016" applyNumberForma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28" fillId="21" borderId="2018" applyNumberFormat="0" applyAlignment="0" applyProtection="0"/>
    <xf numFmtId="0" fontId="30" fillId="0" borderId="1952" applyNumberFormat="0" applyFill="0" applyAlignment="0" applyProtection="0"/>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5" fillId="8" borderId="1950" applyNumberFormat="0" applyAlignment="0" applyProtection="0"/>
    <xf numFmtId="0" fontId="17" fillId="21" borderId="1950" applyNumberFormat="0" applyAlignment="0" applyProtection="0"/>
    <xf numFmtId="0" fontId="30" fillId="0" borderId="1952" applyNumberFormat="0" applyFill="0" applyAlignment="0" applyProtection="0"/>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5" fillId="8" borderId="1950" applyNumberFormat="0" applyAlignment="0" applyProtection="0"/>
    <xf numFmtId="0" fontId="17" fillId="21" borderId="1950" applyNumberFormat="0" applyAlignment="0" applyProtection="0"/>
    <xf numFmtId="171" fontId="85" fillId="0" borderId="2587"/>
    <xf numFmtId="0" fontId="12" fillId="61" borderId="2016" applyNumberFormat="0">
      <alignment horizontal="left" vertical="center"/>
    </xf>
    <xf numFmtId="0" fontId="30" fillId="0" borderId="1952" applyNumberFormat="0" applyFill="0" applyAlignment="0" applyProtection="0"/>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5" fillId="8" borderId="1950" applyNumberFormat="0" applyAlignment="0" applyProtection="0"/>
    <xf numFmtId="0" fontId="17" fillId="21" borderId="1950" applyNumberFormat="0" applyAlignment="0" applyProtection="0"/>
    <xf numFmtId="0" fontId="12" fillId="25" borderId="1944" applyNumberFormat="0" applyProtection="0">
      <alignment horizontal="left" vertical="center"/>
    </xf>
    <xf numFmtId="0" fontId="30" fillId="0" borderId="1952" applyNumberFormat="0" applyFill="0" applyAlignment="0" applyProtection="0"/>
    <xf numFmtId="0" fontId="12" fillId="25" borderId="1944" applyNumberFormat="0" applyProtection="0">
      <alignment horizontal="left" vertical="center"/>
    </xf>
    <xf numFmtId="0" fontId="12" fillId="60" borderId="2016" applyNumberFormat="0">
      <alignment horizontal="centerContinuous" vertical="center" wrapText="1"/>
    </xf>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12" fillId="24" borderId="2043" applyNumberFormat="0" applyFont="0" applyAlignment="0" applyProtection="0"/>
    <xf numFmtId="0" fontId="28" fillId="21" borderId="2041" applyNumberFormat="0" applyAlignment="0" applyProtection="0"/>
    <xf numFmtId="0" fontId="25" fillId="8" borderId="1950" applyNumberFormat="0" applyAlignment="0" applyProtection="0"/>
    <xf numFmtId="0" fontId="25" fillId="8" borderId="2040" applyNumberFormat="0" applyAlignment="0" applyProtection="0"/>
    <xf numFmtId="0" fontId="12" fillId="24" borderId="2043" applyNumberFormat="0" applyFont="0" applyAlignment="0" applyProtection="0"/>
    <xf numFmtId="0" fontId="183" fillId="81" borderId="2549" applyNumberFormat="0" applyProtection="0">
      <alignment horizontal="center" vertical="center"/>
    </xf>
    <xf numFmtId="0" fontId="17" fillId="21" borderId="2040" applyNumberFormat="0" applyAlignment="0" applyProtection="0"/>
    <xf numFmtId="0" fontId="12" fillId="25" borderId="1980" applyNumberFormat="0" applyProtection="0">
      <alignment horizontal="left" vertical="center"/>
    </xf>
    <xf numFmtId="0" fontId="12" fillId="25" borderId="1980" applyNumberFormat="0" applyProtection="0">
      <alignment horizontal="left" vertical="center"/>
    </xf>
    <xf numFmtId="0" fontId="17" fillId="21" borderId="1950" applyNumberFormat="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1" fillId="81" borderId="2575" applyNumberFormat="0" applyProtection="0">
      <alignment horizontal="center" vertical="center" wrapText="1"/>
    </xf>
    <xf numFmtId="0" fontId="12" fillId="61" borderId="2016" applyNumberFormat="0">
      <alignment horizontal="left" vertical="center"/>
    </xf>
    <xf numFmtId="0" fontId="17" fillId="21" borderId="2040" applyNumberFormat="0" applyAlignment="0" applyProtection="0"/>
    <xf numFmtId="0" fontId="30" fillId="0" borderId="1952" applyNumberFormat="0" applyFill="0" applyAlignment="0" applyProtection="0"/>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5" fillId="8" borderId="1950" applyNumberFormat="0" applyAlignment="0" applyProtection="0"/>
    <xf numFmtId="0" fontId="17" fillId="21" borderId="1950" applyNumberFormat="0" applyAlignment="0" applyProtection="0"/>
    <xf numFmtId="0" fontId="30" fillId="0" borderId="1952" applyNumberFormat="0" applyFill="0" applyAlignment="0" applyProtection="0"/>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5" fillId="8" borderId="1950" applyNumberFormat="0" applyAlignment="0" applyProtection="0"/>
    <xf numFmtId="0" fontId="17" fillId="21" borderId="1950" applyNumberFormat="0" applyAlignment="0" applyProtection="0"/>
    <xf numFmtId="0" fontId="12" fillId="24" borderId="2017" applyNumberFormat="0" applyFont="0" applyAlignment="0" applyProtection="0"/>
    <xf numFmtId="0" fontId="12" fillId="60" borderId="2016" applyNumberFormat="0">
      <alignment horizontal="centerContinuous" vertical="center" wrapText="1"/>
    </xf>
    <xf numFmtId="0" fontId="12" fillId="25" borderId="1967" applyNumberFormat="0" applyProtection="0">
      <alignment horizontal="left" vertical="center"/>
    </xf>
    <xf numFmtId="0" fontId="12" fillId="25" borderId="1967" applyNumberFormat="0" applyProtection="0">
      <alignment horizontal="left" vertical="center"/>
    </xf>
    <xf numFmtId="0" fontId="30" fillId="0" borderId="1952" applyNumberFormat="0" applyFill="0" applyAlignment="0" applyProtection="0"/>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5" fillId="8" borderId="1950" applyNumberFormat="0" applyAlignment="0" applyProtection="0"/>
    <xf numFmtId="0" fontId="17" fillId="21" borderId="1950" applyNumberFormat="0" applyAlignment="0" applyProtection="0"/>
    <xf numFmtId="0" fontId="17" fillId="21" borderId="1950" applyNumberFormat="0" applyAlignment="0" applyProtection="0"/>
    <xf numFmtId="0" fontId="25" fillId="8" borderId="1950" applyNumberFormat="0" applyAlignment="0" applyProtection="0"/>
    <xf numFmtId="0" fontId="28" fillId="21" borderId="1951" applyNumberFormat="0" applyAlignment="0" applyProtection="0"/>
    <xf numFmtId="0" fontId="30" fillId="0" borderId="1952" applyNumberFormat="0" applyFill="0" applyAlignment="0" applyProtection="0"/>
    <xf numFmtId="0" fontId="17" fillId="21" borderId="1950" applyNumberFormat="0" applyAlignment="0" applyProtection="0"/>
    <xf numFmtId="0" fontId="25" fillId="8" borderId="1950" applyNumberFormat="0" applyAlignment="0" applyProtection="0"/>
    <xf numFmtId="0" fontId="28" fillId="21" borderId="1951" applyNumberFormat="0" applyAlignment="0" applyProtection="0"/>
    <xf numFmtId="0" fontId="30" fillId="0" borderId="1952" applyNumberFormat="0" applyFill="0" applyAlignment="0" applyProtection="0"/>
    <xf numFmtId="0" fontId="12" fillId="25" borderId="1944" applyNumberFormat="0" applyProtection="0">
      <alignment horizontal="left" vertical="center"/>
    </xf>
    <xf numFmtId="0" fontId="12" fillId="25" borderId="1944" applyNumberFormat="0" applyProtection="0">
      <alignment horizontal="left" vertical="center"/>
    </xf>
    <xf numFmtId="0" fontId="17" fillId="21" borderId="1950" applyNumberFormat="0" applyAlignment="0" applyProtection="0"/>
    <xf numFmtId="0" fontId="25" fillId="8" borderId="1950" applyNumberFormat="0" applyAlignment="0" applyProtection="0"/>
    <xf numFmtId="0" fontId="28" fillId="21" borderId="1951" applyNumberFormat="0" applyAlignment="0" applyProtection="0"/>
    <xf numFmtId="0" fontId="30" fillId="0" borderId="1952" applyNumberFormat="0" applyFill="0" applyAlignment="0" applyProtection="0"/>
    <xf numFmtId="0" fontId="17" fillId="21" borderId="1950" applyNumberFormat="0" applyAlignment="0" applyProtection="0"/>
    <xf numFmtId="0" fontId="25" fillId="8" borderId="1950" applyNumberFormat="0" applyAlignment="0" applyProtection="0"/>
    <xf numFmtId="0" fontId="28" fillId="21" borderId="2018" applyNumberFormat="0" applyAlignment="0" applyProtection="0"/>
    <xf numFmtId="0" fontId="30" fillId="0" borderId="2019" applyNumberFormat="0" applyFill="0" applyAlignment="0" applyProtection="0"/>
    <xf numFmtId="0" fontId="28" fillId="21" borderId="1951" applyNumberFormat="0" applyAlignment="0" applyProtection="0"/>
    <xf numFmtId="0" fontId="30" fillId="0" borderId="1952"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12" fillId="61" borderId="2040" applyNumberFormat="0">
      <alignment horizontal="left" vertical="center"/>
    </xf>
    <xf numFmtId="0" fontId="12" fillId="60" borderId="2040" applyNumberFormat="0">
      <alignment horizontal="centerContinuous" vertical="center" wrapText="1"/>
    </xf>
    <xf numFmtId="0" fontId="30" fillId="0" borderId="1952" applyNumberFormat="0" applyFill="0" applyAlignment="0" applyProtection="0"/>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5" fillId="8" borderId="1950" applyNumberFormat="0" applyAlignment="0" applyProtection="0"/>
    <xf numFmtId="0" fontId="30" fillId="0" borderId="2042" applyNumberFormat="0" applyFill="0" applyAlignment="0" applyProtection="0"/>
    <xf numFmtId="0" fontId="17" fillId="21" borderId="1950" applyNumberFormat="0" applyAlignment="0" applyProtection="0"/>
    <xf numFmtId="0" fontId="12" fillId="61" borderId="2025" applyNumberFormat="0">
      <alignment horizontal="left" vertical="center"/>
    </xf>
    <xf numFmtId="0" fontId="12" fillId="60" borderId="2025" applyNumberFormat="0">
      <alignment horizontal="centerContinuous" vertical="center" wrapText="1"/>
    </xf>
    <xf numFmtId="0" fontId="30" fillId="0" borderId="1971" applyNumberFormat="0" applyFill="0" applyAlignment="0" applyProtection="0"/>
    <xf numFmtId="0" fontId="28" fillId="21" borderId="1970"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5" fillId="8" borderId="1968" applyNumberFormat="0" applyAlignment="0" applyProtection="0"/>
    <xf numFmtId="0" fontId="17" fillId="21" borderId="1968" applyNumberFormat="0" applyAlignment="0" applyProtection="0"/>
    <xf numFmtId="0" fontId="30" fillId="0" borderId="1971" applyNumberFormat="0" applyFill="0" applyAlignment="0" applyProtection="0"/>
    <xf numFmtId="0" fontId="28" fillId="21" borderId="1970"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5" fillId="8" borderId="1968" applyNumberFormat="0" applyAlignment="0" applyProtection="0"/>
    <xf numFmtId="0" fontId="17" fillId="21" borderId="1968" applyNumberFormat="0" applyAlignment="0" applyProtection="0"/>
    <xf numFmtId="0" fontId="12" fillId="61" borderId="2025" applyNumberFormat="0">
      <alignment horizontal="left" vertical="center"/>
    </xf>
    <xf numFmtId="0" fontId="12" fillId="25" borderId="1980" applyNumberFormat="0" applyProtection="0">
      <alignment horizontal="left" vertical="center"/>
    </xf>
    <xf numFmtId="0" fontId="12" fillId="25" borderId="1980" applyNumberFormat="0" applyProtection="0">
      <alignment horizontal="left" vertical="center"/>
    </xf>
    <xf numFmtId="0" fontId="12" fillId="60" borderId="2025" applyNumberFormat="0">
      <alignment horizontal="centerContinuous" vertical="center" wrapText="1"/>
    </xf>
    <xf numFmtId="0" fontId="30" fillId="0" borderId="1971" applyNumberFormat="0" applyFill="0" applyAlignment="0" applyProtection="0"/>
    <xf numFmtId="0" fontId="28" fillId="21" borderId="1970"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5" fillId="8" borderId="1968" applyNumberFormat="0" applyAlignment="0" applyProtection="0"/>
    <xf numFmtId="0" fontId="17" fillId="21" borderId="1968" applyNumberFormat="0" applyAlignment="0" applyProtection="0"/>
    <xf numFmtId="0" fontId="30" fillId="0" borderId="1971" applyNumberFormat="0" applyFill="0" applyAlignment="0" applyProtection="0"/>
    <xf numFmtId="0" fontId="17" fillId="21" borderId="1950" applyNumberFormat="0" applyAlignment="0" applyProtection="0"/>
    <xf numFmtId="0" fontId="25" fillId="8" borderId="1950"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8" fillId="21" borderId="1951" applyNumberFormat="0" applyAlignment="0" applyProtection="0"/>
    <xf numFmtId="0" fontId="30" fillId="0" borderId="1952" applyNumberFormat="0" applyFill="0" applyAlignment="0" applyProtection="0"/>
    <xf numFmtId="0" fontId="17" fillId="21" borderId="1950" applyNumberFormat="0" applyAlignment="0" applyProtection="0"/>
    <xf numFmtId="0" fontId="25" fillId="8" borderId="1950"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8" fillId="21" borderId="1951" applyNumberFormat="0" applyAlignment="0" applyProtection="0"/>
    <xf numFmtId="0" fontId="30" fillId="0" borderId="1952" applyNumberFormat="0" applyFill="0" applyAlignment="0" applyProtection="0"/>
    <xf numFmtId="0" fontId="17" fillId="21" borderId="1950" applyNumberFormat="0" applyAlignment="0" applyProtection="0"/>
    <xf numFmtId="0" fontId="25" fillId="8" borderId="1950"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8" fillId="21" borderId="1951" applyNumberFormat="0" applyAlignment="0" applyProtection="0"/>
    <xf numFmtId="0" fontId="30" fillId="0" borderId="1952" applyNumberFormat="0" applyFill="0" applyAlignment="0" applyProtection="0"/>
    <xf numFmtId="0" fontId="17" fillId="21" borderId="1950" applyNumberFormat="0" applyAlignment="0" applyProtection="0"/>
    <xf numFmtId="0" fontId="25" fillId="8" borderId="1950"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8" fillId="21" borderId="1951" applyNumberFormat="0" applyAlignment="0" applyProtection="0"/>
    <xf numFmtId="0" fontId="30" fillId="0" borderId="1952" applyNumberFormat="0" applyFill="0" applyAlignment="0" applyProtection="0"/>
    <xf numFmtId="0" fontId="17" fillId="21" borderId="1959" applyNumberFormat="0" applyAlignment="0" applyProtection="0"/>
    <xf numFmtId="0" fontId="25" fillId="8" borderId="1959" applyNumberFormat="0" applyAlignment="0" applyProtection="0"/>
    <xf numFmtId="0" fontId="12" fillId="24" borderId="1960" applyNumberFormat="0" applyFont="0" applyAlignment="0" applyProtection="0"/>
    <xf numFmtId="0" fontId="12" fillId="24" borderId="1960" applyNumberFormat="0" applyFont="0" applyAlignment="0" applyProtection="0"/>
    <xf numFmtId="0" fontId="28" fillId="21" borderId="1961" applyNumberFormat="0" applyAlignment="0" applyProtection="0"/>
    <xf numFmtId="0" fontId="30" fillId="0" borderId="1962" applyNumberFormat="0" applyFill="0" applyAlignment="0" applyProtection="0"/>
    <xf numFmtId="0" fontId="17" fillId="21" borderId="1959" applyNumberFormat="0" applyAlignment="0" applyProtection="0"/>
    <xf numFmtId="0" fontId="25" fillId="8" borderId="1959" applyNumberFormat="0" applyAlignment="0" applyProtection="0"/>
    <xf numFmtId="0" fontId="12" fillId="24" borderId="1960" applyNumberFormat="0" applyFont="0" applyAlignment="0" applyProtection="0"/>
    <xf numFmtId="0" fontId="12" fillId="24" borderId="1960" applyNumberFormat="0" applyFont="0" applyAlignment="0" applyProtection="0"/>
    <xf numFmtId="0" fontId="28" fillId="21" borderId="1961" applyNumberFormat="0" applyAlignment="0" applyProtection="0"/>
    <xf numFmtId="0" fontId="30" fillId="0" borderId="1962" applyNumberFormat="0" applyFill="0" applyAlignment="0" applyProtection="0"/>
    <xf numFmtId="0" fontId="12" fillId="25" borderId="1958" applyNumberFormat="0" applyProtection="0">
      <alignment horizontal="left" vertical="center"/>
    </xf>
    <xf numFmtId="0" fontId="12" fillId="25" borderId="1958" applyNumberFormat="0" applyProtection="0">
      <alignment horizontal="left" vertical="center"/>
    </xf>
    <xf numFmtId="0" fontId="17" fillId="21" borderId="1959" applyNumberFormat="0" applyAlignment="0" applyProtection="0"/>
    <xf numFmtId="0" fontId="25" fillId="8" borderId="1959" applyNumberFormat="0" applyAlignment="0" applyProtection="0"/>
    <xf numFmtId="0" fontId="12" fillId="24" borderId="1960" applyNumberFormat="0" applyFont="0" applyAlignment="0" applyProtection="0"/>
    <xf numFmtId="0" fontId="12" fillId="24" borderId="1960" applyNumberFormat="0" applyFont="0" applyAlignment="0" applyProtection="0"/>
    <xf numFmtId="0" fontId="28" fillId="21" borderId="1961" applyNumberFormat="0" applyAlignment="0" applyProtection="0"/>
    <xf numFmtId="0" fontId="30" fillId="0" borderId="1962" applyNumberFormat="0" applyFill="0" applyAlignment="0" applyProtection="0"/>
    <xf numFmtId="0" fontId="17" fillId="21" borderId="1959" applyNumberFormat="0" applyAlignment="0" applyProtection="0"/>
    <xf numFmtId="0" fontId="25" fillId="8" borderId="1959" applyNumberFormat="0" applyAlignment="0" applyProtection="0"/>
    <xf numFmtId="0" fontId="12" fillId="24" borderId="1960" applyNumberFormat="0" applyFont="0" applyAlignment="0" applyProtection="0"/>
    <xf numFmtId="0" fontId="12" fillId="24" borderId="1960" applyNumberFormat="0" applyFont="0" applyAlignment="0" applyProtection="0"/>
    <xf numFmtId="0" fontId="28" fillId="21" borderId="1961" applyNumberFormat="0" applyAlignment="0" applyProtection="0"/>
    <xf numFmtId="0" fontId="30" fillId="0" borderId="1962" applyNumberFormat="0" applyFill="0" applyAlignment="0" applyProtection="0"/>
    <xf numFmtId="0" fontId="28" fillId="21" borderId="1970"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5" fillId="8" borderId="1968" applyNumberFormat="0" applyAlignment="0" applyProtection="0"/>
    <xf numFmtId="0" fontId="17" fillId="21" borderId="1968" applyNumberFormat="0" applyAlignment="0" applyProtection="0"/>
    <xf numFmtId="0" fontId="30" fillId="0" borderId="1962" applyNumberFormat="0" applyFill="0" applyAlignment="0" applyProtection="0"/>
    <xf numFmtId="0" fontId="28" fillId="21" borderId="1961"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5" fillId="8" borderId="1959" applyNumberFormat="0" applyAlignment="0" applyProtection="0"/>
    <xf numFmtId="0" fontId="17" fillId="21" borderId="1959" applyNumberFormat="0" applyAlignment="0" applyProtection="0"/>
    <xf numFmtId="0" fontId="30" fillId="0" borderId="1962" applyNumberFormat="0" applyFill="0" applyAlignment="0" applyProtection="0"/>
    <xf numFmtId="0" fontId="28" fillId="21" borderId="1961" applyNumberFormat="0" applyAlignment="0" applyProtection="0"/>
    <xf numFmtId="0" fontId="12" fillId="24" borderId="1969" applyNumberFormat="0" applyFont="0" applyAlignment="0" applyProtection="0"/>
    <xf numFmtId="0" fontId="12" fillId="25" borderId="1967" applyNumberFormat="0" applyProtection="0">
      <alignment horizontal="left" vertical="center"/>
    </xf>
    <xf numFmtId="0" fontId="12" fillId="25" borderId="1967" applyNumberFormat="0" applyProtection="0">
      <alignment horizontal="left" vertical="center"/>
    </xf>
    <xf numFmtId="0" fontId="25" fillId="8" borderId="2025" applyNumberFormat="0" applyAlignment="0" applyProtection="0"/>
    <xf numFmtId="0" fontId="12" fillId="25" borderId="1999" applyNumberFormat="0" applyProtection="0">
      <alignment horizontal="left" vertical="center"/>
    </xf>
    <xf numFmtId="0" fontId="12" fillId="25" borderId="1999" applyNumberFormat="0" applyProtection="0">
      <alignment horizontal="left" vertical="center"/>
    </xf>
    <xf numFmtId="0" fontId="12" fillId="24" borderId="1969" applyNumberFormat="0" applyFont="0" applyAlignment="0" applyProtection="0"/>
    <xf numFmtId="0" fontId="12" fillId="61" borderId="2025" applyNumberFormat="0">
      <alignment horizontal="left" vertical="center"/>
    </xf>
    <xf numFmtId="0" fontId="12" fillId="60" borderId="2025" applyNumberFormat="0">
      <alignment horizontal="centerContinuous" vertical="center" wrapText="1"/>
    </xf>
    <xf numFmtId="0" fontId="30" fillId="0" borderId="2028" applyNumberFormat="0" applyFill="0" applyAlignment="0" applyProtection="0"/>
    <xf numFmtId="0" fontId="17" fillId="21" borderId="2025" applyNumberFormat="0" applyAlignment="0" applyProtection="0"/>
    <xf numFmtId="0" fontId="25" fillId="8" borderId="1959" applyNumberFormat="0" applyAlignment="0" applyProtection="0"/>
    <xf numFmtId="0" fontId="25" fillId="8" borderId="2025" applyNumberFormat="0" applyAlignment="0" applyProtection="0"/>
    <xf numFmtId="0" fontId="28" fillId="21" borderId="2027" applyNumberFormat="0" applyAlignment="0" applyProtection="0"/>
    <xf numFmtId="0" fontId="28" fillId="21" borderId="2027" applyNumberFormat="0" applyAlignment="0" applyProtection="0"/>
    <xf numFmtId="0" fontId="17" fillId="21" borderId="1968" applyNumberFormat="0" applyAlignment="0" applyProtection="0"/>
    <xf numFmtId="0" fontId="17" fillId="21" borderId="1959" applyNumberFormat="0" applyAlignment="0" applyProtection="0"/>
    <xf numFmtId="0" fontId="25" fillId="8" borderId="196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70" applyNumberFormat="0" applyAlignment="0" applyProtection="0"/>
    <xf numFmtId="0" fontId="30" fillId="0" borderId="1971" applyNumberFormat="0" applyFill="0" applyAlignment="0" applyProtection="0"/>
    <xf numFmtId="0" fontId="17" fillId="21" borderId="1968" applyNumberFormat="0" applyAlignment="0" applyProtection="0"/>
    <xf numFmtId="0" fontId="25" fillId="8" borderId="196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70" applyNumberFormat="0" applyAlignment="0" applyProtection="0"/>
    <xf numFmtId="0" fontId="30" fillId="0" borderId="1971" applyNumberFormat="0" applyFill="0" applyAlignment="0" applyProtection="0"/>
    <xf numFmtId="0" fontId="12" fillId="25" borderId="1980" applyNumberFormat="0" applyProtection="0">
      <alignment horizontal="left" vertical="center"/>
    </xf>
    <xf numFmtId="0" fontId="12" fillId="25" borderId="1980" applyNumberFormat="0" applyProtection="0">
      <alignment horizontal="left" vertical="center"/>
    </xf>
    <xf numFmtId="0" fontId="17" fillId="21" borderId="1968" applyNumberFormat="0" applyAlignment="0" applyProtection="0"/>
    <xf numFmtId="0" fontId="25" fillId="8" borderId="196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70" applyNumberFormat="0" applyAlignment="0" applyProtection="0"/>
    <xf numFmtId="0" fontId="30" fillId="0" borderId="1971" applyNumberFormat="0" applyFill="0" applyAlignment="0" applyProtection="0"/>
    <xf numFmtId="0" fontId="17" fillId="21" borderId="1968" applyNumberFormat="0" applyAlignment="0" applyProtection="0"/>
    <xf numFmtId="0" fontId="25" fillId="8" borderId="196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70" applyNumberFormat="0" applyAlignment="0" applyProtection="0"/>
    <xf numFmtId="0" fontId="30" fillId="0" borderId="1971" applyNumberFormat="0" applyFill="0" applyAlignment="0" applyProtection="0"/>
    <xf numFmtId="0" fontId="12" fillId="25" borderId="1999" applyNumberFormat="0" applyProtection="0">
      <alignment horizontal="left" vertical="center"/>
    </xf>
    <xf numFmtId="0" fontId="12" fillId="25" borderId="1999" applyNumberFormat="0" applyProtection="0">
      <alignment horizontal="left" vertical="center"/>
    </xf>
    <xf numFmtId="0" fontId="30" fillId="0" borderId="1962" applyNumberFormat="0" applyFill="0" applyAlignment="0" applyProtection="0"/>
    <xf numFmtId="0" fontId="28" fillId="21" borderId="1961"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5" fillId="8" borderId="1959" applyNumberFormat="0" applyAlignment="0" applyProtection="0"/>
    <xf numFmtId="0" fontId="17" fillId="21" borderId="1959" applyNumberFormat="0" applyAlignment="0" applyProtection="0"/>
    <xf numFmtId="0" fontId="30" fillId="0" borderId="1962" applyNumberFormat="0" applyFill="0" applyAlignment="0" applyProtection="0"/>
    <xf numFmtId="0" fontId="28" fillId="21" borderId="1961"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12" fillId="61" borderId="2025" applyNumberFormat="0">
      <alignment horizontal="left" vertical="center"/>
    </xf>
    <xf numFmtId="0" fontId="12" fillId="25" borderId="2015" applyNumberFormat="0" applyProtection="0">
      <alignment horizontal="left" vertical="center"/>
    </xf>
    <xf numFmtId="0" fontId="12" fillId="25" borderId="2015" applyNumberFormat="0" applyProtection="0">
      <alignment horizontal="left" vertical="center"/>
    </xf>
    <xf numFmtId="0" fontId="12" fillId="60" borderId="2025" applyNumberFormat="0">
      <alignment horizontal="centerContinuous" vertical="center" wrapText="1"/>
    </xf>
    <xf numFmtId="0" fontId="25" fillId="8" borderId="1959" applyNumberFormat="0" applyAlignment="0" applyProtection="0"/>
    <xf numFmtId="0" fontId="17" fillId="21" borderId="1959" applyNumberFormat="0" applyAlignment="0" applyProtection="0"/>
    <xf numFmtId="0" fontId="17" fillId="21" borderId="2025" applyNumberFormat="0" applyAlignment="0" applyProtection="0"/>
    <xf numFmtId="0" fontId="25" fillId="8" borderId="2025" applyNumberFormat="0" applyAlignment="0" applyProtection="0"/>
    <xf numFmtId="0" fontId="12" fillId="61" borderId="2025" applyNumberFormat="0">
      <alignment horizontal="left" vertical="center"/>
    </xf>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12" fillId="60" borderId="2025" applyNumberFormat="0">
      <alignment horizontal="centerContinuous" vertical="center" wrapText="1"/>
    </xf>
    <xf numFmtId="0" fontId="28" fillId="21" borderId="2027" applyNumberFormat="0" applyAlignment="0" applyProtection="0"/>
    <xf numFmtId="0" fontId="30" fillId="0" borderId="2028"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25" applyNumberFormat="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17" fillId="21" borderId="1988" applyNumberFormat="0" applyAlignment="0" applyProtection="0"/>
    <xf numFmtId="0" fontId="25" fillId="8" borderId="198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89" applyNumberFormat="0" applyAlignment="0" applyProtection="0"/>
    <xf numFmtId="0" fontId="30" fillId="0" borderId="1990" applyNumberFormat="0" applyFill="0" applyAlignment="0" applyProtection="0"/>
    <xf numFmtId="0" fontId="17" fillId="21" borderId="1988" applyNumberFormat="0" applyAlignment="0" applyProtection="0"/>
    <xf numFmtId="0" fontId="25" fillId="8" borderId="198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89" applyNumberFormat="0" applyAlignment="0" applyProtection="0"/>
    <xf numFmtId="0" fontId="30" fillId="0" borderId="1990" applyNumberFormat="0" applyFill="0" applyAlignment="0" applyProtection="0"/>
    <xf numFmtId="0" fontId="12" fillId="25" borderId="1980" applyNumberFormat="0" applyProtection="0">
      <alignment horizontal="left" vertical="center"/>
    </xf>
    <xf numFmtId="0" fontId="12" fillId="25" borderId="1980" applyNumberFormat="0" applyProtection="0">
      <alignment horizontal="left" vertical="center"/>
    </xf>
    <xf numFmtId="0" fontId="17" fillId="21" borderId="1988" applyNumberFormat="0" applyAlignment="0" applyProtection="0"/>
    <xf numFmtId="0" fontId="25" fillId="8" borderId="198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89" applyNumberFormat="0" applyAlignment="0" applyProtection="0"/>
    <xf numFmtId="0" fontId="30" fillId="0" borderId="1990" applyNumberFormat="0" applyFill="0" applyAlignment="0" applyProtection="0"/>
    <xf numFmtId="0" fontId="17" fillId="21" borderId="1988" applyNumberFormat="0" applyAlignment="0" applyProtection="0"/>
    <xf numFmtId="0" fontId="25" fillId="8" borderId="198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89" applyNumberFormat="0" applyAlignment="0" applyProtection="0"/>
    <xf numFmtId="0" fontId="30" fillId="0" borderId="1990" applyNumberFormat="0" applyFill="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28" applyNumberFormat="0" applyFill="0" applyAlignment="0" applyProtection="0"/>
    <xf numFmtId="0" fontId="17" fillId="21" borderId="2000" applyNumberFormat="0" applyAlignment="0" applyProtection="0"/>
    <xf numFmtId="0" fontId="25" fillId="8" borderId="2000" applyNumberFormat="0" applyAlignment="0" applyProtection="0"/>
    <xf numFmtId="0" fontId="12" fillId="24" borderId="2001" applyNumberFormat="0" applyFont="0" applyAlignment="0" applyProtection="0"/>
    <xf numFmtId="0" fontId="12" fillId="24" borderId="2001" applyNumberFormat="0" applyFont="0" applyAlignment="0" applyProtection="0"/>
    <xf numFmtId="0" fontId="28" fillId="21" borderId="2002" applyNumberFormat="0" applyAlignment="0" applyProtection="0"/>
    <xf numFmtId="0" fontId="30" fillId="0" borderId="2003" applyNumberFormat="0" applyFill="0" applyAlignment="0" applyProtection="0"/>
    <xf numFmtId="0" fontId="17" fillId="21" borderId="2000" applyNumberFormat="0" applyAlignment="0" applyProtection="0"/>
    <xf numFmtId="0" fontId="25" fillId="8" borderId="2000" applyNumberFormat="0" applyAlignment="0" applyProtection="0"/>
    <xf numFmtId="0" fontId="12" fillId="24" borderId="2001" applyNumberFormat="0" applyFont="0" applyAlignment="0" applyProtection="0"/>
    <xf numFmtId="0" fontId="12" fillId="24" borderId="2001" applyNumberFormat="0" applyFont="0" applyAlignment="0" applyProtection="0"/>
    <xf numFmtId="0" fontId="28" fillId="21" borderId="2002" applyNumberFormat="0" applyAlignment="0" applyProtection="0"/>
    <xf numFmtId="0" fontId="30" fillId="0" borderId="2003" applyNumberFormat="0" applyFill="0" applyAlignment="0" applyProtection="0"/>
    <xf numFmtId="0" fontId="12" fillId="25" borderId="1999" applyNumberFormat="0" applyProtection="0">
      <alignment horizontal="left" vertical="center"/>
    </xf>
    <xf numFmtId="0" fontId="12" fillId="25" borderId="1999" applyNumberFormat="0" applyProtection="0">
      <alignment horizontal="left" vertical="center"/>
    </xf>
    <xf numFmtId="0" fontId="17" fillId="21" borderId="2000" applyNumberFormat="0" applyAlignment="0" applyProtection="0"/>
    <xf numFmtId="0" fontId="25" fillId="8" borderId="2000" applyNumberFormat="0" applyAlignment="0" applyProtection="0"/>
    <xf numFmtId="0" fontId="12" fillId="24" borderId="2001" applyNumberFormat="0" applyFont="0" applyAlignment="0" applyProtection="0"/>
    <xf numFmtId="0" fontId="12" fillId="24" borderId="2001" applyNumberFormat="0" applyFont="0" applyAlignment="0" applyProtection="0"/>
    <xf numFmtId="0" fontId="28" fillId="21" borderId="2002" applyNumberFormat="0" applyAlignment="0" applyProtection="0"/>
    <xf numFmtId="0" fontId="30" fillId="0" borderId="2003" applyNumberFormat="0" applyFill="0" applyAlignment="0" applyProtection="0"/>
    <xf numFmtId="0" fontId="17" fillId="21" borderId="2000" applyNumberFormat="0" applyAlignment="0" applyProtection="0"/>
    <xf numFmtId="0" fontId="25" fillId="8" borderId="2000" applyNumberFormat="0" applyAlignment="0" applyProtection="0"/>
    <xf numFmtId="0" fontId="12" fillId="24" borderId="2001" applyNumberFormat="0" applyFont="0" applyAlignment="0" applyProtection="0"/>
    <xf numFmtId="0" fontId="12" fillId="24" borderId="2001" applyNumberFormat="0" applyFont="0" applyAlignment="0" applyProtection="0"/>
    <xf numFmtId="0" fontId="28" fillId="21" borderId="2002" applyNumberFormat="0" applyAlignment="0" applyProtection="0"/>
    <xf numFmtId="0" fontId="30" fillId="0" borderId="2003" applyNumberFormat="0" applyFill="0" applyAlignment="0" applyProtection="0"/>
    <xf numFmtId="0" fontId="12" fillId="61" borderId="2057" applyNumberFormat="0">
      <alignment horizontal="left" vertical="center"/>
    </xf>
    <xf numFmtId="0" fontId="12" fillId="60" borderId="2057" applyNumberFormat="0">
      <alignment horizontal="centerContinuous" vertical="center" wrapText="1"/>
    </xf>
    <xf numFmtId="0" fontId="12" fillId="61" borderId="2057" applyNumberFormat="0">
      <alignment horizontal="left" vertical="center"/>
    </xf>
    <xf numFmtId="0" fontId="12" fillId="60" borderId="2057" applyNumberFormat="0">
      <alignment horizontal="centerContinuous" vertical="center" wrapText="1"/>
    </xf>
    <xf numFmtId="0" fontId="12" fillId="25" borderId="2015" applyNumberFormat="0" applyProtection="0">
      <alignment horizontal="left" vertical="center"/>
    </xf>
    <xf numFmtId="0" fontId="12" fillId="25" borderId="2015" applyNumberFormat="0" applyProtection="0">
      <alignment horizontal="left" vertical="center"/>
    </xf>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05" applyNumberFormat="0" applyAlignment="0" applyProtection="0"/>
    <xf numFmtId="0" fontId="25" fillId="8" borderId="2005" applyNumberFormat="0" applyAlignment="0" applyProtection="0"/>
    <xf numFmtId="0" fontId="28" fillId="21" borderId="2006" applyNumberFormat="0" applyAlignment="0" applyProtection="0"/>
    <xf numFmtId="0" fontId="30" fillId="0" borderId="2007" applyNumberFormat="0" applyFill="0" applyAlignment="0" applyProtection="0"/>
    <xf numFmtId="0" fontId="17" fillId="21" borderId="2005" applyNumberFormat="0" applyAlignment="0" applyProtection="0"/>
    <xf numFmtId="0" fontId="25" fillId="8" borderId="2005" applyNumberFormat="0" applyAlignment="0" applyProtection="0"/>
    <xf numFmtId="0" fontId="28" fillId="21" borderId="2027" applyNumberFormat="0" applyAlignment="0" applyProtection="0"/>
    <xf numFmtId="0" fontId="28" fillId="21" borderId="2006" applyNumberFormat="0" applyAlignment="0" applyProtection="0"/>
    <xf numFmtId="0" fontId="30" fillId="0" borderId="2007" applyNumberFormat="0" applyFill="0" applyAlignment="0" applyProtection="0"/>
    <xf numFmtId="0" fontId="12" fillId="25" borderId="1999" applyNumberFormat="0" applyProtection="0">
      <alignment horizontal="left" vertical="center"/>
    </xf>
    <xf numFmtId="0" fontId="12" fillId="25" borderId="1999" applyNumberFormat="0" applyProtection="0">
      <alignment horizontal="left" vertical="center"/>
    </xf>
    <xf numFmtId="0" fontId="17" fillId="21" borderId="2005" applyNumberFormat="0" applyAlignment="0" applyProtection="0"/>
    <xf numFmtId="0" fontId="25" fillId="8" borderId="200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06" applyNumberFormat="0" applyAlignment="0" applyProtection="0"/>
    <xf numFmtId="0" fontId="30" fillId="0" borderId="2007" applyNumberFormat="0" applyFill="0" applyAlignment="0" applyProtection="0"/>
    <xf numFmtId="0" fontId="17" fillId="21" borderId="2005" applyNumberFormat="0" applyAlignment="0" applyProtection="0"/>
    <xf numFmtId="0" fontId="25" fillId="8" borderId="2005" applyNumberFormat="0" applyAlignment="0" applyProtection="0"/>
    <xf numFmtId="0" fontId="28" fillId="21" borderId="2006" applyNumberFormat="0" applyAlignment="0" applyProtection="0"/>
    <xf numFmtId="0" fontId="30" fillId="0" borderId="2007" applyNumberFormat="0" applyFill="0" applyAlignment="0" applyProtection="0"/>
    <xf numFmtId="0" fontId="25" fillId="8" borderId="2025" applyNumberFormat="0" applyAlignment="0" applyProtection="0"/>
    <xf numFmtId="0" fontId="12" fillId="25" borderId="2039" applyNumberFormat="0" applyProtection="0">
      <alignment horizontal="left" vertical="center"/>
    </xf>
    <xf numFmtId="0" fontId="17" fillId="21" borderId="2057" applyNumberFormat="0" applyAlignment="0" applyProtection="0"/>
    <xf numFmtId="0" fontId="30" fillId="0" borderId="2059" applyNumberFormat="0" applyFill="0" applyAlignment="0" applyProtection="0"/>
    <xf numFmtId="0" fontId="12" fillId="25" borderId="2039" applyNumberFormat="0" applyProtection="0">
      <alignment horizontal="left" vertical="center"/>
    </xf>
    <xf numFmtId="0" fontId="25" fillId="8" borderId="2057" applyNumberFormat="0" applyAlignment="0" applyProtection="0"/>
    <xf numFmtId="0" fontId="17" fillId="21" borderId="2025" applyNumberFormat="0" applyAlignment="0" applyProtection="0"/>
    <xf numFmtId="0" fontId="12" fillId="24" borderId="2060" applyNumberFormat="0" applyFont="0" applyAlignment="0" applyProtection="0"/>
    <xf numFmtId="0" fontId="17" fillId="21" borderId="2016" applyNumberFormat="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12" fillId="24" borderId="2060" applyNumberFormat="0" applyFont="0" applyAlignment="0" applyProtection="0"/>
    <xf numFmtId="0" fontId="28" fillId="21" borderId="2058" applyNumberFormat="0" applyAlignment="0" applyProtection="0"/>
    <xf numFmtId="0" fontId="12" fillId="24" borderId="2060" applyNumberFormat="0" applyFont="0" applyAlignment="0" applyProtection="0"/>
    <xf numFmtId="0" fontId="12" fillId="61" borderId="2057" applyNumberFormat="0">
      <alignment horizontal="left" vertical="center"/>
    </xf>
    <xf numFmtId="0" fontId="12" fillId="60" borderId="2057" applyNumberFormat="0">
      <alignment horizontal="centerContinuous" vertical="center" wrapText="1"/>
    </xf>
    <xf numFmtId="0" fontId="17" fillId="21" borderId="2057" applyNumberFormat="0" applyAlignment="0" applyProtection="0"/>
    <xf numFmtId="0" fontId="25" fillId="8" borderId="2057" applyNumberFormat="0" applyAlignment="0" applyProtection="0"/>
    <xf numFmtId="0" fontId="12" fillId="24" borderId="2060" applyNumberFormat="0" applyFont="0" applyAlignment="0" applyProtection="0"/>
    <xf numFmtId="0" fontId="12" fillId="24" borderId="2060" applyNumberFormat="0" applyFont="0" applyAlignment="0" applyProtection="0"/>
    <xf numFmtId="0" fontId="28" fillId="21" borderId="2058" applyNumberFormat="0" applyAlignment="0" applyProtection="0"/>
    <xf numFmtId="0" fontId="30" fillId="0" borderId="2059" applyNumberFormat="0" applyFill="0" applyAlignment="0" applyProtection="0"/>
    <xf numFmtId="0" fontId="17" fillId="21" borderId="2057" applyNumberFormat="0" applyAlignment="0" applyProtection="0"/>
    <xf numFmtId="0" fontId="25" fillId="8" borderId="2057" applyNumberFormat="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30" fillId="0" borderId="2019" applyNumberFormat="0" applyFill="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2" fillId="61" borderId="2077" applyNumberFormat="0">
      <alignment horizontal="left" vertical="center"/>
    </xf>
    <xf numFmtId="0" fontId="12" fillId="60" borderId="2077" applyNumberFormat="0">
      <alignment horizontal="centerContinuous" vertical="center" wrapText="1"/>
    </xf>
    <xf numFmtId="0" fontId="12" fillId="61" borderId="2065" applyNumberFormat="0">
      <alignment horizontal="left" vertical="center"/>
    </xf>
    <xf numFmtId="0" fontId="12" fillId="60" borderId="2065" applyNumberFormat="0">
      <alignment horizontal="centerContinuous" vertical="center" wrapText="1"/>
    </xf>
    <xf numFmtId="0" fontId="12" fillId="25" borderId="2039" applyNumberFormat="0" applyProtection="0">
      <alignment horizontal="left" vertical="center"/>
    </xf>
    <xf numFmtId="0" fontId="12" fillId="25" borderId="2039" applyNumberFormat="0" applyProtection="0">
      <alignment horizontal="left" vertical="center"/>
    </xf>
    <xf numFmtId="171" fontId="85" fillId="0" borderId="2038"/>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30" fillId="0" borderId="2042" applyNumberFormat="0" applyFill="0" applyAlignment="0" applyProtection="0"/>
    <xf numFmtId="0" fontId="28" fillId="21" borderId="2041" applyNumberFormat="0" applyAlignment="0" applyProtection="0"/>
    <xf numFmtId="0" fontId="12" fillId="24" borderId="2043" applyNumberFormat="0" applyFont="0" applyAlignment="0" applyProtection="0"/>
    <xf numFmtId="0" fontId="12" fillId="24" borderId="2043" applyNumberFormat="0" applyFont="0" applyAlignment="0" applyProtection="0"/>
    <xf numFmtId="0" fontId="25" fillId="8" borderId="2040" applyNumberFormat="0" applyAlignment="0" applyProtection="0"/>
    <xf numFmtId="0" fontId="17" fillId="21" borderId="2040" applyNumberFormat="0" applyAlignment="0" applyProtection="0"/>
    <xf numFmtId="0" fontId="30" fillId="0" borderId="2042" applyNumberFormat="0" applyFill="0" applyAlignment="0" applyProtection="0"/>
    <xf numFmtId="0" fontId="28" fillId="21" borderId="2041" applyNumberFormat="0" applyAlignment="0" applyProtection="0"/>
    <xf numFmtId="0" fontId="12" fillId="24" borderId="2043" applyNumberFormat="0" applyFont="0" applyAlignment="0" applyProtection="0"/>
    <xf numFmtId="0" fontId="12" fillId="24" borderId="2043" applyNumberFormat="0" applyFont="0" applyAlignment="0" applyProtection="0"/>
    <xf numFmtId="0" fontId="25" fillId="8" borderId="2040" applyNumberFormat="0" applyAlignment="0" applyProtection="0"/>
    <xf numFmtId="0" fontId="17" fillId="21" borderId="2040" applyNumberFormat="0" applyAlignment="0" applyProtection="0"/>
    <xf numFmtId="0" fontId="30" fillId="0" borderId="2042" applyNumberFormat="0" applyFill="0" applyAlignment="0" applyProtection="0"/>
    <xf numFmtId="0" fontId="28" fillId="21" borderId="2041" applyNumberFormat="0" applyAlignment="0" applyProtection="0"/>
    <xf numFmtId="0" fontId="12" fillId="24" borderId="2043" applyNumberFormat="0" applyFont="0" applyAlignment="0" applyProtection="0"/>
    <xf numFmtId="0" fontId="12" fillId="61" borderId="2077" applyNumberFormat="0">
      <alignment horizontal="left" vertical="center"/>
    </xf>
    <xf numFmtId="0" fontId="12" fillId="60" borderId="2077" applyNumberFormat="0">
      <alignment horizontal="centerContinuous" vertical="center" wrapText="1"/>
    </xf>
    <xf numFmtId="0" fontId="12" fillId="24" borderId="2043" applyNumberFormat="0" applyFont="0" applyAlignment="0" applyProtection="0"/>
    <xf numFmtId="0" fontId="25" fillId="8" borderId="2040" applyNumberFormat="0" applyAlignment="0" applyProtection="0"/>
    <xf numFmtId="0" fontId="17" fillId="21" borderId="2040" applyNumberFormat="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2" fillId="61" borderId="2077" applyNumberFormat="0">
      <alignment horizontal="left" vertical="center"/>
    </xf>
    <xf numFmtId="0" fontId="12" fillId="60" borderId="2077" applyNumberFormat="0">
      <alignment horizontal="centerContinuous" vertical="center" wrapText="1"/>
    </xf>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30" fillId="0" borderId="2042"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28" fillId="21" borderId="2041" applyNumberFormat="0" applyAlignment="0" applyProtection="0"/>
    <xf numFmtId="0" fontId="12" fillId="24" borderId="2043" applyNumberFormat="0" applyFont="0" applyAlignment="0" applyProtection="0"/>
    <xf numFmtId="0" fontId="12" fillId="24" borderId="2043" applyNumberFormat="0" applyFont="0" applyAlignment="0" applyProtection="0"/>
    <xf numFmtId="0" fontId="25" fillId="8" borderId="2040" applyNumberFormat="0" applyAlignment="0" applyProtection="0"/>
    <xf numFmtId="0" fontId="17" fillId="21" borderId="2040" applyNumberFormat="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2" fillId="24" borderId="2017" applyNumberFormat="0" applyFont="0" applyAlignment="0" applyProtection="0"/>
    <xf numFmtId="0" fontId="28" fillId="21" borderId="2041" applyNumberFormat="0" applyAlignment="0" applyProtection="0"/>
    <xf numFmtId="0" fontId="30" fillId="0" borderId="2042" applyNumberFormat="0" applyFill="0" applyAlignment="0" applyProtection="0"/>
    <xf numFmtId="0" fontId="17" fillId="21" borderId="2040" applyNumberFormat="0" applyAlignment="0" applyProtection="0"/>
    <xf numFmtId="0" fontId="25" fillId="8" borderId="2040" applyNumberFormat="0" applyAlignment="0" applyProtection="0"/>
    <xf numFmtId="0" fontId="25" fillId="8" borderId="2016" applyNumberFormat="0" applyAlignment="0" applyProtection="0"/>
    <xf numFmtId="0" fontId="17" fillId="21" borderId="2016" applyNumberFormat="0" applyAlignment="0" applyProtection="0"/>
    <xf numFmtId="0" fontId="28" fillId="21" borderId="2041" applyNumberFormat="0" applyAlignment="0" applyProtection="0"/>
    <xf numFmtId="0" fontId="30" fillId="0" borderId="2042" applyNumberFormat="0" applyFill="0" applyAlignment="0" applyProtection="0"/>
    <xf numFmtId="0" fontId="30" fillId="0" borderId="2019"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5" borderId="2039" applyNumberFormat="0" applyProtection="0">
      <alignment horizontal="left" vertical="center"/>
    </xf>
    <xf numFmtId="0" fontId="28" fillId="21" borderId="2018" applyNumberFormat="0" applyAlignment="0" applyProtection="0"/>
    <xf numFmtId="0" fontId="30" fillId="0" borderId="2019" applyNumberFormat="0" applyFill="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17" fillId="21" borderId="2016" applyNumberFormat="0" applyAlignment="0" applyProtection="0"/>
    <xf numFmtId="0" fontId="25" fillId="8" borderId="2016" applyNumberFormat="0" applyAlignment="0" applyProtection="0"/>
    <xf numFmtId="0" fontId="12" fillId="25" borderId="2039" applyNumberFormat="0" applyProtection="0">
      <alignment horizontal="left" vertical="center"/>
    </xf>
    <xf numFmtId="0" fontId="17" fillId="21" borderId="2025" applyNumberForma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28" fillId="21" borderId="2018" applyNumberFormat="0" applyAlignment="0" applyProtection="0"/>
    <xf numFmtId="0" fontId="30" fillId="0" borderId="2019" applyNumberFormat="0" applyFill="0" applyAlignment="0" applyProtection="0"/>
    <xf numFmtId="0" fontId="25" fillId="8" borderId="2040" applyNumberFormat="0" applyAlignment="0" applyProtection="0"/>
    <xf numFmtId="0" fontId="12" fillId="24" borderId="2043" applyNumberFormat="0" applyFont="0" applyAlignment="0" applyProtection="0"/>
    <xf numFmtId="0" fontId="12" fillId="24" borderId="2043" applyNumberFormat="0" applyFont="0" applyAlignment="0" applyProtection="0"/>
    <xf numFmtId="0" fontId="28" fillId="21" borderId="2041" applyNumberFormat="0" applyAlignment="0" applyProtection="0"/>
    <xf numFmtId="0" fontId="30" fillId="0" borderId="2042"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40" applyNumberFormat="0" applyAlignment="0" applyProtection="0"/>
    <xf numFmtId="0" fontId="25" fillId="8" borderId="2040" applyNumberFormat="0" applyAlignment="0" applyProtection="0"/>
    <xf numFmtId="0" fontId="12" fillId="24" borderId="2043" applyNumberFormat="0" applyFont="0" applyAlignment="0" applyProtection="0"/>
    <xf numFmtId="0" fontId="12" fillId="24" borderId="2043" applyNumberFormat="0" applyFont="0" applyAlignment="0" applyProtection="0"/>
    <xf numFmtId="0" fontId="28" fillId="21" borderId="2041" applyNumberFormat="0" applyAlignment="0" applyProtection="0"/>
    <xf numFmtId="0" fontId="30" fillId="0" borderId="2042" applyNumberFormat="0" applyFill="0" applyAlignment="0" applyProtection="0"/>
    <xf numFmtId="0" fontId="17" fillId="21" borderId="2040" applyNumberFormat="0" applyAlignment="0" applyProtection="0"/>
    <xf numFmtId="0" fontId="25" fillId="8" borderId="2040" applyNumberFormat="0" applyAlignment="0" applyProtection="0"/>
    <xf numFmtId="0" fontId="12" fillId="24" borderId="2043" applyNumberFormat="0" applyFont="0" applyAlignment="0" applyProtection="0"/>
    <xf numFmtId="0" fontId="12" fillId="24" borderId="2043" applyNumberFormat="0" applyFont="0" applyAlignment="0" applyProtection="0"/>
    <xf numFmtId="0" fontId="28" fillId="21" borderId="2041" applyNumberFormat="0" applyAlignment="0" applyProtection="0"/>
    <xf numFmtId="0" fontId="30" fillId="0" borderId="2042"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28" fillId="21" borderId="2027" applyNumberFormat="0" applyAlignment="0" applyProtection="0"/>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25" applyNumberFormat="0" applyAlignment="0" applyProtection="0"/>
    <xf numFmtId="0" fontId="25" fillId="8" borderId="2025" applyNumberFormat="0" applyAlignment="0" applyProtection="0"/>
    <xf numFmtId="0" fontId="25" fillId="8" borderId="2025" applyNumberFormat="0" applyAlignment="0" applyProtection="0"/>
    <xf numFmtId="0" fontId="17" fillId="21" borderId="2025" applyNumberFormat="0" applyAlignment="0" applyProtection="0"/>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30" fillId="0" borderId="2028" applyNumberFormat="0" applyFill="0" applyAlignment="0" applyProtection="0"/>
    <xf numFmtId="0" fontId="28" fillId="21" borderId="2027" applyNumberFormat="0" applyAlignment="0" applyProtection="0"/>
    <xf numFmtId="0" fontId="28" fillId="21" borderId="2027" applyNumberFormat="0" applyAlignment="0" applyProtection="0"/>
    <xf numFmtId="0" fontId="30" fillId="0" borderId="2028" applyNumberFormat="0" applyFill="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59" applyNumberFormat="0" applyFill="0" applyAlignment="0" applyProtection="0"/>
    <xf numFmtId="0" fontId="28" fillId="21" borderId="2058" applyNumberFormat="0" applyAlignment="0" applyProtection="0"/>
    <xf numFmtId="0" fontId="12" fillId="24" borderId="2060" applyNumberFormat="0" applyFont="0" applyAlignment="0" applyProtection="0"/>
    <xf numFmtId="0" fontId="12" fillId="24" borderId="2060" applyNumberFormat="0" applyFont="0" applyAlignment="0" applyProtection="0"/>
    <xf numFmtId="0" fontId="25" fillId="8" borderId="2057" applyNumberFormat="0" applyAlignment="0" applyProtection="0"/>
    <xf numFmtId="0" fontId="17" fillId="21" borderId="2057" applyNumberFormat="0" applyAlignment="0" applyProtection="0"/>
    <xf numFmtId="0" fontId="30" fillId="0" borderId="2059" applyNumberFormat="0" applyFill="0" applyAlignment="0" applyProtection="0"/>
    <xf numFmtId="0" fontId="28" fillId="21" borderId="2058" applyNumberFormat="0" applyAlignment="0" applyProtection="0"/>
    <xf numFmtId="0" fontId="12" fillId="24" borderId="2060" applyNumberFormat="0" applyFont="0" applyAlignment="0" applyProtection="0"/>
    <xf numFmtId="0" fontId="12" fillId="24" borderId="2060" applyNumberFormat="0" applyFont="0" applyAlignment="0" applyProtection="0"/>
    <xf numFmtId="0" fontId="25" fillId="8" borderId="2057" applyNumberFormat="0" applyAlignment="0" applyProtection="0"/>
    <xf numFmtId="0" fontId="17" fillId="21" borderId="2057" applyNumberFormat="0" applyAlignment="0" applyProtection="0"/>
    <xf numFmtId="0" fontId="30" fillId="0" borderId="2059" applyNumberFormat="0" applyFill="0" applyAlignment="0" applyProtection="0"/>
    <xf numFmtId="0" fontId="28" fillId="21" borderId="2058" applyNumberFormat="0" applyAlignment="0" applyProtection="0"/>
    <xf numFmtId="0" fontId="12" fillId="24" borderId="2060" applyNumberFormat="0" applyFont="0" applyAlignment="0" applyProtection="0"/>
    <xf numFmtId="0" fontId="30" fillId="0" borderId="2028" applyNumberFormat="0" applyFill="0" applyAlignment="0" applyProtection="0"/>
    <xf numFmtId="0" fontId="12" fillId="24" borderId="2060" applyNumberFormat="0" applyFont="0" applyAlignment="0" applyProtection="0"/>
    <xf numFmtId="0" fontId="25" fillId="8" borderId="2057" applyNumberFormat="0" applyAlignment="0" applyProtection="0"/>
    <xf numFmtId="0" fontId="17" fillId="21" borderId="2057" applyNumberFormat="0" applyAlignment="0" applyProtection="0"/>
    <xf numFmtId="0" fontId="30" fillId="0" borderId="2059" applyNumberFormat="0" applyFill="0" applyAlignment="0" applyProtection="0"/>
    <xf numFmtId="0" fontId="28" fillId="21" borderId="2058" applyNumberFormat="0" applyAlignment="0" applyProtection="0"/>
    <xf numFmtId="0" fontId="12" fillId="24" borderId="2060" applyNumberFormat="0" applyFont="0" applyAlignment="0" applyProtection="0"/>
    <xf numFmtId="0" fontId="12" fillId="24" borderId="2060" applyNumberFormat="0" applyFont="0" applyAlignment="0" applyProtection="0"/>
    <xf numFmtId="0" fontId="25" fillId="8" borderId="2057" applyNumberFormat="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7" fillId="21" borderId="2057" applyNumberFormat="0" applyAlignment="0" applyProtection="0"/>
    <xf numFmtId="0" fontId="12" fillId="25" borderId="2063" applyNumberFormat="0" applyProtection="0">
      <alignment horizontal="left" vertical="center"/>
    </xf>
    <xf numFmtId="0" fontId="12" fillId="25" borderId="2063" applyNumberFormat="0" applyProtection="0">
      <alignment horizontal="left" vertical="center"/>
    </xf>
    <xf numFmtId="0" fontId="17" fillId="21" borderId="2057" applyNumberFormat="0" applyAlignment="0" applyProtection="0"/>
    <xf numFmtId="0" fontId="25" fillId="8" borderId="2057" applyNumberFormat="0" applyAlignment="0" applyProtection="0"/>
    <xf numFmtId="0" fontId="12" fillId="25" borderId="2076" applyNumberFormat="0" applyProtection="0">
      <alignment horizontal="left" vertical="center"/>
    </xf>
    <xf numFmtId="0" fontId="28" fillId="21" borderId="2058" applyNumberFormat="0" applyAlignment="0" applyProtection="0"/>
    <xf numFmtId="0" fontId="30" fillId="0" borderId="2059" applyNumberFormat="0" applyFill="0" applyAlignment="0" applyProtection="0"/>
    <xf numFmtId="0" fontId="17" fillId="21" borderId="2057" applyNumberFormat="0" applyAlignment="0" applyProtection="0"/>
    <xf numFmtId="0" fontId="25" fillId="8" borderId="2057" applyNumberFormat="0" applyAlignment="0" applyProtection="0"/>
    <xf numFmtId="0" fontId="12" fillId="25" borderId="2076" applyNumberFormat="0" applyProtection="0">
      <alignment horizontal="left" vertical="center"/>
    </xf>
    <xf numFmtId="0" fontId="28" fillId="21" borderId="2058" applyNumberFormat="0" applyAlignment="0" applyProtection="0"/>
    <xf numFmtId="0" fontId="30" fillId="0" borderId="2059"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57" applyNumberFormat="0" applyAlignment="0" applyProtection="0"/>
    <xf numFmtId="0" fontId="25" fillId="8" borderId="2057" applyNumberFormat="0" applyAlignment="0" applyProtection="0"/>
    <xf numFmtId="0" fontId="28" fillId="21" borderId="2058" applyNumberFormat="0" applyAlignment="0" applyProtection="0"/>
    <xf numFmtId="0" fontId="30" fillId="0" borderId="2059" applyNumberFormat="0" applyFill="0" applyAlignment="0" applyProtection="0"/>
    <xf numFmtId="0" fontId="17" fillId="21" borderId="2057" applyNumberFormat="0" applyAlignment="0" applyProtection="0"/>
    <xf numFmtId="0" fontId="25" fillId="8" borderId="2057" applyNumberFormat="0" applyAlignment="0" applyProtection="0"/>
    <xf numFmtId="0" fontId="28" fillId="21" borderId="2058" applyNumberFormat="0" applyAlignment="0" applyProtection="0"/>
    <xf numFmtId="0" fontId="30" fillId="0" borderId="2059" applyNumberFormat="0" applyFill="0" applyAlignment="0" applyProtection="0"/>
    <xf numFmtId="0" fontId="30" fillId="0" borderId="2080" applyNumberFormat="0" applyFill="0" applyAlignment="0" applyProtection="0"/>
    <xf numFmtId="0" fontId="28" fillId="21" borderId="2079"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5" fillId="8" borderId="2077" applyNumberFormat="0" applyAlignment="0" applyProtection="0"/>
    <xf numFmtId="0" fontId="17" fillId="21" borderId="2077" applyNumberFormat="0" applyAlignment="0" applyProtection="0"/>
    <xf numFmtId="0" fontId="30" fillId="0" borderId="2080" applyNumberFormat="0" applyFill="0" applyAlignment="0" applyProtection="0"/>
    <xf numFmtId="0" fontId="28" fillId="21" borderId="2079"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5" fillId="8" borderId="2077" applyNumberFormat="0" applyAlignment="0" applyProtection="0"/>
    <xf numFmtId="0" fontId="17" fillId="21" borderId="2077" applyNumberFormat="0" applyAlignment="0" applyProtection="0"/>
    <xf numFmtId="0" fontId="30" fillId="0" borderId="2080" applyNumberFormat="0" applyFill="0" applyAlignment="0" applyProtection="0"/>
    <xf numFmtId="0" fontId="28" fillId="21" borderId="2079"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5" fillId="8" borderId="2077" applyNumberFormat="0" applyAlignment="0" applyProtection="0"/>
    <xf numFmtId="0" fontId="17" fillId="21" borderId="2077" applyNumberFormat="0" applyAlignment="0" applyProtection="0"/>
    <xf numFmtId="0" fontId="30" fillId="0" borderId="2080" applyNumberFormat="0" applyFill="0" applyAlignment="0" applyProtection="0"/>
    <xf numFmtId="0" fontId="12" fillId="25" borderId="2076" applyNumberFormat="0" applyProtection="0">
      <alignment horizontal="left" vertical="center"/>
    </xf>
    <xf numFmtId="0" fontId="12" fillId="25" borderId="2076" applyNumberFormat="0" applyProtection="0">
      <alignment horizontal="left" vertical="center"/>
    </xf>
    <xf numFmtId="0" fontId="28" fillId="21" borderId="2079"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5" fillId="8" borderId="2077" applyNumberFormat="0" applyAlignment="0" applyProtection="0"/>
    <xf numFmtId="0" fontId="12" fillId="24" borderId="2060" applyNumberFormat="0" applyFont="0" applyAlignment="0" applyProtection="0"/>
    <xf numFmtId="0" fontId="28" fillId="21" borderId="2058" applyNumberFormat="0" applyAlignment="0" applyProtection="0"/>
    <xf numFmtId="0" fontId="30" fillId="0" borderId="2059" applyNumberFormat="0" applyFill="0" applyAlignment="0" applyProtection="0"/>
    <xf numFmtId="0" fontId="17" fillId="21" borderId="2057" applyNumberFormat="0" applyAlignment="0" applyProtection="0"/>
    <xf numFmtId="0" fontId="25" fillId="8" borderId="2057" applyNumberFormat="0" applyAlignment="0" applyProtection="0"/>
    <xf numFmtId="0" fontId="12" fillId="24" borderId="2060" applyNumberFormat="0" applyFont="0" applyAlignment="0" applyProtection="0"/>
    <xf numFmtId="0" fontId="12" fillId="24" borderId="2060" applyNumberFormat="0" applyFont="0" applyAlignment="0" applyProtection="0"/>
    <xf numFmtId="0" fontId="28" fillId="21" borderId="2058" applyNumberFormat="0" applyAlignment="0" applyProtection="0"/>
    <xf numFmtId="0" fontId="30" fillId="0" borderId="2059" applyNumberFormat="0" applyFill="0" applyAlignment="0" applyProtection="0"/>
    <xf numFmtId="0" fontId="17" fillId="21" borderId="2077" applyNumberFormat="0" applyAlignment="0" applyProtection="0"/>
    <xf numFmtId="0" fontId="30" fillId="0" borderId="2080" applyNumberFormat="0" applyFill="0" applyAlignment="0" applyProtection="0"/>
    <xf numFmtId="0" fontId="28" fillId="21" borderId="2079"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5" fillId="8" borderId="2077" applyNumberFormat="0" applyAlignment="0" applyProtection="0"/>
    <xf numFmtId="0" fontId="17" fillId="21" borderId="2077" applyNumberFormat="0" applyAlignment="0" applyProtection="0"/>
    <xf numFmtId="0" fontId="30" fillId="0" borderId="2080" applyNumberFormat="0" applyFill="0" applyAlignment="0" applyProtection="0"/>
    <xf numFmtId="0" fontId="28" fillId="21" borderId="2079"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5" fillId="8" borderId="2077" applyNumberFormat="0" applyAlignment="0" applyProtection="0"/>
    <xf numFmtId="0" fontId="17" fillId="21" borderId="2077" applyNumberFormat="0" applyAlignment="0" applyProtection="0"/>
    <xf numFmtId="0" fontId="17" fillId="21" borderId="2065" applyNumberFormat="0" applyAlignment="0" applyProtection="0"/>
    <xf numFmtId="0" fontId="25" fillId="8" borderId="2065" applyNumberFormat="0" applyAlignment="0" applyProtection="0"/>
    <xf numFmtId="0" fontId="28" fillId="21" borderId="2066" applyNumberFormat="0" applyAlignment="0" applyProtection="0"/>
    <xf numFmtId="0" fontId="30" fillId="0" borderId="2067" applyNumberFormat="0" applyFill="0" applyAlignment="0" applyProtection="0"/>
    <xf numFmtId="0" fontId="17" fillId="21" borderId="2065" applyNumberFormat="0" applyAlignment="0" applyProtection="0"/>
    <xf numFmtId="0" fontId="25" fillId="8" borderId="2065" applyNumberFormat="0" applyAlignment="0" applyProtection="0"/>
    <xf numFmtId="0" fontId="28" fillId="21" borderId="2066" applyNumberFormat="0" applyAlignment="0" applyProtection="0"/>
    <xf numFmtId="0" fontId="30" fillId="0" borderId="2067" applyNumberFormat="0" applyFill="0" applyAlignment="0" applyProtection="0"/>
    <xf numFmtId="0" fontId="12" fillId="25" borderId="2063" applyNumberFormat="0" applyProtection="0">
      <alignment horizontal="left" vertical="center"/>
    </xf>
    <xf numFmtId="0" fontId="12" fillId="25" borderId="2063" applyNumberFormat="0" applyProtection="0">
      <alignment horizontal="left" vertical="center"/>
    </xf>
    <xf numFmtId="0" fontId="17" fillId="21" borderId="2065" applyNumberFormat="0" applyAlignment="0" applyProtection="0"/>
    <xf numFmtId="0" fontId="25" fillId="8" borderId="2065" applyNumberFormat="0" applyAlignment="0" applyProtection="0"/>
    <xf numFmtId="0" fontId="30" fillId="0" borderId="2080" applyNumberFormat="0" applyFill="0" applyAlignment="0" applyProtection="0"/>
    <xf numFmtId="0" fontId="28" fillId="21" borderId="2079" applyNumberFormat="0" applyAlignment="0" applyProtection="0"/>
    <xf numFmtId="0" fontId="28" fillId="21" borderId="2066" applyNumberFormat="0" applyAlignment="0" applyProtection="0"/>
    <xf numFmtId="0" fontId="30" fillId="0" borderId="2067" applyNumberFormat="0" applyFill="0" applyAlignment="0" applyProtection="0"/>
    <xf numFmtId="0" fontId="17" fillId="21" borderId="2065" applyNumberFormat="0" applyAlignment="0" applyProtection="0"/>
    <xf numFmtId="0" fontId="25" fillId="8" borderId="2065"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66" applyNumberFormat="0" applyAlignment="0" applyProtection="0"/>
    <xf numFmtId="0" fontId="30" fillId="0" borderId="2067" applyNumberFormat="0" applyFill="0" applyAlignment="0" applyProtection="0"/>
    <xf numFmtId="0" fontId="25" fillId="8" borderId="2077" applyNumberFormat="0" applyAlignment="0" applyProtection="0"/>
    <xf numFmtId="0" fontId="17" fillId="21" borderId="2077" applyNumberFormat="0" applyAlignment="0" applyProtection="0"/>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2" fillId="25" borderId="2076" applyNumberFormat="0" applyProtection="0">
      <alignment horizontal="left" vertical="center"/>
    </xf>
    <xf numFmtId="0" fontId="12" fillId="25" borderId="2076" applyNumberFormat="0" applyProtection="0">
      <alignment horizontal="left" vertical="center"/>
    </xf>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30" fillId="0" borderId="2080" applyNumberFormat="0" applyFill="0" applyAlignment="0" applyProtection="0"/>
    <xf numFmtId="0" fontId="25" fillId="8" borderId="2077" applyNumberForma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25" fillId="8" borderId="2077" applyNumberFormat="0" applyAlignment="0" applyProtection="0"/>
    <xf numFmtId="0" fontId="28" fillId="21" borderId="2079" applyNumberFormat="0" applyAlignment="0" applyProtection="0"/>
    <xf numFmtId="0" fontId="30" fillId="0" borderId="2080" applyNumberFormat="0" applyFill="0" applyAlignment="0" applyProtection="0"/>
    <xf numFmtId="0" fontId="12" fillId="25" borderId="2076" applyNumberFormat="0" applyProtection="0">
      <alignment horizontal="left" vertical="center"/>
    </xf>
    <xf numFmtId="0" fontId="12" fillId="25" borderId="2076" applyNumberFormat="0" applyProtection="0">
      <alignment horizontal="left" vertical="center"/>
    </xf>
    <xf numFmtId="0" fontId="17" fillId="21" borderId="2077" applyNumberFormat="0" applyAlignment="0" applyProtection="0"/>
    <xf numFmtId="0" fontId="25" fillId="8" borderId="2077" applyNumberFormat="0" applyAlignment="0" applyProtection="0"/>
    <xf numFmtId="0" fontId="28" fillId="21" borderId="2079" applyNumberForma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25" fillId="8" borderId="2077" applyNumberForma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2" fillId="25" borderId="2076" applyNumberFormat="0" applyProtection="0">
      <alignment horizontal="left" vertical="center"/>
    </xf>
    <xf numFmtId="0" fontId="12" fillId="25" borderId="2076" applyNumberFormat="0" applyProtection="0">
      <alignment horizontal="left" vertical="center"/>
    </xf>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2" fillId="25" borderId="2076" applyNumberFormat="0" applyProtection="0">
      <alignment horizontal="left" vertical="center"/>
    </xf>
    <xf numFmtId="0" fontId="12" fillId="25" borderId="2076" applyNumberFormat="0" applyProtection="0">
      <alignment horizontal="left" vertical="center"/>
    </xf>
    <xf numFmtId="208" fontId="90" fillId="63" borderId="2085"/>
    <xf numFmtId="166" fontId="113" fillId="0" borderId="2086">
      <protection locked="0"/>
    </xf>
    <xf numFmtId="237" fontId="12" fillId="71" borderId="2076" applyNumberFormat="0" applyFont="0" applyBorder="0" applyAlignment="0" applyProtection="0"/>
    <xf numFmtId="10" fontId="108" fillId="65" borderId="2076" applyNumberFormat="0" applyBorder="0" applyAlignment="0" applyProtection="0"/>
    <xf numFmtId="0" fontId="147" fillId="73" borderId="2087">
      <alignment horizontal="left" vertical="center" wrapText="1"/>
    </xf>
    <xf numFmtId="0" fontId="12" fillId="0" borderId="2076"/>
    <xf numFmtId="264" fontId="172" fillId="65" borderId="2076" applyFill="0" applyBorder="0" applyAlignment="0" applyProtection="0">
      <alignment horizontal="right"/>
      <protection locked="0"/>
    </xf>
    <xf numFmtId="0" fontId="177" fillId="67" borderId="2076">
      <alignment horizontal="center" vertical="center" wrapText="1"/>
      <protection hidden="1"/>
    </xf>
    <xf numFmtId="0" fontId="183" fillId="81" borderId="2076" applyNumberFormat="0" applyProtection="0">
      <alignment horizontal="center" vertical="center"/>
    </xf>
    <xf numFmtId="0" fontId="11" fillId="81" borderId="2076" applyNumberFormat="0" applyProtection="0">
      <alignment horizontal="center" vertical="center" wrapText="1"/>
    </xf>
    <xf numFmtId="0" fontId="11" fillId="81" borderId="2076" applyNumberFormat="0" applyProtection="0">
      <alignment horizontal="center" vertical="center"/>
    </xf>
    <xf numFmtId="0" fontId="11" fillId="81" borderId="2076" applyNumberFormat="0" applyProtection="0">
      <alignment horizontal="center" vertical="center" wrapText="1"/>
    </xf>
    <xf numFmtId="0" fontId="11" fillId="60" borderId="2076" applyNumberFormat="0" applyProtection="0">
      <alignment horizontal="left" vertical="center" wrapText="1"/>
    </xf>
    <xf numFmtId="257" fontId="11" fillId="82" borderId="2076" applyNumberFormat="0" applyProtection="0">
      <alignment horizontal="center" vertical="center" wrapText="1"/>
    </xf>
    <xf numFmtId="0" fontId="12" fillId="25" borderId="2076" applyNumberFormat="0" applyProtection="0">
      <alignment horizontal="left" vertical="center" wrapText="1"/>
    </xf>
    <xf numFmtId="0" fontId="11" fillId="60" borderId="2076" applyNumberFormat="0" applyProtection="0">
      <alignment horizontal="left" vertical="center" wrapText="1"/>
    </xf>
    <xf numFmtId="241" fontId="194" fillId="86" borderId="2088" applyNumberFormat="0" applyBorder="0" applyAlignment="0" applyProtection="0">
      <alignment vertical="center"/>
    </xf>
    <xf numFmtId="171" fontId="85" fillId="0" borderId="2089"/>
    <xf numFmtId="0" fontId="147" fillId="73" borderId="2087">
      <alignment horizontal="left" vertical="center" wrapText="1"/>
    </xf>
    <xf numFmtId="166" fontId="113" fillId="0" borderId="2086">
      <protection locked="0"/>
    </xf>
    <xf numFmtId="208" fontId="90" fillId="63" borderId="2085"/>
    <xf numFmtId="241" fontId="194" fillId="86" borderId="2088" applyNumberFormat="0" applyBorder="0" applyAlignment="0" applyProtection="0">
      <alignment vertical="center"/>
    </xf>
    <xf numFmtId="171" fontId="85" fillId="0" borderId="2089"/>
    <xf numFmtId="0" fontId="17" fillId="21" borderId="2091" applyNumberFormat="0" applyAlignment="0" applyProtection="0"/>
    <xf numFmtId="0" fontId="25" fillId="8" borderId="2091" applyNumberFormat="0" applyAlignment="0" applyProtection="0"/>
    <xf numFmtId="0" fontId="12" fillId="24" borderId="2092" applyNumberFormat="0" applyFont="0" applyAlignment="0" applyProtection="0"/>
    <xf numFmtId="0" fontId="12" fillId="24" borderId="2092" applyNumberFormat="0" applyFont="0" applyAlignment="0" applyProtection="0"/>
    <xf numFmtId="0" fontId="28" fillId="21" borderId="2093" applyNumberFormat="0" applyAlignment="0" applyProtection="0"/>
    <xf numFmtId="0" fontId="30" fillId="0" borderId="2094" applyNumberFormat="0" applyFill="0" applyAlignment="0" applyProtection="0"/>
    <xf numFmtId="0" fontId="17" fillId="21" borderId="2091" applyNumberFormat="0" applyAlignment="0" applyProtection="0"/>
    <xf numFmtId="0" fontId="25" fillId="8" borderId="2091" applyNumberFormat="0" applyAlignment="0" applyProtection="0"/>
    <xf numFmtId="0" fontId="12" fillId="24" borderId="2092" applyNumberFormat="0" applyFont="0" applyAlignment="0" applyProtection="0"/>
    <xf numFmtId="0" fontId="12" fillId="24" borderId="2092" applyNumberFormat="0" applyFont="0" applyAlignment="0" applyProtection="0"/>
    <xf numFmtId="0" fontId="28" fillId="21" borderId="2093" applyNumberFormat="0" applyAlignment="0" applyProtection="0"/>
    <xf numFmtId="0" fontId="30" fillId="0" borderId="2094" applyNumberFormat="0" applyFill="0" applyAlignment="0" applyProtection="0"/>
    <xf numFmtId="0" fontId="12" fillId="25" borderId="2090" applyNumberFormat="0" applyProtection="0">
      <alignment horizontal="left" vertical="center"/>
    </xf>
    <xf numFmtId="0" fontId="12" fillId="25" borderId="2090" applyNumberFormat="0" applyProtection="0">
      <alignment horizontal="left" vertical="center"/>
    </xf>
    <xf numFmtId="0" fontId="17" fillId="21" borderId="2091" applyNumberFormat="0" applyAlignment="0" applyProtection="0"/>
    <xf numFmtId="0" fontId="25" fillId="8" borderId="2091" applyNumberFormat="0" applyAlignment="0" applyProtection="0"/>
    <xf numFmtId="0" fontId="12" fillId="24" borderId="2092" applyNumberFormat="0" applyFont="0" applyAlignment="0" applyProtection="0"/>
    <xf numFmtId="0" fontId="12" fillId="24" borderId="2092" applyNumberFormat="0" applyFont="0" applyAlignment="0" applyProtection="0"/>
    <xf numFmtId="0" fontId="28" fillId="21" borderId="2093" applyNumberFormat="0" applyAlignment="0" applyProtection="0"/>
    <xf numFmtId="0" fontId="30" fillId="0" borderId="2094" applyNumberFormat="0" applyFill="0" applyAlignment="0" applyProtection="0"/>
    <xf numFmtId="0" fontId="17" fillId="21" borderId="2091" applyNumberFormat="0" applyAlignment="0" applyProtection="0"/>
    <xf numFmtId="0" fontId="25" fillId="8" borderId="2091" applyNumberFormat="0" applyAlignment="0" applyProtection="0"/>
    <xf numFmtId="0" fontId="12" fillId="24" borderId="2092" applyNumberFormat="0" applyFont="0" applyAlignment="0" applyProtection="0"/>
    <xf numFmtId="0" fontId="12" fillId="24" borderId="2092" applyNumberFormat="0" applyFont="0" applyAlignment="0" applyProtection="0"/>
    <xf numFmtId="0" fontId="28" fillId="21" borderId="2093" applyNumberFormat="0" applyAlignment="0" applyProtection="0"/>
    <xf numFmtId="0" fontId="30" fillId="0" borderId="2094" applyNumberFormat="0" applyFill="0" applyAlignment="0" applyProtection="0"/>
    <xf numFmtId="166" fontId="113" fillId="0" borderId="2110">
      <protection locked="0"/>
    </xf>
    <xf numFmtId="208" fontId="90" fillId="63" borderId="2109"/>
    <xf numFmtId="0" fontId="147" fillId="73" borderId="2111">
      <alignment horizontal="left" vertical="center" wrapText="1"/>
    </xf>
    <xf numFmtId="166" fontId="113" fillId="0" borderId="2110">
      <protection locked="0"/>
    </xf>
    <xf numFmtId="208" fontId="90" fillId="63" borderId="2109"/>
    <xf numFmtId="0" fontId="147" fillId="73" borderId="2139">
      <alignment horizontal="left" vertical="center" wrapText="1"/>
    </xf>
    <xf numFmtId="166" fontId="113" fillId="0" borderId="2138">
      <protection locked="0"/>
    </xf>
    <xf numFmtId="208" fontId="90" fillId="63" borderId="2137"/>
    <xf numFmtId="0" fontId="147" fillId="73" borderId="2157">
      <alignment horizontal="left" vertical="center" wrapText="1"/>
    </xf>
    <xf numFmtId="166" fontId="113" fillId="0" borderId="2156">
      <protection locked="0"/>
    </xf>
    <xf numFmtId="208" fontId="90" fillId="63" borderId="2155"/>
    <xf numFmtId="0" fontId="147" fillId="73" borderId="2139">
      <alignment horizontal="left" vertical="center" wrapText="1"/>
    </xf>
    <xf numFmtId="166" fontId="113" fillId="0" borderId="2138">
      <protection locked="0"/>
    </xf>
    <xf numFmtId="208" fontId="90" fillId="63" borderId="2137"/>
    <xf numFmtId="0" fontId="147" fillId="73" borderId="2098">
      <alignment horizontal="left" vertical="center" wrapText="1"/>
    </xf>
    <xf numFmtId="166" fontId="113" fillId="0" borderId="2097">
      <protection locked="0"/>
    </xf>
    <xf numFmtId="208" fontId="90" fillId="63" borderId="2096"/>
    <xf numFmtId="0" fontId="147" fillId="73" borderId="2098">
      <alignment horizontal="left" vertical="center" wrapText="1"/>
    </xf>
    <xf numFmtId="166" fontId="113" fillId="0" borderId="2097">
      <protection locked="0"/>
    </xf>
    <xf numFmtId="208" fontId="90" fillId="63" borderId="2096"/>
    <xf numFmtId="0" fontId="12" fillId="0" borderId="2102"/>
    <xf numFmtId="0" fontId="12" fillId="0" borderId="2145"/>
    <xf numFmtId="0" fontId="147" fillId="73" borderId="2111">
      <alignment horizontal="left" vertical="center" wrapText="1"/>
    </xf>
    <xf numFmtId="10" fontId="108" fillId="65" borderId="2102" applyNumberFormat="0" applyBorder="0" applyAlignment="0" applyProtection="0"/>
    <xf numFmtId="0" fontId="147" fillId="73" borderId="2111">
      <alignment horizontal="left" vertical="center" wrapText="1"/>
    </xf>
    <xf numFmtId="0" fontId="147" fillId="73" borderId="2126">
      <alignment horizontal="left" vertical="center" wrapText="1"/>
    </xf>
    <xf numFmtId="241" fontId="12" fillId="65" borderId="1665" applyNumberFormat="0" applyFont="0" applyBorder="0" applyAlignment="0">
      <alignment horizontal="right" vertical="center"/>
      <protection locked="0"/>
    </xf>
    <xf numFmtId="241" fontId="12" fillId="65" borderId="1665" applyNumberFormat="0" applyFont="0" applyBorder="0" applyAlignment="0">
      <alignment horizontal="right" vertical="center"/>
      <protection locked="0"/>
    </xf>
    <xf numFmtId="0" fontId="147" fillId="73" borderId="2098">
      <alignment horizontal="left" vertical="center" wrapText="1"/>
    </xf>
    <xf numFmtId="241" fontId="12" fillId="65" borderId="1665" applyNumberFormat="0" applyFont="0" applyBorder="0" applyAlignment="0">
      <alignment horizontal="right" vertical="center"/>
      <protection locked="0"/>
    </xf>
    <xf numFmtId="10" fontId="108" fillId="65" borderId="2145" applyNumberFormat="0" applyBorder="0" applyAlignment="0" applyProtection="0"/>
    <xf numFmtId="0" fontId="47" fillId="0" borderId="2108">
      <alignment horizontal="left" vertical="center"/>
    </xf>
    <xf numFmtId="237" fontId="12" fillId="71" borderId="2102" applyNumberFormat="0" applyFont="0" applyBorder="0" applyAlignment="0" applyProtection="0"/>
    <xf numFmtId="1" fontId="121" fillId="69" borderId="2103" applyNumberFormat="0" applyBorder="0" applyAlignment="0">
      <alignment horizontal="centerContinuous" vertical="center"/>
      <protection locked="0"/>
    </xf>
    <xf numFmtId="0" fontId="25" fillId="8" borderId="2104" applyNumberFormat="0" applyAlignment="0" applyProtection="0"/>
    <xf numFmtId="0" fontId="47" fillId="0" borderId="2068">
      <alignment horizontal="left" vertical="center"/>
    </xf>
    <xf numFmtId="0" fontId="47" fillId="0" borderId="2143">
      <alignment horizontal="left" vertical="center"/>
    </xf>
    <xf numFmtId="0" fontId="47" fillId="0" borderId="2134">
      <alignment horizontal="left" vertical="center"/>
    </xf>
    <xf numFmtId="237" fontId="12" fillId="71" borderId="2145" applyNumberFormat="0" applyFont="0" applyBorder="0" applyAlignment="0" applyProtection="0"/>
    <xf numFmtId="1" fontId="121" fillId="69" borderId="2130" applyNumberFormat="0" applyBorder="0" applyAlignment="0">
      <alignment horizontal="centerContinuous" vertical="center"/>
      <protection locked="0"/>
    </xf>
    <xf numFmtId="0" fontId="25" fillId="8" borderId="2120" applyNumberFormat="0" applyAlignment="0" applyProtection="0"/>
    <xf numFmtId="224" fontId="108" fillId="0" borderId="2100" applyFont="0" applyFill="0" applyBorder="0" applyAlignment="0" applyProtection="0"/>
    <xf numFmtId="0" fontId="25" fillId="8" borderId="1915" applyNumberFormat="0" applyAlignment="0" applyProtection="0"/>
    <xf numFmtId="1" fontId="121" fillId="69" borderId="2150" applyNumberFormat="0" applyBorder="0" applyAlignment="0">
      <alignment horizontal="centerContinuous" vertical="center"/>
      <protection locked="0"/>
    </xf>
    <xf numFmtId="0" fontId="25" fillId="8" borderId="2131" applyNumberFormat="0" applyAlignment="0" applyProtection="0"/>
    <xf numFmtId="224" fontId="108" fillId="0" borderId="2100" applyFont="0" applyFill="0" applyBorder="0" applyAlignment="0" applyProtection="0"/>
    <xf numFmtId="0" fontId="25" fillId="8" borderId="2146" applyNumberFormat="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41" fontId="194" fillId="86" borderId="2112" applyNumberFormat="0" applyBorder="0" applyAlignment="0" applyProtection="0">
      <alignment vertical="center"/>
    </xf>
    <xf numFmtId="171" fontId="85" fillId="0" borderId="2113"/>
    <xf numFmtId="241" fontId="194" fillId="86" borderId="2112" applyNumberFormat="0" applyBorder="0" applyAlignment="0" applyProtection="0">
      <alignment vertical="center"/>
    </xf>
    <xf numFmtId="171" fontId="85" fillId="0" borderId="2113"/>
    <xf numFmtId="171" fontId="85" fillId="0" borderId="2141"/>
    <xf numFmtId="241" fontId="194" fillId="86" borderId="1924" applyNumberFormat="0" applyBorder="0" applyAlignment="0" applyProtection="0">
      <alignment vertical="center"/>
    </xf>
    <xf numFmtId="171" fontId="85" fillId="0" borderId="2101"/>
    <xf numFmtId="241" fontId="194" fillId="86" borderId="2158" applyNumberFormat="0" applyBorder="0" applyAlignment="0" applyProtection="0">
      <alignment vertical="center"/>
    </xf>
    <xf numFmtId="171" fontId="85" fillId="0" borderId="2159"/>
    <xf numFmtId="171" fontId="85" fillId="0" borderId="2141"/>
    <xf numFmtId="166" fontId="113" fillId="0" borderId="2110">
      <protection locked="0"/>
    </xf>
    <xf numFmtId="0" fontId="12" fillId="24" borderId="2105" applyNumberFormat="0" applyFont="0" applyAlignment="0" applyProtection="0"/>
    <xf numFmtId="166" fontId="113" fillId="0" borderId="2097">
      <protection locked="0"/>
    </xf>
    <xf numFmtId="166" fontId="113" fillId="0" borderId="2110">
      <protection locked="0"/>
    </xf>
    <xf numFmtId="166" fontId="113" fillId="0" borderId="2125">
      <protection locked="0"/>
    </xf>
    <xf numFmtId="0" fontId="12" fillId="24" borderId="2121" applyNumberFormat="0" applyFont="0" applyAlignment="0" applyProtection="0"/>
    <xf numFmtId="0" fontId="12" fillId="24" borderId="2142" applyNumberFormat="0" applyFont="0" applyAlignment="0" applyProtection="0"/>
    <xf numFmtId="0" fontId="12" fillId="24" borderId="2147" applyNumberFormat="0" applyFont="0" applyAlignment="0" applyProtection="0"/>
    <xf numFmtId="0" fontId="17" fillId="21" borderId="2104" applyNumberFormat="0" applyAlignment="0" applyProtection="0"/>
    <xf numFmtId="0" fontId="83" fillId="0" borderId="2069" applyNumberFormat="0" applyFont="0" applyFill="0" applyAlignment="0" applyProtection="0"/>
    <xf numFmtId="0" fontId="17" fillId="21" borderId="1915" applyNumberFormat="0" applyAlignment="0" applyProtection="0"/>
    <xf numFmtId="208" fontId="90" fillId="63" borderId="2109"/>
    <xf numFmtId="0" fontId="17" fillId="21" borderId="2120" applyNumberFormat="0" applyAlignment="0" applyProtection="0"/>
    <xf numFmtId="208" fontId="90" fillId="63" borderId="2096"/>
    <xf numFmtId="0" fontId="83" fillId="0" borderId="2119" applyNumberFormat="0" applyFont="0" applyFill="0" applyAlignment="0" applyProtection="0"/>
    <xf numFmtId="167" fontId="87" fillId="0" borderId="2099" applyFont="0"/>
    <xf numFmtId="0" fontId="17" fillId="21" borderId="2131" applyNumberFormat="0" applyAlignment="0" applyProtection="0"/>
    <xf numFmtId="208" fontId="90" fillId="63" borderId="2109"/>
    <xf numFmtId="0" fontId="83" fillId="0" borderId="2144" applyNumberFormat="0" applyFont="0" applyFill="0" applyAlignment="0" applyProtection="0"/>
    <xf numFmtId="208" fontId="90" fillId="63" borderId="2124"/>
    <xf numFmtId="0" fontId="17" fillId="21" borderId="2146" applyNumberFormat="0" applyAlignment="0" applyProtection="0"/>
    <xf numFmtId="0" fontId="83" fillId="0" borderId="2135" applyNumberFormat="0" applyFont="0" applyFill="0" applyAlignment="0" applyProtection="0"/>
    <xf numFmtId="241" fontId="194" fillId="86" borderId="1924" applyNumberFormat="0" applyBorder="0" applyAlignment="0" applyProtection="0">
      <alignment vertical="center"/>
    </xf>
    <xf numFmtId="0" fontId="12" fillId="61" borderId="2104" applyNumberFormat="0">
      <alignment horizontal="left" vertical="center"/>
    </xf>
    <xf numFmtId="0" fontId="12" fillId="60" borderId="2104" applyNumberFormat="0">
      <alignment horizontal="centerContinuous" vertical="center" wrapText="1"/>
    </xf>
    <xf numFmtId="0" fontId="12" fillId="61" borderId="1915" applyNumberFormat="0">
      <alignment horizontal="left" vertical="center"/>
    </xf>
    <xf numFmtId="0" fontId="12" fillId="60" borderId="1915" applyNumberFormat="0">
      <alignment horizontal="centerContinuous" vertical="center" wrapText="1"/>
    </xf>
    <xf numFmtId="0" fontId="12" fillId="61" borderId="2104" applyNumberFormat="0">
      <alignment horizontal="left" vertical="center"/>
    </xf>
    <xf numFmtId="0" fontId="12" fillId="60" borderId="2104" applyNumberFormat="0">
      <alignment horizontal="centerContinuous" vertical="center" wrapText="1"/>
    </xf>
    <xf numFmtId="0" fontId="30" fillId="0" borderId="2123" applyNumberFormat="0" applyFill="0" applyAlignment="0" applyProtection="0"/>
    <xf numFmtId="0" fontId="17" fillId="21" borderId="2120" applyNumberFormat="0" applyAlignment="0" applyProtection="0"/>
    <xf numFmtId="0" fontId="12" fillId="24" borderId="2121" applyNumberFormat="0" applyFont="0" applyAlignment="0" applyProtection="0"/>
    <xf numFmtId="0" fontId="28" fillId="21" borderId="2122" applyNumberFormat="0" applyAlignment="0" applyProtection="0"/>
    <xf numFmtId="0" fontId="17" fillId="21" borderId="2120" applyNumberFormat="0" applyAlignment="0" applyProtection="0"/>
    <xf numFmtId="0" fontId="25" fillId="8" borderId="2120" applyNumberFormat="0" applyAlignment="0" applyProtection="0"/>
    <xf numFmtId="0" fontId="12" fillId="24" borderId="2121" applyNumberFormat="0" applyFont="0" applyAlignment="0" applyProtection="0"/>
    <xf numFmtId="0" fontId="25" fillId="8" borderId="2120" applyNumberFormat="0" applyAlignment="0" applyProtection="0"/>
    <xf numFmtId="0" fontId="12" fillId="24" borderId="2121" applyNumberFormat="0" applyFont="0" applyAlignment="0" applyProtection="0"/>
    <xf numFmtId="0" fontId="12" fillId="61" borderId="2120" applyNumberFormat="0">
      <alignment horizontal="left" vertical="center"/>
    </xf>
    <xf numFmtId="0" fontId="12" fillId="60" borderId="2120" applyNumberFormat="0">
      <alignment horizontal="centerContinuous" vertical="center" wrapText="1"/>
    </xf>
    <xf numFmtId="0" fontId="17" fillId="21" borderId="2120" applyNumberFormat="0" applyAlignment="0" applyProtection="0"/>
    <xf numFmtId="0" fontId="12" fillId="24" borderId="2121" applyNumberFormat="0" applyFont="0" applyAlignment="0" applyProtection="0"/>
    <xf numFmtId="0" fontId="12" fillId="24" borderId="2121" applyNumberFormat="0" applyFont="0" applyAlignment="0" applyProtection="0"/>
    <xf numFmtId="0" fontId="28" fillId="21" borderId="2122" applyNumberFormat="0" applyAlignment="0" applyProtection="0"/>
    <xf numFmtId="0" fontId="30" fillId="0" borderId="2123" applyNumberFormat="0" applyFill="0" applyAlignment="0" applyProtection="0"/>
    <xf numFmtId="0" fontId="17" fillId="21" borderId="2120" applyNumberFormat="0" applyAlignment="0" applyProtection="0"/>
    <xf numFmtId="0" fontId="25" fillId="8" borderId="2120" applyNumberFormat="0" applyAlignment="0" applyProtection="0"/>
    <xf numFmtId="0" fontId="12" fillId="24" borderId="2121" applyNumberFormat="0" applyFont="0" applyAlignment="0" applyProtection="0"/>
    <xf numFmtId="0" fontId="12" fillId="24" borderId="2121" applyNumberFormat="0" applyFont="0" applyAlignment="0" applyProtection="0"/>
    <xf numFmtId="0" fontId="28" fillId="21" borderId="2122" applyNumberFormat="0" applyAlignment="0" applyProtection="0"/>
    <xf numFmtId="0" fontId="30" fillId="0" borderId="2123" applyNumberFormat="0" applyFill="0" applyAlignment="0" applyProtection="0"/>
    <xf numFmtId="0" fontId="25" fillId="8" borderId="2120" applyNumberFormat="0" applyAlignment="0" applyProtection="0"/>
    <xf numFmtId="0" fontId="12" fillId="61" borderId="2131" applyNumberFormat="0">
      <alignment horizontal="left" vertical="center"/>
    </xf>
    <xf numFmtId="0" fontId="12" fillId="60" borderId="2131" applyNumberFormat="0">
      <alignment horizontal="centerContinuous" vertical="center" wrapText="1"/>
    </xf>
    <xf numFmtId="0" fontId="12" fillId="61" borderId="2131" applyNumberFormat="0">
      <alignment horizontal="left" vertical="center"/>
    </xf>
    <xf numFmtId="0" fontId="12" fillId="60" borderId="2131" applyNumberFormat="0">
      <alignment horizontal="centerContinuous" vertical="center" wrapText="1"/>
    </xf>
    <xf numFmtId="0" fontId="12" fillId="61" borderId="2146" applyNumberFormat="0">
      <alignment horizontal="left" vertical="center"/>
    </xf>
    <xf numFmtId="0" fontId="12" fillId="60" borderId="2146" applyNumberFormat="0">
      <alignment horizontal="centerContinuous" vertical="center" wrapText="1"/>
    </xf>
    <xf numFmtId="0" fontId="12" fillId="61" borderId="2131" applyNumberFormat="0">
      <alignment horizontal="left" vertical="center"/>
    </xf>
    <xf numFmtId="0" fontId="12" fillId="60" borderId="2131" applyNumberFormat="0">
      <alignment horizontal="centerContinuous" vertical="center" wrapText="1"/>
    </xf>
    <xf numFmtId="0" fontId="12" fillId="61" borderId="2151" applyNumberFormat="0">
      <alignment horizontal="left" vertical="center"/>
    </xf>
    <xf numFmtId="0" fontId="12" fillId="60" borderId="2151" applyNumberFormat="0">
      <alignment horizontal="centerContinuous" vertical="center" wrapText="1"/>
    </xf>
    <xf numFmtId="0" fontId="12" fillId="25" borderId="2160" applyNumberFormat="0" applyProtection="0">
      <alignment horizontal="left" vertical="center"/>
    </xf>
    <xf numFmtId="0" fontId="12" fillId="25" borderId="2160" applyNumberFormat="0" applyProtection="0">
      <alignment horizontal="left" vertical="center"/>
    </xf>
    <xf numFmtId="0" fontId="12" fillId="25" borderId="2102" applyNumberFormat="0" applyProtection="0">
      <alignment horizontal="left" vertical="center"/>
    </xf>
    <xf numFmtId="0" fontId="12" fillId="25" borderId="2102" applyNumberFormat="0" applyProtection="0">
      <alignment horizontal="left" vertical="center"/>
    </xf>
    <xf numFmtId="0" fontId="25" fillId="8" borderId="2104" applyNumberFormat="0" applyAlignment="0" applyProtection="0"/>
    <xf numFmtId="0" fontId="17" fillId="21" borderId="2104" applyNumberFormat="0" applyAlignment="0" applyProtection="0"/>
    <xf numFmtId="0" fontId="25" fillId="8" borderId="2104" applyNumberFormat="0" applyAlignment="0" applyProtection="0"/>
    <xf numFmtId="0" fontId="17" fillId="21" borderId="2104" applyNumberFormat="0" applyAlignment="0" applyProtection="0"/>
    <xf numFmtId="0" fontId="25" fillId="8" borderId="2104" applyNumberFormat="0" applyAlignment="0" applyProtection="0"/>
    <xf numFmtId="0" fontId="17" fillId="21" borderId="2104" applyNumberFormat="0" applyAlignment="0" applyProtection="0"/>
    <xf numFmtId="0" fontId="25" fillId="8" borderId="2104" applyNumberFormat="0" applyAlignment="0" applyProtection="0"/>
    <xf numFmtId="0" fontId="17" fillId="21" borderId="2104" applyNumberFormat="0" applyAlignment="0" applyProtection="0"/>
    <xf numFmtId="0" fontId="12" fillId="25" borderId="2102" applyNumberFormat="0" applyProtection="0">
      <alignment horizontal="left" vertical="center"/>
    </xf>
    <xf numFmtId="0" fontId="12" fillId="25" borderId="2102" applyNumberFormat="0" applyProtection="0">
      <alignment horizontal="left" vertical="center"/>
    </xf>
    <xf numFmtId="0" fontId="30" fillId="0" borderId="2107" applyNumberFormat="0" applyFill="0" applyAlignment="0" applyProtection="0"/>
    <xf numFmtId="0" fontId="28" fillId="21" borderId="2106" applyNumberFormat="0" applyAlignment="0" applyProtection="0"/>
    <xf numFmtId="0" fontId="12" fillId="24" borderId="2105" applyNumberFormat="0" applyFont="0" applyAlignment="0" applyProtection="0"/>
    <xf numFmtId="0" fontId="17" fillId="21" borderId="1915" applyNumberFormat="0" applyAlignment="0" applyProtection="0"/>
    <xf numFmtId="0" fontId="12" fillId="24" borderId="2105" applyNumberFormat="0" applyFont="0" applyAlignment="0" applyProtection="0"/>
    <xf numFmtId="0" fontId="25" fillId="8" borderId="1915" applyNumberFormat="0" applyAlignment="0" applyProtection="0"/>
    <xf numFmtId="0" fontId="25" fillId="8" borderId="2104" applyNumberFormat="0" applyAlignment="0" applyProtection="0"/>
    <xf numFmtId="0" fontId="17" fillId="21" borderId="2104" applyNumberFormat="0" applyAlignment="0" applyProtection="0"/>
    <xf numFmtId="0" fontId="17" fillId="21" borderId="1915" applyNumberFormat="0" applyAlignment="0" applyProtection="0"/>
    <xf numFmtId="0" fontId="25" fillId="8" borderId="1915" applyNumberFormat="0" applyAlignment="0" applyProtection="0"/>
    <xf numFmtId="0" fontId="30" fillId="0" borderId="2107" applyNumberFormat="0" applyFill="0" applyAlignment="0" applyProtection="0"/>
    <xf numFmtId="0" fontId="28" fillId="21" borderId="2106" applyNumberFormat="0" applyAlignment="0" applyProtection="0"/>
    <xf numFmtId="0" fontId="17" fillId="21" borderId="1915" applyNumberFormat="0" applyAlignment="0" applyProtection="0"/>
    <xf numFmtId="0" fontId="25" fillId="8" borderId="1915"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17" fillId="21" borderId="1915" applyNumberFormat="0" applyAlignment="0" applyProtection="0"/>
    <xf numFmtId="0" fontId="25" fillId="8" borderId="1915" applyNumberFormat="0" applyAlignment="0" applyProtection="0"/>
    <xf numFmtId="0" fontId="25" fillId="8" borderId="2104" applyNumberFormat="0" applyAlignment="0" applyProtection="0"/>
    <xf numFmtId="0" fontId="17" fillId="21" borderId="2104" applyNumberFormat="0" applyAlignment="0" applyProtection="0"/>
    <xf numFmtId="0" fontId="30" fillId="0" borderId="2107" applyNumberFormat="0" applyFill="0" applyAlignment="0" applyProtection="0"/>
    <xf numFmtId="0" fontId="28" fillId="21" borderId="2106"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5" fillId="8" borderId="2104" applyNumberFormat="0" applyAlignment="0" applyProtection="0"/>
    <xf numFmtId="0" fontId="17" fillId="21" borderId="2104" applyNumberFormat="0" applyAlignment="0" applyProtection="0"/>
    <xf numFmtId="0" fontId="30" fillId="0" borderId="2107" applyNumberFormat="0" applyFill="0" applyAlignment="0" applyProtection="0"/>
    <xf numFmtId="0" fontId="28" fillId="21" borderId="2106" applyNumberFormat="0" applyAlignment="0" applyProtection="0"/>
    <xf numFmtId="0" fontId="12" fillId="24" borderId="2105" applyNumberFormat="0" applyFont="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2" fillId="25" borderId="2102" applyNumberFormat="0" applyProtection="0">
      <alignment horizontal="left" vertical="center"/>
    </xf>
    <xf numFmtId="0" fontId="12" fillId="25" borderId="2102" applyNumberFormat="0" applyProtection="0">
      <alignment horizontal="left" vertical="center"/>
    </xf>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2" fillId="25" borderId="2116" applyNumberFormat="0" applyProtection="0">
      <alignment horizontal="left" vertical="center"/>
    </xf>
    <xf numFmtId="0" fontId="12" fillId="25" borderId="2116" applyNumberFormat="0" applyProtection="0">
      <alignment horizontal="left" vertical="center"/>
    </xf>
    <xf numFmtId="0" fontId="17" fillId="21" borderId="2104" applyNumberFormat="0" applyAlignment="0" applyProtection="0"/>
    <xf numFmtId="0" fontId="12" fillId="24" borderId="2105" applyNumberFormat="0" applyFon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2" fillId="25" borderId="2102" applyNumberFormat="0" applyProtection="0">
      <alignment horizontal="left" vertical="center"/>
    </xf>
    <xf numFmtId="0" fontId="12" fillId="25" borderId="2102" applyNumberFormat="0" applyProtection="0">
      <alignment horizontal="left" vertical="center"/>
    </xf>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25" fillId="8" borderId="2104" applyNumberFormat="0" applyAlignment="0" applyProtection="0"/>
    <xf numFmtId="0" fontId="17" fillId="21" borderId="2104" applyNumberFormat="0" applyAlignment="0" applyProtection="0"/>
    <xf numFmtId="0" fontId="12" fillId="25" borderId="2129" applyNumberFormat="0" applyProtection="0">
      <alignment horizontal="left" vertical="center"/>
    </xf>
    <xf numFmtId="0" fontId="12" fillId="25" borderId="2129" applyNumberFormat="0" applyProtection="0">
      <alignment horizontal="left" vertical="center"/>
    </xf>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30" fillId="0" borderId="2133" applyNumberFormat="0" applyFill="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28" fillId="21" borderId="2132"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5" fillId="8" borderId="2131" applyNumberFormat="0" applyAlignment="0" applyProtection="0"/>
    <xf numFmtId="0" fontId="17" fillId="21" borderId="2131" applyNumberFormat="0" applyAlignment="0" applyProtection="0"/>
    <xf numFmtId="0" fontId="30" fillId="0" borderId="2133" applyNumberFormat="0" applyFill="0" applyAlignment="0" applyProtection="0"/>
    <xf numFmtId="0" fontId="28" fillId="21" borderId="2132"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5" fillId="8" borderId="2131" applyNumberFormat="0" applyAlignment="0" applyProtection="0"/>
    <xf numFmtId="0" fontId="17" fillId="21" borderId="2131" applyNumberFormat="0" applyAlignment="0" applyProtection="0"/>
    <xf numFmtId="0" fontId="30" fillId="0" borderId="2133" applyNumberFormat="0" applyFill="0" applyAlignment="0" applyProtection="0"/>
    <xf numFmtId="0" fontId="28" fillId="21" borderId="2132"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5" fillId="8" borderId="2131" applyNumberFormat="0" applyAlignment="0" applyProtection="0"/>
    <xf numFmtId="0" fontId="17" fillId="21" borderId="2131" applyNumberFormat="0" applyAlignment="0" applyProtection="0"/>
    <xf numFmtId="0" fontId="30" fillId="0" borderId="2133" applyNumberFormat="0" applyFill="0" applyAlignment="0" applyProtection="0"/>
    <xf numFmtId="0" fontId="28" fillId="21" borderId="2132"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12" fillId="25" borderId="2145" applyNumberFormat="0" applyProtection="0">
      <alignment horizontal="left" vertical="center"/>
    </xf>
    <xf numFmtId="0" fontId="12" fillId="25" borderId="2145" applyNumberFormat="0" applyProtection="0">
      <alignment horizontal="left" vertical="center"/>
    </xf>
    <xf numFmtId="0" fontId="25" fillId="8" borderId="2131" applyNumberFormat="0" applyAlignment="0" applyProtection="0"/>
    <xf numFmtId="0" fontId="12" fillId="25" borderId="2129" applyNumberFormat="0" applyProtection="0">
      <alignment horizontal="left" vertical="center"/>
    </xf>
    <xf numFmtId="0" fontId="12" fillId="25" borderId="2129" applyNumberFormat="0" applyProtection="0">
      <alignment horizontal="left" vertical="center"/>
    </xf>
    <xf numFmtId="0" fontId="12" fillId="25" borderId="2116" applyNumberFormat="0" applyProtection="0">
      <alignment horizontal="left" vertical="center"/>
    </xf>
    <xf numFmtId="0" fontId="12" fillId="25" borderId="2116" applyNumberFormat="0" applyProtection="0">
      <alignment horizontal="left" vertical="center"/>
    </xf>
    <xf numFmtId="0" fontId="17" fillId="21" borderId="2131" applyNumberFormat="0" applyAlignment="0" applyProtection="0"/>
    <xf numFmtId="0" fontId="12" fillId="24" borderId="2121" applyNumberFormat="0" applyFont="0" applyAlignment="0" applyProtection="0"/>
    <xf numFmtId="0" fontId="28" fillId="21" borderId="2122" applyNumberFormat="0" applyAlignment="0" applyProtection="0"/>
    <xf numFmtId="0" fontId="30" fillId="0" borderId="2123" applyNumberFormat="0" applyFill="0" applyAlignment="0" applyProtection="0"/>
    <xf numFmtId="0" fontId="17" fillId="21" borderId="2131" applyNumberFormat="0" applyAlignment="0" applyProtection="0"/>
    <xf numFmtId="0" fontId="25" fillId="8" borderId="2131" applyNumberForma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28" fillId="21" borderId="2132" applyNumberFormat="0" applyAlignment="0" applyProtection="0"/>
    <xf numFmtId="0" fontId="30" fillId="0" borderId="2133" applyNumberFormat="0" applyFill="0" applyAlignment="0" applyProtection="0"/>
    <xf numFmtId="0" fontId="12" fillId="25" borderId="2129" applyNumberFormat="0" applyProtection="0">
      <alignment horizontal="left" vertical="center"/>
    </xf>
    <xf numFmtId="0" fontId="12" fillId="25" borderId="2129" applyNumberFormat="0" applyProtection="0">
      <alignment horizontal="left" vertical="center"/>
    </xf>
    <xf numFmtId="0" fontId="17" fillId="21" borderId="2131" applyNumberFormat="0" applyAlignment="0" applyProtection="0"/>
    <xf numFmtId="0" fontId="25" fillId="8" borderId="2131" applyNumberForma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30" fillId="0" borderId="2154" applyNumberFormat="0" applyFill="0" applyAlignment="0" applyProtection="0"/>
    <xf numFmtId="0" fontId="28" fillId="21" borderId="2153" applyNumberFormat="0" applyAlignment="0" applyProtection="0"/>
    <xf numFmtId="0" fontId="12" fillId="24" borderId="2152" applyNumberFormat="0" applyFont="0" applyAlignment="0" applyProtection="0"/>
    <xf numFmtId="0" fontId="12" fillId="24" borderId="2152" applyNumberFormat="0" applyFont="0" applyAlignment="0" applyProtection="0"/>
    <xf numFmtId="0" fontId="25" fillId="8" borderId="2151" applyNumberFormat="0" applyAlignment="0" applyProtection="0"/>
    <xf numFmtId="0" fontId="17" fillId="21" borderId="2151" applyNumberFormat="0" applyAlignment="0" applyProtection="0"/>
    <xf numFmtId="0" fontId="30" fillId="0" borderId="2154" applyNumberFormat="0" applyFill="0" applyAlignment="0" applyProtection="0"/>
    <xf numFmtId="0" fontId="28" fillId="21" borderId="2153" applyNumberFormat="0" applyAlignment="0" applyProtection="0"/>
    <xf numFmtId="0" fontId="12" fillId="24" borderId="2152" applyNumberFormat="0" applyFont="0" applyAlignment="0" applyProtection="0"/>
    <xf numFmtId="0" fontId="12" fillId="24" borderId="2152" applyNumberFormat="0" applyFont="0" applyAlignment="0" applyProtection="0"/>
    <xf numFmtId="0" fontId="25" fillId="8" borderId="2151" applyNumberFormat="0" applyAlignment="0" applyProtection="0"/>
    <xf numFmtId="0" fontId="17" fillId="21" borderId="2151" applyNumberFormat="0" applyAlignment="0" applyProtection="0"/>
    <xf numFmtId="0" fontId="30" fillId="0" borderId="2154" applyNumberFormat="0" applyFill="0" applyAlignment="0" applyProtection="0"/>
    <xf numFmtId="0" fontId="28" fillId="21" borderId="2153" applyNumberFormat="0" applyAlignment="0" applyProtection="0"/>
    <xf numFmtId="0" fontId="12" fillId="24" borderId="2152" applyNumberFormat="0" applyFont="0" applyAlignment="0" applyProtection="0"/>
    <xf numFmtId="0" fontId="12" fillId="24" borderId="2152" applyNumberFormat="0" applyFont="0" applyAlignment="0" applyProtection="0"/>
    <xf numFmtId="0" fontId="25" fillId="8" borderId="2151" applyNumberFormat="0" applyAlignment="0" applyProtection="0"/>
    <xf numFmtId="0" fontId="17" fillId="21" borderId="2151" applyNumberFormat="0" applyAlignment="0" applyProtection="0"/>
    <xf numFmtId="0" fontId="30" fillId="0" borderId="2154" applyNumberFormat="0" applyFill="0" applyAlignment="0" applyProtection="0"/>
    <xf numFmtId="0" fontId="28" fillId="21" borderId="2153" applyNumberFormat="0" applyAlignment="0" applyProtection="0"/>
    <xf numFmtId="0" fontId="12" fillId="24" borderId="2152" applyNumberFormat="0" applyFont="0" applyAlignment="0" applyProtection="0"/>
    <xf numFmtId="0" fontId="12" fillId="24" borderId="2152" applyNumberFormat="0" applyFont="0" applyAlignment="0" applyProtection="0"/>
    <xf numFmtId="0" fontId="25" fillId="8" borderId="2151" applyNumberFormat="0" applyAlignment="0" applyProtection="0"/>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12" fillId="25" borderId="2129" applyNumberFormat="0" applyProtection="0">
      <alignment horizontal="left" vertical="center"/>
    </xf>
    <xf numFmtId="0" fontId="12" fillId="25" borderId="2129" applyNumberFormat="0" applyProtection="0">
      <alignment horizontal="left" vertical="center"/>
    </xf>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17" fillId="21" borderId="2146" applyNumberFormat="0" applyAlignment="0" applyProtection="0"/>
    <xf numFmtId="0" fontId="17" fillId="21" borderId="2151" applyNumberFormat="0" applyAlignment="0" applyProtection="0"/>
    <xf numFmtId="0" fontId="25" fillId="8" borderId="2146" applyNumberFormat="0" applyAlignment="0" applyProtection="0"/>
    <xf numFmtId="0" fontId="12" fillId="24" borderId="2147" applyNumberFormat="0" applyFont="0" applyAlignment="0" applyProtection="0"/>
    <xf numFmtId="0" fontId="12" fillId="24" borderId="2147" applyNumberFormat="0" applyFont="0" applyAlignment="0" applyProtection="0"/>
    <xf numFmtId="0" fontId="28" fillId="21" borderId="2148" applyNumberFormat="0" applyAlignment="0" applyProtection="0"/>
    <xf numFmtId="0" fontId="30" fillId="0" borderId="2149" applyNumberFormat="0" applyFill="0" applyAlignment="0" applyProtection="0"/>
    <xf numFmtId="0" fontId="17" fillId="21" borderId="2146" applyNumberFormat="0" applyAlignment="0" applyProtection="0"/>
    <xf numFmtId="0" fontId="25" fillId="8" borderId="2146" applyNumberFormat="0" applyAlignment="0" applyProtection="0"/>
    <xf numFmtId="0" fontId="12" fillId="24" borderId="2147" applyNumberFormat="0" applyFont="0" applyAlignment="0" applyProtection="0"/>
    <xf numFmtId="0" fontId="12" fillId="24" borderId="2147" applyNumberFormat="0" applyFont="0" applyAlignment="0" applyProtection="0"/>
    <xf numFmtId="0" fontId="28" fillId="21" borderId="2148" applyNumberFormat="0" applyAlignment="0" applyProtection="0"/>
    <xf numFmtId="0" fontId="30" fillId="0" borderId="2149" applyNumberFormat="0" applyFill="0" applyAlignment="0" applyProtection="0"/>
    <xf numFmtId="0" fontId="12" fillId="25" borderId="2145" applyNumberFormat="0" applyProtection="0">
      <alignment horizontal="left" vertical="center"/>
    </xf>
    <xf numFmtId="0" fontId="12" fillId="25" borderId="2145" applyNumberFormat="0" applyProtection="0">
      <alignment horizontal="left" vertical="center"/>
    </xf>
    <xf numFmtId="0" fontId="17" fillId="21" borderId="2146" applyNumberFormat="0" applyAlignment="0" applyProtection="0"/>
    <xf numFmtId="0" fontId="25" fillId="8" borderId="2146" applyNumberFormat="0" applyAlignment="0" applyProtection="0"/>
    <xf numFmtId="0" fontId="12" fillId="24" borderId="2147" applyNumberFormat="0" applyFont="0" applyAlignment="0" applyProtection="0"/>
    <xf numFmtId="0" fontId="12" fillId="24" borderId="2147" applyNumberFormat="0" applyFont="0" applyAlignment="0" applyProtection="0"/>
    <xf numFmtId="0" fontId="28" fillId="21" borderId="2148" applyNumberFormat="0" applyAlignment="0" applyProtection="0"/>
    <xf numFmtId="0" fontId="30" fillId="0" borderId="2149" applyNumberFormat="0" applyFill="0" applyAlignment="0" applyProtection="0"/>
    <xf numFmtId="0" fontId="17" fillId="21" borderId="2146" applyNumberFormat="0" applyAlignment="0" applyProtection="0"/>
    <xf numFmtId="0" fontId="25" fillId="8" borderId="2146" applyNumberFormat="0" applyAlignment="0" applyProtection="0"/>
    <xf numFmtId="0" fontId="12" fillId="24" borderId="2147" applyNumberFormat="0" applyFont="0" applyAlignment="0" applyProtection="0"/>
    <xf numFmtId="0" fontId="12" fillId="24" borderId="2147" applyNumberFormat="0" applyFont="0" applyAlignment="0" applyProtection="0"/>
    <xf numFmtId="0" fontId="28" fillId="21" borderId="2148" applyNumberFormat="0" applyAlignment="0" applyProtection="0"/>
    <xf numFmtId="0" fontId="30" fillId="0" borderId="2149" applyNumberFormat="0" applyFill="0" applyAlignment="0" applyProtection="0"/>
    <xf numFmtId="241" fontId="194" fillId="86" borderId="2158" applyNumberFormat="0" applyBorder="0" applyAlignment="0" applyProtection="0">
      <alignment vertical="center"/>
    </xf>
    <xf numFmtId="171" fontId="85" fillId="0" borderId="2173"/>
    <xf numFmtId="171" fontId="85" fillId="0" borderId="2195"/>
    <xf numFmtId="165" fontId="193" fillId="0" borderId="2182" applyFill="0" applyAlignment="0" applyProtection="0"/>
    <xf numFmtId="39" fontId="12" fillId="0" borderId="2182">
      <protection locked="0"/>
    </xf>
    <xf numFmtId="165" fontId="193" fillId="0" borderId="2197" applyFill="0" applyAlignment="0" applyProtection="0"/>
    <xf numFmtId="39" fontId="12" fillId="0" borderId="2197">
      <protection locked="0"/>
    </xf>
    <xf numFmtId="171" fontId="85" fillId="0" borderId="2214"/>
    <xf numFmtId="165" fontId="193" fillId="0" borderId="2209" applyFill="0" applyAlignment="0" applyProtection="0"/>
    <xf numFmtId="39" fontId="12" fillId="0" borderId="2209">
      <protection locked="0"/>
    </xf>
    <xf numFmtId="171" fontId="85" fillId="0" borderId="2230"/>
    <xf numFmtId="165" fontId="193" fillId="0" borderId="2226" applyFill="0" applyAlignment="0" applyProtection="0"/>
    <xf numFmtId="39" fontId="12" fillId="0" borderId="2226">
      <protection locked="0"/>
    </xf>
    <xf numFmtId="171" fontId="85" fillId="0" borderId="2230"/>
    <xf numFmtId="165" fontId="193" fillId="0" borderId="2226" applyFill="0" applyAlignment="0" applyProtection="0"/>
    <xf numFmtId="39" fontId="12" fillId="0" borderId="2226">
      <protection locked="0"/>
    </xf>
    <xf numFmtId="171" fontId="85" fillId="0" borderId="2254"/>
    <xf numFmtId="165" fontId="193" fillId="0" borderId="2249" applyFill="0" applyAlignment="0" applyProtection="0"/>
    <xf numFmtId="39" fontId="12" fillId="0" borderId="2249">
      <protection locked="0"/>
    </xf>
    <xf numFmtId="171" fontId="85" fillId="0" borderId="2254"/>
    <xf numFmtId="165" fontId="193" fillId="0" borderId="2249" applyFill="0" applyAlignment="0" applyProtection="0"/>
    <xf numFmtId="39" fontId="12" fillId="0" borderId="2249">
      <protection locked="0"/>
    </xf>
    <xf numFmtId="171" fontId="85" fillId="0" borderId="2272"/>
    <xf numFmtId="171" fontId="85" fillId="0" borderId="2254"/>
    <xf numFmtId="171" fontId="85" fillId="0" borderId="2291"/>
    <xf numFmtId="241" fontId="194" fillId="86" borderId="2164" applyNumberFormat="0" applyBorder="0" applyAlignment="0" applyProtection="0">
      <alignment vertical="center"/>
    </xf>
    <xf numFmtId="165" fontId="193" fillId="0" borderId="2286" applyFill="0" applyAlignment="0" applyProtection="0"/>
    <xf numFmtId="39" fontId="12" fillId="0" borderId="2286">
      <protection locked="0"/>
    </xf>
    <xf numFmtId="241" fontId="194" fillId="86" borderId="2194" applyNumberFormat="0" applyBorder="0" applyAlignment="0" applyProtection="0">
      <alignment vertical="center"/>
    </xf>
    <xf numFmtId="241" fontId="194" fillId="86" borderId="2213" applyNumberFormat="0" applyBorder="0" applyAlignment="0" applyProtection="0">
      <alignment vertical="center"/>
    </xf>
    <xf numFmtId="241" fontId="194" fillId="86" borderId="2245" applyNumberFormat="0" applyBorder="0" applyAlignment="0" applyProtection="0">
      <alignment vertical="center"/>
    </xf>
    <xf numFmtId="171" fontId="85" fillId="0" borderId="2173"/>
    <xf numFmtId="171" fontId="85" fillId="0" borderId="2195"/>
    <xf numFmtId="165" fontId="193" fillId="0" borderId="2182" applyFill="0" applyAlignment="0" applyProtection="0"/>
    <xf numFmtId="39" fontId="12" fillId="0" borderId="2182">
      <protection locked="0"/>
    </xf>
    <xf numFmtId="171" fontId="85" fillId="0" borderId="2159"/>
    <xf numFmtId="165" fontId="193" fillId="0" borderId="2172" applyFill="0" applyAlignment="0" applyProtection="0"/>
    <xf numFmtId="39" fontId="12" fillId="0" borderId="2172">
      <protection locked="0"/>
    </xf>
    <xf numFmtId="171" fontId="85" fillId="0" borderId="2195"/>
    <xf numFmtId="171" fontId="85" fillId="0" borderId="2230"/>
    <xf numFmtId="165" fontId="193" fillId="0" borderId="2226" applyFill="0" applyAlignment="0" applyProtection="0"/>
    <xf numFmtId="39" fontId="12" fillId="0" borderId="2226">
      <protection locked="0"/>
    </xf>
    <xf numFmtId="171" fontId="85" fillId="0" borderId="2254"/>
    <xf numFmtId="165" fontId="193" fillId="0" borderId="2249" applyFill="0" applyAlignment="0" applyProtection="0"/>
    <xf numFmtId="39" fontId="12" fillId="0" borderId="2249">
      <protection locked="0"/>
    </xf>
    <xf numFmtId="171" fontId="85" fillId="0" borderId="2254"/>
    <xf numFmtId="171" fontId="85" fillId="0" borderId="2254"/>
    <xf numFmtId="165" fontId="193" fillId="0" borderId="2249" applyFill="0" applyAlignment="0" applyProtection="0"/>
    <xf numFmtId="39" fontId="12" fillId="0" borderId="2249">
      <protection locked="0"/>
    </xf>
    <xf numFmtId="171" fontId="85" fillId="0" borderId="2254"/>
    <xf numFmtId="165" fontId="193" fillId="0" borderId="2249" applyFill="0" applyAlignment="0" applyProtection="0"/>
    <xf numFmtId="39" fontId="12" fillId="0" borderId="2249">
      <protection locked="0"/>
    </xf>
    <xf numFmtId="171" fontId="85" fillId="0" borderId="2265"/>
    <xf numFmtId="165" fontId="193" fillId="0" borderId="2264" applyFill="0" applyAlignment="0" applyProtection="0"/>
    <xf numFmtId="39" fontId="12" fillId="0" borderId="2264">
      <protection locked="0"/>
    </xf>
    <xf numFmtId="171" fontId="85" fillId="0" borderId="2254"/>
    <xf numFmtId="171" fontId="85" fillId="0" borderId="2265"/>
    <xf numFmtId="165" fontId="193" fillId="0" borderId="2264" applyFill="0" applyAlignment="0" applyProtection="0"/>
    <xf numFmtId="39" fontId="12" fillId="0" borderId="2264">
      <protection locked="0"/>
    </xf>
    <xf numFmtId="171" fontId="85" fillId="0" borderId="2254"/>
    <xf numFmtId="165" fontId="193" fillId="0" borderId="2249" applyFill="0" applyAlignment="0" applyProtection="0"/>
    <xf numFmtId="39" fontId="12" fillId="0" borderId="2249">
      <protection locked="0"/>
    </xf>
    <xf numFmtId="171" fontId="85" fillId="0" borderId="2254"/>
    <xf numFmtId="241" fontId="194" fillId="86" borderId="2158" applyNumberFormat="0" applyBorder="0" applyAlignment="0" applyProtection="0">
      <alignment vertical="center"/>
    </xf>
    <xf numFmtId="241" fontId="194" fillId="86" borderId="2194" applyNumberFormat="0" applyBorder="0" applyAlignment="0" applyProtection="0">
      <alignment vertical="center"/>
    </xf>
    <xf numFmtId="165" fontId="193" fillId="0" borderId="2249" applyFill="0" applyAlignment="0" applyProtection="0"/>
    <xf numFmtId="39" fontId="12" fillId="0" borderId="2249">
      <protection locked="0"/>
    </xf>
    <xf numFmtId="171" fontId="85" fillId="0" borderId="2291"/>
    <xf numFmtId="241" fontId="194" fillId="86" borderId="2194" applyNumberFormat="0" applyBorder="0" applyAlignment="0" applyProtection="0">
      <alignment vertical="center"/>
    </xf>
    <xf numFmtId="165" fontId="193" fillId="0" borderId="2278" applyFill="0" applyAlignment="0" applyProtection="0"/>
    <xf numFmtId="241" fontId="194" fillId="86" borderId="2240" applyNumberFormat="0" applyBorder="0" applyAlignment="0" applyProtection="0">
      <alignment vertical="center"/>
    </xf>
    <xf numFmtId="241" fontId="194" fillId="86" borderId="2245" applyNumberFormat="0" applyBorder="0" applyAlignment="0" applyProtection="0">
      <alignment vertical="center"/>
    </xf>
    <xf numFmtId="39" fontId="12" fillId="0" borderId="2278">
      <protection locked="0"/>
    </xf>
    <xf numFmtId="165" fontId="193" fillId="0" borderId="2286" applyFill="0" applyAlignment="0" applyProtection="0"/>
    <xf numFmtId="39" fontId="12" fillId="0" borderId="2286">
      <protection locked="0"/>
    </xf>
    <xf numFmtId="241" fontId="194" fillId="86" borderId="2253" applyNumberFormat="0" applyBorder="0" applyAlignment="0" applyProtection="0">
      <alignment vertical="center"/>
    </xf>
    <xf numFmtId="171" fontId="85" fillId="0" borderId="2305"/>
    <xf numFmtId="165" fontId="193" fillId="0" borderId="2300" applyFill="0" applyAlignment="0" applyProtection="0"/>
    <xf numFmtId="39" fontId="12" fillId="0" borderId="2300">
      <protection locked="0"/>
    </xf>
    <xf numFmtId="241" fontId="194" fillId="86" borderId="2253" applyNumberFormat="0" applyBorder="0" applyAlignment="0" applyProtection="0">
      <alignment vertical="center"/>
    </xf>
    <xf numFmtId="241" fontId="194" fillId="86" borderId="2253" applyNumberFormat="0" applyBorder="0" applyAlignment="0" applyProtection="0">
      <alignment vertical="center"/>
    </xf>
    <xf numFmtId="241" fontId="194" fillId="86" borderId="2253" applyNumberFormat="0" applyBorder="0" applyAlignment="0" applyProtection="0">
      <alignment vertical="center"/>
    </xf>
    <xf numFmtId="241" fontId="194" fillId="86" borderId="2240" applyNumberFormat="0" applyBorder="0" applyAlignment="0" applyProtection="0">
      <alignment vertical="center"/>
    </xf>
    <xf numFmtId="241" fontId="194" fillId="86" borderId="2253" applyNumberFormat="0" applyBorder="0" applyAlignment="0" applyProtection="0">
      <alignment vertical="center"/>
    </xf>
    <xf numFmtId="241" fontId="194" fillId="86" borderId="2253" applyNumberFormat="0" applyBorder="0" applyAlignment="0" applyProtection="0">
      <alignment vertical="center"/>
    </xf>
    <xf numFmtId="241" fontId="194" fillId="86" borderId="2290" applyNumberFormat="0" applyBorder="0" applyAlignment="0" applyProtection="0">
      <alignment vertical="center"/>
    </xf>
    <xf numFmtId="241" fontId="194" fillId="86" borderId="2304" applyNumberFormat="0" applyBorder="0" applyAlignment="0" applyProtection="0">
      <alignment vertical="center"/>
    </xf>
    <xf numFmtId="0" fontId="11" fillId="60" borderId="2160" applyNumberFormat="0" applyProtection="0">
      <alignment horizontal="left" vertical="center" wrapText="1"/>
    </xf>
    <xf numFmtId="0" fontId="12" fillId="25" borderId="2160" applyNumberFormat="0" applyProtection="0">
      <alignment horizontal="left" vertical="center" wrapText="1"/>
    </xf>
    <xf numFmtId="257" fontId="11" fillId="82" borderId="2160" applyNumberFormat="0" applyProtection="0">
      <alignment horizontal="center" vertical="center" wrapText="1"/>
    </xf>
    <xf numFmtId="0" fontId="11" fillId="60" borderId="2160" applyNumberFormat="0" applyProtection="0">
      <alignment horizontal="left" vertical="center" wrapText="1"/>
    </xf>
    <xf numFmtId="0" fontId="12" fillId="25" borderId="2160" applyNumberFormat="0" applyProtection="0">
      <alignment horizontal="left" vertical="center" wrapText="1"/>
    </xf>
    <xf numFmtId="0" fontId="11" fillId="60" borderId="2160" applyNumberFormat="0" applyProtection="0">
      <alignment horizontal="left" vertical="center" wrapText="1"/>
    </xf>
    <xf numFmtId="257" fontId="11" fillId="82" borderId="2160" applyNumberFormat="0" applyProtection="0">
      <alignment horizontal="center" vertical="center" wrapText="1"/>
    </xf>
    <xf numFmtId="0" fontId="11" fillId="81" borderId="2160" applyNumberFormat="0" applyProtection="0">
      <alignment horizontal="center" vertical="center" wrapText="1"/>
    </xf>
    <xf numFmtId="0" fontId="11" fillId="81" borderId="2160" applyNumberFormat="0" applyProtection="0">
      <alignment horizontal="center" vertical="center"/>
    </xf>
    <xf numFmtId="0" fontId="11" fillId="81" borderId="2160" applyNumberFormat="0" applyProtection="0">
      <alignment horizontal="center" vertical="center" wrapText="1"/>
    </xf>
    <xf numFmtId="0" fontId="183" fillId="81" borderId="2160" applyNumberFormat="0" applyProtection="0">
      <alignment horizontal="center" vertical="center"/>
    </xf>
    <xf numFmtId="0" fontId="11" fillId="60" borderId="2183" applyNumberFormat="0" applyProtection="0">
      <alignment horizontal="left" vertical="center" wrapText="1"/>
    </xf>
    <xf numFmtId="0" fontId="11" fillId="60" borderId="2160" applyNumberFormat="0" applyProtection="0">
      <alignment horizontal="left" vertical="center" wrapText="1"/>
    </xf>
    <xf numFmtId="0" fontId="12" fillId="25" borderId="2183" applyNumberFormat="0" applyProtection="0">
      <alignment horizontal="left" vertical="center" wrapText="1"/>
    </xf>
    <xf numFmtId="0" fontId="11" fillId="81" borderId="2160" applyNumberFormat="0" applyProtection="0">
      <alignment horizontal="center" vertical="center" wrapText="1"/>
    </xf>
    <xf numFmtId="0" fontId="11" fillId="81" borderId="2160" applyNumberFormat="0" applyProtection="0">
      <alignment horizontal="center" vertical="center"/>
    </xf>
    <xf numFmtId="0" fontId="11" fillId="81" borderId="2160" applyNumberFormat="0" applyProtection="0">
      <alignment horizontal="center" vertical="center" wrapText="1"/>
    </xf>
    <xf numFmtId="257" fontId="11" fillId="82" borderId="2183" applyNumberFormat="0" applyProtection="0">
      <alignment horizontal="center" vertical="center" wrapText="1"/>
    </xf>
    <xf numFmtId="0" fontId="183" fillId="81" borderId="2160" applyNumberFormat="0" applyProtection="0">
      <alignment horizontal="center" vertical="center"/>
    </xf>
    <xf numFmtId="0" fontId="11" fillId="60" borderId="2183" applyNumberFormat="0" applyProtection="0">
      <alignment horizontal="left" vertical="center" wrapText="1"/>
    </xf>
    <xf numFmtId="0" fontId="11" fillId="81" borderId="2183" applyNumberFormat="0" applyProtection="0">
      <alignment horizontal="center" vertical="center" wrapText="1"/>
    </xf>
    <xf numFmtId="0" fontId="11" fillId="81" borderId="2183" applyNumberFormat="0" applyProtection="0">
      <alignment horizontal="center" vertical="center"/>
    </xf>
    <xf numFmtId="0" fontId="11" fillId="81" borderId="2183" applyNumberFormat="0" applyProtection="0">
      <alignment horizontal="center" vertical="center" wrapText="1"/>
    </xf>
    <xf numFmtId="0" fontId="183" fillId="81" borderId="2183" applyNumberFormat="0" applyProtection="0">
      <alignment horizontal="center" vertical="center"/>
    </xf>
    <xf numFmtId="0" fontId="11" fillId="60" borderId="2215" applyNumberFormat="0" applyProtection="0">
      <alignment horizontal="left" vertical="center" wrapText="1"/>
    </xf>
    <xf numFmtId="0" fontId="12" fillId="25" borderId="2215" applyNumberFormat="0" applyProtection="0">
      <alignment horizontal="left" vertical="center" wrapText="1"/>
    </xf>
    <xf numFmtId="257" fontId="11" fillId="82" borderId="2215" applyNumberFormat="0" applyProtection="0">
      <alignment horizontal="center" vertical="center" wrapText="1"/>
    </xf>
    <xf numFmtId="0" fontId="11" fillId="60" borderId="2231" applyNumberFormat="0" applyProtection="0">
      <alignment horizontal="left" vertical="center" wrapText="1"/>
    </xf>
    <xf numFmtId="0" fontId="12" fillId="25" borderId="2231" applyNumberFormat="0" applyProtection="0">
      <alignment horizontal="left" vertical="center" wrapText="1"/>
    </xf>
    <xf numFmtId="0" fontId="11" fillId="60" borderId="2215" applyNumberFormat="0" applyProtection="0">
      <alignment horizontal="left" vertical="center" wrapText="1"/>
    </xf>
    <xf numFmtId="257" fontId="11" fillId="82" borderId="2231" applyNumberFormat="0" applyProtection="0">
      <alignment horizontal="center" vertical="center" wrapText="1"/>
    </xf>
    <xf numFmtId="0" fontId="11" fillId="81" borderId="2215" applyNumberFormat="0" applyProtection="0">
      <alignment horizontal="center" vertical="center" wrapText="1"/>
    </xf>
    <xf numFmtId="0" fontId="11" fillId="81" borderId="2215" applyNumberFormat="0" applyProtection="0">
      <alignment horizontal="center" vertical="center"/>
    </xf>
    <xf numFmtId="0" fontId="11" fillId="81" borderId="2215" applyNumberFormat="0" applyProtection="0">
      <alignment horizontal="center" vertical="center" wrapText="1"/>
    </xf>
    <xf numFmtId="0" fontId="183" fillId="81" borderId="2215" applyNumberFormat="0" applyProtection="0">
      <alignment horizontal="center" vertical="center"/>
    </xf>
    <xf numFmtId="0" fontId="11" fillId="60" borderId="2231" applyNumberFormat="0" applyProtection="0">
      <alignment horizontal="left" vertical="center" wrapText="1"/>
    </xf>
    <xf numFmtId="0" fontId="11" fillId="60" borderId="2231" applyNumberFormat="0" applyProtection="0">
      <alignment horizontal="left" vertical="center" wrapText="1"/>
    </xf>
    <xf numFmtId="0" fontId="12" fillId="25" borderId="2231" applyNumberFormat="0" applyProtection="0">
      <alignment horizontal="left" vertical="center" wrapText="1"/>
    </xf>
    <xf numFmtId="0" fontId="11" fillId="81" borderId="2231" applyNumberFormat="0" applyProtection="0">
      <alignment horizontal="center" vertical="center" wrapText="1"/>
    </xf>
    <xf numFmtId="0" fontId="11" fillId="81" borderId="2231" applyNumberFormat="0" applyProtection="0">
      <alignment horizontal="center" vertical="center"/>
    </xf>
    <xf numFmtId="0" fontId="11" fillId="81" borderId="2231" applyNumberFormat="0" applyProtection="0">
      <alignment horizontal="center" vertical="center" wrapText="1"/>
    </xf>
    <xf numFmtId="257" fontId="11" fillId="82" borderId="2231" applyNumberFormat="0" applyProtection="0">
      <alignment horizontal="center" vertical="center" wrapText="1"/>
    </xf>
    <xf numFmtId="0" fontId="183" fillId="81" borderId="2231" applyNumberFormat="0" applyProtection="0">
      <alignment horizontal="center" vertical="center"/>
    </xf>
    <xf numFmtId="0" fontId="11" fillId="60" borderId="2231" applyNumberFormat="0" applyProtection="0">
      <alignment horizontal="left" vertical="center" wrapText="1"/>
    </xf>
    <xf numFmtId="0" fontId="11" fillId="81" borderId="2231" applyNumberFormat="0" applyProtection="0">
      <alignment horizontal="center" vertical="center" wrapText="1"/>
    </xf>
    <xf numFmtId="0" fontId="11" fillId="81" borderId="2231" applyNumberFormat="0" applyProtection="0">
      <alignment horizontal="center" vertical="center"/>
    </xf>
    <xf numFmtId="0" fontId="11" fillId="81" borderId="2231" applyNumberFormat="0" applyProtection="0">
      <alignment horizontal="center" vertical="center" wrapText="1"/>
    </xf>
    <xf numFmtId="0" fontId="11" fillId="60" borderId="2231" applyNumberFormat="0" applyProtection="0">
      <alignment horizontal="left" vertical="center" wrapText="1"/>
    </xf>
    <xf numFmtId="0" fontId="183" fillId="81" borderId="2231" applyNumberFormat="0" applyProtection="0">
      <alignment horizontal="center" vertical="center"/>
    </xf>
    <xf numFmtId="0" fontId="12" fillId="25" borderId="2231" applyNumberFormat="0" applyProtection="0">
      <alignment horizontal="left" vertical="center" wrapText="1"/>
    </xf>
    <xf numFmtId="257" fontId="11" fillId="82" borderId="2231" applyNumberFormat="0" applyProtection="0">
      <alignment horizontal="center" vertical="center" wrapText="1"/>
    </xf>
    <xf numFmtId="0" fontId="11" fillId="60" borderId="2231" applyNumberFormat="0" applyProtection="0">
      <alignment horizontal="left" vertical="center" wrapText="1"/>
    </xf>
    <xf numFmtId="0" fontId="11" fillId="81" borderId="2231" applyNumberFormat="0" applyProtection="0">
      <alignment horizontal="center" vertical="center" wrapText="1"/>
    </xf>
    <xf numFmtId="0" fontId="11" fillId="81" borderId="2231" applyNumberFormat="0" applyProtection="0">
      <alignment horizontal="center" vertical="center"/>
    </xf>
    <xf numFmtId="0" fontId="11" fillId="81" borderId="2231" applyNumberFormat="0" applyProtection="0">
      <alignment horizontal="center" vertical="center" wrapText="1"/>
    </xf>
    <xf numFmtId="0" fontId="183" fillId="81" borderId="2231" applyNumberFormat="0" applyProtection="0">
      <alignment horizontal="center" vertical="center"/>
    </xf>
    <xf numFmtId="0" fontId="11" fillId="60" borderId="2255" applyNumberFormat="0" applyProtection="0">
      <alignment horizontal="left" vertical="center" wrapText="1"/>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83" fillId="81" borderId="2255" applyNumberFormat="0" applyProtection="0">
      <alignment horizontal="center" vertical="center"/>
    </xf>
    <xf numFmtId="0" fontId="11" fillId="60" borderId="2231" applyNumberFormat="0" applyProtection="0">
      <alignment horizontal="left" vertical="center" wrapText="1"/>
    </xf>
    <xf numFmtId="0" fontId="12" fillId="25" borderId="2231" applyNumberFormat="0" applyProtection="0">
      <alignment horizontal="left" vertical="center" wrapText="1"/>
    </xf>
    <xf numFmtId="257" fontId="11" fillId="82" borderId="2231" applyNumberFormat="0" applyProtection="0">
      <alignment horizontal="center" vertical="center" wrapText="1"/>
    </xf>
    <xf numFmtId="0" fontId="11" fillId="60" borderId="2231" applyNumberFormat="0" applyProtection="0">
      <alignment horizontal="left" vertical="center" wrapText="1"/>
    </xf>
    <xf numFmtId="0" fontId="11" fillId="60" borderId="2255" applyNumberFormat="0" applyProtection="0">
      <alignment horizontal="left" vertical="center" wrapText="1"/>
    </xf>
    <xf numFmtId="0" fontId="11" fillId="81" borderId="2231" applyNumberFormat="0" applyProtection="0">
      <alignment horizontal="center" vertical="center" wrapText="1"/>
    </xf>
    <xf numFmtId="0" fontId="11" fillId="81" borderId="2231" applyNumberFormat="0" applyProtection="0">
      <alignment horizontal="center" vertical="center"/>
    </xf>
    <xf numFmtId="0" fontId="11" fillId="81" borderId="2231" applyNumberFormat="0" applyProtection="0">
      <alignment horizontal="center" vertical="center" wrapText="1"/>
    </xf>
    <xf numFmtId="0" fontId="183" fillId="81" borderId="2231" applyNumberFormat="0" applyProtection="0">
      <alignment horizontal="center" vertical="center"/>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83" fillId="81" borderId="2255" applyNumberFormat="0" applyProtection="0">
      <alignment horizontal="center" vertical="center"/>
    </xf>
    <xf numFmtId="0" fontId="11" fillId="60" borderId="2255" applyNumberFormat="0" applyProtection="0">
      <alignment horizontal="left" vertical="center" wrapText="1"/>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1" fillId="60" borderId="2255" applyNumberFormat="0" applyProtection="0">
      <alignment horizontal="left" vertical="center" wrapText="1"/>
    </xf>
    <xf numFmtId="0" fontId="177" fillId="67" borderId="2160">
      <alignment horizontal="center" vertical="center" wrapText="1"/>
      <protection hidden="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1" fillId="60" borderId="2255" applyNumberFormat="0" applyProtection="0">
      <alignment horizontal="left" vertical="center" wrapText="1"/>
    </xf>
    <xf numFmtId="0" fontId="183" fillId="81" borderId="2255" applyNumberFormat="0" applyProtection="0">
      <alignment horizontal="center" vertical="center"/>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77" fillId="67" borderId="2160">
      <alignment horizontal="center" vertical="center" wrapText="1"/>
      <protection hidden="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83" fillId="81" borderId="2255" applyNumberFormat="0" applyProtection="0">
      <alignment horizontal="center" vertical="center"/>
    </xf>
    <xf numFmtId="0" fontId="177" fillId="67" borderId="2183">
      <alignment horizontal="center" vertical="center" wrapText="1"/>
      <protection hidden="1"/>
    </xf>
    <xf numFmtId="0" fontId="11" fillId="60" borderId="2255" applyNumberFormat="0" applyProtection="0">
      <alignment horizontal="left" vertical="center" wrapText="1"/>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83" fillId="81" borderId="2255" applyNumberFormat="0" applyProtection="0">
      <alignment horizontal="center" vertical="center"/>
    </xf>
    <xf numFmtId="0" fontId="11" fillId="60" borderId="2255" applyNumberFormat="0" applyProtection="0">
      <alignment horizontal="left" vertical="center" wrapText="1"/>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77" fillId="67" borderId="2215">
      <alignment horizontal="center" vertical="center" wrapText="1"/>
      <protection hidden="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1" fillId="60" borderId="2279" applyNumberFormat="0" applyProtection="0">
      <alignment horizontal="left" vertical="center" wrapText="1"/>
    </xf>
    <xf numFmtId="0" fontId="183" fillId="81" borderId="2255" applyNumberFormat="0" applyProtection="0">
      <alignment horizontal="center" vertical="center"/>
    </xf>
    <xf numFmtId="0" fontId="177" fillId="67" borderId="2231">
      <alignment horizontal="center" vertical="center" wrapText="1"/>
      <protection hidden="1"/>
    </xf>
    <xf numFmtId="0" fontId="12" fillId="25" borderId="2279" applyNumberFormat="0" applyProtection="0">
      <alignment horizontal="left" vertical="center" wrapText="1"/>
    </xf>
    <xf numFmtId="257" fontId="11" fillId="82" borderId="2279" applyNumberFormat="0" applyProtection="0">
      <alignment horizontal="center" vertical="center" wrapText="1"/>
    </xf>
    <xf numFmtId="0" fontId="11" fillId="60" borderId="2279" applyNumberFormat="0" applyProtection="0">
      <alignment horizontal="left" vertical="center" wrapText="1"/>
    </xf>
    <xf numFmtId="0" fontId="11" fillId="81" borderId="2279" applyNumberFormat="0" applyProtection="0">
      <alignment horizontal="center" vertical="center" wrapText="1"/>
    </xf>
    <xf numFmtId="0" fontId="11" fillId="81" borderId="2279" applyNumberFormat="0" applyProtection="0">
      <alignment horizontal="center" vertical="center"/>
    </xf>
    <xf numFmtId="0" fontId="177" fillId="67" borderId="2231">
      <alignment horizontal="center" vertical="center" wrapText="1"/>
      <protection hidden="1"/>
    </xf>
    <xf numFmtId="0" fontId="11" fillId="81" borderId="2279" applyNumberFormat="0" applyProtection="0">
      <alignment horizontal="center" vertical="center" wrapText="1"/>
    </xf>
    <xf numFmtId="0" fontId="11" fillId="60" borderId="2292" applyNumberFormat="0" applyProtection="0">
      <alignment horizontal="left" vertical="center" wrapText="1"/>
    </xf>
    <xf numFmtId="0" fontId="183" fillId="81" borderId="2279" applyNumberFormat="0" applyProtection="0">
      <alignment horizontal="center" vertical="center"/>
    </xf>
    <xf numFmtId="0" fontId="12" fillId="25" borderId="2292" applyNumberFormat="0" applyProtection="0">
      <alignment horizontal="left" vertical="center" wrapText="1"/>
    </xf>
    <xf numFmtId="257" fontId="11" fillId="82" borderId="2292" applyNumberFormat="0" applyProtection="0">
      <alignment horizontal="center" vertical="center" wrapText="1"/>
    </xf>
    <xf numFmtId="0" fontId="11" fillId="60" borderId="2292" applyNumberFormat="0" applyProtection="0">
      <alignment horizontal="left" vertical="center" wrapText="1"/>
    </xf>
    <xf numFmtId="0" fontId="11" fillId="81" borderId="2292" applyNumberFormat="0" applyProtection="0">
      <alignment horizontal="center" vertical="center" wrapText="1"/>
    </xf>
    <xf numFmtId="0" fontId="11" fillId="81" borderId="2292" applyNumberFormat="0" applyProtection="0">
      <alignment horizontal="center" vertical="center"/>
    </xf>
    <xf numFmtId="0" fontId="177" fillId="67" borderId="2231">
      <alignment horizontal="center" vertical="center" wrapText="1"/>
      <protection hidden="1"/>
    </xf>
    <xf numFmtId="0" fontId="11" fillId="81" borderId="2292" applyNumberFormat="0" applyProtection="0">
      <alignment horizontal="center" vertical="center" wrapText="1"/>
    </xf>
    <xf numFmtId="0" fontId="183" fillId="81" borderId="2292" applyNumberFormat="0" applyProtection="0">
      <alignment horizontal="center" vertical="center"/>
    </xf>
    <xf numFmtId="0" fontId="177" fillId="67" borderId="2255">
      <alignment horizontal="center" vertical="center" wrapText="1"/>
      <protection hidden="1"/>
    </xf>
    <xf numFmtId="0" fontId="177" fillId="67" borderId="2231">
      <alignment horizontal="center" vertical="center" wrapText="1"/>
      <protection hidden="1"/>
    </xf>
    <xf numFmtId="0" fontId="177" fillId="67" borderId="2255">
      <alignment horizontal="center" vertical="center" wrapText="1"/>
      <protection hidden="1"/>
    </xf>
    <xf numFmtId="241" fontId="194" fillId="86" borderId="2253" applyNumberFormat="0" applyBorder="0" applyAlignment="0" applyProtection="0">
      <alignment vertical="center"/>
    </xf>
    <xf numFmtId="0" fontId="177" fillId="67" borderId="2255">
      <alignment horizontal="center" vertical="center" wrapText="1"/>
      <protection hidden="1"/>
    </xf>
    <xf numFmtId="0" fontId="177" fillId="67" borderId="2255">
      <alignment horizontal="center" vertical="center" wrapText="1"/>
      <protection hidden="1"/>
    </xf>
    <xf numFmtId="264" fontId="172" fillId="65" borderId="2160" applyFill="0" applyBorder="0" applyAlignment="0" applyProtection="0">
      <alignment horizontal="right"/>
      <protection locked="0"/>
    </xf>
    <xf numFmtId="0" fontId="177" fillId="67" borderId="2255">
      <alignment horizontal="center" vertical="center" wrapText="1"/>
      <protection hidden="1"/>
    </xf>
    <xf numFmtId="264" fontId="172" fillId="65" borderId="2160" applyFill="0" applyBorder="0" applyAlignment="0" applyProtection="0">
      <alignment horizontal="right"/>
      <protection locked="0"/>
    </xf>
    <xf numFmtId="241" fontId="194" fillId="86" borderId="2240" applyNumberFormat="0" applyBorder="0" applyAlignment="0" applyProtection="0">
      <alignment vertical="center"/>
    </xf>
    <xf numFmtId="241" fontId="194" fillId="86" borderId="2253" applyNumberFormat="0" applyBorder="0" applyAlignment="0" applyProtection="0">
      <alignment vertical="center"/>
    </xf>
    <xf numFmtId="241" fontId="194" fillId="86" borderId="2271" applyNumberFormat="0" applyBorder="0" applyAlignment="0" applyProtection="0">
      <alignment vertical="center"/>
    </xf>
    <xf numFmtId="241" fontId="194" fillId="86" borderId="2253" applyNumberFormat="0" applyBorder="0" applyAlignment="0" applyProtection="0">
      <alignment vertical="center"/>
    </xf>
    <xf numFmtId="241" fontId="194" fillId="86" borderId="2290" applyNumberFormat="0" applyBorder="0" applyAlignment="0" applyProtection="0">
      <alignment vertical="center"/>
    </xf>
    <xf numFmtId="0" fontId="11" fillId="60" borderId="2174" applyNumberFormat="0" applyProtection="0">
      <alignment horizontal="left" vertical="center" wrapText="1"/>
    </xf>
    <xf numFmtId="0" fontId="12" fillId="25" borderId="2174" applyNumberFormat="0" applyProtection="0">
      <alignment horizontal="left" vertical="center" wrapText="1"/>
    </xf>
    <xf numFmtId="257" fontId="11" fillId="82" borderId="2174" applyNumberFormat="0" applyProtection="0">
      <alignment horizontal="center" vertical="center" wrapText="1"/>
    </xf>
    <xf numFmtId="0" fontId="11" fillId="60" borderId="2196" applyNumberFormat="0" applyProtection="0">
      <alignment horizontal="left" vertical="center" wrapText="1"/>
    </xf>
    <xf numFmtId="0" fontId="11" fillId="60" borderId="2174" applyNumberFormat="0" applyProtection="0">
      <alignment horizontal="left" vertical="center" wrapText="1"/>
    </xf>
    <xf numFmtId="0" fontId="11" fillId="81" borderId="2174" applyNumberFormat="0" applyProtection="0">
      <alignment horizontal="center" vertical="center" wrapText="1"/>
    </xf>
    <xf numFmtId="0" fontId="11" fillId="81" borderId="2174" applyNumberFormat="0" applyProtection="0">
      <alignment horizontal="center" vertical="center"/>
    </xf>
    <xf numFmtId="0" fontId="11" fillId="81" borderId="2174" applyNumberFormat="0" applyProtection="0">
      <alignment horizontal="center" vertical="center" wrapText="1"/>
    </xf>
    <xf numFmtId="0" fontId="12" fillId="25" borderId="2196" applyNumberFormat="0" applyProtection="0">
      <alignment horizontal="left" vertical="center" wrapText="1"/>
    </xf>
    <xf numFmtId="0" fontId="183" fillId="81" borderId="2174" applyNumberFormat="0" applyProtection="0">
      <alignment horizontal="center" vertical="center"/>
    </xf>
    <xf numFmtId="257" fontId="11" fillId="82" borderId="2196" applyNumberFormat="0" applyProtection="0">
      <alignment horizontal="center" vertical="center" wrapText="1"/>
    </xf>
    <xf numFmtId="0" fontId="11" fillId="60" borderId="2196" applyNumberFormat="0" applyProtection="0">
      <alignment horizontal="left" vertical="center" wrapText="1"/>
    </xf>
    <xf numFmtId="0" fontId="11" fillId="81" borderId="2196" applyNumberFormat="0" applyProtection="0">
      <alignment horizontal="center" vertical="center" wrapText="1"/>
    </xf>
    <xf numFmtId="0" fontId="11" fillId="81" borderId="2196" applyNumberFormat="0" applyProtection="0">
      <alignment horizontal="center" vertical="center"/>
    </xf>
    <xf numFmtId="0" fontId="11" fillId="81" borderId="2196" applyNumberFormat="0" applyProtection="0">
      <alignment horizontal="center" vertical="center" wrapText="1"/>
    </xf>
    <xf numFmtId="0" fontId="11" fillId="60" borderId="2196" applyNumberFormat="0" applyProtection="0">
      <alignment horizontal="left" vertical="center" wrapText="1"/>
    </xf>
    <xf numFmtId="0" fontId="183" fillId="81" borderId="2196" applyNumberFormat="0" applyProtection="0">
      <alignment horizontal="center" vertical="center"/>
    </xf>
    <xf numFmtId="0" fontId="12" fillId="25" borderId="2196" applyNumberFormat="0" applyProtection="0">
      <alignment horizontal="left" vertical="center" wrapText="1"/>
    </xf>
    <xf numFmtId="257" fontId="11" fillId="82" borderId="2196" applyNumberFormat="0" applyProtection="0">
      <alignment horizontal="center" vertical="center" wrapText="1"/>
    </xf>
    <xf numFmtId="0" fontId="11" fillId="60" borderId="2196" applyNumberFormat="0" applyProtection="0">
      <alignment horizontal="left" vertical="center" wrapText="1"/>
    </xf>
    <xf numFmtId="0" fontId="11" fillId="81" borderId="2196" applyNumberFormat="0" applyProtection="0">
      <alignment horizontal="center" vertical="center" wrapText="1"/>
    </xf>
    <xf numFmtId="0" fontId="11" fillId="81" borderId="2196" applyNumberFormat="0" applyProtection="0">
      <alignment horizontal="center" vertical="center"/>
    </xf>
    <xf numFmtId="0" fontId="11" fillId="81" borderId="2196" applyNumberFormat="0" applyProtection="0">
      <alignment horizontal="center" vertical="center" wrapText="1"/>
    </xf>
    <xf numFmtId="0" fontId="183" fillId="81" borderId="2196" applyNumberFormat="0" applyProtection="0">
      <alignment horizontal="center" vertical="center"/>
    </xf>
    <xf numFmtId="0" fontId="11" fillId="60" borderId="2215" applyNumberFormat="0" applyProtection="0">
      <alignment horizontal="left" vertical="center" wrapText="1"/>
    </xf>
    <xf numFmtId="0" fontId="12" fillId="25" borderId="2215" applyNumberFormat="0" applyProtection="0">
      <alignment horizontal="left" vertical="center" wrapText="1"/>
    </xf>
    <xf numFmtId="257" fontId="11" fillId="82" borderId="2215" applyNumberFormat="0" applyProtection="0">
      <alignment horizontal="center" vertical="center" wrapText="1"/>
    </xf>
    <xf numFmtId="0" fontId="11" fillId="60" borderId="2215" applyNumberFormat="0" applyProtection="0">
      <alignment horizontal="left" vertical="center" wrapText="1"/>
    </xf>
    <xf numFmtId="0" fontId="11" fillId="81" borderId="2215" applyNumberFormat="0" applyProtection="0">
      <alignment horizontal="center" vertical="center" wrapText="1"/>
    </xf>
    <xf numFmtId="0" fontId="11" fillId="81" borderId="2215" applyNumberFormat="0" applyProtection="0">
      <alignment horizontal="center" vertical="center"/>
    </xf>
    <xf numFmtId="0" fontId="11" fillId="81" borderId="2215" applyNumberFormat="0" applyProtection="0">
      <alignment horizontal="center" vertical="center" wrapText="1"/>
    </xf>
    <xf numFmtId="0" fontId="11" fillId="60" borderId="2231" applyNumberFormat="0" applyProtection="0">
      <alignment horizontal="left" vertical="center" wrapText="1"/>
    </xf>
    <xf numFmtId="0" fontId="183" fillId="81" borderId="2215" applyNumberFormat="0" applyProtection="0">
      <alignment horizontal="center" vertical="center"/>
    </xf>
    <xf numFmtId="0" fontId="12" fillId="25" borderId="2231" applyNumberFormat="0" applyProtection="0">
      <alignment horizontal="left" vertical="center" wrapText="1"/>
    </xf>
    <xf numFmtId="257" fontId="11" fillId="82" borderId="2231" applyNumberFormat="0" applyProtection="0">
      <alignment horizontal="center" vertical="center" wrapText="1"/>
    </xf>
    <xf numFmtId="0" fontId="11" fillId="60" borderId="2231" applyNumberFormat="0" applyProtection="0">
      <alignment horizontal="left" vertical="center" wrapText="1"/>
    </xf>
    <xf numFmtId="0" fontId="11" fillId="81" borderId="2231" applyNumberFormat="0" applyProtection="0">
      <alignment horizontal="center" vertical="center" wrapText="1"/>
    </xf>
    <xf numFmtId="0" fontId="11" fillId="81" borderId="2231" applyNumberFormat="0" applyProtection="0">
      <alignment horizontal="center" vertical="center"/>
    </xf>
    <xf numFmtId="0" fontId="11" fillId="81" borderId="2231" applyNumberFormat="0" applyProtection="0">
      <alignment horizontal="center" vertical="center" wrapText="1"/>
    </xf>
    <xf numFmtId="0" fontId="183" fillId="81" borderId="2231" applyNumberFormat="0" applyProtection="0">
      <alignment horizontal="center" vertical="center"/>
    </xf>
    <xf numFmtId="0" fontId="11" fillId="60" borderId="2255" applyNumberFormat="0" applyProtection="0">
      <alignment horizontal="left" vertical="center" wrapText="1"/>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83" fillId="81" borderId="2255" applyNumberFormat="0" applyProtection="0">
      <alignment horizontal="center" vertical="center"/>
    </xf>
    <xf numFmtId="0" fontId="11" fillId="60" borderId="2255" applyNumberFormat="0" applyProtection="0">
      <alignment horizontal="left" vertical="center" wrapText="1"/>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83" fillId="81" borderId="2255" applyNumberFormat="0" applyProtection="0">
      <alignment horizontal="center" vertical="center"/>
    </xf>
    <xf numFmtId="0" fontId="11" fillId="60" borderId="2255" applyNumberFormat="0" applyProtection="0">
      <alignment horizontal="left" vertical="center" wrapText="1"/>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83" fillId="81" borderId="2255" applyNumberFormat="0" applyProtection="0">
      <alignment horizontal="center" vertical="center"/>
    </xf>
    <xf numFmtId="0" fontId="11" fillId="60" borderId="2292" applyNumberFormat="0" applyProtection="0">
      <alignment horizontal="left" vertical="center" wrapText="1"/>
    </xf>
    <xf numFmtId="0" fontId="12" fillId="25" borderId="2292" applyNumberFormat="0" applyProtection="0">
      <alignment horizontal="left" vertical="center" wrapText="1"/>
    </xf>
    <xf numFmtId="257" fontId="11" fillId="82" borderId="2292" applyNumberFormat="0" applyProtection="0">
      <alignment horizontal="center" vertical="center" wrapText="1"/>
    </xf>
    <xf numFmtId="0" fontId="11" fillId="60" borderId="2292" applyNumberFormat="0" applyProtection="0">
      <alignment horizontal="left" vertical="center" wrapText="1"/>
    </xf>
    <xf numFmtId="0" fontId="11" fillId="81" borderId="2292" applyNumberFormat="0" applyProtection="0">
      <alignment horizontal="center" vertical="center" wrapText="1"/>
    </xf>
    <xf numFmtId="0" fontId="11" fillId="81" borderId="2292" applyNumberFormat="0" applyProtection="0">
      <alignment horizontal="center" vertical="center"/>
    </xf>
    <xf numFmtId="0" fontId="11" fillId="81" borderId="2292" applyNumberFormat="0" applyProtection="0">
      <alignment horizontal="center" vertical="center" wrapText="1"/>
    </xf>
    <xf numFmtId="0" fontId="183" fillId="81" borderId="2292" applyNumberFormat="0" applyProtection="0">
      <alignment horizontal="center" vertical="center"/>
    </xf>
    <xf numFmtId="0" fontId="177" fillId="67" borderId="2174">
      <alignment horizontal="center" vertical="center" wrapText="1"/>
      <protection hidden="1"/>
    </xf>
    <xf numFmtId="0" fontId="177" fillId="67" borderId="2196">
      <alignment horizontal="center" vertical="center" wrapText="1"/>
      <protection hidden="1"/>
    </xf>
    <xf numFmtId="0" fontId="177" fillId="67" borderId="2196">
      <alignment horizontal="center" vertical="center" wrapText="1"/>
      <protection hidden="1"/>
    </xf>
    <xf numFmtId="0" fontId="177" fillId="67" borderId="2215">
      <alignment horizontal="center" vertical="center" wrapText="1"/>
      <protection hidden="1"/>
    </xf>
    <xf numFmtId="0" fontId="177" fillId="67" borderId="2231">
      <alignment horizontal="center" vertical="center" wrapText="1"/>
      <protection hidden="1"/>
    </xf>
    <xf numFmtId="0" fontId="177" fillId="67" borderId="2255">
      <alignment horizontal="center" vertical="center" wrapText="1"/>
      <protection hidden="1"/>
    </xf>
    <xf numFmtId="0" fontId="177" fillId="67" borderId="2255">
      <alignment horizontal="center" vertical="center" wrapText="1"/>
      <protection hidden="1"/>
    </xf>
    <xf numFmtId="0" fontId="177" fillId="67" borderId="2255">
      <alignment horizontal="center" vertical="center" wrapText="1"/>
      <protection hidden="1"/>
    </xf>
    <xf numFmtId="0" fontId="177" fillId="67" borderId="2292">
      <alignment horizontal="center" vertical="center" wrapText="1"/>
      <protection hidden="1"/>
    </xf>
    <xf numFmtId="264" fontId="172" fillId="65" borderId="2174" applyFill="0" applyBorder="0" applyAlignment="0" applyProtection="0">
      <alignment horizontal="right"/>
      <protection locked="0"/>
    </xf>
    <xf numFmtId="264" fontId="172" fillId="65" borderId="2183" applyFill="0" applyBorder="0" applyAlignment="0" applyProtection="0">
      <alignment horizontal="right"/>
      <protection locked="0"/>
    </xf>
    <xf numFmtId="0" fontId="177" fillId="67" borderId="2255">
      <alignment horizontal="center" vertical="center" wrapText="1"/>
      <protection hidden="1"/>
    </xf>
    <xf numFmtId="264" fontId="172" fillId="65" borderId="2196" applyFill="0" applyBorder="0" applyAlignment="0" applyProtection="0">
      <alignment horizontal="right"/>
      <protection locked="0"/>
    </xf>
    <xf numFmtId="260" fontId="164" fillId="0" borderId="2179" applyBorder="0"/>
    <xf numFmtId="264" fontId="172" fillId="65" borderId="2196" applyFill="0" applyBorder="0" applyAlignment="0" applyProtection="0">
      <alignment horizontal="right"/>
      <protection locked="0"/>
    </xf>
    <xf numFmtId="260" fontId="164" fillId="0" borderId="2179" applyBorder="0"/>
    <xf numFmtId="264" fontId="172" fillId="65" borderId="2215" applyFill="0" applyBorder="0" applyAlignment="0" applyProtection="0">
      <alignment horizontal="right"/>
      <protection locked="0"/>
    </xf>
    <xf numFmtId="0" fontId="177" fillId="67" borderId="2279">
      <alignment horizontal="center" vertical="center" wrapText="1"/>
      <protection hidden="1"/>
    </xf>
    <xf numFmtId="260" fontId="164" fillId="0" borderId="2207" applyBorder="0"/>
    <xf numFmtId="264" fontId="172" fillId="65" borderId="2231" applyFill="0" applyBorder="0" applyAlignment="0" applyProtection="0">
      <alignment horizontal="right"/>
      <protection locked="0"/>
    </xf>
    <xf numFmtId="0" fontId="177" fillId="67" borderId="2292">
      <alignment horizontal="center" vertical="center" wrapText="1"/>
      <protection hidden="1"/>
    </xf>
    <xf numFmtId="260" fontId="164" fillId="0" borderId="2224" applyBorder="0"/>
    <xf numFmtId="264" fontId="172" fillId="65" borderId="2231" applyFill="0" applyBorder="0" applyAlignment="0" applyProtection="0">
      <alignment horizontal="right"/>
      <protection locked="0"/>
    </xf>
    <xf numFmtId="264" fontId="172" fillId="65" borderId="2231" applyFill="0" applyBorder="0" applyAlignment="0" applyProtection="0">
      <alignment horizontal="right"/>
      <protection locked="0"/>
    </xf>
    <xf numFmtId="264" fontId="172" fillId="65" borderId="2231" applyFill="0" applyBorder="0" applyAlignment="0" applyProtection="0">
      <alignment horizontal="right"/>
      <protection locked="0"/>
    </xf>
    <xf numFmtId="260" fontId="164" fillId="0" borderId="2246" applyBorder="0"/>
    <xf numFmtId="264" fontId="172" fillId="65" borderId="2255" applyFill="0" applyBorder="0" applyAlignment="0" applyProtection="0">
      <alignment horizontal="right"/>
      <protection locked="0"/>
    </xf>
    <xf numFmtId="260" fontId="164" fillId="0" borderId="2246" applyBorder="0"/>
    <xf numFmtId="264" fontId="172" fillId="65" borderId="2255" applyFill="0" applyBorder="0" applyAlignment="0" applyProtection="0">
      <alignment horizontal="right"/>
      <protection locked="0"/>
    </xf>
    <xf numFmtId="264" fontId="172" fillId="65" borderId="2231" applyFill="0" applyBorder="0" applyAlignment="0" applyProtection="0">
      <alignment horizontal="right"/>
      <protection locked="0"/>
    </xf>
    <xf numFmtId="260" fontId="164" fillId="0" borderId="2260" applyBorder="0"/>
    <xf numFmtId="264" fontId="172" fillId="65" borderId="2255" applyFill="0" applyBorder="0" applyAlignment="0" applyProtection="0">
      <alignment horizontal="right"/>
      <protection locked="0"/>
    </xf>
    <xf numFmtId="264" fontId="172" fillId="65" borderId="2255" applyFill="0" applyBorder="0" applyAlignment="0" applyProtection="0">
      <alignment horizontal="right"/>
      <protection locked="0"/>
    </xf>
    <xf numFmtId="264" fontId="172" fillId="65" borderId="2255" applyFill="0" applyBorder="0" applyAlignment="0" applyProtection="0">
      <alignment horizontal="right"/>
      <protection locked="0"/>
    </xf>
    <xf numFmtId="264" fontId="172" fillId="65" borderId="2255" applyFill="0" applyBorder="0" applyAlignment="0" applyProtection="0">
      <alignment horizontal="right"/>
      <protection locked="0"/>
    </xf>
    <xf numFmtId="260" fontId="164" fillId="0" borderId="2224" applyBorder="0"/>
    <xf numFmtId="208" fontId="90" fillId="63" borderId="2161"/>
    <xf numFmtId="260" fontId="164" fillId="0" borderId="2260" applyBorder="0"/>
    <xf numFmtId="264" fontId="172" fillId="65" borderId="2255" applyFill="0" applyBorder="0" applyAlignment="0" applyProtection="0">
      <alignment horizontal="right"/>
      <protection locked="0"/>
    </xf>
    <xf numFmtId="264" fontId="172" fillId="65" borderId="2255" applyFill="0" applyBorder="0" applyAlignment="0" applyProtection="0">
      <alignment horizontal="right"/>
      <protection locked="0"/>
    </xf>
    <xf numFmtId="260" fontId="164" fillId="0" borderId="2260" applyBorder="0"/>
    <xf numFmtId="260" fontId="164" fillId="0" borderId="2263" applyBorder="0"/>
    <xf numFmtId="264" fontId="172" fillId="65" borderId="2255" applyFill="0" applyBorder="0" applyAlignment="0" applyProtection="0">
      <alignment horizontal="right"/>
      <protection locked="0"/>
    </xf>
    <xf numFmtId="264" fontId="172" fillId="65" borderId="2292" applyFill="0" applyBorder="0" applyAlignment="0" applyProtection="0">
      <alignment horizontal="right"/>
      <protection locked="0"/>
    </xf>
    <xf numFmtId="264" fontId="172" fillId="65" borderId="2279" applyFill="0" applyBorder="0" applyAlignment="0" applyProtection="0">
      <alignment horizontal="right"/>
      <protection locked="0"/>
    </xf>
    <xf numFmtId="264" fontId="172" fillId="65" borderId="2292" applyFill="0" applyBorder="0" applyAlignment="0" applyProtection="0">
      <alignment horizontal="right"/>
      <protection locked="0"/>
    </xf>
    <xf numFmtId="260" fontId="164" fillId="0" borderId="2297" applyBorder="0"/>
    <xf numFmtId="260" fontId="164" fillId="0" borderId="2297" applyBorder="0"/>
    <xf numFmtId="264" fontId="172" fillId="65" borderId="2215" applyFill="0" applyBorder="0" applyAlignment="0" applyProtection="0">
      <alignment horizontal="right"/>
      <protection locked="0"/>
    </xf>
    <xf numFmtId="166" fontId="113" fillId="0" borderId="2162">
      <protection locked="0"/>
    </xf>
    <xf numFmtId="260" fontId="164" fillId="0" borderId="2224" applyBorder="0"/>
    <xf numFmtId="260" fontId="164" fillId="0" borderId="2224" applyBorder="0"/>
    <xf numFmtId="260" fontId="164" fillId="0" borderId="2224" applyBorder="0"/>
    <xf numFmtId="171" fontId="85" fillId="0" borderId="2159"/>
    <xf numFmtId="260" fontId="164" fillId="0" borderId="2260" applyBorder="0"/>
    <xf numFmtId="260" fontId="164" fillId="0" borderId="2246" applyBorder="0"/>
    <xf numFmtId="260" fontId="164" fillId="0" borderId="2260" applyBorder="0"/>
    <xf numFmtId="260" fontId="164" fillId="0" borderId="2263" applyBorder="0"/>
    <xf numFmtId="260" fontId="164" fillId="0" borderId="2263" applyBorder="0"/>
    <xf numFmtId="260" fontId="164" fillId="0" borderId="2260" applyBorder="0"/>
    <xf numFmtId="260" fontId="164" fillId="0" borderId="2263" applyBorder="0"/>
    <xf numFmtId="260" fontId="164" fillId="0" borderId="2277" applyBorder="0"/>
    <xf numFmtId="260" fontId="164" fillId="0" borderId="2284" applyBorder="0"/>
    <xf numFmtId="260" fontId="164" fillId="0" borderId="2284" applyBorder="0"/>
    <xf numFmtId="224" fontId="108" fillId="0" borderId="2100" applyFont="0" applyFill="0" applyBorder="0" applyAlignment="0" applyProtection="0"/>
    <xf numFmtId="0" fontId="147" fillId="73" borderId="2163">
      <alignment horizontal="left" vertical="center" wrapText="1"/>
    </xf>
    <xf numFmtId="166" fontId="113" fillId="0" borderId="2162">
      <protection locked="0"/>
    </xf>
    <xf numFmtId="208" fontId="90" fillId="63" borderId="2161"/>
    <xf numFmtId="0" fontId="147" fillId="73" borderId="2193">
      <alignment horizontal="left" vertical="center" wrapText="1"/>
    </xf>
    <xf numFmtId="166" fontId="113" fillId="0" borderId="2192">
      <protection locked="0"/>
    </xf>
    <xf numFmtId="208" fontId="90" fillId="63" borderId="2191"/>
    <xf numFmtId="0" fontId="147" fillId="73" borderId="2200">
      <alignment horizontal="left" vertical="center" wrapText="1"/>
    </xf>
    <xf numFmtId="166" fontId="113" fillId="0" borderId="2199">
      <protection locked="0"/>
    </xf>
    <xf numFmtId="208" fontId="90" fillId="63" borderId="2198"/>
    <xf numFmtId="0" fontId="147" fillId="73" borderId="2163">
      <alignment horizontal="left" vertical="center" wrapText="1"/>
    </xf>
    <xf numFmtId="0" fontId="147" fillId="73" borderId="2212">
      <alignment horizontal="left" vertical="center" wrapText="1"/>
    </xf>
    <xf numFmtId="166" fontId="113" fillId="0" borderId="2211">
      <protection locked="0"/>
    </xf>
    <xf numFmtId="208" fontId="90" fillId="63" borderId="2210"/>
    <xf numFmtId="0" fontId="147" fillId="73" borderId="2239">
      <alignment horizontal="left" vertical="center" wrapText="1"/>
    </xf>
    <xf numFmtId="166" fontId="113" fillId="0" borderId="2238">
      <protection locked="0"/>
    </xf>
    <xf numFmtId="208" fontId="90" fillId="63" borderId="2237"/>
    <xf numFmtId="0" fontId="147" fillId="73" borderId="2229">
      <alignment horizontal="left" vertical="center" wrapText="1"/>
    </xf>
    <xf numFmtId="166" fontId="113" fillId="0" borderId="2228">
      <protection locked="0"/>
    </xf>
    <xf numFmtId="208" fontId="90" fillId="63" borderId="2227"/>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39">
      <alignment horizontal="left" vertical="center" wrapText="1"/>
    </xf>
    <xf numFmtId="166" fontId="113" fillId="0" borderId="2238">
      <protection locked="0"/>
    </xf>
    <xf numFmtId="208" fontId="90" fillId="63" borderId="2237"/>
    <xf numFmtId="0" fontId="147" fillId="73" borderId="2252">
      <alignment horizontal="left" vertical="center" wrapText="1"/>
    </xf>
    <xf numFmtId="166" fontId="113" fillId="0" borderId="2251">
      <protection locked="0"/>
    </xf>
    <xf numFmtId="208" fontId="90" fillId="63" borderId="2250"/>
    <xf numFmtId="0" fontId="147" fillId="73" borderId="2239">
      <alignment horizontal="left" vertical="center" wrapText="1"/>
    </xf>
    <xf numFmtId="166" fontId="113" fillId="0" borderId="2238">
      <protection locked="0"/>
    </xf>
    <xf numFmtId="208" fontId="90" fillId="63" borderId="2237"/>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89">
      <alignment horizontal="left" vertical="center" wrapText="1"/>
    </xf>
    <xf numFmtId="166" fontId="113" fillId="0" borderId="2288">
      <protection locked="0"/>
    </xf>
    <xf numFmtId="208" fontId="90" fillId="63" borderId="2287"/>
    <xf numFmtId="0" fontId="147" fillId="73" borderId="2303">
      <alignment horizontal="left" vertical="center" wrapText="1"/>
    </xf>
    <xf numFmtId="166" fontId="113" fillId="0" borderId="2302">
      <protection locked="0"/>
    </xf>
    <xf numFmtId="208" fontId="90" fillId="63" borderId="2301"/>
    <xf numFmtId="0" fontId="12" fillId="0" borderId="2174"/>
    <xf numFmtId="0" fontId="12" fillId="0" borderId="2196"/>
    <xf numFmtId="0" fontId="147" fillId="73" borderId="2163">
      <alignment horizontal="left" vertical="center" wrapText="1"/>
    </xf>
    <xf numFmtId="0" fontId="12" fillId="0" borderId="2196"/>
    <xf numFmtId="241" fontId="12" fillId="65" borderId="1665" applyNumberFormat="0" applyFont="0" applyBorder="0" applyAlignment="0">
      <alignment horizontal="right" vertical="center"/>
      <protection locked="0"/>
    </xf>
    <xf numFmtId="10" fontId="108" fillId="65" borderId="2174" applyNumberFormat="0" applyBorder="0" applyAlignment="0" applyProtection="0"/>
    <xf numFmtId="0" fontId="12" fillId="0" borderId="2215"/>
    <xf numFmtId="0" fontId="147" fillId="73" borderId="2200">
      <alignment horizontal="left" vertical="center" wrapText="1"/>
    </xf>
    <xf numFmtId="10" fontId="108" fillId="65" borderId="2196" applyNumberFormat="0" applyBorder="0" applyAlignment="0" applyProtection="0"/>
    <xf numFmtId="208" fontId="90" fillId="63" borderId="2155"/>
    <xf numFmtId="166" fontId="113" fillId="0" borderId="2156">
      <protection locked="0"/>
    </xf>
    <xf numFmtId="0" fontId="147" fillId="73" borderId="2157">
      <alignment horizontal="left" vertical="center" wrapText="1"/>
    </xf>
    <xf numFmtId="0" fontId="147" fillId="73" borderId="2212">
      <alignment horizontal="left" vertical="center" wrapText="1"/>
    </xf>
    <xf numFmtId="0" fontId="47" fillId="0" borderId="2179">
      <alignment horizontal="left" vertical="center"/>
    </xf>
    <xf numFmtId="1" fontId="121" fillId="69" borderId="2165" applyNumberFormat="0" applyBorder="0" applyAlignment="0">
      <alignment horizontal="centerContinuous" vertical="center"/>
      <protection locked="0"/>
    </xf>
    <xf numFmtId="237" fontId="12" fillId="71" borderId="2174" applyNumberFormat="0" applyFont="0" applyBorder="0" applyAlignment="0" applyProtection="0"/>
    <xf numFmtId="0" fontId="25" fillId="8" borderId="2166" applyNumberFormat="0" applyAlignment="0" applyProtection="0"/>
    <xf numFmtId="10" fontId="108" fillId="65" borderId="2196" applyNumberFormat="0" applyBorder="0" applyAlignment="0" applyProtection="0"/>
    <xf numFmtId="0" fontId="12" fillId="0" borderId="2231"/>
    <xf numFmtId="1" fontId="121" fillId="69" borderId="2180" applyNumberFormat="0" applyBorder="0" applyAlignment="0">
      <alignment horizontal="centerContinuous" vertical="center"/>
      <protection locked="0"/>
    </xf>
    <xf numFmtId="0" fontId="25" fillId="8" borderId="2175" applyNumberFormat="0" applyAlignment="0" applyProtection="0"/>
    <xf numFmtId="0" fontId="47" fillId="0" borderId="2179">
      <alignment horizontal="left" vertical="center"/>
    </xf>
    <xf numFmtId="237" fontId="12" fillId="71" borderId="2196" applyNumberFormat="0" applyFont="0" applyBorder="0" applyAlignment="0" applyProtection="0"/>
    <xf numFmtId="224" fontId="108" fillId="0" borderId="2100" applyFont="0" applyFill="0" applyBorder="0" applyAlignment="0" applyProtection="0"/>
    <xf numFmtId="0" fontId="147" fillId="73" borderId="2229">
      <alignment horizontal="left" vertical="center" wrapText="1"/>
    </xf>
    <xf numFmtId="1" fontId="121" fillId="69" borderId="2180" applyNumberFormat="0" applyBorder="0" applyAlignment="0">
      <alignment horizontal="centerContinuous" vertical="center"/>
      <protection locked="0"/>
    </xf>
    <xf numFmtId="224" fontId="108" fillId="0" borderId="2100" applyFont="0" applyFill="0" applyBorder="0" applyAlignment="0" applyProtection="0"/>
    <xf numFmtId="10" fontId="108" fillId="65" borderId="2215" applyNumberFormat="0" applyBorder="0" applyAlignment="0" applyProtection="0"/>
    <xf numFmtId="0" fontId="47" fillId="0" borderId="2207">
      <alignment horizontal="left" vertical="center"/>
    </xf>
    <xf numFmtId="237" fontId="12" fillId="71" borderId="2196" applyNumberFormat="0" applyFont="0" applyBorder="0" applyAlignment="0" applyProtection="0"/>
    <xf numFmtId="1" fontId="121" fillId="69" borderId="2180" applyNumberFormat="0" applyBorder="0" applyAlignment="0">
      <alignment horizontal="centerContinuous" vertical="center"/>
      <protection locked="0"/>
    </xf>
    <xf numFmtId="224" fontId="108" fillId="0" borderId="2100" applyFont="0" applyFill="0" applyBorder="0" applyAlignment="0" applyProtection="0"/>
    <xf numFmtId="0" fontId="25" fillId="8" borderId="2204" applyNumberFormat="0" applyAlignment="0" applyProtection="0"/>
    <xf numFmtId="0" fontId="12" fillId="0" borderId="2255"/>
    <xf numFmtId="0" fontId="147" fillId="73" borderId="2229">
      <alignment horizontal="left" vertical="center" wrapText="1"/>
    </xf>
    <xf numFmtId="0" fontId="47" fillId="0" borderId="2224">
      <alignment horizontal="left" vertical="center"/>
    </xf>
    <xf numFmtId="10" fontId="108" fillId="65" borderId="2231" applyNumberFormat="0" applyBorder="0" applyAlignment="0" applyProtection="0"/>
    <xf numFmtId="237" fontId="12" fillId="71" borderId="2215" applyNumberFormat="0" applyFont="0" applyBorder="0" applyAlignment="0" applyProtection="0"/>
    <xf numFmtId="224" fontId="108" fillId="0" borderId="2100" applyFont="0" applyFill="0" applyBorder="0" applyAlignment="0" applyProtection="0"/>
    <xf numFmtId="1" fontId="121" fillId="69" borderId="2220" applyNumberFormat="0" applyBorder="0" applyAlignment="0">
      <alignment horizontal="centerContinuous" vertical="center"/>
      <protection locked="0"/>
    </xf>
    <xf numFmtId="241" fontId="12" fillId="65" borderId="1665" applyNumberFormat="0" applyFont="0" applyBorder="0" applyAlignment="0">
      <alignment horizontal="right" vertical="center"/>
      <protection locked="0"/>
    </xf>
    <xf numFmtId="0" fontId="25" fillId="8" borderId="2221" applyNumberFormat="0" applyAlignment="0" applyProtection="0"/>
    <xf numFmtId="0" fontId="47" fillId="0" borderId="2246">
      <alignment horizontal="left" vertical="center"/>
    </xf>
    <xf numFmtId="237" fontId="12" fillId="71" borderId="2231" applyNumberFormat="0" applyFont="0" applyBorder="0" applyAlignment="0" applyProtection="0"/>
    <xf numFmtId="224" fontId="108" fillId="0" borderId="2100" applyFont="0" applyFill="0" applyBorder="0" applyAlignment="0" applyProtection="0"/>
    <xf numFmtId="0" fontId="12" fillId="0" borderId="2255"/>
    <xf numFmtId="0" fontId="147" fillId="73" borderId="2252">
      <alignment horizontal="left" vertical="center" wrapText="1"/>
    </xf>
    <xf numFmtId="1" fontId="121" fillId="69" borderId="2247" applyNumberFormat="0" applyBorder="0" applyAlignment="0">
      <alignment horizontal="centerContinuous" vertical="center"/>
      <protection locked="0"/>
    </xf>
    <xf numFmtId="10" fontId="108" fillId="65" borderId="2255" applyNumberFormat="0" applyBorder="0" applyAlignment="0" applyProtection="0"/>
    <xf numFmtId="0" fontId="25" fillId="8" borderId="2232" applyNumberFormat="0" applyAlignment="0" applyProtection="0"/>
    <xf numFmtId="0" fontId="47" fillId="0" borderId="2246">
      <alignment horizontal="left" vertical="center"/>
    </xf>
    <xf numFmtId="224" fontId="108" fillId="0" borderId="2100" applyFont="0" applyFill="0" applyBorder="0" applyAlignment="0" applyProtection="0"/>
    <xf numFmtId="224" fontId="108" fillId="0" borderId="2100" applyFont="0" applyFill="0" applyBorder="0" applyAlignment="0" applyProtection="0"/>
    <xf numFmtId="1" fontId="121" fillId="69" borderId="2247" applyNumberFormat="0" applyBorder="0" applyAlignment="0">
      <alignment horizontal="centerContinuous" vertical="center"/>
      <protection locked="0"/>
    </xf>
    <xf numFmtId="0" fontId="25" fillId="8" borderId="2232" applyNumberFormat="0" applyAlignment="0" applyProtection="0"/>
    <xf numFmtId="0" fontId="47" fillId="0" borderId="2260">
      <alignment horizontal="left" vertical="center"/>
    </xf>
    <xf numFmtId="237" fontId="12" fillId="71" borderId="2255" applyNumberFormat="0" applyFont="0" applyBorder="0" applyAlignment="0" applyProtection="0"/>
    <xf numFmtId="0" fontId="147" fillId="73" borderId="2239">
      <alignment horizontal="left" vertical="center" wrapText="1"/>
    </xf>
    <xf numFmtId="0" fontId="12" fillId="0" borderId="2255"/>
    <xf numFmtId="224" fontId="108" fillId="0" borderId="2100" applyFont="0" applyFill="0" applyBorder="0" applyAlignment="0" applyProtection="0"/>
    <xf numFmtId="1" fontId="121" fillId="69" borderId="2261" applyNumberFormat="0" applyBorder="0" applyAlignment="0">
      <alignment horizontal="centerContinuous" vertical="center"/>
      <protection locked="0"/>
    </xf>
    <xf numFmtId="10" fontId="108" fillId="65" borderId="2255" applyNumberFormat="0" applyBorder="0" applyAlignment="0" applyProtection="0"/>
    <xf numFmtId="0" fontId="25" fillId="8" borderId="2256" applyNumberFormat="0" applyAlignment="0" applyProtection="0"/>
    <xf numFmtId="0" fontId="147" fillId="73" borderId="2252">
      <alignment horizontal="left" vertical="center" wrapText="1"/>
    </xf>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0" fontId="47" fillId="0" borderId="2224">
      <alignment horizontal="left" vertical="center"/>
    </xf>
    <xf numFmtId="0" fontId="12" fillId="0" borderId="2292"/>
    <xf numFmtId="237" fontId="12" fillId="71" borderId="2255" applyNumberFormat="0" applyFont="0" applyBorder="0" applyAlignment="0" applyProtection="0"/>
    <xf numFmtId="241" fontId="194" fillId="86" borderId="2164" applyNumberFormat="0" applyBorder="0" applyAlignment="0" applyProtection="0">
      <alignment vertical="center"/>
    </xf>
    <xf numFmtId="171" fontId="85" fillId="0" borderId="2173"/>
    <xf numFmtId="224" fontId="108" fillId="0" borderId="2100" applyFont="0" applyFill="0" applyBorder="0" applyAlignment="0" applyProtection="0"/>
    <xf numFmtId="0" fontId="147" fillId="73" borderId="2270">
      <alignment horizontal="left" vertical="center" wrapText="1"/>
    </xf>
    <xf numFmtId="1" fontId="121" fillId="69" borderId="2236" applyNumberFormat="0" applyBorder="0" applyAlignment="0">
      <alignment horizontal="centerContinuous" vertical="center"/>
      <protection locked="0"/>
    </xf>
    <xf numFmtId="224" fontId="108" fillId="0" borderId="2100" applyFont="0" applyFill="0" applyBorder="0" applyAlignment="0" applyProtection="0"/>
    <xf numFmtId="0" fontId="47" fillId="0" borderId="2260">
      <alignment horizontal="left" vertical="center"/>
    </xf>
    <xf numFmtId="241" fontId="194" fillId="86" borderId="2194" applyNumberFormat="0" applyBorder="0" applyAlignment="0" applyProtection="0">
      <alignment vertical="center"/>
    </xf>
    <xf numFmtId="171" fontId="85" fillId="0" borderId="2195"/>
    <xf numFmtId="10" fontId="108" fillId="65" borderId="2255" applyNumberFormat="0" applyBorder="0" applyAlignment="0" applyProtection="0"/>
    <xf numFmtId="0" fontId="25" fillId="8" borderId="2256" applyNumberFormat="0" applyAlignment="0" applyProtection="0"/>
    <xf numFmtId="224" fontId="108" fillId="0" borderId="2100" applyFont="0" applyFill="0" applyBorder="0" applyAlignment="0" applyProtection="0"/>
    <xf numFmtId="1" fontId="121" fillId="69" borderId="2236" applyNumberFormat="0" applyBorder="0" applyAlignment="0">
      <alignment horizontal="centerContinuous" vertical="center"/>
      <protection locked="0"/>
    </xf>
    <xf numFmtId="224" fontId="108" fillId="0" borderId="2100" applyFont="0" applyFill="0" applyBorder="0" applyAlignment="0" applyProtection="0"/>
    <xf numFmtId="0" fontId="147" fillId="73" borderId="2252">
      <alignment horizontal="left" vertical="center" wrapText="1"/>
    </xf>
    <xf numFmtId="0" fontId="25" fillId="8" borderId="2241" applyNumberFormat="0" applyAlignment="0" applyProtection="0"/>
    <xf numFmtId="224" fontId="108" fillId="0" borderId="2100" applyFont="0" applyFill="0" applyBorder="0" applyAlignment="0" applyProtection="0"/>
    <xf numFmtId="241" fontId="194" fillId="86" borderId="2194" applyNumberFormat="0" applyBorder="0" applyAlignment="0" applyProtection="0">
      <alignment vertical="center"/>
    </xf>
    <xf numFmtId="171" fontId="85" fillId="0" borderId="2195"/>
    <xf numFmtId="0" fontId="47" fillId="0" borderId="2260">
      <alignment horizontal="left" vertical="center"/>
    </xf>
    <xf numFmtId="224" fontId="108" fillId="0" borderId="2100" applyFont="0" applyFill="0" applyBorder="0" applyAlignment="0" applyProtection="0"/>
    <xf numFmtId="0" fontId="47" fillId="0" borderId="2263">
      <alignment horizontal="left" vertical="center"/>
    </xf>
    <xf numFmtId="1" fontId="121" fillId="69" borderId="2236" applyNumberFormat="0" applyBorder="0" applyAlignment="0">
      <alignment horizontal="centerContinuous" vertical="center"/>
      <protection locked="0"/>
    </xf>
    <xf numFmtId="237" fontId="12" fillId="71" borderId="2255" applyNumberFormat="0" applyFont="0" applyBorder="0" applyAlignment="0" applyProtection="0"/>
    <xf numFmtId="0" fontId="147" fillId="73" borderId="2289">
      <alignment horizontal="left" vertical="center" wrapText="1"/>
    </xf>
    <xf numFmtId="0" fontId="25" fillId="8" borderId="2241" applyNumberFormat="0" applyAlignment="0" applyProtection="0"/>
    <xf numFmtId="166" fontId="113" fillId="0" borderId="2162">
      <protection locked="0"/>
    </xf>
    <xf numFmtId="224" fontId="108" fillId="0" borderId="2100" applyFont="0" applyFill="0" applyBorder="0" applyAlignment="0" applyProtection="0"/>
    <xf numFmtId="1" fontId="121" fillId="69" borderId="2266" applyNumberFormat="0" applyBorder="0" applyAlignment="0">
      <alignment horizontal="centerContinuous" vertical="center"/>
      <protection locked="0"/>
    </xf>
    <xf numFmtId="10" fontId="108" fillId="65" borderId="2292" applyNumberFormat="0" applyBorder="0" applyAlignment="0" applyProtection="0"/>
    <xf numFmtId="224" fontId="108" fillId="0" borderId="2100" applyFont="0" applyFill="0" applyBorder="0" applyAlignment="0" applyProtection="0"/>
    <xf numFmtId="0" fontId="25" fillId="8" borderId="2241" applyNumberFormat="0" applyAlignment="0" applyProtection="0"/>
    <xf numFmtId="241" fontId="194" fillId="86" borderId="2213" applyNumberFormat="0" applyBorder="0" applyAlignment="0" applyProtection="0">
      <alignment vertical="center"/>
    </xf>
    <xf numFmtId="171" fontId="85" fillId="0" borderId="2214"/>
    <xf numFmtId="224" fontId="108" fillId="0" borderId="2100" applyFont="0" applyFill="0" applyBorder="0" applyAlignment="0" applyProtection="0"/>
    <xf numFmtId="0" fontId="12" fillId="24" borderId="2176" applyNumberFormat="0" applyFont="0" applyAlignment="0" applyProtection="0"/>
    <xf numFmtId="0" fontId="25" fillId="8" borderId="2273" applyNumberFormat="0" applyAlignment="0" applyProtection="0"/>
    <xf numFmtId="224" fontId="108" fillId="0" borderId="2100" applyFont="0" applyFill="0" applyBorder="0" applyAlignment="0" applyProtection="0"/>
    <xf numFmtId="0" fontId="47" fillId="0" borderId="2297">
      <alignment horizontal="left" vertical="center"/>
    </xf>
    <xf numFmtId="241" fontId="194" fillId="86" borderId="2245" applyNumberFormat="0" applyBorder="0" applyAlignment="0" applyProtection="0">
      <alignment vertical="center"/>
    </xf>
    <xf numFmtId="241" fontId="194" fillId="86" borderId="2240" applyNumberFormat="0" applyBorder="0" applyAlignment="0" applyProtection="0">
      <alignment vertical="center"/>
    </xf>
    <xf numFmtId="171" fontId="85" fillId="0" borderId="2230"/>
    <xf numFmtId="166" fontId="113" fillId="0" borderId="2199">
      <protection locked="0"/>
    </xf>
    <xf numFmtId="237" fontId="12" fillId="71" borderId="2292" applyNumberFormat="0" applyFont="0" applyBorder="0" applyAlignment="0" applyProtection="0"/>
    <xf numFmtId="224" fontId="108" fillId="0" borderId="2100" applyFont="0" applyFill="0" applyBorder="0" applyAlignment="0" applyProtection="0"/>
    <xf numFmtId="1" fontId="121" fillId="69" borderId="2298" applyNumberFormat="0" applyBorder="0" applyAlignment="0">
      <alignment horizontal="centerContinuous" vertical="center"/>
      <protection locked="0"/>
    </xf>
    <xf numFmtId="224" fontId="108" fillId="0" borderId="2100" applyFont="0" applyFill="0" applyBorder="0" applyAlignment="0" applyProtection="0"/>
    <xf numFmtId="0" fontId="47" fillId="0" borderId="2297">
      <alignment horizontal="left" vertical="center"/>
    </xf>
    <xf numFmtId="0" fontId="25" fillId="8" borderId="2293" applyNumberFormat="0" applyAlignment="0" applyProtection="0"/>
    <xf numFmtId="166" fontId="113" fillId="0" borderId="2211">
      <protection locked="0"/>
    </xf>
    <xf numFmtId="224" fontId="108" fillId="0" borderId="2100" applyFont="0" applyFill="0" applyBorder="0" applyAlignment="0" applyProtection="0"/>
    <xf numFmtId="1" fontId="121" fillId="69" borderId="2298" applyNumberFormat="0" applyBorder="0" applyAlignment="0">
      <alignment horizontal="centerContinuous" vertical="center"/>
      <protection locked="0"/>
    </xf>
    <xf numFmtId="0" fontId="25" fillId="8" borderId="2293" applyNumberFormat="0" applyAlignment="0" applyProtection="0"/>
    <xf numFmtId="224" fontId="108" fillId="0" borderId="2100" applyFont="0" applyFill="0" applyBorder="0" applyAlignment="0" applyProtection="0"/>
    <xf numFmtId="171" fontId="85" fillId="0" borderId="2254"/>
    <xf numFmtId="171" fontId="85" fillId="0" borderId="2254"/>
    <xf numFmtId="241" fontId="194" fillId="86" borderId="2253" applyNumberFormat="0" applyBorder="0" applyAlignment="0" applyProtection="0">
      <alignment vertical="center"/>
    </xf>
    <xf numFmtId="166" fontId="113" fillId="0" borderId="2228">
      <protection locked="0"/>
    </xf>
    <xf numFmtId="224" fontId="108" fillId="0" borderId="2100" applyFont="0" applyFill="0" applyBorder="0" applyAlignment="0" applyProtection="0"/>
    <xf numFmtId="166" fontId="113" fillId="0" borderId="2228">
      <protection locked="0"/>
    </xf>
    <xf numFmtId="0" fontId="17" fillId="21" borderId="2166" applyNumberFormat="0" applyAlignment="0" applyProtection="0"/>
    <xf numFmtId="0" fontId="12" fillId="24" borderId="2233" applyNumberFormat="0" applyFont="0" applyAlignment="0" applyProtection="0"/>
    <xf numFmtId="241" fontId="194" fillId="86" borderId="2253" applyNumberFormat="0" applyBorder="0" applyAlignment="0" applyProtection="0">
      <alignment vertical="center"/>
    </xf>
    <xf numFmtId="171" fontId="85" fillId="0" borderId="2254"/>
    <xf numFmtId="0" fontId="83" fillId="0" borderId="2171" applyNumberFormat="0" applyFont="0" applyFill="0" applyAlignment="0" applyProtection="0"/>
    <xf numFmtId="171" fontId="85" fillId="0" borderId="2254"/>
    <xf numFmtId="0" fontId="17" fillId="21" borderId="2175" applyNumberFormat="0" applyAlignment="0" applyProtection="0"/>
    <xf numFmtId="208" fontId="90" fillId="63" borderId="2161"/>
    <xf numFmtId="0" fontId="83" fillId="0" borderId="2181" applyNumberFormat="0" applyFont="0" applyFill="0" applyAlignment="0" applyProtection="0"/>
    <xf numFmtId="0" fontId="12" fillId="24" borderId="2233" applyNumberFormat="0" applyFont="0" applyAlignment="0" applyProtection="0"/>
    <xf numFmtId="167" fontId="87" fillId="0" borderId="2182" applyFont="0"/>
    <xf numFmtId="171" fontId="85" fillId="0" borderId="2254"/>
    <xf numFmtId="208" fontId="90" fillId="63" borderId="2198"/>
    <xf numFmtId="171" fontId="85" fillId="0" borderId="2265"/>
    <xf numFmtId="166" fontId="113" fillId="0" borderId="2251">
      <protection locked="0"/>
    </xf>
    <xf numFmtId="167" fontId="87" fillId="0" borderId="2197" applyFont="0"/>
    <xf numFmtId="0" fontId="12" fillId="24" borderId="2259" applyNumberFormat="0" applyFont="0" applyAlignment="0" applyProtection="0"/>
    <xf numFmtId="0" fontId="17" fillId="21" borderId="2204" applyNumberFormat="0" applyAlignment="0" applyProtection="0"/>
    <xf numFmtId="0" fontId="83" fillId="0" borderId="2208" applyNumberFormat="0" applyFont="0" applyFill="0" applyAlignment="0" applyProtection="0"/>
    <xf numFmtId="241" fontId="194" fillId="86" borderId="2253" applyNumberFormat="0" applyBorder="0" applyAlignment="0" applyProtection="0">
      <alignment vertical="center"/>
    </xf>
    <xf numFmtId="171" fontId="85" fillId="0" borderId="2254"/>
    <xf numFmtId="208" fontId="90" fillId="63" borderId="2210"/>
    <xf numFmtId="167" fontId="87" fillId="0" borderId="2209" applyFont="0"/>
    <xf numFmtId="171" fontId="85" fillId="0" borderId="2265"/>
    <xf numFmtId="0" fontId="17" fillId="21" borderId="2221" applyNumberFormat="0" applyAlignment="0" applyProtection="0"/>
    <xf numFmtId="0" fontId="83" fillId="0" borderId="2225" applyNumberFormat="0" applyFont="0" applyFill="0" applyAlignment="0" applyProtection="0"/>
    <xf numFmtId="208" fontId="90" fillId="63" borderId="2227"/>
    <xf numFmtId="241" fontId="194" fillId="86" borderId="2253" applyNumberFormat="0" applyBorder="0" applyAlignment="0" applyProtection="0">
      <alignment vertical="center"/>
    </xf>
    <xf numFmtId="171" fontId="85" fillId="0" borderId="2254"/>
    <xf numFmtId="167" fontId="87" fillId="0" borderId="2226" applyFont="0"/>
    <xf numFmtId="166" fontId="113" fillId="0" borderId="2238">
      <protection locked="0"/>
    </xf>
    <xf numFmtId="0" fontId="12" fillId="24" borderId="2259" applyNumberFormat="0" applyFont="0" applyAlignment="0" applyProtection="0"/>
    <xf numFmtId="241" fontId="194" fillId="86" borderId="2253" applyNumberFormat="0" applyBorder="0" applyAlignment="0" applyProtection="0">
      <alignment vertical="center"/>
    </xf>
    <xf numFmtId="171" fontId="85" fillId="0" borderId="2254"/>
    <xf numFmtId="0" fontId="17" fillId="21" borderId="2232" applyNumberFormat="0" applyAlignment="0" applyProtection="0"/>
    <xf numFmtId="0" fontId="83" fillId="0" borderId="2248" applyNumberFormat="0" applyFont="0" applyFill="0" applyAlignment="0" applyProtection="0"/>
    <xf numFmtId="260" fontId="164" fillId="0" borderId="2188" applyBorder="0"/>
    <xf numFmtId="166" fontId="113" fillId="0" borderId="2251">
      <protection locked="0"/>
    </xf>
    <xf numFmtId="260" fontId="164" fillId="0" borderId="2170" applyBorder="0"/>
    <xf numFmtId="0" fontId="12" fillId="24" borderId="2242" applyNumberFormat="0" applyFont="0" applyAlignment="0" applyProtection="0"/>
    <xf numFmtId="208" fontId="90" fillId="63" borderId="2227"/>
    <xf numFmtId="167" fontId="87" fillId="0" borderId="2226" applyFont="0"/>
    <xf numFmtId="241" fontId="194" fillId="86" borderId="2290" applyNumberFormat="0" applyBorder="0" applyAlignment="0" applyProtection="0">
      <alignment vertical="center"/>
    </xf>
    <xf numFmtId="171" fontId="85" fillId="0" borderId="2291"/>
    <xf numFmtId="0" fontId="17" fillId="21" borderId="2232" applyNumberFormat="0" applyAlignment="0" applyProtection="0"/>
    <xf numFmtId="0" fontId="83" fillId="0" borderId="2248" applyNumberFormat="0" applyFont="0" applyFill="0" applyAlignment="0" applyProtection="0"/>
    <xf numFmtId="0" fontId="12" fillId="24" borderId="2242" applyNumberFormat="0" applyFont="0" applyAlignment="0" applyProtection="0"/>
    <xf numFmtId="166" fontId="113" fillId="0" borderId="2269">
      <protection locked="0"/>
    </xf>
    <xf numFmtId="0" fontId="12" fillId="24" borderId="2242" applyNumberFormat="0" applyFont="0" applyAlignment="0" applyProtection="0"/>
    <xf numFmtId="241" fontId="194" fillId="86" borderId="2304" applyNumberFormat="0" applyBorder="0" applyAlignment="0" applyProtection="0">
      <alignment vertical="center"/>
    </xf>
    <xf numFmtId="0" fontId="17" fillId="21" borderId="2256" applyNumberFormat="0" applyAlignment="0" applyProtection="0"/>
    <xf numFmtId="171" fontId="85" fillId="0" borderId="2305"/>
    <xf numFmtId="0" fontId="83" fillId="0" borderId="2262" applyNumberFormat="0" applyFont="0" applyFill="0" applyAlignment="0" applyProtection="0"/>
    <xf numFmtId="0" fontId="12" fillId="24" borderId="2169" applyNumberFormat="0" applyFont="0" applyAlignment="0" applyProtection="0"/>
    <xf numFmtId="208" fontId="90" fillId="63" borderId="2250"/>
    <xf numFmtId="167" fontId="87" fillId="0" borderId="2249" applyFont="0"/>
    <xf numFmtId="166" fontId="113" fillId="0" borderId="2251">
      <protection locked="0"/>
    </xf>
    <xf numFmtId="0" fontId="83" fillId="0" borderId="2225" applyNumberFormat="0" applyFont="0" applyFill="0" applyAlignment="0" applyProtection="0"/>
    <xf numFmtId="166" fontId="113" fillId="0" borderId="2288">
      <protection locked="0"/>
    </xf>
    <xf numFmtId="0" fontId="12" fillId="24" borderId="2294" applyNumberFormat="0" applyFont="0" applyAlignment="0" applyProtection="0"/>
    <xf numFmtId="0" fontId="17" fillId="21" borderId="2256" applyNumberFormat="0" applyAlignment="0" applyProtection="0"/>
    <xf numFmtId="0" fontId="83" fillId="0" borderId="2225" applyNumberFormat="0" applyFont="0" applyFill="0" applyAlignment="0" applyProtection="0"/>
    <xf numFmtId="0" fontId="12" fillId="24" borderId="2294" applyNumberFormat="0" applyFont="0" applyAlignment="0" applyProtection="0"/>
    <xf numFmtId="208" fontId="90" fillId="63" borderId="2237"/>
    <xf numFmtId="0" fontId="17" fillId="21" borderId="2241" applyNumberFormat="0" applyAlignment="0" applyProtection="0"/>
    <xf numFmtId="0" fontId="83" fillId="0" borderId="2225" applyNumberFormat="0" applyFont="0" applyFill="0" applyAlignment="0" applyProtection="0"/>
    <xf numFmtId="208" fontId="90" fillId="63" borderId="2250"/>
    <xf numFmtId="167" fontId="87" fillId="0" borderId="2249" applyFont="0"/>
    <xf numFmtId="0" fontId="17" fillId="21" borderId="2241" applyNumberFormat="0" applyAlignment="0" applyProtection="0"/>
    <xf numFmtId="0" fontId="83" fillId="0" borderId="2225" applyNumberFormat="0" applyFont="0" applyFill="0" applyAlignment="0" applyProtection="0"/>
    <xf numFmtId="0" fontId="17" fillId="21" borderId="2241" applyNumberFormat="0" applyAlignment="0" applyProtection="0"/>
    <xf numFmtId="0" fontId="83" fillId="0" borderId="2267" applyNumberFormat="0" applyFont="0" applyFill="0" applyAlignment="0" applyProtection="0"/>
    <xf numFmtId="0" fontId="12" fillId="61" borderId="2166" applyNumberFormat="0">
      <alignment horizontal="left" vertical="center"/>
    </xf>
    <xf numFmtId="0" fontId="12" fillId="60" borderId="2166" applyNumberFormat="0">
      <alignment horizontal="centerContinuous" vertical="center" wrapText="1"/>
    </xf>
    <xf numFmtId="208" fontId="90" fillId="63" borderId="2268"/>
    <xf numFmtId="0" fontId="17" fillId="21" borderId="2273" applyNumberFormat="0" applyAlignment="0" applyProtection="0"/>
    <xf numFmtId="241" fontId="194" fillId="86" borderId="2164" applyNumberFormat="0" applyBorder="0" applyAlignment="0" applyProtection="0">
      <alignment vertical="center"/>
    </xf>
    <xf numFmtId="0" fontId="12" fillId="61" borderId="2175" applyNumberFormat="0">
      <alignment horizontal="left" vertical="center"/>
    </xf>
    <xf numFmtId="260" fontId="164" fillId="0" borderId="2201" applyBorder="0"/>
    <xf numFmtId="260" fontId="164" fillId="0" borderId="2207" applyBorder="0"/>
    <xf numFmtId="0" fontId="12" fillId="60" borderId="2175" applyNumberFormat="0">
      <alignment horizontal="centerContinuous" vertical="center" wrapText="1"/>
    </xf>
    <xf numFmtId="208" fontId="90" fillId="63" borderId="2250"/>
    <xf numFmtId="260" fontId="164" fillId="0" borderId="2170" applyBorder="0"/>
    <xf numFmtId="0" fontId="17" fillId="21" borderId="2293" applyNumberFormat="0" applyAlignment="0" applyProtection="0"/>
    <xf numFmtId="0" fontId="83" fillId="0" borderId="2299" applyNumberFormat="0" applyFont="0" applyFill="0" applyAlignment="0" applyProtection="0"/>
    <xf numFmtId="208" fontId="90" fillId="63" borderId="2287"/>
    <xf numFmtId="0" fontId="17" fillId="21" borderId="2293" applyNumberFormat="0" applyAlignment="0" applyProtection="0"/>
    <xf numFmtId="167" fontId="87" fillId="0" borderId="2286" applyFont="0"/>
    <xf numFmtId="0" fontId="83" fillId="0" borderId="2299" applyNumberFormat="0" applyFont="0" applyFill="0" applyAlignment="0" applyProtection="0"/>
    <xf numFmtId="0" fontId="147" fillId="73" borderId="2200">
      <alignment horizontal="left" vertical="center" wrapText="1"/>
    </xf>
    <xf numFmtId="166" fontId="113" fillId="0" borderId="2199">
      <protection locked="0"/>
    </xf>
    <xf numFmtId="208" fontId="90" fillId="63" borderId="2198"/>
    <xf numFmtId="0" fontId="147" fillId="73" borderId="2229">
      <alignment horizontal="left" vertical="center" wrapText="1"/>
    </xf>
    <xf numFmtId="0" fontId="147" fillId="73" borderId="2212">
      <alignment horizontal="left" vertical="center" wrapText="1"/>
    </xf>
    <xf numFmtId="166" fontId="113" fillId="0" borderId="2211">
      <protection locked="0"/>
    </xf>
    <xf numFmtId="208" fontId="90" fillId="63" borderId="2210"/>
    <xf numFmtId="166" fontId="113" fillId="0" borderId="2228">
      <protection locked="0"/>
    </xf>
    <xf numFmtId="208" fontId="90" fillId="63" borderId="2227"/>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0" fontId="147" fillId="73" borderId="2229">
      <alignment horizontal="left" vertical="center" wrapText="1"/>
    </xf>
    <xf numFmtId="166" fontId="113" fillId="0" borderId="2228">
      <protection locked="0"/>
    </xf>
    <xf numFmtId="208" fontId="90" fillId="63" borderId="2227"/>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39">
      <alignment horizontal="left" vertical="center" wrapText="1"/>
    </xf>
    <xf numFmtId="166" fontId="113" fillId="0" borderId="2238">
      <protection locked="0"/>
    </xf>
    <xf numFmtId="208" fontId="90" fillId="63" borderId="2237"/>
    <xf numFmtId="0" fontId="147" fillId="73" borderId="2239">
      <alignment horizontal="left" vertical="center" wrapText="1"/>
    </xf>
    <xf numFmtId="166" fontId="113" fillId="0" borderId="2238">
      <protection locked="0"/>
    </xf>
    <xf numFmtId="208" fontId="90" fillId="63" borderId="2237"/>
    <xf numFmtId="0" fontId="147" fillId="73" borderId="2252">
      <alignment horizontal="left" vertical="center" wrapText="1"/>
    </xf>
    <xf numFmtId="166" fontId="113" fillId="0" borderId="2251">
      <protection locked="0"/>
    </xf>
    <xf numFmtId="0" fontId="147" fillId="73" borderId="2270">
      <alignment horizontal="left" vertical="center" wrapText="1"/>
    </xf>
    <xf numFmtId="166" fontId="113" fillId="0" borderId="2269">
      <protection locked="0"/>
    </xf>
    <xf numFmtId="208" fontId="90" fillId="63" borderId="2268"/>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89">
      <alignment horizontal="left" vertical="center" wrapText="1"/>
    </xf>
    <xf numFmtId="166" fontId="113" fillId="0" borderId="2288">
      <protection locked="0"/>
    </xf>
    <xf numFmtId="208" fontId="90" fillId="63" borderId="2287"/>
    <xf numFmtId="0" fontId="147" fillId="73" borderId="2163">
      <alignment horizontal="left" vertical="center" wrapText="1"/>
    </xf>
    <xf numFmtId="166" fontId="113" fillId="0" borderId="2162">
      <protection locked="0"/>
    </xf>
    <xf numFmtId="208" fontId="90" fillId="63" borderId="2161"/>
    <xf numFmtId="0" fontId="12" fillId="0" borderId="2160"/>
    <xf numFmtId="0" fontId="12" fillId="0" borderId="2183"/>
    <xf numFmtId="0" fontId="12" fillId="0" borderId="2160"/>
    <xf numFmtId="0" fontId="12" fillId="0" borderId="2215"/>
    <xf numFmtId="0" fontId="12" fillId="0" borderId="2231"/>
    <xf numFmtId="0" fontId="147" fillId="73" borderId="2163">
      <alignment horizontal="left" vertical="center" wrapText="1"/>
    </xf>
    <xf numFmtId="0" fontId="12" fillId="0" borderId="2231"/>
    <xf numFmtId="10" fontId="108" fillId="65" borderId="2160" applyNumberFormat="0" applyBorder="0" applyAlignment="0" applyProtection="0"/>
    <xf numFmtId="0" fontId="147" fillId="73" borderId="2193">
      <alignment horizontal="left" vertical="center" wrapText="1"/>
    </xf>
    <xf numFmtId="0" fontId="12" fillId="0" borderId="2231"/>
    <xf numFmtId="0" fontId="147" fillId="73" borderId="2157">
      <alignment horizontal="left" vertical="center" wrapText="1"/>
    </xf>
    <xf numFmtId="10" fontId="108" fillId="65" borderId="2183" applyNumberFormat="0" applyBorder="0" applyAlignment="0" applyProtection="0"/>
    <xf numFmtId="10" fontId="108" fillId="65" borderId="2160" applyNumberFormat="0" applyBorder="0" applyAlignment="0" applyProtection="0"/>
    <xf numFmtId="0" fontId="12" fillId="0" borderId="2255"/>
    <xf numFmtId="0" fontId="147" fillId="73" borderId="2200">
      <alignment horizontal="left" vertical="center" wrapText="1"/>
    </xf>
    <xf numFmtId="0" fontId="12" fillId="0" borderId="2231"/>
    <xf numFmtId="0" fontId="47" fillId="0" borderId="2170">
      <alignment horizontal="left" vertical="center"/>
    </xf>
    <xf numFmtId="237" fontId="12" fillId="71" borderId="2160" applyNumberFormat="0" applyFont="0" applyBorder="0" applyAlignment="0" applyProtection="0"/>
    <xf numFmtId="0" fontId="147" fillId="73" borderId="2239">
      <alignment horizontal="left" vertical="center" wrapText="1"/>
    </xf>
    <xf numFmtId="0" fontId="12" fillId="0" borderId="2255"/>
    <xf numFmtId="10" fontId="108" fillId="65" borderId="2215" applyNumberFormat="0" applyBorder="0" applyAlignment="0" applyProtection="0"/>
    <xf numFmtId="0" fontId="47" fillId="0" borderId="2188">
      <alignment horizontal="left" vertical="center"/>
    </xf>
    <xf numFmtId="241" fontId="12" fillId="65" borderId="1665" applyNumberFormat="0" applyFont="0" applyBorder="0" applyAlignment="0">
      <alignment horizontal="right" vertical="center"/>
      <protection locked="0"/>
    </xf>
    <xf numFmtId="1" fontId="121" fillId="69" borderId="2165" applyNumberFormat="0" applyBorder="0" applyAlignment="0">
      <alignment horizontal="centerContinuous" vertical="center"/>
      <protection locked="0"/>
    </xf>
    <xf numFmtId="237" fontId="12" fillId="71" borderId="2183" applyNumberFormat="0" applyFont="0" applyBorder="0" applyAlignment="0" applyProtection="0"/>
    <xf numFmtId="0" fontId="47" fillId="0" borderId="2170">
      <alignment horizontal="left" vertical="center"/>
    </xf>
    <xf numFmtId="0" fontId="147" fillId="73" borderId="2229">
      <alignment horizontal="left" vertical="center" wrapText="1"/>
    </xf>
    <xf numFmtId="237" fontId="12" fillId="71" borderId="2160" applyNumberFormat="0" applyFont="0" applyBorder="0" applyAlignment="0" applyProtection="0"/>
    <xf numFmtId="10" fontId="108" fillId="65" borderId="2231" applyNumberFormat="0" applyBorder="0" applyAlignment="0" applyProtection="0"/>
    <xf numFmtId="0" fontId="25" fillId="8" borderId="2166" applyNumberFormat="0" applyAlignment="0" applyProtection="0"/>
    <xf numFmtId="0" fontId="12" fillId="0" borderId="2255"/>
    <xf numFmtId="1" fontId="121" fillId="69" borderId="2189" applyNumberFormat="0" applyBorder="0" applyAlignment="0">
      <alignment horizontal="centerContinuous" vertical="center"/>
      <protection locked="0"/>
    </xf>
    <xf numFmtId="10" fontId="108" fillId="65" borderId="2231" applyNumberFormat="0" applyBorder="0" applyAlignment="0" applyProtection="0"/>
    <xf numFmtId="1" fontId="121" fillId="69" borderId="2165" applyNumberFormat="0" applyBorder="0" applyAlignment="0">
      <alignment horizontal="centerContinuous" vertical="center"/>
      <protection locked="0"/>
    </xf>
    <xf numFmtId="0" fontId="147" fillId="73" borderId="2252">
      <alignment horizontal="left" vertical="center" wrapText="1"/>
    </xf>
    <xf numFmtId="0" fontId="25" fillId="8" borderId="2184" applyNumberFormat="0" applyAlignment="0" applyProtection="0"/>
    <xf numFmtId="0" fontId="25" fillId="8" borderId="2166" applyNumberFormat="0" applyAlignment="0" applyProtection="0"/>
    <xf numFmtId="0" fontId="12" fillId="0" borderId="2255"/>
    <xf numFmtId="0" fontId="47" fillId="0" borderId="2201">
      <alignment horizontal="left" vertical="center"/>
    </xf>
    <xf numFmtId="224" fontId="108" fillId="0" borderId="2100" applyFont="0" applyFill="0" applyBorder="0" applyAlignment="0" applyProtection="0"/>
    <xf numFmtId="10" fontId="108" fillId="65" borderId="2231" applyNumberFormat="0" applyBorder="0" applyAlignment="0" applyProtection="0"/>
    <xf numFmtId="0" fontId="147" fillId="73" borderId="2252">
      <alignment horizontal="left" vertical="center" wrapText="1"/>
    </xf>
    <xf numFmtId="0" fontId="47" fillId="0" borderId="2207">
      <alignment horizontal="left" vertical="center"/>
    </xf>
    <xf numFmtId="0" fontId="12" fillId="0" borderId="2255"/>
    <xf numFmtId="1" fontId="121" fillId="69" borderId="2202" applyNumberFormat="0" applyBorder="0" applyAlignment="0">
      <alignment horizontal="centerContinuous" vertical="center"/>
      <protection locked="0"/>
    </xf>
    <xf numFmtId="224" fontId="108" fillId="0" borderId="2100" applyFont="0" applyFill="0" applyBorder="0" applyAlignment="0" applyProtection="0"/>
    <xf numFmtId="224" fontId="108" fillId="0" borderId="2100" applyFont="0" applyFill="0" applyBorder="0" applyAlignment="0" applyProtection="0"/>
    <xf numFmtId="241" fontId="12" fillId="65" borderId="1665" applyNumberFormat="0" applyFont="0" applyBorder="0" applyAlignment="0">
      <alignment horizontal="right" vertical="center"/>
      <protection locked="0"/>
    </xf>
    <xf numFmtId="237" fontId="12" fillId="71" borderId="2215" applyNumberFormat="0" applyFont="0" applyBorder="0" applyAlignment="0" applyProtection="0"/>
    <xf numFmtId="0" fontId="147" fillId="73" borderId="2252">
      <alignment horizontal="left" vertical="center" wrapText="1"/>
    </xf>
    <xf numFmtId="241" fontId="12" fillId="65" borderId="1665" applyNumberFormat="0" applyFont="0" applyBorder="0" applyAlignment="0">
      <alignment horizontal="right" vertical="center"/>
      <protection locked="0"/>
    </xf>
    <xf numFmtId="0" fontId="25" fillId="8" borderId="2175" applyNumberFormat="0" applyAlignment="0" applyProtection="0"/>
    <xf numFmtId="0" fontId="47" fillId="0" borderId="2224">
      <alignment horizontal="left" vertical="center"/>
    </xf>
    <xf numFmtId="237" fontId="12" fillId="71" borderId="2231" applyNumberFormat="0" applyFont="0" applyBorder="0" applyAlignment="0" applyProtection="0"/>
    <xf numFmtId="10" fontId="108" fillId="65" borderId="2255" applyNumberFormat="0" applyBorder="0" applyAlignment="0" applyProtection="0"/>
    <xf numFmtId="1" fontId="121" fillId="69" borderId="2220" applyNumberFormat="0" applyBorder="0" applyAlignment="0">
      <alignment horizontal="centerContinuous" vertical="center"/>
      <protection locked="0"/>
    </xf>
    <xf numFmtId="0" fontId="147" fillId="73" borderId="2252">
      <alignment horizontal="left" vertical="center" wrapText="1"/>
    </xf>
    <xf numFmtId="0" fontId="47" fillId="0" borderId="2224">
      <alignment horizontal="left" vertical="center"/>
    </xf>
    <xf numFmtId="241" fontId="12" fillId="65" borderId="1665" applyNumberFormat="0" applyFont="0" applyBorder="0" applyAlignment="0">
      <alignment horizontal="right" vertical="center"/>
      <protection locked="0"/>
    </xf>
    <xf numFmtId="237" fontId="12" fillId="71" borderId="2231" applyNumberFormat="0" applyFont="0" applyBorder="0" applyAlignment="0" applyProtection="0"/>
    <xf numFmtId="0" fontId="25" fillId="8" borderId="2216" applyNumberFormat="0" applyAlignment="0" applyProtection="0"/>
    <xf numFmtId="0" fontId="12" fillId="0" borderId="2255"/>
    <xf numFmtId="1" fontId="121" fillId="69" borderId="2236" applyNumberFormat="0" applyBorder="0" applyAlignment="0">
      <alignment horizontal="centerContinuous" vertical="center"/>
      <protection locked="0"/>
    </xf>
    <xf numFmtId="224" fontId="108" fillId="0" borderId="2100" applyFont="0" applyFill="0" applyBorder="0" applyAlignment="0" applyProtection="0"/>
    <xf numFmtId="10" fontId="108" fillId="65" borderId="2231" applyNumberFormat="0" applyBorder="0" applyAlignment="0" applyProtection="0"/>
    <xf numFmtId="0" fontId="147" fillId="73" borderId="2239">
      <alignment horizontal="left" vertical="center" wrapText="1"/>
    </xf>
    <xf numFmtId="0" fontId="25" fillId="8" borderId="2232" applyNumberFormat="0" applyAlignment="0" applyProtection="0"/>
    <xf numFmtId="0" fontId="12" fillId="0" borderId="2279"/>
    <xf numFmtId="0" fontId="47" fillId="0" borderId="2224">
      <alignment horizontal="left" vertical="center"/>
    </xf>
    <xf numFmtId="1" fontId="121" fillId="69" borderId="2236" applyNumberFormat="0" applyBorder="0" applyAlignment="0">
      <alignment horizontal="centerContinuous" vertical="center"/>
      <protection locked="0"/>
    </xf>
    <xf numFmtId="237" fontId="12" fillId="71" borderId="2231" applyNumberFormat="0" applyFont="0" applyBorder="0" applyAlignment="0" applyProtection="0"/>
    <xf numFmtId="0" fontId="25" fillId="8" borderId="2241" applyNumberFormat="0" applyAlignment="0" applyProtection="0"/>
    <xf numFmtId="0" fontId="147" fillId="73" borderId="2252">
      <alignment horizontal="left" vertical="center" wrapText="1"/>
    </xf>
    <xf numFmtId="224" fontId="108" fillId="0" borderId="2100" applyFont="0" applyFill="0" applyBorder="0" applyAlignment="0" applyProtection="0"/>
    <xf numFmtId="10" fontId="108" fillId="65" borderId="2255" applyNumberFormat="0" applyBorder="0" applyAlignment="0" applyProtection="0"/>
    <xf numFmtId="241" fontId="12" fillId="65" borderId="1665" applyNumberFormat="0" applyFont="0" applyBorder="0" applyAlignment="0">
      <alignment horizontal="right" vertical="center"/>
      <protection locked="0"/>
    </xf>
    <xf numFmtId="0" fontId="147" fillId="73" borderId="2239">
      <alignment horizontal="left" vertical="center" wrapText="1"/>
    </xf>
    <xf numFmtId="1" fontId="121" fillId="69" borderId="2247" applyNumberFormat="0" applyBorder="0" applyAlignment="0">
      <alignment horizontal="centerContinuous" vertical="center"/>
      <protection locked="0"/>
    </xf>
    <xf numFmtId="224" fontId="108" fillId="0" borderId="2100" applyFont="0" applyFill="0" applyBorder="0" applyAlignment="0" applyProtection="0"/>
    <xf numFmtId="0" fontId="12" fillId="0" borderId="2292"/>
    <xf numFmtId="0" fontId="147" fillId="73" borderId="2252">
      <alignment horizontal="left" vertical="center" wrapText="1"/>
    </xf>
    <xf numFmtId="0" fontId="25" fillId="8" borderId="2232" applyNumberFormat="0" applyAlignment="0" applyProtection="0"/>
    <xf numFmtId="0" fontId="47" fillId="0" borderId="2260">
      <alignment horizontal="left" vertical="center"/>
    </xf>
    <xf numFmtId="10" fontId="108" fillId="65" borderId="2255" applyNumberFormat="0" applyBorder="0" applyAlignment="0" applyProtection="0"/>
    <xf numFmtId="237" fontId="12" fillId="71" borderId="2255" applyNumberFormat="0" applyFont="0" applyBorder="0" applyAlignment="0" applyProtection="0"/>
    <xf numFmtId="224" fontId="108" fillId="0" borderId="2100" applyFont="0" applyFill="0" applyBorder="0" applyAlignment="0" applyProtection="0"/>
    <xf numFmtId="10" fontId="108" fillId="65" borderId="2255" applyNumberFormat="0" applyBorder="0" applyAlignment="0" applyProtection="0"/>
    <xf numFmtId="0" fontId="47" fillId="0" borderId="2246">
      <alignment horizontal="left" vertical="center"/>
    </xf>
    <xf numFmtId="0" fontId="47" fillId="0" borderId="2260">
      <alignment horizontal="left" vertical="center"/>
    </xf>
    <xf numFmtId="1" fontId="121" fillId="69" borderId="2261" applyNumberFormat="0" applyBorder="0" applyAlignment="0">
      <alignment horizontal="centerContinuous" vertical="center"/>
      <protection locked="0"/>
    </xf>
    <xf numFmtId="237" fontId="12" fillId="71" borderId="2231" applyNumberFormat="0" applyFont="0" applyBorder="0" applyAlignment="0" applyProtection="0"/>
    <xf numFmtId="0" fontId="25" fillId="8" borderId="2256" applyNumberFormat="0" applyAlignment="0" applyProtection="0"/>
    <xf numFmtId="0" fontId="147" fillId="73" borderId="2252">
      <alignment horizontal="left" vertical="center" wrapText="1"/>
    </xf>
    <xf numFmtId="224" fontId="108" fillId="0" borderId="2100" applyFont="0" applyFill="0" applyBorder="0" applyAlignment="0" applyProtection="0"/>
    <xf numFmtId="0" fontId="47" fillId="0" borderId="2263">
      <alignment horizontal="left" vertical="center"/>
    </xf>
    <xf numFmtId="1" fontId="121" fillId="69" borderId="2247" applyNumberFormat="0" applyBorder="0" applyAlignment="0">
      <alignment horizontal="centerContinuous" vertical="center"/>
      <protection locked="0"/>
    </xf>
    <xf numFmtId="1" fontId="121" fillId="69" borderId="2247" applyNumberFormat="0" applyBorder="0" applyAlignment="0">
      <alignment horizontal="centerContinuous" vertical="center"/>
      <protection locked="0"/>
    </xf>
    <xf numFmtId="10" fontId="108" fillId="65" borderId="2255" applyNumberFormat="0" applyBorder="0" applyAlignment="0" applyProtection="0"/>
    <xf numFmtId="237" fontId="12" fillId="71" borderId="2255" applyNumberFormat="0" applyFont="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0" fontId="25" fillId="8" borderId="2232" applyNumberFormat="0" applyAlignment="0" applyProtection="0"/>
    <xf numFmtId="224" fontId="108" fillId="0" borderId="2100" applyFont="0" applyFill="0" applyBorder="0" applyAlignment="0" applyProtection="0"/>
    <xf numFmtId="0" fontId="25" fillId="8" borderId="2232" applyNumberFormat="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1" fontId="121" fillId="69" borderId="2236" applyNumberFormat="0" applyBorder="0" applyAlignment="0">
      <alignment horizontal="centerContinuous" vertical="center"/>
      <protection locked="0"/>
    </xf>
    <xf numFmtId="0" fontId="47" fillId="0" borderId="2263">
      <alignment horizontal="left" vertical="center"/>
    </xf>
    <xf numFmtId="0" fontId="147" fillId="73" borderId="2289">
      <alignment horizontal="left" vertical="center" wrapText="1"/>
    </xf>
    <xf numFmtId="237" fontId="12" fillId="71" borderId="2255" applyNumberFormat="0" applyFont="0" applyBorder="0" applyAlignment="0" applyProtection="0"/>
    <xf numFmtId="10" fontId="108" fillId="65" borderId="2255" applyNumberFormat="0" applyBorder="0" applyAlignment="0" applyProtection="0"/>
    <xf numFmtId="0" fontId="25" fillId="8" borderId="2241" applyNumberFormat="0" applyAlignment="0" applyProtection="0"/>
    <xf numFmtId="224" fontId="108" fillId="0" borderId="2100" applyFont="0" applyFill="0" applyBorder="0" applyAlignment="0" applyProtection="0"/>
    <xf numFmtId="0" fontId="47" fillId="0" borderId="2260">
      <alignment horizontal="left" vertical="center"/>
    </xf>
    <xf numFmtId="224" fontId="108" fillId="0" borderId="2100" applyFont="0" applyFill="0" applyBorder="0" applyAlignment="0" applyProtection="0"/>
    <xf numFmtId="237" fontId="12" fillId="71" borderId="2255" applyNumberFormat="0" applyFont="0" applyBorder="0" applyAlignment="0" applyProtection="0"/>
    <xf numFmtId="10" fontId="108" fillId="65" borderId="2279" applyNumberFormat="0" applyBorder="0" applyAlignment="0" applyProtection="0"/>
    <xf numFmtId="1" fontId="121" fillId="69" borderId="2236" applyNumberFormat="0" applyBorder="0" applyAlignment="0">
      <alignment horizontal="centerContinuous" vertical="center"/>
      <protection locked="0"/>
    </xf>
    <xf numFmtId="0" fontId="147" fillId="73" borderId="2303">
      <alignment horizontal="left" vertical="center" wrapText="1"/>
    </xf>
    <xf numFmtId="0" fontId="25" fillId="8" borderId="2241" applyNumberFormat="0" applyAlignment="0" applyProtection="0"/>
    <xf numFmtId="1" fontId="121" fillId="69" borderId="2236" applyNumberFormat="0" applyBorder="0" applyAlignment="0">
      <alignment horizontal="centerContinuous" vertical="center"/>
      <protection locked="0"/>
    </xf>
    <xf numFmtId="224" fontId="108" fillId="0" borderId="2100" applyFont="0" applyFill="0" applyBorder="0" applyAlignment="0" applyProtection="0"/>
    <xf numFmtId="0" fontId="47" fillId="0" borderId="2263">
      <alignment horizontal="left" vertical="center"/>
    </xf>
    <xf numFmtId="237" fontId="12" fillId="71" borderId="2255" applyNumberFormat="0" applyFont="0" applyBorder="0" applyAlignment="0" applyProtection="0"/>
    <xf numFmtId="10" fontId="108" fillId="65" borderId="2292" applyNumberFormat="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1" fontId="121" fillId="69" borderId="2266" applyNumberFormat="0" applyBorder="0" applyAlignment="0">
      <alignment horizontal="centerContinuous" vertical="center"/>
      <protection locked="0"/>
    </xf>
    <xf numFmtId="0" fontId="47" fillId="0" borderId="2277">
      <alignment horizontal="left" vertical="center"/>
    </xf>
    <xf numFmtId="237" fontId="12" fillId="71" borderId="2255" applyNumberFormat="0" applyFont="0" applyBorder="0" applyAlignment="0" applyProtection="0"/>
    <xf numFmtId="0" fontId="25" fillId="8" borderId="2273" applyNumberFormat="0" applyAlignment="0" applyProtection="0"/>
    <xf numFmtId="224" fontId="108" fillId="0" borderId="2100" applyFont="0" applyFill="0" applyBorder="0" applyAlignment="0" applyProtection="0"/>
    <xf numFmtId="0" fontId="47" fillId="0" borderId="2284">
      <alignment horizontal="left" vertical="center"/>
    </xf>
    <xf numFmtId="237" fontId="12" fillId="71" borderId="2279" applyNumberFormat="0" applyFont="0" applyBorder="0" applyAlignment="0" applyProtection="0"/>
    <xf numFmtId="1" fontId="121" fillId="69" borderId="2266" applyNumberFormat="0" applyBorder="0" applyAlignment="0">
      <alignment horizontal="centerContinuous" vertical="center"/>
      <protection locked="0"/>
    </xf>
    <xf numFmtId="0" fontId="25" fillId="8" borderId="2273" applyNumberFormat="0" applyAlignment="0" applyProtection="0"/>
    <xf numFmtId="224" fontId="108" fillId="0" borderId="2100" applyFont="0" applyFill="0" applyBorder="0" applyAlignment="0" applyProtection="0"/>
    <xf numFmtId="1" fontId="121" fillId="69" borderId="2280" applyNumberFormat="0" applyBorder="0" applyAlignment="0">
      <alignment horizontal="centerContinuous" vertical="center"/>
      <protection locked="0"/>
    </xf>
    <xf numFmtId="0" fontId="47" fillId="0" borderId="2284">
      <alignment horizontal="left" vertical="center"/>
    </xf>
    <xf numFmtId="237" fontId="12" fillId="71" borderId="2292" applyNumberFormat="0" applyFont="0" applyBorder="0" applyAlignment="0" applyProtection="0"/>
    <xf numFmtId="0" fontId="25" fillId="8" borderId="2281" applyNumberFormat="0" applyAlignment="0" applyProtection="0"/>
    <xf numFmtId="224" fontId="108" fillId="0" borderId="2100" applyFont="0" applyFill="0" applyBorder="0" applyAlignment="0" applyProtection="0"/>
    <xf numFmtId="224" fontId="108" fillId="0" borderId="2100" applyFont="0" applyFill="0" applyBorder="0" applyAlignment="0" applyProtection="0"/>
    <xf numFmtId="1" fontId="121" fillId="69" borderId="2298" applyNumberFormat="0" applyBorder="0" applyAlignment="0">
      <alignment horizontal="centerContinuous" vertical="center"/>
      <protection locked="0"/>
    </xf>
    <xf numFmtId="0" fontId="25" fillId="8" borderId="2293" applyNumberFormat="0" applyAlignment="0" applyProtection="0"/>
    <xf numFmtId="224" fontId="108" fillId="0" borderId="2100" applyFont="0" applyFill="0" applyBorder="0" applyAlignment="0" applyProtection="0"/>
    <xf numFmtId="224" fontId="108" fillId="0" borderId="2100" applyFont="0" applyFill="0" applyBorder="0" applyAlignment="0" applyProtection="0"/>
    <xf numFmtId="241" fontId="194" fillId="86" borderId="2194" applyNumberFormat="0" applyBorder="0" applyAlignment="0" applyProtection="0">
      <alignment vertical="center"/>
    </xf>
    <xf numFmtId="171" fontId="85" fillId="0" borderId="2195"/>
    <xf numFmtId="171" fontId="85" fillId="0" borderId="2214"/>
    <xf numFmtId="171" fontId="85" fillId="0" borderId="2230"/>
    <xf numFmtId="166" fontId="113" fillId="0" borderId="2162">
      <protection locked="0"/>
    </xf>
    <xf numFmtId="0" fontId="12" fillId="24" borderId="2169" applyNumberFormat="0" applyFont="0" applyAlignment="0" applyProtection="0"/>
    <xf numFmtId="166" fontId="113" fillId="0" borderId="2156">
      <protection locked="0"/>
    </xf>
    <xf numFmtId="0" fontId="12" fillId="24" borderId="2169" applyNumberFormat="0" applyFont="0" applyAlignment="0" applyProtection="0"/>
    <xf numFmtId="166" fontId="113" fillId="0" borderId="2192">
      <protection locked="0"/>
    </xf>
    <xf numFmtId="0" fontId="12" fillId="24" borderId="2185" applyNumberFormat="0" applyFont="0" applyAlignment="0" applyProtection="0"/>
    <xf numFmtId="241" fontId="194" fillId="86" borderId="2253" applyNumberFormat="0" applyBorder="0" applyAlignment="0" applyProtection="0">
      <alignment vertical="center"/>
    </xf>
    <xf numFmtId="241" fontId="194" fillId="86" borderId="2245" applyNumberFormat="0" applyBorder="0" applyAlignment="0" applyProtection="0">
      <alignment vertical="center"/>
    </xf>
    <xf numFmtId="171" fontId="85" fillId="0" borderId="2230"/>
    <xf numFmtId="166" fontId="113" fillId="0" borderId="2199">
      <protection locked="0"/>
    </xf>
    <xf numFmtId="0" fontId="12" fillId="24" borderId="2185" applyNumberFormat="0" applyFont="0" applyAlignment="0" applyProtection="0"/>
    <xf numFmtId="241" fontId="194" fillId="86" borderId="2253" applyNumberFormat="0" applyBorder="0" applyAlignment="0" applyProtection="0">
      <alignment vertical="center"/>
    </xf>
    <xf numFmtId="171" fontId="85" fillId="0" borderId="2254"/>
    <xf numFmtId="241" fontId="194" fillId="86" borderId="2253" applyNumberFormat="0" applyBorder="0" applyAlignment="0" applyProtection="0">
      <alignment vertical="center"/>
    </xf>
    <xf numFmtId="0" fontId="12" fillId="24" borderId="2217" applyNumberFormat="0" applyFont="0" applyAlignment="0" applyProtection="0"/>
    <xf numFmtId="171" fontId="85" fillId="0" borderId="2254"/>
    <xf numFmtId="166" fontId="113" fillId="0" borderId="2238">
      <protection locked="0"/>
    </xf>
    <xf numFmtId="0" fontId="12" fillId="24" borderId="2233" applyNumberFormat="0" applyFont="0" applyAlignment="0" applyProtection="0"/>
    <xf numFmtId="166" fontId="113" fillId="0" borderId="2228">
      <protection locked="0"/>
    </xf>
    <xf numFmtId="0" fontId="12" fillId="24" borderId="2242" applyNumberFormat="0" applyFont="0" applyAlignment="0" applyProtection="0"/>
    <xf numFmtId="241" fontId="194" fillId="86" borderId="2240" applyNumberFormat="0" applyBorder="0" applyAlignment="0" applyProtection="0">
      <alignment vertical="center"/>
    </xf>
    <xf numFmtId="241" fontId="194" fillId="86" borderId="2253" applyNumberFormat="0" applyBorder="0" applyAlignment="0" applyProtection="0">
      <alignment vertical="center"/>
    </xf>
    <xf numFmtId="171" fontId="85" fillId="0" borderId="2254"/>
    <xf numFmtId="241" fontId="194" fillId="86" borderId="2253" applyNumberFormat="0" applyBorder="0" applyAlignment="0" applyProtection="0">
      <alignment vertical="center"/>
    </xf>
    <xf numFmtId="171" fontId="85" fillId="0" borderId="2254"/>
    <xf numFmtId="166" fontId="113" fillId="0" borderId="2251">
      <protection locked="0"/>
    </xf>
    <xf numFmtId="241" fontId="194" fillId="86" borderId="2240" applyNumberFormat="0" applyBorder="0" applyAlignment="0" applyProtection="0">
      <alignment vertical="center"/>
    </xf>
    <xf numFmtId="171" fontId="85" fillId="0" borderId="2265"/>
    <xf numFmtId="166" fontId="113" fillId="0" borderId="2251">
      <protection locked="0"/>
    </xf>
    <xf numFmtId="166" fontId="113" fillId="0" borderId="2251">
      <protection locked="0"/>
    </xf>
    <xf numFmtId="0" fontId="17" fillId="21" borderId="2166" applyNumberFormat="0" applyAlignment="0" applyProtection="0"/>
    <xf numFmtId="0" fontId="83" fillId="0" borderId="2171" applyNumberFormat="0" applyFont="0" applyFill="0" applyAlignment="0" applyProtection="0"/>
    <xf numFmtId="241" fontId="194" fillId="86" borderId="2271" applyNumberFormat="0" applyBorder="0" applyAlignment="0" applyProtection="0">
      <alignment vertical="center"/>
    </xf>
    <xf numFmtId="171" fontId="85" fillId="0" borderId="2272"/>
    <xf numFmtId="0" fontId="17" fillId="21" borderId="2166" applyNumberFormat="0" applyAlignment="0" applyProtection="0"/>
    <xf numFmtId="0" fontId="12" fillId="24" borderId="2233" applyNumberFormat="0" applyFont="0" applyAlignment="0" applyProtection="0"/>
    <xf numFmtId="0" fontId="83" fillId="0" borderId="2171" applyNumberFormat="0" applyFont="0" applyFill="0" applyAlignment="0" applyProtection="0"/>
    <xf numFmtId="0" fontId="17" fillId="21" borderId="2184" applyNumberFormat="0" applyAlignment="0" applyProtection="0"/>
    <xf numFmtId="166" fontId="113" fillId="0" borderId="2251">
      <protection locked="0"/>
    </xf>
    <xf numFmtId="241" fontId="194" fillId="86" borderId="2253" applyNumberFormat="0" applyBorder="0" applyAlignment="0" applyProtection="0">
      <alignment vertical="center"/>
    </xf>
    <xf numFmtId="208" fontId="90" fillId="63" borderId="2161"/>
    <xf numFmtId="171" fontId="85" fillId="0" borderId="2254"/>
    <xf numFmtId="0" fontId="83" fillId="0" borderId="2190" applyNumberFormat="0" applyFont="0" applyFill="0" applyAlignment="0" applyProtection="0"/>
    <xf numFmtId="241" fontId="194" fillId="86" borderId="2253" applyNumberFormat="0" applyBorder="0" applyAlignment="0" applyProtection="0">
      <alignment vertical="center"/>
    </xf>
    <xf numFmtId="171" fontId="85" fillId="0" borderId="2254"/>
    <xf numFmtId="208" fontId="90" fillId="63" borderId="2155"/>
    <xf numFmtId="166" fontId="113" fillId="0" borderId="2238">
      <protection locked="0"/>
    </xf>
    <xf numFmtId="167" fontId="87" fillId="0" borderId="2172" applyFont="0"/>
    <xf numFmtId="208" fontId="90" fillId="63" borderId="2191"/>
    <xf numFmtId="167" fontId="87" fillId="0" borderId="2182" applyFont="0"/>
    <xf numFmtId="0" fontId="17" fillId="21" borderId="2175" applyNumberFormat="0" applyAlignment="0" applyProtection="0"/>
    <xf numFmtId="166" fontId="113" fillId="0" borderId="2251">
      <protection locked="0"/>
    </xf>
    <xf numFmtId="0" fontId="83" fillId="0" borderId="2203" applyNumberFormat="0" applyFont="0" applyFill="0" applyAlignment="0" applyProtection="0"/>
    <xf numFmtId="166" fontId="113" fillId="0" borderId="2238">
      <protection locked="0"/>
    </xf>
    <xf numFmtId="0" fontId="17" fillId="21" borderId="2216" applyNumberFormat="0" applyAlignment="0" applyProtection="0"/>
    <xf numFmtId="208" fontId="90" fillId="63" borderId="2198"/>
    <xf numFmtId="241" fontId="194" fillId="86" borderId="2290" applyNumberFormat="0" applyBorder="0" applyAlignment="0" applyProtection="0">
      <alignment vertical="center"/>
    </xf>
    <xf numFmtId="171" fontId="85" fillId="0" borderId="2291"/>
    <xf numFmtId="166" fontId="113" fillId="0" borderId="2251">
      <protection locked="0"/>
    </xf>
    <xf numFmtId="0" fontId="83" fillId="0" borderId="2208" applyNumberFormat="0" applyFont="0" applyFill="0" applyAlignment="0" applyProtection="0"/>
    <xf numFmtId="0" fontId="17" fillId="21" borderId="2232" applyNumberFormat="0" applyAlignment="0" applyProtection="0"/>
    <xf numFmtId="0" fontId="83" fillId="0" borderId="2225" applyNumberFormat="0" applyFont="0" applyFill="0" applyAlignment="0" applyProtection="0"/>
    <xf numFmtId="0" fontId="17" fillId="21" borderId="2241" applyNumberFormat="0" applyAlignment="0" applyProtection="0"/>
    <xf numFmtId="166" fontId="113" fillId="0" borderId="2251">
      <protection locked="0"/>
    </xf>
    <xf numFmtId="0" fontId="12" fillId="24" borderId="2276" applyNumberFormat="0" applyFont="0" applyAlignment="0" applyProtection="0"/>
    <xf numFmtId="208" fontId="90" fillId="63" borderId="2237"/>
    <xf numFmtId="0" fontId="83" fillId="0" borderId="2225" applyNumberFormat="0" applyFont="0" applyFill="0" applyAlignment="0" applyProtection="0"/>
    <xf numFmtId="0" fontId="17" fillId="21" borderId="2232" applyNumberFormat="0" applyAlignment="0" applyProtection="0"/>
    <xf numFmtId="208" fontId="90" fillId="63" borderId="2227"/>
    <xf numFmtId="167" fontId="87" fillId="0" borderId="2226" applyFont="0"/>
    <xf numFmtId="0" fontId="83" fillId="0" borderId="2225" applyNumberFormat="0" applyFont="0" applyFill="0" applyAlignment="0" applyProtection="0"/>
    <xf numFmtId="0" fontId="12" fillId="24" borderId="2276" applyNumberFormat="0" applyFont="0" applyAlignment="0" applyProtection="0"/>
    <xf numFmtId="241" fontId="194" fillId="86" borderId="2164" applyNumberFormat="0" applyBorder="0" applyAlignment="0" applyProtection="0">
      <alignment vertical="center"/>
    </xf>
    <xf numFmtId="208" fontId="90" fillId="63" borderId="2250"/>
    <xf numFmtId="166" fontId="113" fillId="0" borderId="2288">
      <protection locked="0"/>
    </xf>
    <xf numFmtId="167" fontId="87" fillId="0" borderId="2249" applyFont="0"/>
    <xf numFmtId="0" fontId="17" fillId="21" borderId="2256" applyNumberFormat="0" applyAlignment="0" applyProtection="0"/>
    <xf numFmtId="0" fontId="83" fillId="0" borderId="2262" applyNumberFormat="0" applyFont="0" applyFill="0" applyAlignment="0" applyProtection="0"/>
    <xf numFmtId="208" fontId="90" fillId="63" borderId="2250"/>
    <xf numFmtId="166" fontId="113" fillId="0" borderId="2302">
      <protection locked="0"/>
    </xf>
    <xf numFmtId="0" fontId="12" fillId="24" borderId="2294" applyNumberFormat="0" applyFont="0" applyAlignment="0" applyProtection="0"/>
    <xf numFmtId="0" fontId="17" fillId="21" borderId="2232" applyNumberFormat="0" applyAlignment="0" applyProtection="0"/>
    <xf numFmtId="0" fontId="17" fillId="21" borderId="2232" applyNumberFormat="0" applyAlignment="0" applyProtection="0"/>
    <xf numFmtId="208" fontId="90" fillId="63" borderId="2250"/>
    <xf numFmtId="0" fontId="83" fillId="0" borderId="2248" applyNumberFormat="0" applyFont="0" applyFill="0" applyAlignment="0" applyProtection="0"/>
    <xf numFmtId="167" fontId="87" fillId="0" borderId="2249" applyFont="0"/>
    <xf numFmtId="0" fontId="83" fillId="0" borderId="2248" applyNumberFormat="0" applyFont="0" applyFill="0" applyAlignment="0" applyProtection="0"/>
    <xf numFmtId="0" fontId="17" fillId="21" borderId="2241" applyNumberFormat="0" applyAlignment="0" applyProtection="0"/>
    <xf numFmtId="208" fontId="90" fillId="63" borderId="2250"/>
    <xf numFmtId="0" fontId="83" fillId="0" borderId="2225" applyNumberFormat="0" applyFont="0" applyFill="0" applyAlignment="0" applyProtection="0"/>
    <xf numFmtId="167" fontId="87" fillId="0" borderId="2249" applyFont="0"/>
    <xf numFmtId="208" fontId="90" fillId="63" borderId="2237"/>
    <xf numFmtId="0" fontId="17" fillId="21" borderId="2241" applyNumberFormat="0" applyAlignment="0" applyProtection="0"/>
    <xf numFmtId="167" fontId="87" fillId="0" borderId="2264" applyFont="0"/>
    <xf numFmtId="0" fontId="83" fillId="0" borderId="2225" applyNumberFormat="0" applyFont="0" applyFill="0" applyAlignment="0" applyProtection="0"/>
    <xf numFmtId="208" fontId="90" fillId="63" borderId="2250"/>
    <xf numFmtId="208" fontId="90" fillId="63" borderId="2237"/>
    <xf numFmtId="167" fontId="87" fillId="0" borderId="2264" applyFont="0"/>
    <xf numFmtId="208" fontId="90" fillId="63" borderId="2250"/>
    <xf numFmtId="0" fontId="17" fillId="21" borderId="2273" applyNumberFormat="0" applyAlignment="0" applyProtection="0"/>
    <xf numFmtId="167" fontId="87" fillId="0" borderId="2249" applyFont="0"/>
    <xf numFmtId="0" fontId="83" fillId="0" borderId="2267" applyNumberFormat="0" applyFont="0" applyFill="0" applyAlignment="0" applyProtection="0"/>
    <xf numFmtId="208" fontId="90" fillId="63" borderId="2250"/>
    <xf numFmtId="0" fontId="17" fillId="21" borderId="2273" applyNumberFormat="0" applyAlignment="0" applyProtection="0"/>
    <xf numFmtId="167" fontId="87" fillId="0" borderId="2249" applyFont="0"/>
    <xf numFmtId="0" fontId="83" fillId="0" borderId="2267" applyNumberFormat="0" applyFont="0" applyFill="0" applyAlignment="0" applyProtection="0"/>
    <xf numFmtId="0" fontId="17" fillId="21" borderId="2281" applyNumberFormat="0" applyAlignment="0" applyProtection="0"/>
    <xf numFmtId="0" fontId="83" fillId="0" borderId="2285" applyNumberFormat="0" applyFont="0" applyFill="0" applyAlignment="0" applyProtection="0"/>
    <xf numFmtId="167" fontId="87" fillId="0" borderId="2278" applyFont="0"/>
    <xf numFmtId="208" fontId="90" fillId="63" borderId="2287"/>
    <xf numFmtId="0" fontId="17" fillId="21" borderId="2293" applyNumberFormat="0" applyAlignment="0" applyProtection="0"/>
    <xf numFmtId="167" fontId="87" fillId="0" borderId="2286" applyFont="0"/>
    <xf numFmtId="0" fontId="83" fillId="0" borderId="2285" applyNumberFormat="0" applyFont="0" applyFill="0" applyAlignment="0" applyProtection="0"/>
    <xf numFmtId="208" fontId="90" fillId="63" borderId="2301"/>
    <xf numFmtId="167" fontId="87" fillId="0" borderId="2300" applyFont="0"/>
    <xf numFmtId="0" fontId="12" fillId="61" borderId="2166" applyNumberFormat="0">
      <alignment horizontal="left" vertical="center"/>
    </xf>
    <xf numFmtId="0" fontId="12" fillId="60" borderId="2166" applyNumberFormat="0">
      <alignment horizontal="centerContinuous" vertical="center" wrapText="1"/>
    </xf>
    <xf numFmtId="0" fontId="12" fillId="61" borderId="2166" applyNumberFormat="0">
      <alignment horizontal="left" vertical="center"/>
    </xf>
    <xf numFmtId="0" fontId="12" fillId="60" borderId="2166" applyNumberFormat="0">
      <alignment horizontal="centerContinuous" vertical="center" wrapText="1"/>
    </xf>
    <xf numFmtId="0" fontId="12" fillId="61" borderId="2184" applyNumberFormat="0">
      <alignment horizontal="left" vertical="center"/>
    </xf>
    <xf numFmtId="0" fontId="12" fillId="60" borderId="2184" applyNumberFormat="0">
      <alignment horizontal="centerContinuous" vertical="center" wrapText="1"/>
    </xf>
    <xf numFmtId="0" fontId="12" fillId="61" borderId="2204" applyNumberFormat="0">
      <alignment horizontal="left" vertical="center"/>
    </xf>
    <xf numFmtId="0" fontId="12" fillId="60" borderId="2204" applyNumberFormat="0">
      <alignment horizontal="centerContinuous" vertical="center" wrapText="1"/>
    </xf>
    <xf numFmtId="0" fontId="12" fillId="61" borderId="2175" applyNumberFormat="0">
      <alignment horizontal="left" vertical="center"/>
    </xf>
    <xf numFmtId="0" fontId="12" fillId="60" borderId="2175" applyNumberFormat="0">
      <alignment horizontal="centerContinuous" vertical="center" wrapText="1"/>
    </xf>
    <xf numFmtId="0" fontId="12" fillId="61" borderId="2216" applyNumberFormat="0">
      <alignment horizontal="left" vertical="center"/>
    </xf>
    <xf numFmtId="0" fontId="12" fillId="60" borderId="2216" applyNumberFormat="0">
      <alignment horizontal="centerContinuous" vertical="center" wrapText="1"/>
    </xf>
    <xf numFmtId="0" fontId="12" fillId="61" borderId="2232" applyNumberFormat="0">
      <alignment horizontal="left" vertical="center"/>
    </xf>
    <xf numFmtId="0" fontId="12" fillId="60" borderId="2232" applyNumberFormat="0">
      <alignment horizontal="centerContinuous" vertical="center" wrapText="1"/>
    </xf>
    <xf numFmtId="0" fontId="12" fillId="61" borderId="2221" applyNumberFormat="0">
      <alignment horizontal="left" vertical="center"/>
    </xf>
    <xf numFmtId="0" fontId="12" fillId="60" borderId="2221" applyNumberFormat="0">
      <alignment horizontal="centerContinuous" vertical="center" wrapText="1"/>
    </xf>
    <xf numFmtId="0" fontId="12" fillId="24" borderId="2242" applyNumberFormat="0" applyFont="0" applyAlignment="0" applyProtection="0"/>
    <xf numFmtId="0" fontId="12" fillId="24" borderId="2242" applyNumberFormat="0" applyFont="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12" fillId="61" borderId="2241" applyNumberFormat="0">
      <alignment horizontal="left" vertical="center"/>
    </xf>
    <xf numFmtId="0" fontId="12" fillId="60" borderId="2241" applyNumberFormat="0">
      <alignment horizontal="centerContinuous" vertical="center" wrapText="1"/>
    </xf>
    <xf numFmtId="0" fontId="30" fillId="0" borderId="2244" applyNumberFormat="0" applyFill="0" applyAlignment="0" applyProtection="0"/>
    <xf numFmtId="0" fontId="30" fillId="0" borderId="2244" applyNumberFormat="0" applyFill="0" applyAlignment="0" applyProtection="0"/>
    <xf numFmtId="0" fontId="12" fillId="61" borderId="2232" applyNumberFormat="0">
      <alignment horizontal="left" vertical="center"/>
    </xf>
    <xf numFmtId="0" fontId="12" fillId="60" borderId="2232" applyNumberFormat="0">
      <alignment horizontal="centerContinuous" vertical="center" wrapText="1"/>
    </xf>
    <xf numFmtId="0" fontId="17" fillId="21" borderId="2241" applyNumberFormat="0" applyAlignment="0" applyProtection="0"/>
    <xf numFmtId="0" fontId="25" fillId="8" borderId="2241" applyNumberFormat="0" applyAlignment="0" applyProtection="0"/>
    <xf numFmtId="0" fontId="28" fillId="21" borderId="2243" applyNumberFormat="0" applyAlignment="0" applyProtection="0"/>
    <xf numFmtId="0" fontId="12" fillId="61" borderId="2232" applyNumberFormat="0">
      <alignment horizontal="left" vertical="center"/>
    </xf>
    <xf numFmtId="0" fontId="12" fillId="60" borderId="2232" applyNumberFormat="0">
      <alignment horizontal="centerContinuous" vertical="center" wrapText="1"/>
    </xf>
    <xf numFmtId="0" fontId="12" fillId="61" borderId="2232" applyNumberFormat="0">
      <alignment horizontal="left" vertical="center"/>
    </xf>
    <xf numFmtId="0" fontId="12" fillId="60" borderId="2232" applyNumberFormat="0">
      <alignment horizontal="centerContinuous" vertical="center" wrapText="1"/>
    </xf>
    <xf numFmtId="0" fontId="12" fillId="25" borderId="2255" applyNumberFormat="0" applyProtection="0">
      <alignment horizontal="left" vertical="center"/>
    </xf>
    <xf numFmtId="0" fontId="17" fillId="21" borderId="2256" applyNumberFormat="0" applyAlignment="0" applyProtection="0"/>
    <xf numFmtId="0" fontId="30" fillId="0" borderId="2258" applyNumberFormat="0" applyFill="0" applyAlignment="0" applyProtection="0"/>
    <xf numFmtId="0" fontId="12" fillId="25" borderId="2255" applyNumberFormat="0" applyProtection="0">
      <alignment horizontal="left" vertical="center"/>
    </xf>
    <xf numFmtId="0" fontId="25" fillId="8" borderId="2256" applyNumberFormat="0" applyAlignment="0" applyProtection="0"/>
    <xf numFmtId="0" fontId="28" fillId="21" borderId="2257" applyNumberFormat="0" applyAlignment="0" applyProtection="0"/>
    <xf numFmtId="0" fontId="12" fillId="61" borderId="2256" applyNumberFormat="0">
      <alignment horizontal="left" vertical="center"/>
    </xf>
    <xf numFmtId="0" fontId="12" fillId="60" borderId="2256" applyNumberFormat="0">
      <alignment horizontal="centerContinuous" vertical="center" wrapText="1"/>
    </xf>
    <xf numFmtId="0" fontId="12" fillId="61" borderId="2256" applyNumberFormat="0">
      <alignment horizontal="left" vertical="center"/>
    </xf>
    <xf numFmtId="0" fontId="12" fillId="60" borderId="2256" applyNumberFormat="0">
      <alignment horizontal="centerContinuous" vertical="center" wrapText="1"/>
    </xf>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56" applyNumberFormat="0" applyAlignment="0" applyProtection="0"/>
    <xf numFmtId="0" fontId="25" fillId="8" borderId="2256" applyNumberFormat="0" applyAlignment="0" applyProtection="0"/>
    <xf numFmtId="0" fontId="28" fillId="21" borderId="2257" applyNumberFormat="0" applyAlignment="0" applyProtection="0"/>
    <xf numFmtId="0" fontId="30" fillId="0" borderId="2258" applyNumberFormat="0" applyFill="0" applyAlignment="0" applyProtection="0"/>
    <xf numFmtId="0" fontId="17" fillId="21" borderId="2256" applyNumberFormat="0" applyAlignment="0" applyProtection="0"/>
    <xf numFmtId="0" fontId="25" fillId="8" borderId="2256"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5" borderId="2174" applyNumberFormat="0" applyProtection="0">
      <alignment horizontal="left" vertical="center"/>
    </xf>
    <xf numFmtId="0" fontId="12" fillId="25" borderId="2174" applyNumberFormat="0" applyProtection="0">
      <alignment horizontal="left" vertical="center"/>
    </xf>
    <xf numFmtId="0" fontId="12" fillId="25" borderId="2160" applyNumberFormat="0" applyProtection="0">
      <alignment horizontal="left" vertical="center"/>
    </xf>
    <xf numFmtId="0" fontId="12" fillId="25" borderId="2160" applyNumberFormat="0" applyProtection="0">
      <alignment horizontal="left" vertical="center"/>
    </xf>
    <xf numFmtId="0" fontId="17" fillId="21" borderId="2232" applyNumberForma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28" fillId="21" borderId="2234" applyNumberFormat="0" applyAlignment="0" applyProtection="0"/>
    <xf numFmtId="0" fontId="30" fillId="0" borderId="2168" applyNumberFormat="0" applyFill="0" applyAlignment="0" applyProtection="0"/>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5" fillId="8" borderId="2166" applyNumberFormat="0" applyAlignment="0" applyProtection="0"/>
    <xf numFmtId="0" fontId="17" fillId="21" borderId="2166" applyNumberFormat="0" applyAlignment="0" applyProtection="0"/>
    <xf numFmtId="0" fontId="30" fillId="0" borderId="2168" applyNumberFormat="0" applyFill="0" applyAlignment="0" applyProtection="0"/>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5" fillId="8" borderId="2166" applyNumberFormat="0" applyAlignment="0" applyProtection="0"/>
    <xf numFmtId="0" fontId="17" fillId="21" borderId="2166" applyNumberFormat="0" applyAlignment="0" applyProtection="0"/>
    <xf numFmtId="0" fontId="12" fillId="61" borderId="2232" applyNumberFormat="0">
      <alignment horizontal="left" vertical="center"/>
    </xf>
    <xf numFmtId="0" fontId="30" fillId="0" borderId="2168" applyNumberFormat="0" applyFill="0" applyAlignment="0" applyProtection="0"/>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5" fillId="8" borderId="2166" applyNumberFormat="0" applyAlignment="0" applyProtection="0"/>
    <xf numFmtId="0" fontId="17" fillId="21" borderId="2166" applyNumberFormat="0" applyAlignment="0" applyProtection="0"/>
    <xf numFmtId="0" fontId="12" fillId="25" borderId="2160" applyNumberFormat="0" applyProtection="0">
      <alignment horizontal="left" vertical="center"/>
    </xf>
    <xf numFmtId="0" fontId="30" fillId="0" borderId="2168" applyNumberFormat="0" applyFill="0" applyAlignment="0" applyProtection="0"/>
    <xf numFmtId="0" fontId="12" fillId="25" borderId="2160" applyNumberFormat="0" applyProtection="0">
      <alignment horizontal="left" vertical="center"/>
    </xf>
    <xf numFmtId="0" fontId="12" fillId="60" borderId="2232" applyNumberFormat="0">
      <alignment horizontal="centerContinuous" vertical="center" wrapText="1"/>
    </xf>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12" fillId="24" borderId="2259" applyNumberFormat="0" applyFont="0" applyAlignment="0" applyProtection="0"/>
    <xf numFmtId="0" fontId="28" fillId="21" borderId="2257" applyNumberFormat="0" applyAlignment="0" applyProtection="0"/>
    <xf numFmtId="0" fontId="25" fillId="8" borderId="2166" applyNumberFormat="0" applyAlignment="0" applyProtection="0"/>
    <xf numFmtId="0" fontId="25" fillId="8" borderId="2256" applyNumberFormat="0" applyAlignment="0" applyProtection="0"/>
    <xf numFmtId="0" fontId="12" fillId="24" borderId="2259" applyNumberFormat="0" applyFont="0" applyAlignment="0" applyProtection="0"/>
    <xf numFmtId="0" fontId="17" fillId="21" borderId="2256" applyNumberFormat="0" applyAlignment="0" applyProtection="0"/>
    <xf numFmtId="0" fontId="12" fillId="25" borderId="2196" applyNumberFormat="0" applyProtection="0">
      <alignment horizontal="left" vertical="center"/>
    </xf>
    <xf numFmtId="0" fontId="12" fillId="25" borderId="2196" applyNumberFormat="0" applyProtection="0">
      <alignment horizontal="left" vertical="center"/>
    </xf>
    <xf numFmtId="0" fontId="17" fillId="21" borderId="2166" applyNumberFormat="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61" borderId="2232" applyNumberFormat="0">
      <alignment horizontal="left" vertical="center"/>
    </xf>
    <xf numFmtId="0" fontId="17" fillId="21" borderId="2256" applyNumberFormat="0" applyAlignment="0" applyProtection="0"/>
    <xf numFmtId="0" fontId="30" fillId="0" borderId="2168" applyNumberFormat="0" applyFill="0" applyAlignment="0" applyProtection="0"/>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5" fillId="8" borderId="2166" applyNumberFormat="0" applyAlignment="0" applyProtection="0"/>
    <xf numFmtId="0" fontId="17" fillId="21" borderId="2166" applyNumberFormat="0" applyAlignment="0" applyProtection="0"/>
    <xf numFmtId="0" fontId="30" fillId="0" borderId="2168" applyNumberFormat="0" applyFill="0" applyAlignment="0" applyProtection="0"/>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5" fillId="8" borderId="2166" applyNumberFormat="0" applyAlignment="0" applyProtection="0"/>
    <xf numFmtId="0" fontId="17" fillId="21" borderId="2166" applyNumberFormat="0" applyAlignment="0" applyProtection="0"/>
    <xf numFmtId="0" fontId="12" fillId="24" borderId="2233" applyNumberFormat="0" applyFont="0" applyAlignment="0" applyProtection="0"/>
    <xf numFmtId="0" fontId="12" fillId="60" borderId="2232" applyNumberFormat="0">
      <alignment horizontal="centerContinuous" vertical="center" wrapText="1"/>
    </xf>
    <xf numFmtId="0" fontId="12" fillId="25" borderId="2183" applyNumberFormat="0" applyProtection="0">
      <alignment horizontal="left" vertical="center"/>
    </xf>
    <xf numFmtId="0" fontId="12" fillId="25" borderId="2183" applyNumberFormat="0" applyProtection="0">
      <alignment horizontal="left" vertical="center"/>
    </xf>
    <xf numFmtId="0" fontId="30" fillId="0" borderId="2168" applyNumberFormat="0" applyFill="0" applyAlignment="0" applyProtection="0"/>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5" fillId="8" borderId="2166" applyNumberFormat="0" applyAlignment="0" applyProtection="0"/>
    <xf numFmtId="0" fontId="17" fillId="21" borderId="2166" applyNumberFormat="0" applyAlignment="0" applyProtection="0"/>
    <xf numFmtId="0" fontId="17" fillId="21" borderId="2166" applyNumberFormat="0" applyAlignment="0" applyProtection="0"/>
    <xf numFmtId="0" fontId="25" fillId="8" borderId="2166" applyNumberFormat="0" applyAlignment="0" applyProtection="0"/>
    <xf numFmtId="0" fontId="28" fillId="21" borderId="2167" applyNumberFormat="0" applyAlignment="0" applyProtection="0"/>
    <xf numFmtId="0" fontId="30" fillId="0" borderId="2168" applyNumberFormat="0" applyFill="0" applyAlignment="0" applyProtection="0"/>
    <xf numFmtId="0" fontId="17" fillId="21" borderId="2166" applyNumberFormat="0" applyAlignment="0" applyProtection="0"/>
    <xf numFmtId="0" fontId="25" fillId="8" borderId="2166" applyNumberFormat="0" applyAlignment="0" applyProtection="0"/>
    <xf numFmtId="0" fontId="28" fillId="21" borderId="2167" applyNumberFormat="0" applyAlignment="0" applyProtection="0"/>
    <xf numFmtId="0" fontId="30" fillId="0" borderId="2168" applyNumberFormat="0" applyFill="0" applyAlignment="0" applyProtection="0"/>
    <xf numFmtId="0" fontId="12" fillId="25" borderId="2160" applyNumberFormat="0" applyProtection="0">
      <alignment horizontal="left" vertical="center"/>
    </xf>
    <xf numFmtId="0" fontId="12" fillId="25" borderId="2160" applyNumberFormat="0" applyProtection="0">
      <alignment horizontal="left" vertical="center"/>
    </xf>
    <xf numFmtId="0" fontId="17" fillId="21" borderId="2166" applyNumberFormat="0" applyAlignment="0" applyProtection="0"/>
    <xf numFmtId="0" fontId="25" fillId="8" borderId="2166" applyNumberFormat="0" applyAlignment="0" applyProtection="0"/>
    <xf numFmtId="0" fontId="28" fillId="21" borderId="2167" applyNumberFormat="0" applyAlignment="0" applyProtection="0"/>
    <xf numFmtId="0" fontId="30" fillId="0" borderId="2168" applyNumberFormat="0" applyFill="0" applyAlignment="0" applyProtection="0"/>
    <xf numFmtId="0" fontId="17" fillId="21" borderId="2166" applyNumberFormat="0" applyAlignment="0" applyProtection="0"/>
    <xf numFmtId="0" fontId="25" fillId="8" borderId="2166" applyNumberFormat="0" applyAlignment="0" applyProtection="0"/>
    <xf numFmtId="0" fontId="28" fillId="21" borderId="2234" applyNumberFormat="0" applyAlignment="0" applyProtection="0"/>
    <xf numFmtId="0" fontId="30" fillId="0" borderId="2235" applyNumberFormat="0" applyFill="0" applyAlignment="0" applyProtection="0"/>
    <xf numFmtId="0" fontId="28" fillId="21" borderId="2167" applyNumberFormat="0" applyAlignment="0" applyProtection="0"/>
    <xf numFmtId="0" fontId="30" fillId="0" borderId="2168"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12" fillId="61" borderId="2256" applyNumberFormat="0">
      <alignment horizontal="left" vertical="center"/>
    </xf>
    <xf numFmtId="0" fontId="12" fillId="60" borderId="2256" applyNumberFormat="0">
      <alignment horizontal="centerContinuous" vertical="center" wrapText="1"/>
    </xf>
    <xf numFmtId="0" fontId="30" fillId="0" borderId="2168" applyNumberFormat="0" applyFill="0" applyAlignment="0" applyProtection="0"/>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5" fillId="8" borderId="2166" applyNumberFormat="0" applyAlignment="0" applyProtection="0"/>
    <xf numFmtId="0" fontId="30" fillId="0" borderId="2258" applyNumberFormat="0" applyFill="0" applyAlignment="0" applyProtection="0"/>
    <xf numFmtId="0" fontId="17" fillId="21" borderId="2166" applyNumberFormat="0" applyAlignment="0" applyProtection="0"/>
    <xf numFmtId="0" fontId="12" fillId="61" borderId="2241" applyNumberFormat="0">
      <alignment horizontal="left" vertical="center"/>
    </xf>
    <xf numFmtId="0" fontId="12" fillId="60" borderId="2241" applyNumberFormat="0">
      <alignment horizontal="centerContinuous" vertical="center" wrapText="1"/>
    </xf>
    <xf numFmtId="0" fontId="30" fillId="0" borderId="2187" applyNumberFormat="0" applyFill="0" applyAlignment="0" applyProtection="0"/>
    <xf numFmtId="0" fontId="28" fillId="21" borderId="2186"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5" fillId="8" borderId="2184" applyNumberFormat="0" applyAlignment="0" applyProtection="0"/>
    <xf numFmtId="0" fontId="17" fillId="21" borderId="2184" applyNumberFormat="0" applyAlignment="0" applyProtection="0"/>
    <xf numFmtId="0" fontId="30" fillId="0" borderId="2187" applyNumberFormat="0" applyFill="0" applyAlignment="0" applyProtection="0"/>
    <xf numFmtId="0" fontId="28" fillId="21" borderId="2186"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5" fillId="8" borderId="2184" applyNumberFormat="0" applyAlignment="0" applyProtection="0"/>
    <xf numFmtId="0" fontId="17" fillId="21" borderId="2184" applyNumberFormat="0" applyAlignment="0" applyProtection="0"/>
    <xf numFmtId="0" fontId="12" fillId="61" borderId="2241" applyNumberFormat="0">
      <alignment horizontal="left" vertical="center"/>
    </xf>
    <xf numFmtId="0" fontId="12" fillId="25" borderId="2196" applyNumberFormat="0" applyProtection="0">
      <alignment horizontal="left" vertical="center"/>
    </xf>
    <xf numFmtId="0" fontId="12" fillId="25" borderId="2196" applyNumberFormat="0" applyProtection="0">
      <alignment horizontal="left" vertical="center"/>
    </xf>
    <xf numFmtId="0" fontId="12" fillId="60" borderId="2241" applyNumberFormat="0">
      <alignment horizontal="centerContinuous" vertical="center" wrapText="1"/>
    </xf>
    <xf numFmtId="0" fontId="30" fillId="0" borderId="2187" applyNumberFormat="0" applyFill="0" applyAlignment="0" applyProtection="0"/>
    <xf numFmtId="0" fontId="28" fillId="21" borderId="2186"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5" fillId="8" borderId="2184" applyNumberFormat="0" applyAlignment="0" applyProtection="0"/>
    <xf numFmtId="0" fontId="17" fillId="21" borderId="2184" applyNumberFormat="0" applyAlignment="0" applyProtection="0"/>
    <xf numFmtId="0" fontId="30" fillId="0" borderId="2187" applyNumberFormat="0" applyFill="0" applyAlignment="0" applyProtection="0"/>
    <xf numFmtId="0" fontId="17" fillId="21" borderId="2166" applyNumberFormat="0" applyAlignment="0" applyProtection="0"/>
    <xf numFmtId="0" fontId="25" fillId="8" borderId="2166"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8" fillId="21" borderId="2167" applyNumberFormat="0" applyAlignment="0" applyProtection="0"/>
    <xf numFmtId="0" fontId="30" fillId="0" borderId="2168" applyNumberFormat="0" applyFill="0" applyAlignment="0" applyProtection="0"/>
    <xf numFmtId="0" fontId="17" fillId="21" borderId="2166" applyNumberFormat="0" applyAlignment="0" applyProtection="0"/>
    <xf numFmtId="0" fontId="25" fillId="8" borderId="2166"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8" fillId="21" borderId="2167" applyNumberFormat="0" applyAlignment="0" applyProtection="0"/>
    <xf numFmtId="0" fontId="30" fillId="0" borderId="2168" applyNumberFormat="0" applyFill="0" applyAlignment="0" applyProtection="0"/>
    <xf numFmtId="0" fontId="17" fillId="21" borderId="2166" applyNumberFormat="0" applyAlignment="0" applyProtection="0"/>
    <xf numFmtId="0" fontId="25" fillId="8" borderId="2166"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8" fillId="21" borderId="2167" applyNumberFormat="0" applyAlignment="0" applyProtection="0"/>
    <xf numFmtId="0" fontId="30" fillId="0" borderId="2168" applyNumberFormat="0" applyFill="0" applyAlignment="0" applyProtection="0"/>
    <xf numFmtId="0" fontId="17" fillId="21" borderId="2166" applyNumberFormat="0" applyAlignment="0" applyProtection="0"/>
    <xf numFmtId="0" fontId="25" fillId="8" borderId="2166"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8" fillId="21" borderId="2167" applyNumberFormat="0" applyAlignment="0" applyProtection="0"/>
    <xf numFmtId="0" fontId="30" fillId="0" borderId="2168" applyNumberFormat="0" applyFill="0" applyAlignment="0" applyProtection="0"/>
    <xf numFmtId="0" fontId="17" fillId="21" borderId="2175" applyNumberFormat="0" applyAlignment="0" applyProtection="0"/>
    <xf numFmtId="0" fontId="25" fillId="8" borderId="2175" applyNumberFormat="0" applyAlignment="0" applyProtection="0"/>
    <xf numFmtId="0" fontId="12" fillId="24" borderId="2176" applyNumberFormat="0" applyFont="0" applyAlignment="0" applyProtection="0"/>
    <xf numFmtId="0" fontId="12" fillId="24" borderId="2176" applyNumberFormat="0" applyFont="0" applyAlignment="0" applyProtection="0"/>
    <xf numFmtId="0" fontId="28" fillId="21" borderId="2177" applyNumberFormat="0" applyAlignment="0" applyProtection="0"/>
    <xf numFmtId="0" fontId="30" fillId="0" borderId="2178" applyNumberFormat="0" applyFill="0" applyAlignment="0" applyProtection="0"/>
    <xf numFmtId="0" fontId="17" fillId="21" borderId="2175" applyNumberFormat="0" applyAlignment="0" applyProtection="0"/>
    <xf numFmtId="0" fontId="25" fillId="8" borderId="2175" applyNumberFormat="0" applyAlignment="0" applyProtection="0"/>
    <xf numFmtId="0" fontId="12" fillId="24" borderId="2176" applyNumberFormat="0" applyFont="0" applyAlignment="0" applyProtection="0"/>
    <xf numFmtId="0" fontId="12" fillId="24" borderId="2176" applyNumberFormat="0" applyFont="0" applyAlignment="0" applyProtection="0"/>
    <xf numFmtId="0" fontId="28" fillId="21" borderId="2177" applyNumberFormat="0" applyAlignment="0" applyProtection="0"/>
    <xf numFmtId="0" fontId="30" fillId="0" borderId="2178" applyNumberFormat="0" applyFill="0" applyAlignment="0" applyProtection="0"/>
    <xf numFmtId="0" fontId="12" fillId="25" borderId="2174" applyNumberFormat="0" applyProtection="0">
      <alignment horizontal="left" vertical="center"/>
    </xf>
    <xf numFmtId="0" fontId="12" fillId="25" borderId="2174" applyNumberFormat="0" applyProtection="0">
      <alignment horizontal="left" vertical="center"/>
    </xf>
    <xf numFmtId="0" fontId="17" fillId="21" borderId="2175" applyNumberFormat="0" applyAlignment="0" applyProtection="0"/>
    <xf numFmtId="0" fontId="25" fillId="8" borderId="2175" applyNumberFormat="0" applyAlignment="0" applyProtection="0"/>
    <xf numFmtId="0" fontId="12" fillId="24" borderId="2176" applyNumberFormat="0" applyFont="0" applyAlignment="0" applyProtection="0"/>
    <xf numFmtId="0" fontId="12" fillId="24" borderId="2176" applyNumberFormat="0" applyFont="0" applyAlignment="0" applyProtection="0"/>
    <xf numFmtId="0" fontId="28" fillId="21" borderId="2177" applyNumberFormat="0" applyAlignment="0" applyProtection="0"/>
    <xf numFmtId="0" fontId="30" fillId="0" borderId="2178" applyNumberFormat="0" applyFill="0" applyAlignment="0" applyProtection="0"/>
    <xf numFmtId="0" fontId="17" fillId="21" borderId="2175" applyNumberFormat="0" applyAlignment="0" applyProtection="0"/>
    <xf numFmtId="0" fontId="25" fillId="8" borderId="2175" applyNumberFormat="0" applyAlignment="0" applyProtection="0"/>
    <xf numFmtId="0" fontId="12" fillId="24" borderId="2176" applyNumberFormat="0" applyFont="0" applyAlignment="0" applyProtection="0"/>
    <xf numFmtId="0" fontId="12" fillId="24" borderId="2176" applyNumberFormat="0" applyFont="0" applyAlignment="0" applyProtection="0"/>
    <xf numFmtId="0" fontId="28" fillId="21" borderId="2177" applyNumberFormat="0" applyAlignment="0" applyProtection="0"/>
    <xf numFmtId="0" fontId="30" fillId="0" borderId="2178" applyNumberFormat="0" applyFill="0" applyAlignment="0" applyProtection="0"/>
    <xf numFmtId="0" fontId="28" fillId="21" borderId="2186"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5" fillId="8" borderId="2184" applyNumberFormat="0" applyAlignment="0" applyProtection="0"/>
    <xf numFmtId="0" fontId="17" fillId="21" borderId="2184" applyNumberFormat="0" applyAlignment="0" applyProtection="0"/>
    <xf numFmtId="0" fontId="30" fillId="0" borderId="2178" applyNumberFormat="0" applyFill="0" applyAlignment="0" applyProtection="0"/>
    <xf numFmtId="0" fontId="28" fillId="21" borderId="2177"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5" fillId="8" borderId="2175" applyNumberFormat="0" applyAlignment="0" applyProtection="0"/>
    <xf numFmtId="0" fontId="17" fillId="21" borderId="2175" applyNumberFormat="0" applyAlignment="0" applyProtection="0"/>
    <xf numFmtId="0" fontId="30" fillId="0" borderId="2178" applyNumberFormat="0" applyFill="0" applyAlignment="0" applyProtection="0"/>
    <xf numFmtId="0" fontId="28" fillId="21" borderId="2177" applyNumberFormat="0" applyAlignment="0" applyProtection="0"/>
    <xf numFmtId="0" fontId="12" fillId="24" borderId="2185" applyNumberFormat="0" applyFont="0" applyAlignment="0" applyProtection="0"/>
    <xf numFmtId="0" fontId="12" fillId="25" borderId="2183" applyNumberFormat="0" applyProtection="0">
      <alignment horizontal="left" vertical="center"/>
    </xf>
    <xf numFmtId="0" fontId="12" fillId="25" borderId="2183" applyNumberFormat="0" applyProtection="0">
      <alignment horizontal="left" vertical="center"/>
    </xf>
    <xf numFmtId="0" fontId="25" fillId="8" borderId="2241" applyNumberFormat="0" applyAlignment="0" applyProtection="0"/>
    <xf numFmtId="0" fontId="12" fillId="25" borderId="2215" applyNumberFormat="0" applyProtection="0">
      <alignment horizontal="left" vertical="center"/>
    </xf>
    <xf numFmtId="0" fontId="12" fillId="25" borderId="2215" applyNumberFormat="0" applyProtection="0">
      <alignment horizontal="left" vertical="center"/>
    </xf>
    <xf numFmtId="0" fontId="12" fillId="24" borderId="2185" applyNumberFormat="0" applyFont="0" applyAlignment="0" applyProtection="0"/>
    <xf numFmtId="0" fontId="12" fillId="61" borderId="2241" applyNumberFormat="0">
      <alignment horizontal="left" vertical="center"/>
    </xf>
    <xf numFmtId="0" fontId="12" fillId="60" borderId="2241" applyNumberFormat="0">
      <alignment horizontal="centerContinuous" vertical="center" wrapText="1"/>
    </xf>
    <xf numFmtId="0" fontId="30" fillId="0" borderId="2244" applyNumberFormat="0" applyFill="0" applyAlignment="0" applyProtection="0"/>
    <xf numFmtId="0" fontId="17" fillId="21" borderId="2241" applyNumberFormat="0" applyAlignment="0" applyProtection="0"/>
    <xf numFmtId="0" fontId="25" fillId="8" borderId="2175" applyNumberFormat="0" applyAlignment="0" applyProtection="0"/>
    <xf numFmtId="0" fontId="25" fillId="8" borderId="2241" applyNumberFormat="0" applyAlignment="0" applyProtection="0"/>
    <xf numFmtId="0" fontId="28" fillId="21" borderId="2243" applyNumberFormat="0" applyAlignment="0" applyProtection="0"/>
    <xf numFmtId="0" fontId="28" fillId="21" borderId="2243" applyNumberFormat="0" applyAlignment="0" applyProtection="0"/>
    <xf numFmtId="0" fontId="17" fillId="21" borderId="2184" applyNumberFormat="0" applyAlignment="0" applyProtection="0"/>
    <xf numFmtId="0" fontId="17" fillId="21" borderId="2175" applyNumberFormat="0" applyAlignment="0" applyProtection="0"/>
    <xf numFmtId="0" fontId="25" fillId="8" borderId="218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186" applyNumberFormat="0" applyAlignment="0" applyProtection="0"/>
    <xf numFmtId="0" fontId="30" fillId="0" borderId="2187" applyNumberFormat="0" applyFill="0" applyAlignment="0" applyProtection="0"/>
    <xf numFmtId="0" fontId="17" fillId="21" borderId="2184" applyNumberFormat="0" applyAlignment="0" applyProtection="0"/>
    <xf numFmtId="0" fontId="25" fillId="8" borderId="218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186" applyNumberFormat="0" applyAlignment="0" applyProtection="0"/>
    <xf numFmtId="0" fontId="30" fillId="0" borderId="2187" applyNumberFormat="0" applyFill="0" applyAlignment="0" applyProtection="0"/>
    <xf numFmtId="0" fontId="12" fillId="25" borderId="2196" applyNumberFormat="0" applyProtection="0">
      <alignment horizontal="left" vertical="center"/>
    </xf>
    <xf numFmtId="0" fontId="12" fillId="25" borderId="2196" applyNumberFormat="0" applyProtection="0">
      <alignment horizontal="left" vertical="center"/>
    </xf>
    <xf numFmtId="0" fontId="17" fillId="21" borderId="2184" applyNumberFormat="0" applyAlignment="0" applyProtection="0"/>
    <xf numFmtId="0" fontId="25" fillId="8" borderId="218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186" applyNumberFormat="0" applyAlignment="0" applyProtection="0"/>
    <xf numFmtId="0" fontId="30" fillId="0" borderId="2187" applyNumberFormat="0" applyFill="0" applyAlignment="0" applyProtection="0"/>
    <xf numFmtId="0" fontId="17" fillId="21" borderId="2184" applyNumberFormat="0" applyAlignment="0" applyProtection="0"/>
    <xf numFmtId="0" fontId="25" fillId="8" borderId="218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186" applyNumberFormat="0" applyAlignment="0" applyProtection="0"/>
    <xf numFmtId="0" fontId="30" fillId="0" borderId="2187" applyNumberFormat="0" applyFill="0" applyAlignment="0" applyProtection="0"/>
    <xf numFmtId="0" fontId="12" fillId="25" borderId="2215" applyNumberFormat="0" applyProtection="0">
      <alignment horizontal="left" vertical="center"/>
    </xf>
    <xf numFmtId="0" fontId="12" fillId="25" borderId="2215" applyNumberFormat="0" applyProtection="0">
      <alignment horizontal="left" vertical="center"/>
    </xf>
    <xf numFmtId="0" fontId="30" fillId="0" borderId="2178" applyNumberFormat="0" applyFill="0" applyAlignment="0" applyProtection="0"/>
    <xf numFmtId="0" fontId="28" fillId="21" borderId="2177"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5" fillId="8" borderId="2175" applyNumberFormat="0" applyAlignment="0" applyProtection="0"/>
    <xf numFmtId="0" fontId="17" fillId="21" borderId="2175" applyNumberFormat="0" applyAlignment="0" applyProtection="0"/>
    <xf numFmtId="0" fontId="30" fillId="0" borderId="2178" applyNumberFormat="0" applyFill="0" applyAlignment="0" applyProtection="0"/>
    <xf numFmtId="0" fontId="28" fillId="21" borderId="2177"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12" fillId="61" borderId="2241" applyNumberFormat="0">
      <alignment horizontal="left" vertical="center"/>
    </xf>
    <xf numFmtId="0" fontId="12" fillId="25" borderId="2231" applyNumberFormat="0" applyProtection="0">
      <alignment horizontal="left" vertical="center"/>
    </xf>
    <xf numFmtId="0" fontId="12" fillId="25" borderId="2231" applyNumberFormat="0" applyProtection="0">
      <alignment horizontal="left" vertical="center"/>
    </xf>
    <xf numFmtId="0" fontId="12" fillId="60" borderId="2241" applyNumberFormat="0">
      <alignment horizontal="centerContinuous" vertical="center" wrapText="1"/>
    </xf>
    <xf numFmtId="0" fontId="25" fillId="8" borderId="2175" applyNumberFormat="0" applyAlignment="0" applyProtection="0"/>
    <xf numFmtId="0" fontId="17" fillId="21" borderId="2175" applyNumberFormat="0" applyAlignment="0" applyProtection="0"/>
    <xf numFmtId="0" fontId="17" fillId="21" borderId="2241" applyNumberFormat="0" applyAlignment="0" applyProtection="0"/>
    <xf numFmtId="0" fontId="25" fillId="8" borderId="2241" applyNumberFormat="0" applyAlignment="0" applyProtection="0"/>
    <xf numFmtId="0" fontId="12" fillId="61" borderId="2241" applyNumberFormat="0">
      <alignment horizontal="left" vertical="center"/>
    </xf>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12" fillId="60" borderId="2241" applyNumberFormat="0">
      <alignment horizontal="centerContinuous" vertical="center" wrapText="1"/>
    </xf>
    <xf numFmtId="0" fontId="28" fillId="21" borderId="2243" applyNumberFormat="0" applyAlignment="0" applyProtection="0"/>
    <xf numFmtId="0" fontId="30" fillId="0" borderId="2244"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41" applyNumberFormat="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17" fillId="21" borderId="2204" applyNumberFormat="0" applyAlignment="0" applyProtection="0"/>
    <xf numFmtId="0" fontId="25" fillId="8" borderId="220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205" applyNumberFormat="0" applyAlignment="0" applyProtection="0"/>
    <xf numFmtId="0" fontId="30" fillId="0" borderId="2206" applyNumberFormat="0" applyFill="0" applyAlignment="0" applyProtection="0"/>
    <xf numFmtId="0" fontId="17" fillId="21" borderId="2204" applyNumberFormat="0" applyAlignment="0" applyProtection="0"/>
    <xf numFmtId="0" fontId="25" fillId="8" borderId="220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205" applyNumberFormat="0" applyAlignment="0" applyProtection="0"/>
    <xf numFmtId="0" fontId="30" fillId="0" borderId="2206" applyNumberFormat="0" applyFill="0" applyAlignment="0" applyProtection="0"/>
    <xf numFmtId="0" fontId="12" fillId="25" borderId="2196" applyNumberFormat="0" applyProtection="0">
      <alignment horizontal="left" vertical="center"/>
    </xf>
    <xf numFmtId="0" fontId="12" fillId="25" borderId="2196" applyNumberFormat="0" applyProtection="0">
      <alignment horizontal="left" vertical="center"/>
    </xf>
    <xf numFmtId="0" fontId="17" fillId="21" borderId="2204" applyNumberFormat="0" applyAlignment="0" applyProtection="0"/>
    <xf numFmtId="0" fontId="25" fillId="8" borderId="220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205" applyNumberFormat="0" applyAlignment="0" applyProtection="0"/>
    <xf numFmtId="0" fontId="30" fillId="0" borderId="2206" applyNumberFormat="0" applyFill="0" applyAlignment="0" applyProtection="0"/>
    <xf numFmtId="0" fontId="17" fillId="21" borderId="2204" applyNumberFormat="0" applyAlignment="0" applyProtection="0"/>
    <xf numFmtId="0" fontId="25" fillId="8" borderId="220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205" applyNumberFormat="0" applyAlignment="0" applyProtection="0"/>
    <xf numFmtId="0" fontId="30" fillId="0" borderId="2206" applyNumberFormat="0" applyFill="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44" applyNumberFormat="0" applyFill="0" applyAlignment="0" applyProtection="0"/>
    <xf numFmtId="0" fontId="17" fillId="21" borderId="2216" applyNumberFormat="0" applyAlignment="0" applyProtection="0"/>
    <xf numFmtId="0" fontId="25" fillId="8" borderId="2216" applyNumberFormat="0" applyAlignment="0" applyProtection="0"/>
    <xf numFmtId="0" fontId="12" fillId="24" borderId="2217" applyNumberFormat="0" applyFont="0" applyAlignment="0" applyProtection="0"/>
    <xf numFmtId="0" fontId="12" fillId="24" borderId="2217" applyNumberFormat="0" applyFont="0" applyAlignment="0" applyProtection="0"/>
    <xf numFmtId="0" fontId="28" fillId="21" borderId="2218" applyNumberFormat="0" applyAlignment="0" applyProtection="0"/>
    <xf numFmtId="0" fontId="30" fillId="0" borderId="2219" applyNumberFormat="0" applyFill="0" applyAlignment="0" applyProtection="0"/>
    <xf numFmtId="0" fontId="17" fillId="21" borderId="2216" applyNumberFormat="0" applyAlignment="0" applyProtection="0"/>
    <xf numFmtId="0" fontId="25" fillId="8" borderId="2216" applyNumberFormat="0" applyAlignment="0" applyProtection="0"/>
    <xf numFmtId="0" fontId="12" fillId="24" borderId="2217" applyNumberFormat="0" applyFont="0" applyAlignment="0" applyProtection="0"/>
    <xf numFmtId="0" fontId="12" fillId="24" borderId="2217" applyNumberFormat="0" applyFont="0" applyAlignment="0" applyProtection="0"/>
    <xf numFmtId="0" fontId="28" fillId="21" borderId="2218" applyNumberFormat="0" applyAlignment="0" applyProtection="0"/>
    <xf numFmtId="0" fontId="30" fillId="0" borderId="2219" applyNumberFormat="0" applyFill="0" applyAlignment="0" applyProtection="0"/>
    <xf numFmtId="0" fontId="12" fillId="25" borderId="2215" applyNumberFormat="0" applyProtection="0">
      <alignment horizontal="left" vertical="center"/>
    </xf>
    <xf numFmtId="0" fontId="12" fillId="25" borderId="2215" applyNumberFormat="0" applyProtection="0">
      <alignment horizontal="left" vertical="center"/>
    </xf>
    <xf numFmtId="0" fontId="17" fillId="21" borderId="2216" applyNumberFormat="0" applyAlignment="0" applyProtection="0"/>
    <xf numFmtId="0" fontId="25" fillId="8" borderId="2216" applyNumberFormat="0" applyAlignment="0" applyProtection="0"/>
    <xf numFmtId="0" fontId="12" fillId="24" borderId="2217" applyNumberFormat="0" applyFont="0" applyAlignment="0" applyProtection="0"/>
    <xf numFmtId="0" fontId="12" fillId="24" borderId="2217" applyNumberFormat="0" applyFont="0" applyAlignment="0" applyProtection="0"/>
    <xf numFmtId="0" fontId="28" fillId="21" borderId="2218" applyNumberFormat="0" applyAlignment="0" applyProtection="0"/>
    <xf numFmtId="0" fontId="30" fillId="0" borderId="2219" applyNumberFormat="0" applyFill="0" applyAlignment="0" applyProtection="0"/>
    <xf numFmtId="0" fontId="17" fillId="21" borderId="2216" applyNumberFormat="0" applyAlignment="0" applyProtection="0"/>
    <xf numFmtId="0" fontId="25" fillId="8" borderId="2216" applyNumberFormat="0" applyAlignment="0" applyProtection="0"/>
    <xf numFmtId="0" fontId="12" fillId="24" borderId="2217" applyNumberFormat="0" applyFont="0" applyAlignment="0" applyProtection="0"/>
    <xf numFmtId="0" fontId="12" fillId="24" borderId="2217" applyNumberFormat="0" applyFont="0" applyAlignment="0" applyProtection="0"/>
    <xf numFmtId="0" fontId="28" fillId="21" borderId="2218" applyNumberFormat="0" applyAlignment="0" applyProtection="0"/>
    <xf numFmtId="0" fontId="30" fillId="0" borderId="2219" applyNumberFormat="0" applyFill="0" applyAlignment="0" applyProtection="0"/>
    <xf numFmtId="0" fontId="12" fillId="61" borderId="2273" applyNumberFormat="0">
      <alignment horizontal="left" vertical="center"/>
    </xf>
    <xf numFmtId="0" fontId="12" fillId="60" borderId="2273" applyNumberFormat="0">
      <alignment horizontal="centerContinuous" vertical="center" wrapText="1"/>
    </xf>
    <xf numFmtId="0" fontId="12" fillId="61" borderId="2273" applyNumberFormat="0">
      <alignment horizontal="left" vertical="center"/>
    </xf>
    <xf numFmtId="0" fontId="12" fillId="60" borderId="2273" applyNumberFormat="0">
      <alignment horizontal="centerContinuous" vertical="center" wrapText="1"/>
    </xf>
    <xf numFmtId="0" fontId="12" fillId="25" borderId="2231" applyNumberFormat="0" applyProtection="0">
      <alignment horizontal="left" vertical="center"/>
    </xf>
    <xf numFmtId="0" fontId="12" fillId="25" borderId="2231" applyNumberFormat="0" applyProtection="0">
      <alignment horizontal="left" vertical="center"/>
    </xf>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21" applyNumberFormat="0" applyAlignment="0" applyProtection="0"/>
    <xf numFmtId="0" fontId="25" fillId="8" borderId="2221" applyNumberFormat="0" applyAlignment="0" applyProtection="0"/>
    <xf numFmtId="0" fontId="28" fillId="21" borderId="2222" applyNumberFormat="0" applyAlignment="0" applyProtection="0"/>
    <xf numFmtId="0" fontId="30" fillId="0" borderId="2223" applyNumberFormat="0" applyFill="0" applyAlignment="0" applyProtection="0"/>
    <xf numFmtId="0" fontId="17" fillId="21" borderId="2221" applyNumberFormat="0" applyAlignment="0" applyProtection="0"/>
    <xf numFmtId="0" fontId="25" fillId="8" borderId="2221" applyNumberFormat="0" applyAlignment="0" applyProtection="0"/>
    <xf numFmtId="0" fontId="28" fillId="21" borderId="2243" applyNumberFormat="0" applyAlignment="0" applyProtection="0"/>
    <xf numFmtId="0" fontId="28" fillId="21" borderId="2222" applyNumberFormat="0" applyAlignment="0" applyProtection="0"/>
    <xf numFmtId="0" fontId="30" fillId="0" borderId="2223" applyNumberFormat="0" applyFill="0" applyAlignment="0" applyProtection="0"/>
    <xf numFmtId="0" fontId="12" fillId="25" borderId="2215" applyNumberFormat="0" applyProtection="0">
      <alignment horizontal="left" vertical="center"/>
    </xf>
    <xf numFmtId="0" fontId="12" fillId="25" borderId="2215" applyNumberFormat="0" applyProtection="0">
      <alignment horizontal="left" vertical="center"/>
    </xf>
    <xf numFmtId="0" fontId="17" fillId="21" borderId="2221" applyNumberFormat="0" applyAlignment="0" applyProtection="0"/>
    <xf numFmtId="0" fontId="25" fillId="8" borderId="222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22" applyNumberFormat="0" applyAlignment="0" applyProtection="0"/>
    <xf numFmtId="0" fontId="30" fillId="0" borderId="2223" applyNumberFormat="0" applyFill="0" applyAlignment="0" applyProtection="0"/>
    <xf numFmtId="0" fontId="17" fillId="21" borderId="2221" applyNumberFormat="0" applyAlignment="0" applyProtection="0"/>
    <xf numFmtId="0" fontId="25" fillId="8" borderId="2221" applyNumberFormat="0" applyAlignment="0" applyProtection="0"/>
    <xf numFmtId="0" fontId="28" fillId="21" borderId="2222" applyNumberFormat="0" applyAlignment="0" applyProtection="0"/>
    <xf numFmtId="0" fontId="30" fillId="0" borderId="2223" applyNumberFormat="0" applyFill="0" applyAlignment="0" applyProtection="0"/>
    <xf numFmtId="0" fontId="25" fillId="8" borderId="2241" applyNumberFormat="0" applyAlignment="0" applyProtection="0"/>
    <xf numFmtId="0" fontId="12" fillId="25" borderId="2255" applyNumberFormat="0" applyProtection="0">
      <alignment horizontal="left" vertical="center"/>
    </xf>
    <xf numFmtId="0" fontId="17" fillId="21" borderId="2273" applyNumberFormat="0" applyAlignment="0" applyProtection="0"/>
    <xf numFmtId="0" fontId="30" fillId="0" borderId="2275" applyNumberFormat="0" applyFill="0" applyAlignment="0" applyProtection="0"/>
    <xf numFmtId="0" fontId="12" fillId="25" borderId="2255" applyNumberFormat="0" applyProtection="0">
      <alignment horizontal="left" vertical="center"/>
    </xf>
    <xf numFmtId="0" fontId="25" fillId="8" borderId="2273" applyNumberFormat="0" applyAlignment="0" applyProtection="0"/>
    <xf numFmtId="0" fontId="17" fillId="21" borderId="2241" applyNumberFormat="0" applyAlignment="0" applyProtection="0"/>
    <xf numFmtId="0" fontId="12" fillId="24" borderId="2276" applyNumberFormat="0" applyFont="0" applyAlignment="0" applyProtection="0"/>
    <xf numFmtId="0" fontId="17" fillId="21" borderId="2232" applyNumberFormat="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12" fillId="24" borderId="2276" applyNumberFormat="0" applyFont="0" applyAlignment="0" applyProtection="0"/>
    <xf numFmtId="0" fontId="28" fillId="21" borderId="2274" applyNumberFormat="0" applyAlignment="0" applyProtection="0"/>
    <xf numFmtId="0" fontId="12" fillId="24" borderId="2276" applyNumberFormat="0" applyFont="0" applyAlignment="0" applyProtection="0"/>
    <xf numFmtId="0" fontId="12" fillId="61" borderId="2273" applyNumberFormat="0">
      <alignment horizontal="left" vertical="center"/>
    </xf>
    <xf numFmtId="0" fontId="12" fillId="60" borderId="2273" applyNumberFormat="0">
      <alignment horizontal="centerContinuous" vertical="center" wrapText="1"/>
    </xf>
    <xf numFmtId="0" fontId="17" fillId="21" borderId="2273" applyNumberFormat="0" applyAlignment="0" applyProtection="0"/>
    <xf numFmtId="0" fontId="25" fillId="8" borderId="2273" applyNumberFormat="0" applyAlignment="0" applyProtection="0"/>
    <xf numFmtId="0" fontId="12" fillId="24" borderId="2276" applyNumberFormat="0" applyFont="0" applyAlignment="0" applyProtection="0"/>
    <xf numFmtId="0" fontId="12" fillId="24" borderId="2276" applyNumberFormat="0" applyFont="0" applyAlignment="0" applyProtection="0"/>
    <xf numFmtId="0" fontId="28" fillId="21" borderId="2274" applyNumberFormat="0" applyAlignment="0" applyProtection="0"/>
    <xf numFmtId="0" fontId="30" fillId="0" borderId="2275" applyNumberFormat="0" applyFill="0" applyAlignment="0" applyProtection="0"/>
    <xf numFmtId="0" fontId="17" fillId="21" borderId="2273" applyNumberFormat="0" applyAlignment="0" applyProtection="0"/>
    <xf numFmtId="0" fontId="25" fillId="8" borderId="2273" applyNumberFormat="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30" fillId="0" borderId="2235" applyNumberFormat="0" applyFill="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2" fillId="61" borderId="2293" applyNumberFormat="0">
      <alignment horizontal="left" vertical="center"/>
    </xf>
    <xf numFmtId="0" fontId="12" fillId="60" borderId="2293" applyNumberFormat="0">
      <alignment horizontal="centerContinuous" vertical="center" wrapText="1"/>
    </xf>
    <xf numFmtId="0" fontId="12" fillId="61" borderId="2281" applyNumberFormat="0">
      <alignment horizontal="left" vertical="center"/>
    </xf>
    <xf numFmtId="0" fontId="12" fillId="60" borderId="2281" applyNumberFormat="0">
      <alignment horizontal="centerContinuous" vertical="center" wrapText="1"/>
    </xf>
    <xf numFmtId="0" fontId="12" fillId="25" borderId="2255" applyNumberFormat="0" applyProtection="0">
      <alignment horizontal="left" vertical="center"/>
    </xf>
    <xf numFmtId="0" fontId="12" fillId="25" borderId="2255" applyNumberFormat="0" applyProtection="0">
      <alignment horizontal="left" vertical="center"/>
    </xf>
    <xf numFmtId="171" fontId="85" fillId="0" borderId="2254"/>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30" fillId="0" borderId="2258" applyNumberFormat="0" applyFill="0" applyAlignment="0" applyProtection="0"/>
    <xf numFmtId="0" fontId="28" fillId="21" borderId="2257" applyNumberFormat="0" applyAlignment="0" applyProtection="0"/>
    <xf numFmtId="0" fontId="12" fillId="24" borderId="2259" applyNumberFormat="0" applyFont="0" applyAlignment="0" applyProtection="0"/>
    <xf numFmtId="0" fontId="12" fillId="24" borderId="2259" applyNumberFormat="0" applyFont="0" applyAlignment="0" applyProtection="0"/>
    <xf numFmtId="0" fontId="25" fillId="8" borderId="2256" applyNumberFormat="0" applyAlignment="0" applyProtection="0"/>
    <xf numFmtId="0" fontId="17" fillId="21" borderId="2256" applyNumberFormat="0" applyAlignment="0" applyProtection="0"/>
    <xf numFmtId="0" fontId="30" fillId="0" borderId="2258" applyNumberFormat="0" applyFill="0" applyAlignment="0" applyProtection="0"/>
    <xf numFmtId="0" fontId="28" fillId="21" borderId="2257" applyNumberFormat="0" applyAlignment="0" applyProtection="0"/>
    <xf numFmtId="0" fontId="12" fillId="24" borderId="2259" applyNumberFormat="0" applyFont="0" applyAlignment="0" applyProtection="0"/>
    <xf numFmtId="0" fontId="12" fillId="24" borderId="2259" applyNumberFormat="0" applyFont="0" applyAlignment="0" applyProtection="0"/>
    <xf numFmtId="0" fontId="25" fillId="8" borderId="2256" applyNumberFormat="0" applyAlignment="0" applyProtection="0"/>
    <xf numFmtId="0" fontId="17" fillId="21" borderId="2256" applyNumberFormat="0" applyAlignment="0" applyProtection="0"/>
    <xf numFmtId="0" fontId="30" fillId="0" borderId="2258" applyNumberFormat="0" applyFill="0" applyAlignment="0" applyProtection="0"/>
    <xf numFmtId="0" fontId="28" fillId="21" borderId="2257" applyNumberFormat="0" applyAlignment="0" applyProtection="0"/>
    <xf numFmtId="0" fontId="12" fillId="24" borderId="2259" applyNumberFormat="0" applyFont="0" applyAlignment="0" applyProtection="0"/>
    <xf numFmtId="0" fontId="12" fillId="61" borderId="2293" applyNumberFormat="0">
      <alignment horizontal="left" vertical="center"/>
    </xf>
    <xf numFmtId="0" fontId="12" fillId="60" borderId="2293" applyNumberFormat="0">
      <alignment horizontal="centerContinuous" vertical="center" wrapText="1"/>
    </xf>
    <xf numFmtId="0" fontId="12" fillId="24" borderId="2259" applyNumberFormat="0" applyFont="0" applyAlignment="0" applyProtection="0"/>
    <xf numFmtId="0" fontId="25" fillId="8" borderId="2256" applyNumberFormat="0" applyAlignment="0" applyProtection="0"/>
    <xf numFmtId="0" fontId="17" fillId="21" borderId="2256" applyNumberFormat="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2" fillId="61" borderId="2293" applyNumberFormat="0">
      <alignment horizontal="left" vertical="center"/>
    </xf>
    <xf numFmtId="0" fontId="12" fillId="60" borderId="2293" applyNumberFormat="0">
      <alignment horizontal="centerContinuous" vertical="center" wrapText="1"/>
    </xf>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30" fillId="0" borderId="2258"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28" fillId="21" borderId="2257" applyNumberFormat="0" applyAlignment="0" applyProtection="0"/>
    <xf numFmtId="0" fontId="12" fillId="24" borderId="2259" applyNumberFormat="0" applyFont="0" applyAlignment="0" applyProtection="0"/>
    <xf numFmtId="0" fontId="12" fillId="24" borderId="2259" applyNumberFormat="0" applyFont="0" applyAlignment="0" applyProtection="0"/>
    <xf numFmtId="0" fontId="25" fillId="8" borderId="2256" applyNumberFormat="0" applyAlignment="0" applyProtection="0"/>
    <xf numFmtId="0" fontId="17" fillId="21" borderId="2256" applyNumberFormat="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2" fillId="24" borderId="2233" applyNumberFormat="0" applyFont="0" applyAlignment="0" applyProtection="0"/>
    <xf numFmtId="0" fontId="28" fillId="21" borderId="2257" applyNumberFormat="0" applyAlignment="0" applyProtection="0"/>
    <xf numFmtId="0" fontId="30" fillId="0" borderId="2258" applyNumberFormat="0" applyFill="0" applyAlignment="0" applyProtection="0"/>
    <xf numFmtId="0" fontId="17" fillId="21" borderId="2256" applyNumberFormat="0" applyAlignment="0" applyProtection="0"/>
    <xf numFmtId="0" fontId="25" fillId="8" borderId="2256" applyNumberFormat="0" applyAlignment="0" applyProtection="0"/>
    <xf numFmtId="0" fontId="25" fillId="8" borderId="2232" applyNumberFormat="0" applyAlignment="0" applyProtection="0"/>
    <xf numFmtId="0" fontId="17" fillId="21" borderId="2232" applyNumberFormat="0" applyAlignment="0" applyProtection="0"/>
    <xf numFmtId="0" fontId="28" fillId="21" borderId="2257" applyNumberFormat="0" applyAlignment="0" applyProtection="0"/>
    <xf numFmtId="0" fontId="30" fillId="0" borderId="2258" applyNumberFormat="0" applyFill="0" applyAlignment="0" applyProtection="0"/>
    <xf numFmtId="0" fontId="30" fillId="0" borderId="2235"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5" borderId="2255" applyNumberFormat="0" applyProtection="0">
      <alignment horizontal="left" vertical="center"/>
    </xf>
    <xf numFmtId="0" fontId="28" fillId="21" borderId="2234" applyNumberFormat="0" applyAlignment="0" applyProtection="0"/>
    <xf numFmtId="0" fontId="30" fillId="0" borderId="2235" applyNumberFormat="0" applyFill="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17" fillId="21" borderId="2232" applyNumberFormat="0" applyAlignment="0" applyProtection="0"/>
    <xf numFmtId="0" fontId="25" fillId="8" borderId="2232" applyNumberFormat="0" applyAlignment="0" applyProtection="0"/>
    <xf numFmtId="0" fontId="12" fillId="25" borderId="2255" applyNumberFormat="0" applyProtection="0">
      <alignment horizontal="left" vertical="center"/>
    </xf>
    <xf numFmtId="0" fontId="17" fillId="21" borderId="2241" applyNumberForma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28" fillId="21" borderId="2234" applyNumberFormat="0" applyAlignment="0" applyProtection="0"/>
    <xf numFmtId="0" fontId="30" fillId="0" borderId="2235" applyNumberFormat="0" applyFill="0" applyAlignment="0" applyProtection="0"/>
    <xf numFmtId="0" fontId="25" fillId="8" borderId="2256" applyNumberFormat="0" applyAlignment="0" applyProtection="0"/>
    <xf numFmtId="0" fontId="12" fillId="24" borderId="2259" applyNumberFormat="0" applyFont="0" applyAlignment="0" applyProtection="0"/>
    <xf numFmtId="0" fontId="12" fillId="24" borderId="2259" applyNumberFormat="0" applyFont="0" applyAlignment="0" applyProtection="0"/>
    <xf numFmtId="0" fontId="28" fillId="21" borderId="2257" applyNumberFormat="0" applyAlignment="0" applyProtection="0"/>
    <xf numFmtId="0" fontId="30" fillId="0" borderId="2258"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56" applyNumberFormat="0" applyAlignment="0" applyProtection="0"/>
    <xf numFmtId="0" fontId="25" fillId="8" borderId="2256" applyNumberFormat="0" applyAlignment="0" applyProtection="0"/>
    <xf numFmtId="0" fontId="12" fillId="24" borderId="2259" applyNumberFormat="0" applyFont="0" applyAlignment="0" applyProtection="0"/>
    <xf numFmtId="0" fontId="12" fillId="24" borderId="2259" applyNumberFormat="0" applyFont="0" applyAlignment="0" applyProtection="0"/>
    <xf numFmtId="0" fontId="28" fillId="21" borderId="2257" applyNumberFormat="0" applyAlignment="0" applyProtection="0"/>
    <xf numFmtId="0" fontId="30" fillId="0" borderId="2258" applyNumberFormat="0" applyFill="0" applyAlignment="0" applyProtection="0"/>
    <xf numFmtId="0" fontId="17" fillId="21" borderId="2256" applyNumberFormat="0" applyAlignment="0" applyProtection="0"/>
    <xf numFmtId="0" fontId="25" fillId="8" borderId="2256" applyNumberFormat="0" applyAlignment="0" applyProtection="0"/>
    <xf numFmtId="0" fontId="12" fillId="24" borderId="2259" applyNumberFormat="0" applyFont="0" applyAlignment="0" applyProtection="0"/>
    <xf numFmtId="0" fontId="12" fillId="24" borderId="2259" applyNumberFormat="0" applyFont="0" applyAlignment="0" applyProtection="0"/>
    <xf numFmtId="0" fontId="28" fillId="21" borderId="2257" applyNumberFormat="0" applyAlignment="0" applyProtection="0"/>
    <xf numFmtId="0" fontId="30" fillId="0" borderId="2258"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28" fillId="21" borderId="2243" applyNumberFormat="0" applyAlignment="0" applyProtection="0"/>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41" applyNumberFormat="0" applyAlignment="0" applyProtection="0"/>
    <xf numFmtId="0" fontId="25" fillId="8" borderId="2241" applyNumberFormat="0" applyAlignment="0" applyProtection="0"/>
    <xf numFmtId="0" fontId="25" fillId="8" borderId="2241" applyNumberFormat="0" applyAlignment="0" applyProtection="0"/>
    <xf numFmtId="0" fontId="17" fillId="21" borderId="2241" applyNumberFormat="0" applyAlignment="0" applyProtection="0"/>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30" fillId="0" borderId="2244" applyNumberFormat="0" applyFill="0" applyAlignment="0" applyProtection="0"/>
    <xf numFmtId="0" fontId="28" fillId="21" borderId="2243" applyNumberFormat="0" applyAlignment="0" applyProtection="0"/>
    <xf numFmtId="0" fontId="28" fillId="21" borderId="2243" applyNumberFormat="0" applyAlignment="0" applyProtection="0"/>
    <xf numFmtId="0" fontId="30" fillId="0" borderId="2244" applyNumberFormat="0" applyFill="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75" applyNumberFormat="0" applyFill="0" applyAlignment="0" applyProtection="0"/>
    <xf numFmtId="0" fontId="28" fillId="21" borderId="2274" applyNumberFormat="0" applyAlignment="0" applyProtection="0"/>
    <xf numFmtId="0" fontId="12" fillId="24" borderId="2276" applyNumberFormat="0" applyFont="0" applyAlignment="0" applyProtection="0"/>
    <xf numFmtId="0" fontId="12" fillId="24" borderId="2276" applyNumberFormat="0" applyFont="0" applyAlignment="0" applyProtection="0"/>
    <xf numFmtId="0" fontId="25" fillId="8" borderId="2273" applyNumberFormat="0" applyAlignment="0" applyProtection="0"/>
    <xf numFmtId="0" fontId="17" fillId="21" borderId="2273" applyNumberFormat="0" applyAlignment="0" applyProtection="0"/>
    <xf numFmtId="0" fontId="30" fillId="0" borderId="2275" applyNumberFormat="0" applyFill="0" applyAlignment="0" applyProtection="0"/>
    <xf numFmtId="0" fontId="28" fillId="21" borderId="2274" applyNumberFormat="0" applyAlignment="0" applyProtection="0"/>
    <xf numFmtId="0" fontId="12" fillId="24" borderId="2276" applyNumberFormat="0" applyFont="0" applyAlignment="0" applyProtection="0"/>
    <xf numFmtId="0" fontId="12" fillId="24" borderId="2276" applyNumberFormat="0" applyFont="0" applyAlignment="0" applyProtection="0"/>
    <xf numFmtId="0" fontId="25" fillId="8" borderId="2273" applyNumberFormat="0" applyAlignment="0" applyProtection="0"/>
    <xf numFmtId="0" fontId="17" fillId="21" borderId="2273" applyNumberFormat="0" applyAlignment="0" applyProtection="0"/>
    <xf numFmtId="0" fontId="30" fillId="0" borderId="2275" applyNumberFormat="0" applyFill="0" applyAlignment="0" applyProtection="0"/>
    <xf numFmtId="0" fontId="28" fillId="21" borderId="2274" applyNumberFormat="0" applyAlignment="0" applyProtection="0"/>
    <xf numFmtId="0" fontId="12" fillId="24" borderId="2276" applyNumberFormat="0" applyFont="0" applyAlignment="0" applyProtection="0"/>
    <xf numFmtId="0" fontId="30" fillId="0" borderId="2244" applyNumberFormat="0" applyFill="0" applyAlignment="0" applyProtection="0"/>
    <xf numFmtId="0" fontId="12" fillId="24" borderId="2276" applyNumberFormat="0" applyFont="0" applyAlignment="0" applyProtection="0"/>
    <xf numFmtId="0" fontId="25" fillId="8" borderId="2273" applyNumberFormat="0" applyAlignment="0" applyProtection="0"/>
    <xf numFmtId="0" fontId="17" fillId="21" borderId="2273" applyNumberFormat="0" applyAlignment="0" applyProtection="0"/>
    <xf numFmtId="0" fontId="30" fillId="0" borderId="2275" applyNumberFormat="0" applyFill="0" applyAlignment="0" applyProtection="0"/>
    <xf numFmtId="0" fontId="28" fillId="21" borderId="2274" applyNumberFormat="0" applyAlignment="0" applyProtection="0"/>
    <xf numFmtId="0" fontId="12" fillId="24" borderId="2276" applyNumberFormat="0" applyFont="0" applyAlignment="0" applyProtection="0"/>
    <xf numFmtId="0" fontId="12" fillId="24" borderId="2276" applyNumberFormat="0" applyFont="0" applyAlignment="0" applyProtection="0"/>
    <xf numFmtId="0" fontId="25" fillId="8" borderId="2273" applyNumberFormat="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7" fillId="21" borderId="2273" applyNumberFormat="0" applyAlignment="0" applyProtection="0"/>
    <xf numFmtId="0" fontId="12" fillId="25" borderId="2279" applyNumberFormat="0" applyProtection="0">
      <alignment horizontal="left" vertical="center"/>
    </xf>
    <xf numFmtId="0" fontId="12" fillId="25" borderId="2279" applyNumberFormat="0" applyProtection="0">
      <alignment horizontal="left" vertical="center"/>
    </xf>
    <xf numFmtId="0" fontId="17" fillId="21" borderId="2273" applyNumberFormat="0" applyAlignment="0" applyProtection="0"/>
    <xf numFmtId="0" fontId="25" fillId="8" borderId="2273" applyNumberFormat="0" applyAlignment="0" applyProtection="0"/>
    <xf numFmtId="0" fontId="12" fillId="25" borderId="2292" applyNumberFormat="0" applyProtection="0">
      <alignment horizontal="left" vertical="center"/>
    </xf>
    <xf numFmtId="0" fontId="28" fillId="21" borderId="2274" applyNumberFormat="0" applyAlignment="0" applyProtection="0"/>
    <xf numFmtId="0" fontId="30" fillId="0" borderId="2275" applyNumberFormat="0" applyFill="0" applyAlignment="0" applyProtection="0"/>
    <xf numFmtId="0" fontId="17" fillId="21" borderId="2273" applyNumberFormat="0" applyAlignment="0" applyProtection="0"/>
    <xf numFmtId="0" fontId="25" fillId="8" borderId="2273" applyNumberFormat="0" applyAlignment="0" applyProtection="0"/>
    <xf numFmtId="0" fontId="12" fillId="25" borderId="2292" applyNumberFormat="0" applyProtection="0">
      <alignment horizontal="left" vertical="center"/>
    </xf>
    <xf numFmtId="0" fontId="28" fillId="21" borderId="2274" applyNumberFormat="0" applyAlignment="0" applyProtection="0"/>
    <xf numFmtId="0" fontId="30" fillId="0" borderId="2275"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73" applyNumberFormat="0" applyAlignment="0" applyProtection="0"/>
    <xf numFmtId="0" fontId="25" fillId="8" borderId="2273" applyNumberFormat="0" applyAlignment="0" applyProtection="0"/>
    <xf numFmtId="0" fontId="28" fillId="21" borderId="2274" applyNumberFormat="0" applyAlignment="0" applyProtection="0"/>
    <xf numFmtId="0" fontId="30" fillId="0" borderId="2275" applyNumberFormat="0" applyFill="0" applyAlignment="0" applyProtection="0"/>
    <xf numFmtId="0" fontId="17" fillId="21" borderId="2273" applyNumberFormat="0" applyAlignment="0" applyProtection="0"/>
    <xf numFmtId="0" fontId="25" fillId="8" borderId="2273" applyNumberFormat="0" applyAlignment="0" applyProtection="0"/>
    <xf numFmtId="0" fontId="28" fillId="21" borderId="2274" applyNumberFormat="0" applyAlignment="0" applyProtection="0"/>
    <xf numFmtId="0" fontId="30" fillId="0" borderId="2275" applyNumberFormat="0" applyFill="0" applyAlignment="0" applyProtection="0"/>
    <xf numFmtId="0" fontId="30" fillId="0" borderId="2296" applyNumberFormat="0" applyFill="0" applyAlignment="0" applyProtection="0"/>
    <xf numFmtId="0" fontId="28" fillId="21" borderId="2295"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5" fillId="8" borderId="2293" applyNumberFormat="0" applyAlignment="0" applyProtection="0"/>
    <xf numFmtId="0" fontId="17" fillId="21" borderId="2293" applyNumberFormat="0" applyAlignment="0" applyProtection="0"/>
    <xf numFmtId="0" fontId="30" fillId="0" borderId="2296" applyNumberFormat="0" applyFill="0" applyAlignment="0" applyProtection="0"/>
    <xf numFmtId="0" fontId="28" fillId="21" borderId="2295"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5" fillId="8" borderId="2293" applyNumberFormat="0" applyAlignment="0" applyProtection="0"/>
    <xf numFmtId="0" fontId="17" fillId="21" borderId="2293" applyNumberFormat="0" applyAlignment="0" applyProtection="0"/>
    <xf numFmtId="0" fontId="30" fillId="0" borderId="2296" applyNumberFormat="0" applyFill="0" applyAlignment="0" applyProtection="0"/>
    <xf numFmtId="0" fontId="28" fillId="21" borderId="2295"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5" fillId="8" borderId="2293" applyNumberFormat="0" applyAlignment="0" applyProtection="0"/>
    <xf numFmtId="0" fontId="17" fillId="21" borderId="2293" applyNumberFormat="0" applyAlignment="0" applyProtection="0"/>
    <xf numFmtId="0" fontId="30" fillId="0" borderId="2296" applyNumberFormat="0" applyFill="0" applyAlignment="0" applyProtection="0"/>
    <xf numFmtId="0" fontId="12" fillId="25" borderId="2292" applyNumberFormat="0" applyProtection="0">
      <alignment horizontal="left" vertical="center"/>
    </xf>
    <xf numFmtId="0" fontId="12" fillId="25" borderId="2292" applyNumberFormat="0" applyProtection="0">
      <alignment horizontal="left" vertical="center"/>
    </xf>
    <xf numFmtId="0" fontId="28" fillId="21" borderId="2295"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5" fillId="8" borderId="2293" applyNumberFormat="0" applyAlignment="0" applyProtection="0"/>
    <xf numFmtId="0" fontId="12" fillId="24" borderId="2276" applyNumberFormat="0" applyFont="0" applyAlignment="0" applyProtection="0"/>
    <xf numFmtId="0" fontId="28" fillId="21" borderId="2274" applyNumberFormat="0" applyAlignment="0" applyProtection="0"/>
    <xf numFmtId="0" fontId="30" fillId="0" borderId="2275" applyNumberFormat="0" applyFill="0" applyAlignment="0" applyProtection="0"/>
    <xf numFmtId="0" fontId="17" fillId="21" borderId="2273" applyNumberFormat="0" applyAlignment="0" applyProtection="0"/>
    <xf numFmtId="0" fontId="25" fillId="8" borderId="2273" applyNumberFormat="0" applyAlignment="0" applyProtection="0"/>
    <xf numFmtId="0" fontId="12" fillId="24" borderId="2276" applyNumberFormat="0" applyFont="0" applyAlignment="0" applyProtection="0"/>
    <xf numFmtId="0" fontId="12" fillId="24" borderId="2276" applyNumberFormat="0" applyFont="0" applyAlignment="0" applyProtection="0"/>
    <xf numFmtId="0" fontId="28" fillId="21" borderId="2274" applyNumberFormat="0" applyAlignment="0" applyProtection="0"/>
    <xf numFmtId="0" fontId="30" fillId="0" borderId="2275" applyNumberFormat="0" applyFill="0" applyAlignment="0" applyProtection="0"/>
    <xf numFmtId="0" fontId="17" fillId="21" borderId="2293" applyNumberFormat="0" applyAlignment="0" applyProtection="0"/>
    <xf numFmtId="0" fontId="30" fillId="0" borderId="2296" applyNumberFormat="0" applyFill="0" applyAlignment="0" applyProtection="0"/>
    <xf numFmtId="0" fontId="28" fillId="21" borderId="2295"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5" fillId="8" borderId="2293" applyNumberFormat="0" applyAlignment="0" applyProtection="0"/>
    <xf numFmtId="0" fontId="17" fillId="21" borderId="2293" applyNumberFormat="0" applyAlignment="0" applyProtection="0"/>
    <xf numFmtId="0" fontId="30" fillId="0" borderId="2296" applyNumberFormat="0" applyFill="0" applyAlignment="0" applyProtection="0"/>
    <xf numFmtId="0" fontId="28" fillId="21" borderId="2295"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5" fillId="8" borderId="2293" applyNumberFormat="0" applyAlignment="0" applyProtection="0"/>
    <xf numFmtId="0" fontId="17" fillId="21" borderId="2293" applyNumberFormat="0" applyAlignment="0" applyProtection="0"/>
    <xf numFmtId="0" fontId="17" fillId="21" borderId="2281" applyNumberFormat="0" applyAlignment="0" applyProtection="0"/>
    <xf numFmtId="0" fontId="25" fillId="8" borderId="2281" applyNumberFormat="0" applyAlignment="0" applyProtection="0"/>
    <xf numFmtId="0" fontId="28" fillId="21" borderId="2282" applyNumberFormat="0" applyAlignment="0" applyProtection="0"/>
    <xf numFmtId="0" fontId="30" fillId="0" borderId="2283" applyNumberFormat="0" applyFill="0" applyAlignment="0" applyProtection="0"/>
    <xf numFmtId="0" fontId="17" fillId="21" borderId="2281" applyNumberFormat="0" applyAlignment="0" applyProtection="0"/>
    <xf numFmtId="0" fontId="25" fillId="8" borderId="2281" applyNumberFormat="0" applyAlignment="0" applyProtection="0"/>
    <xf numFmtId="0" fontId="28" fillId="21" borderId="2282" applyNumberFormat="0" applyAlignment="0" applyProtection="0"/>
    <xf numFmtId="0" fontId="30" fillId="0" borderId="2283" applyNumberFormat="0" applyFill="0" applyAlignment="0" applyProtection="0"/>
    <xf numFmtId="0" fontId="12" fillId="25" borderId="2279" applyNumberFormat="0" applyProtection="0">
      <alignment horizontal="left" vertical="center"/>
    </xf>
    <xf numFmtId="0" fontId="12" fillId="25" borderId="2279" applyNumberFormat="0" applyProtection="0">
      <alignment horizontal="left" vertical="center"/>
    </xf>
    <xf numFmtId="0" fontId="17" fillId="21" borderId="2281" applyNumberFormat="0" applyAlignment="0" applyProtection="0"/>
    <xf numFmtId="0" fontId="25" fillId="8" borderId="2281" applyNumberFormat="0" applyAlignment="0" applyProtection="0"/>
    <xf numFmtId="0" fontId="30" fillId="0" borderId="2296" applyNumberFormat="0" applyFill="0" applyAlignment="0" applyProtection="0"/>
    <xf numFmtId="0" fontId="28" fillId="21" borderId="2295" applyNumberFormat="0" applyAlignment="0" applyProtection="0"/>
    <xf numFmtId="0" fontId="28" fillId="21" borderId="2282" applyNumberFormat="0" applyAlignment="0" applyProtection="0"/>
    <xf numFmtId="0" fontId="30" fillId="0" borderId="2283" applyNumberFormat="0" applyFill="0" applyAlignment="0" applyProtection="0"/>
    <xf numFmtId="0" fontId="17" fillId="21" borderId="2281" applyNumberFormat="0" applyAlignment="0" applyProtection="0"/>
    <xf numFmtId="0" fontId="25" fillId="8" borderId="2281"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82" applyNumberFormat="0" applyAlignment="0" applyProtection="0"/>
    <xf numFmtId="0" fontId="30" fillId="0" borderId="2283" applyNumberFormat="0" applyFill="0" applyAlignment="0" applyProtection="0"/>
    <xf numFmtId="0" fontId="25" fillId="8" borderId="2293" applyNumberFormat="0" applyAlignment="0" applyProtection="0"/>
    <xf numFmtId="0" fontId="17" fillId="21" borderId="2293" applyNumberFormat="0" applyAlignment="0" applyProtection="0"/>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2" fillId="25" borderId="2292" applyNumberFormat="0" applyProtection="0">
      <alignment horizontal="left" vertical="center"/>
    </xf>
    <xf numFmtId="0" fontId="12" fillId="25" borderId="2292" applyNumberFormat="0" applyProtection="0">
      <alignment horizontal="left" vertical="center"/>
    </xf>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30" fillId="0" borderId="2296" applyNumberFormat="0" applyFill="0" applyAlignment="0" applyProtection="0"/>
    <xf numFmtId="0" fontId="25" fillId="8" borderId="2293" applyNumberForma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25" fillId="8" borderId="2293" applyNumberFormat="0" applyAlignment="0" applyProtection="0"/>
    <xf numFmtId="0" fontId="28" fillId="21" borderId="2295" applyNumberFormat="0" applyAlignment="0" applyProtection="0"/>
    <xf numFmtId="0" fontId="30" fillId="0" borderId="2296" applyNumberFormat="0" applyFill="0" applyAlignment="0" applyProtection="0"/>
    <xf numFmtId="0" fontId="12" fillId="25" borderId="2292" applyNumberFormat="0" applyProtection="0">
      <alignment horizontal="left" vertical="center"/>
    </xf>
    <xf numFmtId="0" fontId="12" fillId="25" borderId="2292" applyNumberFormat="0" applyProtection="0">
      <alignment horizontal="left" vertical="center"/>
    </xf>
    <xf numFmtId="0" fontId="17" fillId="21" borderId="2293" applyNumberFormat="0" applyAlignment="0" applyProtection="0"/>
    <xf numFmtId="0" fontId="25" fillId="8" borderId="2293" applyNumberFormat="0" applyAlignment="0" applyProtection="0"/>
    <xf numFmtId="0" fontId="28" fillId="21" borderId="2295" applyNumberForma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25" fillId="8" borderId="2293" applyNumberForma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2" fillId="25" borderId="2292" applyNumberFormat="0" applyProtection="0">
      <alignment horizontal="left" vertical="center"/>
    </xf>
    <xf numFmtId="0" fontId="12" fillId="25" borderId="2292" applyNumberFormat="0" applyProtection="0">
      <alignment horizontal="left" vertical="center"/>
    </xf>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2" fillId="25" borderId="2292" applyNumberFormat="0" applyProtection="0">
      <alignment horizontal="left" vertical="center"/>
    </xf>
    <xf numFmtId="0" fontId="12" fillId="25" borderId="2292" applyNumberFormat="0" applyProtection="0">
      <alignment horizontal="left" vertical="center"/>
    </xf>
    <xf numFmtId="208" fontId="90" fillId="63" borderId="2301"/>
    <xf numFmtId="166" fontId="113" fillId="0" borderId="2302">
      <protection locked="0"/>
    </xf>
    <xf numFmtId="224" fontId="108" fillId="0" borderId="2100" applyFont="0" applyFill="0" applyBorder="0" applyAlignment="0" applyProtection="0"/>
    <xf numFmtId="237" fontId="12" fillId="71" borderId="2292" applyNumberFormat="0" applyFont="0" applyBorder="0" applyAlignment="0" applyProtection="0"/>
    <xf numFmtId="10" fontId="108" fillId="65" borderId="2292" applyNumberFormat="0" applyBorder="0" applyAlignment="0" applyProtection="0"/>
    <xf numFmtId="0" fontId="147" fillId="73" borderId="2303">
      <alignment horizontal="left" vertical="center" wrapText="1"/>
    </xf>
    <xf numFmtId="0" fontId="12" fillId="0" borderId="2292"/>
    <xf numFmtId="264" fontId="172" fillId="65" borderId="2292" applyFill="0" applyBorder="0" applyAlignment="0" applyProtection="0">
      <alignment horizontal="right"/>
      <protection locked="0"/>
    </xf>
    <xf numFmtId="0" fontId="177" fillId="67" borderId="2292">
      <alignment horizontal="center" vertical="center" wrapText="1"/>
      <protection hidden="1"/>
    </xf>
    <xf numFmtId="0" fontId="183" fillId="81" borderId="2292" applyNumberFormat="0" applyProtection="0">
      <alignment horizontal="center" vertical="center"/>
    </xf>
    <xf numFmtId="0" fontId="11" fillId="81" borderId="2292" applyNumberFormat="0" applyProtection="0">
      <alignment horizontal="center" vertical="center" wrapText="1"/>
    </xf>
    <xf numFmtId="0" fontId="11" fillId="81" borderId="2292" applyNumberFormat="0" applyProtection="0">
      <alignment horizontal="center" vertical="center"/>
    </xf>
    <xf numFmtId="0" fontId="11" fillId="81" borderId="2292" applyNumberFormat="0" applyProtection="0">
      <alignment horizontal="center" vertical="center" wrapText="1"/>
    </xf>
    <xf numFmtId="0" fontId="11" fillId="60" borderId="2292" applyNumberFormat="0" applyProtection="0">
      <alignment horizontal="left" vertical="center" wrapText="1"/>
    </xf>
    <xf numFmtId="257" fontId="11" fillId="82" borderId="2292" applyNumberFormat="0" applyProtection="0">
      <alignment horizontal="center" vertical="center" wrapText="1"/>
    </xf>
    <xf numFmtId="0" fontId="12" fillId="25" borderId="2292" applyNumberFormat="0" applyProtection="0">
      <alignment horizontal="left" vertical="center" wrapText="1"/>
    </xf>
    <xf numFmtId="0" fontId="11" fillId="60" borderId="2292" applyNumberFormat="0" applyProtection="0">
      <alignment horizontal="left" vertical="center" wrapText="1"/>
    </xf>
    <xf numFmtId="241" fontId="194" fillId="86" borderId="2304" applyNumberFormat="0" applyBorder="0" applyAlignment="0" applyProtection="0">
      <alignment vertical="center"/>
    </xf>
    <xf numFmtId="171" fontId="85" fillId="0" borderId="2305"/>
    <xf numFmtId="0" fontId="147" fillId="73" borderId="2303">
      <alignment horizontal="left" vertical="center" wrapText="1"/>
    </xf>
    <xf numFmtId="166" fontId="113" fillId="0" borderId="2302">
      <protection locked="0"/>
    </xf>
    <xf numFmtId="208" fontId="90" fillId="63" borderId="2301"/>
    <xf numFmtId="241" fontId="194" fillId="86" borderId="2304" applyNumberFormat="0" applyBorder="0" applyAlignment="0" applyProtection="0">
      <alignment vertical="center"/>
    </xf>
    <xf numFmtId="171" fontId="85" fillId="0" borderId="2305"/>
    <xf numFmtId="0" fontId="17" fillId="21" borderId="2307" applyNumberFormat="0" applyAlignment="0" applyProtection="0"/>
    <xf numFmtId="0" fontId="25" fillId="8" borderId="2307" applyNumberFormat="0" applyAlignment="0" applyProtection="0"/>
    <xf numFmtId="0" fontId="12" fillId="24" borderId="2308" applyNumberFormat="0" applyFont="0" applyAlignment="0" applyProtection="0"/>
    <xf numFmtId="0" fontId="12" fillId="24" borderId="2308" applyNumberFormat="0" applyFont="0" applyAlignment="0" applyProtection="0"/>
    <xf numFmtId="0" fontId="28" fillId="21" borderId="2309" applyNumberFormat="0" applyAlignment="0" applyProtection="0"/>
    <xf numFmtId="0" fontId="30" fillId="0" borderId="2310" applyNumberFormat="0" applyFill="0" applyAlignment="0" applyProtection="0"/>
    <xf numFmtId="0" fontId="17" fillId="21" borderId="2307" applyNumberFormat="0" applyAlignment="0" applyProtection="0"/>
    <xf numFmtId="0" fontId="25" fillId="8" borderId="2307" applyNumberFormat="0" applyAlignment="0" applyProtection="0"/>
    <xf numFmtId="0" fontId="12" fillId="24" borderId="2308" applyNumberFormat="0" applyFont="0" applyAlignment="0" applyProtection="0"/>
    <xf numFmtId="0" fontId="12" fillId="24" borderId="2308" applyNumberFormat="0" applyFont="0" applyAlignment="0" applyProtection="0"/>
    <xf numFmtId="0" fontId="28" fillId="21" borderId="2309" applyNumberFormat="0" applyAlignment="0" applyProtection="0"/>
    <xf numFmtId="0" fontId="30" fillId="0" borderId="2310" applyNumberFormat="0" applyFill="0" applyAlignment="0" applyProtection="0"/>
    <xf numFmtId="0" fontId="12" fillId="25" borderId="2306" applyNumberFormat="0" applyProtection="0">
      <alignment horizontal="left" vertical="center"/>
    </xf>
    <xf numFmtId="0" fontId="12" fillId="25" borderId="2306" applyNumberFormat="0" applyProtection="0">
      <alignment horizontal="left" vertical="center"/>
    </xf>
    <xf numFmtId="0" fontId="17" fillId="21" borderId="2307" applyNumberFormat="0" applyAlignment="0" applyProtection="0"/>
    <xf numFmtId="0" fontId="25" fillId="8" borderId="2307" applyNumberFormat="0" applyAlignment="0" applyProtection="0"/>
    <xf numFmtId="0" fontId="12" fillId="24" borderId="2308" applyNumberFormat="0" applyFont="0" applyAlignment="0" applyProtection="0"/>
    <xf numFmtId="0" fontId="12" fillId="24" borderId="2308" applyNumberFormat="0" applyFont="0" applyAlignment="0" applyProtection="0"/>
    <xf numFmtId="0" fontId="28" fillId="21" borderId="2309" applyNumberFormat="0" applyAlignment="0" applyProtection="0"/>
    <xf numFmtId="0" fontId="30" fillId="0" borderId="2310" applyNumberFormat="0" applyFill="0" applyAlignment="0" applyProtection="0"/>
    <xf numFmtId="0" fontId="17" fillId="21" borderId="2307" applyNumberFormat="0" applyAlignment="0" applyProtection="0"/>
    <xf numFmtId="0" fontId="25" fillId="8" borderId="2307" applyNumberFormat="0" applyAlignment="0" applyProtection="0"/>
    <xf numFmtId="0" fontId="12" fillId="24" borderId="2308" applyNumberFormat="0" applyFont="0" applyAlignment="0" applyProtection="0"/>
    <xf numFmtId="0" fontId="12" fillId="24" borderId="2308" applyNumberFormat="0" applyFont="0" applyAlignment="0" applyProtection="0"/>
    <xf numFmtId="0" fontId="28" fillId="21" borderId="2309" applyNumberFormat="0" applyAlignment="0" applyProtection="0"/>
    <xf numFmtId="0" fontId="30" fillId="0" borderId="2310" applyNumberFormat="0" applyFill="0" applyAlignment="0" applyProtection="0"/>
    <xf numFmtId="208" fontId="90" fillId="63" borderId="2370"/>
    <xf numFmtId="0" fontId="147" fillId="73" borderId="2390">
      <alignment horizontal="left" vertical="center" wrapText="1"/>
    </xf>
    <xf numFmtId="166" fontId="113" fillId="0" borderId="2389">
      <protection locked="0"/>
    </xf>
    <xf numFmtId="208" fontId="90" fillId="63" borderId="2388"/>
    <xf numFmtId="0" fontId="147" fillId="73" borderId="2372">
      <alignment horizontal="left" vertical="center" wrapText="1"/>
    </xf>
    <xf numFmtId="166" fontId="113" fillId="0" borderId="2371">
      <protection locked="0"/>
    </xf>
    <xf numFmtId="208" fontId="90" fillId="63" borderId="2370"/>
    <xf numFmtId="0" fontId="147" fillId="73" borderId="2330">
      <alignment horizontal="left" vertical="center" wrapText="1"/>
    </xf>
    <xf numFmtId="166" fontId="113" fillId="0" borderId="2327">
      <protection locked="0"/>
    </xf>
    <xf numFmtId="208" fontId="90" fillId="63" borderId="2314"/>
    <xf numFmtId="0" fontId="147" fillId="73" borderId="2316">
      <alignment horizontal="left" vertical="center" wrapText="1"/>
    </xf>
    <xf numFmtId="166" fontId="113" fillId="0" borderId="2315">
      <protection locked="0"/>
    </xf>
    <xf numFmtId="208" fontId="90" fillId="63" borderId="2314"/>
    <xf numFmtId="0" fontId="12" fillId="0" borderId="2337"/>
    <xf numFmtId="0" fontId="12" fillId="0" borderId="2378"/>
    <xf numFmtId="14" fontId="85" fillId="0" borderId="2350" applyFont="0" applyFill="0" applyBorder="0" applyAlignment="0" applyProtection="0"/>
    <xf numFmtId="0" fontId="147" fillId="73" borderId="2344">
      <alignment horizontal="left" vertical="center" wrapText="1"/>
    </xf>
    <xf numFmtId="2" fontId="149" fillId="0" borderId="2350"/>
    <xf numFmtId="10" fontId="108" fillId="65" borderId="2337" applyNumberFormat="0" applyBorder="0" applyAlignment="0" applyProtection="0"/>
    <xf numFmtId="0" fontId="147" fillId="73" borderId="2344">
      <alignment horizontal="left" vertical="center" wrapText="1"/>
    </xf>
    <xf numFmtId="0" fontId="147" fillId="73" borderId="2359">
      <alignment horizontal="left" vertical="center" wrapText="1"/>
    </xf>
    <xf numFmtId="0" fontId="147" fillId="73" borderId="2316">
      <alignment horizontal="left" vertical="center" wrapText="1"/>
    </xf>
    <xf numFmtId="10" fontId="108" fillId="65" borderId="2378" applyNumberFormat="0" applyBorder="0" applyAlignment="0" applyProtection="0"/>
    <xf numFmtId="0" fontId="47" fillId="0" borderId="2325">
      <alignment horizontal="left" vertical="center"/>
    </xf>
    <xf numFmtId="238" fontId="87" fillId="0" borderId="2329">
      <alignment horizontal="center"/>
    </xf>
    <xf numFmtId="237" fontId="12" fillId="71" borderId="2337" applyNumberFormat="0" applyFont="0" applyBorder="0" applyAlignment="0" applyProtection="0"/>
    <xf numFmtId="1" fontId="121" fillId="69" borderId="2335" applyNumberFormat="0" applyBorder="0" applyAlignment="0">
      <alignment horizontal="centerContinuous" vertical="center"/>
      <protection locked="0"/>
    </xf>
    <xf numFmtId="0" fontId="25" fillId="8" borderId="2338" applyNumberFormat="0" applyAlignment="0" applyProtection="0"/>
    <xf numFmtId="0" fontId="47" fillId="0" borderId="2284">
      <alignment horizontal="left" vertical="center"/>
    </xf>
    <xf numFmtId="0" fontId="47" fillId="0" borderId="2376">
      <alignment horizontal="left" vertical="center"/>
    </xf>
    <xf numFmtId="0" fontId="47" fillId="0" borderId="2367">
      <alignment horizontal="left" vertical="center"/>
    </xf>
    <xf numFmtId="237" fontId="12" fillId="71" borderId="2378" applyNumberFormat="0" applyFont="0" applyBorder="0" applyAlignment="0" applyProtection="0"/>
    <xf numFmtId="1" fontId="121" fillId="69" borderId="2363" applyNumberFormat="0" applyBorder="0" applyAlignment="0">
      <alignment horizontal="centerContinuous" vertical="center"/>
      <protection locked="0"/>
    </xf>
    <xf numFmtId="0" fontId="25" fillId="8" borderId="2353" applyNumberFormat="0" applyAlignment="0" applyProtection="0"/>
    <xf numFmtId="224" fontId="108" fillId="0" borderId="2100" applyFont="0" applyFill="0" applyBorder="0" applyAlignment="0" applyProtection="0"/>
    <xf numFmtId="0" fontId="25" fillId="8" borderId="2131" applyNumberFormat="0" applyAlignment="0" applyProtection="0"/>
    <xf numFmtId="1" fontId="121" fillId="69" borderId="2383" applyNumberFormat="0" applyBorder="0" applyAlignment="0">
      <alignment horizontal="centerContinuous" vertical="center"/>
      <protection locked="0"/>
    </xf>
    <xf numFmtId="231" fontId="85" fillId="0" borderId="2350" applyFont="0" applyFill="0" applyBorder="0" applyAlignment="0" applyProtection="0"/>
    <xf numFmtId="0" fontId="25" fillId="8" borderId="2364" applyNumberFormat="0" applyAlignment="0" applyProtection="0"/>
    <xf numFmtId="224" fontId="108" fillId="0" borderId="2100" applyFont="0" applyFill="0" applyBorder="0" applyAlignment="0" applyProtection="0"/>
    <xf numFmtId="0" fontId="25" fillId="8" borderId="2379" applyNumberFormat="0" applyAlignment="0" applyProtection="0"/>
    <xf numFmtId="227" fontId="78" fillId="0" borderId="2328" applyNumberFormat="0" applyFill="0">
      <alignment horizontal="right"/>
    </xf>
    <xf numFmtId="224" fontId="108" fillId="0" borderId="2100" applyFont="0" applyFill="0" applyBorder="0" applyAlignment="0" applyProtection="0"/>
    <xf numFmtId="227" fontId="78" fillId="0" borderId="2328" applyNumberFormat="0" applyFill="0">
      <alignment horizontal="right"/>
    </xf>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41" fontId="194" fillId="86" borderId="2345" applyNumberFormat="0" applyBorder="0" applyAlignment="0" applyProtection="0">
      <alignment vertical="center"/>
    </xf>
    <xf numFmtId="171" fontId="85" fillId="0" borderId="2346"/>
    <xf numFmtId="241" fontId="194" fillId="86" borderId="2345" applyNumberFormat="0" applyBorder="0" applyAlignment="0" applyProtection="0">
      <alignment vertical="center"/>
    </xf>
    <xf numFmtId="171" fontId="85" fillId="0" borderId="2346"/>
    <xf numFmtId="171" fontId="85" fillId="0" borderId="2374"/>
    <xf numFmtId="241" fontId="194" fillId="86" borderId="2332" applyNumberFormat="0" applyBorder="0" applyAlignment="0" applyProtection="0">
      <alignment vertical="center"/>
    </xf>
    <xf numFmtId="171" fontId="85" fillId="0" borderId="2333"/>
    <xf numFmtId="241" fontId="194" fillId="86" borderId="2391" applyNumberFormat="0" applyBorder="0" applyAlignment="0" applyProtection="0">
      <alignment vertical="center"/>
    </xf>
    <xf numFmtId="171" fontId="85" fillId="0" borderId="2392"/>
    <xf numFmtId="171" fontId="85" fillId="0" borderId="2374"/>
    <xf numFmtId="166" fontId="113" fillId="0" borderId="2343">
      <protection locked="0"/>
    </xf>
    <xf numFmtId="0" fontId="12" fillId="24" borderId="2339" applyNumberFormat="0" applyFont="0" applyAlignment="0" applyProtection="0"/>
    <xf numFmtId="166" fontId="113" fillId="0" borderId="2315">
      <protection locked="0"/>
    </xf>
    <xf numFmtId="166" fontId="113" fillId="0" borderId="2343">
      <protection locked="0"/>
    </xf>
    <xf numFmtId="166" fontId="113" fillId="0" borderId="2358">
      <protection locked="0"/>
    </xf>
    <xf numFmtId="0" fontId="12" fillId="24" borderId="2354" applyNumberFormat="0" applyFont="0" applyAlignment="0" applyProtection="0"/>
    <xf numFmtId="0" fontId="12" fillId="24" borderId="2375" applyNumberFormat="0" applyFont="0" applyAlignment="0" applyProtection="0"/>
    <xf numFmtId="0" fontId="12" fillId="24" borderId="2380" applyNumberFormat="0" applyFont="0" applyAlignment="0" applyProtection="0"/>
    <xf numFmtId="0" fontId="17" fillId="21" borderId="2338" applyNumberFormat="0" applyAlignment="0" applyProtection="0"/>
    <xf numFmtId="0" fontId="83" fillId="0" borderId="2336" applyNumberFormat="0" applyFont="0" applyFill="0" applyAlignment="0" applyProtection="0"/>
    <xf numFmtId="0" fontId="17" fillId="21" borderId="2131" applyNumberFormat="0" applyAlignment="0" applyProtection="0"/>
    <xf numFmtId="208" fontId="90" fillId="63" borderId="2342"/>
    <xf numFmtId="0" fontId="83" fillId="0" borderId="2350" applyNumberFormat="0" applyFont="0" applyFill="0" applyAlignment="0" applyProtection="0"/>
    <xf numFmtId="0" fontId="97" fillId="0" borderId="2350" applyNumberFormat="0" applyFill="0" applyAlignment="0" applyProtection="0"/>
    <xf numFmtId="0" fontId="17" fillId="21" borderId="2353" applyNumberFormat="0" applyAlignment="0" applyProtection="0"/>
    <xf numFmtId="208" fontId="90" fillId="63" borderId="2314"/>
    <xf numFmtId="0" fontId="83" fillId="0" borderId="2336" applyNumberFormat="0" applyFont="0" applyFill="0" applyAlignment="0" applyProtection="0"/>
    <xf numFmtId="167" fontId="87" fillId="0" borderId="2317" applyFont="0"/>
    <xf numFmtId="0" fontId="99" fillId="0" borderId="2326" applyNumberFormat="0" applyFont="0" applyFill="0" applyAlignment="0" applyProtection="0">
      <alignment horizontal="centerContinuous"/>
    </xf>
    <xf numFmtId="0" fontId="17" fillId="21" borderId="2364" applyNumberFormat="0" applyAlignment="0" applyProtection="0"/>
    <xf numFmtId="208" fontId="90" fillId="63" borderId="2342"/>
    <xf numFmtId="0" fontId="83" fillId="0" borderId="2377" applyNumberFormat="0" applyFont="0" applyFill="0" applyAlignment="0" applyProtection="0"/>
    <xf numFmtId="208" fontId="90" fillId="63" borderId="2357"/>
    <xf numFmtId="0" fontId="17" fillId="21" borderId="2379" applyNumberFormat="0" applyAlignment="0" applyProtection="0"/>
    <xf numFmtId="0" fontId="83" fillId="0" borderId="2368" applyNumberFormat="0" applyFont="0" applyFill="0" applyAlignment="0" applyProtection="0"/>
    <xf numFmtId="241" fontId="194" fillId="86" borderId="2140" applyNumberFormat="0" applyBorder="0" applyAlignment="0" applyProtection="0">
      <alignment vertical="center"/>
    </xf>
    <xf numFmtId="0" fontId="12" fillId="61" borderId="2338" applyNumberFormat="0">
      <alignment horizontal="left" vertical="center"/>
    </xf>
    <xf numFmtId="0" fontId="12" fillId="60" borderId="2338" applyNumberFormat="0">
      <alignment horizontal="centerContinuous" vertical="center" wrapText="1"/>
    </xf>
    <xf numFmtId="0" fontId="12" fillId="61" borderId="2131" applyNumberFormat="0">
      <alignment horizontal="left" vertical="center"/>
    </xf>
    <xf numFmtId="0" fontId="12" fillId="60" borderId="2131" applyNumberFormat="0">
      <alignment horizontal="centerContinuous" vertical="center" wrapText="1"/>
    </xf>
    <xf numFmtId="0" fontId="12" fillId="61" borderId="2338" applyNumberFormat="0">
      <alignment horizontal="left" vertical="center"/>
    </xf>
    <xf numFmtId="0" fontId="12" fillId="60" borderId="2338" applyNumberFormat="0">
      <alignment horizontal="centerContinuous" vertical="center" wrapText="1"/>
    </xf>
    <xf numFmtId="0" fontId="30" fillId="0" borderId="2356" applyNumberFormat="0" applyFill="0" applyAlignment="0" applyProtection="0"/>
    <xf numFmtId="0" fontId="17" fillId="21" borderId="2353" applyNumberFormat="0" applyAlignment="0" applyProtection="0"/>
    <xf numFmtId="0" fontId="12" fillId="24" borderId="2354" applyNumberFormat="0" applyFont="0" applyAlignment="0" applyProtection="0"/>
    <xf numFmtId="0" fontId="28" fillId="21" borderId="2355" applyNumberFormat="0" applyAlignment="0" applyProtection="0"/>
    <xf numFmtId="0" fontId="17" fillId="21" borderId="2353" applyNumberFormat="0" applyAlignment="0" applyProtection="0"/>
    <xf numFmtId="0" fontId="25" fillId="8" borderId="2353" applyNumberFormat="0" applyAlignment="0" applyProtection="0"/>
    <xf numFmtId="0" fontId="12" fillId="24" borderId="2354" applyNumberFormat="0" applyFont="0" applyAlignment="0" applyProtection="0"/>
    <xf numFmtId="0" fontId="25" fillId="8" borderId="2353" applyNumberFormat="0" applyAlignment="0" applyProtection="0"/>
    <xf numFmtId="0" fontId="12" fillId="24" borderId="2354" applyNumberFormat="0" applyFont="0" applyAlignment="0" applyProtection="0"/>
    <xf numFmtId="0" fontId="12" fillId="61" borderId="2353" applyNumberFormat="0">
      <alignment horizontal="left" vertical="center"/>
    </xf>
    <xf numFmtId="0" fontId="12" fillId="60" borderId="2353" applyNumberFormat="0">
      <alignment horizontal="centerContinuous" vertical="center" wrapText="1"/>
    </xf>
    <xf numFmtId="0" fontId="17" fillId="21" borderId="2353" applyNumberFormat="0" applyAlignment="0" applyProtection="0"/>
    <xf numFmtId="0" fontId="12" fillId="24" borderId="2354" applyNumberFormat="0" applyFont="0" applyAlignment="0" applyProtection="0"/>
    <xf numFmtId="0" fontId="12" fillId="24" borderId="2354" applyNumberFormat="0" applyFont="0" applyAlignment="0" applyProtection="0"/>
    <xf numFmtId="0" fontId="28" fillId="21" borderId="2355" applyNumberFormat="0" applyAlignment="0" applyProtection="0"/>
    <xf numFmtId="0" fontId="30" fillId="0" borderId="2356" applyNumberFormat="0" applyFill="0" applyAlignment="0" applyProtection="0"/>
    <xf numFmtId="0" fontId="17" fillId="21" borderId="2353" applyNumberFormat="0" applyAlignment="0" applyProtection="0"/>
    <xf numFmtId="0" fontId="25" fillId="8" borderId="2353" applyNumberFormat="0" applyAlignment="0" applyProtection="0"/>
    <xf numFmtId="0" fontId="12" fillId="24" borderId="2354" applyNumberFormat="0" applyFont="0" applyAlignment="0" applyProtection="0"/>
    <xf numFmtId="0" fontId="12" fillId="24" borderId="2354" applyNumberFormat="0" applyFont="0" applyAlignment="0" applyProtection="0"/>
    <xf numFmtId="0" fontId="28" fillId="21" borderId="2355" applyNumberFormat="0" applyAlignment="0" applyProtection="0"/>
    <xf numFmtId="0" fontId="30" fillId="0" borderId="2356" applyNumberFormat="0" applyFill="0" applyAlignment="0" applyProtection="0"/>
    <xf numFmtId="0" fontId="25" fillId="8" borderId="2353" applyNumberFormat="0" applyAlignment="0" applyProtection="0"/>
    <xf numFmtId="0" fontId="12" fillId="61" borderId="2364" applyNumberFormat="0">
      <alignment horizontal="left" vertical="center"/>
    </xf>
    <xf numFmtId="0" fontId="12" fillId="60" borderId="2364" applyNumberFormat="0">
      <alignment horizontal="centerContinuous" vertical="center" wrapText="1"/>
    </xf>
    <xf numFmtId="0" fontId="12" fillId="61" borderId="2364" applyNumberFormat="0">
      <alignment horizontal="left" vertical="center"/>
    </xf>
    <xf numFmtId="0" fontId="12" fillId="60" borderId="2364" applyNumberFormat="0">
      <alignment horizontal="centerContinuous" vertical="center" wrapText="1"/>
    </xf>
    <xf numFmtId="0" fontId="12" fillId="61" borderId="2379" applyNumberFormat="0">
      <alignment horizontal="left" vertical="center"/>
    </xf>
    <xf numFmtId="0" fontId="12" fillId="60" borderId="2379" applyNumberFormat="0">
      <alignment horizontal="centerContinuous" vertical="center" wrapText="1"/>
    </xf>
    <xf numFmtId="0" fontId="12" fillId="61" borderId="2364" applyNumberFormat="0">
      <alignment horizontal="left" vertical="center"/>
    </xf>
    <xf numFmtId="0" fontId="12" fillId="60" borderId="2364" applyNumberFormat="0">
      <alignment horizontal="centerContinuous" vertical="center" wrapText="1"/>
    </xf>
    <xf numFmtId="0" fontId="12" fillId="61" borderId="2384" applyNumberFormat="0">
      <alignment horizontal="left" vertical="center"/>
    </xf>
    <xf numFmtId="0" fontId="12" fillId="60" borderId="2384" applyNumberFormat="0">
      <alignment horizontal="centerContinuous" vertical="center" wrapText="1"/>
    </xf>
    <xf numFmtId="0" fontId="12" fillId="25" borderId="2393" applyNumberFormat="0" applyProtection="0">
      <alignment horizontal="left" vertical="center"/>
    </xf>
    <xf numFmtId="0" fontId="12" fillId="25" borderId="2393" applyNumberFormat="0" applyProtection="0">
      <alignment horizontal="left" vertical="center"/>
    </xf>
    <xf numFmtId="0" fontId="12" fillId="25" borderId="2319" applyNumberFormat="0" applyProtection="0">
      <alignment horizontal="left" vertical="center"/>
    </xf>
    <xf numFmtId="0" fontId="12" fillId="25" borderId="2319" applyNumberFormat="0" applyProtection="0">
      <alignment horizontal="left" vertical="center"/>
    </xf>
    <xf numFmtId="0" fontId="25" fillId="8" borderId="2321" applyNumberFormat="0" applyAlignment="0" applyProtection="0"/>
    <xf numFmtId="0" fontId="17" fillId="21" borderId="2321" applyNumberFormat="0" applyAlignment="0" applyProtection="0"/>
    <xf numFmtId="0" fontId="25" fillId="8" borderId="2321" applyNumberFormat="0" applyAlignment="0" applyProtection="0"/>
    <xf numFmtId="0" fontId="17" fillId="21" borderId="2321" applyNumberFormat="0" applyAlignment="0" applyProtection="0"/>
    <xf numFmtId="0" fontId="25" fillId="8" borderId="2321" applyNumberFormat="0" applyAlignment="0" applyProtection="0"/>
    <xf numFmtId="0" fontId="17" fillId="21" borderId="2321" applyNumberFormat="0" applyAlignment="0" applyProtection="0"/>
    <xf numFmtId="0" fontId="25" fillId="8" borderId="2321" applyNumberFormat="0" applyAlignment="0" applyProtection="0"/>
    <xf numFmtId="0" fontId="17" fillId="21" borderId="2321" applyNumberFormat="0" applyAlignment="0" applyProtection="0"/>
    <xf numFmtId="0" fontId="12" fillId="25" borderId="2337" applyNumberFormat="0" applyProtection="0">
      <alignment horizontal="left" vertical="center"/>
    </xf>
    <xf numFmtId="0" fontId="12" fillId="25" borderId="2337" applyNumberFormat="0" applyProtection="0">
      <alignment horizontal="left" vertical="center"/>
    </xf>
    <xf numFmtId="0" fontId="30" fillId="0" borderId="2341" applyNumberFormat="0" applyFill="0" applyAlignment="0" applyProtection="0"/>
    <xf numFmtId="0" fontId="28" fillId="21" borderId="2340" applyNumberFormat="0" applyAlignment="0" applyProtection="0"/>
    <xf numFmtId="0" fontId="12" fillId="24" borderId="2339" applyNumberFormat="0" applyFont="0" applyAlignment="0" applyProtection="0"/>
    <xf numFmtId="0" fontId="17" fillId="21" borderId="2131" applyNumberFormat="0" applyAlignment="0" applyProtection="0"/>
    <xf numFmtId="0" fontId="12" fillId="24" borderId="2339" applyNumberFormat="0" applyFont="0" applyAlignment="0" applyProtection="0"/>
    <xf numFmtId="0" fontId="25" fillId="8" borderId="2131" applyNumberFormat="0" applyAlignment="0" applyProtection="0"/>
    <xf numFmtId="0" fontId="25" fillId="8" borderId="2338" applyNumberFormat="0" applyAlignment="0" applyProtection="0"/>
    <xf numFmtId="0" fontId="17" fillId="21" borderId="2338" applyNumberFormat="0" applyAlignment="0" applyProtection="0"/>
    <xf numFmtId="0" fontId="28" fillId="21" borderId="212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30" fillId="0" borderId="2341" applyNumberFormat="0" applyFill="0" applyAlignment="0" applyProtection="0"/>
    <xf numFmtId="0" fontId="28" fillId="21" borderId="2340" applyNumberFormat="0" applyAlignment="0" applyProtection="0"/>
    <xf numFmtId="0" fontId="28" fillId="21" borderId="212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12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25" fillId="8" borderId="2338" applyNumberFormat="0" applyAlignment="0" applyProtection="0"/>
    <xf numFmtId="0" fontId="17" fillId="21" borderId="2338" applyNumberFormat="0" applyAlignment="0" applyProtection="0"/>
    <xf numFmtId="0" fontId="28" fillId="21" borderId="2122" applyNumberFormat="0" applyAlignment="0" applyProtection="0"/>
    <xf numFmtId="0" fontId="30" fillId="0" borderId="2133" applyNumberFormat="0" applyFill="0" applyAlignment="0" applyProtection="0"/>
    <xf numFmtId="0" fontId="30" fillId="0" borderId="2341" applyNumberFormat="0" applyFill="0" applyAlignment="0" applyProtection="0"/>
    <xf numFmtId="0" fontId="28" fillId="21" borderId="2340"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5" fillId="8" borderId="2338" applyNumberFormat="0" applyAlignment="0" applyProtection="0"/>
    <xf numFmtId="0" fontId="17" fillId="21" borderId="2338" applyNumberFormat="0" applyAlignment="0" applyProtection="0"/>
    <xf numFmtId="0" fontId="30" fillId="0" borderId="2341" applyNumberFormat="0" applyFill="0" applyAlignment="0" applyProtection="0"/>
    <xf numFmtId="0" fontId="28" fillId="21" borderId="2340" applyNumberFormat="0" applyAlignment="0" applyProtection="0"/>
    <xf numFmtId="0" fontId="12" fillId="24" borderId="2339" applyNumberFormat="0" applyFont="0" applyAlignment="0" applyProtection="0"/>
    <xf numFmtId="0" fontId="17" fillId="21" borderId="2321" applyNumberFormat="0" applyAlignment="0" applyProtection="0"/>
    <xf numFmtId="0" fontId="25" fillId="8" borderId="2321" applyNumberFormat="0" applyAlignment="0" applyProtection="0"/>
    <xf numFmtId="0" fontId="12" fillId="24" borderId="2322" applyNumberFormat="0" applyFont="0" applyAlignment="0" applyProtection="0"/>
    <xf numFmtId="0" fontId="12" fillId="24" borderId="2322" applyNumberFormat="0" applyFont="0" applyAlignment="0" applyProtection="0"/>
    <xf numFmtId="0" fontId="28" fillId="21" borderId="2323" applyNumberFormat="0" applyAlignment="0" applyProtection="0"/>
    <xf numFmtId="0" fontId="30" fillId="0" borderId="2324" applyNumberFormat="0" applyFill="0" applyAlignment="0" applyProtection="0"/>
    <xf numFmtId="0" fontId="17" fillId="21" borderId="2321" applyNumberFormat="0" applyAlignment="0" applyProtection="0"/>
    <xf numFmtId="0" fontId="25" fillId="8" borderId="2321" applyNumberFormat="0" applyAlignment="0" applyProtection="0"/>
    <xf numFmtId="0" fontId="12" fillId="24" borderId="2322" applyNumberFormat="0" applyFont="0" applyAlignment="0" applyProtection="0"/>
    <xf numFmtId="0" fontId="12" fillId="24" borderId="2322" applyNumberFormat="0" applyFont="0" applyAlignment="0" applyProtection="0"/>
    <xf numFmtId="0" fontId="28" fillId="21" borderId="2323" applyNumberFormat="0" applyAlignment="0" applyProtection="0"/>
    <xf numFmtId="0" fontId="30" fillId="0" borderId="2324" applyNumberFormat="0" applyFill="0" applyAlignment="0" applyProtection="0"/>
    <xf numFmtId="0" fontId="12" fillId="25" borderId="2319" applyNumberFormat="0" applyProtection="0">
      <alignment horizontal="left" vertical="center"/>
    </xf>
    <xf numFmtId="0" fontId="12" fillId="25" borderId="2319" applyNumberFormat="0" applyProtection="0">
      <alignment horizontal="left" vertical="center"/>
    </xf>
    <xf numFmtId="0" fontId="17" fillId="21" borderId="2321" applyNumberFormat="0" applyAlignment="0" applyProtection="0"/>
    <xf numFmtId="0" fontId="25" fillId="8" borderId="2321" applyNumberFormat="0" applyAlignment="0" applyProtection="0"/>
    <xf numFmtId="0" fontId="12" fillId="24" borderId="2322" applyNumberFormat="0" applyFont="0" applyAlignment="0" applyProtection="0"/>
    <xf numFmtId="0" fontId="12" fillId="24" borderId="2322" applyNumberFormat="0" applyFont="0" applyAlignment="0" applyProtection="0"/>
    <xf numFmtId="0" fontId="28" fillId="21" borderId="2323" applyNumberFormat="0" applyAlignment="0" applyProtection="0"/>
    <xf numFmtId="0" fontId="30" fillId="0" borderId="2324" applyNumberFormat="0" applyFill="0" applyAlignment="0" applyProtection="0"/>
    <xf numFmtId="0" fontId="17" fillId="21" borderId="2321" applyNumberFormat="0" applyAlignment="0" applyProtection="0"/>
    <xf numFmtId="0" fontId="25" fillId="8" borderId="2321" applyNumberFormat="0" applyAlignment="0" applyProtection="0"/>
    <xf numFmtId="0" fontId="12" fillId="24" borderId="2322" applyNumberFormat="0" applyFont="0" applyAlignment="0" applyProtection="0"/>
    <xf numFmtId="0" fontId="12" fillId="24" borderId="2322" applyNumberFormat="0" applyFont="0" applyAlignment="0" applyProtection="0"/>
    <xf numFmtId="0" fontId="28" fillId="21" borderId="2323" applyNumberFormat="0" applyAlignment="0" applyProtection="0"/>
    <xf numFmtId="0" fontId="30" fillId="0" borderId="2324" applyNumberFormat="0" applyFill="0" applyAlignment="0" applyProtection="0"/>
    <xf numFmtId="0" fontId="12" fillId="25" borderId="2351" applyNumberFormat="0" applyProtection="0">
      <alignment horizontal="left" vertical="center"/>
    </xf>
    <xf numFmtId="0" fontId="12" fillId="25" borderId="2351" applyNumberFormat="0" applyProtection="0">
      <alignment horizontal="left" vertical="center"/>
    </xf>
    <xf numFmtId="0" fontId="17" fillId="21" borderId="2338" applyNumberFormat="0" applyAlignment="0" applyProtection="0"/>
    <xf numFmtId="0" fontId="12" fillId="24" borderId="2339" applyNumberFormat="0" applyFon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17" fillId="21" borderId="2338" applyNumberForma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12" fillId="25" borderId="2337" applyNumberFormat="0" applyProtection="0">
      <alignment horizontal="left" vertical="center"/>
    </xf>
    <xf numFmtId="0" fontId="12" fillId="25" borderId="2337" applyNumberFormat="0" applyProtection="0">
      <alignment horizontal="left" vertical="center"/>
    </xf>
    <xf numFmtId="0" fontId="17" fillId="21" borderId="2338" applyNumberForma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17" fillId="21" borderId="2338" applyNumberForma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25" fillId="8" borderId="2338" applyNumberFormat="0" applyAlignment="0" applyProtection="0"/>
    <xf numFmtId="0" fontId="17" fillId="21" borderId="2338" applyNumberFormat="0" applyAlignment="0" applyProtection="0"/>
    <xf numFmtId="0" fontId="12" fillId="25" borderId="2362" applyNumberFormat="0" applyProtection="0">
      <alignment horizontal="left" vertical="center"/>
    </xf>
    <xf numFmtId="0" fontId="12" fillId="25" borderId="2362" applyNumberFormat="0" applyProtection="0">
      <alignment horizontal="left" vertical="center"/>
    </xf>
    <xf numFmtId="0" fontId="17" fillId="21" borderId="2338" applyNumberForma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17" fillId="21" borderId="2338" applyNumberForma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30" fillId="0" borderId="2366" applyNumberFormat="0" applyFill="0" applyAlignment="0" applyProtection="0"/>
    <xf numFmtId="0" fontId="17" fillId="21" borderId="2338" applyNumberForma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17" fillId="21" borderId="2338" applyNumberForma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28" fillId="21" borderId="2365"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5" fillId="8" borderId="2364" applyNumberFormat="0" applyAlignment="0" applyProtection="0"/>
    <xf numFmtId="0" fontId="17" fillId="21" borderId="2364" applyNumberFormat="0" applyAlignment="0" applyProtection="0"/>
    <xf numFmtId="0" fontId="30" fillId="0" borderId="2366" applyNumberFormat="0" applyFill="0" applyAlignment="0" applyProtection="0"/>
    <xf numFmtId="0" fontId="28" fillId="21" borderId="2365"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5" fillId="8" borderId="2364" applyNumberFormat="0" applyAlignment="0" applyProtection="0"/>
    <xf numFmtId="0" fontId="17" fillId="21" borderId="2364" applyNumberFormat="0" applyAlignment="0" applyProtection="0"/>
    <xf numFmtId="0" fontId="30" fillId="0" borderId="2366" applyNumberFormat="0" applyFill="0" applyAlignment="0" applyProtection="0"/>
    <xf numFmtId="0" fontId="28" fillId="21" borderId="2365"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5" fillId="8" borderId="2364" applyNumberFormat="0" applyAlignment="0" applyProtection="0"/>
    <xf numFmtId="0" fontId="17" fillId="21" borderId="2364" applyNumberFormat="0" applyAlignment="0" applyProtection="0"/>
    <xf numFmtId="0" fontId="30" fillId="0" borderId="2366" applyNumberFormat="0" applyFill="0" applyAlignment="0" applyProtection="0"/>
    <xf numFmtId="0" fontId="28" fillId="21" borderId="2365"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12" fillId="25" borderId="2378" applyNumberFormat="0" applyProtection="0">
      <alignment horizontal="left" vertical="center"/>
    </xf>
    <xf numFmtId="0" fontId="12" fillId="25" borderId="2378" applyNumberFormat="0" applyProtection="0">
      <alignment horizontal="left" vertical="center"/>
    </xf>
    <xf numFmtId="0" fontId="25" fillId="8" borderId="2364" applyNumberFormat="0" applyAlignment="0" applyProtection="0"/>
    <xf numFmtId="0" fontId="12" fillId="25" borderId="2362" applyNumberFormat="0" applyProtection="0">
      <alignment horizontal="left" vertical="center"/>
    </xf>
    <xf numFmtId="0" fontId="12" fillId="25" borderId="2362" applyNumberFormat="0" applyProtection="0">
      <alignment horizontal="left" vertical="center"/>
    </xf>
    <xf numFmtId="0" fontId="12" fillId="25" borderId="2351" applyNumberFormat="0" applyProtection="0">
      <alignment horizontal="left" vertical="center"/>
    </xf>
    <xf numFmtId="0" fontId="12" fillId="25" borderId="2351" applyNumberFormat="0" applyProtection="0">
      <alignment horizontal="left" vertical="center"/>
    </xf>
    <xf numFmtId="0" fontId="17" fillId="21" borderId="2364" applyNumberFormat="0" applyAlignment="0" applyProtection="0"/>
    <xf numFmtId="0" fontId="12" fillId="24" borderId="2354" applyNumberFormat="0" applyFont="0" applyAlignment="0" applyProtection="0"/>
    <xf numFmtId="0" fontId="28" fillId="21" borderId="2355" applyNumberFormat="0" applyAlignment="0" applyProtection="0"/>
    <xf numFmtId="0" fontId="30" fillId="0" borderId="2356" applyNumberFormat="0" applyFill="0" applyAlignment="0" applyProtection="0"/>
    <xf numFmtId="0" fontId="17" fillId="21" borderId="2364" applyNumberFormat="0" applyAlignment="0" applyProtection="0"/>
    <xf numFmtId="0" fontId="25" fillId="8" borderId="2364" applyNumberForma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28" fillId="21" borderId="2365" applyNumberFormat="0" applyAlignment="0" applyProtection="0"/>
    <xf numFmtId="0" fontId="30" fillId="0" borderId="2366" applyNumberFormat="0" applyFill="0" applyAlignment="0" applyProtection="0"/>
    <xf numFmtId="0" fontId="12" fillId="25" borderId="2362" applyNumberFormat="0" applyProtection="0">
      <alignment horizontal="left" vertical="center"/>
    </xf>
    <xf numFmtId="0" fontId="12" fillId="25" borderId="2362" applyNumberFormat="0" applyProtection="0">
      <alignment horizontal="left" vertical="center"/>
    </xf>
    <xf numFmtId="0" fontId="17" fillId="21" borderId="2364" applyNumberFormat="0" applyAlignment="0" applyProtection="0"/>
    <xf numFmtId="0" fontId="25" fillId="8" borderId="2364" applyNumberForma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30" fillId="0" borderId="2387" applyNumberFormat="0" applyFill="0" applyAlignment="0" applyProtection="0"/>
    <xf numFmtId="0" fontId="28" fillId="21" borderId="2386" applyNumberFormat="0" applyAlignment="0" applyProtection="0"/>
    <xf numFmtId="0" fontId="12" fillId="24" borderId="2385" applyNumberFormat="0" applyFont="0" applyAlignment="0" applyProtection="0"/>
    <xf numFmtId="0" fontId="12" fillId="24" borderId="2385" applyNumberFormat="0" applyFont="0" applyAlignment="0" applyProtection="0"/>
    <xf numFmtId="0" fontId="25" fillId="8" borderId="2384" applyNumberFormat="0" applyAlignment="0" applyProtection="0"/>
    <xf numFmtId="0" fontId="17" fillId="21" borderId="2384" applyNumberFormat="0" applyAlignment="0" applyProtection="0"/>
    <xf numFmtId="0" fontId="30" fillId="0" borderId="2387" applyNumberFormat="0" applyFill="0" applyAlignment="0" applyProtection="0"/>
    <xf numFmtId="0" fontId="28" fillId="21" borderId="2386" applyNumberFormat="0" applyAlignment="0" applyProtection="0"/>
    <xf numFmtId="0" fontId="12" fillId="24" borderId="2385" applyNumberFormat="0" applyFont="0" applyAlignment="0" applyProtection="0"/>
    <xf numFmtId="0" fontId="12" fillId="24" borderId="2385" applyNumberFormat="0" applyFont="0" applyAlignment="0" applyProtection="0"/>
    <xf numFmtId="0" fontId="25" fillId="8" borderId="2384" applyNumberFormat="0" applyAlignment="0" applyProtection="0"/>
    <xf numFmtId="0" fontId="17" fillId="21" borderId="2384" applyNumberFormat="0" applyAlignment="0" applyProtection="0"/>
    <xf numFmtId="0" fontId="30" fillId="0" borderId="2387" applyNumberFormat="0" applyFill="0" applyAlignment="0" applyProtection="0"/>
    <xf numFmtId="0" fontId="28" fillId="21" borderId="2386" applyNumberFormat="0" applyAlignment="0" applyProtection="0"/>
    <xf numFmtId="0" fontId="12" fillId="24" borderId="2385" applyNumberFormat="0" applyFont="0" applyAlignment="0" applyProtection="0"/>
    <xf numFmtId="0" fontId="12" fillId="24" borderId="2385" applyNumberFormat="0" applyFont="0" applyAlignment="0" applyProtection="0"/>
    <xf numFmtId="0" fontId="25" fillId="8" borderId="2384" applyNumberFormat="0" applyAlignment="0" applyProtection="0"/>
    <xf numFmtId="0" fontId="17" fillId="21" borderId="2384" applyNumberFormat="0" applyAlignment="0" applyProtection="0"/>
    <xf numFmtId="0" fontId="30" fillId="0" borderId="2387" applyNumberFormat="0" applyFill="0" applyAlignment="0" applyProtection="0"/>
    <xf numFmtId="0" fontId="28" fillId="21" borderId="2386" applyNumberFormat="0" applyAlignment="0" applyProtection="0"/>
    <xf numFmtId="0" fontId="12" fillId="24" borderId="2385" applyNumberFormat="0" applyFont="0" applyAlignment="0" applyProtection="0"/>
    <xf numFmtId="0" fontId="12" fillId="24" borderId="2385" applyNumberFormat="0" applyFont="0" applyAlignment="0" applyProtection="0"/>
    <xf numFmtId="0" fontId="25" fillId="8" borderId="2384" applyNumberFormat="0" applyAlignment="0" applyProtection="0"/>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12" fillId="25" borderId="2362" applyNumberFormat="0" applyProtection="0">
      <alignment horizontal="left" vertical="center"/>
    </xf>
    <xf numFmtId="0" fontId="12" fillId="25" borderId="2362" applyNumberFormat="0" applyProtection="0">
      <alignment horizontal="left" vertical="center"/>
    </xf>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17" fillId="21" borderId="2379" applyNumberFormat="0" applyAlignment="0" applyProtection="0"/>
    <xf numFmtId="0" fontId="17" fillId="21" borderId="2384" applyNumberFormat="0" applyAlignment="0" applyProtection="0"/>
    <xf numFmtId="0" fontId="25" fillId="8" borderId="2379" applyNumberFormat="0" applyAlignment="0" applyProtection="0"/>
    <xf numFmtId="0" fontId="12" fillId="24" borderId="2380" applyNumberFormat="0" applyFont="0" applyAlignment="0" applyProtection="0"/>
    <xf numFmtId="0" fontId="12" fillId="24" borderId="2380" applyNumberFormat="0" applyFont="0" applyAlignment="0" applyProtection="0"/>
    <xf numFmtId="0" fontId="28" fillId="21" borderId="2381" applyNumberFormat="0" applyAlignment="0" applyProtection="0"/>
    <xf numFmtId="0" fontId="30" fillId="0" borderId="2382" applyNumberFormat="0" applyFill="0" applyAlignment="0" applyProtection="0"/>
    <xf numFmtId="0" fontId="17" fillId="21" borderId="2379" applyNumberFormat="0" applyAlignment="0" applyProtection="0"/>
    <xf numFmtId="0" fontId="25" fillId="8" borderId="2379" applyNumberFormat="0" applyAlignment="0" applyProtection="0"/>
    <xf numFmtId="0" fontId="12" fillId="24" borderId="2380" applyNumberFormat="0" applyFont="0" applyAlignment="0" applyProtection="0"/>
    <xf numFmtId="0" fontId="12" fillId="24" borderId="2380" applyNumberFormat="0" applyFont="0" applyAlignment="0" applyProtection="0"/>
    <xf numFmtId="0" fontId="28" fillId="21" borderId="2381" applyNumberFormat="0" applyAlignment="0" applyProtection="0"/>
    <xf numFmtId="0" fontId="30" fillId="0" borderId="2382" applyNumberFormat="0" applyFill="0" applyAlignment="0" applyProtection="0"/>
    <xf numFmtId="0" fontId="12" fillId="25" borderId="2378" applyNumberFormat="0" applyProtection="0">
      <alignment horizontal="left" vertical="center"/>
    </xf>
    <xf numFmtId="0" fontId="12" fillId="25" borderId="2378" applyNumberFormat="0" applyProtection="0">
      <alignment horizontal="left" vertical="center"/>
    </xf>
    <xf numFmtId="0" fontId="17" fillId="21" borderId="2379" applyNumberFormat="0" applyAlignment="0" applyProtection="0"/>
    <xf numFmtId="0" fontId="25" fillId="8" borderId="2379" applyNumberFormat="0" applyAlignment="0" applyProtection="0"/>
    <xf numFmtId="0" fontId="12" fillId="24" borderId="2380" applyNumberFormat="0" applyFont="0" applyAlignment="0" applyProtection="0"/>
    <xf numFmtId="0" fontId="12" fillId="24" borderId="2380" applyNumberFormat="0" applyFont="0" applyAlignment="0" applyProtection="0"/>
    <xf numFmtId="0" fontId="28" fillId="21" borderId="2381" applyNumberFormat="0" applyAlignment="0" applyProtection="0"/>
    <xf numFmtId="0" fontId="30" fillId="0" borderId="2382" applyNumberFormat="0" applyFill="0" applyAlignment="0" applyProtection="0"/>
    <xf numFmtId="0" fontId="17" fillId="21" borderId="2379" applyNumberFormat="0" applyAlignment="0" applyProtection="0"/>
    <xf numFmtId="0" fontId="25" fillId="8" borderId="2379" applyNumberFormat="0" applyAlignment="0" applyProtection="0"/>
    <xf numFmtId="0" fontId="12" fillId="24" borderId="2380" applyNumberFormat="0" applyFont="0" applyAlignment="0" applyProtection="0"/>
    <xf numFmtId="0" fontId="12" fillId="24" borderId="2380" applyNumberFormat="0" applyFont="0" applyAlignment="0" applyProtection="0"/>
    <xf numFmtId="0" fontId="28" fillId="21" borderId="2381" applyNumberFormat="0" applyAlignment="0" applyProtection="0"/>
    <xf numFmtId="0" fontId="30" fillId="0" borderId="2382" applyNumberFormat="0" applyFill="0" applyAlignment="0" applyProtection="0"/>
    <xf numFmtId="241" fontId="194" fillId="86" borderId="2391" applyNumberFormat="0" applyBorder="0" applyAlignment="0" applyProtection="0">
      <alignment vertical="center"/>
    </xf>
    <xf numFmtId="283" fontId="79" fillId="0" borderId="2350">
      <alignment horizontal="right"/>
    </xf>
    <xf numFmtId="283" fontId="79" fillId="0" borderId="2350">
      <alignment horizontal="right"/>
    </xf>
    <xf numFmtId="278" fontId="173" fillId="70" borderId="2115" applyBorder="0">
      <alignment horizontal="right" vertical="center"/>
      <protection locked="0"/>
    </xf>
    <xf numFmtId="171" fontId="85" fillId="0" borderId="2406"/>
    <xf numFmtId="171" fontId="85" fillId="0" borderId="2428"/>
    <xf numFmtId="165" fontId="193" fillId="0" borderId="2415" applyFill="0" applyAlignment="0" applyProtection="0"/>
    <xf numFmtId="39" fontId="12" fillId="0" borderId="2415">
      <protection locked="0"/>
    </xf>
    <xf numFmtId="165" fontId="193" fillId="0" borderId="2415" applyFill="0" applyAlignment="0" applyProtection="0"/>
    <xf numFmtId="39" fontId="12" fillId="0" borderId="2415">
      <protection locked="0"/>
    </xf>
    <xf numFmtId="171" fontId="85" fillId="0" borderId="2437"/>
    <xf numFmtId="165" fontId="193" fillId="0" borderId="2432" applyFill="0" applyAlignment="0" applyProtection="0"/>
    <xf numFmtId="39" fontId="12" fillId="0" borderId="2432">
      <protection locked="0"/>
    </xf>
    <xf numFmtId="171" fontId="85" fillId="0" borderId="2452"/>
    <xf numFmtId="165" fontId="193" fillId="0" borderId="2448" applyFill="0" applyAlignment="0" applyProtection="0"/>
    <xf numFmtId="39" fontId="12" fillId="0" borderId="2448">
      <protection locked="0"/>
    </xf>
    <xf numFmtId="171" fontId="85" fillId="0" borderId="2452"/>
    <xf numFmtId="165" fontId="193" fillId="0" borderId="2448" applyFill="0" applyAlignment="0" applyProtection="0"/>
    <xf numFmtId="39" fontId="12" fillId="0" borderId="2448">
      <protection locked="0"/>
    </xf>
    <xf numFmtId="171" fontId="85" fillId="0" borderId="2485"/>
    <xf numFmtId="165" fontId="193" fillId="0" borderId="2471" applyFill="0" applyAlignment="0" applyProtection="0"/>
    <xf numFmtId="39" fontId="12" fillId="0" borderId="2471">
      <protection locked="0"/>
    </xf>
    <xf numFmtId="171" fontId="85" fillId="0" borderId="2485"/>
    <xf numFmtId="165" fontId="193" fillId="0" borderId="2490" applyFill="0" applyAlignment="0" applyProtection="0"/>
    <xf numFmtId="39" fontId="12" fillId="0" borderId="2490">
      <protection locked="0"/>
    </xf>
    <xf numFmtId="171" fontId="85" fillId="0" borderId="2497"/>
    <xf numFmtId="171" fontId="85" fillId="0" borderId="2485"/>
    <xf numFmtId="171" fontId="85" fillId="0" borderId="2510"/>
    <xf numFmtId="241" fontId="194" fillId="86" borderId="2397" applyNumberFormat="0" applyBorder="0" applyAlignment="0" applyProtection="0">
      <alignment vertical="center"/>
    </xf>
    <xf numFmtId="165" fontId="193" fillId="0" borderId="2505" applyFill="0" applyAlignment="0" applyProtection="0"/>
    <xf numFmtId="39" fontId="12" fillId="0" borderId="2505">
      <protection locked="0"/>
    </xf>
    <xf numFmtId="49" fontId="79" fillId="0" borderId="2350">
      <alignment vertical="center"/>
    </xf>
    <xf numFmtId="241" fontId="194" fillId="86" borderId="2427" applyNumberFormat="0" applyBorder="0" applyAlignment="0" applyProtection="0">
      <alignment vertical="center"/>
    </xf>
    <xf numFmtId="241" fontId="194" fillId="86" borderId="2436" applyNumberFormat="0" applyBorder="0" applyAlignment="0" applyProtection="0">
      <alignment vertical="center"/>
    </xf>
    <xf numFmtId="0" fontId="189" fillId="83" borderId="2350" applyBorder="0" applyProtection="0">
      <alignment horizontal="centerContinuous" vertical="center"/>
    </xf>
    <xf numFmtId="171" fontId="12" fillId="0" borderId="2350" applyBorder="0" applyProtection="0">
      <alignment horizontal="right" vertical="center"/>
    </xf>
    <xf numFmtId="241" fontId="12" fillId="25" borderId="2331" applyNumberFormat="0" applyProtection="0">
      <alignment horizontal="centerContinuous" vertical="center"/>
    </xf>
    <xf numFmtId="241" fontId="194" fillId="86" borderId="2467" applyNumberFormat="0" applyBorder="0" applyAlignment="0" applyProtection="0">
      <alignment vertical="center"/>
    </xf>
    <xf numFmtId="241" fontId="12" fillId="25" borderId="2331" applyNumberFormat="0" applyAlignment="0">
      <alignment vertical="center"/>
    </xf>
    <xf numFmtId="283" fontId="79" fillId="0" borderId="2350">
      <alignment horizontal="right"/>
    </xf>
    <xf numFmtId="171" fontId="85" fillId="0" borderId="2406"/>
    <xf numFmtId="171" fontId="85" fillId="0" borderId="2428"/>
    <xf numFmtId="165" fontId="193" fillId="0" borderId="2415" applyFill="0" applyAlignment="0" applyProtection="0"/>
    <xf numFmtId="39" fontId="12" fillId="0" borderId="2415">
      <protection locked="0"/>
    </xf>
    <xf numFmtId="171" fontId="85" fillId="0" borderId="2392"/>
    <xf numFmtId="165" fontId="193" fillId="0" borderId="2405" applyFill="0" applyAlignment="0" applyProtection="0"/>
    <xf numFmtId="39" fontId="12" fillId="0" borderId="2405">
      <protection locked="0"/>
    </xf>
    <xf numFmtId="171" fontId="85" fillId="0" borderId="2428"/>
    <xf numFmtId="171" fontId="85" fillId="0" borderId="2452"/>
    <xf numFmtId="165" fontId="193" fillId="0" borderId="2448" applyFill="0" applyAlignment="0" applyProtection="0"/>
    <xf numFmtId="39" fontId="12" fillId="0" borderId="2448">
      <protection locked="0"/>
    </xf>
    <xf numFmtId="171" fontId="85" fillId="0" borderId="2476"/>
    <xf numFmtId="165" fontId="193" fillId="0" borderId="2471" applyFill="0" applyAlignment="0" applyProtection="0"/>
    <xf numFmtId="39" fontId="12" fillId="0" borderId="2471">
      <protection locked="0"/>
    </xf>
    <xf numFmtId="171" fontId="85" fillId="0" borderId="2476"/>
    <xf numFmtId="171" fontId="85" fillId="0" borderId="2485"/>
    <xf numFmtId="165" fontId="193" fillId="0" borderId="2490" applyFill="0" applyAlignment="0" applyProtection="0"/>
    <xf numFmtId="39" fontId="12" fillId="0" borderId="2490">
      <protection locked="0"/>
    </xf>
    <xf numFmtId="171" fontId="85" fillId="0" borderId="2485"/>
    <xf numFmtId="165" fontId="193" fillId="0" borderId="2490" applyFill="0" applyAlignment="0" applyProtection="0"/>
    <xf numFmtId="39" fontId="12" fillId="0" borderId="2490">
      <protection locked="0"/>
    </xf>
    <xf numFmtId="171" fontId="85" fillId="0" borderId="2497"/>
    <xf numFmtId="165" fontId="193" fillId="0" borderId="2496" applyFill="0" applyAlignment="0" applyProtection="0"/>
    <xf numFmtId="39" fontId="12" fillId="0" borderId="2496">
      <protection locked="0"/>
    </xf>
    <xf numFmtId="171" fontId="85" fillId="0" borderId="2485"/>
    <xf numFmtId="171" fontId="85" fillId="0" borderId="2497"/>
    <xf numFmtId="165" fontId="193" fillId="0" borderId="2496" applyFill="0" applyAlignment="0" applyProtection="0"/>
    <xf numFmtId="39" fontId="12" fillId="0" borderId="2496">
      <protection locked="0"/>
    </xf>
    <xf numFmtId="171" fontId="85" fillId="0" borderId="2485"/>
    <xf numFmtId="165" fontId="193" fillId="0" borderId="2490" applyFill="0" applyAlignment="0" applyProtection="0"/>
    <xf numFmtId="39" fontId="12" fillId="0" borderId="2490">
      <protection locked="0"/>
    </xf>
    <xf numFmtId="171" fontId="85" fillId="0" borderId="2485"/>
    <xf numFmtId="241" fontId="12" fillId="25" borderId="2331" applyNumberFormat="0" applyProtection="0">
      <alignment horizontal="centerContinuous" vertical="center"/>
    </xf>
    <xf numFmtId="241" fontId="194" fillId="86" borderId="2391" applyNumberFormat="0" applyBorder="0" applyAlignment="0" applyProtection="0">
      <alignment vertical="center"/>
    </xf>
    <xf numFmtId="241" fontId="194" fillId="86" borderId="2427" applyNumberFormat="0" applyBorder="0" applyAlignment="0" applyProtection="0">
      <alignment vertical="center"/>
    </xf>
    <xf numFmtId="241" fontId="12" fillId="25" borderId="2331" applyNumberFormat="0" applyAlignment="0">
      <alignment vertical="center"/>
    </xf>
    <xf numFmtId="165" fontId="193" fillId="0" borderId="2490" applyFill="0" applyAlignment="0" applyProtection="0"/>
    <xf numFmtId="39" fontId="12" fillId="0" borderId="2490">
      <protection locked="0"/>
    </xf>
    <xf numFmtId="171" fontId="85" fillId="0" borderId="2510"/>
    <xf numFmtId="241" fontId="12" fillId="25" borderId="2331" applyNumberFormat="0" applyProtection="0">
      <alignment horizontal="centerContinuous" vertical="center"/>
    </xf>
    <xf numFmtId="241" fontId="194" fillId="86" borderId="2427" applyNumberFormat="0" applyBorder="0" applyAlignment="0" applyProtection="0">
      <alignment vertical="center"/>
    </xf>
    <xf numFmtId="241" fontId="12" fillId="25" borderId="2331" applyNumberFormat="0" applyAlignment="0">
      <alignment vertical="center"/>
    </xf>
    <xf numFmtId="165" fontId="193" fillId="0" borderId="2496" applyFill="0" applyAlignment="0" applyProtection="0"/>
    <xf numFmtId="49" fontId="79" fillId="0" borderId="2350">
      <alignment vertical="center"/>
    </xf>
    <xf numFmtId="241" fontId="194" fillId="86" borderId="2462" applyNumberFormat="0" applyBorder="0" applyAlignment="0" applyProtection="0">
      <alignment vertical="center"/>
    </xf>
    <xf numFmtId="241" fontId="194" fillId="86" borderId="2467" applyNumberFormat="0" applyBorder="0" applyAlignment="0" applyProtection="0">
      <alignment vertical="center"/>
    </xf>
    <xf numFmtId="39" fontId="12" fillId="0" borderId="2496">
      <protection locked="0"/>
    </xf>
    <xf numFmtId="165" fontId="193" fillId="0" borderId="2505" applyFill="0" applyAlignment="0" applyProtection="0"/>
    <xf numFmtId="39" fontId="12" fillId="0" borderId="2505">
      <protection locked="0"/>
    </xf>
    <xf numFmtId="241" fontId="194" fillId="86" borderId="2475" applyNumberFormat="0" applyBorder="0" applyAlignment="0" applyProtection="0">
      <alignment vertical="center"/>
    </xf>
    <xf numFmtId="171" fontId="85" fillId="0" borderId="2524"/>
    <xf numFmtId="165" fontId="193" fillId="0" borderId="2519" applyFill="0" applyAlignment="0" applyProtection="0"/>
    <xf numFmtId="39" fontId="12" fillId="0" borderId="2519">
      <protection locked="0"/>
    </xf>
    <xf numFmtId="241" fontId="194" fillId="86" borderId="2475" applyNumberFormat="0" applyBorder="0" applyAlignment="0" applyProtection="0">
      <alignment vertical="center"/>
    </xf>
    <xf numFmtId="0" fontId="189" fillId="83" borderId="2350" applyBorder="0" applyProtection="0">
      <alignment horizontal="centerContinuous" vertical="center"/>
    </xf>
    <xf numFmtId="171" fontId="12" fillId="0" borderId="2350" applyBorder="0" applyProtection="0">
      <alignment horizontal="right" vertical="center"/>
    </xf>
    <xf numFmtId="241" fontId="12" fillId="25" borderId="2331" applyNumberFormat="0" applyProtection="0">
      <alignment horizontal="centerContinuous" vertical="center"/>
    </xf>
    <xf numFmtId="241" fontId="12" fillId="25" borderId="2331" applyNumberFormat="0" applyAlignment="0">
      <alignment vertical="center"/>
    </xf>
    <xf numFmtId="241" fontId="194" fillId="86" borderId="2475" applyNumberFormat="0" applyBorder="0" applyAlignment="0" applyProtection="0">
      <alignment vertical="center"/>
    </xf>
    <xf numFmtId="241" fontId="194" fillId="86" borderId="2475" applyNumberFormat="0" applyBorder="0" applyAlignment="0" applyProtection="0">
      <alignment vertical="center"/>
    </xf>
    <xf numFmtId="241" fontId="194" fillId="86" borderId="2462" applyNumberFormat="0" applyBorder="0" applyAlignment="0" applyProtection="0">
      <alignment vertical="center"/>
    </xf>
    <xf numFmtId="241" fontId="12" fillId="25" borderId="2331" applyNumberFormat="0" applyProtection="0">
      <alignment horizontal="centerContinuous" vertical="center"/>
    </xf>
    <xf numFmtId="241" fontId="194" fillId="86" borderId="2475" applyNumberFormat="0" applyBorder="0" applyAlignment="0" applyProtection="0">
      <alignment vertical="center"/>
    </xf>
    <xf numFmtId="241" fontId="12" fillId="25" borderId="2331" applyNumberFormat="0" applyAlignment="0">
      <alignment vertical="center"/>
    </xf>
    <xf numFmtId="241" fontId="194" fillId="86" borderId="2475" applyNumberFormat="0" applyBorder="0" applyAlignment="0" applyProtection="0">
      <alignment vertical="center"/>
    </xf>
    <xf numFmtId="241" fontId="12" fillId="25" borderId="2331" applyNumberFormat="0" applyProtection="0">
      <alignment horizontal="centerContinuous" vertical="center"/>
    </xf>
    <xf numFmtId="241" fontId="12" fillId="25" borderId="2331" applyNumberFormat="0" applyProtection="0">
      <alignment horizontal="centerContinuous" vertical="center"/>
    </xf>
    <xf numFmtId="241" fontId="12" fillId="25" borderId="2331" applyNumberFormat="0" applyAlignment="0">
      <alignment vertical="center"/>
    </xf>
    <xf numFmtId="241" fontId="12" fillId="25" borderId="2331" applyNumberFormat="0" applyAlignment="0">
      <alignment vertical="center"/>
    </xf>
    <xf numFmtId="241" fontId="194" fillId="86" borderId="2509" applyNumberFormat="0" applyBorder="0" applyAlignment="0" applyProtection="0">
      <alignment vertical="center"/>
    </xf>
    <xf numFmtId="241" fontId="194" fillId="86" borderId="2523" applyNumberFormat="0" applyBorder="0" applyAlignment="0" applyProtection="0">
      <alignment vertical="center"/>
    </xf>
    <xf numFmtId="0" fontId="11" fillId="60" borderId="2393" applyNumberFormat="0" applyProtection="0">
      <alignment horizontal="left" vertical="center" wrapText="1"/>
    </xf>
    <xf numFmtId="0" fontId="12" fillId="25" borderId="2393" applyNumberFormat="0" applyProtection="0">
      <alignment horizontal="left" vertical="center" wrapText="1"/>
    </xf>
    <xf numFmtId="257" fontId="11" fillId="82" borderId="2393" applyNumberFormat="0" applyProtection="0">
      <alignment horizontal="center" vertical="center" wrapText="1"/>
    </xf>
    <xf numFmtId="0" fontId="11" fillId="60" borderId="2393" applyNumberFormat="0" applyProtection="0">
      <alignment horizontal="left" vertical="center" wrapText="1"/>
    </xf>
    <xf numFmtId="0" fontId="12" fillId="25" borderId="2393" applyNumberFormat="0" applyProtection="0">
      <alignment horizontal="left" vertical="center" wrapText="1"/>
    </xf>
    <xf numFmtId="0" fontId="11" fillId="60" borderId="2393" applyNumberFormat="0" applyProtection="0">
      <alignment horizontal="left" vertical="center" wrapText="1"/>
    </xf>
    <xf numFmtId="257" fontId="11" fillId="82" borderId="2393" applyNumberFormat="0" applyProtection="0">
      <alignment horizontal="center" vertical="center" wrapText="1"/>
    </xf>
    <xf numFmtId="0" fontId="11" fillId="81" borderId="2393" applyNumberFormat="0" applyProtection="0">
      <alignment horizontal="center" vertical="center" wrapText="1"/>
    </xf>
    <xf numFmtId="0" fontId="11" fillId="81" borderId="2393" applyNumberFormat="0" applyProtection="0">
      <alignment horizontal="center" vertical="center"/>
    </xf>
    <xf numFmtId="0" fontId="11" fillId="81" borderId="2393" applyNumberFormat="0" applyProtection="0">
      <alignment horizontal="center" vertical="center" wrapText="1"/>
    </xf>
    <xf numFmtId="0" fontId="183" fillId="81" borderId="2393" applyNumberFormat="0" applyProtection="0">
      <alignment horizontal="center" vertical="center"/>
    </xf>
    <xf numFmtId="0" fontId="11" fillId="60" borderId="2416" applyNumberFormat="0" applyProtection="0">
      <alignment horizontal="left" vertical="center" wrapText="1"/>
    </xf>
    <xf numFmtId="0" fontId="11" fillId="60" borderId="2393" applyNumberFormat="0" applyProtection="0">
      <alignment horizontal="left" vertical="center" wrapText="1"/>
    </xf>
    <xf numFmtId="0" fontId="12" fillId="25" borderId="2416" applyNumberFormat="0" applyProtection="0">
      <alignment horizontal="left" vertical="center" wrapText="1"/>
    </xf>
    <xf numFmtId="0" fontId="11" fillId="81" borderId="2393" applyNumberFormat="0" applyProtection="0">
      <alignment horizontal="center" vertical="center" wrapText="1"/>
    </xf>
    <xf numFmtId="0" fontId="11" fillId="81" borderId="2393" applyNumberFormat="0" applyProtection="0">
      <alignment horizontal="center" vertical="center"/>
    </xf>
    <xf numFmtId="0" fontId="11" fillId="81" borderId="2393" applyNumberFormat="0" applyProtection="0">
      <alignment horizontal="center" vertical="center" wrapText="1"/>
    </xf>
    <xf numFmtId="257" fontId="11" fillId="82" borderId="2416" applyNumberFormat="0" applyProtection="0">
      <alignment horizontal="center" vertical="center" wrapText="1"/>
    </xf>
    <xf numFmtId="0" fontId="183" fillId="81" borderId="2393" applyNumberFormat="0" applyProtection="0">
      <alignment horizontal="center" vertical="center"/>
    </xf>
    <xf numFmtId="0" fontId="11" fillId="60" borderId="2416" applyNumberFormat="0" applyProtection="0">
      <alignment horizontal="left" vertical="center" wrapText="1"/>
    </xf>
    <xf numFmtId="0" fontId="11" fillId="81" borderId="2416" applyNumberFormat="0" applyProtection="0">
      <alignment horizontal="center" vertical="center" wrapText="1"/>
    </xf>
    <xf numFmtId="0" fontId="11" fillId="81" borderId="2416" applyNumberFormat="0" applyProtection="0">
      <alignment horizontal="center" vertical="center"/>
    </xf>
    <xf numFmtId="0" fontId="11" fillId="81" borderId="2416" applyNumberFormat="0" applyProtection="0">
      <alignment horizontal="center" vertical="center" wrapText="1"/>
    </xf>
    <xf numFmtId="0" fontId="183" fillId="81" borderId="2416" applyNumberFormat="0" applyProtection="0">
      <alignment horizontal="center" vertical="center"/>
    </xf>
    <xf numFmtId="0" fontId="11" fillId="60" borderId="2438" applyNumberFormat="0" applyProtection="0">
      <alignment horizontal="left" vertical="center" wrapText="1"/>
    </xf>
    <xf numFmtId="0" fontId="12" fillId="25" borderId="2438" applyNumberFormat="0" applyProtection="0">
      <alignment horizontal="left" vertical="center" wrapText="1"/>
    </xf>
    <xf numFmtId="257" fontId="11" fillId="82" borderId="2438" applyNumberFormat="0" applyProtection="0">
      <alignment horizontal="center" vertical="center" wrapText="1"/>
    </xf>
    <xf numFmtId="0" fontId="11" fillId="60" borderId="2453" applyNumberFormat="0" applyProtection="0">
      <alignment horizontal="left" vertical="center" wrapText="1"/>
    </xf>
    <xf numFmtId="0" fontId="12" fillId="25" borderId="2453" applyNumberFormat="0" applyProtection="0">
      <alignment horizontal="left" vertical="center" wrapText="1"/>
    </xf>
    <xf numFmtId="0" fontId="11" fillId="60" borderId="2438" applyNumberFormat="0" applyProtection="0">
      <alignment horizontal="left" vertical="center" wrapText="1"/>
    </xf>
    <xf numFmtId="257" fontId="11" fillId="82" borderId="2453" applyNumberFormat="0" applyProtection="0">
      <alignment horizontal="center" vertical="center" wrapText="1"/>
    </xf>
    <xf numFmtId="0" fontId="11" fillId="81" borderId="2438" applyNumberFormat="0" applyProtection="0">
      <alignment horizontal="center" vertical="center" wrapText="1"/>
    </xf>
    <xf numFmtId="0" fontId="11" fillId="81" borderId="2438" applyNumberFormat="0" applyProtection="0">
      <alignment horizontal="center" vertical="center"/>
    </xf>
    <xf numFmtId="0" fontId="11" fillId="81" borderId="2438" applyNumberFormat="0" applyProtection="0">
      <alignment horizontal="center" vertical="center" wrapText="1"/>
    </xf>
    <xf numFmtId="0" fontId="183" fillId="81" borderId="2438" applyNumberFormat="0" applyProtection="0">
      <alignment horizontal="center" vertical="center"/>
    </xf>
    <xf numFmtId="0" fontId="11" fillId="60" borderId="2453" applyNumberFormat="0" applyProtection="0">
      <alignment horizontal="left" vertical="center" wrapText="1"/>
    </xf>
    <xf numFmtId="0" fontId="11" fillId="60" borderId="2453" applyNumberFormat="0" applyProtection="0">
      <alignment horizontal="left" vertical="center" wrapText="1"/>
    </xf>
    <xf numFmtId="0" fontId="12" fillId="25" borderId="2453" applyNumberFormat="0" applyProtection="0">
      <alignment horizontal="left" vertical="center" wrapText="1"/>
    </xf>
    <xf numFmtId="0" fontId="11" fillId="81" borderId="2453" applyNumberFormat="0" applyProtection="0">
      <alignment horizontal="center" vertical="center" wrapText="1"/>
    </xf>
    <xf numFmtId="0" fontId="11" fillId="81" borderId="2453" applyNumberFormat="0" applyProtection="0">
      <alignment horizontal="center" vertical="center"/>
    </xf>
    <xf numFmtId="0" fontId="11" fillId="81" borderId="2453" applyNumberFormat="0" applyProtection="0">
      <alignment horizontal="center" vertical="center" wrapText="1"/>
    </xf>
    <xf numFmtId="257" fontId="11" fillId="82" borderId="2453" applyNumberFormat="0" applyProtection="0">
      <alignment horizontal="center" vertical="center" wrapText="1"/>
    </xf>
    <xf numFmtId="0" fontId="183" fillId="81" borderId="2453" applyNumberFormat="0" applyProtection="0">
      <alignment horizontal="center" vertical="center"/>
    </xf>
    <xf numFmtId="0" fontId="11" fillId="60" borderId="2453" applyNumberFormat="0" applyProtection="0">
      <alignment horizontal="left" vertical="center" wrapText="1"/>
    </xf>
    <xf numFmtId="0" fontId="11" fillId="81" borderId="2453" applyNumberFormat="0" applyProtection="0">
      <alignment horizontal="center" vertical="center" wrapText="1"/>
    </xf>
    <xf numFmtId="0" fontId="11" fillId="81" borderId="2453" applyNumberFormat="0" applyProtection="0">
      <alignment horizontal="center" vertical="center"/>
    </xf>
    <xf numFmtId="0" fontId="11" fillId="81" borderId="2453" applyNumberFormat="0" applyProtection="0">
      <alignment horizontal="center" vertical="center" wrapText="1"/>
    </xf>
    <xf numFmtId="0" fontId="11" fillId="60" borderId="2453" applyNumberFormat="0" applyProtection="0">
      <alignment horizontal="left" vertical="center" wrapText="1"/>
    </xf>
    <xf numFmtId="0" fontId="183" fillId="81" borderId="2453" applyNumberFormat="0" applyProtection="0">
      <alignment horizontal="center" vertical="center"/>
    </xf>
    <xf numFmtId="0" fontId="12" fillId="25" borderId="2453" applyNumberFormat="0" applyProtection="0">
      <alignment horizontal="left" vertical="center" wrapText="1"/>
    </xf>
    <xf numFmtId="257" fontId="11" fillId="82" borderId="2453" applyNumberFormat="0" applyProtection="0">
      <alignment horizontal="center" vertical="center" wrapText="1"/>
    </xf>
    <xf numFmtId="0" fontId="11" fillId="60" borderId="2453" applyNumberFormat="0" applyProtection="0">
      <alignment horizontal="left" vertical="center" wrapText="1"/>
    </xf>
    <xf numFmtId="0" fontId="11" fillId="81" borderId="2453" applyNumberFormat="0" applyProtection="0">
      <alignment horizontal="center" vertical="center" wrapText="1"/>
    </xf>
    <xf numFmtId="0" fontId="11" fillId="81" borderId="2453" applyNumberFormat="0" applyProtection="0">
      <alignment horizontal="center" vertical="center"/>
    </xf>
    <xf numFmtId="0" fontId="11" fillId="81" borderId="2453" applyNumberFormat="0" applyProtection="0">
      <alignment horizontal="center" vertical="center" wrapText="1"/>
    </xf>
    <xf numFmtId="0" fontId="183" fillId="81" borderId="2453" applyNumberFormat="0" applyProtection="0">
      <alignment horizontal="center" vertical="center"/>
    </xf>
    <xf numFmtId="0" fontId="11" fillId="60" borderId="2489" applyNumberFormat="0" applyProtection="0">
      <alignment horizontal="left" vertical="center" wrapText="1"/>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0" fontId="11" fillId="60" borderId="2489" applyNumberFormat="0" applyProtection="0">
      <alignment horizontal="left" vertical="center" wrapText="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83" fillId="81" borderId="2489" applyNumberFormat="0" applyProtection="0">
      <alignment horizontal="center" vertical="center"/>
    </xf>
    <xf numFmtId="0" fontId="11" fillId="60" borderId="2453" applyNumberFormat="0" applyProtection="0">
      <alignment horizontal="left" vertical="center" wrapText="1"/>
    </xf>
    <xf numFmtId="0" fontId="12" fillId="25" borderId="2453" applyNumberFormat="0" applyProtection="0">
      <alignment horizontal="left" vertical="center" wrapText="1"/>
    </xf>
    <xf numFmtId="257" fontId="11" fillId="82" borderId="2453" applyNumberFormat="0" applyProtection="0">
      <alignment horizontal="center" vertical="center" wrapText="1"/>
    </xf>
    <xf numFmtId="0" fontId="11" fillId="60" borderId="2453" applyNumberFormat="0" applyProtection="0">
      <alignment horizontal="left" vertical="center" wrapText="1"/>
    </xf>
    <xf numFmtId="0" fontId="11" fillId="60" borderId="2489" applyNumberFormat="0" applyProtection="0">
      <alignment horizontal="left" vertical="center" wrapText="1"/>
    </xf>
    <xf numFmtId="0" fontId="11" fillId="81" borderId="2453" applyNumberFormat="0" applyProtection="0">
      <alignment horizontal="center" vertical="center" wrapText="1"/>
    </xf>
    <xf numFmtId="0" fontId="11" fillId="81" borderId="2453" applyNumberFormat="0" applyProtection="0">
      <alignment horizontal="center" vertical="center"/>
    </xf>
    <xf numFmtId="0" fontId="11" fillId="81" borderId="2453" applyNumberFormat="0" applyProtection="0">
      <alignment horizontal="center" vertical="center" wrapText="1"/>
    </xf>
    <xf numFmtId="0" fontId="183" fillId="81" borderId="2453" applyNumberFormat="0" applyProtection="0">
      <alignment horizontal="center" vertical="center"/>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0" fontId="11" fillId="60" borderId="2489" applyNumberFormat="0" applyProtection="0">
      <alignment horizontal="left" vertical="center" wrapText="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83" fillId="81" borderId="2489" applyNumberFormat="0" applyProtection="0">
      <alignment horizontal="center" vertical="center"/>
    </xf>
    <xf numFmtId="0" fontId="11" fillId="60" borderId="2489" applyNumberFormat="0" applyProtection="0">
      <alignment horizontal="left" vertical="center" wrapText="1"/>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0" fontId="11" fillId="60" borderId="2489" applyNumberFormat="0" applyProtection="0">
      <alignment horizontal="left" vertical="center" wrapText="1"/>
    </xf>
    <xf numFmtId="0" fontId="177" fillId="67" borderId="2393">
      <alignment horizontal="center" vertical="center" wrapText="1"/>
      <protection hidden="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1" fillId="60" borderId="2489" applyNumberFormat="0" applyProtection="0">
      <alignment horizontal="left" vertical="center" wrapText="1"/>
    </xf>
    <xf numFmtId="0" fontId="183" fillId="81" borderId="2489" applyNumberFormat="0" applyProtection="0">
      <alignment horizontal="center" vertical="center"/>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0" fontId="177" fillId="67" borderId="2393">
      <alignment horizontal="center" vertical="center" wrapText="1"/>
      <protection hidden="1"/>
    </xf>
    <xf numFmtId="237" fontId="181" fillId="0" borderId="2329"/>
    <xf numFmtId="0" fontId="11" fillId="60" borderId="2489" applyNumberFormat="0" applyProtection="0">
      <alignment horizontal="left" vertical="center" wrapText="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83" fillId="81" borderId="2489" applyNumberFormat="0" applyProtection="0">
      <alignment horizontal="center" vertical="center"/>
    </xf>
    <xf numFmtId="0" fontId="177" fillId="67" borderId="2416">
      <alignment horizontal="center" vertical="center" wrapText="1"/>
      <protection hidden="1"/>
    </xf>
    <xf numFmtId="0" fontId="11" fillId="60" borderId="2489" applyNumberFormat="0" applyProtection="0">
      <alignment horizontal="left" vertical="center" wrapText="1"/>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237" fontId="181" fillId="0" borderId="2329"/>
    <xf numFmtId="0" fontId="11" fillId="60" borderId="2489" applyNumberFormat="0" applyProtection="0">
      <alignment horizontal="left" vertical="center" wrapText="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83" fillId="81" borderId="2489" applyNumberFormat="0" applyProtection="0">
      <alignment horizontal="center" vertical="center"/>
    </xf>
    <xf numFmtId="0" fontId="11" fillId="60" borderId="2489" applyNumberFormat="0" applyProtection="0">
      <alignment horizontal="left" vertical="center" wrapText="1"/>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0" fontId="177" fillId="67" borderId="2438">
      <alignment horizontal="center" vertical="center" wrapText="1"/>
      <protection hidden="1"/>
    </xf>
    <xf numFmtId="0" fontId="11" fillId="60" borderId="2489" applyNumberFormat="0" applyProtection="0">
      <alignment horizontal="left" vertical="center" wrapText="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1" fillId="60" borderId="2498" applyNumberFormat="0" applyProtection="0">
      <alignment horizontal="left" vertical="center" wrapText="1"/>
    </xf>
    <xf numFmtId="0" fontId="183" fillId="81" borderId="2489" applyNumberFormat="0" applyProtection="0">
      <alignment horizontal="center" vertical="center"/>
    </xf>
    <xf numFmtId="0" fontId="177" fillId="67" borderId="2453">
      <alignment horizontal="center" vertical="center" wrapText="1"/>
      <protection hidden="1"/>
    </xf>
    <xf numFmtId="0" fontId="12" fillId="25" borderId="2498" applyNumberFormat="0" applyProtection="0">
      <alignment horizontal="left" vertical="center" wrapText="1"/>
    </xf>
    <xf numFmtId="257" fontId="11" fillId="82" borderId="2498" applyNumberFormat="0" applyProtection="0">
      <alignment horizontal="center" vertical="center" wrapText="1"/>
    </xf>
    <xf numFmtId="0" fontId="11" fillId="60" borderId="2498" applyNumberFormat="0" applyProtection="0">
      <alignment horizontal="left" vertical="center" wrapText="1"/>
    </xf>
    <xf numFmtId="0" fontId="11" fillId="81" borderId="2498" applyNumberFormat="0" applyProtection="0">
      <alignment horizontal="center" vertical="center" wrapText="1"/>
    </xf>
    <xf numFmtId="0" fontId="11" fillId="81" borderId="2498" applyNumberFormat="0" applyProtection="0">
      <alignment horizontal="center" vertical="center"/>
    </xf>
    <xf numFmtId="0" fontId="177" fillId="67" borderId="2453">
      <alignment horizontal="center" vertical="center" wrapText="1"/>
      <protection hidden="1"/>
    </xf>
    <xf numFmtId="0" fontId="11" fillId="81" borderId="2498" applyNumberFormat="0" applyProtection="0">
      <alignment horizontal="center" vertical="center" wrapText="1"/>
    </xf>
    <xf numFmtId="0" fontId="11" fillId="60" borderId="2511" applyNumberFormat="0" applyProtection="0">
      <alignment horizontal="left" vertical="center" wrapText="1"/>
    </xf>
    <xf numFmtId="0" fontId="183" fillId="81" borderId="2498" applyNumberFormat="0" applyProtection="0">
      <alignment horizontal="center" vertical="center"/>
    </xf>
    <xf numFmtId="0" fontId="12" fillId="25" borderId="2511" applyNumberFormat="0" applyProtection="0">
      <alignment horizontal="left" vertical="center" wrapText="1"/>
    </xf>
    <xf numFmtId="257" fontId="11" fillId="82" borderId="2511" applyNumberFormat="0" applyProtection="0">
      <alignment horizontal="center" vertical="center" wrapText="1"/>
    </xf>
    <xf numFmtId="0" fontId="11" fillId="60" borderId="2511" applyNumberFormat="0" applyProtection="0">
      <alignment horizontal="left" vertical="center" wrapText="1"/>
    </xf>
    <xf numFmtId="0" fontId="11" fillId="81" borderId="2511" applyNumberFormat="0" applyProtection="0">
      <alignment horizontal="center" vertical="center" wrapText="1"/>
    </xf>
    <xf numFmtId="0" fontId="11" fillId="81" borderId="2511" applyNumberFormat="0" applyProtection="0">
      <alignment horizontal="center" vertical="center"/>
    </xf>
    <xf numFmtId="0" fontId="177" fillId="67" borderId="2453">
      <alignment horizontal="center" vertical="center" wrapText="1"/>
      <protection hidden="1"/>
    </xf>
    <xf numFmtId="0" fontId="11" fillId="81" borderId="2511" applyNumberFormat="0" applyProtection="0">
      <alignment horizontal="center" vertical="center" wrapText="1"/>
    </xf>
    <xf numFmtId="0" fontId="183" fillId="81" borderId="2511" applyNumberFormat="0" applyProtection="0">
      <alignment horizontal="center" vertical="center"/>
    </xf>
    <xf numFmtId="237" fontId="181" fillId="0" borderId="2329"/>
    <xf numFmtId="0" fontId="177" fillId="67" borderId="2489">
      <alignment horizontal="center" vertical="center" wrapText="1"/>
      <protection hidden="1"/>
    </xf>
    <xf numFmtId="0" fontId="177" fillId="67" borderId="2453">
      <alignment horizontal="center" vertical="center" wrapText="1"/>
      <protection hidden="1"/>
    </xf>
    <xf numFmtId="0" fontId="177" fillId="67" borderId="2489">
      <alignment horizontal="center" vertical="center" wrapText="1"/>
      <protection hidden="1"/>
    </xf>
    <xf numFmtId="241" fontId="12" fillId="25" borderId="2331" applyNumberFormat="0" applyProtection="0">
      <alignment horizontal="centerContinuous" vertical="center"/>
    </xf>
    <xf numFmtId="241" fontId="12" fillId="25" borderId="2331" applyNumberFormat="0" applyAlignment="0">
      <alignment vertical="center"/>
    </xf>
    <xf numFmtId="241" fontId="194" fillId="86" borderId="2475" applyNumberFormat="0" applyBorder="0" applyAlignment="0" applyProtection="0">
      <alignment vertical="center"/>
    </xf>
    <xf numFmtId="0" fontId="177" fillId="67" borderId="2489">
      <alignment horizontal="center" vertical="center" wrapText="1"/>
      <protection hidden="1"/>
    </xf>
    <xf numFmtId="237" fontId="181" fillId="0" borderId="2329"/>
    <xf numFmtId="0" fontId="177" fillId="67" borderId="2489">
      <alignment horizontal="center" vertical="center" wrapText="1"/>
      <protection hidden="1"/>
    </xf>
    <xf numFmtId="264" fontId="172" fillId="65" borderId="2393" applyFill="0" applyBorder="0" applyAlignment="0" applyProtection="0">
      <alignment horizontal="right"/>
      <protection locked="0"/>
    </xf>
    <xf numFmtId="0" fontId="177" fillId="67" borderId="2489">
      <alignment horizontal="center" vertical="center" wrapText="1"/>
      <protection hidden="1"/>
    </xf>
    <xf numFmtId="264" fontId="172" fillId="65" borderId="2393" applyFill="0" applyBorder="0" applyAlignment="0" applyProtection="0">
      <alignment horizontal="right"/>
      <protection locked="0"/>
    </xf>
    <xf numFmtId="241" fontId="194" fillId="86" borderId="2462" applyNumberFormat="0" applyBorder="0" applyAlignment="0" applyProtection="0">
      <alignment vertical="center"/>
    </xf>
    <xf numFmtId="241" fontId="194" fillId="86" borderId="2475" applyNumberFormat="0" applyBorder="0" applyAlignment="0" applyProtection="0">
      <alignment vertical="center"/>
    </xf>
    <xf numFmtId="49" fontId="79" fillId="0" borderId="2350">
      <alignment vertical="center"/>
    </xf>
    <xf numFmtId="241" fontId="194" fillId="86" borderId="2462" applyNumberFormat="0" applyBorder="0" applyAlignment="0" applyProtection="0">
      <alignment vertical="center"/>
    </xf>
    <xf numFmtId="241" fontId="194" fillId="86" borderId="2475" applyNumberFormat="0" applyBorder="0" applyAlignment="0" applyProtection="0">
      <alignment vertical="center"/>
    </xf>
    <xf numFmtId="0" fontId="189" fillId="83" borderId="2350" applyBorder="0" applyProtection="0">
      <alignment horizontal="centerContinuous" vertical="center"/>
    </xf>
    <xf numFmtId="241" fontId="194" fillId="86" borderId="2509" applyNumberFormat="0" applyBorder="0" applyAlignment="0" applyProtection="0">
      <alignment vertical="center"/>
    </xf>
    <xf numFmtId="171" fontId="12" fillId="0" borderId="2350" applyBorder="0" applyProtection="0">
      <alignment horizontal="right" vertical="center"/>
    </xf>
    <xf numFmtId="0" fontId="11" fillId="60" borderId="2407" applyNumberFormat="0" applyProtection="0">
      <alignment horizontal="left" vertical="center" wrapText="1"/>
    </xf>
    <xf numFmtId="0" fontId="12" fillId="25" borderId="2407" applyNumberFormat="0" applyProtection="0">
      <alignment horizontal="left" vertical="center" wrapText="1"/>
    </xf>
    <xf numFmtId="257" fontId="11" fillId="82" borderId="2407" applyNumberFormat="0" applyProtection="0">
      <alignment horizontal="center" vertical="center" wrapText="1"/>
    </xf>
    <xf numFmtId="0" fontId="11" fillId="60" borderId="2416" applyNumberFormat="0" applyProtection="0">
      <alignment horizontal="left" vertical="center" wrapText="1"/>
    </xf>
    <xf numFmtId="0" fontId="11" fillId="60" borderId="2407" applyNumberFormat="0" applyProtection="0">
      <alignment horizontal="left" vertical="center" wrapText="1"/>
    </xf>
    <xf numFmtId="0" fontId="11" fillId="81" borderId="2407" applyNumberFormat="0" applyProtection="0">
      <alignment horizontal="center" vertical="center" wrapText="1"/>
    </xf>
    <xf numFmtId="0" fontId="11" fillId="81" borderId="2407" applyNumberFormat="0" applyProtection="0">
      <alignment horizontal="center" vertical="center"/>
    </xf>
    <xf numFmtId="0" fontId="11" fillId="81" borderId="2407" applyNumberFormat="0" applyProtection="0">
      <alignment horizontal="center" vertical="center" wrapText="1"/>
    </xf>
    <xf numFmtId="0" fontId="12" fillId="25" borderId="2416" applyNumberFormat="0" applyProtection="0">
      <alignment horizontal="left" vertical="center" wrapText="1"/>
    </xf>
    <xf numFmtId="0" fontId="183" fillId="81" borderId="2407" applyNumberFormat="0" applyProtection="0">
      <alignment horizontal="center" vertical="center"/>
    </xf>
    <xf numFmtId="257" fontId="11" fillId="82" borderId="2416" applyNumberFormat="0" applyProtection="0">
      <alignment horizontal="center" vertical="center" wrapText="1"/>
    </xf>
    <xf numFmtId="0" fontId="11" fillId="60" borderId="2416" applyNumberFormat="0" applyProtection="0">
      <alignment horizontal="left" vertical="center" wrapText="1"/>
    </xf>
    <xf numFmtId="0" fontId="11" fillId="81" borderId="2416" applyNumberFormat="0" applyProtection="0">
      <alignment horizontal="center" vertical="center" wrapText="1"/>
    </xf>
    <xf numFmtId="0" fontId="11" fillId="81" borderId="2416" applyNumberFormat="0" applyProtection="0">
      <alignment horizontal="center" vertical="center"/>
    </xf>
    <xf numFmtId="0" fontId="11" fillId="81" borderId="2416" applyNumberFormat="0" applyProtection="0">
      <alignment horizontal="center" vertical="center" wrapText="1"/>
    </xf>
    <xf numFmtId="0" fontId="11" fillId="60" borderId="2416" applyNumberFormat="0" applyProtection="0">
      <alignment horizontal="left" vertical="center" wrapText="1"/>
    </xf>
    <xf numFmtId="0" fontId="183" fillId="81" borderId="2416" applyNumberFormat="0" applyProtection="0">
      <alignment horizontal="center" vertical="center"/>
    </xf>
    <xf numFmtId="0" fontId="12" fillId="25" borderId="2416" applyNumberFormat="0" applyProtection="0">
      <alignment horizontal="left" vertical="center" wrapText="1"/>
    </xf>
    <xf numFmtId="257" fontId="11" fillId="82" borderId="2416" applyNumberFormat="0" applyProtection="0">
      <alignment horizontal="center" vertical="center" wrapText="1"/>
    </xf>
    <xf numFmtId="0" fontId="11" fillId="60" borderId="2416" applyNumberFormat="0" applyProtection="0">
      <alignment horizontal="left" vertical="center" wrapText="1"/>
    </xf>
    <xf numFmtId="0" fontId="11" fillId="81" borderId="2416" applyNumberFormat="0" applyProtection="0">
      <alignment horizontal="center" vertical="center" wrapText="1"/>
    </xf>
    <xf numFmtId="0" fontId="11" fillId="81" borderId="2416" applyNumberFormat="0" applyProtection="0">
      <alignment horizontal="center" vertical="center"/>
    </xf>
    <xf numFmtId="0" fontId="11" fillId="81" borderId="2416" applyNumberFormat="0" applyProtection="0">
      <alignment horizontal="center" vertical="center" wrapText="1"/>
    </xf>
    <xf numFmtId="0" fontId="183" fillId="81" borderId="2416" applyNumberFormat="0" applyProtection="0">
      <alignment horizontal="center" vertical="center"/>
    </xf>
    <xf numFmtId="0" fontId="11" fillId="60" borderId="2438" applyNumberFormat="0" applyProtection="0">
      <alignment horizontal="left" vertical="center" wrapText="1"/>
    </xf>
    <xf numFmtId="0" fontId="12" fillId="25" borderId="2438" applyNumberFormat="0" applyProtection="0">
      <alignment horizontal="left" vertical="center" wrapText="1"/>
    </xf>
    <xf numFmtId="257" fontId="11" fillId="82" borderId="2438" applyNumberFormat="0" applyProtection="0">
      <alignment horizontal="center" vertical="center" wrapText="1"/>
    </xf>
    <xf numFmtId="0" fontId="11" fillId="60" borderId="2438" applyNumberFormat="0" applyProtection="0">
      <alignment horizontal="left" vertical="center" wrapText="1"/>
    </xf>
    <xf numFmtId="0" fontId="11" fillId="81" borderId="2438" applyNumberFormat="0" applyProtection="0">
      <alignment horizontal="center" vertical="center" wrapText="1"/>
    </xf>
    <xf numFmtId="0" fontId="11" fillId="81" borderId="2438" applyNumberFormat="0" applyProtection="0">
      <alignment horizontal="center" vertical="center"/>
    </xf>
    <xf numFmtId="0" fontId="11" fillId="81" borderId="2438" applyNumberFormat="0" applyProtection="0">
      <alignment horizontal="center" vertical="center" wrapText="1"/>
    </xf>
    <xf numFmtId="0" fontId="11" fillId="60" borderId="2453" applyNumberFormat="0" applyProtection="0">
      <alignment horizontal="left" vertical="center" wrapText="1"/>
    </xf>
    <xf numFmtId="0" fontId="183" fillId="81" borderId="2438" applyNumberFormat="0" applyProtection="0">
      <alignment horizontal="center" vertical="center"/>
    </xf>
    <xf numFmtId="0" fontId="12" fillId="25" borderId="2453" applyNumberFormat="0" applyProtection="0">
      <alignment horizontal="left" vertical="center" wrapText="1"/>
    </xf>
    <xf numFmtId="257" fontId="11" fillId="82" borderId="2453" applyNumberFormat="0" applyProtection="0">
      <alignment horizontal="center" vertical="center" wrapText="1"/>
    </xf>
    <xf numFmtId="0" fontId="11" fillId="60" borderId="2453" applyNumberFormat="0" applyProtection="0">
      <alignment horizontal="left" vertical="center" wrapText="1"/>
    </xf>
    <xf numFmtId="0" fontId="11" fillId="81" borderId="2453" applyNumberFormat="0" applyProtection="0">
      <alignment horizontal="center" vertical="center" wrapText="1"/>
    </xf>
    <xf numFmtId="0" fontId="11" fillId="81" borderId="2453" applyNumberFormat="0" applyProtection="0">
      <alignment horizontal="center" vertical="center"/>
    </xf>
    <xf numFmtId="0" fontId="11" fillId="81" borderId="2453" applyNumberFormat="0" applyProtection="0">
      <alignment horizontal="center" vertical="center" wrapText="1"/>
    </xf>
    <xf numFmtId="0" fontId="183" fillId="81" borderId="2453" applyNumberFormat="0" applyProtection="0">
      <alignment horizontal="center" vertical="center"/>
    </xf>
    <xf numFmtId="0" fontId="11" fillId="60" borderId="2477" applyNumberFormat="0" applyProtection="0">
      <alignment horizontal="left" vertical="center" wrapText="1"/>
    </xf>
    <xf numFmtId="0" fontId="12" fillId="25" borderId="2477" applyNumberFormat="0" applyProtection="0">
      <alignment horizontal="left" vertical="center" wrapText="1"/>
    </xf>
    <xf numFmtId="257" fontId="11" fillId="82" borderId="2477" applyNumberFormat="0" applyProtection="0">
      <alignment horizontal="center" vertical="center" wrapText="1"/>
    </xf>
    <xf numFmtId="0" fontId="11" fillId="60" borderId="2477" applyNumberFormat="0" applyProtection="0">
      <alignment horizontal="left" vertical="center" wrapText="1"/>
    </xf>
    <xf numFmtId="0" fontId="11" fillId="81" borderId="2477" applyNumberFormat="0" applyProtection="0">
      <alignment horizontal="center" vertical="center" wrapText="1"/>
    </xf>
    <xf numFmtId="0" fontId="11" fillId="81" borderId="2477" applyNumberFormat="0" applyProtection="0">
      <alignment horizontal="center" vertical="center"/>
    </xf>
    <xf numFmtId="0" fontId="11" fillId="81" borderId="2477" applyNumberFormat="0" applyProtection="0">
      <alignment horizontal="center" vertical="center" wrapText="1"/>
    </xf>
    <xf numFmtId="0" fontId="183" fillId="81" borderId="2477" applyNumberFormat="0" applyProtection="0">
      <alignment horizontal="center" vertical="center"/>
    </xf>
    <xf numFmtId="0" fontId="11" fillId="60" borderId="2489" applyNumberFormat="0" applyProtection="0">
      <alignment horizontal="left" vertical="center" wrapText="1"/>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0" fontId="11" fillId="60" borderId="2489" applyNumberFormat="0" applyProtection="0">
      <alignment horizontal="left" vertical="center" wrapText="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83" fillId="81" borderId="2489" applyNumberFormat="0" applyProtection="0">
      <alignment horizontal="center" vertical="center"/>
    </xf>
    <xf numFmtId="0" fontId="11" fillId="60" borderId="2489" applyNumberFormat="0" applyProtection="0">
      <alignment horizontal="left" vertical="center" wrapText="1"/>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0" fontId="11" fillId="60" borderId="2489" applyNumberFormat="0" applyProtection="0">
      <alignment horizontal="left" vertical="center" wrapText="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83" fillId="81" borderId="2489" applyNumberFormat="0" applyProtection="0">
      <alignment horizontal="center" vertical="center"/>
    </xf>
    <xf numFmtId="0" fontId="11" fillId="60" borderId="2511" applyNumberFormat="0" applyProtection="0">
      <alignment horizontal="left" vertical="center" wrapText="1"/>
    </xf>
    <xf numFmtId="0" fontId="12" fillId="25" borderId="2511" applyNumberFormat="0" applyProtection="0">
      <alignment horizontal="left" vertical="center" wrapText="1"/>
    </xf>
    <xf numFmtId="257" fontId="11" fillId="82" borderId="2511" applyNumberFormat="0" applyProtection="0">
      <alignment horizontal="center" vertical="center" wrapText="1"/>
    </xf>
    <xf numFmtId="0" fontId="11" fillId="60" borderId="2511" applyNumberFormat="0" applyProtection="0">
      <alignment horizontal="left" vertical="center" wrapText="1"/>
    </xf>
    <xf numFmtId="0" fontId="11" fillId="81" borderId="2511" applyNumberFormat="0" applyProtection="0">
      <alignment horizontal="center" vertical="center" wrapText="1"/>
    </xf>
    <xf numFmtId="0" fontId="11" fillId="81" borderId="2511" applyNumberFormat="0" applyProtection="0">
      <alignment horizontal="center" vertical="center"/>
    </xf>
    <xf numFmtId="0" fontId="11" fillId="81" borderId="2511" applyNumberFormat="0" applyProtection="0">
      <alignment horizontal="center" vertical="center" wrapText="1"/>
    </xf>
    <xf numFmtId="0" fontId="183" fillId="81" borderId="2511" applyNumberFormat="0" applyProtection="0">
      <alignment horizontal="center" vertical="center"/>
    </xf>
    <xf numFmtId="0" fontId="177" fillId="67" borderId="2407">
      <alignment horizontal="center" vertical="center" wrapText="1"/>
      <protection hidden="1"/>
    </xf>
    <xf numFmtId="0" fontId="177" fillId="67" borderId="2416">
      <alignment horizontal="center" vertical="center" wrapText="1"/>
      <protection hidden="1"/>
    </xf>
    <xf numFmtId="0" fontId="177" fillId="67" borderId="2416">
      <alignment horizontal="center" vertical="center" wrapText="1"/>
      <protection hidden="1"/>
    </xf>
    <xf numFmtId="0" fontId="177" fillId="67" borderId="2438">
      <alignment horizontal="center" vertical="center" wrapText="1"/>
      <protection hidden="1"/>
    </xf>
    <xf numFmtId="237" fontId="181" fillId="0" borderId="2329"/>
    <xf numFmtId="0" fontId="177" fillId="67" borderId="2453">
      <alignment horizontal="center" vertical="center" wrapText="1"/>
      <protection hidden="1"/>
    </xf>
    <xf numFmtId="237" fontId="181" fillId="0" borderId="2329"/>
    <xf numFmtId="0" fontId="177" fillId="67" borderId="2477">
      <alignment horizontal="center" vertical="center" wrapText="1"/>
      <protection hidden="1"/>
    </xf>
    <xf numFmtId="0" fontId="177" fillId="67" borderId="2489">
      <alignment horizontal="center" vertical="center" wrapText="1"/>
      <protection hidden="1"/>
    </xf>
    <xf numFmtId="0" fontId="177" fillId="67" borderId="2489">
      <alignment horizontal="center" vertical="center" wrapText="1"/>
      <protection hidden="1"/>
    </xf>
    <xf numFmtId="0" fontId="177" fillId="67" borderId="2511">
      <alignment horizontal="center" vertical="center" wrapText="1"/>
      <protection hidden="1"/>
    </xf>
    <xf numFmtId="264" fontId="172" fillId="65" borderId="2407" applyFill="0" applyBorder="0" applyAlignment="0" applyProtection="0">
      <alignment horizontal="right"/>
      <protection locked="0"/>
    </xf>
    <xf numFmtId="237" fontId="181" fillId="0" borderId="2329"/>
    <xf numFmtId="237" fontId="181" fillId="0" borderId="2329"/>
    <xf numFmtId="264" fontId="172" fillId="65" borderId="2416" applyFill="0" applyBorder="0" applyAlignment="0" applyProtection="0">
      <alignment horizontal="right"/>
      <protection locked="0"/>
    </xf>
    <xf numFmtId="0" fontId="177" fillId="67" borderId="2489">
      <alignment horizontal="center" vertical="center" wrapText="1"/>
      <protection hidden="1"/>
    </xf>
    <xf numFmtId="264" fontId="172" fillId="65" borderId="2416" applyFill="0" applyBorder="0" applyAlignment="0" applyProtection="0">
      <alignment horizontal="right"/>
      <protection locked="0"/>
    </xf>
    <xf numFmtId="260" fontId="164" fillId="0" borderId="2412" applyBorder="0"/>
    <xf numFmtId="229" fontId="81" fillId="65" borderId="2334" applyFont="0" applyFill="0" applyBorder="0" applyAlignment="0" applyProtection="0"/>
    <xf numFmtId="264" fontId="172" fillId="65" borderId="2416" applyFill="0" applyBorder="0" applyAlignment="0" applyProtection="0">
      <alignment horizontal="right"/>
      <protection locked="0"/>
    </xf>
    <xf numFmtId="260" fontId="164" fillId="0" borderId="2421" applyBorder="0"/>
    <xf numFmtId="264" fontId="172" fillId="65" borderId="2438" applyFill="0" applyBorder="0" applyAlignment="0" applyProtection="0">
      <alignment horizontal="right"/>
      <protection locked="0"/>
    </xf>
    <xf numFmtId="0" fontId="177" fillId="67" borderId="2498">
      <alignment horizontal="center" vertical="center" wrapText="1"/>
      <protection hidden="1"/>
    </xf>
    <xf numFmtId="260" fontId="164" fillId="0" borderId="2412" applyBorder="0"/>
    <xf numFmtId="264" fontId="172" fillId="65" borderId="2453" applyFill="0" applyBorder="0" applyAlignment="0" applyProtection="0">
      <alignment horizontal="right"/>
      <protection locked="0"/>
    </xf>
    <xf numFmtId="0" fontId="177" fillId="67" borderId="2511">
      <alignment horizontal="center" vertical="center" wrapText="1"/>
      <protection hidden="1"/>
    </xf>
    <xf numFmtId="260" fontId="164" fillId="0" borderId="2446" applyBorder="0"/>
    <xf numFmtId="264" fontId="172" fillId="65" borderId="2453" applyFill="0" applyBorder="0" applyAlignment="0" applyProtection="0">
      <alignment horizontal="right"/>
      <protection locked="0"/>
    </xf>
    <xf numFmtId="264" fontId="172" fillId="65" borderId="2453" applyFill="0" applyBorder="0" applyAlignment="0" applyProtection="0">
      <alignment horizontal="right"/>
      <protection locked="0"/>
    </xf>
    <xf numFmtId="264" fontId="172" fillId="65" borderId="2453" applyFill="0" applyBorder="0" applyAlignment="0" applyProtection="0">
      <alignment horizontal="right"/>
      <protection locked="0"/>
    </xf>
    <xf numFmtId="260" fontId="164" fillId="0" borderId="2468" applyBorder="0"/>
    <xf numFmtId="264" fontId="172" fillId="65" borderId="2477" applyFill="0" applyBorder="0" applyAlignment="0" applyProtection="0">
      <alignment horizontal="right"/>
      <protection locked="0"/>
    </xf>
    <xf numFmtId="229" fontId="81" fillId="65" borderId="2334" applyFont="0" applyFill="0" applyBorder="0" applyAlignment="0" applyProtection="0"/>
    <xf numFmtId="260" fontId="164" fillId="0" borderId="2468" applyBorder="0"/>
    <xf numFmtId="264" fontId="172" fillId="65" borderId="2489" applyFill="0" applyBorder="0" applyAlignment="0" applyProtection="0">
      <alignment horizontal="right"/>
      <protection locked="0"/>
    </xf>
    <xf numFmtId="264" fontId="172" fillId="65" borderId="2453" applyFill="0" applyBorder="0" applyAlignment="0" applyProtection="0">
      <alignment horizontal="right"/>
      <protection locked="0"/>
    </xf>
    <xf numFmtId="229" fontId="81" fillId="65" borderId="2334" applyFont="0" applyFill="0" applyBorder="0" applyAlignment="0" applyProtection="0"/>
    <xf numFmtId="260" fontId="164" fillId="0" borderId="2482" applyBorder="0"/>
    <xf numFmtId="264" fontId="172" fillId="65" borderId="2489" applyFill="0" applyBorder="0" applyAlignment="0" applyProtection="0">
      <alignment horizontal="right"/>
      <protection locked="0"/>
    </xf>
    <xf numFmtId="264" fontId="172" fillId="65" borderId="2489" applyFill="0" applyBorder="0" applyAlignment="0" applyProtection="0">
      <alignment horizontal="right"/>
      <protection locked="0"/>
    </xf>
    <xf numFmtId="264" fontId="172" fillId="65" borderId="2489" applyFill="0" applyBorder="0" applyAlignment="0" applyProtection="0">
      <alignment horizontal="right"/>
      <protection locked="0"/>
    </xf>
    <xf numFmtId="264" fontId="172" fillId="65" borderId="2489" applyFill="0" applyBorder="0" applyAlignment="0" applyProtection="0">
      <alignment horizontal="right"/>
      <protection locked="0"/>
    </xf>
    <xf numFmtId="260" fontId="164" fillId="0" borderId="2446" applyBorder="0"/>
    <xf numFmtId="208" fontId="90" fillId="63" borderId="2394"/>
    <xf numFmtId="260" fontId="164" fillId="0" borderId="2446" applyBorder="0"/>
    <xf numFmtId="264" fontId="172" fillId="65" borderId="2489" applyFill="0" applyBorder="0" applyAlignment="0" applyProtection="0">
      <alignment horizontal="right"/>
      <protection locked="0"/>
    </xf>
    <xf numFmtId="264" fontId="172" fillId="65" borderId="2489" applyFill="0" applyBorder="0" applyAlignment="0" applyProtection="0">
      <alignment horizontal="right"/>
      <protection locked="0"/>
    </xf>
    <xf numFmtId="229" fontId="81" fillId="65" borderId="2334" applyFont="0" applyFill="0" applyBorder="0" applyAlignment="0" applyProtection="0"/>
    <xf numFmtId="260" fontId="164" fillId="0" borderId="2446" applyBorder="0"/>
    <xf numFmtId="260" fontId="164" fillId="0" borderId="2446" applyBorder="0"/>
    <xf numFmtId="264" fontId="172" fillId="65" borderId="2489" applyFill="0" applyBorder="0" applyAlignment="0" applyProtection="0">
      <alignment horizontal="right"/>
      <protection locked="0"/>
    </xf>
    <xf numFmtId="229" fontId="81" fillId="65" borderId="2334" applyFont="0" applyFill="0" applyBorder="0" applyAlignment="0" applyProtection="0"/>
    <xf numFmtId="264" fontId="172" fillId="65" borderId="2511" applyFill="0" applyBorder="0" applyAlignment="0" applyProtection="0">
      <alignment horizontal="right"/>
      <protection locked="0"/>
    </xf>
    <xf numFmtId="229" fontId="81" fillId="65" borderId="2334" applyFont="0" applyFill="0" applyBorder="0" applyAlignment="0" applyProtection="0"/>
    <xf numFmtId="264" fontId="172" fillId="65" borderId="2498" applyFill="0" applyBorder="0" applyAlignment="0" applyProtection="0">
      <alignment horizontal="right"/>
      <protection locked="0"/>
    </xf>
    <xf numFmtId="264" fontId="172" fillId="65" borderId="2511" applyFill="0" applyBorder="0" applyAlignment="0" applyProtection="0">
      <alignment horizontal="right"/>
      <protection locked="0"/>
    </xf>
    <xf numFmtId="260" fontId="164" fillId="0" borderId="2516" applyBorder="0"/>
    <xf numFmtId="260" fontId="164" fillId="0" borderId="2516" applyBorder="0"/>
    <xf numFmtId="264" fontId="172" fillId="65" borderId="2438" applyFill="0" applyBorder="0" applyAlignment="0" applyProtection="0">
      <alignment horizontal="right"/>
      <protection locked="0"/>
    </xf>
    <xf numFmtId="166" fontId="113" fillId="0" borderId="2395">
      <protection locked="0"/>
    </xf>
    <xf numFmtId="260" fontId="164" fillId="0" borderId="2446" applyBorder="0"/>
    <xf numFmtId="260" fontId="164" fillId="0" borderId="2446" applyBorder="0"/>
    <xf numFmtId="260" fontId="164" fillId="0" borderId="2446" applyBorder="0"/>
    <xf numFmtId="171" fontId="85" fillId="0" borderId="2392"/>
    <xf numFmtId="260" fontId="164" fillId="0" borderId="2446" applyBorder="0"/>
    <xf numFmtId="260" fontId="164" fillId="0" borderId="2468" applyBorder="0"/>
    <xf numFmtId="260" fontId="164" fillId="0" borderId="2446" applyBorder="0"/>
    <xf numFmtId="260" fontId="164" fillId="0" borderId="2495" applyBorder="0"/>
    <xf numFmtId="260" fontId="164" fillId="0" borderId="2495" applyBorder="0"/>
    <xf numFmtId="260" fontId="164" fillId="0" borderId="2446" applyBorder="0"/>
    <xf numFmtId="260" fontId="164" fillId="0" borderId="2446" applyBorder="0"/>
    <xf numFmtId="260" fontId="164" fillId="0" borderId="2495" applyBorder="0"/>
    <xf numFmtId="260" fontId="164" fillId="0" borderId="2503" applyBorder="0"/>
    <xf numFmtId="260" fontId="164" fillId="0" borderId="2503" applyBorder="0"/>
    <xf numFmtId="224" fontId="108" fillId="0" borderId="2100" applyFont="0" applyFill="0" applyBorder="0" applyAlignment="0" applyProtection="0"/>
    <xf numFmtId="0" fontId="147" fillId="73" borderId="2396">
      <alignment horizontal="left" vertical="center" wrapText="1"/>
    </xf>
    <xf numFmtId="166" fontId="113" fillId="0" borderId="2395">
      <protection locked="0"/>
    </xf>
    <xf numFmtId="208" fontId="90" fillId="63" borderId="2394"/>
    <xf numFmtId="0" fontId="147" fillId="73" borderId="2426">
      <alignment horizontal="left" vertical="center" wrapText="1"/>
    </xf>
    <xf numFmtId="166" fontId="113" fillId="0" borderId="2425">
      <protection locked="0"/>
    </xf>
    <xf numFmtId="208" fontId="90" fillId="63" borderId="2424"/>
    <xf numFmtId="0" fontId="147" fillId="73" borderId="2426">
      <alignment horizontal="left" vertical="center" wrapText="1"/>
    </xf>
    <xf numFmtId="166" fontId="113" fillId="0" borderId="2425">
      <protection locked="0"/>
    </xf>
    <xf numFmtId="208" fontId="90" fillId="63" borderId="2424"/>
    <xf numFmtId="0" fontId="147" fillId="73" borderId="2396">
      <alignment horizontal="left" vertical="center" wrapText="1"/>
    </xf>
    <xf numFmtId="0" fontId="147" fillId="73" borderId="2435">
      <alignment horizontal="left" vertical="center" wrapText="1"/>
    </xf>
    <xf numFmtId="166" fontId="113" fillId="0" borderId="2434">
      <protection locked="0"/>
    </xf>
    <xf numFmtId="208" fontId="90" fillId="63" borderId="2433"/>
    <xf numFmtId="0" fontId="147" fillId="73" borderId="2461">
      <alignment horizontal="left" vertical="center" wrapText="1"/>
    </xf>
    <xf numFmtId="166" fontId="113" fillId="0" borderId="2460">
      <protection locked="0"/>
    </xf>
    <xf numFmtId="208" fontId="90" fillId="63" borderId="2459"/>
    <xf numFmtId="0" fontId="147" fillId="73" borderId="2451">
      <alignment horizontal="left" vertical="center" wrapText="1"/>
    </xf>
    <xf numFmtId="166" fontId="113" fillId="0" borderId="2450">
      <protection locked="0"/>
    </xf>
    <xf numFmtId="208" fontId="90" fillId="63" borderId="2449"/>
    <xf numFmtId="0" fontId="147" fillId="73" borderId="2474">
      <alignment horizontal="left" vertical="center" wrapText="1"/>
    </xf>
    <xf numFmtId="166" fontId="113" fillId="0" borderId="2473">
      <protection locked="0"/>
    </xf>
    <xf numFmtId="208" fontId="90" fillId="63" borderId="2472"/>
    <xf numFmtId="0" fontId="147" fillId="73" borderId="2474">
      <alignment horizontal="left" vertical="center" wrapText="1"/>
    </xf>
    <xf numFmtId="166" fontId="113" fillId="0" borderId="2473">
      <protection locked="0"/>
    </xf>
    <xf numFmtId="208" fontId="90" fillId="63" borderId="2472"/>
    <xf numFmtId="0" fontId="147" fillId="73" borderId="2474">
      <alignment horizontal="left" vertical="center" wrapText="1"/>
    </xf>
    <xf numFmtId="166" fontId="113" fillId="0" borderId="2473">
      <protection locked="0"/>
    </xf>
    <xf numFmtId="208" fontId="90" fillId="63" borderId="2472"/>
    <xf numFmtId="0" fontId="147" fillId="73" borderId="2488">
      <alignment horizontal="left" vertical="center" wrapText="1"/>
    </xf>
    <xf numFmtId="166" fontId="113" fillId="0" borderId="2487">
      <protection locked="0"/>
    </xf>
    <xf numFmtId="208" fontId="90" fillId="63" borderId="2486"/>
    <xf numFmtId="0" fontId="147" fillId="73" borderId="2488">
      <alignment horizontal="left" vertical="center" wrapText="1"/>
    </xf>
    <xf numFmtId="166" fontId="113" fillId="0" borderId="2487">
      <protection locked="0"/>
    </xf>
    <xf numFmtId="208" fontId="90" fillId="63" borderId="2486"/>
    <xf numFmtId="0" fontId="147" fillId="73" borderId="2461">
      <alignment horizontal="left" vertical="center" wrapText="1"/>
    </xf>
    <xf numFmtId="166" fontId="113" fillId="0" borderId="2460">
      <protection locked="0"/>
    </xf>
    <xf numFmtId="208" fontId="90" fillId="63" borderId="2459"/>
    <xf numFmtId="0" fontId="147" fillId="73" borderId="2488">
      <alignment horizontal="left" vertical="center" wrapText="1"/>
    </xf>
    <xf numFmtId="166" fontId="113" fillId="0" borderId="2487">
      <protection locked="0"/>
    </xf>
    <xf numFmtId="208" fontId="90" fillId="63" borderId="2486"/>
    <xf numFmtId="0" fontId="147" fillId="73" borderId="2461">
      <alignment horizontal="left" vertical="center" wrapText="1"/>
    </xf>
    <xf numFmtId="166" fontId="113" fillId="0" borderId="2460">
      <protection locked="0"/>
    </xf>
    <xf numFmtId="208" fontId="90" fillId="63" borderId="2459"/>
    <xf numFmtId="0" fontId="147" fillId="73" borderId="2488">
      <alignment horizontal="left" vertical="center" wrapText="1"/>
    </xf>
    <xf numFmtId="166" fontId="113" fillId="0" borderId="2487">
      <protection locked="0"/>
    </xf>
    <xf numFmtId="208" fontId="90" fillId="63" borderId="2486"/>
    <xf numFmtId="0" fontId="147" fillId="73" borderId="2488">
      <alignment horizontal="left" vertical="center" wrapText="1"/>
    </xf>
    <xf numFmtId="166" fontId="113" fillId="0" borderId="2487">
      <protection locked="0"/>
    </xf>
    <xf numFmtId="208" fontId="90" fillId="63" borderId="2486"/>
    <xf numFmtId="0" fontId="147" fillId="73" borderId="2508">
      <alignment horizontal="left" vertical="center" wrapText="1"/>
    </xf>
    <xf numFmtId="166" fontId="113" fillId="0" borderId="2507">
      <protection locked="0"/>
    </xf>
    <xf numFmtId="208" fontId="90" fillId="63" borderId="2506"/>
    <xf numFmtId="0" fontId="147" fillId="73" borderId="2522">
      <alignment horizontal="left" vertical="center" wrapText="1"/>
    </xf>
    <xf numFmtId="166" fontId="113" fillId="0" borderId="2521">
      <protection locked="0"/>
    </xf>
    <xf numFmtId="208" fontId="90" fillId="63" borderId="2520"/>
    <xf numFmtId="0" fontId="12" fillId="0" borderId="2407"/>
    <xf numFmtId="0" fontId="12" fillId="0" borderId="2416"/>
    <xf numFmtId="0" fontId="147" fillId="73" borderId="2396">
      <alignment horizontal="left" vertical="center" wrapText="1"/>
    </xf>
    <xf numFmtId="0" fontId="12" fillId="0" borderId="2416"/>
    <xf numFmtId="10" fontId="108" fillId="65" borderId="2407" applyNumberFormat="0" applyBorder="0" applyAlignment="0" applyProtection="0"/>
    <xf numFmtId="0" fontId="12" fillId="0" borderId="2438"/>
    <xf numFmtId="0" fontId="147" fillId="73" borderId="2426">
      <alignment horizontal="left" vertical="center" wrapText="1"/>
    </xf>
    <xf numFmtId="10" fontId="108" fillId="65" borderId="2416" applyNumberFormat="0" applyBorder="0" applyAlignment="0" applyProtection="0"/>
    <xf numFmtId="14" fontId="85" fillId="0" borderId="2350" applyFont="0" applyFill="0" applyBorder="0" applyAlignment="0" applyProtection="0"/>
    <xf numFmtId="208" fontId="90" fillId="63" borderId="2388"/>
    <xf numFmtId="166" fontId="113" fillId="0" borderId="2389">
      <protection locked="0"/>
    </xf>
    <xf numFmtId="0" fontId="147" fillId="73" borderId="2390">
      <alignment horizontal="left" vertical="center" wrapText="1"/>
    </xf>
    <xf numFmtId="2" fontId="149" fillId="0" borderId="2350"/>
    <xf numFmtId="0" fontId="147" fillId="73" borderId="2435">
      <alignment horizontal="left" vertical="center" wrapText="1"/>
    </xf>
    <xf numFmtId="0" fontId="47" fillId="0" borderId="2412">
      <alignment horizontal="left" vertical="center"/>
    </xf>
    <xf numFmtId="1" fontId="121" fillId="69" borderId="2398" applyNumberFormat="0" applyBorder="0" applyAlignment="0">
      <alignment horizontal="centerContinuous" vertical="center"/>
      <protection locked="0"/>
    </xf>
    <xf numFmtId="237" fontId="12" fillId="71" borderId="2407" applyNumberFormat="0" applyFont="0" applyBorder="0" applyAlignment="0" applyProtection="0"/>
    <xf numFmtId="0" fontId="25" fillId="8" borderId="2399" applyNumberFormat="0" applyAlignment="0" applyProtection="0"/>
    <xf numFmtId="10" fontId="108" fillId="65" borderId="2416" applyNumberFormat="0" applyBorder="0" applyAlignment="0" applyProtection="0"/>
    <xf numFmtId="0" fontId="12" fillId="0" borderId="2453"/>
    <xf numFmtId="1" fontId="121" fillId="69" borderId="2413" applyNumberFormat="0" applyBorder="0" applyAlignment="0">
      <alignment horizontal="centerContinuous" vertical="center"/>
      <protection locked="0"/>
    </xf>
    <xf numFmtId="0" fontId="25" fillId="8" borderId="2408" applyNumberFormat="0" applyAlignment="0" applyProtection="0"/>
    <xf numFmtId="0" fontId="47" fillId="0" borderId="2421">
      <alignment horizontal="left" vertical="center"/>
    </xf>
    <xf numFmtId="237" fontId="12" fillId="71" borderId="2416" applyNumberFormat="0" applyFont="0" applyBorder="0" applyAlignment="0" applyProtection="0"/>
    <xf numFmtId="224" fontId="108" fillId="0" borderId="2100" applyFont="0" applyFill="0" applyBorder="0" applyAlignment="0" applyProtection="0"/>
    <xf numFmtId="0" fontId="147" fillId="73" borderId="2451">
      <alignment horizontal="left" vertical="center" wrapText="1"/>
    </xf>
    <xf numFmtId="1" fontId="121" fillId="69" borderId="2422" applyNumberFormat="0" applyBorder="0" applyAlignment="0">
      <alignment horizontal="centerContinuous" vertical="center"/>
      <protection locked="0"/>
    </xf>
    <xf numFmtId="224" fontId="108" fillId="0" borderId="2100" applyFont="0" applyFill="0" applyBorder="0" applyAlignment="0" applyProtection="0"/>
    <xf numFmtId="10" fontId="108" fillId="65" borderId="2438" applyNumberFormat="0" applyBorder="0" applyAlignment="0" applyProtection="0"/>
    <xf numFmtId="0" fontId="47" fillId="0" borderId="2412">
      <alignment horizontal="left" vertical="center"/>
    </xf>
    <xf numFmtId="237" fontId="12" fillId="71" borderId="2416" applyNumberFormat="0" applyFont="0" applyBorder="0" applyAlignment="0" applyProtection="0"/>
    <xf numFmtId="1" fontId="121" fillId="69" borderId="2422" applyNumberFormat="0" applyBorder="0" applyAlignment="0">
      <alignment horizontal="centerContinuous" vertical="center"/>
      <protection locked="0"/>
    </xf>
    <xf numFmtId="224" fontId="108" fillId="0" borderId="2100" applyFont="0" applyFill="0" applyBorder="0" applyAlignment="0" applyProtection="0"/>
    <xf numFmtId="0" fontId="25" fillId="8" borderId="2417" applyNumberFormat="0" applyAlignment="0" applyProtection="0"/>
    <xf numFmtId="0" fontId="12" fillId="0" borderId="2477"/>
    <xf numFmtId="0" fontId="147" fillId="73" borderId="2451">
      <alignment horizontal="left" vertical="center" wrapText="1"/>
    </xf>
    <xf numFmtId="0" fontId="47" fillId="0" borderId="2446">
      <alignment horizontal="left" vertical="center"/>
    </xf>
    <xf numFmtId="10" fontId="108" fillId="65" borderId="2453" applyNumberFormat="0" applyBorder="0" applyAlignment="0" applyProtection="0"/>
    <xf numFmtId="231" fontId="85" fillId="0" borderId="2350" applyFont="0" applyFill="0" applyBorder="0" applyAlignment="0" applyProtection="0"/>
    <xf numFmtId="237" fontId="12" fillId="71" borderId="2438" applyNumberFormat="0" applyFont="0" applyBorder="0" applyAlignment="0" applyProtection="0"/>
    <xf numFmtId="224" fontId="108" fillId="0" borderId="2100" applyFont="0" applyFill="0" applyBorder="0" applyAlignment="0" applyProtection="0"/>
    <xf numFmtId="1" fontId="121" fillId="69" borderId="2413" applyNumberFormat="0" applyBorder="0" applyAlignment="0">
      <alignment horizontal="centerContinuous" vertical="center"/>
      <protection locked="0"/>
    </xf>
    <xf numFmtId="0" fontId="25" fillId="8" borderId="2443" applyNumberFormat="0" applyAlignment="0" applyProtection="0"/>
    <xf numFmtId="238" fontId="87" fillId="0" borderId="2329">
      <alignment horizontal="center"/>
    </xf>
    <xf numFmtId="0" fontId="47" fillId="0" borderId="2468">
      <alignment horizontal="left" vertical="center"/>
    </xf>
    <xf numFmtId="237" fontId="12" fillId="71" borderId="2453" applyNumberFormat="0" applyFont="0" applyBorder="0" applyAlignment="0" applyProtection="0"/>
    <xf numFmtId="235" fontId="101" fillId="68" borderId="2115">
      <alignment horizontal="left"/>
    </xf>
    <xf numFmtId="0" fontId="12" fillId="0" borderId="2489"/>
    <xf numFmtId="0" fontId="147" fillId="73" borderId="2474">
      <alignment horizontal="left" vertical="center" wrapText="1"/>
    </xf>
    <xf numFmtId="1" fontId="121" fillId="69" borderId="2469" applyNumberFormat="0" applyBorder="0" applyAlignment="0">
      <alignment horizontal="centerContinuous" vertical="center"/>
      <protection locked="0"/>
    </xf>
    <xf numFmtId="10" fontId="108" fillId="65" borderId="2477" applyNumberFormat="0" applyBorder="0" applyAlignment="0" applyProtection="0"/>
    <xf numFmtId="0" fontId="25" fillId="8" borderId="2454" applyNumberFormat="0" applyAlignment="0" applyProtection="0"/>
    <xf numFmtId="0" fontId="47" fillId="0" borderId="2468">
      <alignment horizontal="left" vertical="center"/>
    </xf>
    <xf numFmtId="238" fontId="87" fillId="0" borderId="2329">
      <alignment horizontal="center"/>
    </xf>
    <xf numFmtId="227" fontId="78" fillId="0" borderId="2328" applyNumberFormat="0" applyFill="0">
      <alignment horizontal="right"/>
    </xf>
    <xf numFmtId="227" fontId="78" fillId="0" borderId="2328" applyNumberFormat="0" applyFill="0">
      <alignment horizontal="right"/>
    </xf>
    <xf numFmtId="1" fontId="121" fillId="69" borderId="2469" applyNumberFormat="0" applyBorder="0" applyAlignment="0">
      <alignment horizontal="centerContinuous" vertical="center"/>
      <protection locked="0"/>
    </xf>
    <xf numFmtId="0" fontId="25" fillId="8" borderId="2454" applyNumberFormat="0" applyAlignment="0" applyProtection="0"/>
    <xf numFmtId="0" fontId="47" fillId="0" borderId="2482">
      <alignment horizontal="left" vertical="center"/>
    </xf>
    <xf numFmtId="237" fontId="12" fillId="71" borderId="2477" applyNumberFormat="0" applyFont="0" applyBorder="0" applyAlignment="0" applyProtection="0"/>
    <xf numFmtId="0" fontId="147" fillId="73" borderId="2461">
      <alignment horizontal="left" vertical="center" wrapText="1"/>
    </xf>
    <xf numFmtId="0" fontId="12" fillId="0" borderId="2489"/>
    <xf numFmtId="1" fontId="121" fillId="69" borderId="2483" applyNumberFormat="0" applyBorder="0" applyAlignment="0">
      <alignment horizontal="centerContinuous" vertical="center"/>
      <protection locked="0"/>
    </xf>
    <xf numFmtId="10" fontId="108" fillId="65" borderId="2489" applyNumberFormat="0" applyBorder="0" applyAlignment="0" applyProtection="0"/>
    <xf numFmtId="0" fontId="25" fillId="8" borderId="2478" applyNumberFormat="0" applyAlignment="0" applyProtection="0"/>
    <xf numFmtId="0" fontId="147" fillId="73" borderId="2488">
      <alignment horizontal="left" vertical="center" wrapText="1"/>
    </xf>
    <xf numFmtId="227" fontId="78" fillId="0" borderId="2328" applyNumberFormat="0" applyFill="0">
      <alignment horizontal="right"/>
    </xf>
    <xf numFmtId="227" fontId="78" fillId="0" borderId="2328" applyNumberFormat="0" applyFill="0">
      <alignment horizontal="right"/>
    </xf>
    <xf numFmtId="0" fontId="47" fillId="0" borderId="2446">
      <alignment horizontal="left" vertical="center"/>
    </xf>
    <xf numFmtId="0" fontId="12" fillId="0" borderId="2511"/>
    <xf numFmtId="237" fontId="12" fillId="71" borderId="2489" applyNumberFormat="0" applyFont="0" applyBorder="0" applyAlignment="0" applyProtection="0"/>
    <xf numFmtId="241" fontId="194" fillId="86" borderId="2397" applyNumberFormat="0" applyBorder="0" applyAlignment="0" applyProtection="0">
      <alignment vertical="center"/>
    </xf>
    <xf numFmtId="171" fontId="85" fillId="0" borderId="2406"/>
    <xf numFmtId="0" fontId="147" fillId="73" borderId="2461">
      <alignment horizontal="left" vertical="center" wrapText="1"/>
    </xf>
    <xf numFmtId="14" fontId="85" fillId="0" borderId="2350" applyFont="0" applyFill="0" applyBorder="0" applyAlignment="0" applyProtection="0"/>
    <xf numFmtId="1" fontId="121" fillId="69" borderId="2458" applyNumberFormat="0" applyBorder="0" applyAlignment="0">
      <alignment horizontal="centerContinuous" vertical="center"/>
      <protection locked="0"/>
    </xf>
    <xf numFmtId="0" fontId="47" fillId="0" borderId="2446">
      <alignment horizontal="left" vertical="center"/>
    </xf>
    <xf numFmtId="241" fontId="194" fillId="86" borderId="2427" applyNumberFormat="0" applyBorder="0" applyAlignment="0" applyProtection="0">
      <alignment vertical="center"/>
    </xf>
    <xf numFmtId="171" fontId="85" fillId="0" borderId="2428"/>
    <xf numFmtId="10" fontId="108" fillId="65" borderId="2489" applyNumberFormat="0" applyBorder="0" applyAlignment="0" applyProtection="0"/>
    <xf numFmtId="0" fontId="25" fillId="8" borderId="2491" applyNumberFormat="0" applyAlignment="0" applyProtection="0"/>
    <xf numFmtId="2" fontId="149" fillId="0" borderId="2350"/>
    <xf numFmtId="1" fontId="121" fillId="69" borderId="2458" applyNumberFormat="0" applyBorder="0" applyAlignment="0">
      <alignment horizontal="centerContinuous" vertical="center"/>
      <protection locked="0"/>
    </xf>
    <xf numFmtId="0" fontId="147" fillId="73" borderId="2488">
      <alignment horizontal="left" vertical="center" wrapText="1"/>
    </xf>
    <xf numFmtId="0" fontId="25" fillId="8" borderId="2463" applyNumberFormat="0" applyAlignment="0" applyProtection="0"/>
    <xf numFmtId="241" fontId="194" fillId="86" borderId="2427" applyNumberFormat="0" applyBorder="0" applyAlignment="0" applyProtection="0">
      <alignment vertical="center"/>
    </xf>
    <xf numFmtId="171" fontId="85" fillId="0" borderId="2428"/>
    <xf numFmtId="0" fontId="47" fillId="0" borderId="2446">
      <alignment horizontal="left" vertical="center"/>
    </xf>
    <xf numFmtId="0" fontId="47" fillId="0" borderId="2446">
      <alignment horizontal="left" vertical="center"/>
    </xf>
    <xf numFmtId="1" fontId="121" fillId="69" borderId="2458" applyNumberFormat="0" applyBorder="0" applyAlignment="0">
      <alignment horizontal="centerContinuous" vertical="center"/>
      <protection locked="0"/>
    </xf>
    <xf numFmtId="237" fontId="12" fillId="71" borderId="2489" applyNumberFormat="0" applyFont="0" applyBorder="0" applyAlignment="0" applyProtection="0"/>
    <xf numFmtId="0" fontId="147" fillId="73" borderId="2508">
      <alignment horizontal="left" vertical="center" wrapText="1"/>
    </xf>
    <xf numFmtId="0" fontId="25" fillId="8" borderId="2463" applyNumberFormat="0" applyAlignment="0" applyProtection="0"/>
    <xf numFmtId="166" fontId="113" fillId="0" borderId="2395">
      <protection locked="0"/>
    </xf>
    <xf numFmtId="1" fontId="121" fillId="69" borderId="2458" applyNumberFormat="0" applyBorder="0" applyAlignment="0">
      <alignment horizontal="centerContinuous" vertical="center"/>
      <protection locked="0"/>
    </xf>
    <xf numFmtId="10" fontId="108" fillId="65" borderId="2511" applyNumberFormat="0" applyBorder="0" applyAlignment="0" applyProtection="0"/>
    <xf numFmtId="0" fontId="25" fillId="8" borderId="2491" applyNumberFormat="0" applyAlignment="0" applyProtection="0"/>
    <xf numFmtId="241" fontId="194" fillId="86" borderId="2436" applyNumberFormat="0" applyBorder="0" applyAlignment="0" applyProtection="0">
      <alignment vertical="center"/>
    </xf>
    <xf numFmtId="171" fontId="85" fillId="0" borderId="2437"/>
    <xf numFmtId="0" fontId="12" fillId="24" borderId="2409" applyNumberFormat="0" applyFont="0" applyAlignment="0" applyProtection="0"/>
    <xf numFmtId="0" fontId="25" fillId="8" borderId="2463" applyNumberFormat="0" applyAlignment="0" applyProtection="0"/>
    <xf numFmtId="0" fontId="47" fillId="0" borderId="2516">
      <alignment horizontal="left" vertical="center"/>
    </xf>
    <xf numFmtId="231" fontId="85" fillId="0" borderId="2350" applyFont="0" applyFill="0" applyBorder="0" applyAlignment="0" applyProtection="0"/>
    <xf numFmtId="241" fontId="194" fillId="86" borderId="2467" applyNumberFormat="0" applyBorder="0" applyAlignment="0" applyProtection="0">
      <alignment vertical="center"/>
    </xf>
    <xf numFmtId="241" fontId="194" fillId="86" borderId="2462" applyNumberFormat="0" applyBorder="0" applyAlignment="0" applyProtection="0">
      <alignment vertical="center"/>
    </xf>
    <xf numFmtId="171" fontId="85" fillId="0" borderId="2452"/>
    <xf numFmtId="166" fontId="113" fillId="0" borderId="2425">
      <protection locked="0"/>
    </xf>
    <xf numFmtId="237" fontId="12" fillId="71" borderId="2511" applyNumberFormat="0" applyFont="0" applyBorder="0" applyAlignment="0" applyProtection="0"/>
    <xf numFmtId="1" fontId="121" fillId="69" borderId="2517" applyNumberFormat="0" applyBorder="0" applyAlignment="0">
      <alignment horizontal="centerContinuous" vertical="center"/>
      <protection locked="0"/>
    </xf>
    <xf numFmtId="0" fontId="47" fillId="0" borderId="2516">
      <alignment horizontal="left" vertical="center"/>
    </xf>
    <xf numFmtId="0" fontId="25" fillId="8" borderId="2512" applyNumberFormat="0" applyAlignment="0" applyProtection="0"/>
    <xf numFmtId="166" fontId="113" fillId="0" borderId="2434">
      <protection locked="0"/>
    </xf>
    <xf numFmtId="1" fontId="121" fillId="69" borderId="2517" applyNumberFormat="0" applyBorder="0" applyAlignment="0">
      <alignment horizontal="centerContinuous" vertical="center"/>
      <protection locked="0"/>
    </xf>
    <xf numFmtId="0" fontId="25" fillId="8" borderId="2512" applyNumberFormat="0" applyAlignment="0" applyProtection="0"/>
    <xf numFmtId="171" fontId="85" fillId="0" borderId="2476"/>
    <xf numFmtId="171" fontId="85" fillId="0" borderId="2476"/>
    <xf numFmtId="241" fontId="194" fillId="86" borderId="2475" applyNumberFormat="0" applyBorder="0" applyAlignment="0" applyProtection="0">
      <alignment vertical="center"/>
    </xf>
    <xf numFmtId="166" fontId="113" fillId="0" borderId="2450">
      <protection locked="0"/>
    </xf>
    <xf numFmtId="166" fontId="113" fillId="0" borderId="2450">
      <protection locked="0"/>
    </xf>
    <xf numFmtId="0" fontId="17" fillId="21" borderId="2399" applyNumberFormat="0" applyAlignment="0" applyProtection="0"/>
    <xf numFmtId="0" fontId="12" fillId="24" borderId="2455" applyNumberFormat="0" applyFont="0" applyAlignment="0" applyProtection="0"/>
    <xf numFmtId="241" fontId="194" fillId="86" borderId="2475" applyNumberFormat="0" applyBorder="0" applyAlignment="0" applyProtection="0">
      <alignment vertical="center"/>
    </xf>
    <xf numFmtId="171" fontId="85" fillId="0" borderId="2485"/>
    <xf numFmtId="0" fontId="83" fillId="0" borderId="2404" applyNumberFormat="0" applyFont="0" applyFill="0" applyAlignment="0" applyProtection="0"/>
    <xf numFmtId="171" fontId="85" fillId="0" borderId="2485"/>
    <xf numFmtId="0" fontId="17" fillId="21" borderId="2408" applyNumberFormat="0" applyAlignment="0" applyProtection="0"/>
    <xf numFmtId="208" fontId="90" fillId="63" borderId="2394"/>
    <xf numFmtId="0" fontId="83" fillId="0" borderId="2414" applyNumberFormat="0" applyFont="0" applyFill="0" applyAlignment="0" applyProtection="0"/>
    <xf numFmtId="0" fontId="12" fillId="24" borderId="2455" applyNumberFormat="0" applyFont="0" applyAlignment="0" applyProtection="0"/>
    <xf numFmtId="167" fontId="87" fillId="0" borderId="2415" applyFont="0"/>
    <xf numFmtId="171" fontId="85" fillId="0" borderId="2485"/>
    <xf numFmtId="0" fontId="99" fillId="0" borderId="2326" applyNumberFormat="0" applyFont="0" applyFill="0" applyAlignment="0" applyProtection="0">
      <alignment horizontal="centerContinuous"/>
    </xf>
    <xf numFmtId="208" fontId="90" fillId="63" borderId="2424"/>
    <xf numFmtId="171" fontId="85" fillId="0" borderId="2497"/>
    <xf numFmtId="166" fontId="113" fillId="0" borderId="2473">
      <protection locked="0"/>
    </xf>
    <xf numFmtId="167" fontId="87" fillId="0" borderId="2415" applyFont="0"/>
    <xf numFmtId="0" fontId="12" fillId="24" borderId="2481" applyNumberFormat="0" applyFont="0" applyAlignment="0" applyProtection="0"/>
    <xf numFmtId="0" fontId="17" fillId="21" borderId="2417" applyNumberFormat="0" applyAlignment="0" applyProtection="0"/>
    <xf numFmtId="0" fontId="83" fillId="0" borderId="2414" applyNumberFormat="0" applyFont="0" applyFill="0" applyAlignment="0" applyProtection="0"/>
    <xf numFmtId="0" fontId="83" fillId="0" borderId="2350" applyNumberFormat="0" applyFont="0" applyFill="0" applyAlignment="0" applyProtection="0"/>
    <xf numFmtId="0" fontId="97" fillId="0" borderId="2350" applyNumberFormat="0" applyFill="0" applyAlignment="0" applyProtection="0"/>
    <xf numFmtId="241" fontId="194" fillId="86" borderId="2475" applyNumberFormat="0" applyBorder="0" applyAlignment="0" applyProtection="0">
      <alignment vertical="center"/>
    </xf>
    <xf numFmtId="171" fontId="85" fillId="0" borderId="2485"/>
    <xf numFmtId="208" fontId="90" fillId="63" borderId="2433"/>
    <xf numFmtId="167" fontId="87" fillId="0" borderId="2432" applyFont="0"/>
    <xf numFmtId="171" fontId="85" fillId="0" borderId="2497"/>
    <xf numFmtId="0" fontId="17" fillId="21" borderId="2443" applyNumberFormat="0" applyAlignment="0" applyProtection="0"/>
    <xf numFmtId="0" fontId="83" fillId="0" borderId="2447" applyNumberFormat="0" applyFont="0" applyFill="0" applyAlignment="0" applyProtection="0"/>
    <xf numFmtId="208" fontId="90" fillId="63" borderId="2449"/>
    <xf numFmtId="241" fontId="194" fillId="86" borderId="2475" applyNumberFormat="0" applyBorder="0" applyAlignment="0" applyProtection="0">
      <alignment vertical="center"/>
    </xf>
    <xf numFmtId="171" fontId="85" fillId="0" borderId="2485"/>
    <xf numFmtId="167" fontId="87" fillId="0" borderId="2448" applyFont="0"/>
    <xf numFmtId="166" fontId="113" fillId="0" borderId="2460">
      <protection locked="0"/>
    </xf>
    <xf numFmtId="0" fontId="12" fillId="24" borderId="2492" applyNumberFormat="0" applyFont="0" applyAlignment="0" applyProtection="0"/>
    <xf numFmtId="241" fontId="194" fillId="86" borderId="2475" applyNumberFormat="0" applyBorder="0" applyAlignment="0" applyProtection="0">
      <alignment vertical="center"/>
    </xf>
    <xf numFmtId="171" fontId="85" fillId="0" borderId="2485"/>
    <xf numFmtId="0" fontId="83" fillId="0" borderId="2115" applyNumberFormat="0" applyFont="0" applyFill="0" applyAlignment="0" applyProtection="0"/>
    <xf numFmtId="1" fontId="94" fillId="64" borderId="2115" applyNumberFormat="0" applyBorder="0" applyAlignment="0">
      <alignment horizontal="center" vertical="top" wrapText="1"/>
      <protection hidden="1"/>
    </xf>
    <xf numFmtId="0" fontId="17" fillId="21" borderId="2454" applyNumberFormat="0" applyAlignment="0" applyProtection="0"/>
    <xf numFmtId="165" fontId="88" fillId="0" borderId="2114" applyNumberFormat="0" applyFont="0" applyBorder="0" applyProtection="0">
      <alignment horizontal="right"/>
    </xf>
    <xf numFmtId="207" fontId="12" fillId="0" borderId="2114">
      <alignment horizontal="right"/>
      <protection locked="0"/>
    </xf>
    <xf numFmtId="0" fontId="83" fillId="0" borderId="2470" applyNumberFormat="0" applyFont="0" applyFill="0" applyAlignment="0" applyProtection="0"/>
    <xf numFmtId="260" fontId="164" fillId="0" borderId="2421" applyBorder="0"/>
    <xf numFmtId="205" fontId="88" fillId="0" borderId="2114" applyFill="0">
      <alignment horizontal="right"/>
    </xf>
    <xf numFmtId="3" fontId="12" fillId="0" borderId="2114" applyFill="0">
      <alignment horizontal="right"/>
    </xf>
    <xf numFmtId="204" fontId="88" fillId="0" borderId="2114" applyFill="0">
      <alignment horizontal="right"/>
    </xf>
    <xf numFmtId="204" fontId="88" fillId="0" borderId="2114">
      <alignment horizontal="right"/>
    </xf>
    <xf numFmtId="0" fontId="99" fillId="0" borderId="2326" applyNumberFormat="0" applyFont="0" applyFill="0" applyAlignment="0" applyProtection="0">
      <alignment horizontal="centerContinuous"/>
    </xf>
    <xf numFmtId="166" fontId="113" fillId="0" borderId="2487">
      <protection locked="0"/>
    </xf>
    <xf numFmtId="260" fontId="164" fillId="0" borderId="2403" applyBorder="0"/>
    <xf numFmtId="0" fontId="12" fillId="24" borderId="2464" applyNumberFormat="0" applyFont="0" applyAlignment="0" applyProtection="0"/>
    <xf numFmtId="208" fontId="90" fillId="63" borderId="2449"/>
    <xf numFmtId="167" fontId="87" fillId="0" borderId="2448" applyFont="0"/>
    <xf numFmtId="241" fontId="194" fillId="86" borderId="2509" applyNumberFormat="0" applyBorder="0" applyAlignment="0" applyProtection="0">
      <alignment vertical="center"/>
    </xf>
    <xf numFmtId="171" fontId="85" fillId="0" borderId="2510"/>
    <xf numFmtId="0" fontId="17" fillId="21" borderId="2454" applyNumberFormat="0" applyAlignment="0" applyProtection="0"/>
    <xf numFmtId="203" fontId="12" fillId="0" borderId="2114">
      <alignment horizontal="right"/>
    </xf>
    <xf numFmtId="0" fontId="83" fillId="0" borderId="2470" applyNumberFormat="0" applyFont="0" applyFill="0" applyAlignment="0" applyProtection="0"/>
    <xf numFmtId="0" fontId="12" fillId="24" borderId="2464" applyNumberFormat="0" applyFont="0" applyAlignment="0" applyProtection="0"/>
    <xf numFmtId="166" fontId="113" fillId="0" borderId="2460">
      <protection locked="0"/>
    </xf>
    <xf numFmtId="0" fontId="12" fillId="24" borderId="2492" applyNumberFormat="0" applyFont="0" applyAlignment="0" applyProtection="0"/>
    <xf numFmtId="0" fontId="99" fillId="0" borderId="2326" applyNumberFormat="0" applyFont="0" applyFill="0" applyAlignment="0" applyProtection="0">
      <alignment horizontal="centerContinuous"/>
    </xf>
    <xf numFmtId="241" fontId="194" fillId="86" borderId="2523" applyNumberFormat="0" applyBorder="0" applyAlignment="0" applyProtection="0">
      <alignment vertical="center"/>
    </xf>
    <xf numFmtId="0" fontId="17" fillId="21" borderId="2478" applyNumberFormat="0" applyAlignment="0" applyProtection="0"/>
    <xf numFmtId="171" fontId="85" fillId="0" borderId="2524"/>
    <xf numFmtId="0" fontId="83" fillId="0" borderId="2484" applyNumberFormat="0" applyFont="0" applyFill="0" applyAlignment="0" applyProtection="0"/>
    <xf numFmtId="0" fontId="12" fillId="24" borderId="2402" applyNumberFormat="0" applyFont="0" applyAlignment="0" applyProtection="0"/>
    <xf numFmtId="208" fontId="90" fillId="63" borderId="2472"/>
    <xf numFmtId="167" fontId="87" fillId="0" borderId="2471" applyFont="0"/>
    <xf numFmtId="166" fontId="113" fillId="0" borderId="2487">
      <protection locked="0"/>
    </xf>
    <xf numFmtId="0" fontId="83" fillId="0" borderId="2447" applyNumberFormat="0" applyFont="0" applyFill="0" applyAlignment="0" applyProtection="0"/>
    <xf numFmtId="166" fontId="113" fillId="0" borderId="2507">
      <protection locked="0"/>
    </xf>
    <xf numFmtId="0" fontId="12" fillId="24" borderId="2513" applyNumberFormat="0" applyFont="0" applyAlignment="0" applyProtection="0"/>
    <xf numFmtId="0" fontId="17" fillId="21" borderId="2491" applyNumberFormat="0" applyAlignment="0" applyProtection="0"/>
    <xf numFmtId="0" fontId="83" fillId="0" borderId="2447" applyNumberFormat="0" applyFont="0" applyFill="0" applyAlignment="0" applyProtection="0"/>
    <xf numFmtId="0" fontId="12" fillId="24" borderId="2513" applyNumberFormat="0" applyFont="0" applyAlignment="0" applyProtection="0"/>
    <xf numFmtId="208" fontId="90" fillId="63" borderId="2459"/>
    <xf numFmtId="0" fontId="17" fillId="21" borderId="2463" applyNumberFormat="0" applyAlignment="0" applyProtection="0"/>
    <xf numFmtId="0" fontId="83" fillId="0" borderId="2447" applyNumberFormat="0" applyFont="0" applyFill="0" applyAlignment="0" applyProtection="0"/>
    <xf numFmtId="208" fontId="90" fillId="63" borderId="2486"/>
    <xf numFmtId="167" fontId="87" fillId="0" borderId="2490" applyFont="0"/>
    <xf numFmtId="0" fontId="17" fillId="21" borderId="2463" applyNumberFormat="0" applyAlignment="0" applyProtection="0"/>
    <xf numFmtId="0" fontId="83" fillId="0" borderId="2447" applyNumberFormat="0" applyFont="0" applyFill="0" applyAlignment="0" applyProtection="0"/>
    <xf numFmtId="0" fontId="17" fillId="21" borderId="2491" applyNumberFormat="0" applyAlignment="0" applyProtection="0"/>
    <xf numFmtId="0" fontId="83" fillId="0" borderId="2447" applyNumberFormat="0" applyFont="0" applyFill="0" applyAlignment="0" applyProtection="0"/>
    <xf numFmtId="0" fontId="12" fillId="61" borderId="2399" applyNumberFormat="0">
      <alignment horizontal="left" vertical="center"/>
    </xf>
    <xf numFmtId="0" fontId="12" fillId="60" borderId="2399" applyNumberFormat="0">
      <alignment horizontal="centerContinuous" vertical="center" wrapText="1"/>
    </xf>
    <xf numFmtId="208" fontId="90" fillId="63" borderId="2459"/>
    <xf numFmtId="0" fontId="17" fillId="21" borderId="2463" applyNumberFormat="0" applyAlignment="0" applyProtection="0"/>
    <xf numFmtId="241" fontId="194" fillId="86" borderId="2397" applyNumberFormat="0" applyBorder="0" applyAlignment="0" applyProtection="0">
      <alignment vertical="center"/>
    </xf>
    <xf numFmtId="0" fontId="12" fillId="61" borderId="2408" applyNumberFormat="0">
      <alignment horizontal="left" vertical="center"/>
    </xf>
    <xf numFmtId="0" fontId="83" fillId="0" borderId="2350" applyNumberFormat="0" applyFont="0" applyFill="0" applyAlignment="0" applyProtection="0"/>
    <xf numFmtId="0" fontId="97" fillId="0" borderId="2350" applyNumberFormat="0" applyFill="0" applyAlignment="0" applyProtection="0"/>
    <xf numFmtId="260" fontId="164" fillId="0" borderId="2429" applyBorder="0"/>
    <xf numFmtId="260" fontId="164" fillId="0" borderId="2412" applyBorder="0"/>
    <xf numFmtId="0" fontId="12" fillId="60" borderId="2408" applyNumberFormat="0">
      <alignment horizontal="centerContinuous" vertical="center" wrapText="1"/>
    </xf>
    <xf numFmtId="229" fontId="81" fillId="65" borderId="2334" applyFont="0" applyFill="0" applyBorder="0" applyAlignment="0" applyProtection="0"/>
    <xf numFmtId="208" fontId="90" fillId="63" borderId="2486"/>
    <xf numFmtId="260" fontId="164" fillId="0" borderId="2403" applyBorder="0"/>
    <xf numFmtId="0" fontId="17" fillId="21" borderId="2512" applyNumberFormat="0" applyAlignment="0" applyProtection="0"/>
    <xf numFmtId="0" fontId="83" fillId="0" borderId="2518" applyNumberFormat="0" applyFont="0" applyFill="0" applyAlignment="0" applyProtection="0"/>
    <xf numFmtId="208" fontId="90" fillId="63" borderId="2506"/>
    <xf numFmtId="0" fontId="17" fillId="21" borderId="2512" applyNumberFormat="0" applyAlignment="0" applyProtection="0"/>
    <xf numFmtId="167" fontId="87" fillId="0" borderId="2505" applyFont="0"/>
    <xf numFmtId="0" fontId="83" fillId="0" borderId="2518" applyNumberFormat="0" applyFont="0" applyFill="0" applyAlignment="0" applyProtection="0"/>
    <xf numFmtId="0" fontId="147" fillId="73" borderId="2426">
      <alignment horizontal="left" vertical="center" wrapText="1"/>
    </xf>
    <xf numFmtId="166" fontId="113" fillId="0" borderId="2425">
      <protection locked="0"/>
    </xf>
    <xf numFmtId="208" fontId="90" fillId="63" borderId="2424"/>
    <xf numFmtId="0" fontId="147" fillId="73" borderId="2451">
      <alignment horizontal="left" vertical="center" wrapText="1"/>
    </xf>
    <xf numFmtId="0" fontId="147" fillId="73" borderId="2435">
      <alignment horizontal="left" vertical="center" wrapText="1"/>
    </xf>
    <xf numFmtId="166" fontId="113" fillId="0" borderId="2434">
      <protection locked="0"/>
    </xf>
    <xf numFmtId="208" fontId="90" fillId="63" borderId="2433"/>
    <xf numFmtId="166" fontId="113" fillId="0" borderId="2450">
      <protection locked="0"/>
    </xf>
    <xf numFmtId="208" fontId="90" fillId="63" borderId="2449"/>
    <xf numFmtId="0" fontId="147" fillId="73" borderId="2474">
      <alignment horizontal="left" vertical="center" wrapText="1"/>
    </xf>
    <xf numFmtId="166" fontId="113" fillId="0" borderId="2473">
      <protection locked="0"/>
    </xf>
    <xf numFmtId="208" fontId="90" fillId="63" borderId="2472"/>
    <xf numFmtId="0" fontId="147" fillId="73" borderId="2488">
      <alignment horizontal="left" vertical="center" wrapText="1"/>
    </xf>
    <xf numFmtId="166" fontId="113" fillId="0" borderId="2487">
      <protection locked="0"/>
    </xf>
    <xf numFmtId="0" fontId="147" fillId="73" borderId="2451">
      <alignment horizontal="left" vertical="center" wrapText="1"/>
    </xf>
    <xf numFmtId="166" fontId="113" fillId="0" borderId="2450">
      <protection locked="0"/>
    </xf>
    <xf numFmtId="208" fontId="90" fillId="63" borderId="2449"/>
    <xf numFmtId="208" fontId="90" fillId="63" borderId="2486"/>
    <xf numFmtId="0" fontId="147" fillId="73" borderId="2488">
      <alignment horizontal="left" vertical="center" wrapText="1"/>
    </xf>
    <xf numFmtId="166" fontId="113" fillId="0" borderId="2487">
      <protection locked="0"/>
    </xf>
    <xf numFmtId="208" fontId="90" fillId="63" borderId="2486"/>
    <xf numFmtId="0" fontId="147" fillId="73" borderId="2488">
      <alignment horizontal="left" vertical="center" wrapText="1"/>
    </xf>
    <xf numFmtId="166" fontId="113" fillId="0" borderId="2487">
      <protection locked="0"/>
    </xf>
    <xf numFmtId="208" fontId="90" fillId="63" borderId="2486"/>
    <xf numFmtId="0" fontId="147" fillId="73" borderId="2488">
      <alignment horizontal="left" vertical="center" wrapText="1"/>
    </xf>
    <xf numFmtId="166" fontId="113" fillId="0" borderId="2487">
      <protection locked="0"/>
    </xf>
    <xf numFmtId="208" fontId="90" fillId="63" borderId="2486"/>
    <xf numFmtId="0" fontId="147" fillId="73" borderId="2461">
      <alignment horizontal="left" vertical="center" wrapText="1"/>
    </xf>
    <xf numFmtId="166" fontId="113" fillId="0" borderId="2460">
      <protection locked="0"/>
    </xf>
    <xf numFmtId="208" fontId="90" fillId="63" borderId="2459"/>
    <xf numFmtId="0" fontId="147" fillId="73" borderId="2461">
      <alignment horizontal="left" vertical="center" wrapText="1"/>
    </xf>
    <xf numFmtId="166" fontId="113" fillId="0" borderId="2460">
      <protection locked="0"/>
    </xf>
    <xf numFmtId="208" fontId="90" fillId="63" borderId="2459"/>
    <xf numFmtId="0" fontId="147" fillId="73" borderId="2488">
      <alignment horizontal="left" vertical="center" wrapText="1"/>
    </xf>
    <xf numFmtId="166" fontId="113" fillId="0" borderId="2487">
      <protection locked="0"/>
    </xf>
    <xf numFmtId="0" fontId="147" fillId="73" borderId="2461">
      <alignment horizontal="left" vertical="center" wrapText="1"/>
    </xf>
    <xf numFmtId="166" fontId="113" fillId="0" borderId="2460">
      <protection locked="0"/>
    </xf>
    <xf numFmtId="208" fontId="90" fillId="63" borderId="2459"/>
    <xf numFmtId="208" fontId="90" fillId="63" borderId="2486"/>
    <xf numFmtId="0" fontId="147" fillId="73" borderId="2488">
      <alignment horizontal="left" vertical="center" wrapText="1"/>
    </xf>
    <xf numFmtId="166" fontId="113" fillId="0" borderId="2487">
      <protection locked="0"/>
    </xf>
    <xf numFmtId="208" fontId="90" fillId="63" borderId="2486"/>
    <xf numFmtId="0" fontId="147" fillId="73" borderId="2508">
      <alignment horizontal="left" vertical="center" wrapText="1"/>
    </xf>
    <xf numFmtId="166" fontId="113" fillId="0" borderId="2507">
      <protection locked="0"/>
    </xf>
    <xf numFmtId="208" fontId="90" fillId="63" borderId="2506"/>
    <xf numFmtId="0" fontId="147" fillId="73" borderId="2396">
      <alignment horizontal="left" vertical="center" wrapText="1"/>
    </xf>
    <xf numFmtId="166" fontId="113" fillId="0" borderId="2395">
      <protection locked="0"/>
    </xf>
    <xf numFmtId="208" fontId="90" fillId="63" borderId="2394"/>
    <xf numFmtId="0" fontId="12" fillId="0" borderId="2393"/>
    <xf numFmtId="0" fontId="12" fillId="0" borderId="2416"/>
    <xf numFmtId="0" fontId="12" fillId="0" borderId="2393"/>
    <xf numFmtId="0" fontId="12" fillId="0" borderId="2438"/>
    <xf numFmtId="0" fontId="12" fillId="0" borderId="2453"/>
    <xf numFmtId="0" fontId="147" fillId="73" borderId="2396">
      <alignment horizontal="left" vertical="center" wrapText="1"/>
    </xf>
    <xf numFmtId="0" fontId="12" fillId="0" borderId="2453"/>
    <xf numFmtId="10" fontId="108" fillId="65" borderId="2393" applyNumberFormat="0" applyBorder="0" applyAlignment="0" applyProtection="0"/>
    <xf numFmtId="0" fontId="147" fillId="73" borderId="2426">
      <alignment horizontal="left" vertical="center" wrapText="1"/>
    </xf>
    <xf numFmtId="0" fontId="12" fillId="0" borderId="2453"/>
    <xf numFmtId="0" fontId="147" fillId="73" borderId="2390">
      <alignment horizontal="left" vertical="center" wrapText="1"/>
    </xf>
    <xf numFmtId="10" fontId="108" fillId="65" borderId="2416" applyNumberFormat="0" applyBorder="0" applyAlignment="0" applyProtection="0"/>
    <xf numFmtId="10" fontId="108" fillId="65" borderId="2393" applyNumberFormat="0" applyBorder="0" applyAlignment="0" applyProtection="0"/>
    <xf numFmtId="0" fontId="12" fillId="0" borderId="2489"/>
    <xf numFmtId="0" fontId="147" fillId="73" borderId="2426">
      <alignment horizontal="left" vertical="center" wrapText="1"/>
    </xf>
    <xf numFmtId="238" fontId="87" fillId="0" borderId="2329">
      <alignment horizontal="center"/>
    </xf>
    <xf numFmtId="0" fontId="12" fillId="0" borderId="2453"/>
    <xf numFmtId="0" fontId="47" fillId="0" borderId="2403">
      <alignment horizontal="left" vertical="center"/>
    </xf>
    <xf numFmtId="237" fontId="12" fillId="71" borderId="2393" applyNumberFormat="0" applyFont="0" applyBorder="0" applyAlignment="0" applyProtection="0"/>
    <xf numFmtId="0" fontId="147" fillId="73" borderId="2461">
      <alignment horizontal="left" vertical="center" wrapText="1"/>
    </xf>
    <xf numFmtId="0" fontId="12" fillId="0" borderId="2489"/>
    <xf numFmtId="10" fontId="108" fillId="65" borderId="2438" applyNumberFormat="0" applyBorder="0" applyAlignment="0" applyProtection="0"/>
    <xf numFmtId="0" fontId="47" fillId="0" borderId="2421">
      <alignment horizontal="left" vertical="center"/>
    </xf>
    <xf numFmtId="1" fontId="121" fillId="69" borderId="2398" applyNumberFormat="0" applyBorder="0" applyAlignment="0">
      <alignment horizontal="centerContinuous" vertical="center"/>
      <protection locked="0"/>
    </xf>
    <xf numFmtId="237" fontId="12" fillId="71" borderId="2416" applyNumberFormat="0" applyFont="0" applyBorder="0" applyAlignment="0" applyProtection="0"/>
    <xf numFmtId="0" fontId="47" fillId="0" borderId="2403">
      <alignment horizontal="left" vertical="center"/>
    </xf>
    <xf numFmtId="0" fontId="147" fillId="73" borderId="2451">
      <alignment horizontal="left" vertical="center" wrapText="1"/>
    </xf>
    <xf numFmtId="14" fontId="85" fillId="0" borderId="2350" applyFont="0" applyFill="0" applyBorder="0" applyAlignment="0" applyProtection="0"/>
    <xf numFmtId="237" fontId="12" fillId="71" borderId="2393" applyNumberFormat="0" applyFont="0" applyBorder="0" applyAlignment="0" applyProtection="0"/>
    <xf numFmtId="10" fontId="108" fillId="65" borderId="2453" applyNumberFormat="0" applyBorder="0" applyAlignment="0" applyProtection="0"/>
    <xf numFmtId="0" fontId="25" fillId="8" borderId="2399" applyNumberFormat="0" applyAlignment="0" applyProtection="0"/>
    <xf numFmtId="238" fontId="87" fillId="0" borderId="2329">
      <alignment horizontal="center"/>
    </xf>
    <xf numFmtId="0" fontId="12" fillId="0" borderId="2489"/>
    <xf numFmtId="1" fontId="121" fillId="69" borderId="2422" applyNumberFormat="0" applyBorder="0" applyAlignment="0">
      <alignment horizontal="centerContinuous" vertical="center"/>
      <protection locked="0"/>
    </xf>
    <xf numFmtId="10" fontId="108" fillId="65" borderId="2453" applyNumberFormat="0" applyBorder="0" applyAlignment="0" applyProtection="0"/>
    <xf numFmtId="2" fontId="149" fillId="0" borderId="2350"/>
    <xf numFmtId="1" fontId="121" fillId="69" borderId="2398" applyNumberFormat="0" applyBorder="0" applyAlignment="0">
      <alignment horizontal="centerContinuous" vertical="center"/>
      <protection locked="0"/>
    </xf>
    <xf numFmtId="0" fontId="147" fillId="73" borderId="2474">
      <alignment horizontal="left" vertical="center" wrapText="1"/>
    </xf>
    <xf numFmtId="0" fontId="25" fillId="8" borderId="2417" applyNumberFormat="0" applyAlignment="0" applyProtection="0"/>
    <xf numFmtId="0" fontId="25" fillId="8" borderId="2399" applyNumberFormat="0" applyAlignment="0" applyProtection="0"/>
    <xf numFmtId="0" fontId="12" fillId="0" borderId="2489"/>
    <xf numFmtId="0" fontId="47" fillId="0" borderId="2429">
      <alignment horizontal="left" vertical="center"/>
    </xf>
    <xf numFmtId="224" fontId="108" fillId="0" borderId="2100" applyFont="0" applyFill="0" applyBorder="0" applyAlignment="0" applyProtection="0"/>
    <xf numFmtId="10" fontId="108" fillId="65" borderId="2453" applyNumberFormat="0" applyBorder="0" applyAlignment="0" applyProtection="0"/>
    <xf numFmtId="0" fontId="147" fillId="73" borderId="2474">
      <alignment horizontal="left" vertical="center" wrapText="1"/>
    </xf>
    <xf numFmtId="0" fontId="47" fillId="0" borderId="2412">
      <alignment horizontal="left" vertical="center"/>
    </xf>
    <xf numFmtId="227" fontId="78" fillId="0" borderId="2328" applyNumberFormat="0" applyFill="0">
      <alignment horizontal="right"/>
    </xf>
    <xf numFmtId="227" fontId="78" fillId="0" borderId="2328" applyNumberFormat="0" applyFill="0">
      <alignment horizontal="right"/>
    </xf>
    <xf numFmtId="0" fontId="12" fillId="0" borderId="2489"/>
    <xf numFmtId="1" fontId="121" fillId="69" borderId="2430" applyNumberFormat="0" applyBorder="0" applyAlignment="0">
      <alignment horizontal="centerContinuous" vertical="center"/>
      <protection locked="0"/>
    </xf>
    <xf numFmtId="224" fontId="108" fillId="0" borderId="2100" applyFont="0" applyFill="0" applyBorder="0" applyAlignment="0" applyProtection="0"/>
    <xf numFmtId="237" fontId="12" fillId="71" borderId="2438" applyNumberFormat="0" applyFont="0" applyBorder="0" applyAlignment="0" applyProtection="0"/>
    <xf numFmtId="0" fontId="147" fillId="73" borderId="2488">
      <alignment horizontal="left" vertical="center" wrapText="1"/>
    </xf>
    <xf numFmtId="0" fontId="25" fillId="8" borderId="2408" applyNumberFormat="0" applyAlignment="0" applyProtection="0"/>
    <xf numFmtId="0" fontId="47" fillId="0" borderId="2446">
      <alignment horizontal="left" vertical="center"/>
    </xf>
    <xf numFmtId="237" fontId="12" fillId="71" borderId="2453" applyNumberFormat="0" applyFont="0" applyBorder="0" applyAlignment="0" applyProtection="0"/>
    <xf numFmtId="10" fontId="108" fillId="65" borderId="2489" applyNumberFormat="0" applyBorder="0" applyAlignment="0" applyProtection="0"/>
    <xf numFmtId="1" fontId="121" fillId="69" borderId="2413" applyNumberFormat="0" applyBorder="0" applyAlignment="0">
      <alignment horizontal="centerContinuous" vertical="center"/>
      <protection locked="0"/>
    </xf>
    <xf numFmtId="0" fontId="147" fillId="73" borderId="2488">
      <alignment horizontal="left" vertical="center" wrapText="1"/>
    </xf>
    <xf numFmtId="0" fontId="47" fillId="0" borderId="2446">
      <alignment horizontal="left" vertical="center"/>
    </xf>
    <xf numFmtId="237" fontId="12" fillId="71" borderId="2453" applyNumberFormat="0" applyFont="0" applyBorder="0" applyAlignment="0" applyProtection="0"/>
    <xf numFmtId="0" fontId="25" fillId="8" borderId="2439" applyNumberFormat="0" applyAlignment="0" applyProtection="0"/>
    <xf numFmtId="0" fontId="12" fillId="0" borderId="2489"/>
    <xf numFmtId="1" fontId="121" fillId="69" borderId="2458" applyNumberFormat="0" applyBorder="0" applyAlignment="0">
      <alignment horizontal="centerContinuous" vertical="center"/>
      <protection locked="0"/>
    </xf>
    <xf numFmtId="227" fontId="78" fillId="0" borderId="2328" applyNumberFormat="0" applyFill="0">
      <alignment horizontal="right"/>
    </xf>
    <xf numFmtId="227" fontId="78" fillId="0" borderId="2328" applyNumberFormat="0" applyFill="0">
      <alignment horizontal="right"/>
    </xf>
    <xf numFmtId="224" fontId="108" fillId="0" borderId="2100" applyFont="0" applyFill="0" applyBorder="0" applyAlignment="0" applyProtection="0"/>
    <xf numFmtId="10" fontId="108" fillId="65" borderId="2453" applyNumberFormat="0" applyBorder="0" applyAlignment="0" applyProtection="0"/>
    <xf numFmtId="0" fontId="147" fillId="73" borderId="2461">
      <alignment horizontal="left" vertical="center" wrapText="1"/>
    </xf>
    <xf numFmtId="0" fontId="25" fillId="8" borderId="2454" applyNumberFormat="0" applyAlignment="0" applyProtection="0"/>
    <xf numFmtId="0" fontId="12" fillId="0" borderId="2498"/>
    <xf numFmtId="0" fontId="47" fillId="0" borderId="2446">
      <alignment horizontal="left" vertical="center"/>
    </xf>
    <xf numFmtId="1" fontId="121" fillId="69" borderId="2458" applyNumberFormat="0" applyBorder="0" applyAlignment="0">
      <alignment horizontal="centerContinuous" vertical="center"/>
      <protection locked="0"/>
    </xf>
    <xf numFmtId="237" fontId="12" fillId="71" borderId="2453" applyNumberFormat="0" applyFont="0" applyBorder="0" applyAlignment="0" applyProtection="0"/>
    <xf numFmtId="238" fontId="87" fillId="0" borderId="2329">
      <alignment horizontal="center"/>
    </xf>
    <xf numFmtId="0" fontId="25" fillId="8" borderId="2463" applyNumberFormat="0" applyAlignment="0" applyProtection="0"/>
    <xf numFmtId="0" fontId="147" fillId="73" borderId="2488">
      <alignment horizontal="left" vertical="center" wrapText="1"/>
    </xf>
    <xf numFmtId="224" fontId="108" fillId="0" borderId="2100" applyFont="0" applyFill="0" applyBorder="0" applyAlignment="0" applyProtection="0"/>
    <xf numFmtId="10" fontId="108" fillId="65" borderId="2489" applyNumberFormat="0" applyBorder="0" applyAlignment="0" applyProtection="0"/>
    <xf numFmtId="0" fontId="147" fillId="73" borderId="2461">
      <alignment horizontal="left" vertical="center" wrapText="1"/>
    </xf>
    <xf numFmtId="1" fontId="121" fillId="69" borderId="2469" applyNumberFormat="0" applyBorder="0" applyAlignment="0">
      <alignment horizontal="centerContinuous" vertical="center"/>
      <protection locked="0"/>
    </xf>
    <xf numFmtId="0" fontId="12" fillId="0" borderId="2511"/>
    <xf numFmtId="0" fontId="147" fillId="73" borderId="2488">
      <alignment horizontal="left" vertical="center" wrapText="1"/>
    </xf>
    <xf numFmtId="0" fontId="25" fillId="8" borderId="2454" applyNumberFormat="0" applyAlignment="0" applyProtection="0"/>
    <xf numFmtId="0" fontId="47" fillId="0" borderId="2446">
      <alignment horizontal="left" vertical="center"/>
    </xf>
    <xf numFmtId="10" fontId="108" fillId="65" borderId="2489" applyNumberFormat="0" applyBorder="0" applyAlignment="0" applyProtection="0"/>
    <xf numFmtId="237" fontId="12" fillId="71" borderId="2489" applyNumberFormat="0" applyFont="0" applyBorder="0" applyAlignment="0" applyProtection="0"/>
    <xf numFmtId="10" fontId="108" fillId="65" borderId="2489" applyNumberFormat="0" applyBorder="0" applyAlignment="0" applyProtection="0"/>
    <xf numFmtId="0" fontId="47" fillId="0" borderId="2468">
      <alignment horizontal="left" vertical="center"/>
    </xf>
    <xf numFmtId="231" fontId="85" fillId="0" borderId="2350" applyFont="0" applyFill="0" applyBorder="0" applyAlignment="0" applyProtection="0"/>
    <xf numFmtId="0" fontId="47" fillId="0" borderId="2446">
      <alignment horizontal="left" vertical="center"/>
    </xf>
    <xf numFmtId="1" fontId="121" fillId="69" borderId="2458" applyNumberFormat="0" applyBorder="0" applyAlignment="0">
      <alignment horizontal="centerContinuous" vertical="center"/>
      <protection locked="0"/>
    </xf>
    <xf numFmtId="237" fontId="12" fillId="71" borderId="2453" applyNumberFormat="0" applyFont="0" applyBorder="0" applyAlignment="0" applyProtection="0"/>
    <xf numFmtId="0" fontId="25" fillId="8" borderId="2478" applyNumberFormat="0" applyAlignment="0" applyProtection="0"/>
    <xf numFmtId="0" fontId="147" fillId="73" borderId="2488">
      <alignment horizontal="left" vertical="center" wrapText="1"/>
    </xf>
    <xf numFmtId="0" fontId="47" fillId="0" borderId="2495">
      <alignment horizontal="left" vertical="center"/>
    </xf>
    <xf numFmtId="1" fontId="121" fillId="69" borderId="2469" applyNumberFormat="0" applyBorder="0" applyAlignment="0">
      <alignment horizontal="centerContinuous" vertical="center"/>
      <protection locked="0"/>
    </xf>
    <xf numFmtId="1" fontId="121" fillId="69" borderId="2469" applyNumberFormat="0" applyBorder="0" applyAlignment="0">
      <alignment horizontal="centerContinuous" vertical="center"/>
      <protection locked="0"/>
    </xf>
    <xf numFmtId="10" fontId="108" fillId="65" borderId="2489" applyNumberFormat="0" applyBorder="0" applyAlignment="0" applyProtection="0"/>
    <xf numFmtId="237" fontId="12" fillId="71" borderId="2489" applyNumberFormat="0" applyFont="0" applyBorder="0" applyAlignment="0" applyProtection="0"/>
    <xf numFmtId="0" fontId="25" fillId="8" borderId="2454" applyNumberFormat="0" applyAlignment="0" applyProtection="0"/>
    <xf numFmtId="0" fontId="25" fillId="8" borderId="2454" applyNumberFormat="0" applyAlignment="0" applyProtection="0"/>
    <xf numFmtId="238" fontId="87" fillId="0" borderId="2329">
      <alignment horizontal="center"/>
    </xf>
    <xf numFmtId="227" fontId="78" fillId="0" borderId="2328" applyNumberFormat="0" applyFill="0">
      <alignment horizontal="right"/>
    </xf>
    <xf numFmtId="227" fontId="78" fillId="0" borderId="2328" applyNumberFormat="0" applyFill="0">
      <alignment horizontal="right"/>
    </xf>
    <xf numFmtId="1" fontId="121" fillId="69" borderId="2458" applyNumberFormat="0" applyBorder="0" applyAlignment="0">
      <alignment horizontal="centerContinuous" vertical="center"/>
      <protection locked="0"/>
    </xf>
    <xf numFmtId="0" fontId="47" fillId="0" borderId="2495">
      <alignment horizontal="left" vertical="center"/>
    </xf>
    <xf numFmtId="0" fontId="147" fillId="73" borderId="2508">
      <alignment horizontal="left" vertical="center" wrapText="1"/>
    </xf>
    <xf numFmtId="237" fontId="12" fillId="71" borderId="2489" applyNumberFormat="0" applyFont="0" applyBorder="0" applyAlignment="0" applyProtection="0"/>
    <xf numFmtId="10" fontId="108" fillId="65" borderId="2489" applyNumberFormat="0" applyBorder="0" applyAlignment="0" applyProtection="0"/>
    <xf numFmtId="0" fontId="25" fillId="8" borderId="2463" applyNumberFormat="0" applyAlignment="0" applyProtection="0"/>
    <xf numFmtId="0" fontId="47" fillId="0" borderId="2446">
      <alignment horizontal="left" vertical="center"/>
    </xf>
    <xf numFmtId="237" fontId="12" fillId="71" borderId="2489" applyNumberFormat="0" applyFont="0" applyBorder="0" applyAlignment="0" applyProtection="0"/>
    <xf numFmtId="10" fontId="108" fillId="65" borderId="2498" applyNumberFormat="0" applyBorder="0" applyAlignment="0" applyProtection="0"/>
    <xf numFmtId="1" fontId="121" fillId="69" borderId="2458" applyNumberFormat="0" applyBorder="0" applyAlignment="0">
      <alignment horizontal="centerContinuous" vertical="center"/>
      <protection locked="0"/>
    </xf>
    <xf numFmtId="0" fontId="147" fillId="73" borderId="2522">
      <alignment horizontal="left" vertical="center" wrapText="1"/>
    </xf>
    <xf numFmtId="0" fontId="25" fillId="8" borderId="2463" applyNumberFormat="0" applyAlignment="0" applyProtection="0"/>
    <xf numFmtId="238" fontId="87" fillId="0" borderId="2329">
      <alignment horizontal="center"/>
    </xf>
    <xf numFmtId="1" fontId="121" fillId="69" borderId="2458" applyNumberFormat="0" applyBorder="0" applyAlignment="0">
      <alignment horizontal="centerContinuous" vertical="center"/>
      <protection locked="0"/>
    </xf>
    <xf numFmtId="0" fontId="47" fillId="0" borderId="2446">
      <alignment horizontal="left" vertical="center"/>
    </xf>
    <xf numFmtId="238" fontId="87" fillId="0" borderId="2329">
      <alignment horizontal="center"/>
    </xf>
    <xf numFmtId="237" fontId="12" fillId="71" borderId="2489" applyNumberFormat="0" applyFont="0" applyBorder="0" applyAlignment="0" applyProtection="0"/>
    <xf numFmtId="10" fontId="108" fillId="65" borderId="2511" applyNumberFormat="0" applyBorder="0" applyAlignment="0" applyProtection="0"/>
    <xf numFmtId="1" fontId="121" fillId="69" borderId="2458" applyNumberFormat="0" applyBorder="0" applyAlignment="0">
      <alignment horizontal="centerContinuous" vertical="center"/>
      <protection locked="0"/>
    </xf>
    <xf numFmtId="0" fontId="47" fillId="0" borderId="2495">
      <alignment horizontal="left" vertical="center"/>
    </xf>
    <xf numFmtId="237" fontId="12" fillId="71" borderId="2489" applyNumberFormat="0" applyFont="0" applyBorder="0" applyAlignment="0" applyProtection="0"/>
    <xf numFmtId="227" fontId="78" fillId="0" borderId="2328" applyNumberFormat="0" applyFill="0">
      <alignment horizontal="right"/>
    </xf>
    <xf numFmtId="227" fontId="78" fillId="0" borderId="2328" applyNumberFormat="0" applyFill="0">
      <alignment horizontal="right"/>
    </xf>
    <xf numFmtId="0" fontId="25" fillId="8" borderId="2463" applyNumberFormat="0" applyAlignment="0" applyProtection="0"/>
    <xf numFmtId="0" fontId="47" fillId="0" borderId="2503">
      <alignment horizontal="left" vertical="center"/>
    </xf>
    <xf numFmtId="237" fontId="12" fillId="71" borderId="2498" applyNumberFormat="0" applyFont="0" applyBorder="0" applyAlignment="0" applyProtection="0"/>
    <xf numFmtId="1" fontId="121" fillId="69" borderId="2458" applyNumberFormat="0" applyBorder="0" applyAlignment="0">
      <alignment horizontal="centerContinuous" vertical="center"/>
      <protection locked="0"/>
    </xf>
    <xf numFmtId="0" fontId="25" fillId="8" borderId="2463" applyNumberFormat="0" applyAlignment="0" applyProtection="0"/>
    <xf numFmtId="1" fontId="121" fillId="69" borderId="2499" applyNumberFormat="0" applyBorder="0" applyAlignment="0">
      <alignment horizontal="centerContinuous" vertical="center"/>
      <protection locked="0"/>
    </xf>
    <xf numFmtId="0" fontId="47" fillId="0" borderId="2503">
      <alignment horizontal="left" vertical="center"/>
    </xf>
    <xf numFmtId="237" fontId="12" fillId="71" borderId="2511" applyNumberFormat="0" applyFont="0" applyBorder="0" applyAlignment="0" applyProtection="0"/>
    <xf numFmtId="0" fontId="25" fillId="8" borderId="2500" applyNumberFormat="0" applyAlignment="0" applyProtection="0"/>
    <xf numFmtId="227" fontId="78" fillId="0" borderId="2328" applyNumberFormat="0" applyFill="0">
      <alignment horizontal="right"/>
    </xf>
    <xf numFmtId="227" fontId="78" fillId="0" borderId="2328" applyNumberFormat="0" applyFill="0">
      <alignment horizontal="right"/>
    </xf>
    <xf numFmtId="227" fontId="78" fillId="0" borderId="2328" applyNumberFormat="0" applyFill="0">
      <alignment horizontal="right"/>
    </xf>
    <xf numFmtId="227" fontId="78" fillId="0" borderId="2328" applyNumberFormat="0" applyFill="0">
      <alignment horizontal="right"/>
    </xf>
    <xf numFmtId="1" fontId="121" fillId="69" borderId="2517" applyNumberFormat="0" applyBorder="0" applyAlignment="0">
      <alignment horizontal="centerContinuous" vertical="center"/>
      <protection locked="0"/>
    </xf>
    <xf numFmtId="0" fontId="25" fillId="8" borderId="2512" applyNumberFormat="0" applyAlignment="0" applyProtection="0"/>
    <xf numFmtId="241" fontId="194" fillId="86" borderId="2427" applyNumberFormat="0" applyBorder="0" applyAlignment="0" applyProtection="0">
      <alignment vertical="center"/>
    </xf>
    <xf numFmtId="171" fontId="85" fillId="0" borderId="2428"/>
    <xf numFmtId="171" fontId="85" fillId="0" borderId="2437"/>
    <xf numFmtId="171" fontId="85" fillId="0" borderId="2452"/>
    <xf numFmtId="166" fontId="113" fillId="0" borderId="2395">
      <protection locked="0"/>
    </xf>
    <xf numFmtId="0" fontId="12" fillId="24" borderId="2402" applyNumberFormat="0" applyFont="0" applyAlignment="0" applyProtection="0"/>
    <xf numFmtId="166" fontId="113" fillId="0" borderId="2389">
      <protection locked="0"/>
    </xf>
    <xf numFmtId="0" fontId="12" fillId="24" borderId="2402" applyNumberFormat="0" applyFont="0" applyAlignment="0" applyProtection="0"/>
    <xf numFmtId="166" fontId="113" fillId="0" borderId="2425">
      <protection locked="0"/>
    </xf>
    <xf numFmtId="0" fontId="12" fillId="24" borderId="2418" applyNumberFormat="0" applyFont="0" applyAlignment="0" applyProtection="0"/>
    <xf numFmtId="241" fontId="194" fillId="86" borderId="2475" applyNumberFormat="0" applyBorder="0" applyAlignment="0" applyProtection="0">
      <alignment vertical="center"/>
    </xf>
    <xf numFmtId="241" fontId="194" fillId="86" borderId="2467" applyNumberFormat="0" applyBorder="0" applyAlignment="0" applyProtection="0">
      <alignment vertical="center"/>
    </xf>
    <xf numFmtId="171" fontId="85" fillId="0" borderId="2452"/>
    <xf numFmtId="166" fontId="113" fillId="0" borderId="2425">
      <protection locked="0"/>
    </xf>
    <xf numFmtId="0" fontId="12" fillId="24" borderId="2409" applyNumberFormat="0" applyFont="0" applyAlignment="0" applyProtection="0"/>
    <xf numFmtId="241" fontId="194" fillId="86" borderId="2475" applyNumberFormat="0" applyBorder="0" applyAlignment="0" applyProtection="0">
      <alignment vertical="center"/>
    </xf>
    <xf numFmtId="171" fontId="85" fillId="0" borderId="2485"/>
    <xf numFmtId="241" fontId="194" fillId="86" borderId="2475" applyNumberFormat="0" applyBorder="0" applyAlignment="0" applyProtection="0">
      <alignment vertical="center"/>
    </xf>
    <xf numFmtId="0" fontId="12" fillId="24" borderId="2440" applyNumberFormat="0" applyFont="0" applyAlignment="0" applyProtection="0"/>
    <xf numFmtId="171" fontId="85" fillId="0" borderId="2485"/>
    <xf numFmtId="166" fontId="113" fillId="0" borderId="2460">
      <protection locked="0"/>
    </xf>
    <xf numFmtId="0" fontId="12" fillId="24" borderId="2455" applyNumberFormat="0" applyFont="0" applyAlignment="0" applyProtection="0"/>
    <xf numFmtId="166" fontId="113" fillId="0" borderId="2450">
      <protection locked="0"/>
    </xf>
    <xf numFmtId="0" fontId="12" fillId="24" borderId="2464" applyNumberFormat="0" applyFont="0" applyAlignment="0" applyProtection="0"/>
    <xf numFmtId="241" fontId="194" fillId="86" borderId="2462" applyNumberFormat="0" applyBorder="0" applyAlignment="0" applyProtection="0">
      <alignment vertical="center"/>
    </xf>
    <xf numFmtId="241" fontId="194" fillId="86" borderId="2475" applyNumberFormat="0" applyBorder="0" applyAlignment="0" applyProtection="0">
      <alignment vertical="center"/>
    </xf>
    <xf numFmtId="171" fontId="85" fillId="0" borderId="2485"/>
    <xf numFmtId="241" fontId="194" fillId="86" borderId="2475" applyNumberFormat="0" applyBorder="0" applyAlignment="0" applyProtection="0">
      <alignment vertical="center"/>
    </xf>
    <xf numFmtId="171" fontId="85" fillId="0" borderId="2485"/>
    <xf numFmtId="166" fontId="113" fillId="0" borderId="2473">
      <protection locked="0"/>
    </xf>
    <xf numFmtId="241" fontId="194" fillId="86" borderId="2462" applyNumberFormat="0" applyBorder="0" applyAlignment="0" applyProtection="0">
      <alignment vertical="center"/>
    </xf>
    <xf numFmtId="171" fontId="85" fillId="0" borderId="2497"/>
    <xf numFmtId="166" fontId="113" fillId="0" borderId="2473">
      <protection locked="0"/>
    </xf>
    <xf numFmtId="166" fontId="113" fillId="0" borderId="2487">
      <protection locked="0"/>
    </xf>
    <xf numFmtId="0" fontId="17" fillId="21" borderId="2399" applyNumberFormat="0" applyAlignment="0" applyProtection="0"/>
    <xf numFmtId="0" fontId="83" fillId="0" borderId="2404" applyNumberFormat="0" applyFont="0" applyFill="0" applyAlignment="0" applyProtection="0"/>
    <xf numFmtId="241" fontId="194" fillId="86" borderId="2462" applyNumberFormat="0" applyBorder="0" applyAlignment="0" applyProtection="0">
      <alignment vertical="center"/>
    </xf>
    <xf numFmtId="171" fontId="85" fillId="0" borderId="2497"/>
    <xf numFmtId="0" fontId="17" fillId="21" borderId="2399" applyNumberFormat="0" applyAlignment="0" applyProtection="0"/>
    <xf numFmtId="0" fontId="12" fillId="24" borderId="2481" applyNumberFormat="0" applyFont="0" applyAlignment="0" applyProtection="0"/>
    <xf numFmtId="0" fontId="83" fillId="0" borderId="2404" applyNumberFormat="0" applyFont="0" applyFill="0" applyAlignment="0" applyProtection="0"/>
    <xf numFmtId="0" fontId="17" fillId="21" borderId="2417" applyNumberFormat="0" applyAlignment="0" applyProtection="0"/>
    <xf numFmtId="166" fontId="113" fillId="0" borderId="2487">
      <protection locked="0"/>
    </xf>
    <xf numFmtId="241" fontId="194" fillId="86" borderId="2475" applyNumberFormat="0" applyBorder="0" applyAlignment="0" applyProtection="0">
      <alignment vertical="center"/>
    </xf>
    <xf numFmtId="208" fontId="90" fillId="63" borderId="2394"/>
    <xf numFmtId="171" fontId="85" fillId="0" borderId="2485"/>
    <xf numFmtId="0" fontId="83" fillId="0" borderId="2423" applyNumberFormat="0" applyFont="0" applyFill="0" applyAlignment="0" applyProtection="0"/>
    <xf numFmtId="241" fontId="194" fillId="86" borderId="2475" applyNumberFormat="0" applyBorder="0" applyAlignment="0" applyProtection="0">
      <alignment vertical="center"/>
    </xf>
    <xf numFmtId="171" fontId="85" fillId="0" borderId="2485"/>
    <xf numFmtId="208" fontId="90" fillId="63" borderId="2388"/>
    <xf numFmtId="166" fontId="113" fillId="0" borderId="2460">
      <protection locked="0"/>
    </xf>
    <xf numFmtId="167" fontId="87" fillId="0" borderId="2405" applyFont="0"/>
    <xf numFmtId="208" fontId="90" fillId="63" borderId="2424"/>
    <xf numFmtId="167" fontId="87" fillId="0" borderId="2415" applyFont="0"/>
    <xf numFmtId="0" fontId="17" fillId="21" borderId="2408" applyNumberFormat="0" applyAlignment="0" applyProtection="0"/>
    <xf numFmtId="166" fontId="113" fillId="0" borderId="2487">
      <protection locked="0"/>
    </xf>
    <xf numFmtId="0" fontId="83" fillId="0" borderId="2431" applyNumberFormat="0" applyFont="0" applyFill="0" applyAlignment="0" applyProtection="0"/>
    <xf numFmtId="0" fontId="99" fillId="0" borderId="2326" applyNumberFormat="0" applyFont="0" applyFill="0" applyAlignment="0" applyProtection="0">
      <alignment horizontal="centerContinuous"/>
    </xf>
    <xf numFmtId="166" fontId="113" fillId="0" borderId="2460">
      <protection locked="0"/>
    </xf>
    <xf numFmtId="0" fontId="17" fillId="21" borderId="2439" applyNumberFormat="0" applyAlignment="0" applyProtection="0"/>
    <xf numFmtId="208" fontId="90" fillId="63" borderId="2424"/>
    <xf numFmtId="241" fontId="194" fillId="86" borderId="2509" applyNumberFormat="0" applyBorder="0" applyAlignment="0" applyProtection="0">
      <alignment vertical="center"/>
    </xf>
    <xf numFmtId="171" fontId="85" fillId="0" borderId="2510"/>
    <xf numFmtId="166" fontId="113" fillId="0" borderId="2487">
      <protection locked="0"/>
    </xf>
    <xf numFmtId="0" fontId="83" fillId="0" borderId="2414" applyNumberFormat="0" applyFont="0" applyFill="0" applyAlignment="0" applyProtection="0"/>
    <xf numFmtId="0" fontId="17" fillId="21" borderId="2454" applyNumberFormat="0" applyAlignment="0" applyProtection="0"/>
    <xf numFmtId="0" fontId="83" fillId="0" borderId="2447" applyNumberFormat="0" applyFont="0" applyFill="0" applyAlignment="0" applyProtection="0"/>
    <xf numFmtId="0" fontId="17" fillId="21" borderId="2463" applyNumberFormat="0" applyAlignment="0" applyProtection="0"/>
    <xf numFmtId="166" fontId="113" fillId="0" borderId="2487">
      <protection locked="0"/>
    </xf>
    <xf numFmtId="0" fontId="12" fillId="24" borderId="2464" applyNumberFormat="0" applyFont="0" applyAlignment="0" applyProtection="0"/>
    <xf numFmtId="208" fontId="90" fillId="63" borderId="2459"/>
    <xf numFmtId="0" fontId="83" fillId="0" borderId="2447" applyNumberFormat="0" applyFont="0" applyFill="0" applyAlignment="0" applyProtection="0"/>
    <xf numFmtId="0" fontId="17" fillId="21" borderId="2454" applyNumberFormat="0" applyAlignment="0" applyProtection="0"/>
    <xf numFmtId="208" fontId="90" fillId="63" borderId="2449"/>
    <xf numFmtId="167" fontId="87" fillId="0" borderId="2448" applyFont="0"/>
    <xf numFmtId="0" fontId="83" fillId="0" borderId="2447" applyNumberFormat="0" applyFont="0" applyFill="0" applyAlignment="0" applyProtection="0"/>
    <xf numFmtId="0" fontId="83" fillId="0" borderId="2350" applyNumberFormat="0" applyFont="0" applyFill="0" applyAlignment="0" applyProtection="0"/>
    <xf numFmtId="0" fontId="97" fillId="0" borderId="2350" applyNumberFormat="0" applyFill="0" applyAlignment="0" applyProtection="0"/>
    <xf numFmtId="0" fontId="12" fillId="24" borderId="2464" applyNumberFormat="0" applyFont="0" applyAlignment="0" applyProtection="0"/>
    <xf numFmtId="241" fontId="194" fillId="86" borderId="2397" applyNumberFormat="0" applyBorder="0" applyAlignment="0" applyProtection="0">
      <alignment vertical="center"/>
    </xf>
    <xf numFmtId="208" fontId="90" fillId="63" borderId="2472"/>
    <xf numFmtId="166" fontId="113" fillId="0" borderId="2507">
      <protection locked="0"/>
    </xf>
    <xf numFmtId="167" fontId="87" fillId="0" borderId="2471" applyFont="0"/>
    <xf numFmtId="0" fontId="17" fillId="21" borderId="2478" applyNumberFormat="0" applyAlignment="0" applyProtection="0"/>
    <xf numFmtId="0" fontId="83" fillId="0" borderId="2447" applyNumberFormat="0" applyFont="0" applyFill="0" applyAlignment="0" applyProtection="0"/>
    <xf numFmtId="208" fontId="90" fillId="63" borderId="2472"/>
    <xf numFmtId="166" fontId="113" fillId="0" borderId="2521">
      <protection locked="0"/>
    </xf>
    <xf numFmtId="0" fontId="99" fillId="0" borderId="2326" applyNumberFormat="0" applyFont="0" applyFill="0" applyAlignment="0" applyProtection="0">
      <alignment horizontal="centerContinuous"/>
    </xf>
    <xf numFmtId="0" fontId="12" fillId="24" borderId="2513" applyNumberFormat="0" applyFont="0" applyAlignment="0" applyProtection="0"/>
    <xf numFmtId="0" fontId="17" fillId="21" borderId="2454" applyNumberFormat="0" applyAlignment="0" applyProtection="0"/>
    <xf numFmtId="0" fontId="17" fillId="21" borderId="2454" applyNumberFormat="0" applyAlignment="0" applyProtection="0"/>
    <xf numFmtId="208" fontId="90" fillId="63" borderId="2486"/>
    <xf numFmtId="0" fontId="83" fillId="0" borderId="2470" applyNumberFormat="0" applyFont="0" applyFill="0" applyAlignment="0" applyProtection="0"/>
    <xf numFmtId="167" fontId="87" fillId="0" borderId="2490" applyFont="0"/>
    <xf numFmtId="0" fontId="83" fillId="0" borderId="2470" applyNumberFormat="0" applyFont="0" applyFill="0" applyAlignment="0" applyProtection="0"/>
    <xf numFmtId="0" fontId="17" fillId="21" borderId="2463" applyNumberFormat="0" applyAlignment="0" applyProtection="0"/>
    <xf numFmtId="208" fontId="90" fillId="63" borderId="2486"/>
    <xf numFmtId="0" fontId="83" fillId="0" borderId="2447" applyNumberFormat="0" applyFont="0" applyFill="0" applyAlignment="0" applyProtection="0"/>
    <xf numFmtId="167" fontId="87" fillId="0" borderId="2490" applyFont="0"/>
    <xf numFmtId="208" fontId="90" fillId="63" borderId="2459"/>
    <xf numFmtId="0" fontId="17" fillId="21" borderId="2463" applyNumberFormat="0" applyAlignment="0" applyProtection="0"/>
    <xf numFmtId="167" fontId="87" fillId="0" borderId="2496" applyFont="0"/>
    <xf numFmtId="0" fontId="83" fillId="0" borderId="2447" applyNumberFormat="0" applyFont="0" applyFill="0" applyAlignment="0" applyProtection="0"/>
    <xf numFmtId="208" fontId="90" fillId="63" borderId="2486"/>
    <xf numFmtId="208" fontId="90" fillId="63" borderId="2459"/>
    <xf numFmtId="0" fontId="99" fillId="0" borderId="2326" applyNumberFormat="0" applyFont="0" applyFill="0" applyAlignment="0" applyProtection="0">
      <alignment horizontal="centerContinuous"/>
    </xf>
    <xf numFmtId="167" fontId="87" fillId="0" borderId="2496" applyFont="0"/>
    <xf numFmtId="208" fontId="90" fillId="63" borderId="2486"/>
    <xf numFmtId="0" fontId="17" fillId="21" borderId="2463" applyNumberFormat="0" applyAlignment="0" applyProtection="0"/>
    <xf numFmtId="167" fontId="87" fillId="0" borderId="2490" applyFont="0"/>
    <xf numFmtId="0" fontId="83" fillId="0" borderId="2447" applyNumberFormat="0" applyFont="0" applyFill="0" applyAlignment="0" applyProtection="0"/>
    <xf numFmtId="208" fontId="90" fillId="63" borderId="2486"/>
    <xf numFmtId="0" fontId="17" fillId="21" borderId="2463" applyNumberFormat="0" applyAlignment="0" applyProtection="0"/>
    <xf numFmtId="167" fontId="87" fillId="0" borderId="2490" applyFont="0"/>
    <xf numFmtId="0" fontId="99" fillId="0" borderId="2326" applyNumberFormat="0" applyFont="0" applyFill="0" applyAlignment="0" applyProtection="0">
      <alignment horizontal="centerContinuous"/>
    </xf>
    <xf numFmtId="0" fontId="83" fillId="0" borderId="2447" applyNumberFormat="0" applyFont="0" applyFill="0" applyAlignment="0" applyProtection="0"/>
    <xf numFmtId="0" fontId="99" fillId="0" borderId="2326" applyNumberFormat="0" applyFont="0" applyFill="0" applyAlignment="0" applyProtection="0">
      <alignment horizontal="centerContinuous"/>
    </xf>
    <xf numFmtId="0" fontId="17" fillId="21" borderId="2500" applyNumberFormat="0" applyAlignment="0" applyProtection="0"/>
    <xf numFmtId="0" fontId="83" fillId="0" borderId="2504" applyNumberFormat="0" applyFont="0" applyFill="0" applyAlignment="0" applyProtection="0"/>
    <xf numFmtId="167" fontId="87" fillId="0" borderId="2496" applyFont="0"/>
    <xf numFmtId="208" fontId="90" fillId="63" borderId="2506"/>
    <xf numFmtId="0" fontId="17" fillId="21" borderId="2512" applyNumberFormat="0" applyAlignment="0" applyProtection="0"/>
    <xf numFmtId="167" fontId="87" fillId="0" borderId="2505" applyFont="0"/>
    <xf numFmtId="0" fontId="83" fillId="0" borderId="2504" applyNumberFormat="0" applyFont="0" applyFill="0" applyAlignment="0" applyProtection="0"/>
    <xf numFmtId="208" fontId="90" fillId="63" borderId="2520"/>
    <xf numFmtId="167" fontId="87" fillId="0" borderId="2519" applyFont="0"/>
    <xf numFmtId="0" fontId="12" fillId="61" borderId="2399" applyNumberFormat="0">
      <alignment horizontal="left" vertical="center"/>
    </xf>
    <xf numFmtId="0" fontId="12" fillId="60" borderId="2399" applyNumberFormat="0">
      <alignment horizontal="centerContinuous" vertical="center" wrapText="1"/>
    </xf>
    <xf numFmtId="0" fontId="12" fillId="61" borderId="2399" applyNumberFormat="0">
      <alignment horizontal="left" vertical="center"/>
    </xf>
    <xf numFmtId="0" fontId="12" fillId="60" borderId="2399" applyNumberFormat="0">
      <alignment horizontal="centerContinuous" vertical="center" wrapText="1"/>
    </xf>
    <xf numFmtId="0" fontId="12" fillId="61" borderId="2417" applyNumberFormat="0">
      <alignment horizontal="left" vertical="center"/>
    </xf>
    <xf numFmtId="0" fontId="12" fillId="60" borderId="2417" applyNumberFormat="0">
      <alignment horizontal="centerContinuous" vertical="center" wrapText="1"/>
    </xf>
    <xf numFmtId="0" fontId="12" fillId="61" borderId="2417" applyNumberFormat="0">
      <alignment horizontal="left" vertical="center"/>
    </xf>
    <xf numFmtId="0" fontId="12" fillId="60" borderId="2417" applyNumberFormat="0">
      <alignment horizontal="centerContinuous" vertical="center" wrapText="1"/>
    </xf>
    <xf numFmtId="0" fontId="12" fillId="61" borderId="2408" applyNumberFormat="0">
      <alignment horizontal="left" vertical="center"/>
    </xf>
    <xf numFmtId="0" fontId="12" fillId="60" borderId="2408" applyNumberFormat="0">
      <alignment horizontal="centerContinuous" vertical="center" wrapText="1"/>
    </xf>
    <xf numFmtId="0" fontId="12" fillId="61" borderId="2439" applyNumberFormat="0">
      <alignment horizontal="left" vertical="center"/>
    </xf>
    <xf numFmtId="0" fontId="12" fillId="60" borderId="2439" applyNumberFormat="0">
      <alignment horizontal="centerContinuous" vertical="center" wrapText="1"/>
    </xf>
    <xf numFmtId="0" fontId="12" fillId="61" borderId="2454" applyNumberFormat="0">
      <alignment horizontal="left" vertical="center"/>
    </xf>
    <xf numFmtId="0" fontId="12" fillId="60" borderId="2454" applyNumberFormat="0">
      <alignment horizontal="centerContinuous" vertical="center" wrapText="1"/>
    </xf>
    <xf numFmtId="0" fontId="12" fillId="61" borderId="2443" applyNumberFormat="0">
      <alignment horizontal="left" vertical="center"/>
    </xf>
    <xf numFmtId="0" fontId="12" fillId="60" borderId="2443" applyNumberFormat="0">
      <alignment horizontal="centerContinuous" vertical="center" wrapText="1"/>
    </xf>
    <xf numFmtId="0" fontId="12" fillId="24" borderId="2464" applyNumberFormat="0" applyFont="0" applyAlignment="0" applyProtection="0"/>
    <xf numFmtId="0" fontId="12" fillId="24" borderId="2464" applyNumberFormat="0" applyFont="0" applyAlignment="0" applyProtection="0"/>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12" fillId="61" borderId="2463" applyNumberFormat="0">
      <alignment horizontal="left" vertical="center"/>
    </xf>
    <xf numFmtId="0" fontId="12" fillId="60" borderId="2463" applyNumberFormat="0">
      <alignment horizontal="centerContinuous" vertical="center" wrapText="1"/>
    </xf>
    <xf numFmtId="0" fontId="30" fillId="0" borderId="2466" applyNumberFormat="0" applyFill="0" applyAlignment="0" applyProtection="0"/>
    <xf numFmtId="0" fontId="30" fillId="0" borderId="2466" applyNumberFormat="0" applyFill="0" applyAlignment="0" applyProtection="0"/>
    <xf numFmtId="0" fontId="12" fillId="61" borderId="2454" applyNumberFormat="0">
      <alignment horizontal="left" vertical="center"/>
    </xf>
    <xf numFmtId="0" fontId="12" fillId="60" borderId="2454" applyNumberFormat="0">
      <alignment horizontal="centerContinuous" vertical="center" wrapText="1"/>
    </xf>
    <xf numFmtId="0" fontId="17" fillId="21" borderId="2463" applyNumberFormat="0" applyAlignment="0" applyProtection="0"/>
    <xf numFmtId="0" fontId="25" fillId="8" borderId="2463" applyNumberFormat="0" applyAlignment="0" applyProtection="0"/>
    <xf numFmtId="0" fontId="28" fillId="21" borderId="2465" applyNumberFormat="0" applyAlignment="0" applyProtection="0"/>
    <xf numFmtId="0" fontId="12" fillId="61" borderId="2454" applyNumberFormat="0">
      <alignment horizontal="left" vertical="center"/>
    </xf>
    <xf numFmtId="0" fontId="12" fillId="60" borderId="2454" applyNumberFormat="0">
      <alignment horizontal="centerContinuous" vertical="center" wrapText="1"/>
    </xf>
    <xf numFmtId="0" fontId="12" fillId="61" borderId="2454" applyNumberFormat="0">
      <alignment horizontal="left" vertical="center"/>
    </xf>
    <xf numFmtId="0" fontId="12" fillId="60" borderId="2454" applyNumberFormat="0">
      <alignment horizontal="centerContinuous" vertical="center" wrapText="1"/>
    </xf>
    <xf numFmtId="0" fontId="12" fillId="25" borderId="2477" applyNumberFormat="0" applyProtection="0">
      <alignment horizontal="left" vertical="center"/>
    </xf>
    <xf numFmtId="0" fontId="17" fillId="21" borderId="2478" applyNumberFormat="0" applyAlignment="0" applyProtection="0"/>
    <xf numFmtId="0" fontId="30" fillId="0" borderId="2480" applyNumberFormat="0" applyFill="0" applyAlignment="0" applyProtection="0"/>
    <xf numFmtId="0" fontId="12" fillId="25" borderId="2477" applyNumberFormat="0" applyProtection="0">
      <alignment horizontal="left" vertical="center"/>
    </xf>
    <xf numFmtId="0" fontId="25" fillId="8" borderId="2478" applyNumberFormat="0" applyAlignment="0" applyProtection="0"/>
    <xf numFmtId="0" fontId="28" fillId="21" borderId="2479" applyNumberFormat="0" applyAlignment="0" applyProtection="0"/>
    <xf numFmtId="0" fontId="12" fillId="61" borderId="2478" applyNumberFormat="0">
      <alignment horizontal="left" vertical="center"/>
    </xf>
    <xf numFmtId="0" fontId="12" fillId="60" borderId="2478" applyNumberFormat="0">
      <alignment horizontal="centerContinuous" vertical="center" wrapText="1"/>
    </xf>
    <xf numFmtId="0" fontId="12" fillId="61" borderId="2478" applyNumberFormat="0">
      <alignment horizontal="left" vertical="center"/>
    </xf>
    <xf numFmtId="0" fontId="12" fillId="60" borderId="2478" applyNumberFormat="0">
      <alignment horizontal="centerContinuous" vertical="center" wrapText="1"/>
    </xf>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78" applyNumberFormat="0" applyAlignment="0" applyProtection="0"/>
    <xf numFmtId="0" fontId="25" fillId="8" borderId="2478" applyNumberFormat="0" applyAlignment="0" applyProtection="0"/>
    <xf numFmtId="0" fontId="28" fillId="21" borderId="2479" applyNumberFormat="0" applyAlignment="0" applyProtection="0"/>
    <xf numFmtId="0" fontId="30" fillId="0" borderId="2480" applyNumberFormat="0" applyFill="0" applyAlignment="0" applyProtection="0"/>
    <xf numFmtId="0" fontId="17" fillId="21" borderId="2478" applyNumberFormat="0" applyAlignment="0" applyProtection="0"/>
    <xf numFmtId="0" fontId="25" fillId="8" borderId="2478" applyNumberFormat="0" applyAlignment="0" applyProtection="0"/>
    <xf numFmtId="0" fontId="25" fillId="8" borderId="2454" applyNumberFormat="0" applyAlignment="0" applyProtection="0"/>
    <xf numFmtId="0" fontId="12" fillId="24" borderId="2481" applyNumberFormat="0" applyFont="0" applyAlignment="0" applyProtection="0"/>
    <xf numFmtId="0" fontId="12" fillId="25" borderId="2407" applyNumberFormat="0" applyProtection="0">
      <alignment horizontal="left" vertical="center"/>
    </xf>
    <xf numFmtId="0" fontId="12" fillId="25" borderId="2407" applyNumberFormat="0" applyProtection="0">
      <alignment horizontal="left" vertical="center"/>
    </xf>
    <xf numFmtId="0" fontId="12" fillId="25" borderId="2393" applyNumberFormat="0" applyProtection="0">
      <alignment horizontal="left" vertical="center"/>
    </xf>
    <xf numFmtId="0" fontId="12" fillId="25" borderId="2393" applyNumberFormat="0" applyProtection="0">
      <alignment horizontal="left" vertical="center"/>
    </xf>
    <xf numFmtId="0" fontId="17" fillId="21" borderId="2454" applyNumberFormat="0" applyAlignment="0" applyProtection="0"/>
    <xf numFmtId="0" fontId="12" fillId="24" borderId="2481"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28" fillId="21" borderId="2456" applyNumberFormat="0" applyAlignment="0" applyProtection="0"/>
    <xf numFmtId="0" fontId="30" fillId="0" borderId="2401" applyNumberFormat="0" applyFill="0" applyAlignment="0" applyProtection="0"/>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5" fillId="8" borderId="2399" applyNumberFormat="0" applyAlignment="0" applyProtection="0"/>
    <xf numFmtId="0" fontId="17" fillId="21" borderId="2399" applyNumberFormat="0" applyAlignment="0" applyProtection="0"/>
    <xf numFmtId="0" fontId="30" fillId="0" borderId="2401" applyNumberFormat="0" applyFill="0" applyAlignment="0" applyProtection="0"/>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5" fillId="8" borderId="2399" applyNumberFormat="0" applyAlignment="0" applyProtection="0"/>
    <xf numFmtId="0" fontId="17" fillId="21" borderId="2399" applyNumberFormat="0" applyAlignment="0" applyProtection="0"/>
    <xf numFmtId="0" fontId="12" fillId="61" borderId="2454" applyNumberFormat="0">
      <alignment horizontal="left" vertical="center"/>
    </xf>
    <xf numFmtId="0" fontId="30" fillId="0" borderId="2401" applyNumberFormat="0" applyFill="0" applyAlignment="0" applyProtection="0"/>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5" fillId="8" borderId="2399" applyNumberFormat="0" applyAlignment="0" applyProtection="0"/>
    <xf numFmtId="0" fontId="17" fillId="21" borderId="2399" applyNumberFormat="0" applyAlignment="0" applyProtection="0"/>
    <xf numFmtId="0" fontId="12" fillId="25" borderId="2393" applyNumberFormat="0" applyProtection="0">
      <alignment horizontal="left" vertical="center"/>
    </xf>
    <xf numFmtId="0" fontId="30" fillId="0" borderId="2401" applyNumberFormat="0" applyFill="0" applyAlignment="0" applyProtection="0"/>
    <xf numFmtId="0" fontId="12" fillId="25" borderId="2393" applyNumberFormat="0" applyProtection="0">
      <alignment horizontal="left" vertical="center"/>
    </xf>
    <xf numFmtId="0" fontId="12" fillId="60" borderId="2454" applyNumberFormat="0">
      <alignment horizontal="centerContinuous" vertical="center" wrapText="1"/>
    </xf>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25" fillId="8" borderId="2399" applyNumberFormat="0" applyAlignment="0" applyProtection="0"/>
    <xf numFmtId="0" fontId="25" fillId="8" borderId="2491" applyNumberFormat="0" applyAlignment="0" applyProtection="0"/>
    <xf numFmtId="0" fontId="12" fillId="24" borderId="2492" applyNumberFormat="0" applyFont="0" applyAlignment="0" applyProtection="0"/>
    <xf numFmtId="0" fontId="17" fillId="21" borderId="2491" applyNumberFormat="0" applyAlignment="0" applyProtection="0"/>
    <xf numFmtId="0" fontId="12" fillId="25" borderId="2416" applyNumberFormat="0" applyProtection="0">
      <alignment horizontal="left" vertical="center"/>
    </xf>
    <xf numFmtId="0" fontId="12" fillId="25" borderId="2416" applyNumberFormat="0" applyProtection="0">
      <alignment horizontal="left" vertical="center"/>
    </xf>
    <xf numFmtId="0" fontId="17" fillId="21" borderId="2399" applyNumberFormat="0" applyAlignment="0" applyProtection="0"/>
    <xf numFmtId="0" fontId="17" fillId="21" borderId="2454" applyNumberFormat="0" applyAlignment="0" applyProtection="0"/>
    <xf numFmtId="0" fontId="25" fillId="8" borderId="2454" applyNumberFormat="0" applyAlignment="0" applyProtection="0"/>
    <xf numFmtId="0" fontId="12" fillId="24" borderId="2481" applyNumberFormat="0" applyFont="0" applyAlignment="0" applyProtection="0"/>
    <xf numFmtId="229" fontId="81" fillId="65" borderId="2334" applyFont="0" applyFill="0" applyBorder="0" applyAlignment="0" applyProtection="0"/>
    <xf numFmtId="0" fontId="12" fillId="61" borderId="2454" applyNumberFormat="0">
      <alignment horizontal="left" vertical="center"/>
    </xf>
    <xf numFmtId="0" fontId="17" fillId="21" borderId="2491" applyNumberFormat="0" applyAlignment="0" applyProtection="0"/>
    <xf numFmtId="0" fontId="30" fillId="0" borderId="2401" applyNumberFormat="0" applyFill="0" applyAlignment="0" applyProtection="0"/>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5" fillId="8" borderId="2399" applyNumberFormat="0" applyAlignment="0" applyProtection="0"/>
    <xf numFmtId="0" fontId="17" fillId="21" borderId="2399" applyNumberFormat="0" applyAlignment="0" applyProtection="0"/>
    <xf numFmtId="0" fontId="30" fillId="0" borderId="2401" applyNumberFormat="0" applyFill="0" applyAlignment="0" applyProtection="0"/>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5" fillId="8" borderId="2399" applyNumberFormat="0" applyAlignment="0" applyProtection="0"/>
    <xf numFmtId="0" fontId="17" fillId="21" borderId="2399" applyNumberFormat="0" applyAlignment="0" applyProtection="0"/>
    <xf numFmtId="0" fontId="12" fillId="24" borderId="2481" applyNumberFormat="0" applyFont="0" applyAlignment="0" applyProtection="0"/>
    <xf numFmtId="0" fontId="12" fillId="60" borderId="2454" applyNumberFormat="0">
      <alignment horizontal="centerContinuous" vertical="center" wrapText="1"/>
    </xf>
    <xf numFmtId="0" fontId="12" fillId="25" borderId="2416" applyNumberFormat="0" applyProtection="0">
      <alignment horizontal="left" vertical="center"/>
    </xf>
    <xf numFmtId="0" fontId="12" fillId="25" borderId="2416" applyNumberFormat="0" applyProtection="0">
      <alignment horizontal="left" vertical="center"/>
    </xf>
    <xf numFmtId="0" fontId="30" fillId="0" borderId="2401" applyNumberFormat="0" applyFill="0" applyAlignment="0" applyProtection="0"/>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5" fillId="8" borderId="2399" applyNumberFormat="0" applyAlignment="0" applyProtection="0"/>
    <xf numFmtId="0" fontId="17" fillId="21" borderId="2399" applyNumberFormat="0" applyAlignment="0" applyProtection="0"/>
    <xf numFmtId="0" fontId="17" fillId="21" borderId="2399" applyNumberFormat="0" applyAlignment="0" applyProtection="0"/>
    <xf numFmtId="0" fontId="25" fillId="8" borderId="2399" applyNumberFormat="0" applyAlignment="0" applyProtection="0"/>
    <xf numFmtId="0" fontId="28" fillId="21" borderId="2400" applyNumberFormat="0" applyAlignment="0" applyProtection="0"/>
    <xf numFmtId="0" fontId="30" fillId="0" borderId="2401" applyNumberFormat="0" applyFill="0" applyAlignment="0" applyProtection="0"/>
    <xf numFmtId="0" fontId="17" fillId="21" borderId="2399" applyNumberFormat="0" applyAlignment="0" applyProtection="0"/>
    <xf numFmtId="0" fontId="25" fillId="8" borderId="2399" applyNumberFormat="0" applyAlignment="0" applyProtection="0"/>
    <xf numFmtId="0" fontId="28" fillId="21" borderId="2400" applyNumberFormat="0" applyAlignment="0" applyProtection="0"/>
    <xf numFmtId="0" fontId="30" fillId="0" borderId="2401" applyNumberFormat="0" applyFill="0" applyAlignment="0" applyProtection="0"/>
    <xf numFmtId="0" fontId="12" fillId="25" borderId="2393" applyNumberFormat="0" applyProtection="0">
      <alignment horizontal="left" vertical="center"/>
    </xf>
    <xf numFmtId="0" fontId="12" fillId="25" borderId="2393" applyNumberFormat="0" applyProtection="0">
      <alignment horizontal="left" vertical="center"/>
    </xf>
    <xf numFmtId="0" fontId="17" fillId="21" borderId="2399" applyNumberFormat="0" applyAlignment="0" applyProtection="0"/>
    <xf numFmtId="0" fontId="25" fillId="8" borderId="2399" applyNumberFormat="0" applyAlignment="0" applyProtection="0"/>
    <xf numFmtId="0" fontId="28" fillId="21" borderId="2400" applyNumberFormat="0" applyAlignment="0" applyProtection="0"/>
    <xf numFmtId="0" fontId="30" fillId="0" borderId="2401" applyNumberFormat="0" applyFill="0" applyAlignment="0" applyProtection="0"/>
    <xf numFmtId="0" fontId="17" fillId="21" borderId="2399" applyNumberFormat="0" applyAlignment="0" applyProtection="0"/>
    <xf numFmtId="0" fontId="25" fillId="8" borderId="2399" applyNumberFormat="0" applyAlignment="0" applyProtection="0"/>
    <xf numFmtId="0" fontId="28" fillId="21" borderId="2456" applyNumberFormat="0" applyAlignment="0" applyProtection="0"/>
    <xf numFmtId="0" fontId="30" fillId="0" borderId="2457" applyNumberFormat="0" applyFill="0" applyAlignment="0" applyProtection="0"/>
    <xf numFmtId="0" fontId="28" fillId="21" borderId="2400" applyNumberFormat="0" applyAlignment="0" applyProtection="0"/>
    <xf numFmtId="0" fontId="30" fillId="0" borderId="2401"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12" fillId="61" borderId="2491" applyNumberFormat="0">
      <alignment horizontal="left" vertical="center"/>
    </xf>
    <xf numFmtId="0" fontId="12" fillId="60" borderId="2491" applyNumberFormat="0">
      <alignment horizontal="centerContinuous" vertical="center" wrapText="1"/>
    </xf>
    <xf numFmtId="0" fontId="30" fillId="0" borderId="2401" applyNumberFormat="0" applyFill="0" applyAlignment="0" applyProtection="0"/>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5" fillId="8" borderId="2399" applyNumberFormat="0" applyAlignment="0" applyProtection="0"/>
    <xf numFmtId="0" fontId="30" fillId="0" borderId="2494" applyNumberFormat="0" applyFill="0" applyAlignment="0" applyProtection="0"/>
    <xf numFmtId="0" fontId="17" fillId="21" borderId="2399" applyNumberFormat="0" applyAlignment="0" applyProtection="0"/>
    <xf numFmtId="0" fontId="12" fillId="61" borderId="2463" applyNumberFormat="0">
      <alignment horizontal="left" vertical="center"/>
    </xf>
    <xf numFmtId="0" fontId="12" fillId="60" borderId="2463" applyNumberFormat="0">
      <alignment horizontal="centerContinuous" vertical="center" wrapText="1"/>
    </xf>
    <xf numFmtId="0" fontId="30" fillId="0" borderId="2420" applyNumberFormat="0" applyFill="0" applyAlignment="0" applyProtection="0"/>
    <xf numFmtId="0" fontId="28" fillId="21" borderId="2419"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5" fillId="8" borderId="2417" applyNumberFormat="0" applyAlignment="0" applyProtection="0"/>
    <xf numFmtId="0" fontId="17" fillId="21" borderId="2417" applyNumberFormat="0" applyAlignment="0" applyProtection="0"/>
    <xf numFmtId="0" fontId="30" fillId="0" borderId="2420" applyNumberFormat="0" applyFill="0" applyAlignment="0" applyProtection="0"/>
    <xf numFmtId="0" fontId="28" fillId="21" borderId="2419"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5" fillId="8" borderId="2417" applyNumberFormat="0" applyAlignment="0" applyProtection="0"/>
    <xf numFmtId="0" fontId="17" fillId="21" borderId="2417" applyNumberFormat="0" applyAlignment="0" applyProtection="0"/>
    <xf numFmtId="0" fontId="12" fillId="61" borderId="2463" applyNumberFormat="0">
      <alignment horizontal="left" vertical="center"/>
    </xf>
    <xf numFmtId="0" fontId="12" fillId="25" borderId="2416" applyNumberFormat="0" applyProtection="0">
      <alignment horizontal="left" vertical="center"/>
    </xf>
    <xf numFmtId="0" fontId="12" fillId="25" borderId="2416" applyNumberFormat="0" applyProtection="0">
      <alignment horizontal="left" vertical="center"/>
    </xf>
    <xf numFmtId="0" fontId="12" fillId="60" borderId="2463" applyNumberFormat="0">
      <alignment horizontal="centerContinuous" vertical="center" wrapText="1"/>
    </xf>
    <xf numFmtId="0" fontId="30" fillId="0" borderId="2420" applyNumberFormat="0" applyFill="0" applyAlignment="0" applyProtection="0"/>
    <xf numFmtId="0" fontId="28" fillId="21" borderId="2419"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5" fillId="8" borderId="2417" applyNumberFormat="0" applyAlignment="0" applyProtection="0"/>
    <xf numFmtId="0" fontId="17" fillId="21" borderId="2417" applyNumberFormat="0" applyAlignment="0" applyProtection="0"/>
    <xf numFmtId="0" fontId="30" fillId="0" borderId="2420" applyNumberFormat="0" applyFill="0" applyAlignment="0" applyProtection="0"/>
    <xf numFmtId="0" fontId="17" fillId="21" borderId="2399" applyNumberFormat="0" applyAlignment="0" applyProtection="0"/>
    <xf numFmtId="0" fontId="25" fillId="8" borderId="2399"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8" fillId="21" borderId="2400" applyNumberFormat="0" applyAlignment="0" applyProtection="0"/>
    <xf numFmtId="0" fontId="30" fillId="0" borderId="2401" applyNumberFormat="0" applyFill="0" applyAlignment="0" applyProtection="0"/>
    <xf numFmtId="0" fontId="17" fillId="21" borderId="2399" applyNumberFormat="0" applyAlignment="0" applyProtection="0"/>
    <xf numFmtId="0" fontId="25" fillId="8" borderId="2399"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8" fillId="21" borderId="2400" applyNumberFormat="0" applyAlignment="0" applyProtection="0"/>
    <xf numFmtId="0" fontId="30" fillId="0" borderId="2401" applyNumberFormat="0" applyFill="0" applyAlignment="0" applyProtection="0"/>
    <xf numFmtId="0" fontId="17" fillId="21" borderId="2399" applyNumberFormat="0" applyAlignment="0" applyProtection="0"/>
    <xf numFmtId="0" fontId="25" fillId="8" borderId="2399"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8" fillId="21" borderId="2400" applyNumberFormat="0" applyAlignment="0" applyProtection="0"/>
    <xf numFmtId="0" fontId="30" fillId="0" borderId="2401" applyNumberFormat="0" applyFill="0" applyAlignment="0" applyProtection="0"/>
    <xf numFmtId="0" fontId="17" fillId="21" borderId="2399" applyNumberFormat="0" applyAlignment="0" applyProtection="0"/>
    <xf numFmtId="0" fontId="25" fillId="8" borderId="2399"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8" fillId="21" borderId="2400" applyNumberFormat="0" applyAlignment="0" applyProtection="0"/>
    <xf numFmtId="0" fontId="30" fillId="0" borderId="2401" applyNumberFormat="0" applyFill="0" applyAlignment="0" applyProtection="0"/>
    <xf numFmtId="0" fontId="17" fillId="21" borderId="2408" applyNumberFormat="0" applyAlignment="0" applyProtection="0"/>
    <xf numFmtId="0" fontId="25" fillId="8" borderId="2408"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0" applyNumberFormat="0" applyAlignment="0" applyProtection="0"/>
    <xf numFmtId="0" fontId="30" fillId="0" borderId="2411" applyNumberFormat="0" applyFill="0" applyAlignment="0" applyProtection="0"/>
    <xf numFmtId="0" fontId="17" fillId="21" borderId="2408" applyNumberFormat="0" applyAlignment="0" applyProtection="0"/>
    <xf numFmtId="0" fontId="25" fillId="8" borderId="2408"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0" applyNumberFormat="0" applyAlignment="0" applyProtection="0"/>
    <xf numFmtId="0" fontId="30" fillId="0" borderId="2411" applyNumberFormat="0" applyFill="0" applyAlignment="0" applyProtection="0"/>
    <xf numFmtId="0" fontId="12" fillId="25" borderId="2407" applyNumberFormat="0" applyProtection="0">
      <alignment horizontal="left" vertical="center"/>
    </xf>
    <xf numFmtId="0" fontId="12" fillId="25" borderId="2407" applyNumberFormat="0" applyProtection="0">
      <alignment horizontal="left" vertical="center"/>
    </xf>
    <xf numFmtId="0" fontId="17" fillId="21" borderId="2408" applyNumberFormat="0" applyAlignment="0" applyProtection="0"/>
    <xf numFmtId="0" fontId="25" fillId="8" borderId="2408"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0" applyNumberFormat="0" applyAlignment="0" applyProtection="0"/>
    <xf numFmtId="0" fontId="30" fillId="0" borderId="2411" applyNumberFormat="0" applyFill="0" applyAlignment="0" applyProtection="0"/>
    <xf numFmtId="0" fontId="17" fillId="21" borderId="2408" applyNumberFormat="0" applyAlignment="0" applyProtection="0"/>
    <xf numFmtId="0" fontId="25" fillId="8" borderId="2408"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0" applyNumberFormat="0" applyAlignment="0" applyProtection="0"/>
    <xf numFmtId="0" fontId="30" fillId="0" borderId="2411" applyNumberFormat="0" applyFill="0" applyAlignment="0" applyProtection="0"/>
    <xf numFmtId="0" fontId="28" fillId="21" borderId="2419"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5" fillId="8" borderId="2417" applyNumberFormat="0" applyAlignment="0" applyProtection="0"/>
    <xf numFmtId="0" fontId="17" fillId="21" borderId="2417" applyNumberFormat="0" applyAlignment="0" applyProtection="0"/>
    <xf numFmtId="0" fontId="30" fillId="0" borderId="2411" applyNumberFormat="0" applyFill="0" applyAlignment="0" applyProtection="0"/>
    <xf numFmtId="0" fontId="28" fillId="21" borderId="2410"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5" fillId="8" borderId="2408" applyNumberFormat="0" applyAlignment="0" applyProtection="0"/>
    <xf numFmtId="0" fontId="17" fillId="21" borderId="2408" applyNumberFormat="0" applyAlignment="0" applyProtection="0"/>
    <xf numFmtId="0" fontId="30" fillId="0" borderId="2411" applyNumberFormat="0" applyFill="0" applyAlignment="0" applyProtection="0"/>
    <xf numFmtId="0" fontId="28" fillId="21" borderId="2410" applyNumberFormat="0" applyAlignment="0" applyProtection="0"/>
    <xf numFmtId="0" fontId="12" fillId="24" borderId="2409" applyNumberFormat="0" applyFont="0" applyAlignment="0" applyProtection="0"/>
    <xf numFmtId="0" fontId="12" fillId="25" borderId="2416" applyNumberFormat="0" applyProtection="0">
      <alignment horizontal="left" vertical="center"/>
    </xf>
    <xf numFmtId="0" fontId="12" fillId="25" borderId="2416" applyNumberFormat="0" applyProtection="0">
      <alignment horizontal="left" vertical="center"/>
    </xf>
    <xf numFmtId="0" fontId="25" fillId="8" borderId="2463" applyNumberFormat="0" applyAlignment="0" applyProtection="0"/>
    <xf numFmtId="0" fontId="12" fillId="25" borderId="2438" applyNumberFormat="0" applyProtection="0">
      <alignment horizontal="left" vertical="center"/>
    </xf>
    <xf numFmtId="0" fontId="12" fillId="25" borderId="2438" applyNumberFormat="0" applyProtection="0">
      <alignment horizontal="left" vertical="center"/>
    </xf>
    <xf numFmtId="0" fontId="12" fillId="24" borderId="2409" applyNumberFormat="0" applyFont="0" applyAlignment="0" applyProtection="0"/>
    <xf numFmtId="0" fontId="12" fillId="61" borderId="2463" applyNumberFormat="0">
      <alignment horizontal="left" vertical="center"/>
    </xf>
    <xf numFmtId="0" fontId="12" fillId="60" borderId="2463" applyNumberFormat="0">
      <alignment horizontal="centerContinuous" vertical="center" wrapText="1"/>
    </xf>
    <xf numFmtId="0" fontId="30" fillId="0" borderId="2466" applyNumberFormat="0" applyFill="0" applyAlignment="0" applyProtection="0"/>
    <xf numFmtId="0" fontId="17" fillId="21" borderId="2463" applyNumberFormat="0" applyAlignment="0" applyProtection="0"/>
    <xf numFmtId="0" fontId="25" fillId="8" borderId="2408" applyNumberFormat="0" applyAlignment="0" applyProtection="0"/>
    <xf numFmtId="0" fontId="25" fillId="8" borderId="2463" applyNumberFormat="0" applyAlignment="0" applyProtection="0"/>
    <xf numFmtId="0" fontId="28" fillId="21" borderId="2465" applyNumberFormat="0" applyAlignment="0" applyProtection="0"/>
    <xf numFmtId="0" fontId="28" fillId="21" borderId="2465" applyNumberFormat="0" applyAlignment="0" applyProtection="0"/>
    <xf numFmtId="0" fontId="17" fillId="21" borderId="2417" applyNumberFormat="0" applyAlignment="0" applyProtection="0"/>
    <xf numFmtId="0" fontId="17" fillId="21" borderId="2408" applyNumberFormat="0" applyAlignment="0" applyProtection="0"/>
    <xf numFmtId="0" fontId="25" fillId="8" borderId="2417"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7" fillId="21" borderId="2417" applyNumberFormat="0" applyAlignment="0" applyProtection="0"/>
    <xf numFmtId="0" fontId="25" fillId="8" borderId="2417"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2" fillId="25" borderId="2416" applyNumberFormat="0" applyProtection="0">
      <alignment horizontal="left" vertical="center"/>
    </xf>
    <xf numFmtId="0" fontId="12" fillId="25" borderId="2416" applyNumberFormat="0" applyProtection="0">
      <alignment horizontal="left" vertical="center"/>
    </xf>
    <xf numFmtId="0" fontId="17" fillId="21" borderId="2417" applyNumberFormat="0" applyAlignment="0" applyProtection="0"/>
    <xf numFmtId="0" fontId="25" fillId="8" borderId="2417"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7" fillId="21" borderId="2417" applyNumberFormat="0" applyAlignment="0" applyProtection="0"/>
    <xf numFmtId="0" fontId="25" fillId="8" borderId="2417"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2" fillId="25" borderId="2438" applyNumberFormat="0" applyProtection="0">
      <alignment horizontal="left" vertical="center"/>
    </xf>
    <xf numFmtId="0" fontId="12" fillId="25" borderId="2438" applyNumberFormat="0" applyProtection="0">
      <alignment horizontal="left" vertical="center"/>
    </xf>
    <xf numFmtId="0" fontId="30" fillId="0" borderId="2411" applyNumberFormat="0" applyFill="0" applyAlignment="0" applyProtection="0"/>
    <xf numFmtId="0" fontId="28" fillId="21" borderId="2410"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5" fillId="8" borderId="2408" applyNumberFormat="0" applyAlignment="0" applyProtection="0"/>
    <xf numFmtId="0" fontId="17" fillId="21" borderId="2408" applyNumberFormat="0" applyAlignment="0" applyProtection="0"/>
    <xf numFmtId="0" fontId="30" fillId="0" borderId="2411" applyNumberFormat="0" applyFill="0" applyAlignment="0" applyProtection="0"/>
    <xf numFmtId="0" fontId="28" fillId="21" borderId="2410"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12" fillId="61" borderId="2463" applyNumberFormat="0">
      <alignment horizontal="left" vertical="center"/>
    </xf>
    <xf numFmtId="0" fontId="12" fillId="25" borderId="2453" applyNumberFormat="0" applyProtection="0">
      <alignment horizontal="left" vertical="center"/>
    </xf>
    <xf numFmtId="0" fontId="12" fillId="25" borderId="2453" applyNumberFormat="0" applyProtection="0">
      <alignment horizontal="left" vertical="center"/>
    </xf>
    <xf numFmtId="0" fontId="12" fillId="60" borderId="2463" applyNumberFormat="0">
      <alignment horizontal="centerContinuous" vertical="center" wrapText="1"/>
    </xf>
    <xf numFmtId="0" fontId="25" fillId="8" borderId="2408" applyNumberFormat="0" applyAlignment="0" applyProtection="0"/>
    <xf numFmtId="0" fontId="17" fillId="21" borderId="2408" applyNumberFormat="0" applyAlignment="0" applyProtection="0"/>
    <xf numFmtId="0" fontId="17" fillId="21" borderId="2463" applyNumberFormat="0" applyAlignment="0" applyProtection="0"/>
    <xf numFmtId="0" fontId="25" fillId="8" borderId="2463" applyNumberFormat="0" applyAlignment="0" applyProtection="0"/>
    <xf numFmtId="0" fontId="12" fillId="61" borderId="2491" applyNumberFormat="0">
      <alignment horizontal="left" vertical="center"/>
    </xf>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12" fillId="60" borderId="2491" applyNumberFormat="0">
      <alignment horizontal="centerContinuous" vertical="center" wrapText="1"/>
    </xf>
    <xf numFmtId="0" fontId="28" fillId="21" borderId="2465" applyNumberFormat="0" applyAlignment="0" applyProtection="0"/>
    <xf numFmtId="0" fontId="30" fillId="0" borderId="2466"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63" applyNumberFormat="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17" fillId="21" borderId="2417" applyNumberFormat="0" applyAlignment="0" applyProtection="0"/>
    <xf numFmtId="0" fontId="25" fillId="8" borderId="2417"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7" fillId="21" borderId="2417" applyNumberFormat="0" applyAlignment="0" applyProtection="0"/>
    <xf numFmtId="0" fontId="25" fillId="8" borderId="2417"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2" fillId="25" borderId="2416" applyNumberFormat="0" applyProtection="0">
      <alignment horizontal="left" vertical="center"/>
    </xf>
    <xf numFmtId="0" fontId="12" fillId="25" borderId="2416" applyNumberFormat="0" applyProtection="0">
      <alignment horizontal="left" vertical="center"/>
    </xf>
    <xf numFmtId="0" fontId="17" fillId="21" borderId="2417" applyNumberFormat="0" applyAlignment="0" applyProtection="0"/>
    <xf numFmtId="0" fontId="25" fillId="8" borderId="2417"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7" fillId="21" borderId="2417" applyNumberFormat="0" applyAlignment="0" applyProtection="0"/>
    <xf numFmtId="0" fontId="25" fillId="8" borderId="2417"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17" fillId="21" borderId="2439" applyNumberFormat="0" applyAlignment="0" applyProtection="0"/>
    <xf numFmtId="0" fontId="25" fillId="8" borderId="2439" applyNumberFormat="0" applyAlignment="0" applyProtection="0"/>
    <xf numFmtId="0" fontId="12" fillId="24" borderId="2440" applyNumberFormat="0" applyFont="0" applyAlignment="0" applyProtection="0"/>
    <xf numFmtId="0" fontId="12" fillId="24" borderId="2440" applyNumberFormat="0" applyFont="0" applyAlignment="0" applyProtection="0"/>
    <xf numFmtId="0" fontId="28" fillId="21" borderId="2441" applyNumberFormat="0" applyAlignment="0" applyProtection="0"/>
    <xf numFmtId="0" fontId="30" fillId="0" borderId="2442" applyNumberFormat="0" applyFill="0" applyAlignment="0" applyProtection="0"/>
    <xf numFmtId="0" fontId="17" fillId="21" borderId="2439" applyNumberFormat="0" applyAlignment="0" applyProtection="0"/>
    <xf numFmtId="0" fontId="25" fillId="8" borderId="2439" applyNumberFormat="0" applyAlignment="0" applyProtection="0"/>
    <xf numFmtId="0" fontId="12" fillId="24" borderId="2440" applyNumberFormat="0" applyFont="0" applyAlignment="0" applyProtection="0"/>
    <xf numFmtId="0" fontId="12" fillId="24" borderId="2440" applyNumberFormat="0" applyFont="0" applyAlignment="0" applyProtection="0"/>
    <xf numFmtId="0" fontId="28" fillId="21" borderId="2441" applyNumberFormat="0" applyAlignment="0" applyProtection="0"/>
    <xf numFmtId="0" fontId="30" fillId="0" borderId="2442" applyNumberFormat="0" applyFill="0" applyAlignment="0" applyProtection="0"/>
    <xf numFmtId="0" fontId="12" fillId="25" borderId="2438" applyNumberFormat="0" applyProtection="0">
      <alignment horizontal="left" vertical="center"/>
    </xf>
    <xf numFmtId="0" fontId="12" fillId="25" borderId="2438" applyNumberFormat="0" applyProtection="0">
      <alignment horizontal="left" vertical="center"/>
    </xf>
    <xf numFmtId="0" fontId="17" fillId="21" borderId="2439" applyNumberFormat="0" applyAlignment="0" applyProtection="0"/>
    <xf numFmtId="0" fontId="25" fillId="8" borderId="2439" applyNumberFormat="0" applyAlignment="0" applyProtection="0"/>
    <xf numFmtId="0" fontId="12" fillId="24" borderId="2440" applyNumberFormat="0" applyFont="0" applyAlignment="0" applyProtection="0"/>
    <xf numFmtId="0" fontId="12" fillId="24" borderId="2440" applyNumberFormat="0" applyFont="0" applyAlignment="0" applyProtection="0"/>
    <xf numFmtId="0" fontId="28" fillId="21" borderId="2441" applyNumberFormat="0" applyAlignment="0" applyProtection="0"/>
    <xf numFmtId="0" fontId="30" fillId="0" borderId="2442" applyNumberFormat="0" applyFill="0" applyAlignment="0" applyProtection="0"/>
    <xf numFmtId="0" fontId="17" fillId="21" borderId="2439" applyNumberFormat="0" applyAlignment="0" applyProtection="0"/>
    <xf numFmtId="0" fontId="25" fillId="8" borderId="2439" applyNumberFormat="0" applyAlignment="0" applyProtection="0"/>
    <xf numFmtId="0" fontId="12" fillId="24" borderId="2440" applyNumberFormat="0" applyFont="0" applyAlignment="0" applyProtection="0"/>
    <xf numFmtId="0" fontId="12" fillId="24" borderId="2440" applyNumberFormat="0" applyFont="0" applyAlignment="0" applyProtection="0"/>
    <xf numFmtId="0" fontId="28" fillId="21" borderId="2441" applyNumberFormat="0" applyAlignment="0" applyProtection="0"/>
    <xf numFmtId="0" fontId="30" fillId="0" borderId="2442" applyNumberFormat="0" applyFill="0" applyAlignment="0" applyProtection="0"/>
    <xf numFmtId="0" fontId="12" fillId="61" borderId="2463" applyNumberFormat="0">
      <alignment horizontal="left" vertical="center"/>
    </xf>
    <xf numFmtId="0" fontId="12" fillId="60" borderId="2463" applyNumberFormat="0">
      <alignment horizontal="centerContinuous" vertical="center" wrapText="1"/>
    </xf>
    <xf numFmtId="0" fontId="12" fillId="61" borderId="2463" applyNumberFormat="0">
      <alignment horizontal="left" vertical="center"/>
    </xf>
    <xf numFmtId="0" fontId="12" fillId="60" borderId="2463" applyNumberFormat="0">
      <alignment horizontal="centerContinuous" vertical="center" wrapText="1"/>
    </xf>
    <xf numFmtId="0" fontId="12" fillId="25" borderId="2453" applyNumberFormat="0" applyProtection="0">
      <alignment horizontal="left" vertical="center"/>
    </xf>
    <xf numFmtId="0" fontId="12" fillId="25" borderId="2453" applyNumberFormat="0" applyProtection="0">
      <alignment horizontal="left" vertical="center"/>
    </xf>
    <xf numFmtId="0" fontId="30" fillId="0" borderId="2457" applyNumberFormat="0" applyFill="0" applyAlignment="0" applyProtection="0"/>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54" applyNumberFormat="0" applyAlignment="0" applyProtection="0"/>
    <xf numFmtId="0" fontId="30" fillId="0" borderId="2457" applyNumberFormat="0" applyFill="0" applyAlignment="0" applyProtection="0"/>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54" applyNumberFormat="0" applyAlignment="0" applyProtection="0"/>
    <xf numFmtId="0" fontId="30" fillId="0" borderId="2457" applyNumberFormat="0" applyFill="0" applyAlignment="0" applyProtection="0"/>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43" applyNumberFormat="0" applyAlignment="0" applyProtection="0"/>
    <xf numFmtId="0" fontId="25" fillId="8" borderId="2443" applyNumberFormat="0" applyAlignment="0" applyProtection="0"/>
    <xf numFmtId="0" fontId="28" fillId="21" borderId="2444" applyNumberFormat="0" applyAlignment="0" applyProtection="0"/>
    <xf numFmtId="0" fontId="30" fillId="0" borderId="2445" applyNumberFormat="0" applyFill="0" applyAlignment="0" applyProtection="0"/>
    <xf numFmtId="0" fontId="17" fillId="21" borderId="2443" applyNumberFormat="0" applyAlignment="0" applyProtection="0"/>
    <xf numFmtId="0" fontId="25" fillId="8" borderId="2443" applyNumberFormat="0" applyAlignment="0" applyProtection="0"/>
    <xf numFmtId="0" fontId="28" fillId="21" borderId="2465" applyNumberFormat="0" applyAlignment="0" applyProtection="0"/>
    <xf numFmtId="0" fontId="28" fillId="21" borderId="2444" applyNumberFormat="0" applyAlignment="0" applyProtection="0"/>
    <xf numFmtId="0" fontId="30" fillId="0" borderId="2445" applyNumberFormat="0" applyFill="0" applyAlignment="0" applyProtection="0"/>
    <xf numFmtId="0" fontId="12" fillId="25" borderId="2438" applyNumberFormat="0" applyProtection="0">
      <alignment horizontal="left" vertical="center"/>
    </xf>
    <xf numFmtId="0" fontId="12" fillId="25" borderId="2438" applyNumberFormat="0" applyProtection="0">
      <alignment horizontal="left" vertical="center"/>
    </xf>
    <xf numFmtId="0" fontId="17" fillId="21" borderId="2443" applyNumberFormat="0" applyAlignment="0" applyProtection="0"/>
    <xf numFmtId="0" fontId="25" fillId="8" borderId="244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44" applyNumberFormat="0" applyAlignment="0" applyProtection="0"/>
    <xf numFmtId="0" fontId="30" fillId="0" borderId="2445" applyNumberFormat="0" applyFill="0" applyAlignment="0" applyProtection="0"/>
    <xf numFmtId="0" fontId="17" fillId="21" borderId="2443" applyNumberFormat="0" applyAlignment="0" applyProtection="0"/>
    <xf numFmtId="0" fontId="25" fillId="8" borderId="2443" applyNumberFormat="0" applyAlignment="0" applyProtection="0"/>
    <xf numFmtId="0" fontId="28" fillId="21" borderId="2444" applyNumberFormat="0" applyAlignment="0" applyProtection="0"/>
    <xf numFmtId="0" fontId="30" fillId="0" borderId="2445" applyNumberFormat="0" applyFill="0" applyAlignment="0" applyProtection="0"/>
    <xf numFmtId="0" fontId="25" fillId="8" borderId="2463" applyNumberFormat="0" applyAlignment="0" applyProtection="0"/>
    <xf numFmtId="0" fontId="12" fillId="25" borderId="2489" applyNumberFormat="0" applyProtection="0">
      <alignment horizontal="left" vertical="center"/>
    </xf>
    <xf numFmtId="0" fontId="17" fillId="21" borderId="2463" applyNumberFormat="0" applyAlignment="0" applyProtection="0"/>
    <xf numFmtId="0" fontId="30" fillId="0" borderId="2466" applyNumberFormat="0" applyFill="0" applyAlignment="0" applyProtection="0"/>
    <xf numFmtId="0" fontId="12" fillId="25" borderId="2489" applyNumberFormat="0" applyProtection="0">
      <alignment horizontal="left" vertical="center"/>
    </xf>
    <xf numFmtId="0" fontId="25" fillId="8" borderId="2463" applyNumberFormat="0" applyAlignment="0" applyProtection="0"/>
    <xf numFmtId="0" fontId="17" fillId="21" borderId="2463" applyNumberFormat="0" applyAlignment="0" applyProtection="0"/>
    <xf numFmtId="0" fontId="12" fillId="24" borderId="2464" applyNumberFormat="0" applyFont="0" applyAlignment="0" applyProtection="0"/>
    <xf numFmtId="0" fontId="17" fillId="21" borderId="2454" applyNumberFormat="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30" fillId="0" borderId="2457" applyNumberFormat="0" applyFill="0" applyAlignment="0" applyProtection="0"/>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54" applyNumberFormat="0" applyAlignment="0" applyProtection="0"/>
    <xf numFmtId="0" fontId="12" fillId="24" borderId="2464" applyNumberFormat="0" applyFont="0" applyAlignment="0" applyProtection="0"/>
    <xf numFmtId="0" fontId="28" fillId="21" borderId="2465" applyNumberFormat="0" applyAlignment="0" applyProtection="0"/>
    <xf numFmtId="0" fontId="12" fillId="24" borderId="2464" applyNumberFormat="0" applyFont="0" applyAlignment="0" applyProtection="0"/>
    <xf numFmtId="0" fontId="12" fillId="61" borderId="2463" applyNumberFormat="0">
      <alignment horizontal="left" vertical="center"/>
    </xf>
    <xf numFmtId="0" fontId="12" fillId="60" borderId="2463" applyNumberFormat="0">
      <alignment horizontal="centerContinuous" vertical="center" wrapText="1"/>
    </xf>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30" fillId="0" borderId="2457" applyNumberFormat="0" applyFill="0" applyAlignment="0" applyProtection="0"/>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54" applyNumberFormat="0" applyAlignment="0" applyProtection="0"/>
    <xf numFmtId="0" fontId="30" fillId="0" borderId="2457" applyNumberFormat="0" applyFill="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54" applyNumberFormat="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2" fillId="61" borderId="2512" applyNumberFormat="0">
      <alignment horizontal="left" vertical="center"/>
    </xf>
    <xf numFmtId="0" fontId="12" fillId="60" borderId="2512" applyNumberFormat="0">
      <alignment horizontal="centerContinuous" vertical="center" wrapText="1"/>
    </xf>
    <xf numFmtId="0" fontId="12" fillId="61" borderId="2500" applyNumberFormat="0">
      <alignment horizontal="left" vertical="center"/>
    </xf>
    <xf numFmtId="0" fontId="12" fillId="60" borderId="2500" applyNumberFormat="0">
      <alignment horizontal="centerContinuous" vertical="center" wrapText="1"/>
    </xf>
    <xf numFmtId="0" fontId="12" fillId="25" borderId="2477" applyNumberFormat="0" applyProtection="0">
      <alignment horizontal="left" vertical="center"/>
    </xf>
    <xf numFmtId="0" fontId="12" fillId="25" borderId="2477" applyNumberFormat="0" applyProtection="0">
      <alignment horizontal="left" vertical="center"/>
    </xf>
    <xf numFmtId="171" fontId="85" fillId="0" borderId="2476"/>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30" fillId="0" borderId="2457" applyNumberFormat="0" applyFill="0" applyAlignment="0" applyProtection="0"/>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54" applyNumberFormat="0" applyAlignment="0" applyProtection="0"/>
    <xf numFmtId="0" fontId="30" fillId="0" borderId="2457" applyNumberFormat="0" applyFill="0" applyAlignment="0" applyProtection="0"/>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54" applyNumberFormat="0" applyAlignment="0" applyProtection="0"/>
    <xf numFmtId="0" fontId="30" fillId="0" borderId="2480" applyNumberFormat="0" applyFill="0" applyAlignment="0" applyProtection="0"/>
    <xf numFmtId="0" fontId="28" fillId="21" borderId="2479"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25" fillId="8" borderId="2478" applyNumberFormat="0" applyAlignment="0" applyProtection="0"/>
    <xf numFmtId="0" fontId="17" fillId="21" borderId="2478" applyNumberFormat="0" applyAlignment="0" applyProtection="0"/>
    <xf numFmtId="0" fontId="30" fillId="0" borderId="2480" applyNumberFormat="0" applyFill="0" applyAlignment="0" applyProtection="0"/>
    <xf numFmtId="0" fontId="28" fillId="21" borderId="2479"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25" fillId="8" borderId="2478" applyNumberFormat="0" applyAlignment="0" applyProtection="0"/>
    <xf numFmtId="0" fontId="17" fillId="21" borderId="2478" applyNumberFormat="0" applyAlignment="0" applyProtection="0"/>
    <xf numFmtId="0" fontId="30" fillId="0" borderId="2480" applyNumberFormat="0" applyFill="0" applyAlignment="0" applyProtection="0"/>
    <xf numFmtId="0" fontId="28" fillId="21" borderId="2479" applyNumberFormat="0" applyAlignment="0" applyProtection="0"/>
    <xf numFmtId="0" fontId="12" fillId="24" borderId="2481" applyNumberFormat="0" applyFont="0" applyAlignment="0" applyProtection="0"/>
    <xf numFmtId="0" fontId="12" fillId="61" borderId="2512" applyNumberFormat="0">
      <alignment horizontal="left" vertical="center"/>
    </xf>
    <xf numFmtId="0" fontId="12" fillId="60" borderId="2512" applyNumberFormat="0">
      <alignment horizontal="centerContinuous" vertical="center" wrapText="1"/>
    </xf>
    <xf numFmtId="0" fontId="12" fillId="24" borderId="2481" applyNumberFormat="0" applyFont="0" applyAlignment="0" applyProtection="0"/>
    <xf numFmtId="0" fontId="25" fillId="8" borderId="2478" applyNumberFormat="0" applyAlignment="0" applyProtection="0"/>
    <xf numFmtId="0" fontId="17" fillId="21" borderId="2478" applyNumberFormat="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2" fillId="61" borderId="2512" applyNumberFormat="0">
      <alignment horizontal="left" vertical="center"/>
    </xf>
    <xf numFmtId="0" fontId="12" fillId="60" borderId="2512" applyNumberFormat="0">
      <alignment horizontal="centerContinuous" vertical="center" wrapText="1"/>
    </xf>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30" fillId="0" borderId="2480"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28" fillId="21" borderId="2479"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25" fillId="8" borderId="2478" applyNumberFormat="0" applyAlignment="0" applyProtection="0"/>
    <xf numFmtId="0" fontId="17" fillId="21" borderId="2478" applyNumberFormat="0" applyAlignment="0" applyProtection="0"/>
    <xf numFmtId="0" fontId="30" fillId="0" borderId="2457" applyNumberFormat="0" applyFill="0" applyAlignment="0" applyProtection="0"/>
    <xf numFmtId="0" fontId="28" fillId="21" borderId="2456"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25" fillId="8" borderId="2454" applyNumberFormat="0" applyAlignment="0" applyProtection="0"/>
    <xf numFmtId="0" fontId="17" fillId="21" borderId="2454" applyNumberFormat="0" applyAlignment="0" applyProtection="0"/>
    <xf numFmtId="0" fontId="30" fillId="0" borderId="2457" applyNumberFormat="0" applyFill="0" applyAlignment="0" applyProtection="0"/>
    <xf numFmtId="0" fontId="28" fillId="21" borderId="2456"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25" fillId="8" borderId="2454" applyNumberFormat="0" applyAlignment="0" applyProtection="0"/>
    <xf numFmtId="0" fontId="17" fillId="21" borderId="2454" applyNumberFormat="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30" fillId="0" borderId="2457" applyNumberFormat="0" applyFill="0" applyAlignment="0" applyProtection="0"/>
    <xf numFmtId="0" fontId="28" fillId="21" borderId="2456" applyNumberFormat="0" applyAlignment="0" applyProtection="0"/>
    <xf numFmtId="0" fontId="12" fillId="24" borderId="2481" applyNumberFormat="0" applyFont="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2" fillId="24" borderId="2481" applyNumberFormat="0" applyFont="0" applyAlignment="0" applyProtection="0"/>
    <xf numFmtId="0" fontId="28" fillId="21" borderId="2479" applyNumberFormat="0" applyAlignment="0" applyProtection="0"/>
    <xf numFmtId="0" fontId="30" fillId="0" borderId="2480" applyNumberFormat="0" applyFill="0" applyAlignment="0" applyProtection="0"/>
    <xf numFmtId="0" fontId="17" fillId="21" borderId="2478" applyNumberFormat="0" applyAlignment="0" applyProtection="0"/>
    <xf numFmtId="0" fontId="25" fillId="8" borderId="2478" applyNumberFormat="0" applyAlignment="0" applyProtection="0"/>
    <xf numFmtId="0" fontId="25" fillId="8" borderId="2454" applyNumberFormat="0" applyAlignment="0" applyProtection="0"/>
    <xf numFmtId="0" fontId="17" fillId="21" borderId="2454" applyNumberFormat="0" applyAlignment="0" applyProtection="0"/>
    <xf numFmtId="0" fontId="28" fillId="21" borderId="2479" applyNumberFormat="0" applyAlignment="0" applyProtection="0"/>
    <xf numFmtId="0" fontId="30" fillId="0" borderId="2480" applyNumberFormat="0" applyFill="0" applyAlignment="0" applyProtection="0"/>
    <xf numFmtId="0" fontId="30" fillId="0" borderId="2457"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28" fillId="21" borderId="2456"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25" fillId="8" borderId="2454" applyNumberFormat="0" applyAlignment="0" applyProtection="0"/>
    <xf numFmtId="0" fontId="17" fillId="21" borderId="2454"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5" borderId="2489" applyNumberFormat="0" applyProtection="0">
      <alignment horizontal="left" vertical="center"/>
    </xf>
    <xf numFmtId="0" fontId="28" fillId="21" borderId="2456" applyNumberFormat="0" applyAlignment="0" applyProtection="0"/>
    <xf numFmtId="0" fontId="30" fillId="0" borderId="2457" applyNumberFormat="0" applyFill="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17" fillId="21" borderId="2454" applyNumberFormat="0" applyAlignment="0" applyProtection="0"/>
    <xf numFmtId="0" fontId="25" fillId="8" borderId="2454" applyNumberFormat="0" applyAlignment="0" applyProtection="0"/>
    <xf numFmtId="0" fontId="12" fillId="25" borderId="2489" applyNumberFormat="0" applyProtection="0">
      <alignment horizontal="left" vertical="center"/>
    </xf>
    <xf numFmtId="0" fontId="17" fillId="21" borderId="2463" applyNumberForma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28" fillId="21" borderId="2456" applyNumberFormat="0" applyAlignment="0" applyProtection="0"/>
    <xf numFmtId="0" fontId="30" fillId="0" borderId="2457" applyNumberFormat="0" applyFill="0" applyAlignment="0" applyProtection="0"/>
    <xf numFmtId="0" fontId="25" fillId="8" borderId="2491" applyNumberFormat="0" applyAlignment="0" applyProtection="0"/>
    <xf numFmtId="0" fontId="12" fillId="24" borderId="249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30" fillId="0" borderId="2494"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91" applyNumberFormat="0" applyAlignment="0" applyProtection="0"/>
    <xf numFmtId="0" fontId="25" fillId="8" borderId="2491" applyNumberFormat="0" applyAlignment="0" applyProtection="0"/>
    <xf numFmtId="0" fontId="12" fillId="24" borderId="249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30" fillId="0" borderId="2494" applyNumberFormat="0" applyFill="0" applyAlignment="0" applyProtection="0"/>
    <xf numFmtId="0" fontId="17" fillId="21" borderId="2491" applyNumberFormat="0" applyAlignment="0" applyProtection="0"/>
    <xf numFmtId="0" fontId="25" fillId="8" borderId="2491" applyNumberFormat="0" applyAlignment="0" applyProtection="0"/>
    <xf numFmtId="0" fontId="12" fillId="24" borderId="249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30" fillId="0" borderId="2494"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28" fillId="21" borderId="2465" applyNumberForma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63" applyNumberFormat="0" applyAlignment="0" applyProtection="0"/>
    <xf numFmtId="0" fontId="25" fillId="8" borderId="2463" applyNumberFormat="0" applyAlignment="0" applyProtection="0"/>
    <xf numFmtId="0" fontId="25" fillId="8" borderId="2463" applyNumberFormat="0" applyAlignment="0" applyProtection="0"/>
    <xf numFmtId="0" fontId="17" fillId="21" borderId="2463" applyNumberForma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28" fillId="21" borderId="2465" applyNumberFormat="0" applyAlignment="0" applyProtection="0"/>
    <xf numFmtId="0" fontId="30" fillId="0" borderId="2466" applyNumberFormat="0" applyFill="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30" fillId="0" borderId="2466" applyNumberFormat="0" applyFill="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91" applyNumberFormat="0" applyAlignment="0" applyProtection="0"/>
    <xf numFmtId="0" fontId="25" fillId="8" borderId="2491" applyNumberFormat="0" applyAlignment="0" applyProtection="0"/>
    <xf numFmtId="0" fontId="12" fillId="24" borderId="249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30" fillId="0" borderId="2494" applyNumberFormat="0" applyFill="0" applyAlignment="0" applyProtection="0"/>
    <xf numFmtId="0" fontId="17" fillId="21" borderId="2491" applyNumberFormat="0" applyAlignment="0" applyProtection="0"/>
    <xf numFmtId="0" fontId="25" fillId="8" borderId="2491" applyNumberFormat="0" applyAlignment="0" applyProtection="0"/>
    <xf numFmtId="0" fontId="12" fillId="24" borderId="249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30" fillId="0" borderId="2494"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91" applyNumberFormat="0" applyAlignment="0" applyProtection="0"/>
    <xf numFmtId="0" fontId="25" fillId="8" borderId="2491" applyNumberFormat="0" applyAlignment="0" applyProtection="0"/>
    <xf numFmtId="0" fontId="12" fillId="24" borderId="249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30" fillId="0" borderId="2494" applyNumberFormat="0" applyFill="0" applyAlignment="0" applyProtection="0"/>
    <xf numFmtId="0" fontId="17" fillId="21" borderId="2491" applyNumberFormat="0" applyAlignment="0" applyProtection="0"/>
    <xf numFmtId="0" fontId="25" fillId="8" borderId="2491" applyNumberFormat="0" applyAlignment="0" applyProtection="0"/>
    <xf numFmtId="0" fontId="12" fillId="24" borderId="249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30" fillId="0" borderId="2494" applyNumberFormat="0" applyFill="0" applyAlignment="0" applyProtection="0"/>
    <xf numFmtId="0" fontId="17" fillId="21" borderId="2463" applyNumberFormat="0" applyAlignment="0" applyProtection="0"/>
    <xf numFmtId="0" fontId="12" fillId="25" borderId="2498" applyNumberFormat="0" applyProtection="0">
      <alignment horizontal="left" vertical="center"/>
    </xf>
    <xf numFmtId="0" fontId="12" fillId="25" borderId="2498" applyNumberFormat="0" applyProtection="0">
      <alignment horizontal="left" vertical="center"/>
    </xf>
    <xf numFmtId="0" fontId="17" fillId="21" borderId="2463" applyNumberFormat="0" applyAlignment="0" applyProtection="0"/>
    <xf numFmtId="0" fontId="25" fillId="8" borderId="2463" applyNumberFormat="0" applyAlignment="0" applyProtection="0"/>
    <xf numFmtId="0" fontId="12" fillId="25" borderId="2511" applyNumberFormat="0" applyProtection="0">
      <alignment horizontal="left" vertical="center"/>
    </xf>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12" fillId="25" borderId="2511" applyNumberFormat="0" applyProtection="0">
      <alignment horizontal="left" vertical="center"/>
    </xf>
    <xf numFmtId="0" fontId="28" fillId="21" borderId="2465" applyNumberFormat="0" applyAlignment="0" applyProtection="0"/>
    <xf numFmtId="0" fontId="30" fillId="0" borderId="2466"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63" applyNumberFormat="0" applyAlignment="0" applyProtection="0"/>
    <xf numFmtId="0" fontId="25" fillId="8" borderId="2463" applyNumberForma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28" fillId="21" borderId="2465" applyNumberFormat="0" applyAlignment="0" applyProtection="0"/>
    <xf numFmtId="0" fontId="30" fillId="0" borderId="2466" applyNumberFormat="0" applyFill="0" applyAlignment="0" applyProtection="0"/>
    <xf numFmtId="0" fontId="30" fillId="0" borderId="2515" applyNumberFormat="0" applyFill="0" applyAlignment="0" applyProtection="0"/>
    <xf numFmtId="0" fontId="28" fillId="21" borderId="2514"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5" fillId="8" borderId="2512" applyNumberFormat="0" applyAlignment="0" applyProtection="0"/>
    <xf numFmtId="0" fontId="17" fillId="21" borderId="2512" applyNumberFormat="0" applyAlignment="0" applyProtection="0"/>
    <xf numFmtId="0" fontId="30" fillId="0" borderId="2515" applyNumberFormat="0" applyFill="0" applyAlignment="0" applyProtection="0"/>
    <xf numFmtId="0" fontId="28" fillId="21" borderId="2514"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5" fillId="8" borderId="2512" applyNumberFormat="0" applyAlignment="0" applyProtection="0"/>
    <xf numFmtId="0" fontId="17" fillId="21" borderId="2512" applyNumberFormat="0" applyAlignment="0" applyProtection="0"/>
    <xf numFmtId="0" fontId="30" fillId="0" borderId="2515" applyNumberFormat="0" applyFill="0" applyAlignment="0" applyProtection="0"/>
    <xf numFmtId="0" fontId="28" fillId="21" borderId="2514"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5" fillId="8" borderId="2512" applyNumberFormat="0" applyAlignment="0" applyProtection="0"/>
    <xf numFmtId="0" fontId="17" fillId="21" borderId="2512" applyNumberFormat="0" applyAlignment="0" applyProtection="0"/>
    <xf numFmtId="0" fontId="30" fillId="0" borderId="2515" applyNumberFormat="0" applyFill="0" applyAlignment="0" applyProtection="0"/>
    <xf numFmtId="0" fontId="12" fillId="25" borderId="2511" applyNumberFormat="0" applyProtection="0">
      <alignment horizontal="left" vertical="center"/>
    </xf>
    <xf numFmtId="0" fontId="12" fillId="25" borderId="2511" applyNumberFormat="0" applyProtection="0">
      <alignment horizontal="left" vertical="center"/>
    </xf>
    <xf numFmtId="0" fontId="28" fillId="21" borderId="2514"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5" fillId="8" borderId="2512" applyNumberForma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7" fillId="21" borderId="2512" applyNumberFormat="0" applyAlignment="0" applyProtection="0"/>
    <xf numFmtId="0" fontId="30" fillId="0" borderId="2515" applyNumberFormat="0" applyFill="0" applyAlignment="0" applyProtection="0"/>
    <xf numFmtId="0" fontId="28" fillId="21" borderId="2514"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5" fillId="8" borderId="2512" applyNumberFormat="0" applyAlignment="0" applyProtection="0"/>
    <xf numFmtId="0" fontId="17" fillId="21" borderId="2512" applyNumberFormat="0" applyAlignment="0" applyProtection="0"/>
    <xf numFmtId="0" fontId="30" fillId="0" borderId="2515" applyNumberFormat="0" applyFill="0" applyAlignment="0" applyProtection="0"/>
    <xf numFmtId="0" fontId="28" fillId="21" borderId="2514"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5" fillId="8" borderId="2512" applyNumberFormat="0" applyAlignment="0" applyProtection="0"/>
    <xf numFmtId="0" fontId="17" fillId="21" borderId="2512" applyNumberFormat="0" applyAlignment="0" applyProtection="0"/>
    <xf numFmtId="0" fontId="17" fillId="21" borderId="2500" applyNumberFormat="0" applyAlignment="0" applyProtection="0"/>
    <xf numFmtId="0" fontId="25" fillId="8" borderId="2500" applyNumberFormat="0" applyAlignment="0" applyProtection="0"/>
    <xf numFmtId="0" fontId="28" fillId="21" borderId="2501" applyNumberFormat="0" applyAlignment="0" applyProtection="0"/>
    <xf numFmtId="0" fontId="30" fillId="0" borderId="2502" applyNumberFormat="0" applyFill="0" applyAlignment="0" applyProtection="0"/>
    <xf numFmtId="0" fontId="17" fillId="21" borderId="2500" applyNumberFormat="0" applyAlignment="0" applyProtection="0"/>
    <xf numFmtId="0" fontId="25" fillId="8" borderId="2500" applyNumberFormat="0" applyAlignment="0" applyProtection="0"/>
    <xf numFmtId="0" fontId="28" fillId="21" borderId="2501" applyNumberFormat="0" applyAlignment="0" applyProtection="0"/>
    <xf numFmtId="0" fontId="30" fillId="0" borderId="2502" applyNumberFormat="0" applyFill="0" applyAlignment="0" applyProtection="0"/>
    <xf numFmtId="0" fontId="12" fillId="25" borderId="2498" applyNumberFormat="0" applyProtection="0">
      <alignment horizontal="left" vertical="center"/>
    </xf>
    <xf numFmtId="0" fontId="12" fillId="25" borderId="2498" applyNumberFormat="0" applyProtection="0">
      <alignment horizontal="left" vertical="center"/>
    </xf>
    <xf numFmtId="0" fontId="17" fillId="21" borderId="2500" applyNumberFormat="0" applyAlignment="0" applyProtection="0"/>
    <xf numFmtId="0" fontId="25" fillId="8" borderId="2500" applyNumberFormat="0" applyAlignment="0" applyProtection="0"/>
    <xf numFmtId="0" fontId="30" fillId="0" borderId="2515" applyNumberFormat="0" applyFill="0" applyAlignment="0" applyProtection="0"/>
    <xf numFmtId="0" fontId="28" fillId="21" borderId="2514" applyNumberFormat="0" applyAlignment="0" applyProtection="0"/>
    <xf numFmtId="0" fontId="28" fillId="21" borderId="2501" applyNumberFormat="0" applyAlignment="0" applyProtection="0"/>
    <xf numFmtId="0" fontId="30" fillId="0" borderId="2502" applyNumberFormat="0" applyFill="0" applyAlignment="0" applyProtection="0"/>
    <xf numFmtId="0" fontId="17" fillId="21" borderId="2500" applyNumberFormat="0" applyAlignment="0" applyProtection="0"/>
    <xf numFmtId="0" fontId="25" fillId="8" borderId="2500"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01" applyNumberFormat="0" applyAlignment="0" applyProtection="0"/>
    <xf numFmtId="0" fontId="30" fillId="0" borderId="2502" applyNumberFormat="0" applyFill="0" applyAlignment="0" applyProtection="0"/>
    <xf numFmtId="0" fontId="25" fillId="8" borderId="2512" applyNumberFormat="0" applyAlignment="0" applyProtection="0"/>
    <xf numFmtId="0" fontId="17" fillId="21" borderId="2512" applyNumberFormat="0" applyAlignment="0" applyProtection="0"/>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2" fillId="25" borderId="2511" applyNumberFormat="0" applyProtection="0">
      <alignment horizontal="left" vertical="center"/>
    </xf>
    <xf numFmtId="0" fontId="12" fillId="25" borderId="2511" applyNumberFormat="0" applyProtection="0">
      <alignment horizontal="left" vertical="center"/>
    </xf>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30" fillId="0" borderId="2515" applyNumberFormat="0" applyFill="0" applyAlignment="0" applyProtection="0"/>
    <xf numFmtId="0" fontId="25" fillId="8" borderId="2512" applyNumberForma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25" fillId="8" borderId="2512" applyNumberFormat="0" applyAlignment="0" applyProtection="0"/>
    <xf numFmtId="0" fontId="28" fillId="21" borderId="2514" applyNumberFormat="0" applyAlignment="0" applyProtection="0"/>
    <xf numFmtId="0" fontId="30" fillId="0" borderId="2515" applyNumberFormat="0" applyFill="0" applyAlignment="0" applyProtection="0"/>
    <xf numFmtId="0" fontId="12" fillId="25" borderId="2511" applyNumberFormat="0" applyProtection="0">
      <alignment horizontal="left" vertical="center"/>
    </xf>
    <xf numFmtId="0" fontId="12" fillId="25" borderId="2511" applyNumberFormat="0" applyProtection="0">
      <alignment horizontal="left" vertical="center"/>
    </xf>
    <xf numFmtId="0" fontId="17" fillId="21" borderId="2512" applyNumberFormat="0" applyAlignment="0" applyProtection="0"/>
    <xf numFmtId="0" fontId="25" fillId="8" borderId="2512" applyNumberFormat="0" applyAlignment="0" applyProtection="0"/>
    <xf numFmtId="0" fontId="28" fillId="21" borderId="2514" applyNumberForma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25" fillId="8" borderId="2512" applyNumberForma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2" fillId="25" borderId="2511" applyNumberFormat="0" applyProtection="0">
      <alignment horizontal="left" vertical="center"/>
    </xf>
    <xf numFmtId="0" fontId="12" fillId="25" borderId="2511" applyNumberFormat="0" applyProtection="0">
      <alignment horizontal="left" vertical="center"/>
    </xf>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2" fillId="25" borderId="2511" applyNumberFormat="0" applyProtection="0">
      <alignment horizontal="left" vertical="center"/>
    </xf>
    <xf numFmtId="0" fontId="12" fillId="25" borderId="2511" applyNumberFormat="0" applyProtection="0">
      <alignment horizontal="left" vertical="center"/>
    </xf>
    <xf numFmtId="208" fontId="90" fillId="63" borderId="2520"/>
    <xf numFmtId="166" fontId="113" fillId="0" borderId="2521">
      <protection locked="0"/>
    </xf>
    <xf numFmtId="237" fontId="12" fillId="71" borderId="2511" applyNumberFormat="0" applyFont="0" applyBorder="0" applyAlignment="0" applyProtection="0"/>
    <xf numFmtId="10" fontId="108" fillId="65" borderId="2511" applyNumberFormat="0" applyBorder="0" applyAlignment="0" applyProtection="0"/>
    <xf numFmtId="0" fontId="147" fillId="73" borderId="2522">
      <alignment horizontal="left" vertical="center" wrapText="1"/>
    </xf>
    <xf numFmtId="0" fontId="12" fillId="0" borderId="2511"/>
    <xf numFmtId="264" fontId="172" fillId="65" borderId="2511" applyFill="0" applyBorder="0" applyAlignment="0" applyProtection="0">
      <alignment horizontal="right"/>
      <protection locked="0"/>
    </xf>
    <xf numFmtId="0" fontId="177" fillId="67" borderId="2511">
      <alignment horizontal="center" vertical="center" wrapText="1"/>
      <protection hidden="1"/>
    </xf>
    <xf numFmtId="0" fontId="183" fillId="81" borderId="2511" applyNumberFormat="0" applyProtection="0">
      <alignment horizontal="center" vertical="center"/>
    </xf>
    <xf numFmtId="0" fontId="11" fillId="81" borderId="2511" applyNumberFormat="0" applyProtection="0">
      <alignment horizontal="center" vertical="center" wrapText="1"/>
    </xf>
    <xf numFmtId="0" fontId="11" fillId="81" borderId="2511" applyNumberFormat="0" applyProtection="0">
      <alignment horizontal="center" vertical="center"/>
    </xf>
    <xf numFmtId="0" fontId="11" fillId="81" borderId="2511" applyNumberFormat="0" applyProtection="0">
      <alignment horizontal="center" vertical="center" wrapText="1"/>
    </xf>
    <xf numFmtId="0" fontId="11" fillId="60" borderId="2511" applyNumberFormat="0" applyProtection="0">
      <alignment horizontal="left" vertical="center" wrapText="1"/>
    </xf>
    <xf numFmtId="257" fontId="11" fillId="82" borderId="2511" applyNumberFormat="0" applyProtection="0">
      <alignment horizontal="center" vertical="center" wrapText="1"/>
    </xf>
    <xf numFmtId="0" fontId="12" fillId="25" borderId="2511" applyNumberFormat="0" applyProtection="0">
      <alignment horizontal="left" vertical="center" wrapText="1"/>
    </xf>
    <xf numFmtId="0" fontId="11" fillId="60" borderId="2511" applyNumberFormat="0" applyProtection="0">
      <alignment horizontal="left" vertical="center" wrapText="1"/>
    </xf>
    <xf numFmtId="241" fontId="194" fillId="86" borderId="2523" applyNumberFormat="0" applyBorder="0" applyAlignment="0" applyProtection="0">
      <alignment vertical="center"/>
    </xf>
    <xf numFmtId="171" fontId="85" fillId="0" borderId="2524"/>
    <xf numFmtId="0" fontId="147" fillId="73" borderId="2522">
      <alignment horizontal="left" vertical="center" wrapText="1"/>
    </xf>
    <xf numFmtId="166" fontId="113" fillId="0" borderId="2521">
      <protection locked="0"/>
    </xf>
    <xf numFmtId="208" fontId="90" fillId="63" borderId="2520"/>
    <xf numFmtId="241" fontId="194" fillId="86" borderId="2523" applyNumberFormat="0" applyBorder="0" applyAlignment="0" applyProtection="0">
      <alignment vertical="center"/>
    </xf>
    <xf numFmtId="171" fontId="85" fillId="0" borderId="2524"/>
    <xf numFmtId="0" fontId="17" fillId="21" borderId="2526" applyNumberFormat="0" applyAlignment="0" applyProtection="0"/>
    <xf numFmtId="0" fontId="25" fillId="8" borderId="2526" applyNumberFormat="0" applyAlignment="0" applyProtection="0"/>
    <xf numFmtId="0" fontId="12" fillId="24" borderId="2527" applyNumberFormat="0" applyFont="0" applyAlignment="0" applyProtection="0"/>
    <xf numFmtId="0" fontId="12" fillId="24" borderId="2527" applyNumberFormat="0" applyFont="0" applyAlignment="0" applyProtection="0"/>
    <xf numFmtId="0" fontId="28" fillId="21" borderId="2528" applyNumberFormat="0" applyAlignment="0" applyProtection="0"/>
    <xf numFmtId="0" fontId="30" fillId="0" borderId="2529" applyNumberFormat="0" applyFill="0" applyAlignment="0" applyProtection="0"/>
    <xf numFmtId="0" fontId="17" fillId="21" borderId="2526" applyNumberFormat="0" applyAlignment="0" applyProtection="0"/>
    <xf numFmtId="0" fontId="25" fillId="8" borderId="2526" applyNumberFormat="0" applyAlignment="0" applyProtection="0"/>
    <xf numFmtId="0" fontId="12" fillId="24" borderId="2527" applyNumberFormat="0" applyFont="0" applyAlignment="0" applyProtection="0"/>
    <xf numFmtId="0" fontId="12" fillId="24" borderId="2527" applyNumberFormat="0" applyFont="0" applyAlignment="0" applyProtection="0"/>
    <xf numFmtId="0" fontId="28" fillId="21" borderId="2528" applyNumberFormat="0" applyAlignment="0" applyProtection="0"/>
    <xf numFmtId="0" fontId="30" fillId="0" borderId="2529" applyNumberFormat="0" applyFill="0" applyAlignment="0" applyProtection="0"/>
    <xf numFmtId="0" fontId="12" fillId="25" borderId="2525" applyNumberFormat="0" applyProtection="0">
      <alignment horizontal="left" vertical="center"/>
    </xf>
    <xf numFmtId="0" fontId="12" fillId="25" borderId="2525" applyNumberFormat="0" applyProtection="0">
      <alignment horizontal="left" vertical="center"/>
    </xf>
    <xf numFmtId="0" fontId="17" fillId="21" borderId="2526" applyNumberFormat="0" applyAlignment="0" applyProtection="0"/>
    <xf numFmtId="0" fontId="25" fillId="8" borderId="2526" applyNumberFormat="0" applyAlignment="0" applyProtection="0"/>
    <xf numFmtId="0" fontId="12" fillId="24" borderId="2527" applyNumberFormat="0" applyFont="0" applyAlignment="0" applyProtection="0"/>
    <xf numFmtId="0" fontId="12" fillId="24" borderId="2527" applyNumberFormat="0" applyFont="0" applyAlignment="0" applyProtection="0"/>
    <xf numFmtId="0" fontId="28" fillId="21" borderId="2528" applyNumberFormat="0" applyAlignment="0" applyProtection="0"/>
    <xf numFmtId="0" fontId="30" fillId="0" borderId="2529" applyNumberFormat="0" applyFill="0" applyAlignment="0" applyProtection="0"/>
    <xf numFmtId="0" fontId="17" fillId="21" borderId="2526" applyNumberFormat="0" applyAlignment="0" applyProtection="0"/>
    <xf numFmtId="0" fontId="25" fillId="8" borderId="2526" applyNumberFormat="0" applyAlignment="0" applyProtection="0"/>
    <xf numFmtId="0" fontId="12" fillId="24" borderId="2527" applyNumberFormat="0" applyFont="0" applyAlignment="0" applyProtection="0"/>
    <xf numFmtId="0" fontId="12" fillId="24" borderId="2527" applyNumberFormat="0" applyFont="0" applyAlignment="0" applyProtection="0"/>
    <xf numFmtId="0" fontId="28" fillId="21" borderId="2528" applyNumberFormat="0" applyAlignment="0" applyProtection="0"/>
    <xf numFmtId="0" fontId="30" fillId="0" borderId="2529" applyNumberFormat="0" applyFill="0" applyAlignment="0" applyProtection="0"/>
    <xf numFmtId="0" fontId="147" fillId="73" borderId="2585">
      <alignment horizontal="left" vertical="center" wrapText="1"/>
    </xf>
    <xf numFmtId="0" fontId="47" fillId="0" borderId="2537">
      <alignment horizontal="left" vertical="center"/>
    </xf>
    <xf numFmtId="237" fontId="12" fillId="71" borderId="2564" applyNumberFormat="0" applyFont="0" applyBorder="0" applyAlignment="0" applyProtection="0"/>
    <xf numFmtId="224" fontId="108" fillId="0" borderId="2531" applyFont="0" applyFill="0" applyBorder="0" applyAlignment="0" applyProtection="0"/>
    <xf numFmtId="235" fontId="101" fillId="68" borderId="2563">
      <alignment horizontal="left"/>
    </xf>
    <xf numFmtId="10" fontId="108" fillId="65" borderId="2575" applyNumberFormat="0" applyBorder="0" applyAlignment="0" applyProtection="0"/>
    <xf numFmtId="1" fontId="121" fillId="69" borderId="2547" applyNumberFormat="0" applyBorder="0" applyAlignment="0">
      <alignment horizontal="centerContinuous" vertical="center"/>
      <protection locked="0"/>
    </xf>
    <xf numFmtId="0" fontId="147" fillId="73" borderId="2603">
      <alignment horizontal="left" vertical="center" wrapText="1"/>
    </xf>
    <xf numFmtId="0" fontId="47" fillId="0" borderId="2580">
      <alignment horizontal="left" vertical="center"/>
    </xf>
    <xf numFmtId="224" fontId="108" fillId="0" borderId="2531" applyFont="0" applyFill="0" applyBorder="0" applyAlignment="0" applyProtection="0"/>
    <xf numFmtId="237" fontId="12" fillId="71" borderId="2575" applyNumberFormat="0" applyFont="0" applyBorder="0" applyAlignment="0" applyProtection="0"/>
    <xf numFmtId="224" fontId="108" fillId="0" borderId="2531" applyFont="0" applyFill="0" applyBorder="0" applyAlignment="0" applyProtection="0"/>
    <xf numFmtId="241" fontId="12" fillId="65" borderId="2530" applyNumberFormat="0" applyFont="0" applyBorder="0" applyAlignment="0">
      <alignment horizontal="right" vertical="center"/>
      <protection locked="0"/>
    </xf>
    <xf numFmtId="1" fontId="121" fillId="69" borderId="2576" applyNumberFormat="0" applyBorder="0" applyAlignment="0">
      <alignment horizontal="centerContinuous" vertical="center"/>
      <protection locked="0"/>
    </xf>
    <xf numFmtId="0" fontId="25" fillId="8" borderId="2577" applyNumberFormat="0" applyAlignment="0" applyProtection="0"/>
    <xf numFmtId="224" fontId="108" fillId="0" borderId="2531" applyFont="0" applyFill="0" applyBorder="0" applyAlignment="0" applyProtection="0"/>
    <xf numFmtId="0" fontId="47" fillId="0" borderId="2580">
      <alignment horizontal="left" vertical="center"/>
    </xf>
    <xf numFmtId="237" fontId="12" fillId="71" borderId="2575" applyNumberFormat="0" applyFont="0" applyBorder="0" applyAlignment="0" applyProtection="0"/>
    <xf numFmtId="224" fontId="108" fillId="0" borderId="2531" applyFont="0" applyFill="0" applyBorder="0" applyAlignment="0" applyProtection="0"/>
    <xf numFmtId="1" fontId="121" fillId="69" borderId="2576" applyNumberFormat="0" applyBorder="0" applyAlignment="0">
      <alignment horizontal="centerContinuous" vertical="center"/>
      <protection locked="0"/>
    </xf>
    <xf numFmtId="238" fontId="87" fillId="0" borderId="2541">
      <alignment horizontal="center"/>
    </xf>
    <xf numFmtId="0" fontId="47" fillId="0" borderId="2580">
      <alignment horizontal="left" vertical="center"/>
    </xf>
    <xf numFmtId="0" fontId="25" fillId="8" borderId="2577" applyNumberFormat="0" applyAlignment="0" applyProtection="0"/>
    <xf numFmtId="1" fontId="121" fillId="69" borderId="2596" applyNumberFormat="0" applyBorder="0" applyAlignment="0">
      <alignment horizontal="centerContinuous" vertical="center"/>
      <protection locked="0"/>
    </xf>
    <xf numFmtId="0" fontId="25" fillId="8" borderId="2597" applyNumberFormat="0" applyAlignment="0" applyProtection="0"/>
    <xf numFmtId="224" fontId="108" fillId="0" borderId="2531" applyFont="0" applyFill="0" applyBorder="0" applyAlignment="0" applyProtection="0"/>
    <xf numFmtId="224" fontId="108" fillId="0" borderId="2531" applyFont="0" applyFill="0" applyBorder="0" applyAlignment="0" applyProtection="0"/>
    <xf numFmtId="227" fontId="78" fillId="0" borderId="2540" applyNumberFormat="0" applyFill="0">
      <alignment horizontal="right"/>
    </xf>
    <xf numFmtId="227" fontId="78" fillId="0" borderId="2540" applyNumberFormat="0" applyFill="0">
      <alignment horizontal="right"/>
    </xf>
    <xf numFmtId="224" fontId="108" fillId="0" borderId="2531" applyFont="0" applyFill="0" applyBorder="0" applyAlignment="0" applyProtection="0"/>
    <xf numFmtId="241" fontId="194" fillId="86" borderId="2557" applyNumberFormat="0" applyBorder="0" applyAlignment="0" applyProtection="0">
      <alignment vertical="center"/>
    </xf>
    <xf numFmtId="171" fontId="85" fillId="0" borderId="2558"/>
    <xf numFmtId="171" fontId="85" fillId="0" borderId="2558"/>
    <xf numFmtId="241" fontId="194" fillId="86" borderId="2557" applyNumberFormat="0" applyBorder="0" applyAlignment="0" applyProtection="0">
      <alignment vertical="center"/>
    </xf>
    <xf numFmtId="166" fontId="113" fillId="0" borderId="2539">
      <protection locked="0"/>
    </xf>
    <xf numFmtId="0" fontId="12" fillId="24" borderId="2534" applyNumberFormat="0" applyFont="0" applyAlignment="0" applyProtection="0"/>
    <xf numFmtId="241" fontId="194" fillId="86" borderId="2573" applyNumberFormat="0" applyBorder="0" applyAlignment="0" applyProtection="0">
      <alignment vertical="center"/>
    </xf>
    <xf numFmtId="171" fontId="85" fillId="0" borderId="2574"/>
    <xf numFmtId="0" fontId="12" fillId="24" borderId="2551" applyNumberFormat="0" applyFont="0" applyAlignment="0" applyProtection="0"/>
    <xf numFmtId="241" fontId="194" fillId="86" borderId="2586" applyNumberFormat="0" applyBorder="0" applyAlignment="0" applyProtection="0">
      <alignment vertical="center"/>
    </xf>
    <xf numFmtId="171" fontId="85" fillId="0" borderId="2587"/>
    <xf numFmtId="166" fontId="113" fillId="0" borderId="2555">
      <protection locked="0"/>
    </xf>
    <xf numFmtId="241" fontId="194" fillId="86" borderId="2586" applyNumberFormat="0" applyBorder="0" applyAlignment="0" applyProtection="0">
      <alignment vertical="center"/>
    </xf>
    <xf numFmtId="171" fontId="85" fillId="0" borderId="2587"/>
    <xf numFmtId="166" fontId="113" fillId="0" borderId="2555">
      <protection locked="0"/>
    </xf>
    <xf numFmtId="166" fontId="113" fillId="0" borderId="2584">
      <protection locked="0"/>
    </xf>
    <xf numFmtId="166" fontId="113" fillId="0" borderId="2584">
      <protection locked="0"/>
    </xf>
    <xf numFmtId="0" fontId="17" fillId="21" borderId="2533" applyNumberFormat="0" applyAlignment="0" applyProtection="0"/>
    <xf numFmtId="0" fontId="83" fillId="0" borderId="2504" applyNumberFormat="0" applyFont="0" applyFill="0" applyAlignment="0" applyProtection="0"/>
    <xf numFmtId="166" fontId="113" fillId="0" borderId="2602">
      <protection locked="0"/>
    </xf>
    <xf numFmtId="0" fontId="99" fillId="0" borderId="2538" applyNumberFormat="0" applyFont="0" applyFill="0" applyAlignment="0" applyProtection="0">
      <alignment horizontal="centerContinuous"/>
    </xf>
    <xf numFmtId="0" fontId="12" fillId="24" borderId="2598" applyNumberFormat="0" applyFont="0" applyAlignment="0" applyProtection="0"/>
    <xf numFmtId="208" fontId="90" fillId="63" borderId="2433"/>
    <xf numFmtId="167" fontId="87" fillId="0" borderId="2432" applyFont="0"/>
    <xf numFmtId="0" fontId="17" fillId="21" borderId="2550" applyNumberFormat="0" applyAlignment="0" applyProtection="0"/>
    <xf numFmtId="0" fontId="83" fillId="0" borderId="2561" applyNumberFormat="0" applyFont="0" applyFill="0" applyAlignment="0" applyProtection="0"/>
    <xf numFmtId="0" fontId="83" fillId="0" borderId="2563" applyNumberFormat="0" applyFont="0" applyFill="0" applyAlignment="0" applyProtection="0"/>
    <xf numFmtId="1" fontId="94" fillId="64" borderId="2563" applyNumberFormat="0" applyBorder="0" applyAlignment="0">
      <alignment horizontal="center" vertical="top" wrapText="1"/>
      <protection hidden="1"/>
    </xf>
    <xf numFmtId="208" fontId="90" fillId="63" borderId="2554"/>
    <xf numFmtId="165" fontId="88" fillId="0" borderId="2562" applyNumberFormat="0" applyFont="0" applyBorder="0" applyProtection="0">
      <alignment horizontal="right"/>
    </xf>
    <xf numFmtId="207" fontId="12" fillId="0" borderId="2562">
      <alignment horizontal="right"/>
      <protection locked="0"/>
    </xf>
    <xf numFmtId="205" fontId="88" fillId="0" borderId="2562" applyFill="0">
      <alignment horizontal="right"/>
    </xf>
    <xf numFmtId="3" fontId="12" fillId="0" borderId="2562" applyFill="0">
      <alignment horizontal="right"/>
    </xf>
    <xf numFmtId="204" fontId="88" fillId="0" borderId="2562" applyFill="0">
      <alignment horizontal="right"/>
    </xf>
    <xf numFmtId="204" fontId="88" fillId="0" borderId="2562">
      <alignment horizontal="right"/>
    </xf>
    <xf numFmtId="208" fontId="90" fillId="63" borderId="2554"/>
    <xf numFmtId="0" fontId="17" fillId="21" borderId="2577" applyNumberFormat="0" applyAlignment="0" applyProtection="0"/>
    <xf numFmtId="167" fontId="87" fillId="0" borderId="2565" applyFont="0"/>
    <xf numFmtId="0" fontId="83" fillId="0" borderId="2581" applyNumberFormat="0" applyFont="0" applyFill="0" applyAlignment="0" applyProtection="0"/>
    <xf numFmtId="203" fontId="12" fillId="0" borderId="2562">
      <alignment horizontal="right"/>
    </xf>
    <xf numFmtId="208" fontId="90" fillId="63" borderId="2583"/>
    <xf numFmtId="167" fontId="87" fillId="0" borderId="2582" applyFont="0"/>
    <xf numFmtId="0" fontId="17" fillId="21" borderId="2577" applyNumberFormat="0" applyAlignment="0" applyProtection="0"/>
    <xf numFmtId="0" fontId="83" fillId="0" borderId="2590" applyNumberFormat="0" applyFont="0" applyFill="0" applyAlignment="0" applyProtection="0"/>
    <xf numFmtId="260" fontId="164" fillId="0" borderId="2421" applyBorder="0"/>
    <xf numFmtId="208" fontId="90" fillId="63" borderId="2583"/>
    <xf numFmtId="260" fontId="164" fillId="0" borderId="2537" applyBorder="0"/>
    <xf numFmtId="0" fontId="17" fillId="21" borderId="2597" applyNumberFormat="0" applyAlignment="0" applyProtection="0"/>
    <xf numFmtId="167" fontId="87" fillId="0" borderId="2582" applyFont="0"/>
    <xf numFmtId="0" fontId="83" fillId="0" borderId="2581" applyNumberFormat="0" applyFont="0" applyFill="0" applyAlignment="0" applyProtection="0"/>
    <xf numFmtId="208" fontId="90" fillId="63" borderId="2601"/>
    <xf numFmtId="0" fontId="99" fillId="0" borderId="2538" applyNumberFormat="0" applyFont="0" applyFill="0" applyAlignment="0" applyProtection="0">
      <alignment horizontal="centerContinuous"/>
    </xf>
    <xf numFmtId="0" fontId="12" fillId="61" borderId="2533" applyNumberFormat="0">
      <alignment horizontal="left" vertical="center"/>
    </xf>
    <xf numFmtId="0" fontId="12" fillId="60" borderId="2533" applyNumberFormat="0">
      <alignment horizontal="centerContinuous" vertical="center" wrapText="1"/>
    </xf>
    <xf numFmtId="241" fontId="194" fillId="86" borderId="2436" applyNumberFormat="0" applyBorder="0" applyAlignment="0" applyProtection="0">
      <alignment vertical="center"/>
    </xf>
    <xf numFmtId="260" fontId="164" fillId="0" borderId="2503" applyBorder="0"/>
    <xf numFmtId="229" fontId="81" fillId="65" borderId="2546" applyFont="0" applyFill="0" applyBorder="0" applyAlignment="0" applyProtection="0"/>
    <xf numFmtId="0" fontId="147" fillId="73" borderId="2556">
      <alignment horizontal="left" vertical="center" wrapText="1"/>
    </xf>
    <xf numFmtId="166" fontId="113" fillId="0" borderId="2555">
      <protection locked="0"/>
    </xf>
    <xf numFmtId="208" fontId="90" fillId="63" borderId="2554"/>
    <xf numFmtId="0" fontId="147" fillId="73" borderId="2556">
      <alignment horizontal="left" vertical="center" wrapText="1"/>
    </xf>
    <xf numFmtId="166" fontId="113" fillId="0" borderId="2555">
      <protection locked="0"/>
    </xf>
    <xf numFmtId="208" fontId="90" fillId="63" borderId="2554"/>
    <xf numFmtId="0" fontId="147" fillId="73" borderId="2585">
      <alignment horizontal="left" vertical="center" wrapText="1"/>
    </xf>
    <xf numFmtId="166" fontId="113" fillId="0" borderId="2584">
      <protection locked="0"/>
    </xf>
    <xf numFmtId="208" fontId="90" fillId="63" borderId="2583"/>
    <xf numFmtId="0" fontId="147" fillId="73" borderId="2603">
      <alignment horizontal="left" vertical="center" wrapText="1"/>
    </xf>
    <xf numFmtId="166" fontId="113" fillId="0" borderId="2602">
      <protection locked="0"/>
    </xf>
    <xf numFmtId="208" fontId="90" fillId="63" borderId="2601"/>
    <xf numFmtId="0" fontId="147" fillId="73" borderId="2585">
      <alignment horizontal="left" vertical="center" wrapText="1"/>
    </xf>
    <xf numFmtId="166" fontId="113" fillId="0" borderId="2584">
      <protection locked="0"/>
    </xf>
    <xf numFmtId="208" fontId="90" fillId="63" borderId="2583"/>
    <xf numFmtId="0" fontId="147" fillId="73" borderId="2542">
      <alignment horizontal="left" vertical="center" wrapText="1"/>
    </xf>
    <xf numFmtId="166" fontId="113" fillId="0" borderId="2539">
      <protection locked="0"/>
    </xf>
    <xf numFmtId="208" fontId="90" fillId="63" borderId="2433"/>
    <xf numFmtId="0" fontId="147" fillId="73" borderId="2435">
      <alignment horizontal="left" vertical="center" wrapText="1"/>
    </xf>
    <xf numFmtId="166" fontId="113" fillId="0" borderId="2434">
      <protection locked="0"/>
    </xf>
    <xf numFmtId="208" fontId="90" fillId="63" borderId="2433"/>
    <xf numFmtId="0" fontId="12" fillId="0" borderId="2549"/>
    <xf numFmtId="0" fontId="12" fillId="0" borderId="2591"/>
    <xf numFmtId="0" fontId="12" fillId="0" borderId="2416"/>
    <xf numFmtId="0" fontId="147" fillId="73" borderId="2556">
      <alignment horizontal="left" vertical="center" wrapText="1"/>
    </xf>
    <xf numFmtId="10" fontId="108" fillId="65" borderId="2549" applyNumberFormat="0" applyBorder="0" applyAlignment="0" applyProtection="0"/>
    <xf numFmtId="0" fontId="147" fillId="73" borderId="2556">
      <alignment horizontal="left" vertical="center" wrapText="1"/>
    </xf>
    <xf numFmtId="0" fontId="147" fillId="73" borderId="2572">
      <alignment horizontal="left" vertical="center" wrapText="1"/>
    </xf>
    <xf numFmtId="241" fontId="12" fillId="65" borderId="2530" applyNumberFormat="0" applyFont="0" applyBorder="0" applyAlignment="0">
      <alignment horizontal="right" vertical="center"/>
      <protection locked="0"/>
    </xf>
    <xf numFmtId="241" fontId="12" fillId="65" borderId="2530" applyNumberFormat="0" applyFont="0" applyBorder="0" applyAlignment="0">
      <alignment horizontal="right" vertical="center"/>
      <protection locked="0"/>
    </xf>
    <xf numFmtId="0" fontId="147" fillId="73" borderId="2435">
      <alignment horizontal="left" vertical="center" wrapText="1"/>
    </xf>
    <xf numFmtId="241" fontId="12" fillId="65" borderId="2530" applyNumberFormat="0" applyFont="0" applyBorder="0" applyAlignment="0">
      <alignment horizontal="right" vertical="center"/>
      <protection locked="0"/>
    </xf>
    <xf numFmtId="10" fontId="108" fillId="65" borderId="2416" applyNumberFormat="0" applyBorder="0" applyAlignment="0" applyProtection="0"/>
    <xf numFmtId="10" fontId="108" fillId="65" borderId="2591" applyNumberFormat="0" applyBorder="0" applyAlignment="0" applyProtection="0"/>
    <xf numFmtId="0" fontId="47" fillId="0" borderId="2537">
      <alignment horizontal="left" vertical="center"/>
    </xf>
    <xf numFmtId="238" fontId="87" fillId="0" borderId="2541">
      <alignment horizontal="center"/>
    </xf>
    <xf numFmtId="237" fontId="12" fillId="71" borderId="2549" applyNumberFormat="0" applyFont="0" applyBorder="0" applyAlignment="0" applyProtection="0"/>
    <xf numFmtId="1" fontId="121" fillId="69" borderId="2547" applyNumberFormat="0" applyBorder="0" applyAlignment="0">
      <alignment horizontal="centerContinuous" vertical="center"/>
      <protection locked="0"/>
    </xf>
    <xf numFmtId="0" fontId="25" fillId="8" borderId="2550" applyNumberFormat="0" applyAlignment="0" applyProtection="0"/>
    <xf numFmtId="0" fontId="47" fillId="0" borderId="2503">
      <alignment horizontal="left" vertical="center"/>
    </xf>
    <xf numFmtId="0" fontId="47" fillId="0" borderId="2589">
      <alignment horizontal="left" vertical="center"/>
    </xf>
    <xf numFmtId="237" fontId="12" fillId="71" borderId="2416" applyNumberFormat="0" applyFont="0" applyBorder="0" applyAlignment="0" applyProtection="0"/>
    <xf numFmtId="0" fontId="47" fillId="0" borderId="2580">
      <alignment horizontal="left" vertical="center"/>
    </xf>
    <xf numFmtId="237" fontId="12" fillId="71" borderId="2591" applyNumberFormat="0" applyFont="0" applyBorder="0" applyAlignment="0" applyProtection="0"/>
    <xf numFmtId="1" fontId="121" fillId="69" borderId="2422" applyNumberFormat="0" applyBorder="0" applyAlignment="0">
      <alignment horizontal="centerContinuous" vertical="center"/>
      <protection locked="0"/>
    </xf>
    <xf numFmtId="1" fontId="121" fillId="69" borderId="2576" applyNumberFormat="0" applyBorder="0" applyAlignment="0">
      <alignment horizontal="centerContinuous" vertical="center"/>
      <protection locked="0"/>
    </xf>
    <xf numFmtId="0" fontId="25" fillId="8" borderId="2566" applyNumberFormat="0" applyAlignment="0" applyProtection="0"/>
    <xf numFmtId="224" fontId="108" fillId="0" borderId="2531" applyFont="0" applyFill="0" applyBorder="0" applyAlignment="0" applyProtection="0"/>
    <xf numFmtId="0" fontId="25" fillId="8" borderId="2417" applyNumberFormat="0" applyAlignment="0" applyProtection="0"/>
    <xf numFmtId="1" fontId="121" fillId="69" borderId="2596" applyNumberFormat="0" applyBorder="0" applyAlignment="0">
      <alignment horizontal="centerContinuous" vertical="center"/>
      <protection locked="0"/>
    </xf>
    <xf numFmtId="0" fontId="25" fillId="8" borderId="2577" applyNumberFormat="0" applyAlignment="0" applyProtection="0"/>
    <xf numFmtId="224" fontId="108" fillId="0" borderId="2531" applyFont="0" applyFill="0" applyBorder="0" applyAlignment="0" applyProtection="0"/>
    <xf numFmtId="0" fontId="25" fillId="8" borderId="2592" applyNumberFormat="0" applyAlignment="0" applyProtection="0"/>
    <xf numFmtId="227" fontId="78" fillId="0" borderId="2540" applyNumberFormat="0" applyFill="0">
      <alignment horizontal="right"/>
    </xf>
    <xf numFmtId="224" fontId="108" fillId="0" borderId="2531" applyFont="0" applyFill="0" applyBorder="0" applyAlignment="0" applyProtection="0"/>
    <xf numFmtId="227" fontId="78" fillId="0" borderId="2540" applyNumberFormat="0" applyFill="0">
      <alignment horizontal="right"/>
    </xf>
    <xf numFmtId="224" fontId="108" fillId="0" borderId="2531" applyFont="0" applyFill="0" applyBorder="0" applyAlignment="0" applyProtection="0"/>
    <xf numFmtId="224" fontId="108" fillId="0" borderId="2531" applyFont="0" applyFill="0" applyBorder="0" applyAlignment="0" applyProtection="0"/>
    <xf numFmtId="224" fontId="108" fillId="0" borderId="2531" applyFont="0" applyFill="0" applyBorder="0" applyAlignment="0" applyProtection="0"/>
    <xf numFmtId="224" fontId="108" fillId="0" borderId="2531" applyFont="0" applyFill="0" applyBorder="0" applyAlignment="0" applyProtection="0"/>
    <xf numFmtId="224" fontId="108" fillId="0" borderId="2531" applyFont="0" applyFill="0" applyBorder="0" applyAlignment="0" applyProtection="0"/>
    <xf numFmtId="224" fontId="108" fillId="0" borderId="2531" applyFont="0" applyFill="0" applyBorder="0" applyAlignment="0" applyProtection="0"/>
    <xf numFmtId="241" fontId="194" fillId="86" borderId="2557" applyNumberFormat="0" applyBorder="0" applyAlignment="0" applyProtection="0">
      <alignment vertical="center"/>
    </xf>
    <xf numFmtId="171" fontId="85" fillId="0" borderId="2558"/>
    <xf numFmtId="241" fontId="194" fillId="86" borderId="2557" applyNumberFormat="0" applyBorder="0" applyAlignment="0" applyProtection="0">
      <alignment vertical="center"/>
    </xf>
    <xf numFmtId="171" fontId="85" fillId="0" borderId="2558"/>
    <xf numFmtId="171" fontId="85" fillId="0" borderId="2587"/>
    <xf numFmtId="241" fontId="194" fillId="86" borderId="2544" applyNumberFormat="0" applyBorder="0" applyAlignment="0" applyProtection="0">
      <alignment vertical="center"/>
    </xf>
    <xf numFmtId="171" fontId="85" fillId="0" borderId="2545"/>
    <xf numFmtId="241" fontId="194" fillId="86" borderId="2604" applyNumberFormat="0" applyBorder="0" applyAlignment="0" applyProtection="0">
      <alignment vertical="center"/>
    </xf>
    <xf numFmtId="171" fontId="85" fillId="0" borderId="2605"/>
    <xf numFmtId="171" fontId="85" fillId="0" borderId="2587"/>
    <xf numFmtId="166" fontId="113" fillId="0" borderId="2555">
      <protection locked="0"/>
    </xf>
    <xf numFmtId="0" fontId="12" fillId="24" borderId="2551" applyNumberFormat="0" applyFont="0" applyAlignment="0" applyProtection="0"/>
    <xf numFmtId="166" fontId="113" fillId="0" borderId="2434">
      <protection locked="0"/>
    </xf>
    <xf numFmtId="166" fontId="113" fillId="0" borderId="2555">
      <protection locked="0"/>
    </xf>
    <xf numFmtId="166" fontId="113" fillId="0" borderId="2571">
      <protection locked="0"/>
    </xf>
    <xf numFmtId="0" fontId="12" fillId="24" borderId="2567" applyNumberFormat="0" applyFont="0" applyAlignment="0" applyProtection="0"/>
    <xf numFmtId="0" fontId="12" fillId="24" borderId="2588" applyNumberFormat="0" applyFont="0" applyAlignment="0" applyProtection="0"/>
    <xf numFmtId="0" fontId="12" fillId="24" borderId="2593" applyNumberFormat="0" applyFont="0" applyAlignment="0" applyProtection="0"/>
    <xf numFmtId="0" fontId="17" fillId="21" borderId="2550" applyNumberFormat="0" applyAlignment="0" applyProtection="0"/>
    <xf numFmtId="0" fontId="83" fillId="0" borderId="2548" applyNumberFormat="0" applyFont="0" applyFill="0" applyAlignment="0" applyProtection="0"/>
    <xf numFmtId="0" fontId="17" fillId="21" borderId="2417" applyNumberFormat="0" applyAlignment="0" applyProtection="0"/>
    <xf numFmtId="208" fontId="90" fillId="63" borderId="2554"/>
    <xf numFmtId="0" fontId="83" fillId="0" borderId="2423" applyNumberFormat="0" applyFont="0" applyFill="0" applyAlignment="0" applyProtection="0"/>
    <xf numFmtId="0" fontId="17" fillId="21" borderId="2566" applyNumberFormat="0" applyAlignment="0" applyProtection="0"/>
    <xf numFmtId="208" fontId="90" fillId="63" borderId="2433"/>
    <xf numFmtId="0" fontId="83" fillId="0" borderId="2548" applyNumberFormat="0" applyFont="0" applyFill="0" applyAlignment="0" applyProtection="0"/>
    <xf numFmtId="167" fontId="87" fillId="0" borderId="2432" applyFont="0"/>
    <xf numFmtId="0" fontId="99" fillId="0" borderId="2538" applyNumberFormat="0" applyFont="0" applyFill="0" applyAlignment="0" applyProtection="0">
      <alignment horizontal="centerContinuous"/>
    </xf>
    <xf numFmtId="0" fontId="17" fillId="21" borderId="2577" applyNumberFormat="0" applyAlignment="0" applyProtection="0"/>
    <xf numFmtId="208" fontId="90" fillId="63" borderId="2554"/>
    <xf numFmtId="0" fontId="83" fillId="0" borderId="2590" applyNumberFormat="0" applyFont="0" applyFill="0" applyAlignment="0" applyProtection="0"/>
    <xf numFmtId="208" fontId="90" fillId="63" borderId="2570"/>
    <xf numFmtId="0" fontId="17" fillId="21" borderId="2592" applyNumberFormat="0" applyAlignment="0" applyProtection="0"/>
    <xf numFmtId="0" fontId="83" fillId="0" borderId="2581" applyNumberFormat="0" applyFont="0" applyFill="0" applyAlignment="0" applyProtection="0"/>
    <xf numFmtId="241" fontId="194" fillId="86" borderId="2436" applyNumberFormat="0" applyBorder="0" applyAlignment="0" applyProtection="0">
      <alignment vertical="center"/>
    </xf>
    <xf numFmtId="0" fontId="12" fillId="61" borderId="2550" applyNumberFormat="0">
      <alignment horizontal="left" vertical="center"/>
    </xf>
    <xf numFmtId="0" fontId="12" fillId="60" borderId="2550" applyNumberFormat="0">
      <alignment horizontal="centerContinuous" vertical="center" wrapText="1"/>
    </xf>
    <xf numFmtId="0" fontId="12" fillId="61" borderId="2417" applyNumberFormat="0">
      <alignment horizontal="left" vertical="center"/>
    </xf>
    <xf numFmtId="0" fontId="12" fillId="60" borderId="2417" applyNumberFormat="0">
      <alignment horizontal="centerContinuous" vertical="center" wrapText="1"/>
    </xf>
    <xf numFmtId="0" fontId="12" fillId="61" borderId="2550" applyNumberFormat="0">
      <alignment horizontal="left" vertical="center"/>
    </xf>
    <xf numFmtId="0" fontId="12" fillId="60" borderId="2550" applyNumberFormat="0">
      <alignment horizontal="centerContinuous" vertical="center" wrapText="1"/>
    </xf>
    <xf numFmtId="0" fontId="30" fillId="0" borderId="2569" applyNumberFormat="0" applyFill="0" applyAlignment="0" applyProtection="0"/>
    <xf numFmtId="0" fontId="17" fillId="21" borderId="2566" applyNumberFormat="0" applyAlignment="0" applyProtection="0"/>
    <xf numFmtId="0" fontId="12" fillId="24" borderId="2567" applyNumberFormat="0" applyFont="0" applyAlignment="0" applyProtection="0"/>
    <xf numFmtId="0" fontId="28" fillId="21" borderId="2568" applyNumberFormat="0" applyAlignment="0" applyProtection="0"/>
    <xf numFmtId="0" fontId="17" fillId="21" borderId="2566" applyNumberFormat="0" applyAlignment="0" applyProtection="0"/>
    <xf numFmtId="0" fontId="25" fillId="8" borderId="2566" applyNumberFormat="0" applyAlignment="0" applyProtection="0"/>
    <xf numFmtId="0" fontId="12" fillId="24" borderId="2567" applyNumberFormat="0" applyFont="0" applyAlignment="0" applyProtection="0"/>
    <xf numFmtId="0" fontId="25" fillId="8" borderId="2566" applyNumberFormat="0" applyAlignment="0" applyProtection="0"/>
    <xf numFmtId="0" fontId="12" fillId="24" borderId="2567" applyNumberFormat="0" applyFont="0" applyAlignment="0" applyProtection="0"/>
    <xf numFmtId="0" fontId="12" fillId="61" borderId="2566" applyNumberFormat="0">
      <alignment horizontal="left" vertical="center"/>
    </xf>
    <xf numFmtId="0" fontId="12" fillId="60" borderId="2566" applyNumberFormat="0">
      <alignment horizontal="centerContinuous" vertical="center" wrapText="1"/>
    </xf>
    <xf numFmtId="0" fontId="17" fillId="21" borderId="2566" applyNumberFormat="0" applyAlignment="0" applyProtection="0"/>
    <xf numFmtId="0" fontId="12" fillId="24" borderId="2567" applyNumberFormat="0" applyFont="0" applyAlignment="0" applyProtection="0"/>
    <xf numFmtId="0" fontId="12" fillId="24" borderId="2567" applyNumberFormat="0" applyFont="0" applyAlignment="0" applyProtection="0"/>
    <xf numFmtId="0" fontId="28" fillId="21" borderId="2568" applyNumberFormat="0" applyAlignment="0" applyProtection="0"/>
    <xf numFmtId="0" fontId="30" fillId="0" borderId="2569" applyNumberFormat="0" applyFill="0" applyAlignment="0" applyProtection="0"/>
    <xf numFmtId="0" fontId="17" fillId="21" borderId="2566" applyNumberFormat="0" applyAlignment="0" applyProtection="0"/>
    <xf numFmtId="0" fontId="25" fillId="8" borderId="2566" applyNumberFormat="0" applyAlignment="0" applyProtection="0"/>
    <xf numFmtId="0" fontId="12" fillId="24" borderId="2567" applyNumberFormat="0" applyFont="0" applyAlignment="0" applyProtection="0"/>
    <xf numFmtId="0" fontId="12" fillId="24" borderId="2567" applyNumberFormat="0" applyFont="0" applyAlignment="0" applyProtection="0"/>
    <xf numFmtId="0" fontId="28" fillId="21" borderId="2568" applyNumberFormat="0" applyAlignment="0" applyProtection="0"/>
    <xf numFmtId="0" fontId="30" fillId="0" borderId="2569" applyNumberFormat="0" applyFill="0" applyAlignment="0" applyProtection="0"/>
    <xf numFmtId="0" fontId="25" fillId="8" borderId="2566" applyNumberFormat="0" applyAlignment="0" applyProtection="0"/>
    <xf numFmtId="0" fontId="12" fillId="61" borderId="2577" applyNumberFormat="0">
      <alignment horizontal="left" vertical="center"/>
    </xf>
    <xf numFmtId="0" fontId="12" fillId="60" borderId="2577" applyNumberFormat="0">
      <alignment horizontal="centerContinuous" vertical="center" wrapText="1"/>
    </xf>
    <xf numFmtId="0" fontId="12" fillId="61" borderId="2577" applyNumberFormat="0">
      <alignment horizontal="left" vertical="center"/>
    </xf>
    <xf numFmtId="0" fontId="12" fillId="60" borderId="2577" applyNumberFormat="0">
      <alignment horizontal="centerContinuous" vertical="center" wrapText="1"/>
    </xf>
    <xf numFmtId="0" fontId="12" fillId="61" borderId="2592" applyNumberFormat="0">
      <alignment horizontal="left" vertical="center"/>
    </xf>
    <xf numFmtId="0" fontId="12" fillId="60" borderId="2592" applyNumberFormat="0">
      <alignment horizontal="centerContinuous" vertical="center" wrapText="1"/>
    </xf>
    <xf numFmtId="0" fontId="12" fillId="61" borderId="2577" applyNumberFormat="0">
      <alignment horizontal="left" vertical="center"/>
    </xf>
    <xf numFmtId="0" fontId="12" fillId="60" borderId="2577" applyNumberFormat="0">
      <alignment horizontal="centerContinuous" vertical="center" wrapText="1"/>
    </xf>
    <xf numFmtId="0" fontId="12" fillId="61" borderId="2597" applyNumberFormat="0">
      <alignment horizontal="left" vertical="center"/>
    </xf>
    <xf numFmtId="0" fontId="12" fillId="60" borderId="2597" applyNumberFormat="0">
      <alignment horizontal="centerContinuous" vertical="center" wrapText="1"/>
    </xf>
    <xf numFmtId="0" fontId="12" fillId="25" borderId="2606" applyNumberFormat="0" applyProtection="0">
      <alignment horizontal="left" vertical="center"/>
    </xf>
    <xf numFmtId="0" fontId="12" fillId="25" borderId="2606" applyNumberFormat="0" applyProtection="0">
      <alignment horizontal="left" vertical="center"/>
    </xf>
    <xf numFmtId="0" fontId="12" fillId="25" borderId="2525" applyNumberFormat="0" applyProtection="0">
      <alignment horizontal="left" vertical="center"/>
    </xf>
    <xf numFmtId="0" fontId="12" fillId="25" borderId="2525" applyNumberFormat="0" applyProtection="0">
      <alignment horizontal="left" vertical="center"/>
    </xf>
    <xf numFmtId="0" fontId="25" fillId="8" borderId="2533" applyNumberFormat="0" applyAlignment="0" applyProtection="0"/>
    <xf numFmtId="0" fontId="17" fillId="21" borderId="2533" applyNumberFormat="0" applyAlignment="0" applyProtection="0"/>
    <xf numFmtId="0" fontId="25" fillId="8" borderId="2533" applyNumberFormat="0" applyAlignment="0" applyProtection="0"/>
    <xf numFmtId="0" fontId="17" fillId="21" borderId="2533" applyNumberFormat="0" applyAlignment="0" applyProtection="0"/>
    <xf numFmtId="0" fontId="25" fillId="8" borderId="2533" applyNumberFormat="0" applyAlignment="0" applyProtection="0"/>
    <xf numFmtId="0" fontId="17" fillId="21" borderId="2533" applyNumberFormat="0" applyAlignment="0" applyProtection="0"/>
    <xf numFmtId="0" fontId="12" fillId="25" borderId="2416" applyNumberFormat="0" applyProtection="0">
      <alignment horizontal="left" vertical="center"/>
    </xf>
    <xf numFmtId="0" fontId="12" fillId="25" borderId="2416" applyNumberFormat="0" applyProtection="0">
      <alignment horizontal="left" vertical="center"/>
    </xf>
    <xf numFmtId="0" fontId="25" fillId="8" borderId="2533" applyNumberFormat="0" applyAlignment="0" applyProtection="0"/>
    <xf numFmtId="0" fontId="17" fillId="21" borderId="2533" applyNumberFormat="0" applyAlignment="0" applyProtection="0"/>
    <xf numFmtId="0" fontId="12" fillId="25" borderId="2549" applyNumberFormat="0" applyProtection="0">
      <alignment horizontal="left" vertical="center"/>
    </xf>
    <xf numFmtId="0" fontId="12" fillId="25" borderId="2549" applyNumberFormat="0" applyProtection="0">
      <alignment horizontal="left" vertical="center"/>
    </xf>
    <xf numFmtId="0" fontId="30" fillId="0" borderId="2553" applyNumberFormat="0" applyFill="0" applyAlignment="0" applyProtection="0"/>
    <xf numFmtId="0" fontId="28" fillId="21" borderId="2552" applyNumberFormat="0" applyAlignment="0" applyProtection="0"/>
    <xf numFmtId="0" fontId="12" fillId="24" borderId="2551" applyNumberFormat="0" applyFont="0" applyAlignment="0" applyProtection="0"/>
    <xf numFmtId="0" fontId="17" fillId="21" borderId="2417" applyNumberFormat="0" applyAlignment="0" applyProtection="0"/>
    <xf numFmtId="0" fontId="12" fillId="24" borderId="2551" applyNumberFormat="0" applyFont="0" applyAlignment="0" applyProtection="0"/>
    <xf numFmtId="0" fontId="25" fillId="8" borderId="2417" applyNumberFormat="0" applyAlignment="0" applyProtection="0"/>
    <xf numFmtId="0" fontId="25" fillId="8" borderId="2550" applyNumberFormat="0" applyAlignment="0" applyProtection="0"/>
    <xf numFmtId="0" fontId="17" fillId="21" borderId="2550" applyNumberFormat="0" applyAlignment="0" applyProtection="0"/>
    <xf numFmtId="0" fontId="28" fillId="21" borderId="2419" applyNumberFormat="0" applyAlignment="0" applyProtection="0"/>
    <xf numFmtId="0" fontId="30" fillId="0" borderId="2420" applyNumberFormat="0" applyFill="0" applyAlignment="0" applyProtection="0"/>
    <xf numFmtId="0" fontId="17" fillId="21" borderId="2417" applyNumberFormat="0" applyAlignment="0" applyProtection="0"/>
    <xf numFmtId="0" fontId="25" fillId="8" borderId="2417" applyNumberFormat="0" applyAlignment="0" applyProtection="0"/>
    <xf numFmtId="0" fontId="30" fillId="0" borderId="2553" applyNumberFormat="0" applyFill="0" applyAlignment="0" applyProtection="0"/>
    <xf numFmtId="0" fontId="28" fillId="21" borderId="2552" applyNumberFormat="0" applyAlignment="0" applyProtection="0"/>
    <xf numFmtId="0" fontId="28" fillId="21" borderId="2419" applyNumberFormat="0" applyAlignment="0" applyProtection="0"/>
    <xf numFmtId="0" fontId="30" fillId="0" borderId="2420" applyNumberFormat="0" applyFill="0" applyAlignment="0" applyProtection="0"/>
    <xf numFmtId="0" fontId="12" fillId="25" borderId="2416" applyNumberFormat="0" applyProtection="0">
      <alignment horizontal="left" vertical="center"/>
    </xf>
    <xf numFmtId="0" fontId="12" fillId="25" borderId="2416" applyNumberFormat="0" applyProtection="0">
      <alignment horizontal="left" vertical="center"/>
    </xf>
    <xf numFmtId="0" fontId="17" fillId="21" borderId="2417" applyNumberFormat="0" applyAlignment="0" applyProtection="0"/>
    <xf numFmtId="0" fontId="25" fillId="8" borderId="2417"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7" fillId="21" borderId="2417" applyNumberFormat="0" applyAlignment="0" applyProtection="0"/>
    <xf numFmtId="0" fontId="25" fillId="8" borderId="2417" applyNumberFormat="0" applyAlignment="0" applyProtection="0"/>
    <xf numFmtId="0" fontId="25" fillId="8" borderId="2550" applyNumberFormat="0" applyAlignment="0" applyProtection="0"/>
    <xf numFmtId="0" fontId="17" fillId="21" borderId="2550" applyNumberFormat="0" applyAlignment="0" applyProtection="0"/>
    <xf numFmtId="0" fontId="28" fillId="21" borderId="2419" applyNumberFormat="0" applyAlignment="0" applyProtection="0"/>
    <xf numFmtId="0" fontId="30" fillId="0" borderId="2420" applyNumberFormat="0" applyFill="0" applyAlignment="0" applyProtection="0"/>
    <xf numFmtId="0" fontId="30" fillId="0" borderId="2553" applyNumberFormat="0" applyFill="0" applyAlignment="0" applyProtection="0"/>
    <xf numFmtId="0" fontId="28" fillId="21" borderId="2552"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5" fillId="8" borderId="2550" applyNumberFormat="0" applyAlignment="0" applyProtection="0"/>
    <xf numFmtId="0" fontId="17" fillId="21" borderId="2550" applyNumberFormat="0" applyAlignment="0" applyProtection="0"/>
    <xf numFmtId="0" fontId="30" fillId="0" borderId="2553" applyNumberFormat="0" applyFill="0" applyAlignment="0" applyProtection="0"/>
    <xf numFmtId="0" fontId="28" fillId="21" borderId="2552" applyNumberFormat="0" applyAlignment="0" applyProtection="0"/>
    <xf numFmtId="0" fontId="12" fillId="24" borderId="2551" applyNumberFormat="0" applyFont="0" applyAlignment="0" applyProtection="0"/>
    <xf numFmtId="0" fontId="17" fillId="21" borderId="2533" applyNumberFormat="0" applyAlignment="0" applyProtection="0"/>
    <xf numFmtId="0" fontId="25" fillId="8" borderId="2533" applyNumberFormat="0" applyAlignment="0" applyProtection="0"/>
    <xf numFmtId="0" fontId="12" fillId="24" borderId="2534" applyNumberFormat="0" applyFont="0" applyAlignment="0" applyProtection="0"/>
    <xf numFmtId="0" fontId="12" fillId="24" borderId="2534" applyNumberFormat="0" applyFont="0" applyAlignment="0" applyProtection="0"/>
    <xf numFmtId="0" fontId="28" fillId="21" borderId="2535" applyNumberFormat="0" applyAlignment="0" applyProtection="0"/>
    <xf numFmtId="0" fontId="30" fillId="0" borderId="2536" applyNumberFormat="0" applyFill="0" applyAlignment="0" applyProtection="0"/>
    <xf numFmtId="0" fontId="17" fillId="21" borderId="2533" applyNumberFormat="0" applyAlignment="0" applyProtection="0"/>
    <xf numFmtId="0" fontId="25" fillId="8" borderId="2533" applyNumberFormat="0" applyAlignment="0" applyProtection="0"/>
    <xf numFmtId="0" fontId="12" fillId="24" borderId="2534" applyNumberFormat="0" applyFont="0" applyAlignment="0" applyProtection="0"/>
    <xf numFmtId="0" fontId="12" fillId="24" borderId="2534" applyNumberFormat="0" applyFont="0" applyAlignment="0" applyProtection="0"/>
    <xf numFmtId="0" fontId="28" fillId="21" borderId="2535" applyNumberFormat="0" applyAlignment="0" applyProtection="0"/>
    <xf numFmtId="0" fontId="30" fillId="0" borderId="2536" applyNumberFormat="0" applyFill="0" applyAlignment="0" applyProtection="0"/>
    <xf numFmtId="0" fontId="12" fillId="25" borderId="2525" applyNumberFormat="0" applyProtection="0">
      <alignment horizontal="left" vertical="center"/>
    </xf>
    <xf numFmtId="0" fontId="12" fillId="25" borderId="2525" applyNumberFormat="0" applyProtection="0">
      <alignment horizontal="left" vertical="center"/>
    </xf>
    <xf numFmtId="0" fontId="17" fillId="21" borderId="2533" applyNumberFormat="0" applyAlignment="0" applyProtection="0"/>
    <xf numFmtId="0" fontId="25" fillId="8" borderId="2533" applyNumberFormat="0" applyAlignment="0" applyProtection="0"/>
    <xf numFmtId="0" fontId="12" fillId="24" borderId="2534" applyNumberFormat="0" applyFont="0" applyAlignment="0" applyProtection="0"/>
    <xf numFmtId="0" fontId="12" fillId="24" borderId="2534" applyNumberFormat="0" applyFont="0" applyAlignment="0" applyProtection="0"/>
    <xf numFmtId="0" fontId="28" fillId="21" borderId="2535" applyNumberFormat="0" applyAlignment="0" applyProtection="0"/>
    <xf numFmtId="0" fontId="30" fillId="0" borderId="2536" applyNumberFormat="0" applyFill="0" applyAlignment="0" applyProtection="0"/>
    <xf numFmtId="0" fontId="17" fillId="21" borderId="2533" applyNumberFormat="0" applyAlignment="0" applyProtection="0"/>
    <xf numFmtId="0" fontId="25" fillId="8" borderId="2533" applyNumberFormat="0" applyAlignment="0" applyProtection="0"/>
    <xf numFmtId="0" fontId="12" fillId="24" borderId="2534" applyNumberFormat="0" applyFont="0" applyAlignment="0" applyProtection="0"/>
    <xf numFmtId="0" fontId="12" fillId="24" borderId="2534" applyNumberFormat="0" applyFont="0" applyAlignment="0" applyProtection="0"/>
    <xf numFmtId="0" fontId="28" fillId="21" borderId="2535" applyNumberFormat="0" applyAlignment="0" applyProtection="0"/>
    <xf numFmtId="0" fontId="30" fillId="0" borderId="2536" applyNumberFormat="0" applyFill="0" applyAlignment="0" applyProtection="0"/>
    <xf numFmtId="0" fontId="12" fillId="25" borderId="2564" applyNumberFormat="0" applyProtection="0">
      <alignment horizontal="left" vertical="center"/>
    </xf>
    <xf numFmtId="0" fontId="12" fillId="25" borderId="2564" applyNumberFormat="0" applyProtection="0">
      <alignment horizontal="left" vertical="center"/>
    </xf>
    <xf numFmtId="0" fontId="17" fillId="21" borderId="2550" applyNumberFormat="0" applyAlignment="0" applyProtection="0"/>
    <xf numFmtId="0" fontId="12" fillId="24" borderId="2551" applyNumberFormat="0" applyFon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17" fillId="21" borderId="2550" applyNumberForma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12" fillId="25" borderId="2549" applyNumberFormat="0" applyProtection="0">
      <alignment horizontal="left" vertical="center"/>
    </xf>
    <xf numFmtId="0" fontId="12" fillId="25" borderId="2549" applyNumberFormat="0" applyProtection="0">
      <alignment horizontal="left" vertical="center"/>
    </xf>
    <xf numFmtId="0" fontId="17" fillId="21" borderId="2550" applyNumberForma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17" fillId="21" borderId="2550" applyNumberForma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25" fillId="8" borderId="2550" applyNumberFormat="0" applyAlignment="0" applyProtection="0"/>
    <xf numFmtId="0" fontId="17" fillId="21" borderId="2550" applyNumberFormat="0" applyAlignment="0" applyProtection="0"/>
    <xf numFmtId="0" fontId="12" fillId="25" borderId="2575" applyNumberFormat="0" applyProtection="0">
      <alignment horizontal="left" vertical="center"/>
    </xf>
    <xf numFmtId="0" fontId="12" fillId="25" borderId="2575" applyNumberFormat="0" applyProtection="0">
      <alignment horizontal="left" vertical="center"/>
    </xf>
    <xf numFmtId="0" fontId="17" fillId="21" borderId="2550" applyNumberForma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17" fillId="21" borderId="2550" applyNumberForma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30" fillId="0" borderId="2579" applyNumberFormat="0" applyFill="0" applyAlignment="0" applyProtection="0"/>
    <xf numFmtId="0" fontId="17" fillId="21" borderId="2550" applyNumberForma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17" fillId="21" borderId="2550" applyNumberForma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28" fillId="21" borderId="2578"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5" fillId="8" borderId="2577" applyNumberFormat="0" applyAlignment="0" applyProtection="0"/>
    <xf numFmtId="0" fontId="17" fillId="21" borderId="2577" applyNumberFormat="0" applyAlignment="0" applyProtection="0"/>
    <xf numFmtId="0" fontId="30" fillId="0" borderId="2579" applyNumberFormat="0" applyFill="0" applyAlignment="0" applyProtection="0"/>
    <xf numFmtId="0" fontId="28" fillId="21" borderId="2578"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5" fillId="8" borderId="2577" applyNumberFormat="0" applyAlignment="0" applyProtection="0"/>
    <xf numFmtId="0" fontId="17" fillId="21" borderId="2577" applyNumberFormat="0" applyAlignment="0" applyProtection="0"/>
    <xf numFmtId="0" fontId="30" fillId="0" borderId="2579" applyNumberFormat="0" applyFill="0" applyAlignment="0" applyProtection="0"/>
    <xf numFmtId="0" fontId="28" fillId="21" borderId="2578"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5" fillId="8" borderId="2577" applyNumberFormat="0" applyAlignment="0" applyProtection="0"/>
    <xf numFmtId="0" fontId="17" fillId="21" borderId="2577" applyNumberFormat="0" applyAlignment="0" applyProtection="0"/>
    <xf numFmtId="0" fontId="30" fillId="0" borderId="2579" applyNumberFormat="0" applyFill="0" applyAlignment="0" applyProtection="0"/>
    <xf numFmtId="0" fontId="28" fillId="21" borderId="2578"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12" fillId="25" borderId="2591" applyNumberFormat="0" applyProtection="0">
      <alignment horizontal="left" vertical="center"/>
    </xf>
    <xf numFmtId="0" fontId="12" fillId="25" borderId="2591" applyNumberFormat="0" applyProtection="0">
      <alignment horizontal="left" vertical="center"/>
    </xf>
    <xf numFmtId="0" fontId="25" fillId="8" borderId="2577" applyNumberFormat="0" applyAlignment="0" applyProtection="0"/>
    <xf numFmtId="0" fontId="12" fillId="25" borderId="2575" applyNumberFormat="0" applyProtection="0">
      <alignment horizontal="left" vertical="center"/>
    </xf>
    <xf numFmtId="0" fontId="12" fillId="25" borderId="2575" applyNumberFormat="0" applyProtection="0">
      <alignment horizontal="left" vertical="center"/>
    </xf>
    <xf numFmtId="0" fontId="12" fillId="25" borderId="2564" applyNumberFormat="0" applyProtection="0">
      <alignment horizontal="left" vertical="center"/>
    </xf>
    <xf numFmtId="0" fontId="12" fillId="25" borderId="2564" applyNumberFormat="0" applyProtection="0">
      <alignment horizontal="left" vertical="center"/>
    </xf>
    <xf numFmtId="0" fontId="17" fillId="21" borderId="2577" applyNumberFormat="0" applyAlignment="0" applyProtection="0"/>
    <xf numFmtId="0" fontId="12" fillId="24" borderId="2567" applyNumberFormat="0" applyFont="0" applyAlignment="0" applyProtection="0"/>
    <xf numFmtId="0" fontId="28" fillId="21" borderId="2568" applyNumberFormat="0" applyAlignment="0" applyProtection="0"/>
    <xf numFmtId="0" fontId="30" fillId="0" borderId="2569" applyNumberFormat="0" applyFill="0" applyAlignment="0" applyProtection="0"/>
    <xf numFmtId="0" fontId="17" fillId="21" borderId="2577" applyNumberFormat="0" applyAlignment="0" applyProtection="0"/>
    <xf numFmtId="0" fontId="25" fillId="8" borderId="2577" applyNumberForma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28" fillId="21" borderId="2578" applyNumberFormat="0" applyAlignment="0" applyProtection="0"/>
    <xf numFmtId="0" fontId="30" fillId="0" borderId="2579" applyNumberFormat="0" applyFill="0" applyAlignment="0" applyProtection="0"/>
    <xf numFmtId="0" fontId="12" fillId="25" borderId="2575" applyNumberFormat="0" applyProtection="0">
      <alignment horizontal="left" vertical="center"/>
    </xf>
    <xf numFmtId="0" fontId="12" fillId="25" borderId="2575" applyNumberFormat="0" applyProtection="0">
      <alignment horizontal="left" vertical="center"/>
    </xf>
    <xf numFmtId="0" fontId="17" fillId="21" borderId="2577" applyNumberFormat="0" applyAlignment="0" applyProtection="0"/>
    <xf numFmtId="0" fontId="25" fillId="8" borderId="2577" applyNumberForma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30" fillId="0" borderId="2600" applyNumberFormat="0" applyFill="0" applyAlignment="0" applyProtection="0"/>
    <xf numFmtId="0" fontId="28" fillId="21" borderId="2599" applyNumberFormat="0" applyAlignment="0" applyProtection="0"/>
    <xf numFmtId="0" fontId="12" fillId="24" borderId="2598" applyNumberFormat="0" applyFont="0" applyAlignment="0" applyProtection="0"/>
    <xf numFmtId="0" fontId="12" fillId="24" borderId="2598" applyNumberFormat="0" applyFont="0" applyAlignment="0" applyProtection="0"/>
    <xf numFmtId="0" fontId="25" fillId="8" borderId="2597" applyNumberFormat="0" applyAlignment="0" applyProtection="0"/>
    <xf numFmtId="0" fontId="17" fillId="21" borderId="2597" applyNumberFormat="0" applyAlignment="0" applyProtection="0"/>
    <xf numFmtId="0" fontId="30" fillId="0" borderId="2600" applyNumberFormat="0" applyFill="0" applyAlignment="0" applyProtection="0"/>
    <xf numFmtId="0" fontId="28" fillId="21" borderId="2599" applyNumberFormat="0" applyAlignment="0" applyProtection="0"/>
    <xf numFmtId="0" fontId="12" fillId="24" borderId="2598" applyNumberFormat="0" applyFont="0" applyAlignment="0" applyProtection="0"/>
    <xf numFmtId="0" fontId="12" fillId="24" borderId="2598" applyNumberFormat="0" applyFont="0" applyAlignment="0" applyProtection="0"/>
    <xf numFmtId="0" fontId="25" fillId="8" borderId="2597" applyNumberFormat="0" applyAlignment="0" applyProtection="0"/>
    <xf numFmtId="0" fontId="17" fillId="21" borderId="2597" applyNumberFormat="0" applyAlignment="0" applyProtection="0"/>
    <xf numFmtId="0" fontId="30" fillId="0" borderId="2600" applyNumberFormat="0" applyFill="0" applyAlignment="0" applyProtection="0"/>
    <xf numFmtId="0" fontId="28" fillId="21" borderId="2599" applyNumberFormat="0" applyAlignment="0" applyProtection="0"/>
    <xf numFmtId="0" fontId="12" fillId="24" borderId="2598" applyNumberFormat="0" applyFont="0" applyAlignment="0" applyProtection="0"/>
    <xf numFmtId="0" fontId="12" fillId="24" borderId="2598" applyNumberFormat="0" applyFont="0" applyAlignment="0" applyProtection="0"/>
    <xf numFmtId="0" fontId="25" fillId="8" borderId="2597" applyNumberFormat="0" applyAlignment="0" applyProtection="0"/>
    <xf numFmtId="0" fontId="17" fillId="21" borderId="2597" applyNumberFormat="0" applyAlignment="0" applyProtection="0"/>
    <xf numFmtId="0" fontId="30" fillId="0" borderId="2600" applyNumberFormat="0" applyFill="0" applyAlignment="0" applyProtection="0"/>
    <xf numFmtId="0" fontId="28" fillId="21" borderId="2599" applyNumberFormat="0" applyAlignment="0" applyProtection="0"/>
    <xf numFmtId="0" fontId="12" fillId="24" borderId="2598" applyNumberFormat="0" applyFont="0" applyAlignment="0" applyProtection="0"/>
    <xf numFmtId="0" fontId="12" fillId="24" borderId="2598" applyNumberFormat="0" applyFont="0" applyAlignment="0" applyProtection="0"/>
    <xf numFmtId="0" fontId="25" fillId="8" borderId="2597" applyNumberFormat="0" applyAlignment="0" applyProtection="0"/>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12" fillId="25" borderId="2575" applyNumberFormat="0" applyProtection="0">
      <alignment horizontal="left" vertical="center"/>
    </xf>
    <xf numFmtId="0" fontId="12" fillId="25" borderId="2575" applyNumberFormat="0" applyProtection="0">
      <alignment horizontal="left" vertical="center"/>
    </xf>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17" fillId="21" borderId="2592" applyNumberFormat="0" applyAlignment="0" applyProtection="0"/>
    <xf numFmtId="0" fontId="17" fillId="21" borderId="2597" applyNumberFormat="0" applyAlignment="0" applyProtection="0"/>
    <xf numFmtId="0" fontId="25" fillId="8" borderId="2592" applyNumberFormat="0" applyAlignment="0" applyProtection="0"/>
    <xf numFmtId="0" fontId="12" fillId="24" borderId="2593" applyNumberFormat="0" applyFont="0" applyAlignment="0" applyProtection="0"/>
    <xf numFmtId="0" fontId="12" fillId="24" borderId="2593" applyNumberFormat="0" applyFont="0" applyAlignment="0" applyProtection="0"/>
    <xf numFmtId="0" fontId="28" fillId="21" borderId="2594" applyNumberFormat="0" applyAlignment="0" applyProtection="0"/>
    <xf numFmtId="0" fontId="30" fillId="0" borderId="2595" applyNumberFormat="0" applyFill="0" applyAlignment="0" applyProtection="0"/>
    <xf numFmtId="0" fontId="17" fillId="21" borderId="2592" applyNumberFormat="0" applyAlignment="0" applyProtection="0"/>
    <xf numFmtId="0" fontId="25" fillId="8" borderId="2592" applyNumberFormat="0" applyAlignment="0" applyProtection="0"/>
    <xf numFmtId="0" fontId="12" fillId="24" borderId="2593" applyNumberFormat="0" applyFont="0" applyAlignment="0" applyProtection="0"/>
    <xf numFmtId="0" fontId="12" fillId="24" borderId="2593" applyNumberFormat="0" applyFont="0" applyAlignment="0" applyProtection="0"/>
    <xf numFmtId="0" fontId="28" fillId="21" borderId="2594" applyNumberFormat="0" applyAlignment="0" applyProtection="0"/>
    <xf numFmtId="0" fontId="30" fillId="0" borderId="2595" applyNumberFormat="0" applyFill="0" applyAlignment="0" applyProtection="0"/>
    <xf numFmtId="0" fontId="12" fillId="25" borderId="2591" applyNumberFormat="0" applyProtection="0">
      <alignment horizontal="left" vertical="center"/>
    </xf>
    <xf numFmtId="0" fontId="12" fillId="25" borderId="2591" applyNumberFormat="0" applyProtection="0">
      <alignment horizontal="left" vertical="center"/>
    </xf>
    <xf numFmtId="0" fontId="17" fillId="21" borderId="2592" applyNumberFormat="0" applyAlignment="0" applyProtection="0"/>
    <xf numFmtId="0" fontId="25" fillId="8" borderId="2592" applyNumberFormat="0" applyAlignment="0" applyProtection="0"/>
    <xf numFmtId="0" fontId="12" fillId="24" borderId="2593" applyNumberFormat="0" applyFont="0" applyAlignment="0" applyProtection="0"/>
    <xf numFmtId="0" fontId="12" fillId="24" borderId="2593" applyNumberFormat="0" applyFont="0" applyAlignment="0" applyProtection="0"/>
    <xf numFmtId="0" fontId="28" fillId="21" borderId="2594" applyNumberFormat="0" applyAlignment="0" applyProtection="0"/>
    <xf numFmtId="0" fontId="30" fillId="0" borderId="2595" applyNumberFormat="0" applyFill="0" applyAlignment="0" applyProtection="0"/>
    <xf numFmtId="0" fontId="17" fillId="21" borderId="2592" applyNumberFormat="0" applyAlignment="0" applyProtection="0"/>
    <xf numFmtId="0" fontId="25" fillId="8" borderId="2592" applyNumberFormat="0" applyAlignment="0" applyProtection="0"/>
    <xf numFmtId="0" fontId="12" fillId="24" borderId="2593" applyNumberFormat="0" applyFont="0" applyAlignment="0" applyProtection="0"/>
    <xf numFmtId="0" fontId="12" fillId="24" borderId="2593" applyNumberFormat="0" applyFont="0" applyAlignment="0" applyProtection="0"/>
    <xf numFmtId="0" fontId="28" fillId="21" borderId="2594" applyNumberFormat="0" applyAlignment="0" applyProtection="0"/>
    <xf numFmtId="0" fontId="30" fillId="0" borderId="2595" applyNumberFormat="0" applyFill="0" applyAlignment="0" applyProtection="0"/>
    <xf numFmtId="241" fontId="194" fillId="86" borderId="2604" applyNumberFormat="0" applyBorder="0" applyAlignment="0" applyProtection="0">
      <alignment vertical="center"/>
    </xf>
    <xf numFmtId="283" fontId="79" fillId="0" borderId="2645">
      <alignment horizontal="right"/>
    </xf>
    <xf numFmtId="283" fontId="79" fillId="0" borderId="2645">
      <alignment horizontal="right"/>
    </xf>
    <xf numFmtId="278" fontId="173" fillId="70" borderId="2563" applyBorder="0">
      <alignment horizontal="right" vertical="center"/>
      <protection locked="0"/>
    </xf>
    <xf numFmtId="171" fontId="85" fillId="0" borderId="2619"/>
    <xf numFmtId="171" fontId="85" fillId="0" borderId="2641"/>
    <xf numFmtId="165" fontId="193" fillId="0" borderId="2628" applyFill="0" applyAlignment="0" applyProtection="0"/>
    <xf numFmtId="39" fontId="12" fillId="0" borderId="2628">
      <protection locked="0"/>
    </xf>
    <xf numFmtId="165" fontId="193" fillId="0" borderId="2628" applyFill="0" applyAlignment="0" applyProtection="0"/>
    <xf numFmtId="39" fontId="12" fillId="0" borderId="2628">
      <protection locked="0"/>
    </xf>
    <xf numFmtId="171" fontId="85" fillId="0" borderId="2651"/>
    <xf numFmtId="165" fontId="193" fillId="0" borderId="2646" applyFill="0" applyAlignment="0" applyProtection="0"/>
    <xf numFmtId="39" fontId="12" fillId="0" borderId="2646">
      <protection locked="0"/>
    </xf>
    <xf numFmtId="171" fontId="85" fillId="0" borderId="2666"/>
    <xf numFmtId="165" fontId="193" fillId="0" borderId="2662" applyFill="0" applyAlignment="0" applyProtection="0"/>
    <xf numFmtId="39" fontId="12" fillId="0" borderId="2662">
      <protection locked="0"/>
    </xf>
    <xf numFmtId="171" fontId="85" fillId="0" borderId="2685"/>
    <xf numFmtId="165" fontId="193" fillId="0" borderId="2662" applyFill="0" applyAlignment="0" applyProtection="0"/>
    <xf numFmtId="39" fontId="12" fillId="0" borderId="2662">
      <protection locked="0"/>
    </xf>
    <xf numFmtId="171" fontId="85" fillId="0" borderId="2699"/>
    <xf numFmtId="165" fontId="193" fillId="0" borderId="2689" applyFill="0" applyAlignment="0" applyProtection="0"/>
    <xf numFmtId="39" fontId="12" fillId="0" borderId="2689">
      <protection locked="0"/>
    </xf>
    <xf numFmtId="171" fontId="85" fillId="0" borderId="2699"/>
    <xf numFmtId="165" fontId="193" fillId="0" borderId="2705" applyFill="0" applyAlignment="0" applyProtection="0"/>
    <xf numFmtId="39" fontId="12" fillId="0" borderId="2705">
      <protection locked="0"/>
    </xf>
    <xf numFmtId="171" fontId="85" fillId="0" borderId="2719"/>
    <xf numFmtId="171" fontId="85" fillId="0" borderId="2699"/>
    <xf numFmtId="171" fontId="85" fillId="0" borderId="2733"/>
    <xf numFmtId="241" fontId="194" fillId="86" borderId="2610" applyNumberFormat="0" applyBorder="0" applyAlignment="0" applyProtection="0">
      <alignment vertical="center"/>
    </xf>
    <xf numFmtId="165" fontId="193" fillId="0" borderId="2728" applyFill="0" applyAlignment="0" applyProtection="0"/>
    <xf numFmtId="39" fontId="12" fillId="0" borderId="2728">
      <protection locked="0"/>
    </xf>
    <xf numFmtId="49" fontId="79" fillId="0" borderId="2645">
      <alignment vertical="center"/>
    </xf>
    <xf numFmtId="241" fontId="194" fillId="86" borderId="2640" applyNumberFormat="0" applyBorder="0" applyAlignment="0" applyProtection="0">
      <alignment vertical="center"/>
    </xf>
    <xf numFmtId="241" fontId="194" fillId="86" borderId="2650" applyNumberFormat="0" applyBorder="0" applyAlignment="0" applyProtection="0">
      <alignment vertical="center"/>
    </xf>
    <xf numFmtId="0" fontId="189" fillId="83" borderId="2645" applyBorder="0" applyProtection="0">
      <alignment horizontal="centerContinuous" vertical="center"/>
    </xf>
    <xf numFmtId="171" fontId="12" fillId="0" borderId="2645" applyBorder="0" applyProtection="0">
      <alignment horizontal="right" vertical="center"/>
    </xf>
    <xf numFmtId="241" fontId="12" fillId="25" borderId="2543" applyNumberFormat="0" applyProtection="0">
      <alignment horizontal="centerContinuous" vertical="center"/>
    </xf>
    <xf numFmtId="241" fontId="194" fillId="86" borderId="2681" applyNumberFormat="0" applyBorder="0" applyAlignment="0" applyProtection="0">
      <alignment vertical="center"/>
    </xf>
    <xf numFmtId="241" fontId="12" fillId="25" borderId="2543" applyNumberFormat="0" applyAlignment="0">
      <alignment vertical="center"/>
    </xf>
    <xf numFmtId="283" fontId="79" fillId="0" borderId="2645">
      <alignment horizontal="right"/>
    </xf>
    <xf numFmtId="171" fontId="85" fillId="0" borderId="2619"/>
    <xf numFmtId="171" fontId="85" fillId="0" borderId="2641"/>
    <xf numFmtId="165" fontId="193" fillId="0" borderId="2628" applyFill="0" applyAlignment="0" applyProtection="0"/>
    <xf numFmtId="39" fontId="12" fillId="0" borderId="2628">
      <protection locked="0"/>
    </xf>
    <xf numFmtId="171" fontId="85" fillId="0" borderId="2605"/>
    <xf numFmtId="165" fontId="193" fillId="0" borderId="2618" applyFill="0" applyAlignment="0" applyProtection="0"/>
    <xf numFmtId="39" fontId="12" fillId="0" borderId="2618">
      <protection locked="0"/>
    </xf>
    <xf numFmtId="171" fontId="85" fillId="0" borderId="2641"/>
    <xf numFmtId="171" fontId="85" fillId="0" borderId="2666"/>
    <xf numFmtId="165" fontId="193" fillId="0" borderId="2662" applyFill="0" applyAlignment="0" applyProtection="0"/>
    <xf numFmtId="39" fontId="12" fillId="0" borderId="2662">
      <protection locked="0"/>
    </xf>
    <xf numFmtId="171" fontId="85" fillId="0" borderId="2690"/>
    <xf numFmtId="165" fontId="193" fillId="0" borderId="2689" applyFill="0" applyAlignment="0" applyProtection="0"/>
    <xf numFmtId="39" fontId="12" fillId="0" borderId="2689">
      <protection locked="0"/>
    </xf>
    <xf numFmtId="171" fontId="85" fillId="0" borderId="2690"/>
    <xf numFmtId="171" fontId="85" fillId="0" borderId="2699"/>
    <xf numFmtId="165" fontId="193" fillId="0" borderId="2705" applyFill="0" applyAlignment="0" applyProtection="0"/>
    <xf numFmtId="39" fontId="12" fillId="0" borderId="2705">
      <protection locked="0"/>
    </xf>
    <xf numFmtId="171" fontId="85" fillId="0" borderId="2699"/>
    <xf numFmtId="165" fontId="193" fillId="0" borderId="2705" applyFill="0" applyAlignment="0" applyProtection="0"/>
    <xf numFmtId="39" fontId="12" fillId="0" borderId="2705">
      <protection locked="0"/>
    </xf>
    <xf numFmtId="171" fontId="85" fillId="0" borderId="2719"/>
    <xf numFmtId="165" fontId="193" fillId="0" borderId="2718" applyFill="0" applyAlignment="0" applyProtection="0"/>
    <xf numFmtId="39" fontId="12" fillId="0" borderId="2718">
      <protection locked="0"/>
    </xf>
    <xf numFmtId="171" fontId="85" fillId="0" borderId="2699"/>
    <xf numFmtId="171" fontId="85" fillId="0" borderId="2719"/>
    <xf numFmtId="165" fontId="193" fillId="0" borderId="2718" applyFill="0" applyAlignment="0" applyProtection="0"/>
    <xf numFmtId="39" fontId="12" fillId="0" borderId="2718">
      <protection locked="0"/>
    </xf>
    <xf numFmtId="171" fontId="85" fillId="0" borderId="2699"/>
    <xf numFmtId="165" fontId="193" fillId="0" borderId="2705" applyFill="0" applyAlignment="0" applyProtection="0"/>
    <xf numFmtId="39" fontId="12" fillId="0" borderId="2705">
      <protection locked="0"/>
    </xf>
    <xf numFmtId="171" fontId="85" fillId="0" borderId="2699"/>
    <xf numFmtId="241" fontId="12" fillId="25" borderId="2543" applyNumberFormat="0" applyProtection="0">
      <alignment horizontal="centerContinuous" vertical="center"/>
    </xf>
    <xf numFmtId="241" fontId="194" fillId="86" borderId="2604" applyNumberFormat="0" applyBorder="0" applyAlignment="0" applyProtection="0">
      <alignment vertical="center"/>
    </xf>
    <xf numFmtId="241" fontId="194" fillId="86" borderId="2640" applyNumberFormat="0" applyBorder="0" applyAlignment="0" applyProtection="0">
      <alignment vertical="center"/>
    </xf>
    <xf numFmtId="241" fontId="12" fillId="25" borderId="2543" applyNumberFormat="0" applyAlignment="0">
      <alignment vertical="center"/>
    </xf>
    <xf numFmtId="165" fontId="193" fillId="0" borderId="2705" applyFill="0" applyAlignment="0" applyProtection="0"/>
    <xf numFmtId="39" fontId="12" fillId="0" borderId="2705">
      <protection locked="0"/>
    </xf>
    <xf numFmtId="171" fontId="85" fillId="0" borderId="2733"/>
    <xf numFmtId="241" fontId="12" fillId="25" borderId="2543" applyNumberFormat="0" applyProtection="0">
      <alignment horizontal="centerContinuous" vertical="center"/>
    </xf>
    <xf numFmtId="241" fontId="194" fillId="86" borderId="2640" applyNumberFormat="0" applyBorder="0" applyAlignment="0" applyProtection="0">
      <alignment vertical="center"/>
    </xf>
    <xf numFmtId="241" fontId="12" fillId="25" borderId="2543" applyNumberFormat="0" applyAlignment="0">
      <alignment vertical="center"/>
    </xf>
    <xf numFmtId="165" fontId="193" fillId="0" borderId="2718" applyFill="0" applyAlignment="0" applyProtection="0"/>
    <xf numFmtId="49" fontId="79" fillId="0" borderId="2645">
      <alignment vertical="center"/>
    </xf>
    <xf numFmtId="241" fontId="194" fillId="86" borderId="2676" applyNumberFormat="0" applyBorder="0" applyAlignment="0" applyProtection="0">
      <alignment vertical="center"/>
    </xf>
    <xf numFmtId="241" fontId="194" fillId="86" borderId="2681" applyNumberFormat="0" applyBorder="0" applyAlignment="0" applyProtection="0">
      <alignment vertical="center"/>
    </xf>
    <xf numFmtId="39" fontId="12" fillId="0" borderId="2718">
      <protection locked="0"/>
    </xf>
    <xf numFmtId="165" fontId="193" fillId="0" borderId="2728" applyFill="0" applyAlignment="0" applyProtection="0"/>
    <xf numFmtId="39" fontId="12" fillId="0" borderId="2728">
      <protection locked="0"/>
    </xf>
    <xf numFmtId="241" fontId="194" fillId="86" borderId="2676" applyNumberFormat="0" applyBorder="0" applyAlignment="0" applyProtection="0">
      <alignment vertical="center"/>
    </xf>
    <xf numFmtId="171" fontId="85" fillId="0" borderId="2747"/>
    <xf numFmtId="165" fontId="193" fillId="0" borderId="2742" applyFill="0" applyAlignment="0" applyProtection="0"/>
    <xf numFmtId="39" fontId="12" fillId="0" borderId="2742">
      <protection locked="0"/>
    </xf>
    <xf numFmtId="241" fontId="194" fillId="86" borderId="2676" applyNumberFormat="0" applyBorder="0" applyAlignment="0" applyProtection="0">
      <alignment vertical="center"/>
    </xf>
    <xf numFmtId="0" fontId="189" fillId="83" borderId="2645" applyBorder="0" applyProtection="0">
      <alignment horizontal="centerContinuous" vertical="center"/>
    </xf>
    <xf numFmtId="171" fontId="12" fillId="0" borderId="2645" applyBorder="0" applyProtection="0">
      <alignment horizontal="right" vertical="center"/>
    </xf>
    <xf numFmtId="241" fontId="12" fillId="25" borderId="2543" applyNumberFormat="0" applyProtection="0">
      <alignment horizontal="centerContinuous" vertical="center"/>
    </xf>
    <xf numFmtId="241" fontId="12" fillId="25" borderId="2543" applyNumberFormat="0" applyAlignment="0">
      <alignment vertical="center"/>
    </xf>
    <xf numFmtId="241" fontId="194" fillId="86" borderId="2676" applyNumberFormat="0" applyBorder="0" applyAlignment="0" applyProtection="0">
      <alignment vertical="center"/>
    </xf>
    <xf numFmtId="241" fontId="194" fillId="86" borderId="2676" applyNumberFormat="0" applyBorder="0" applyAlignment="0" applyProtection="0">
      <alignment vertical="center"/>
    </xf>
    <xf numFmtId="241" fontId="194" fillId="86" borderId="2713" applyNumberFormat="0" applyBorder="0" applyAlignment="0" applyProtection="0">
      <alignment vertical="center"/>
    </xf>
    <xf numFmtId="241" fontId="12" fillId="25" borderId="2543" applyNumberFormat="0" applyProtection="0">
      <alignment horizontal="centerContinuous" vertical="center"/>
    </xf>
    <xf numFmtId="241" fontId="194" fillId="86" borderId="2676" applyNumberFormat="0" applyBorder="0" applyAlignment="0" applyProtection="0">
      <alignment vertical="center"/>
    </xf>
    <xf numFmtId="241" fontId="12" fillId="25" borderId="2543" applyNumberFormat="0" applyAlignment="0">
      <alignment vertical="center"/>
    </xf>
    <xf numFmtId="241" fontId="194" fillId="86" borderId="2676" applyNumberFormat="0" applyBorder="0" applyAlignment="0" applyProtection="0">
      <alignment vertical="center"/>
    </xf>
    <xf numFmtId="241" fontId="12" fillId="25" borderId="2543" applyNumberFormat="0" applyProtection="0">
      <alignment horizontal="centerContinuous" vertical="center"/>
    </xf>
    <xf numFmtId="241" fontId="12" fillId="25" borderId="2543" applyNumberFormat="0" applyProtection="0">
      <alignment horizontal="centerContinuous" vertical="center"/>
    </xf>
    <xf numFmtId="241" fontId="12" fillId="25" borderId="2543" applyNumberFormat="0" applyAlignment="0">
      <alignment vertical="center"/>
    </xf>
    <xf numFmtId="241" fontId="12" fillId="25" borderId="2543" applyNumberFormat="0" applyAlignment="0">
      <alignment vertical="center"/>
    </xf>
    <xf numFmtId="241" fontId="194" fillId="86" borderId="2732" applyNumberFormat="0" applyBorder="0" applyAlignment="0" applyProtection="0">
      <alignment vertical="center"/>
    </xf>
    <xf numFmtId="241" fontId="194" fillId="86" borderId="2746" applyNumberFormat="0" applyBorder="0" applyAlignment="0" applyProtection="0">
      <alignment vertical="center"/>
    </xf>
    <xf numFmtId="0" fontId="11" fillId="60" borderId="2606" applyNumberFormat="0" applyProtection="0">
      <alignment horizontal="left" vertical="center" wrapText="1"/>
    </xf>
    <xf numFmtId="0" fontId="12" fillId="25" borderId="2606" applyNumberFormat="0" applyProtection="0">
      <alignment horizontal="left" vertical="center" wrapText="1"/>
    </xf>
    <xf numFmtId="257" fontId="11" fillId="82" borderId="2606" applyNumberFormat="0" applyProtection="0">
      <alignment horizontal="center" vertical="center" wrapText="1"/>
    </xf>
    <xf numFmtId="0" fontId="11" fillId="60" borderId="2606" applyNumberFormat="0" applyProtection="0">
      <alignment horizontal="left" vertical="center" wrapText="1"/>
    </xf>
    <xf numFmtId="0" fontId="12" fillId="25" borderId="2606" applyNumberFormat="0" applyProtection="0">
      <alignment horizontal="left" vertical="center" wrapText="1"/>
    </xf>
    <xf numFmtId="0" fontId="11" fillId="60" borderId="2606" applyNumberFormat="0" applyProtection="0">
      <alignment horizontal="left" vertical="center" wrapText="1"/>
    </xf>
    <xf numFmtId="257" fontId="11" fillId="82" borderId="2606" applyNumberFormat="0" applyProtection="0">
      <alignment horizontal="center" vertical="center" wrapText="1"/>
    </xf>
    <xf numFmtId="0" fontId="11" fillId="81" borderId="2606" applyNumberFormat="0" applyProtection="0">
      <alignment horizontal="center" vertical="center" wrapText="1"/>
    </xf>
    <xf numFmtId="0" fontId="11" fillId="81" borderId="2606" applyNumberFormat="0" applyProtection="0">
      <alignment horizontal="center" vertical="center"/>
    </xf>
    <xf numFmtId="0" fontId="11" fillId="81" borderId="2606" applyNumberFormat="0" applyProtection="0">
      <alignment horizontal="center" vertical="center" wrapText="1"/>
    </xf>
    <xf numFmtId="0" fontId="183" fillId="81" borderId="2606" applyNumberFormat="0" applyProtection="0">
      <alignment horizontal="center" vertical="center"/>
    </xf>
    <xf numFmtId="0" fontId="11" fillId="60" borderId="2629" applyNumberFormat="0" applyProtection="0">
      <alignment horizontal="left" vertical="center" wrapText="1"/>
    </xf>
    <xf numFmtId="0" fontId="11" fillId="60" borderId="2606" applyNumberFormat="0" applyProtection="0">
      <alignment horizontal="left" vertical="center" wrapText="1"/>
    </xf>
    <xf numFmtId="0" fontId="12" fillId="25" borderId="2629" applyNumberFormat="0" applyProtection="0">
      <alignment horizontal="left" vertical="center" wrapText="1"/>
    </xf>
    <xf numFmtId="0" fontId="11" fillId="81" borderId="2606" applyNumberFormat="0" applyProtection="0">
      <alignment horizontal="center" vertical="center" wrapText="1"/>
    </xf>
    <xf numFmtId="0" fontId="11" fillId="81" borderId="2606" applyNumberFormat="0" applyProtection="0">
      <alignment horizontal="center" vertical="center"/>
    </xf>
    <xf numFmtId="0" fontId="11" fillId="81" borderId="2606" applyNumberFormat="0" applyProtection="0">
      <alignment horizontal="center" vertical="center" wrapText="1"/>
    </xf>
    <xf numFmtId="257" fontId="11" fillId="82" borderId="2629" applyNumberFormat="0" applyProtection="0">
      <alignment horizontal="center" vertical="center" wrapText="1"/>
    </xf>
    <xf numFmtId="0" fontId="183" fillId="81" borderId="2606" applyNumberFormat="0" applyProtection="0">
      <alignment horizontal="center" vertical="center"/>
    </xf>
    <xf numFmtId="0" fontId="11" fillId="60" borderId="2629" applyNumberFormat="0" applyProtection="0">
      <alignment horizontal="left" vertical="center" wrapText="1"/>
    </xf>
    <xf numFmtId="0" fontId="11" fillId="81" borderId="2629" applyNumberFormat="0" applyProtection="0">
      <alignment horizontal="center" vertical="center" wrapText="1"/>
    </xf>
    <xf numFmtId="0" fontId="11" fillId="81" borderId="2629" applyNumberFormat="0" applyProtection="0">
      <alignment horizontal="center" vertical="center"/>
    </xf>
    <xf numFmtId="0" fontId="11" fillId="81" borderId="2629" applyNumberFormat="0" applyProtection="0">
      <alignment horizontal="center" vertical="center" wrapText="1"/>
    </xf>
    <xf numFmtId="0" fontId="183" fillId="81" borderId="2629" applyNumberFormat="0" applyProtection="0">
      <alignment horizontal="center" vertical="center"/>
    </xf>
    <xf numFmtId="0" fontId="11" fillId="60" borderId="2652" applyNumberFormat="0" applyProtection="0">
      <alignment horizontal="left" vertical="center" wrapText="1"/>
    </xf>
    <xf numFmtId="0" fontId="12" fillId="25" borderId="2652" applyNumberFormat="0" applyProtection="0">
      <alignment horizontal="left" vertical="center" wrapText="1"/>
    </xf>
    <xf numFmtId="257" fontId="11" fillId="82" borderId="2652" applyNumberFormat="0" applyProtection="0">
      <alignment horizontal="center" vertical="center" wrapText="1"/>
    </xf>
    <xf numFmtId="0" fontId="11" fillId="60" borderId="2667" applyNumberFormat="0" applyProtection="0">
      <alignment horizontal="left" vertical="center" wrapText="1"/>
    </xf>
    <xf numFmtId="0" fontId="12" fillId="25" borderId="2667" applyNumberFormat="0" applyProtection="0">
      <alignment horizontal="left" vertical="center" wrapText="1"/>
    </xf>
    <xf numFmtId="0" fontId="11" fillId="60" borderId="2652" applyNumberFormat="0" applyProtection="0">
      <alignment horizontal="left" vertical="center" wrapText="1"/>
    </xf>
    <xf numFmtId="257" fontId="11" fillId="82" borderId="2667" applyNumberFormat="0" applyProtection="0">
      <alignment horizontal="center" vertical="center" wrapText="1"/>
    </xf>
    <xf numFmtId="0" fontId="11" fillId="81" borderId="2652" applyNumberFormat="0" applyProtection="0">
      <alignment horizontal="center" vertical="center" wrapText="1"/>
    </xf>
    <xf numFmtId="0" fontId="11" fillId="81" borderId="2652" applyNumberFormat="0" applyProtection="0">
      <alignment horizontal="center" vertical="center"/>
    </xf>
    <xf numFmtId="0" fontId="11" fillId="81" borderId="2652" applyNumberFormat="0" applyProtection="0">
      <alignment horizontal="center" vertical="center" wrapText="1"/>
    </xf>
    <xf numFmtId="0" fontId="183" fillId="81" borderId="2652" applyNumberFormat="0" applyProtection="0">
      <alignment horizontal="center" vertical="center"/>
    </xf>
    <xf numFmtId="0" fontId="11" fillId="60" borderId="2667" applyNumberFormat="0" applyProtection="0">
      <alignment horizontal="left" vertical="center" wrapText="1"/>
    </xf>
    <xf numFmtId="0" fontId="11" fillId="60" borderId="2667" applyNumberFormat="0" applyProtection="0">
      <alignment horizontal="left" vertical="center" wrapText="1"/>
    </xf>
    <xf numFmtId="0" fontId="12" fillId="25" borderId="2667" applyNumberFormat="0" applyProtection="0">
      <alignment horizontal="left" vertical="center" wrapText="1"/>
    </xf>
    <xf numFmtId="0" fontId="11" fillId="81" borderId="2667" applyNumberFormat="0" applyProtection="0">
      <alignment horizontal="center" vertical="center" wrapText="1"/>
    </xf>
    <xf numFmtId="0" fontId="11" fillId="81" borderId="2667" applyNumberFormat="0" applyProtection="0">
      <alignment horizontal="center" vertical="center"/>
    </xf>
    <xf numFmtId="0" fontId="11" fillId="81" borderId="2667" applyNumberFormat="0" applyProtection="0">
      <alignment horizontal="center" vertical="center" wrapText="1"/>
    </xf>
    <xf numFmtId="257" fontId="11" fillId="82" borderId="2667" applyNumberFormat="0" applyProtection="0">
      <alignment horizontal="center" vertical="center" wrapText="1"/>
    </xf>
    <xf numFmtId="0" fontId="183" fillId="81" borderId="2667" applyNumberFormat="0" applyProtection="0">
      <alignment horizontal="center" vertical="center"/>
    </xf>
    <xf numFmtId="0" fontId="11" fillId="60" borderId="2667" applyNumberFormat="0" applyProtection="0">
      <alignment horizontal="left" vertical="center" wrapText="1"/>
    </xf>
    <xf numFmtId="0" fontId="11" fillId="81" borderId="2667" applyNumberFormat="0" applyProtection="0">
      <alignment horizontal="center" vertical="center" wrapText="1"/>
    </xf>
    <xf numFmtId="0" fontId="11" fillId="81" borderId="2667" applyNumberFormat="0" applyProtection="0">
      <alignment horizontal="center" vertical="center"/>
    </xf>
    <xf numFmtId="0" fontId="11" fillId="81" borderId="2667" applyNumberFormat="0" applyProtection="0">
      <alignment horizontal="center" vertical="center" wrapText="1"/>
    </xf>
    <xf numFmtId="0" fontId="11" fillId="60" borderId="2686" applyNumberFormat="0" applyProtection="0">
      <alignment horizontal="left" vertical="center" wrapText="1"/>
    </xf>
    <xf numFmtId="0" fontId="183" fillId="81" borderId="2667" applyNumberFormat="0" applyProtection="0">
      <alignment horizontal="center" vertical="center"/>
    </xf>
    <xf numFmtId="0" fontId="12" fillId="25" borderId="2686" applyNumberFormat="0" applyProtection="0">
      <alignment horizontal="left" vertical="center" wrapText="1"/>
    </xf>
    <xf numFmtId="257" fontId="11" fillId="82" borderId="2686" applyNumberFormat="0" applyProtection="0">
      <alignment horizontal="center" vertical="center" wrapText="1"/>
    </xf>
    <xf numFmtId="0" fontId="11" fillId="60" borderId="2686" applyNumberFormat="0" applyProtection="0">
      <alignment horizontal="left" vertical="center" wrapText="1"/>
    </xf>
    <xf numFmtId="0" fontId="11" fillId="81" borderId="2686" applyNumberFormat="0" applyProtection="0">
      <alignment horizontal="center" vertical="center" wrapText="1"/>
    </xf>
    <xf numFmtId="0" fontId="11" fillId="81" borderId="2686" applyNumberFormat="0" applyProtection="0">
      <alignment horizontal="center" vertical="center"/>
    </xf>
    <xf numFmtId="0" fontId="11" fillId="81" borderId="2686" applyNumberFormat="0" applyProtection="0">
      <alignment horizontal="center" vertical="center" wrapText="1"/>
    </xf>
    <xf numFmtId="0" fontId="183" fillId="81" borderId="2686" applyNumberFormat="0" applyProtection="0">
      <alignment horizontal="center" vertical="center"/>
    </xf>
    <xf numFmtId="0" fontId="11" fillId="60" borderId="2703" applyNumberFormat="0" applyProtection="0">
      <alignment horizontal="left" vertical="center" wrapText="1"/>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0" fontId="11" fillId="60" borderId="2703" applyNumberFormat="0" applyProtection="0">
      <alignment horizontal="left" vertical="center" wrapText="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83" fillId="81" borderId="2703" applyNumberFormat="0" applyProtection="0">
      <alignment horizontal="center" vertical="center"/>
    </xf>
    <xf numFmtId="0" fontId="11" fillId="60" borderId="2686" applyNumberFormat="0" applyProtection="0">
      <alignment horizontal="left" vertical="center" wrapText="1"/>
    </xf>
    <xf numFmtId="0" fontId="12" fillId="25" borderId="2686" applyNumberFormat="0" applyProtection="0">
      <alignment horizontal="left" vertical="center" wrapText="1"/>
    </xf>
    <xf numFmtId="257" fontId="11" fillId="82" borderId="2686" applyNumberFormat="0" applyProtection="0">
      <alignment horizontal="center" vertical="center" wrapText="1"/>
    </xf>
    <xf numFmtId="0" fontId="11" fillId="60" borderId="2686" applyNumberFormat="0" applyProtection="0">
      <alignment horizontal="left" vertical="center" wrapText="1"/>
    </xf>
    <xf numFmtId="0" fontId="11" fillId="60" borderId="2703" applyNumberFormat="0" applyProtection="0">
      <alignment horizontal="left" vertical="center" wrapText="1"/>
    </xf>
    <xf numFmtId="0" fontId="11" fillId="81" borderId="2686" applyNumberFormat="0" applyProtection="0">
      <alignment horizontal="center" vertical="center" wrapText="1"/>
    </xf>
    <xf numFmtId="0" fontId="11" fillId="81" borderId="2686" applyNumberFormat="0" applyProtection="0">
      <alignment horizontal="center" vertical="center"/>
    </xf>
    <xf numFmtId="0" fontId="11" fillId="81" borderId="2686" applyNumberFormat="0" applyProtection="0">
      <alignment horizontal="center" vertical="center" wrapText="1"/>
    </xf>
    <xf numFmtId="0" fontId="183" fillId="81" borderId="2686" applyNumberFormat="0" applyProtection="0">
      <alignment horizontal="center" vertical="center"/>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0" fontId="11" fillId="60" borderId="2703" applyNumberFormat="0" applyProtection="0">
      <alignment horizontal="left" vertical="center" wrapText="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83" fillId="81" borderId="2703" applyNumberFormat="0" applyProtection="0">
      <alignment horizontal="center" vertical="center"/>
    </xf>
    <xf numFmtId="0" fontId="11" fillId="60" borderId="2703" applyNumberFormat="0" applyProtection="0">
      <alignment horizontal="left" vertical="center" wrapText="1"/>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0" fontId="11" fillId="60" borderId="2703" applyNumberFormat="0" applyProtection="0">
      <alignment horizontal="left" vertical="center" wrapText="1"/>
    </xf>
    <xf numFmtId="0" fontId="177" fillId="67" borderId="2606">
      <alignment horizontal="center" vertical="center" wrapText="1"/>
      <protection hidden="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1" fillId="60" borderId="2703" applyNumberFormat="0" applyProtection="0">
      <alignment horizontal="left" vertical="center" wrapText="1"/>
    </xf>
    <xf numFmtId="0" fontId="183" fillId="81" borderId="2703" applyNumberFormat="0" applyProtection="0">
      <alignment horizontal="center" vertical="center"/>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0" fontId="177" fillId="67" borderId="2606">
      <alignment horizontal="center" vertical="center" wrapText="1"/>
      <protection hidden="1"/>
    </xf>
    <xf numFmtId="237" fontId="181" fillId="0" borderId="2541"/>
    <xf numFmtId="0" fontId="11" fillId="60" borderId="2703" applyNumberFormat="0" applyProtection="0">
      <alignment horizontal="left" vertical="center" wrapText="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83" fillId="81" borderId="2703" applyNumberFormat="0" applyProtection="0">
      <alignment horizontal="center" vertical="center"/>
    </xf>
    <xf numFmtId="0" fontId="177" fillId="67" borderId="2629">
      <alignment horizontal="center" vertical="center" wrapText="1"/>
      <protection hidden="1"/>
    </xf>
    <xf numFmtId="0" fontId="11" fillId="60" borderId="2703" applyNumberFormat="0" applyProtection="0">
      <alignment horizontal="left" vertical="center" wrapText="1"/>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237" fontId="181" fillId="0" borderId="2541"/>
    <xf numFmtId="0" fontId="11" fillId="60" borderId="2703" applyNumberFormat="0" applyProtection="0">
      <alignment horizontal="left" vertical="center" wrapText="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83" fillId="81" borderId="2703" applyNumberFormat="0" applyProtection="0">
      <alignment horizontal="center" vertical="center"/>
    </xf>
    <xf numFmtId="0" fontId="11" fillId="60" borderId="2703" applyNumberFormat="0" applyProtection="0">
      <alignment horizontal="left" vertical="center" wrapText="1"/>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0" fontId="177" fillId="67" borderId="2652">
      <alignment horizontal="center" vertical="center" wrapText="1"/>
      <protection hidden="1"/>
    </xf>
    <xf numFmtId="0" fontId="11" fillId="60" borderId="2703" applyNumberFormat="0" applyProtection="0">
      <alignment horizontal="left" vertical="center" wrapText="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1" fillId="60" borderId="2721" applyNumberFormat="0" applyProtection="0">
      <alignment horizontal="left" vertical="center" wrapText="1"/>
    </xf>
    <xf numFmtId="0" fontId="183" fillId="81" borderId="2703" applyNumberFormat="0" applyProtection="0">
      <alignment horizontal="center" vertical="center"/>
    </xf>
    <xf numFmtId="0" fontId="177" fillId="67" borderId="2667">
      <alignment horizontal="center" vertical="center" wrapText="1"/>
      <protection hidden="1"/>
    </xf>
    <xf numFmtId="0" fontId="12" fillId="25" borderId="2721" applyNumberFormat="0" applyProtection="0">
      <alignment horizontal="left" vertical="center" wrapText="1"/>
    </xf>
    <xf numFmtId="257" fontId="11" fillId="82" borderId="2721" applyNumberFormat="0" applyProtection="0">
      <alignment horizontal="center" vertical="center" wrapText="1"/>
    </xf>
    <xf numFmtId="0" fontId="11" fillId="60" borderId="2721" applyNumberFormat="0" applyProtection="0">
      <alignment horizontal="left" vertical="center" wrapText="1"/>
    </xf>
    <xf numFmtId="0" fontId="11" fillId="81" borderId="2721" applyNumberFormat="0" applyProtection="0">
      <alignment horizontal="center" vertical="center" wrapText="1"/>
    </xf>
    <xf numFmtId="0" fontId="11" fillId="81" borderId="2721" applyNumberFormat="0" applyProtection="0">
      <alignment horizontal="center" vertical="center"/>
    </xf>
    <xf numFmtId="0" fontId="177" fillId="67" borderId="2667">
      <alignment horizontal="center" vertical="center" wrapText="1"/>
      <protection hidden="1"/>
    </xf>
    <xf numFmtId="0" fontId="11" fillId="81" borderId="2721" applyNumberFormat="0" applyProtection="0">
      <alignment horizontal="center" vertical="center" wrapText="1"/>
    </xf>
    <xf numFmtId="0" fontId="11" fillId="60" borderId="2734" applyNumberFormat="0" applyProtection="0">
      <alignment horizontal="left" vertical="center" wrapText="1"/>
    </xf>
    <xf numFmtId="0" fontId="183" fillId="81" borderId="2721" applyNumberFormat="0" applyProtection="0">
      <alignment horizontal="center" vertical="center"/>
    </xf>
    <xf numFmtId="0" fontId="12" fillId="25" borderId="2734" applyNumberFormat="0" applyProtection="0">
      <alignment horizontal="left" vertical="center" wrapText="1"/>
    </xf>
    <xf numFmtId="257" fontId="11" fillId="82" borderId="2734" applyNumberFormat="0" applyProtection="0">
      <alignment horizontal="center" vertical="center" wrapText="1"/>
    </xf>
    <xf numFmtId="0" fontId="11" fillId="60" borderId="2734" applyNumberFormat="0" applyProtection="0">
      <alignment horizontal="left" vertical="center" wrapText="1"/>
    </xf>
    <xf numFmtId="0" fontId="11" fillId="81" borderId="2734" applyNumberFormat="0" applyProtection="0">
      <alignment horizontal="center" vertical="center" wrapText="1"/>
    </xf>
    <xf numFmtId="0" fontId="11" fillId="81" borderId="2734" applyNumberFormat="0" applyProtection="0">
      <alignment horizontal="center" vertical="center"/>
    </xf>
    <xf numFmtId="0" fontId="177" fillId="67" borderId="2686">
      <alignment horizontal="center" vertical="center" wrapText="1"/>
      <protection hidden="1"/>
    </xf>
    <xf numFmtId="0" fontId="11" fillId="81" borderId="2734" applyNumberFormat="0" applyProtection="0">
      <alignment horizontal="center" vertical="center" wrapText="1"/>
    </xf>
    <xf numFmtId="0" fontId="183" fillId="81" borderId="2734" applyNumberFormat="0" applyProtection="0">
      <alignment horizontal="center" vertical="center"/>
    </xf>
    <xf numFmtId="237" fontId="181" fillId="0" borderId="2541"/>
    <xf numFmtId="0" fontId="177" fillId="67" borderId="2703">
      <alignment horizontal="center" vertical="center" wrapText="1"/>
      <protection hidden="1"/>
    </xf>
    <xf numFmtId="0" fontId="177" fillId="67" borderId="2686">
      <alignment horizontal="center" vertical="center" wrapText="1"/>
      <protection hidden="1"/>
    </xf>
    <xf numFmtId="0" fontId="177" fillId="67" borderId="2703">
      <alignment horizontal="center" vertical="center" wrapText="1"/>
      <protection hidden="1"/>
    </xf>
    <xf numFmtId="241" fontId="12" fillId="25" borderId="2543" applyNumberFormat="0" applyProtection="0">
      <alignment horizontal="centerContinuous" vertical="center"/>
    </xf>
    <xf numFmtId="241" fontId="12" fillId="25" borderId="2543" applyNumberFormat="0" applyAlignment="0">
      <alignment vertical="center"/>
    </xf>
    <xf numFmtId="241" fontId="194" fillId="86" borderId="2676" applyNumberFormat="0" applyBorder="0" applyAlignment="0" applyProtection="0">
      <alignment vertical="center"/>
    </xf>
    <xf numFmtId="0" fontId="177" fillId="67" borderId="2703">
      <alignment horizontal="center" vertical="center" wrapText="1"/>
      <protection hidden="1"/>
    </xf>
    <xf numFmtId="237" fontId="181" fillId="0" borderId="2541"/>
    <xf numFmtId="0" fontId="177" fillId="67" borderId="2703">
      <alignment horizontal="center" vertical="center" wrapText="1"/>
      <protection hidden="1"/>
    </xf>
    <xf numFmtId="264" fontId="172" fillId="65" borderId="2606" applyFill="0" applyBorder="0" applyAlignment="0" applyProtection="0">
      <alignment horizontal="right"/>
      <protection locked="0"/>
    </xf>
    <xf numFmtId="0" fontId="177" fillId="67" borderId="2703">
      <alignment horizontal="center" vertical="center" wrapText="1"/>
      <protection hidden="1"/>
    </xf>
    <xf numFmtId="264" fontId="172" fillId="65" borderId="2606" applyFill="0" applyBorder="0" applyAlignment="0" applyProtection="0">
      <alignment horizontal="right"/>
      <protection locked="0"/>
    </xf>
    <xf numFmtId="241" fontId="194" fillId="86" borderId="2713" applyNumberFormat="0" applyBorder="0" applyAlignment="0" applyProtection="0">
      <alignment vertical="center"/>
    </xf>
    <xf numFmtId="241" fontId="194" fillId="86" borderId="2676" applyNumberFormat="0" applyBorder="0" applyAlignment="0" applyProtection="0">
      <alignment vertical="center"/>
    </xf>
    <xf numFmtId="49" fontId="79" fillId="0" borderId="2645">
      <alignment vertical="center"/>
    </xf>
    <xf numFmtId="241" fontId="194" fillId="86" borderId="2713" applyNumberFormat="0" applyBorder="0" applyAlignment="0" applyProtection="0">
      <alignment vertical="center"/>
    </xf>
    <xf numFmtId="241" fontId="194" fillId="86" borderId="2676" applyNumberFormat="0" applyBorder="0" applyAlignment="0" applyProtection="0">
      <alignment vertical="center"/>
    </xf>
    <xf numFmtId="0" fontId="189" fillId="83" borderId="2645" applyBorder="0" applyProtection="0">
      <alignment horizontal="centerContinuous" vertical="center"/>
    </xf>
    <xf numFmtId="241" fontId="194" fillId="86" borderId="2732" applyNumberFormat="0" applyBorder="0" applyAlignment="0" applyProtection="0">
      <alignment vertical="center"/>
    </xf>
    <xf numFmtId="171" fontId="12" fillId="0" borderId="2645" applyBorder="0" applyProtection="0">
      <alignment horizontal="right" vertical="center"/>
    </xf>
    <xf numFmtId="0" fontId="11" fillId="60" borderId="2620" applyNumberFormat="0" applyProtection="0">
      <alignment horizontal="left" vertical="center" wrapText="1"/>
    </xf>
    <xf numFmtId="0" fontId="12" fillId="25" borderId="2620" applyNumberFormat="0" applyProtection="0">
      <alignment horizontal="left" vertical="center" wrapText="1"/>
    </xf>
    <xf numFmtId="257" fontId="11" fillId="82" borderId="2620" applyNumberFormat="0" applyProtection="0">
      <alignment horizontal="center" vertical="center" wrapText="1"/>
    </xf>
    <xf numFmtId="0" fontId="11" fillId="60" borderId="2629" applyNumberFormat="0" applyProtection="0">
      <alignment horizontal="left" vertical="center" wrapText="1"/>
    </xf>
    <xf numFmtId="0" fontId="11" fillId="60" borderId="2620" applyNumberFormat="0" applyProtection="0">
      <alignment horizontal="left" vertical="center" wrapText="1"/>
    </xf>
    <xf numFmtId="0" fontId="11" fillId="81" borderId="2620" applyNumberFormat="0" applyProtection="0">
      <alignment horizontal="center" vertical="center" wrapText="1"/>
    </xf>
    <xf numFmtId="0" fontId="11" fillId="81" borderId="2620" applyNumberFormat="0" applyProtection="0">
      <alignment horizontal="center" vertical="center"/>
    </xf>
    <xf numFmtId="0" fontId="11" fillId="81" borderId="2620" applyNumberFormat="0" applyProtection="0">
      <alignment horizontal="center" vertical="center" wrapText="1"/>
    </xf>
    <xf numFmtId="0" fontId="12" fillId="25" borderId="2629" applyNumberFormat="0" applyProtection="0">
      <alignment horizontal="left" vertical="center" wrapText="1"/>
    </xf>
    <xf numFmtId="0" fontId="183" fillId="81" borderId="2620" applyNumberFormat="0" applyProtection="0">
      <alignment horizontal="center" vertical="center"/>
    </xf>
    <xf numFmtId="257" fontId="11" fillId="82" borderId="2629" applyNumberFormat="0" applyProtection="0">
      <alignment horizontal="center" vertical="center" wrapText="1"/>
    </xf>
    <xf numFmtId="0" fontId="11" fillId="60" borderId="2629" applyNumberFormat="0" applyProtection="0">
      <alignment horizontal="left" vertical="center" wrapText="1"/>
    </xf>
    <xf numFmtId="0" fontId="11" fillId="81" borderId="2629" applyNumberFormat="0" applyProtection="0">
      <alignment horizontal="center" vertical="center" wrapText="1"/>
    </xf>
    <xf numFmtId="0" fontId="11" fillId="81" borderId="2629" applyNumberFormat="0" applyProtection="0">
      <alignment horizontal="center" vertical="center"/>
    </xf>
    <xf numFmtId="0" fontId="11" fillId="81" borderId="2629" applyNumberFormat="0" applyProtection="0">
      <alignment horizontal="center" vertical="center" wrapText="1"/>
    </xf>
    <xf numFmtId="0" fontId="11" fillId="60" borderId="2629" applyNumberFormat="0" applyProtection="0">
      <alignment horizontal="left" vertical="center" wrapText="1"/>
    </xf>
    <xf numFmtId="0" fontId="183" fillId="81" borderId="2629" applyNumberFormat="0" applyProtection="0">
      <alignment horizontal="center" vertical="center"/>
    </xf>
    <xf numFmtId="0" fontId="12" fillId="25" borderId="2629" applyNumberFormat="0" applyProtection="0">
      <alignment horizontal="left" vertical="center" wrapText="1"/>
    </xf>
    <xf numFmtId="257" fontId="11" fillId="82" borderId="2629" applyNumberFormat="0" applyProtection="0">
      <alignment horizontal="center" vertical="center" wrapText="1"/>
    </xf>
    <xf numFmtId="0" fontId="11" fillId="60" borderId="2629" applyNumberFormat="0" applyProtection="0">
      <alignment horizontal="left" vertical="center" wrapText="1"/>
    </xf>
    <xf numFmtId="0" fontId="11" fillId="81" borderId="2629" applyNumberFormat="0" applyProtection="0">
      <alignment horizontal="center" vertical="center" wrapText="1"/>
    </xf>
    <xf numFmtId="0" fontId="11" fillId="81" borderId="2629" applyNumberFormat="0" applyProtection="0">
      <alignment horizontal="center" vertical="center"/>
    </xf>
    <xf numFmtId="0" fontId="11" fillId="81" borderId="2629" applyNumberFormat="0" applyProtection="0">
      <alignment horizontal="center" vertical="center" wrapText="1"/>
    </xf>
    <xf numFmtId="0" fontId="183" fillId="81" borderId="2629" applyNumberFormat="0" applyProtection="0">
      <alignment horizontal="center" vertical="center"/>
    </xf>
    <xf numFmtId="0" fontId="11" fillId="60" borderId="2652" applyNumberFormat="0" applyProtection="0">
      <alignment horizontal="left" vertical="center" wrapText="1"/>
    </xf>
    <xf numFmtId="0" fontId="12" fillId="25" borderId="2652" applyNumberFormat="0" applyProtection="0">
      <alignment horizontal="left" vertical="center" wrapText="1"/>
    </xf>
    <xf numFmtId="257" fontId="11" fillId="82" borderId="2652" applyNumberFormat="0" applyProtection="0">
      <alignment horizontal="center" vertical="center" wrapText="1"/>
    </xf>
    <xf numFmtId="0" fontId="11" fillId="60" borderId="2652" applyNumberFormat="0" applyProtection="0">
      <alignment horizontal="left" vertical="center" wrapText="1"/>
    </xf>
    <xf numFmtId="0" fontId="11" fillId="81" borderId="2652" applyNumberFormat="0" applyProtection="0">
      <alignment horizontal="center" vertical="center" wrapText="1"/>
    </xf>
    <xf numFmtId="0" fontId="11" fillId="81" borderId="2652" applyNumberFormat="0" applyProtection="0">
      <alignment horizontal="center" vertical="center"/>
    </xf>
    <xf numFmtId="0" fontId="11" fillId="81" borderId="2652" applyNumberFormat="0" applyProtection="0">
      <alignment horizontal="center" vertical="center" wrapText="1"/>
    </xf>
    <xf numFmtId="0" fontId="11" fillId="60" borderId="2667" applyNumberFormat="0" applyProtection="0">
      <alignment horizontal="left" vertical="center" wrapText="1"/>
    </xf>
    <xf numFmtId="0" fontId="183" fillId="81" borderId="2652" applyNumberFormat="0" applyProtection="0">
      <alignment horizontal="center" vertical="center"/>
    </xf>
    <xf numFmtId="0" fontId="12" fillId="25" borderId="2667" applyNumberFormat="0" applyProtection="0">
      <alignment horizontal="left" vertical="center" wrapText="1"/>
    </xf>
    <xf numFmtId="257" fontId="11" fillId="82" borderId="2667" applyNumberFormat="0" applyProtection="0">
      <alignment horizontal="center" vertical="center" wrapText="1"/>
    </xf>
    <xf numFmtId="0" fontId="11" fillId="60" borderId="2667" applyNumberFormat="0" applyProtection="0">
      <alignment horizontal="left" vertical="center" wrapText="1"/>
    </xf>
    <xf numFmtId="0" fontId="11" fillId="81" borderId="2667" applyNumberFormat="0" applyProtection="0">
      <alignment horizontal="center" vertical="center" wrapText="1"/>
    </xf>
    <xf numFmtId="0" fontId="11" fillId="81" borderId="2667" applyNumberFormat="0" applyProtection="0">
      <alignment horizontal="center" vertical="center"/>
    </xf>
    <xf numFmtId="0" fontId="11" fillId="81" borderId="2667" applyNumberFormat="0" applyProtection="0">
      <alignment horizontal="center" vertical="center" wrapText="1"/>
    </xf>
    <xf numFmtId="0" fontId="183" fillId="81" borderId="2667" applyNumberFormat="0" applyProtection="0">
      <alignment horizontal="center" vertical="center"/>
    </xf>
    <xf numFmtId="0" fontId="11" fillId="60" borderId="2691" applyNumberFormat="0" applyProtection="0">
      <alignment horizontal="left" vertical="center" wrapText="1"/>
    </xf>
    <xf numFmtId="0" fontId="12" fillId="25" borderId="2691" applyNumberFormat="0" applyProtection="0">
      <alignment horizontal="left" vertical="center" wrapText="1"/>
    </xf>
    <xf numFmtId="257" fontId="11" fillId="82" borderId="2691" applyNumberFormat="0" applyProtection="0">
      <alignment horizontal="center" vertical="center" wrapText="1"/>
    </xf>
    <xf numFmtId="0" fontId="11" fillId="60" borderId="2691" applyNumberFormat="0" applyProtection="0">
      <alignment horizontal="left" vertical="center" wrapText="1"/>
    </xf>
    <xf numFmtId="0" fontId="11" fillId="81" borderId="2691" applyNumberFormat="0" applyProtection="0">
      <alignment horizontal="center" vertical="center" wrapText="1"/>
    </xf>
    <xf numFmtId="0" fontId="11" fillId="81" borderId="2691" applyNumberFormat="0" applyProtection="0">
      <alignment horizontal="center" vertical="center"/>
    </xf>
    <xf numFmtId="0" fontId="11" fillId="81" borderId="2691" applyNumberFormat="0" applyProtection="0">
      <alignment horizontal="center" vertical="center" wrapText="1"/>
    </xf>
    <xf numFmtId="0" fontId="183" fillId="81" borderId="2691" applyNumberFormat="0" applyProtection="0">
      <alignment horizontal="center" vertical="center"/>
    </xf>
    <xf numFmtId="0" fontId="11" fillId="60" borderId="2703" applyNumberFormat="0" applyProtection="0">
      <alignment horizontal="left" vertical="center" wrapText="1"/>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0" fontId="11" fillId="60" borderId="2703" applyNumberFormat="0" applyProtection="0">
      <alignment horizontal="left" vertical="center" wrapText="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83" fillId="81" borderId="2703" applyNumberFormat="0" applyProtection="0">
      <alignment horizontal="center" vertical="center"/>
    </xf>
    <xf numFmtId="0" fontId="11" fillId="60" borderId="2703" applyNumberFormat="0" applyProtection="0">
      <alignment horizontal="left" vertical="center" wrapText="1"/>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0" fontId="11" fillId="60" borderId="2703" applyNumberFormat="0" applyProtection="0">
      <alignment horizontal="left" vertical="center" wrapText="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83" fillId="81" borderId="2703" applyNumberFormat="0" applyProtection="0">
      <alignment horizontal="center" vertical="center"/>
    </xf>
    <xf numFmtId="0" fontId="11" fillId="60" borderId="2734" applyNumberFormat="0" applyProtection="0">
      <alignment horizontal="left" vertical="center" wrapText="1"/>
    </xf>
    <xf numFmtId="0" fontId="12" fillId="25" borderId="2734" applyNumberFormat="0" applyProtection="0">
      <alignment horizontal="left" vertical="center" wrapText="1"/>
    </xf>
    <xf numFmtId="257" fontId="11" fillId="82" borderId="2734" applyNumberFormat="0" applyProtection="0">
      <alignment horizontal="center" vertical="center" wrapText="1"/>
    </xf>
    <xf numFmtId="0" fontId="11" fillId="60" borderId="2734" applyNumberFormat="0" applyProtection="0">
      <alignment horizontal="left" vertical="center" wrapText="1"/>
    </xf>
    <xf numFmtId="0" fontId="11" fillId="81" borderId="2734" applyNumberFormat="0" applyProtection="0">
      <alignment horizontal="center" vertical="center" wrapText="1"/>
    </xf>
    <xf numFmtId="0" fontId="11" fillId="81" borderId="2734" applyNumberFormat="0" applyProtection="0">
      <alignment horizontal="center" vertical="center"/>
    </xf>
    <xf numFmtId="0" fontId="11" fillId="81" borderId="2734" applyNumberFormat="0" applyProtection="0">
      <alignment horizontal="center" vertical="center" wrapText="1"/>
    </xf>
    <xf numFmtId="0" fontId="183" fillId="81" borderId="2734" applyNumberFormat="0" applyProtection="0">
      <alignment horizontal="center" vertical="center"/>
    </xf>
    <xf numFmtId="0" fontId="177" fillId="67" borderId="2620">
      <alignment horizontal="center" vertical="center" wrapText="1"/>
      <protection hidden="1"/>
    </xf>
    <xf numFmtId="0" fontId="177" fillId="67" borderId="2629">
      <alignment horizontal="center" vertical="center" wrapText="1"/>
      <protection hidden="1"/>
    </xf>
    <xf numFmtId="0" fontId="177" fillId="67" borderId="2629">
      <alignment horizontal="center" vertical="center" wrapText="1"/>
      <protection hidden="1"/>
    </xf>
    <xf numFmtId="0" fontId="177" fillId="67" borderId="2652">
      <alignment horizontal="center" vertical="center" wrapText="1"/>
      <protection hidden="1"/>
    </xf>
    <xf numFmtId="237" fontId="181" fillId="0" borderId="2541"/>
    <xf numFmtId="0" fontId="177" fillId="67" borderId="2667">
      <alignment horizontal="center" vertical="center" wrapText="1"/>
      <protection hidden="1"/>
    </xf>
    <xf numFmtId="237" fontId="181" fillId="0" borderId="2541"/>
    <xf numFmtId="0" fontId="177" fillId="67" borderId="2691">
      <alignment horizontal="center" vertical="center" wrapText="1"/>
      <protection hidden="1"/>
    </xf>
    <xf numFmtId="0" fontId="177" fillId="67" borderId="2703">
      <alignment horizontal="center" vertical="center" wrapText="1"/>
      <protection hidden="1"/>
    </xf>
    <xf numFmtId="0" fontId="177" fillId="67" borderId="2703">
      <alignment horizontal="center" vertical="center" wrapText="1"/>
      <protection hidden="1"/>
    </xf>
    <xf numFmtId="0" fontId="177" fillId="67" borderId="2734">
      <alignment horizontal="center" vertical="center" wrapText="1"/>
      <protection hidden="1"/>
    </xf>
    <xf numFmtId="264" fontId="172" fillId="65" borderId="2620" applyFill="0" applyBorder="0" applyAlignment="0" applyProtection="0">
      <alignment horizontal="right"/>
      <protection locked="0"/>
    </xf>
    <xf numFmtId="237" fontId="181" fillId="0" borderId="2541"/>
    <xf numFmtId="237" fontId="181" fillId="0" borderId="2541"/>
    <xf numFmtId="264" fontId="172" fillId="65" borderId="2629" applyFill="0" applyBorder="0" applyAlignment="0" applyProtection="0">
      <alignment horizontal="right"/>
      <protection locked="0"/>
    </xf>
    <xf numFmtId="0" fontId="177" fillId="67" borderId="2703">
      <alignment horizontal="center" vertical="center" wrapText="1"/>
      <protection hidden="1"/>
    </xf>
    <xf numFmtId="264" fontId="172" fillId="65" borderId="2629" applyFill="0" applyBorder="0" applyAlignment="0" applyProtection="0">
      <alignment horizontal="right"/>
      <protection locked="0"/>
    </xf>
    <xf numFmtId="260" fontId="164" fillId="0" borderId="2625" applyBorder="0"/>
    <xf numFmtId="229" fontId="81" fillId="65" borderId="2546" applyFont="0" applyFill="0" applyBorder="0" applyAlignment="0" applyProtection="0"/>
    <xf numFmtId="264" fontId="172" fillId="65" borderId="2629" applyFill="0" applyBorder="0" applyAlignment="0" applyProtection="0">
      <alignment horizontal="right"/>
      <protection locked="0"/>
    </xf>
    <xf numFmtId="260" fontId="164" fillId="0" borderId="2634" applyBorder="0"/>
    <xf numFmtId="264" fontId="172" fillId="65" borderId="2652" applyFill="0" applyBorder="0" applyAlignment="0" applyProtection="0">
      <alignment horizontal="right"/>
      <protection locked="0"/>
    </xf>
    <xf numFmtId="0" fontId="177" fillId="67" borderId="2721">
      <alignment horizontal="center" vertical="center" wrapText="1"/>
      <protection hidden="1"/>
    </xf>
    <xf numFmtId="260" fontId="164" fillId="0" borderId="2625" applyBorder="0"/>
    <xf numFmtId="264" fontId="172" fillId="65" borderId="2667" applyFill="0" applyBorder="0" applyAlignment="0" applyProtection="0">
      <alignment horizontal="right"/>
      <protection locked="0"/>
    </xf>
    <xf numFmtId="0" fontId="177" fillId="67" borderId="2734">
      <alignment horizontal="center" vertical="center" wrapText="1"/>
      <protection hidden="1"/>
    </xf>
    <xf numFmtId="260" fontId="164" fillId="0" borderId="2660" applyBorder="0"/>
    <xf numFmtId="264" fontId="172" fillId="65" borderId="2667" applyFill="0" applyBorder="0" applyAlignment="0" applyProtection="0">
      <alignment horizontal="right"/>
      <protection locked="0"/>
    </xf>
    <xf numFmtId="264" fontId="172" fillId="65" borderId="2686" applyFill="0" applyBorder="0" applyAlignment="0" applyProtection="0">
      <alignment horizontal="right"/>
      <protection locked="0"/>
    </xf>
    <xf numFmtId="264" fontId="172" fillId="65" borderId="2667" applyFill="0" applyBorder="0" applyAlignment="0" applyProtection="0">
      <alignment horizontal="right"/>
      <protection locked="0"/>
    </xf>
    <xf numFmtId="260" fontId="164" fillId="0" borderId="2682" applyBorder="0"/>
    <xf numFmtId="264" fontId="172" fillId="65" borderId="2691" applyFill="0" applyBorder="0" applyAlignment="0" applyProtection="0">
      <alignment horizontal="right"/>
      <protection locked="0"/>
    </xf>
    <xf numFmtId="229" fontId="81" fillId="65" borderId="2546" applyFont="0" applyFill="0" applyBorder="0" applyAlignment="0" applyProtection="0"/>
    <xf numFmtId="260" fontId="164" fillId="0" borderId="2660" applyBorder="0"/>
    <xf numFmtId="264" fontId="172" fillId="65" borderId="2703" applyFill="0" applyBorder="0" applyAlignment="0" applyProtection="0">
      <alignment horizontal="right"/>
      <protection locked="0"/>
    </xf>
    <xf numFmtId="264" fontId="172" fillId="65" borderId="2686" applyFill="0" applyBorder="0" applyAlignment="0" applyProtection="0">
      <alignment horizontal="right"/>
      <protection locked="0"/>
    </xf>
    <xf numFmtId="229" fontId="81" fillId="65" borderId="2546" applyFont="0" applyFill="0" applyBorder="0" applyAlignment="0" applyProtection="0"/>
    <xf numFmtId="260" fontId="164" fillId="0" borderId="2696" applyBorder="0"/>
    <xf numFmtId="264" fontId="172" fillId="65" borderId="2703" applyFill="0" applyBorder="0" applyAlignment="0" applyProtection="0">
      <alignment horizontal="right"/>
      <protection locked="0"/>
    </xf>
    <xf numFmtId="264" fontId="172" fillId="65" borderId="2703" applyFill="0" applyBorder="0" applyAlignment="0" applyProtection="0">
      <alignment horizontal="right"/>
      <protection locked="0"/>
    </xf>
    <xf numFmtId="264" fontId="172" fillId="65" borderId="2703" applyFill="0" applyBorder="0" applyAlignment="0" applyProtection="0">
      <alignment horizontal="right"/>
      <protection locked="0"/>
    </xf>
    <xf numFmtId="264" fontId="172" fillId="65" borderId="2703" applyFill="0" applyBorder="0" applyAlignment="0" applyProtection="0">
      <alignment horizontal="right"/>
      <protection locked="0"/>
    </xf>
    <xf numFmtId="260" fontId="164" fillId="0" borderId="2687" applyBorder="0"/>
    <xf numFmtId="208" fontId="90" fillId="63" borderId="2607"/>
    <xf numFmtId="260" fontId="164" fillId="0" borderId="2687" applyBorder="0"/>
    <xf numFmtId="264" fontId="172" fillId="65" borderId="2703" applyFill="0" applyBorder="0" applyAlignment="0" applyProtection="0">
      <alignment horizontal="right"/>
      <protection locked="0"/>
    </xf>
    <xf numFmtId="264" fontId="172" fillId="65" borderId="2703" applyFill="0" applyBorder="0" applyAlignment="0" applyProtection="0">
      <alignment horizontal="right"/>
      <protection locked="0"/>
    </xf>
    <xf numFmtId="229" fontId="81" fillId="65" borderId="2546" applyFont="0" applyFill="0" applyBorder="0" applyAlignment="0" applyProtection="0"/>
    <xf numFmtId="260" fontId="164" fillId="0" borderId="2687" applyBorder="0"/>
    <xf numFmtId="260" fontId="164" fillId="0" borderId="2687" applyBorder="0"/>
    <xf numFmtId="264" fontId="172" fillId="65" borderId="2703" applyFill="0" applyBorder="0" applyAlignment="0" applyProtection="0">
      <alignment horizontal="right"/>
      <protection locked="0"/>
    </xf>
    <xf numFmtId="229" fontId="81" fillId="65" borderId="2546" applyFont="0" applyFill="0" applyBorder="0" applyAlignment="0" applyProtection="0"/>
    <xf numFmtId="264" fontId="172" fillId="65" borderId="2734" applyFill="0" applyBorder="0" applyAlignment="0" applyProtection="0">
      <alignment horizontal="right"/>
      <protection locked="0"/>
    </xf>
    <xf numFmtId="229" fontId="81" fillId="65" borderId="2546" applyFont="0" applyFill="0" applyBorder="0" applyAlignment="0" applyProtection="0"/>
    <xf numFmtId="264" fontId="172" fillId="65" borderId="2721" applyFill="0" applyBorder="0" applyAlignment="0" applyProtection="0">
      <alignment horizontal="right"/>
      <protection locked="0"/>
    </xf>
    <xf numFmtId="264" fontId="172" fillId="65" borderId="2734" applyFill="0" applyBorder="0" applyAlignment="0" applyProtection="0">
      <alignment horizontal="right"/>
      <protection locked="0"/>
    </xf>
    <xf numFmtId="260" fontId="164" fillId="0" borderId="2739" applyBorder="0"/>
    <xf numFmtId="260" fontId="164" fillId="0" borderId="2739" applyBorder="0"/>
    <xf numFmtId="264" fontId="172" fillId="65" borderId="2652" applyFill="0" applyBorder="0" applyAlignment="0" applyProtection="0">
      <alignment horizontal="right"/>
      <protection locked="0"/>
    </xf>
    <xf numFmtId="166" fontId="113" fillId="0" borderId="2608">
      <protection locked="0"/>
    </xf>
    <xf numFmtId="260" fontId="164" fillId="0" borderId="2660" applyBorder="0"/>
    <xf numFmtId="260" fontId="164" fillId="0" borderId="2687" applyBorder="0"/>
    <xf numFmtId="260" fontId="164" fillId="0" borderId="2660" applyBorder="0"/>
    <xf numFmtId="171" fontId="85" fillId="0" borderId="2605"/>
    <xf numFmtId="260" fontId="164" fillId="0" borderId="2687" applyBorder="0"/>
    <xf numFmtId="260" fontId="164" fillId="0" borderId="2660" applyBorder="0"/>
    <xf numFmtId="260" fontId="164" fillId="0" borderId="2687" applyBorder="0"/>
    <xf numFmtId="260" fontId="164" fillId="0" borderId="2717" applyBorder="0"/>
    <xf numFmtId="260" fontId="164" fillId="0" borderId="2717" applyBorder="0"/>
    <xf numFmtId="260" fontId="164" fillId="0" borderId="2687" applyBorder="0"/>
    <xf numFmtId="260" fontId="164" fillId="0" borderId="2687" applyBorder="0"/>
    <xf numFmtId="260" fontId="164" fillId="0" borderId="2717" applyBorder="0"/>
    <xf numFmtId="260" fontId="164" fillId="0" borderId="2726" applyBorder="0"/>
    <xf numFmtId="260" fontId="164" fillId="0" borderId="2726" applyBorder="0"/>
    <xf numFmtId="224" fontId="108" fillId="0" borderId="2531" applyFont="0" applyFill="0" applyBorder="0" applyAlignment="0" applyProtection="0"/>
    <xf numFmtId="0" fontId="147" fillId="73" borderId="2609">
      <alignment horizontal="left" vertical="center" wrapText="1"/>
    </xf>
    <xf numFmtId="166" fontId="113" fillId="0" borderId="2608">
      <protection locked="0"/>
    </xf>
    <xf numFmtId="208" fontId="90" fillId="63" borderId="2607"/>
    <xf numFmtId="0" fontId="147" fillId="73" borderId="2639">
      <alignment horizontal="left" vertical="center" wrapText="1"/>
    </xf>
    <xf numFmtId="166" fontId="113" fillId="0" borderId="2638">
      <protection locked="0"/>
    </xf>
    <xf numFmtId="208" fontId="90" fillId="63" borderId="2637"/>
    <xf numFmtId="0" fontId="147" fillId="73" borderId="2639">
      <alignment horizontal="left" vertical="center" wrapText="1"/>
    </xf>
    <xf numFmtId="166" fontId="113" fillId="0" borderId="2638">
      <protection locked="0"/>
    </xf>
    <xf numFmtId="208" fontId="90" fillId="63" borderId="2637"/>
    <xf numFmtId="0" fontId="147" fillId="73" borderId="2609">
      <alignment horizontal="left" vertical="center" wrapText="1"/>
    </xf>
    <xf numFmtId="0" fontId="147" fillId="73" borderId="2649">
      <alignment horizontal="left" vertical="center" wrapText="1"/>
    </xf>
    <xf numFmtId="166" fontId="113" fillId="0" borderId="2648">
      <protection locked="0"/>
    </xf>
    <xf numFmtId="208" fontId="90" fillId="63" borderId="2647"/>
    <xf numFmtId="0" fontId="147" fillId="73" borderId="2675">
      <alignment horizontal="left" vertical="center" wrapText="1"/>
    </xf>
    <xf numFmtId="166" fontId="113" fillId="0" borderId="2674">
      <protection locked="0"/>
    </xf>
    <xf numFmtId="208" fontId="90" fillId="63" borderId="2673"/>
    <xf numFmtId="0" fontId="147" fillId="73" borderId="2665">
      <alignment horizontal="left" vertical="center" wrapText="1"/>
    </xf>
    <xf numFmtId="166" fontId="113" fillId="0" borderId="2664">
      <protection locked="0"/>
    </xf>
    <xf numFmtId="208" fontId="90" fillId="63" borderId="2663"/>
    <xf numFmtId="0" fontId="147" fillId="73" borderId="2675">
      <alignment horizontal="left" vertical="center" wrapText="1"/>
    </xf>
    <xf numFmtId="166" fontId="113" fillId="0" borderId="2674">
      <protection locked="0"/>
    </xf>
    <xf numFmtId="208" fontId="90" fillId="63" borderId="2673"/>
    <xf numFmtId="0" fontId="147" fillId="73" borderId="2675">
      <alignment horizontal="left" vertical="center" wrapText="1"/>
    </xf>
    <xf numFmtId="166" fontId="113" fillId="0" borderId="2674">
      <protection locked="0"/>
    </xf>
    <xf numFmtId="208" fontId="90" fillId="63" borderId="2673"/>
    <xf numFmtId="0" fontId="147" fillId="73" borderId="2675">
      <alignment horizontal="left" vertical="center" wrapText="1"/>
    </xf>
    <xf numFmtId="166" fontId="113" fillId="0" borderId="2674">
      <protection locked="0"/>
    </xf>
    <xf numFmtId="208" fontId="90" fillId="63" borderId="2673"/>
    <xf numFmtId="0" fontId="147" fillId="73" borderId="2702">
      <alignment horizontal="left" vertical="center" wrapText="1"/>
    </xf>
    <xf numFmtId="166" fontId="113" fillId="0" borderId="2701">
      <protection locked="0"/>
    </xf>
    <xf numFmtId="208" fontId="90" fillId="63" borderId="2700"/>
    <xf numFmtId="0" fontId="147" fillId="73" borderId="2702">
      <alignment horizontal="left" vertical="center" wrapText="1"/>
    </xf>
    <xf numFmtId="166" fontId="113" fillId="0" borderId="2701">
      <protection locked="0"/>
    </xf>
    <xf numFmtId="208" fontId="90" fillId="63" borderId="2700"/>
    <xf numFmtId="0" fontId="147" fillId="73" borderId="2712">
      <alignment horizontal="left" vertical="center" wrapText="1"/>
    </xf>
    <xf numFmtId="166" fontId="113" fillId="0" borderId="2711">
      <protection locked="0"/>
    </xf>
    <xf numFmtId="208" fontId="90" fillId="63" borderId="2710"/>
    <xf numFmtId="0" fontId="147" fillId="73" borderId="2702">
      <alignment horizontal="left" vertical="center" wrapText="1"/>
    </xf>
    <xf numFmtId="166" fontId="113" fillId="0" borderId="2701">
      <protection locked="0"/>
    </xf>
    <xf numFmtId="208" fontId="90" fillId="63" borderId="2700"/>
    <xf numFmtId="0" fontId="147" fillId="73" borderId="2712">
      <alignment horizontal="left" vertical="center" wrapText="1"/>
    </xf>
    <xf numFmtId="166" fontId="113" fillId="0" borderId="2711">
      <protection locked="0"/>
    </xf>
    <xf numFmtId="208" fontId="90" fillId="63" borderId="2710"/>
    <xf numFmtId="0" fontId="147" fillId="73" borderId="2702">
      <alignment horizontal="left" vertical="center" wrapText="1"/>
    </xf>
    <xf numFmtId="166" fontId="113" fillId="0" borderId="2701">
      <protection locked="0"/>
    </xf>
    <xf numFmtId="208" fontId="90" fillId="63" borderId="2700"/>
    <xf numFmtId="0" fontId="147" fillId="73" borderId="2702">
      <alignment horizontal="left" vertical="center" wrapText="1"/>
    </xf>
    <xf numFmtId="166" fontId="113" fillId="0" borderId="2701">
      <protection locked="0"/>
    </xf>
    <xf numFmtId="208" fontId="90" fillId="63" borderId="2700"/>
    <xf numFmtId="0" fontId="147" fillId="73" borderId="2731">
      <alignment horizontal="left" vertical="center" wrapText="1"/>
    </xf>
    <xf numFmtId="166" fontId="113" fillId="0" borderId="2730">
      <protection locked="0"/>
    </xf>
    <xf numFmtId="208" fontId="90" fillId="63" borderId="2729"/>
    <xf numFmtId="0" fontId="147" fillId="73" borderId="2745">
      <alignment horizontal="left" vertical="center" wrapText="1"/>
    </xf>
    <xf numFmtId="166" fontId="113" fillId="0" borderId="2744">
      <protection locked="0"/>
    </xf>
    <xf numFmtId="208" fontId="90" fillId="63" borderId="2743"/>
    <xf numFmtId="0" fontId="12" fillId="0" borderId="2620"/>
    <xf numFmtId="0" fontId="12" fillId="0" borderId="2629"/>
    <xf numFmtId="0" fontId="147" fillId="73" borderId="2609">
      <alignment horizontal="left" vertical="center" wrapText="1"/>
    </xf>
    <xf numFmtId="0" fontId="12" fillId="0" borderId="2629"/>
    <xf numFmtId="241" fontId="12" fillId="65" borderId="2530" applyNumberFormat="0" applyFont="0" applyBorder="0" applyAlignment="0">
      <alignment horizontal="right" vertical="center"/>
      <protection locked="0"/>
    </xf>
    <xf numFmtId="10" fontId="108" fillId="65" borderId="2620" applyNumberFormat="0" applyBorder="0" applyAlignment="0" applyProtection="0"/>
    <xf numFmtId="0" fontId="12" fillId="0" borderId="2652"/>
    <xf numFmtId="0" fontId="147" fillId="73" borderId="2639">
      <alignment horizontal="left" vertical="center" wrapText="1"/>
    </xf>
    <xf numFmtId="10" fontId="108" fillId="65" borderId="2629" applyNumberFormat="0" applyBorder="0" applyAlignment="0" applyProtection="0"/>
    <xf numFmtId="14" fontId="85" fillId="0" borderId="2645" applyFont="0" applyFill="0" applyBorder="0" applyAlignment="0" applyProtection="0"/>
    <xf numFmtId="208" fontId="90" fillId="63" borderId="2601"/>
    <xf numFmtId="166" fontId="113" fillId="0" borderId="2602">
      <protection locked="0"/>
    </xf>
    <xf numFmtId="0" fontId="147" fillId="73" borderId="2603">
      <alignment horizontal="left" vertical="center" wrapText="1"/>
    </xf>
    <xf numFmtId="2" fontId="149" fillId="0" borderId="2645"/>
    <xf numFmtId="0" fontId="147" fillId="73" borderId="2649">
      <alignment horizontal="left" vertical="center" wrapText="1"/>
    </xf>
    <xf numFmtId="0" fontId="47" fillId="0" borderId="2625">
      <alignment horizontal="left" vertical="center"/>
    </xf>
    <xf numFmtId="1" fontId="121" fillId="69" borderId="2611" applyNumberFormat="0" applyBorder="0" applyAlignment="0">
      <alignment horizontal="centerContinuous" vertical="center"/>
      <protection locked="0"/>
    </xf>
    <xf numFmtId="237" fontId="12" fillId="71" borderId="2620" applyNumberFormat="0" applyFont="0" applyBorder="0" applyAlignment="0" applyProtection="0"/>
    <xf numFmtId="0" fontId="25" fillId="8" borderId="2612" applyNumberFormat="0" applyAlignment="0" applyProtection="0"/>
    <xf numFmtId="10" fontId="108" fillId="65" borderId="2629" applyNumberFormat="0" applyBorder="0" applyAlignment="0" applyProtection="0"/>
    <xf numFmtId="0" fontId="12" fillId="0" borderId="2667"/>
    <xf numFmtId="1" fontId="121" fillId="69" borderId="2626" applyNumberFormat="0" applyBorder="0" applyAlignment="0">
      <alignment horizontal="centerContinuous" vertical="center"/>
      <protection locked="0"/>
    </xf>
    <xf numFmtId="0" fontId="25" fillId="8" borderId="2621" applyNumberFormat="0" applyAlignment="0" applyProtection="0"/>
    <xf numFmtId="0" fontId="47" fillId="0" borderId="2634">
      <alignment horizontal="left" vertical="center"/>
    </xf>
    <xf numFmtId="237" fontId="12" fillId="71" borderId="2629" applyNumberFormat="0" applyFont="0" applyBorder="0" applyAlignment="0" applyProtection="0"/>
    <xf numFmtId="224" fontId="108" fillId="0" borderId="2531" applyFont="0" applyFill="0" applyBorder="0" applyAlignment="0" applyProtection="0"/>
    <xf numFmtId="0" fontId="147" fillId="73" borderId="2665">
      <alignment horizontal="left" vertical="center" wrapText="1"/>
    </xf>
    <xf numFmtId="1" fontId="121" fillId="69" borderId="2635" applyNumberFormat="0" applyBorder="0" applyAlignment="0">
      <alignment horizontal="centerContinuous" vertical="center"/>
      <protection locked="0"/>
    </xf>
    <xf numFmtId="224" fontId="108" fillId="0" borderId="2531" applyFont="0" applyFill="0" applyBorder="0" applyAlignment="0" applyProtection="0"/>
    <xf numFmtId="10" fontId="108" fillId="65" borderId="2652" applyNumberFormat="0" applyBorder="0" applyAlignment="0" applyProtection="0"/>
    <xf numFmtId="0" fontId="47" fillId="0" borderId="2625">
      <alignment horizontal="left" vertical="center"/>
    </xf>
    <xf numFmtId="237" fontId="12" fillId="71" borderId="2629" applyNumberFormat="0" applyFont="0" applyBorder="0" applyAlignment="0" applyProtection="0"/>
    <xf numFmtId="1" fontId="121" fillId="69" borderId="2635" applyNumberFormat="0" applyBorder="0" applyAlignment="0">
      <alignment horizontal="centerContinuous" vertical="center"/>
      <protection locked="0"/>
    </xf>
    <xf numFmtId="224" fontId="108" fillId="0" borderId="2531" applyFont="0" applyFill="0" applyBorder="0" applyAlignment="0" applyProtection="0"/>
    <xf numFmtId="0" fontId="25" fillId="8" borderId="2630" applyNumberFormat="0" applyAlignment="0" applyProtection="0"/>
    <xf numFmtId="0" fontId="12" fillId="0" borderId="2691"/>
    <xf numFmtId="0" fontId="147" fillId="73" borderId="2665">
      <alignment horizontal="left" vertical="center" wrapText="1"/>
    </xf>
    <xf numFmtId="0" fontId="47" fillId="0" borderId="2660">
      <alignment horizontal="left" vertical="center"/>
    </xf>
    <xf numFmtId="10" fontId="108" fillId="65" borderId="2667" applyNumberFormat="0" applyBorder="0" applyAlignment="0" applyProtection="0"/>
    <xf numFmtId="231" fontId="85" fillId="0" borderId="2645" applyFont="0" applyFill="0" applyBorder="0" applyAlignment="0" applyProtection="0"/>
    <xf numFmtId="237" fontId="12" fillId="71" borderId="2652" applyNumberFormat="0" applyFont="0" applyBorder="0" applyAlignment="0" applyProtection="0"/>
    <xf numFmtId="224" fontId="108" fillId="0" borderId="2531" applyFont="0" applyFill="0" applyBorder="0" applyAlignment="0" applyProtection="0"/>
    <xf numFmtId="1" fontId="121" fillId="69" borderId="2626" applyNumberFormat="0" applyBorder="0" applyAlignment="0">
      <alignment horizontal="centerContinuous" vertical="center"/>
      <protection locked="0"/>
    </xf>
    <xf numFmtId="241" fontId="12" fillId="65" borderId="2530" applyNumberFormat="0" applyFont="0" applyBorder="0" applyAlignment="0">
      <alignment horizontal="right" vertical="center"/>
      <protection locked="0"/>
    </xf>
    <xf numFmtId="0" fontId="25" fillId="8" borderId="2657" applyNumberFormat="0" applyAlignment="0" applyProtection="0"/>
    <xf numFmtId="238" fontId="87" fillId="0" borderId="2541">
      <alignment horizontal="center"/>
    </xf>
    <xf numFmtId="0" fontId="47" fillId="0" borderId="2682">
      <alignment horizontal="left" vertical="center"/>
    </xf>
    <xf numFmtId="237" fontId="12" fillId="71" borderId="2667" applyNumberFormat="0" applyFont="0" applyBorder="0" applyAlignment="0" applyProtection="0"/>
    <xf numFmtId="224" fontId="108" fillId="0" borderId="2531" applyFont="0" applyFill="0" applyBorder="0" applyAlignment="0" applyProtection="0"/>
    <xf numFmtId="235" fontId="101" fillId="68" borderId="2563">
      <alignment horizontal="left"/>
    </xf>
    <xf numFmtId="0" fontId="12" fillId="0" borderId="2703"/>
    <xf numFmtId="0" fontId="147" fillId="73" borderId="2675">
      <alignment horizontal="left" vertical="center" wrapText="1"/>
    </xf>
    <xf numFmtId="1" fontId="121" fillId="69" borderId="2683" applyNumberFormat="0" applyBorder="0" applyAlignment="0">
      <alignment horizontal="centerContinuous" vertical="center"/>
      <protection locked="0"/>
    </xf>
    <xf numFmtId="10" fontId="108" fillId="65" borderId="2691" applyNumberFormat="0" applyBorder="0" applyAlignment="0" applyProtection="0"/>
    <xf numFmtId="0" fontId="25" fillId="8" borderId="2668" applyNumberFormat="0" applyAlignment="0" applyProtection="0"/>
    <xf numFmtId="0" fontId="47" fillId="0" borderId="2660">
      <alignment horizontal="left" vertical="center"/>
    </xf>
    <xf numFmtId="224" fontId="108" fillId="0" borderId="2531" applyFont="0" applyFill="0" applyBorder="0" applyAlignment="0" applyProtection="0"/>
    <xf numFmtId="238" fontId="87" fillId="0" borderId="2541">
      <alignment horizontal="center"/>
    </xf>
    <xf numFmtId="227" fontId="78" fillId="0" borderId="2540" applyNumberFormat="0" applyFill="0">
      <alignment horizontal="right"/>
    </xf>
    <xf numFmtId="227" fontId="78" fillId="0" borderId="2540" applyNumberFormat="0" applyFill="0">
      <alignment horizontal="right"/>
    </xf>
    <xf numFmtId="224" fontId="108" fillId="0" borderId="2531" applyFont="0" applyFill="0" applyBorder="0" applyAlignment="0" applyProtection="0"/>
    <xf numFmtId="1" fontId="121" fillId="69" borderId="2672" applyNumberFormat="0" applyBorder="0" applyAlignment="0">
      <alignment horizontal="centerContinuous" vertical="center"/>
      <protection locked="0"/>
    </xf>
    <xf numFmtId="0" fontId="25" fillId="8" borderId="2677" applyNumberFormat="0" applyAlignment="0" applyProtection="0"/>
    <xf numFmtId="0" fontId="47" fillId="0" borderId="2696">
      <alignment horizontal="left" vertical="center"/>
    </xf>
    <xf numFmtId="237" fontId="12" fillId="71" borderId="2691" applyNumberFormat="0" applyFont="0" applyBorder="0" applyAlignment="0" applyProtection="0"/>
    <xf numFmtId="0" fontId="147" fillId="73" borderId="2712">
      <alignment horizontal="left" vertical="center" wrapText="1"/>
    </xf>
    <xf numFmtId="0" fontId="12" fillId="0" borderId="2703"/>
    <xf numFmtId="224" fontId="108" fillId="0" borderId="2531" applyFont="0" applyFill="0" applyBorder="0" applyAlignment="0" applyProtection="0"/>
    <xf numFmtId="1" fontId="121" fillId="69" borderId="2697" applyNumberFormat="0" applyBorder="0" applyAlignment="0">
      <alignment horizontal="centerContinuous" vertical="center"/>
      <protection locked="0"/>
    </xf>
    <xf numFmtId="10" fontId="108" fillId="65" borderId="2703" applyNumberFormat="0" applyBorder="0" applyAlignment="0" applyProtection="0"/>
    <xf numFmtId="0" fontId="25" fillId="8" borderId="2692" applyNumberFormat="0" applyAlignment="0" applyProtection="0"/>
    <xf numFmtId="0" fontId="147" fillId="73" borderId="2702">
      <alignment horizontal="left" vertical="center" wrapText="1"/>
    </xf>
    <xf numFmtId="224" fontId="108" fillId="0" borderId="2531" applyFont="0" applyFill="0" applyBorder="0" applyAlignment="0" applyProtection="0"/>
    <xf numFmtId="227" fontId="78" fillId="0" borderId="2540" applyNumberFormat="0" applyFill="0">
      <alignment horizontal="right"/>
    </xf>
    <xf numFmtId="227" fontId="78" fillId="0" borderId="2540" applyNumberFormat="0" applyFill="0">
      <alignment horizontal="right"/>
    </xf>
    <xf numFmtId="224" fontId="108" fillId="0" borderId="2531" applyFont="0" applyFill="0" applyBorder="0" applyAlignment="0" applyProtection="0"/>
    <xf numFmtId="224" fontId="108" fillId="0" borderId="2531" applyFont="0" applyFill="0" applyBorder="0" applyAlignment="0" applyProtection="0"/>
    <xf numFmtId="0" fontId="47" fillId="0" borderId="2687">
      <alignment horizontal="left" vertical="center"/>
    </xf>
    <xf numFmtId="0" fontId="12" fillId="0" borderId="2734"/>
    <xf numFmtId="237" fontId="12" fillId="71" borderId="2703" applyNumberFormat="0" applyFont="0" applyBorder="0" applyAlignment="0" applyProtection="0"/>
    <xf numFmtId="241" fontId="194" fillId="86" borderId="2610" applyNumberFormat="0" applyBorder="0" applyAlignment="0" applyProtection="0">
      <alignment vertical="center"/>
    </xf>
    <xf numFmtId="171" fontId="85" fillId="0" borderId="2619"/>
    <xf numFmtId="224" fontId="108" fillId="0" borderId="2531" applyFont="0" applyFill="0" applyBorder="0" applyAlignment="0" applyProtection="0"/>
    <xf numFmtId="0" fontId="147" fillId="73" borderId="2712">
      <alignment horizontal="left" vertical="center" wrapText="1"/>
    </xf>
    <xf numFmtId="14" fontId="85" fillId="0" borderId="2645" applyFont="0" applyFill="0" applyBorder="0" applyAlignment="0" applyProtection="0"/>
    <xf numFmtId="1" fontId="121" fillId="69" borderId="2704" applyNumberFormat="0" applyBorder="0" applyAlignment="0">
      <alignment horizontal="centerContinuous" vertical="center"/>
      <protection locked="0"/>
    </xf>
    <xf numFmtId="224" fontId="108" fillId="0" borderId="2531" applyFont="0" applyFill="0" applyBorder="0" applyAlignment="0" applyProtection="0"/>
    <xf numFmtId="0" fontId="47" fillId="0" borderId="2687">
      <alignment horizontal="left" vertical="center"/>
    </xf>
    <xf numFmtId="241" fontId="194" fillId="86" borderId="2640" applyNumberFormat="0" applyBorder="0" applyAlignment="0" applyProtection="0">
      <alignment vertical="center"/>
    </xf>
    <xf numFmtId="171" fontId="85" fillId="0" borderId="2641"/>
    <xf numFmtId="10" fontId="108" fillId="65" borderId="2703" applyNumberFormat="0" applyBorder="0" applyAlignment="0" applyProtection="0"/>
    <xf numFmtId="0" fontId="25" fillId="8" borderId="2706" applyNumberFormat="0" applyAlignment="0" applyProtection="0"/>
    <xf numFmtId="2" fontId="149" fillId="0" borderId="2645"/>
    <xf numFmtId="224" fontId="108" fillId="0" borderId="2531" applyFont="0" applyFill="0" applyBorder="0" applyAlignment="0" applyProtection="0"/>
    <xf numFmtId="1" fontId="121" fillId="69" borderId="2704" applyNumberFormat="0" applyBorder="0" applyAlignment="0">
      <alignment horizontal="centerContinuous" vertical="center"/>
      <protection locked="0"/>
    </xf>
    <xf numFmtId="224" fontId="108" fillId="0" borderId="2531" applyFont="0" applyFill="0" applyBorder="0" applyAlignment="0" applyProtection="0"/>
    <xf numFmtId="0" fontId="147" fillId="73" borderId="2702">
      <alignment horizontal="left" vertical="center" wrapText="1"/>
    </xf>
    <xf numFmtId="0" fontId="25" fillId="8" borderId="2714" applyNumberFormat="0" applyAlignment="0" applyProtection="0"/>
    <xf numFmtId="224" fontId="108" fillId="0" borderId="2531" applyFont="0" applyFill="0" applyBorder="0" applyAlignment="0" applyProtection="0"/>
    <xf numFmtId="241" fontId="194" fillId="86" borderId="2640" applyNumberFormat="0" applyBorder="0" applyAlignment="0" applyProtection="0">
      <alignment vertical="center"/>
    </xf>
    <xf numFmtId="171" fontId="85" fillId="0" borderId="2641"/>
    <xf numFmtId="0" fontId="47" fillId="0" borderId="2687">
      <alignment horizontal="left" vertical="center"/>
    </xf>
    <xf numFmtId="224" fontId="108" fillId="0" borderId="2531" applyFont="0" applyFill="0" applyBorder="0" applyAlignment="0" applyProtection="0"/>
    <xf numFmtId="0" fontId="47" fillId="0" borderId="2687">
      <alignment horizontal="left" vertical="center"/>
    </xf>
    <xf numFmtId="1" fontId="121" fillId="69" borderId="2704" applyNumberFormat="0" applyBorder="0" applyAlignment="0">
      <alignment horizontal="centerContinuous" vertical="center"/>
      <protection locked="0"/>
    </xf>
    <xf numFmtId="237" fontId="12" fillId="71" borderId="2703" applyNumberFormat="0" applyFont="0" applyBorder="0" applyAlignment="0" applyProtection="0"/>
    <xf numFmtId="0" fontId="147" fillId="73" borderId="2731">
      <alignment horizontal="left" vertical="center" wrapText="1"/>
    </xf>
    <xf numFmtId="0" fontId="25" fillId="8" borderId="2714" applyNumberFormat="0" applyAlignment="0" applyProtection="0"/>
    <xf numFmtId="166" fontId="113" fillId="0" borderId="2608">
      <protection locked="0"/>
    </xf>
    <xf numFmtId="224" fontId="108" fillId="0" borderId="2531" applyFont="0" applyFill="0" applyBorder="0" applyAlignment="0" applyProtection="0"/>
    <xf numFmtId="1" fontId="121" fillId="69" borderId="2704" applyNumberFormat="0" applyBorder="0" applyAlignment="0">
      <alignment horizontal="centerContinuous" vertical="center"/>
      <protection locked="0"/>
    </xf>
    <xf numFmtId="10" fontId="108" fillId="65" borderId="2734" applyNumberFormat="0" applyBorder="0" applyAlignment="0" applyProtection="0"/>
    <xf numFmtId="224" fontId="108" fillId="0" borderId="2531" applyFont="0" applyFill="0" applyBorder="0" applyAlignment="0" applyProtection="0"/>
    <xf numFmtId="0" fontId="25" fillId="8" borderId="2706" applyNumberFormat="0" applyAlignment="0" applyProtection="0"/>
    <xf numFmtId="241" fontId="194" fillId="86" borderId="2650" applyNumberFormat="0" applyBorder="0" applyAlignment="0" applyProtection="0">
      <alignment vertical="center"/>
    </xf>
    <xf numFmtId="171" fontId="85" fillId="0" borderId="2651"/>
    <xf numFmtId="224" fontId="108" fillId="0" borderId="2531" applyFont="0" applyFill="0" applyBorder="0" applyAlignment="0" applyProtection="0"/>
    <xf numFmtId="0" fontId="12" fillId="24" borderId="2622" applyNumberFormat="0" applyFont="0" applyAlignment="0" applyProtection="0"/>
    <xf numFmtId="0" fontId="25" fillId="8" borderId="2714" applyNumberFormat="0" applyAlignment="0" applyProtection="0"/>
    <xf numFmtId="224" fontId="108" fillId="0" borderId="2531" applyFont="0" applyFill="0" applyBorder="0" applyAlignment="0" applyProtection="0"/>
    <xf numFmtId="0" fontId="47" fillId="0" borderId="2739">
      <alignment horizontal="left" vertical="center"/>
    </xf>
    <xf numFmtId="231" fontId="85" fillId="0" borderId="2645" applyFont="0" applyFill="0" applyBorder="0" applyAlignment="0" applyProtection="0"/>
    <xf numFmtId="241" fontId="194" fillId="86" borderId="2681" applyNumberFormat="0" applyBorder="0" applyAlignment="0" applyProtection="0">
      <alignment vertical="center"/>
    </xf>
    <xf numFmtId="241" fontId="194" fillId="86" borderId="2676" applyNumberFormat="0" applyBorder="0" applyAlignment="0" applyProtection="0">
      <alignment vertical="center"/>
    </xf>
    <xf numFmtId="171" fontId="85" fillId="0" borderId="2666"/>
    <xf numFmtId="166" fontId="113" fillId="0" borderId="2638">
      <protection locked="0"/>
    </xf>
    <xf numFmtId="237" fontId="12" fillId="71" borderId="2734" applyNumberFormat="0" applyFont="0" applyBorder="0" applyAlignment="0" applyProtection="0"/>
    <xf numFmtId="224" fontId="108" fillId="0" borderId="2531" applyFont="0" applyFill="0" applyBorder="0" applyAlignment="0" applyProtection="0"/>
    <xf numFmtId="1" fontId="121" fillId="69" borderId="2740" applyNumberFormat="0" applyBorder="0" applyAlignment="0">
      <alignment horizontal="centerContinuous" vertical="center"/>
      <protection locked="0"/>
    </xf>
    <xf numFmtId="224" fontId="108" fillId="0" borderId="2531" applyFont="0" applyFill="0" applyBorder="0" applyAlignment="0" applyProtection="0"/>
    <xf numFmtId="0" fontId="47" fillId="0" borderId="2739">
      <alignment horizontal="left" vertical="center"/>
    </xf>
    <xf numFmtId="0" fontId="25" fillId="8" borderId="2735" applyNumberFormat="0" applyAlignment="0" applyProtection="0"/>
    <xf numFmtId="166" fontId="113" fillId="0" borderId="2648">
      <protection locked="0"/>
    </xf>
    <xf numFmtId="224" fontId="108" fillId="0" borderId="2531" applyFont="0" applyFill="0" applyBorder="0" applyAlignment="0" applyProtection="0"/>
    <xf numFmtId="1" fontId="121" fillId="69" borderId="2740" applyNumberFormat="0" applyBorder="0" applyAlignment="0">
      <alignment horizontal="centerContinuous" vertical="center"/>
      <protection locked="0"/>
    </xf>
    <xf numFmtId="0" fontId="25" fillId="8" borderId="2735" applyNumberFormat="0" applyAlignment="0" applyProtection="0"/>
    <xf numFmtId="224" fontId="108" fillId="0" borderId="2531" applyFont="0" applyFill="0" applyBorder="0" applyAlignment="0" applyProtection="0"/>
    <xf numFmtId="171" fontId="85" fillId="0" borderId="2690"/>
    <xf numFmtId="171" fontId="85" fillId="0" borderId="2690"/>
    <xf numFmtId="241" fontId="194" fillId="86" borderId="2676" applyNumberFormat="0" applyBorder="0" applyAlignment="0" applyProtection="0">
      <alignment vertical="center"/>
    </xf>
    <xf numFmtId="166" fontId="113" fillId="0" borderId="2664">
      <protection locked="0"/>
    </xf>
    <xf numFmtId="224" fontId="108" fillId="0" borderId="2531" applyFont="0" applyFill="0" applyBorder="0" applyAlignment="0" applyProtection="0"/>
    <xf numFmtId="166" fontId="113" fillId="0" borderId="2664">
      <protection locked="0"/>
    </xf>
    <xf numFmtId="0" fontId="17" fillId="21" borderId="2612" applyNumberFormat="0" applyAlignment="0" applyProtection="0"/>
    <xf numFmtId="0" fontId="12" fillId="24" borderId="2669" applyNumberFormat="0" applyFont="0" applyAlignment="0" applyProtection="0"/>
    <xf numFmtId="241" fontId="194" fillId="86" borderId="2676" applyNumberFormat="0" applyBorder="0" applyAlignment="0" applyProtection="0">
      <alignment vertical="center"/>
    </xf>
    <xf numFmtId="171" fontId="85" fillId="0" borderId="2699"/>
    <xf numFmtId="0" fontId="83" fillId="0" borderId="2617" applyNumberFormat="0" applyFont="0" applyFill="0" applyAlignment="0" applyProtection="0"/>
    <xf numFmtId="171" fontId="85" fillId="0" borderId="2699"/>
    <xf numFmtId="0" fontId="17" fillId="21" borderId="2621" applyNumberFormat="0" applyAlignment="0" applyProtection="0"/>
    <xf numFmtId="208" fontId="90" fillId="63" borderId="2607"/>
    <xf numFmtId="0" fontId="83" fillId="0" borderId="2627" applyNumberFormat="0" applyFont="0" applyFill="0" applyAlignment="0" applyProtection="0"/>
    <xf numFmtId="0" fontId="12" fillId="24" borderId="2678" applyNumberFormat="0" applyFont="0" applyAlignment="0" applyProtection="0"/>
    <xf numFmtId="167" fontId="87" fillId="0" borderId="2628" applyFont="0"/>
    <xf numFmtId="171" fontId="85" fillId="0" borderId="2699"/>
    <xf numFmtId="0" fontId="99" fillId="0" borderId="2538" applyNumberFormat="0" applyFont="0" applyFill="0" applyAlignment="0" applyProtection="0">
      <alignment horizontal="centerContinuous"/>
    </xf>
    <xf numFmtId="208" fontId="90" fillId="63" borderId="2637"/>
    <xf numFmtId="171" fontId="85" fillId="0" borderId="2719"/>
    <xf numFmtId="166" fontId="113" fillId="0" borderId="2674">
      <protection locked="0"/>
    </xf>
    <xf numFmtId="167" fontId="87" fillId="0" borderId="2628" applyFont="0"/>
    <xf numFmtId="0" fontId="12" fillId="24" borderId="2695" applyNumberFormat="0" applyFont="0" applyAlignment="0" applyProtection="0"/>
    <xf numFmtId="0" fontId="17" fillId="21" borderId="2630" applyNumberFormat="0" applyAlignment="0" applyProtection="0"/>
    <xf numFmtId="0" fontId="83" fillId="0" borderId="2627" applyNumberFormat="0" applyFont="0" applyFill="0" applyAlignment="0" applyProtection="0"/>
    <xf numFmtId="0" fontId="83" fillId="0" borderId="2645" applyNumberFormat="0" applyFont="0" applyFill="0" applyAlignment="0" applyProtection="0"/>
    <xf numFmtId="0" fontId="97" fillId="0" borderId="2645" applyNumberFormat="0" applyFill="0" applyAlignment="0" applyProtection="0"/>
    <xf numFmtId="241" fontId="194" fillId="86" borderId="2676" applyNumberFormat="0" applyBorder="0" applyAlignment="0" applyProtection="0">
      <alignment vertical="center"/>
    </xf>
    <xf numFmtId="171" fontId="85" fillId="0" borderId="2699"/>
    <xf numFmtId="208" fontId="90" fillId="63" borderId="2647"/>
    <xf numFmtId="167" fontId="87" fillId="0" borderId="2646" applyFont="0"/>
    <xf numFmtId="171" fontId="85" fillId="0" borderId="2719"/>
    <xf numFmtId="0" fontId="17" fillId="21" borderId="2657" applyNumberFormat="0" applyAlignment="0" applyProtection="0"/>
    <xf numFmtId="0" fontId="83" fillId="0" borderId="2661" applyNumberFormat="0" applyFont="0" applyFill="0" applyAlignment="0" applyProtection="0"/>
    <xf numFmtId="208" fontId="90" fillId="63" borderId="2663"/>
    <xf numFmtId="241" fontId="194" fillId="86" borderId="2676" applyNumberFormat="0" applyBorder="0" applyAlignment="0" applyProtection="0">
      <alignment vertical="center"/>
    </xf>
    <xf numFmtId="171" fontId="85" fillId="0" borderId="2699"/>
    <xf numFmtId="167" fontId="87" fillId="0" borderId="2662" applyFont="0"/>
    <xf numFmtId="166" fontId="113" fillId="0" borderId="2711">
      <protection locked="0"/>
    </xf>
    <xf numFmtId="0" fontId="12" fillId="24" borderId="2707" applyNumberFormat="0" applyFont="0" applyAlignment="0" applyProtection="0"/>
    <xf numFmtId="241" fontId="194" fillId="86" borderId="2676" applyNumberFormat="0" applyBorder="0" applyAlignment="0" applyProtection="0">
      <alignment vertical="center"/>
    </xf>
    <xf numFmtId="171" fontId="85" fillId="0" borderId="2699"/>
    <xf numFmtId="0" fontId="83" fillId="0" borderId="2563" applyNumberFormat="0" applyFont="0" applyFill="0" applyAlignment="0" applyProtection="0"/>
    <xf numFmtId="1" fontId="94" fillId="64" borderId="2563" applyNumberFormat="0" applyBorder="0" applyAlignment="0">
      <alignment horizontal="center" vertical="top" wrapText="1"/>
      <protection hidden="1"/>
    </xf>
    <xf numFmtId="0" fontId="17" fillId="21" borderId="2668" applyNumberFormat="0" applyAlignment="0" applyProtection="0"/>
    <xf numFmtId="165" fontId="88" fillId="0" borderId="2562" applyNumberFormat="0" applyFont="0" applyBorder="0" applyProtection="0">
      <alignment horizontal="right"/>
    </xf>
    <xf numFmtId="207" fontId="12" fillId="0" borderId="2562">
      <alignment horizontal="right"/>
      <protection locked="0"/>
    </xf>
    <xf numFmtId="0" fontId="83" fillId="0" borderId="2684" applyNumberFormat="0" applyFont="0" applyFill="0" applyAlignment="0" applyProtection="0"/>
    <xf numFmtId="260" fontId="164" fillId="0" borderId="2634" applyBorder="0"/>
    <xf numFmtId="205" fontId="88" fillId="0" borderId="2562" applyFill="0">
      <alignment horizontal="right"/>
    </xf>
    <xf numFmtId="3" fontId="12" fillId="0" borderId="2562" applyFill="0">
      <alignment horizontal="right"/>
    </xf>
    <xf numFmtId="204" fontId="88" fillId="0" borderId="2562" applyFill="0">
      <alignment horizontal="right"/>
    </xf>
    <xf numFmtId="204" fontId="88" fillId="0" borderId="2562">
      <alignment horizontal="right"/>
    </xf>
    <xf numFmtId="0" fontId="99" fillId="0" borderId="2538" applyNumberFormat="0" applyFont="0" applyFill="0" applyAlignment="0" applyProtection="0">
      <alignment horizontal="centerContinuous"/>
    </xf>
    <xf numFmtId="166" fontId="113" fillId="0" borderId="2701">
      <protection locked="0"/>
    </xf>
    <xf numFmtId="260" fontId="164" fillId="0" borderId="2616" applyBorder="0"/>
    <xf numFmtId="0" fontId="12" fillId="24" borderId="2720" applyNumberFormat="0" applyFont="0" applyAlignment="0" applyProtection="0"/>
    <xf numFmtId="208" fontId="90" fillId="63" borderId="2663"/>
    <xf numFmtId="167" fontId="87" fillId="0" borderId="2662" applyFont="0"/>
    <xf numFmtId="241" fontId="194" fillId="86" borderId="2732" applyNumberFormat="0" applyBorder="0" applyAlignment="0" applyProtection="0">
      <alignment vertical="center"/>
    </xf>
    <xf numFmtId="171" fontId="85" fillId="0" borderId="2733"/>
    <xf numFmtId="0" fontId="17" fillId="21" borderId="2677" applyNumberFormat="0" applyAlignment="0" applyProtection="0"/>
    <xf numFmtId="203" fontId="12" fillId="0" borderId="2562">
      <alignment horizontal="right"/>
    </xf>
    <xf numFmtId="0" fontId="83" fillId="0" borderId="2661" applyNumberFormat="0" applyFont="0" applyFill="0" applyAlignment="0" applyProtection="0"/>
    <xf numFmtId="0" fontId="12" fillId="24" borderId="2720" applyNumberFormat="0" applyFont="0" applyAlignment="0" applyProtection="0"/>
    <xf numFmtId="166" fontId="113" fillId="0" borderId="2711">
      <protection locked="0"/>
    </xf>
    <xf numFmtId="0" fontId="12" fillId="24" borderId="2707" applyNumberFormat="0" applyFont="0" applyAlignment="0" applyProtection="0"/>
    <xf numFmtId="0" fontId="99" fillId="0" borderId="2538" applyNumberFormat="0" applyFont="0" applyFill="0" applyAlignment="0" applyProtection="0">
      <alignment horizontal="centerContinuous"/>
    </xf>
    <xf numFmtId="241" fontId="194" fillId="86" borderId="2746" applyNumberFormat="0" applyBorder="0" applyAlignment="0" applyProtection="0">
      <alignment vertical="center"/>
    </xf>
    <xf numFmtId="0" fontId="17" fillId="21" borderId="2692" applyNumberFormat="0" applyAlignment="0" applyProtection="0"/>
    <xf numFmtId="171" fontId="85" fillId="0" borderId="2747"/>
    <xf numFmtId="0" fontId="83" fillId="0" borderId="2698" applyNumberFormat="0" applyFont="0" applyFill="0" applyAlignment="0" applyProtection="0"/>
    <xf numFmtId="0" fontId="12" fillId="24" borderId="2615" applyNumberFormat="0" applyFont="0" applyAlignment="0" applyProtection="0"/>
    <xf numFmtId="208" fontId="90" fillId="63" borderId="2673"/>
    <xf numFmtId="167" fontId="87" fillId="0" borderId="2689" applyFont="0"/>
    <xf numFmtId="166" fontId="113" fillId="0" borderId="2701">
      <protection locked="0"/>
    </xf>
    <xf numFmtId="0" fontId="83" fillId="0" borderId="2661" applyNumberFormat="0" applyFont="0" applyFill="0" applyAlignment="0" applyProtection="0"/>
    <xf numFmtId="166" fontId="113" fillId="0" borderId="2730">
      <protection locked="0"/>
    </xf>
    <xf numFmtId="0" fontId="12" fillId="24" borderId="2736" applyNumberFormat="0" applyFont="0" applyAlignment="0" applyProtection="0"/>
    <xf numFmtId="0" fontId="17" fillId="21" borderId="2706" applyNumberFormat="0" applyAlignment="0" applyProtection="0"/>
    <xf numFmtId="0" fontId="83" fillId="0" borderId="2688" applyNumberFormat="0" applyFont="0" applyFill="0" applyAlignment="0" applyProtection="0"/>
    <xf numFmtId="0" fontId="12" fillId="24" borderId="2736" applyNumberFormat="0" applyFont="0" applyAlignment="0" applyProtection="0"/>
    <xf numFmtId="208" fontId="90" fillId="63" borderId="2710"/>
    <xf numFmtId="0" fontId="17" fillId="21" borderId="2714" applyNumberFormat="0" applyAlignment="0" applyProtection="0"/>
    <xf numFmtId="0" fontId="83" fillId="0" borderId="2688" applyNumberFormat="0" applyFont="0" applyFill="0" applyAlignment="0" applyProtection="0"/>
    <xf numFmtId="208" fontId="90" fillId="63" borderId="2700"/>
    <xf numFmtId="167" fontId="87" fillId="0" borderId="2705" applyFont="0"/>
    <xf numFmtId="0" fontId="17" fillId="21" borderId="2714" applyNumberFormat="0" applyAlignment="0" applyProtection="0"/>
    <xf numFmtId="0" fontId="83" fillId="0" borderId="2688" applyNumberFormat="0" applyFont="0" applyFill="0" applyAlignment="0" applyProtection="0"/>
    <xf numFmtId="0" fontId="17" fillId="21" borderId="2706" applyNumberFormat="0" applyAlignment="0" applyProtection="0"/>
    <xf numFmtId="0" fontId="83" fillId="0" borderId="2688" applyNumberFormat="0" applyFont="0" applyFill="0" applyAlignment="0" applyProtection="0"/>
    <xf numFmtId="0" fontId="12" fillId="61" borderId="2612" applyNumberFormat="0">
      <alignment horizontal="left" vertical="center"/>
    </xf>
    <xf numFmtId="0" fontId="12" fillId="60" borderId="2612" applyNumberFormat="0">
      <alignment horizontal="centerContinuous" vertical="center" wrapText="1"/>
    </xf>
    <xf numFmtId="208" fontId="90" fillId="63" borderId="2710"/>
    <xf numFmtId="0" fontId="17" fillId="21" borderId="2714" applyNumberFormat="0" applyAlignment="0" applyProtection="0"/>
    <xf numFmtId="241" fontId="194" fillId="86" borderId="2610" applyNumberFormat="0" applyBorder="0" applyAlignment="0" applyProtection="0">
      <alignment vertical="center"/>
    </xf>
    <xf numFmtId="0" fontId="12" fillId="61" borderId="2621" applyNumberFormat="0">
      <alignment horizontal="left" vertical="center"/>
    </xf>
    <xf numFmtId="0" fontId="83" fillId="0" borderId="2645" applyNumberFormat="0" applyFont="0" applyFill="0" applyAlignment="0" applyProtection="0"/>
    <xf numFmtId="0" fontId="97" fillId="0" borderId="2645" applyNumberFormat="0" applyFill="0" applyAlignment="0" applyProtection="0"/>
    <xf numFmtId="260" fontId="164" fillId="0" borderId="2642" applyBorder="0"/>
    <xf numFmtId="260" fontId="164" fillId="0" borderId="2625" applyBorder="0"/>
    <xf numFmtId="0" fontId="12" fillId="60" borderId="2621" applyNumberFormat="0">
      <alignment horizontal="centerContinuous" vertical="center" wrapText="1"/>
    </xf>
    <xf numFmtId="229" fontId="81" fillId="65" borderId="2546" applyFont="0" applyFill="0" applyBorder="0" applyAlignment="0" applyProtection="0"/>
    <xf numFmtId="208" fontId="90" fillId="63" borderId="2700"/>
    <xf numFmtId="260" fontId="164" fillId="0" borderId="2616" applyBorder="0"/>
    <xf numFmtId="0" fontId="17" fillId="21" borderId="2735" applyNumberFormat="0" applyAlignment="0" applyProtection="0"/>
    <xf numFmtId="0" fontId="83" fillId="0" borderId="2741" applyNumberFormat="0" applyFont="0" applyFill="0" applyAlignment="0" applyProtection="0"/>
    <xf numFmtId="208" fontId="90" fillId="63" borderId="2729"/>
    <xf numFmtId="0" fontId="17" fillId="21" borderId="2735" applyNumberFormat="0" applyAlignment="0" applyProtection="0"/>
    <xf numFmtId="167" fontId="87" fillId="0" borderId="2728" applyFont="0"/>
    <xf numFmtId="0" fontId="83" fillId="0" borderId="2741" applyNumberFormat="0" applyFont="0" applyFill="0" applyAlignment="0" applyProtection="0"/>
    <xf numFmtId="0" fontId="147" fillId="73" borderId="2639">
      <alignment horizontal="left" vertical="center" wrapText="1"/>
    </xf>
    <xf numFmtId="166" fontId="113" fillId="0" borderId="2638">
      <protection locked="0"/>
    </xf>
    <xf numFmtId="208" fontId="90" fillId="63" borderId="2637"/>
    <xf numFmtId="0" fontId="147" fillId="73" borderId="2665">
      <alignment horizontal="left" vertical="center" wrapText="1"/>
    </xf>
    <xf numFmtId="0" fontId="147" fillId="73" borderId="2649">
      <alignment horizontal="left" vertical="center" wrapText="1"/>
    </xf>
    <xf numFmtId="166" fontId="113" fillId="0" borderId="2648">
      <protection locked="0"/>
    </xf>
    <xf numFmtId="208" fontId="90" fillId="63" borderId="2647"/>
    <xf numFmtId="166" fontId="113" fillId="0" borderId="2664">
      <protection locked="0"/>
    </xf>
    <xf numFmtId="208" fontId="90" fillId="63" borderId="2663"/>
    <xf numFmtId="0" fontId="147" fillId="73" borderId="2675">
      <alignment horizontal="left" vertical="center" wrapText="1"/>
    </xf>
    <xf numFmtId="166" fontId="113" fillId="0" borderId="2674">
      <protection locked="0"/>
    </xf>
    <xf numFmtId="208" fontId="90" fillId="63" borderId="2673"/>
    <xf numFmtId="0" fontId="147" fillId="73" borderId="2702">
      <alignment horizontal="left" vertical="center" wrapText="1"/>
    </xf>
    <xf numFmtId="166" fontId="113" fillId="0" borderId="2701">
      <protection locked="0"/>
    </xf>
    <xf numFmtId="0" fontId="147" fillId="73" borderId="2665">
      <alignment horizontal="left" vertical="center" wrapText="1"/>
    </xf>
    <xf numFmtId="166" fontId="113" fillId="0" borderId="2664">
      <protection locked="0"/>
    </xf>
    <xf numFmtId="208" fontId="90" fillId="63" borderId="2663"/>
    <xf numFmtId="208" fontId="90" fillId="63" borderId="2700"/>
    <xf numFmtId="0" fontId="147" fillId="73" borderId="2702">
      <alignment horizontal="left" vertical="center" wrapText="1"/>
    </xf>
    <xf numFmtId="166" fontId="113" fillId="0" borderId="2701">
      <protection locked="0"/>
    </xf>
    <xf numFmtId="208" fontId="90" fillId="63" borderId="2700"/>
    <xf numFmtId="0" fontId="147" fillId="73" borderId="2702">
      <alignment horizontal="left" vertical="center" wrapText="1"/>
    </xf>
    <xf numFmtId="166" fontId="113" fillId="0" borderId="2701">
      <protection locked="0"/>
    </xf>
    <xf numFmtId="208" fontId="90" fillId="63" borderId="2700"/>
    <xf numFmtId="0" fontId="147" fillId="73" borderId="2702">
      <alignment horizontal="left" vertical="center" wrapText="1"/>
    </xf>
    <xf numFmtId="166" fontId="113" fillId="0" borderId="2701">
      <protection locked="0"/>
    </xf>
    <xf numFmtId="208" fontId="90" fillId="63" borderId="2700"/>
    <xf numFmtId="0" fontId="147" fillId="73" borderId="2712">
      <alignment horizontal="left" vertical="center" wrapText="1"/>
    </xf>
    <xf numFmtId="166" fontId="113" fillId="0" borderId="2711">
      <protection locked="0"/>
    </xf>
    <xf numFmtId="208" fontId="90" fillId="63" borderId="2710"/>
    <xf numFmtId="0" fontId="147" fillId="73" borderId="2712">
      <alignment horizontal="left" vertical="center" wrapText="1"/>
    </xf>
    <xf numFmtId="166" fontId="113" fillId="0" borderId="2711">
      <protection locked="0"/>
    </xf>
    <xf numFmtId="208" fontId="90" fillId="63" borderId="2710"/>
    <xf numFmtId="0" fontId="147" fillId="73" borderId="2702">
      <alignment horizontal="left" vertical="center" wrapText="1"/>
    </xf>
    <xf numFmtId="166" fontId="113" fillId="0" borderId="2701">
      <protection locked="0"/>
    </xf>
    <xf numFmtId="0" fontId="147" fillId="73" borderId="2712">
      <alignment horizontal="left" vertical="center" wrapText="1"/>
    </xf>
    <xf numFmtId="166" fontId="113" fillId="0" borderId="2711">
      <protection locked="0"/>
    </xf>
    <xf numFmtId="208" fontId="90" fillId="63" borderId="2710"/>
    <xf numFmtId="208" fontId="90" fillId="63" borderId="2700"/>
    <xf numFmtId="0" fontId="147" fillId="73" borderId="2702">
      <alignment horizontal="left" vertical="center" wrapText="1"/>
    </xf>
    <xf numFmtId="166" fontId="113" fillId="0" borderId="2701">
      <protection locked="0"/>
    </xf>
    <xf numFmtId="208" fontId="90" fillId="63" borderId="2700"/>
    <xf numFmtId="0" fontId="147" fillId="73" borderId="2731">
      <alignment horizontal="left" vertical="center" wrapText="1"/>
    </xf>
    <xf numFmtId="166" fontId="113" fillId="0" borderId="2730">
      <protection locked="0"/>
    </xf>
    <xf numFmtId="208" fontId="90" fillId="63" borderId="2729"/>
    <xf numFmtId="0" fontId="147" fillId="73" borderId="2609">
      <alignment horizontal="left" vertical="center" wrapText="1"/>
    </xf>
    <xf numFmtId="166" fontId="113" fillId="0" borderId="2608">
      <protection locked="0"/>
    </xf>
    <xf numFmtId="208" fontId="90" fillId="63" borderId="2607"/>
    <xf numFmtId="0" fontId="12" fillId="0" borderId="2606"/>
    <xf numFmtId="0" fontId="12" fillId="0" borderId="2629"/>
    <xf numFmtId="0" fontId="12" fillId="0" borderId="2606"/>
    <xf numFmtId="0" fontId="12" fillId="0" borderId="2652"/>
    <xf numFmtId="0" fontId="12" fillId="0" borderId="2667"/>
    <xf numFmtId="0" fontId="147" fillId="73" borderId="2609">
      <alignment horizontal="left" vertical="center" wrapText="1"/>
    </xf>
    <xf numFmtId="0" fontId="12" fillId="0" borderId="2667"/>
    <xf numFmtId="10" fontId="108" fillId="65" borderId="2606" applyNumberFormat="0" applyBorder="0" applyAlignment="0" applyProtection="0"/>
    <xf numFmtId="0" fontId="147" fillId="73" borderId="2639">
      <alignment horizontal="left" vertical="center" wrapText="1"/>
    </xf>
    <xf numFmtId="0" fontId="12" fillId="0" borderId="2686"/>
    <xf numFmtId="0" fontId="147" fillId="73" borderId="2603">
      <alignment horizontal="left" vertical="center" wrapText="1"/>
    </xf>
    <xf numFmtId="10" fontId="108" fillId="65" borderId="2629" applyNumberFormat="0" applyBorder="0" applyAlignment="0" applyProtection="0"/>
    <xf numFmtId="10" fontId="108" fillId="65" borderId="2606" applyNumberFormat="0" applyBorder="0" applyAlignment="0" applyProtection="0"/>
    <xf numFmtId="0" fontId="12" fillId="0" borderId="2703"/>
    <xf numFmtId="0" fontId="147" fillId="73" borderId="2639">
      <alignment horizontal="left" vertical="center" wrapText="1"/>
    </xf>
    <xf numFmtId="238" fontId="87" fillId="0" borderId="2541">
      <alignment horizontal="center"/>
    </xf>
    <xf numFmtId="0" fontId="12" fillId="0" borderId="2686"/>
    <xf numFmtId="0" fontId="47" fillId="0" borderId="2616">
      <alignment horizontal="left" vertical="center"/>
    </xf>
    <xf numFmtId="237" fontId="12" fillId="71" borderId="2606" applyNumberFormat="0" applyFont="0" applyBorder="0" applyAlignment="0" applyProtection="0"/>
    <xf numFmtId="0" fontId="147" fillId="73" borderId="2675">
      <alignment horizontal="left" vertical="center" wrapText="1"/>
    </xf>
    <xf numFmtId="0" fontId="12" fillId="0" borderId="2703"/>
    <xf numFmtId="10" fontId="108" fillId="65" borderId="2652" applyNumberFormat="0" applyBorder="0" applyAlignment="0" applyProtection="0"/>
    <xf numFmtId="0" fontId="47" fillId="0" borderId="2634">
      <alignment horizontal="left" vertical="center"/>
    </xf>
    <xf numFmtId="241" fontId="12" fillId="65" borderId="2530" applyNumberFormat="0" applyFont="0" applyBorder="0" applyAlignment="0">
      <alignment horizontal="right" vertical="center"/>
      <protection locked="0"/>
    </xf>
    <xf numFmtId="1" fontId="121" fillId="69" borderId="2611" applyNumberFormat="0" applyBorder="0" applyAlignment="0">
      <alignment horizontal="centerContinuous" vertical="center"/>
      <protection locked="0"/>
    </xf>
    <xf numFmtId="237" fontId="12" fillId="71" borderId="2629" applyNumberFormat="0" applyFont="0" applyBorder="0" applyAlignment="0" applyProtection="0"/>
    <xf numFmtId="0" fontId="47" fillId="0" borderId="2616">
      <alignment horizontal="left" vertical="center"/>
    </xf>
    <xf numFmtId="0" fontId="147" fillId="73" borderId="2665">
      <alignment horizontal="left" vertical="center" wrapText="1"/>
    </xf>
    <xf numFmtId="14" fontId="85" fillId="0" borderId="2645" applyFont="0" applyFill="0" applyBorder="0" applyAlignment="0" applyProtection="0"/>
    <xf numFmtId="237" fontId="12" fillId="71" borderId="2606" applyNumberFormat="0" applyFont="0" applyBorder="0" applyAlignment="0" applyProtection="0"/>
    <xf numFmtId="10" fontId="108" fillId="65" borderId="2667" applyNumberFormat="0" applyBorder="0" applyAlignment="0" applyProtection="0"/>
    <xf numFmtId="0" fontId="25" fillId="8" borderId="2612" applyNumberFormat="0" applyAlignment="0" applyProtection="0"/>
    <xf numFmtId="238" fontId="87" fillId="0" borderId="2541">
      <alignment horizontal="center"/>
    </xf>
    <xf numFmtId="0" fontId="12" fillId="0" borderId="2703"/>
    <xf numFmtId="1" fontId="121" fillId="69" borderId="2635" applyNumberFormat="0" applyBorder="0" applyAlignment="0">
      <alignment horizontal="centerContinuous" vertical="center"/>
      <protection locked="0"/>
    </xf>
    <xf numFmtId="10" fontId="108" fillId="65" borderId="2667" applyNumberFormat="0" applyBorder="0" applyAlignment="0" applyProtection="0"/>
    <xf numFmtId="2" fontId="149" fillId="0" borderId="2645"/>
    <xf numFmtId="1" fontId="121" fillId="69" borderId="2611" applyNumberFormat="0" applyBorder="0" applyAlignment="0">
      <alignment horizontal="centerContinuous" vertical="center"/>
      <protection locked="0"/>
    </xf>
    <xf numFmtId="0" fontId="147" fillId="73" borderId="2675">
      <alignment horizontal="left" vertical="center" wrapText="1"/>
    </xf>
    <xf numFmtId="0" fontId="25" fillId="8" borderId="2630" applyNumberFormat="0" applyAlignment="0" applyProtection="0"/>
    <xf numFmtId="0" fontId="25" fillId="8" borderId="2612" applyNumberFormat="0" applyAlignment="0" applyProtection="0"/>
    <xf numFmtId="0" fontId="12" fillId="0" borderId="2703"/>
    <xf numFmtId="0" fontId="47" fillId="0" borderId="2642">
      <alignment horizontal="left" vertical="center"/>
    </xf>
    <xf numFmtId="224" fontId="108" fillId="0" borderId="2531" applyFont="0" applyFill="0" applyBorder="0" applyAlignment="0" applyProtection="0"/>
    <xf numFmtId="10" fontId="108" fillId="65" borderId="2686" applyNumberFormat="0" applyBorder="0" applyAlignment="0" applyProtection="0"/>
    <xf numFmtId="0" fontId="147" fillId="73" borderId="2675">
      <alignment horizontal="left" vertical="center" wrapText="1"/>
    </xf>
    <xf numFmtId="0" fontId="47" fillId="0" borderId="2625">
      <alignment horizontal="left" vertical="center"/>
    </xf>
    <xf numFmtId="227" fontId="78" fillId="0" borderId="2540" applyNumberFormat="0" applyFill="0">
      <alignment horizontal="right"/>
    </xf>
    <xf numFmtId="227" fontId="78" fillId="0" borderId="2540" applyNumberFormat="0" applyFill="0">
      <alignment horizontal="right"/>
    </xf>
    <xf numFmtId="0" fontId="12" fillId="0" borderId="2703"/>
    <xf numFmtId="1" fontId="121" fillId="69" borderId="2643" applyNumberFormat="0" applyBorder="0" applyAlignment="0">
      <alignment horizontal="centerContinuous" vertical="center"/>
      <protection locked="0"/>
    </xf>
    <xf numFmtId="224" fontId="108" fillId="0" borderId="2531" applyFont="0" applyFill="0" applyBorder="0" applyAlignment="0" applyProtection="0"/>
    <xf numFmtId="224" fontId="108" fillId="0" borderId="2531" applyFont="0" applyFill="0" applyBorder="0" applyAlignment="0" applyProtection="0"/>
    <xf numFmtId="241" fontId="12" fillId="65" borderId="2530" applyNumberFormat="0" applyFont="0" applyBorder="0" applyAlignment="0">
      <alignment horizontal="right" vertical="center"/>
      <protection locked="0"/>
    </xf>
    <xf numFmtId="237" fontId="12" fillId="71" borderId="2652" applyNumberFormat="0" applyFont="0" applyBorder="0" applyAlignment="0" applyProtection="0"/>
    <xf numFmtId="0" fontId="147" fillId="73" borderId="2702">
      <alignment horizontal="left" vertical="center" wrapText="1"/>
    </xf>
    <xf numFmtId="241" fontId="12" fillId="65" borderId="2530" applyNumberFormat="0" applyFont="0" applyBorder="0" applyAlignment="0">
      <alignment horizontal="right" vertical="center"/>
      <protection locked="0"/>
    </xf>
    <xf numFmtId="0" fontId="25" fillId="8" borderId="2621" applyNumberFormat="0" applyAlignment="0" applyProtection="0"/>
    <xf numFmtId="0" fontId="47" fillId="0" borderId="2660">
      <alignment horizontal="left" vertical="center"/>
    </xf>
    <xf numFmtId="237" fontId="12" fillId="71" borderId="2667" applyNumberFormat="0" applyFont="0" applyBorder="0" applyAlignment="0" applyProtection="0"/>
    <xf numFmtId="10" fontId="108" fillId="65" borderId="2703" applyNumberFormat="0" applyBorder="0" applyAlignment="0" applyProtection="0"/>
    <xf numFmtId="1" fontId="121" fillId="69" borderId="2626" applyNumberFormat="0" applyBorder="0" applyAlignment="0">
      <alignment horizontal="centerContinuous" vertical="center"/>
      <protection locked="0"/>
    </xf>
    <xf numFmtId="0" fontId="147" fillId="73" borderId="2702">
      <alignment horizontal="left" vertical="center" wrapText="1"/>
    </xf>
    <xf numFmtId="0" fontId="47" fillId="0" borderId="2660">
      <alignment horizontal="left" vertical="center"/>
    </xf>
    <xf numFmtId="241" fontId="12" fillId="65" borderId="2530" applyNumberFormat="0" applyFont="0" applyBorder="0" applyAlignment="0">
      <alignment horizontal="right" vertical="center"/>
      <protection locked="0"/>
    </xf>
    <xf numFmtId="237" fontId="12" fillId="71" borderId="2667" applyNumberFormat="0" applyFont="0" applyBorder="0" applyAlignment="0" applyProtection="0"/>
    <xf numFmtId="0" fontId="25" fillId="8" borderId="2653" applyNumberFormat="0" applyAlignment="0" applyProtection="0"/>
    <xf numFmtId="0" fontId="12" fillId="0" borderId="2703"/>
    <xf numFmtId="1" fontId="121" fillId="69" borderId="2672" applyNumberFormat="0" applyBorder="0" applyAlignment="0">
      <alignment horizontal="centerContinuous" vertical="center"/>
      <protection locked="0"/>
    </xf>
    <xf numFmtId="227" fontId="78" fillId="0" borderId="2540" applyNumberFormat="0" applyFill="0">
      <alignment horizontal="right"/>
    </xf>
    <xf numFmtId="227" fontId="78" fillId="0" borderId="2540" applyNumberFormat="0" applyFill="0">
      <alignment horizontal="right"/>
    </xf>
    <xf numFmtId="224" fontId="108" fillId="0" borderId="2531" applyFont="0" applyFill="0" applyBorder="0" applyAlignment="0" applyProtection="0"/>
    <xf numFmtId="10" fontId="108" fillId="65" borderId="2686" applyNumberFormat="0" applyBorder="0" applyAlignment="0" applyProtection="0"/>
    <xf numFmtId="0" fontId="147" fillId="73" borderId="2712">
      <alignment horizontal="left" vertical="center" wrapText="1"/>
    </xf>
    <xf numFmtId="0" fontId="25" fillId="8" borderId="2668" applyNumberFormat="0" applyAlignment="0" applyProtection="0"/>
    <xf numFmtId="0" fontId="12" fillId="0" borderId="2721"/>
    <xf numFmtId="0" fontId="47" fillId="0" borderId="2687">
      <alignment horizontal="left" vertical="center"/>
    </xf>
    <xf numFmtId="1" fontId="121" fillId="69" borderId="2672" applyNumberFormat="0" applyBorder="0" applyAlignment="0">
      <alignment horizontal="centerContinuous" vertical="center"/>
      <protection locked="0"/>
    </xf>
    <xf numFmtId="237" fontId="12" fillId="71" borderId="2686" applyNumberFormat="0" applyFont="0" applyBorder="0" applyAlignment="0" applyProtection="0"/>
    <xf numFmtId="238" fontId="87" fillId="0" borderId="2541">
      <alignment horizontal="center"/>
    </xf>
    <xf numFmtId="0" fontId="25" fillId="8" borderId="2677" applyNumberFormat="0" applyAlignment="0" applyProtection="0"/>
    <xf numFmtId="0" fontId="147" fillId="73" borderId="2702">
      <alignment horizontal="left" vertical="center" wrapText="1"/>
    </xf>
    <xf numFmtId="224" fontId="108" fillId="0" borderId="2531" applyFont="0" applyFill="0" applyBorder="0" applyAlignment="0" applyProtection="0"/>
    <xf numFmtId="10" fontId="108" fillId="65" borderId="2703" applyNumberFormat="0" applyBorder="0" applyAlignment="0" applyProtection="0"/>
    <xf numFmtId="241" fontId="12" fillId="65" borderId="2530" applyNumberFormat="0" applyFont="0" applyBorder="0" applyAlignment="0">
      <alignment horizontal="right" vertical="center"/>
      <protection locked="0"/>
    </xf>
    <xf numFmtId="0" fontId="147" fillId="73" borderId="2712">
      <alignment horizontal="left" vertical="center" wrapText="1"/>
    </xf>
    <xf numFmtId="1" fontId="121" fillId="69" borderId="2672" applyNumberFormat="0" applyBorder="0" applyAlignment="0">
      <alignment horizontal="centerContinuous" vertical="center"/>
      <protection locked="0"/>
    </xf>
    <xf numFmtId="224" fontId="108" fillId="0" borderId="2531" applyFont="0" applyFill="0" applyBorder="0" applyAlignment="0" applyProtection="0"/>
    <xf numFmtId="0" fontId="12" fillId="0" borderId="2734"/>
    <xf numFmtId="0" fontId="147" fillId="73" borderId="2702">
      <alignment horizontal="left" vertical="center" wrapText="1"/>
    </xf>
    <xf numFmtId="0" fontId="25" fillId="8" borderId="2677" applyNumberFormat="0" applyAlignment="0" applyProtection="0"/>
    <xf numFmtId="0" fontId="47" fillId="0" borderId="2687">
      <alignment horizontal="left" vertical="center"/>
    </xf>
    <xf numFmtId="10" fontId="108" fillId="65" borderId="2703" applyNumberFormat="0" applyBorder="0" applyAlignment="0" applyProtection="0"/>
    <xf numFmtId="237" fontId="12" fillId="71" borderId="2703" applyNumberFormat="0" applyFont="0" applyBorder="0" applyAlignment="0" applyProtection="0"/>
    <xf numFmtId="224" fontId="108" fillId="0" borderId="2531" applyFont="0" applyFill="0" applyBorder="0" applyAlignment="0" applyProtection="0"/>
    <xf numFmtId="10" fontId="108" fillId="65" borderId="2703" applyNumberFormat="0" applyBorder="0" applyAlignment="0" applyProtection="0"/>
    <xf numFmtId="0" fontId="47" fillId="0" borderId="2660">
      <alignment horizontal="left" vertical="center"/>
    </xf>
    <xf numFmtId="231" fontId="85" fillId="0" borderId="2645" applyFont="0" applyFill="0" applyBorder="0" applyAlignment="0" applyProtection="0"/>
    <xf numFmtId="0" fontId="47" fillId="0" borderId="2687">
      <alignment horizontal="left" vertical="center"/>
    </xf>
    <xf numFmtId="1" fontId="121" fillId="69" borderId="2704" applyNumberFormat="0" applyBorder="0" applyAlignment="0">
      <alignment horizontal="centerContinuous" vertical="center"/>
      <protection locked="0"/>
    </xf>
    <xf numFmtId="237" fontId="12" fillId="71" borderId="2686" applyNumberFormat="0" applyFont="0" applyBorder="0" applyAlignment="0" applyProtection="0"/>
    <xf numFmtId="0" fontId="25" fillId="8" borderId="2692" applyNumberFormat="0" applyAlignment="0" applyProtection="0"/>
    <xf numFmtId="0" fontId="147" fillId="73" borderId="2702">
      <alignment horizontal="left" vertical="center" wrapText="1"/>
    </xf>
    <xf numFmtId="224" fontId="108" fillId="0" borderId="2531" applyFont="0" applyFill="0" applyBorder="0" applyAlignment="0" applyProtection="0"/>
    <xf numFmtId="0" fontId="47" fillId="0" borderId="2717">
      <alignment horizontal="left" vertical="center"/>
    </xf>
    <xf numFmtId="1" fontId="121" fillId="69" borderId="2672" applyNumberFormat="0" applyBorder="0" applyAlignment="0">
      <alignment horizontal="centerContinuous" vertical="center"/>
      <protection locked="0"/>
    </xf>
    <xf numFmtId="1" fontId="121" fillId="69" borderId="2672" applyNumberFormat="0" applyBorder="0" applyAlignment="0">
      <alignment horizontal="centerContinuous" vertical="center"/>
      <protection locked="0"/>
    </xf>
    <xf numFmtId="10" fontId="108" fillId="65" borderId="2703" applyNumberFormat="0" applyBorder="0" applyAlignment="0" applyProtection="0"/>
    <xf numFmtId="237" fontId="12" fillId="71" borderId="2703" applyNumberFormat="0" applyFont="0" applyBorder="0" applyAlignment="0" applyProtection="0"/>
    <xf numFmtId="224" fontId="108" fillId="0" borderId="2531" applyFont="0" applyFill="0" applyBorder="0" applyAlignment="0" applyProtection="0"/>
    <xf numFmtId="224" fontId="108" fillId="0" borderId="2531" applyFont="0" applyFill="0" applyBorder="0" applyAlignment="0" applyProtection="0"/>
    <xf numFmtId="0" fontId="25" fillId="8" borderId="2677" applyNumberFormat="0" applyAlignment="0" applyProtection="0"/>
    <xf numFmtId="224" fontId="108" fillId="0" borderId="2531" applyFont="0" applyFill="0" applyBorder="0" applyAlignment="0" applyProtection="0"/>
    <xf numFmtId="0" fontId="25" fillId="8" borderId="2677" applyNumberFormat="0" applyAlignment="0" applyProtection="0"/>
    <xf numFmtId="238" fontId="87" fillId="0" borderId="2541">
      <alignment horizontal="center"/>
    </xf>
    <xf numFmtId="224" fontId="108" fillId="0" borderId="2531" applyFont="0" applyFill="0" applyBorder="0" applyAlignment="0" applyProtection="0"/>
    <xf numFmtId="227" fontId="78" fillId="0" borderId="2540" applyNumberFormat="0" applyFill="0">
      <alignment horizontal="right"/>
    </xf>
    <xf numFmtId="227" fontId="78" fillId="0" borderId="2540" applyNumberFormat="0" applyFill="0">
      <alignment horizontal="right"/>
    </xf>
    <xf numFmtId="224" fontId="108" fillId="0" borderId="2531" applyFont="0" applyFill="0" applyBorder="0" applyAlignment="0" applyProtection="0"/>
    <xf numFmtId="224" fontId="108" fillId="0" borderId="2531" applyFont="0" applyFill="0" applyBorder="0" applyAlignment="0" applyProtection="0"/>
    <xf numFmtId="1" fontId="121" fillId="69" borderId="2704" applyNumberFormat="0" applyBorder="0" applyAlignment="0">
      <alignment horizontal="centerContinuous" vertical="center"/>
      <protection locked="0"/>
    </xf>
    <xf numFmtId="0" fontId="47" fillId="0" borderId="2717">
      <alignment horizontal="left" vertical="center"/>
    </xf>
    <xf numFmtId="0" fontId="147" fillId="73" borderId="2731">
      <alignment horizontal="left" vertical="center" wrapText="1"/>
    </xf>
    <xf numFmtId="237" fontId="12" fillId="71" borderId="2703" applyNumberFormat="0" applyFont="0" applyBorder="0" applyAlignment="0" applyProtection="0"/>
    <xf numFmtId="10" fontId="108" fillId="65" borderId="2703" applyNumberFormat="0" applyBorder="0" applyAlignment="0" applyProtection="0"/>
    <xf numFmtId="0" fontId="25" fillId="8" borderId="2714" applyNumberFormat="0" applyAlignment="0" applyProtection="0"/>
    <xf numFmtId="224" fontId="108" fillId="0" borderId="2531" applyFont="0" applyFill="0" applyBorder="0" applyAlignment="0" applyProtection="0"/>
    <xf numFmtId="0" fontId="47" fillId="0" borderId="2687">
      <alignment horizontal="left" vertical="center"/>
    </xf>
    <xf numFmtId="224" fontId="108" fillId="0" borderId="2531" applyFont="0" applyFill="0" applyBorder="0" applyAlignment="0" applyProtection="0"/>
    <xf numFmtId="237" fontId="12" fillId="71" borderId="2703" applyNumberFormat="0" applyFont="0" applyBorder="0" applyAlignment="0" applyProtection="0"/>
    <xf numFmtId="10" fontId="108" fillId="65" borderId="2721" applyNumberFormat="0" applyBorder="0" applyAlignment="0" applyProtection="0"/>
    <xf numFmtId="1" fontId="121" fillId="69" borderId="2704" applyNumberFormat="0" applyBorder="0" applyAlignment="0">
      <alignment horizontal="centerContinuous" vertical="center"/>
      <protection locked="0"/>
    </xf>
    <xf numFmtId="0" fontId="147" fillId="73" borderId="2745">
      <alignment horizontal="left" vertical="center" wrapText="1"/>
    </xf>
    <xf numFmtId="0" fontId="25" fillId="8" borderId="2714" applyNumberFormat="0" applyAlignment="0" applyProtection="0"/>
    <xf numFmtId="238" fontId="87" fillId="0" borderId="2541">
      <alignment horizontal="center"/>
    </xf>
    <xf numFmtId="1" fontId="121" fillId="69" borderId="2704" applyNumberFormat="0" applyBorder="0" applyAlignment="0">
      <alignment horizontal="centerContinuous" vertical="center"/>
      <protection locked="0"/>
    </xf>
    <xf numFmtId="224" fontId="108" fillId="0" borderId="2531" applyFont="0" applyFill="0" applyBorder="0" applyAlignment="0" applyProtection="0"/>
    <xf numFmtId="0" fontId="47" fillId="0" borderId="2687">
      <alignment horizontal="left" vertical="center"/>
    </xf>
    <xf numFmtId="238" fontId="87" fillId="0" borderId="2541">
      <alignment horizontal="center"/>
    </xf>
    <xf numFmtId="237" fontId="12" fillId="71" borderId="2703" applyNumberFormat="0" applyFont="0" applyBorder="0" applyAlignment="0" applyProtection="0"/>
    <xf numFmtId="10" fontId="108" fillId="65" borderId="2734" applyNumberFormat="0" applyBorder="0" applyAlignment="0" applyProtection="0"/>
    <xf numFmtId="224" fontId="108" fillId="0" borderId="2531" applyFont="0" applyFill="0" applyBorder="0" applyAlignment="0" applyProtection="0"/>
    <xf numFmtId="224" fontId="108" fillId="0" borderId="2531" applyFont="0" applyFill="0" applyBorder="0" applyAlignment="0" applyProtection="0"/>
    <xf numFmtId="224" fontId="108" fillId="0" borderId="2531" applyFont="0" applyFill="0" applyBorder="0" applyAlignment="0" applyProtection="0"/>
    <xf numFmtId="1" fontId="121" fillId="69" borderId="2704" applyNumberFormat="0" applyBorder="0" applyAlignment="0">
      <alignment horizontal="centerContinuous" vertical="center"/>
      <protection locked="0"/>
    </xf>
    <xf numFmtId="0" fontId="47" fillId="0" borderId="2717">
      <alignment horizontal="left" vertical="center"/>
    </xf>
    <xf numFmtId="237" fontId="12" fillId="71" borderId="2703" applyNumberFormat="0" applyFont="0" applyBorder="0" applyAlignment="0" applyProtection="0"/>
    <xf numFmtId="227" fontId="78" fillId="0" borderId="2540" applyNumberFormat="0" applyFill="0">
      <alignment horizontal="right"/>
    </xf>
    <xf numFmtId="227" fontId="78" fillId="0" borderId="2540" applyNumberFormat="0" applyFill="0">
      <alignment horizontal="right"/>
    </xf>
    <xf numFmtId="0" fontId="25" fillId="8" borderId="2714" applyNumberFormat="0" applyAlignment="0" applyProtection="0"/>
    <xf numFmtId="224" fontId="108" fillId="0" borderId="2531" applyFont="0" applyFill="0" applyBorder="0" applyAlignment="0" applyProtection="0"/>
    <xf numFmtId="0" fontId="47" fillId="0" borderId="2726">
      <alignment horizontal="left" vertical="center"/>
    </xf>
    <xf numFmtId="237" fontId="12" fillId="71" borderId="2721" applyNumberFormat="0" applyFont="0" applyBorder="0" applyAlignment="0" applyProtection="0"/>
    <xf numFmtId="1" fontId="121" fillId="69" borderId="2704" applyNumberFormat="0" applyBorder="0" applyAlignment="0">
      <alignment horizontal="centerContinuous" vertical="center"/>
      <protection locked="0"/>
    </xf>
    <xf numFmtId="0" fontId="25" fillId="8" borderId="2714" applyNumberFormat="0" applyAlignment="0" applyProtection="0"/>
    <xf numFmtId="224" fontId="108" fillId="0" borderId="2531" applyFont="0" applyFill="0" applyBorder="0" applyAlignment="0" applyProtection="0"/>
    <xf numFmtId="1" fontId="121" fillId="69" borderId="2722" applyNumberFormat="0" applyBorder="0" applyAlignment="0">
      <alignment horizontal="centerContinuous" vertical="center"/>
      <protection locked="0"/>
    </xf>
    <xf numFmtId="0" fontId="47" fillId="0" borderId="2726">
      <alignment horizontal="left" vertical="center"/>
    </xf>
    <xf numFmtId="237" fontId="12" fillId="71" borderId="2734" applyNumberFormat="0" applyFont="0" applyBorder="0" applyAlignment="0" applyProtection="0"/>
    <xf numFmtId="0" fontId="25" fillId="8" borderId="2723" applyNumberFormat="0" applyAlignment="0" applyProtection="0"/>
    <xf numFmtId="227" fontId="78" fillId="0" borderId="2540" applyNumberFormat="0" applyFill="0">
      <alignment horizontal="right"/>
    </xf>
    <xf numFmtId="227" fontId="78" fillId="0" borderId="2540" applyNumberFormat="0" applyFill="0">
      <alignment horizontal="right"/>
    </xf>
    <xf numFmtId="224" fontId="108" fillId="0" borderId="2531" applyFont="0" applyFill="0" applyBorder="0" applyAlignment="0" applyProtection="0"/>
    <xf numFmtId="227" fontId="78" fillId="0" borderId="2540" applyNumberFormat="0" applyFill="0">
      <alignment horizontal="right"/>
    </xf>
    <xf numFmtId="227" fontId="78" fillId="0" borderId="2540" applyNumberFormat="0" applyFill="0">
      <alignment horizontal="right"/>
    </xf>
    <xf numFmtId="224" fontId="108" fillId="0" borderId="2531" applyFont="0" applyFill="0" applyBorder="0" applyAlignment="0" applyProtection="0"/>
    <xf numFmtId="1" fontId="121" fillId="69" borderId="2740" applyNumberFormat="0" applyBorder="0" applyAlignment="0">
      <alignment horizontal="centerContinuous" vertical="center"/>
      <protection locked="0"/>
    </xf>
    <xf numFmtId="0" fontId="25" fillId="8" borderId="2735" applyNumberFormat="0" applyAlignment="0" applyProtection="0"/>
    <xf numFmtId="224" fontId="108" fillId="0" borderId="2531" applyFont="0" applyFill="0" applyBorder="0" applyAlignment="0" applyProtection="0"/>
    <xf numFmtId="224" fontId="108" fillId="0" borderId="2531" applyFont="0" applyFill="0" applyBorder="0" applyAlignment="0" applyProtection="0"/>
    <xf numFmtId="241" fontId="194" fillId="86" borderId="2640" applyNumberFormat="0" applyBorder="0" applyAlignment="0" applyProtection="0">
      <alignment vertical="center"/>
    </xf>
    <xf numFmtId="171" fontId="85" fillId="0" borderId="2641"/>
    <xf numFmtId="171" fontId="85" fillId="0" borderId="2651"/>
    <xf numFmtId="171" fontId="85" fillId="0" borderId="2666"/>
    <xf numFmtId="166" fontId="113" fillId="0" borderId="2608">
      <protection locked="0"/>
    </xf>
    <xf numFmtId="0" fontId="12" fillId="24" borderId="2615" applyNumberFormat="0" applyFont="0" applyAlignment="0" applyProtection="0"/>
    <xf numFmtId="166" fontId="113" fillId="0" borderId="2602">
      <protection locked="0"/>
    </xf>
    <xf numFmtId="0" fontId="12" fillId="24" borderId="2615" applyNumberFormat="0" applyFont="0" applyAlignment="0" applyProtection="0"/>
    <xf numFmtId="166" fontId="113" fillId="0" borderId="2638">
      <protection locked="0"/>
    </xf>
    <xf numFmtId="0" fontId="12" fillId="24" borderId="2631" applyNumberFormat="0" applyFont="0" applyAlignment="0" applyProtection="0"/>
    <xf numFmtId="241" fontId="194" fillId="86" borderId="2676" applyNumberFormat="0" applyBorder="0" applyAlignment="0" applyProtection="0">
      <alignment vertical="center"/>
    </xf>
    <xf numFmtId="241" fontId="194" fillId="86" borderId="2681" applyNumberFormat="0" applyBorder="0" applyAlignment="0" applyProtection="0">
      <alignment vertical="center"/>
    </xf>
    <xf numFmtId="171" fontId="85" fillId="0" borderId="2685"/>
    <xf numFmtId="166" fontId="113" fillId="0" borderId="2638">
      <protection locked="0"/>
    </xf>
    <xf numFmtId="0" fontId="12" fillId="24" borderId="2622" applyNumberFormat="0" applyFont="0" applyAlignment="0" applyProtection="0"/>
    <xf numFmtId="241" fontId="194" fillId="86" borderId="2676" applyNumberFormat="0" applyBorder="0" applyAlignment="0" applyProtection="0">
      <alignment vertical="center"/>
    </xf>
    <xf numFmtId="171" fontId="85" fillId="0" borderId="2699"/>
    <xf numFmtId="241" fontId="194" fillId="86" borderId="2676" applyNumberFormat="0" applyBorder="0" applyAlignment="0" applyProtection="0">
      <alignment vertical="center"/>
    </xf>
    <xf numFmtId="0" fontId="12" fillId="24" borderId="2654" applyNumberFormat="0" applyFont="0" applyAlignment="0" applyProtection="0"/>
    <xf numFmtId="171" fontId="85" fillId="0" borderId="2699"/>
    <xf numFmtId="166" fontId="113" fillId="0" borderId="2674">
      <protection locked="0"/>
    </xf>
    <xf numFmtId="0" fontId="12" fillId="24" borderId="2669" applyNumberFormat="0" applyFont="0" applyAlignment="0" applyProtection="0"/>
    <xf numFmtId="166" fontId="113" fillId="0" borderId="2664">
      <protection locked="0"/>
    </xf>
    <xf numFmtId="0" fontId="12" fillId="24" borderId="2678" applyNumberFormat="0" applyFont="0" applyAlignment="0" applyProtection="0"/>
    <xf numFmtId="241" fontId="194" fillId="86" borderId="2713" applyNumberFormat="0" applyBorder="0" applyAlignment="0" applyProtection="0">
      <alignment vertical="center"/>
    </xf>
    <xf numFmtId="241" fontId="194" fillId="86" borderId="2676" applyNumberFormat="0" applyBorder="0" applyAlignment="0" applyProtection="0">
      <alignment vertical="center"/>
    </xf>
    <xf numFmtId="171" fontId="85" fillId="0" borderId="2699"/>
    <xf numFmtId="241" fontId="194" fillId="86" borderId="2676" applyNumberFormat="0" applyBorder="0" applyAlignment="0" applyProtection="0">
      <alignment vertical="center"/>
    </xf>
    <xf numFmtId="171" fontId="85" fillId="0" borderId="2699"/>
    <xf numFmtId="166" fontId="113" fillId="0" borderId="2674">
      <protection locked="0"/>
    </xf>
    <xf numFmtId="241" fontId="194" fillId="86" borderId="2713" applyNumberFormat="0" applyBorder="0" applyAlignment="0" applyProtection="0">
      <alignment vertical="center"/>
    </xf>
    <xf numFmtId="171" fontId="85" fillId="0" borderId="2719"/>
    <xf numFmtId="166" fontId="113" fillId="0" borderId="2674">
      <protection locked="0"/>
    </xf>
    <xf numFmtId="166" fontId="113" fillId="0" borderId="2701">
      <protection locked="0"/>
    </xf>
    <xf numFmtId="0" fontId="17" fillId="21" borderId="2612" applyNumberFormat="0" applyAlignment="0" applyProtection="0"/>
    <xf numFmtId="0" fontId="83" fillId="0" borderId="2617" applyNumberFormat="0" applyFont="0" applyFill="0" applyAlignment="0" applyProtection="0"/>
    <xf numFmtId="241" fontId="194" fillId="86" borderId="2713" applyNumberFormat="0" applyBorder="0" applyAlignment="0" applyProtection="0">
      <alignment vertical="center"/>
    </xf>
    <xf numFmtId="171" fontId="85" fillId="0" borderId="2719"/>
    <xf numFmtId="0" fontId="17" fillId="21" borderId="2612" applyNumberFormat="0" applyAlignment="0" applyProtection="0"/>
    <xf numFmtId="0" fontId="12" fillId="24" borderId="2695" applyNumberFormat="0" applyFont="0" applyAlignment="0" applyProtection="0"/>
    <xf numFmtId="0" fontId="83" fillId="0" borderId="2617" applyNumberFormat="0" applyFont="0" applyFill="0" applyAlignment="0" applyProtection="0"/>
    <xf numFmtId="0" fontId="17" fillId="21" borderId="2630" applyNumberFormat="0" applyAlignment="0" applyProtection="0"/>
    <xf numFmtId="166" fontId="113" fillId="0" borderId="2701">
      <protection locked="0"/>
    </xf>
    <xf numFmtId="241" fontId="194" fillId="86" borderId="2676" applyNumberFormat="0" applyBorder="0" applyAlignment="0" applyProtection="0">
      <alignment vertical="center"/>
    </xf>
    <xf numFmtId="208" fontId="90" fillId="63" borderId="2607"/>
    <xf numFmtId="171" fontId="85" fillId="0" borderId="2699"/>
    <xf numFmtId="0" fontId="83" fillId="0" borderId="2636" applyNumberFormat="0" applyFont="0" applyFill="0" applyAlignment="0" applyProtection="0"/>
    <xf numFmtId="241" fontId="194" fillId="86" borderId="2676" applyNumberFormat="0" applyBorder="0" applyAlignment="0" applyProtection="0">
      <alignment vertical="center"/>
    </xf>
    <xf numFmtId="171" fontId="85" fillId="0" borderId="2699"/>
    <xf numFmtId="208" fontId="90" fillId="63" borderId="2601"/>
    <xf numFmtId="166" fontId="113" fillId="0" borderId="2711">
      <protection locked="0"/>
    </xf>
    <xf numFmtId="167" fontId="87" fillId="0" borderId="2618" applyFont="0"/>
    <xf numFmtId="208" fontId="90" fillId="63" borderId="2637"/>
    <xf numFmtId="167" fontId="87" fillId="0" borderId="2628" applyFont="0"/>
    <xf numFmtId="0" fontId="17" fillId="21" borderId="2621" applyNumberFormat="0" applyAlignment="0" applyProtection="0"/>
    <xf numFmtId="166" fontId="113" fillId="0" borderId="2701">
      <protection locked="0"/>
    </xf>
    <xf numFmtId="0" fontId="83" fillId="0" borderId="2644" applyNumberFormat="0" applyFont="0" applyFill="0" applyAlignment="0" applyProtection="0"/>
    <xf numFmtId="0" fontId="99" fillId="0" borderId="2538" applyNumberFormat="0" applyFont="0" applyFill="0" applyAlignment="0" applyProtection="0">
      <alignment horizontal="centerContinuous"/>
    </xf>
    <xf numFmtId="166" fontId="113" fillId="0" borderId="2711">
      <protection locked="0"/>
    </xf>
    <xf numFmtId="0" fontId="17" fillId="21" borderId="2653" applyNumberFormat="0" applyAlignment="0" applyProtection="0"/>
    <xf numFmtId="208" fontId="90" fillId="63" borderId="2637"/>
    <xf numFmtId="241" fontId="194" fillId="86" borderId="2732" applyNumberFormat="0" applyBorder="0" applyAlignment="0" applyProtection="0">
      <alignment vertical="center"/>
    </xf>
    <xf numFmtId="171" fontId="85" fillId="0" borderId="2733"/>
    <xf numFmtId="166" fontId="113" fillId="0" borderId="2701">
      <protection locked="0"/>
    </xf>
    <xf numFmtId="0" fontId="83" fillId="0" borderId="2627" applyNumberFormat="0" applyFont="0" applyFill="0" applyAlignment="0" applyProtection="0"/>
    <xf numFmtId="0" fontId="17" fillId="21" borderId="2668" applyNumberFormat="0" applyAlignment="0" applyProtection="0"/>
    <xf numFmtId="0" fontId="83" fillId="0" borderId="2661" applyNumberFormat="0" applyFont="0" applyFill="0" applyAlignment="0" applyProtection="0"/>
    <xf numFmtId="0" fontId="17" fillId="21" borderId="2677" applyNumberFormat="0" applyAlignment="0" applyProtection="0"/>
    <xf numFmtId="166" fontId="113" fillId="0" borderId="2701">
      <protection locked="0"/>
    </xf>
    <xf numFmtId="0" fontId="12" fillId="24" borderId="2720" applyNumberFormat="0" applyFont="0" applyAlignment="0" applyProtection="0"/>
    <xf numFmtId="208" fontId="90" fillId="63" borderId="2673"/>
    <xf numFmtId="0" fontId="83" fillId="0" borderId="2661" applyNumberFormat="0" applyFont="0" applyFill="0" applyAlignment="0" applyProtection="0"/>
    <xf numFmtId="0" fontId="17" fillId="21" borderId="2677" applyNumberFormat="0" applyAlignment="0" applyProtection="0"/>
    <xf numFmtId="208" fontId="90" fillId="63" borderId="2663"/>
    <xf numFmtId="167" fontId="87" fillId="0" borderId="2662" applyFont="0"/>
    <xf numFmtId="0" fontId="83" fillId="0" borderId="2688" applyNumberFormat="0" applyFont="0" applyFill="0" applyAlignment="0" applyProtection="0"/>
    <xf numFmtId="0" fontId="83" fillId="0" borderId="2645" applyNumberFormat="0" applyFont="0" applyFill="0" applyAlignment="0" applyProtection="0"/>
    <xf numFmtId="0" fontId="97" fillId="0" borderId="2645" applyNumberFormat="0" applyFill="0" applyAlignment="0" applyProtection="0"/>
    <xf numFmtId="0" fontId="12" fillId="24" borderId="2720" applyNumberFormat="0" applyFont="0" applyAlignment="0" applyProtection="0"/>
    <xf numFmtId="241" fontId="194" fillId="86" borderId="2610" applyNumberFormat="0" applyBorder="0" applyAlignment="0" applyProtection="0">
      <alignment vertical="center"/>
    </xf>
    <xf numFmtId="208" fontId="90" fillId="63" borderId="2673"/>
    <xf numFmtId="166" fontId="113" fillId="0" borderId="2730">
      <protection locked="0"/>
    </xf>
    <xf numFmtId="167" fontId="87" fillId="0" borderId="2689" applyFont="0"/>
    <xf numFmtId="0" fontId="17" fillId="21" borderId="2692" applyNumberFormat="0" applyAlignment="0" applyProtection="0"/>
    <xf numFmtId="0" fontId="83" fillId="0" borderId="2688" applyNumberFormat="0" applyFont="0" applyFill="0" applyAlignment="0" applyProtection="0"/>
    <xf numFmtId="208" fontId="90" fillId="63" borderId="2673"/>
    <xf numFmtId="166" fontId="113" fillId="0" borderId="2744">
      <protection locked="0"/>
    </xf>
    <xf numFmtId="0" fontId="99" fillId="0" borderId="2538" applyNumberFormat="0" applyFont="0" applyFill="0" applyAlignment="0" applyProtection="0">
      <alignment horizontal="centerContinuous"/>
    </xf>
    <xf numFmtId="0" fontId="12" fillId="24" borderId="2736" applyNumberFormat="0" applyFont="0" applyAlignment="0" applyProtection="0"/>
    <xf numFmtId="0" fontId="17" fillId="21" borderId="2677" applyNumberFormat="0" applyAlignment="0" applyProtection="0"/>
    <xf numFmtId="0" fontId="17" fillId="21" borderId="2677" applyNumberFormat="0" applyAlignment="0" applyProtection="0"/>
    <xf numFmtId="208" fontId="90" fillId="63" borderId="2700"/>
    <xf numFmtId="0" fontId="83" fillId="0" borderId="2661" applyNumberFormat="0" applyFont="0" applyFill="0" applyAlignment="0" applyProtection="0"/>
    <xf numFmtId="167" fontId="87" fillId="0" borderId="2705" applyFont="0"/>
    <xf numFmtId="0" fontId="83" fillId="0" borderId="2661" applyNumberFormat="0" applyFont="0" applyFill="0" applyAlignment="0" applyProtection="0"/>
    <xf numFmtId="0" fontId="17" fillId="21" borderId="2714" applyNumberFormat="0" applyAlignment="0" applyProtection="0"/>
    <xf numFmtId="208" fontId="90" fillId="63" borderId="2700"/>
    <xf numFmtId="0" fontId="83" fillId="0" borderId="2688" applyNumberFormat="0" applyFont="0" applyFill="0" applyAlignment="0" applyProtection="0"/>
    <xf numFmtId="167" fontId="87" fillId="0" borderId="2705" applyFont="0"/>
    <xf numFmtId="208" fontId="90" fillId="63" borderId="2710"/>
    <xf numFmtId="0" fontId="17" fillId="21" borderId="2714" applyNumberFormat="0" applyAlignment="0" applyProtection="0"/>
    <xf numFmtId="167" fontId="87" fillId="0" borderId="2718" applyFont="0"/>
    <xf numFmtId="0" fontId="83" fillId="0" borderId="2688" applyNumberFormat="0" applyFont="0" applyFill="0" applyAlignment="0" applyProtection="0"/>
    <xf numFmtId="208" fontId="90" fillId="63" borderId="2700"/>
    <xf numFmtId="208" fontId="90" fillId="63" borderId="2710"/>
    <xf numFmtId="0" fontId="99" fillId="0" borderId="2538" applyNumberFormat="0" applyFont="0" applyFill="0" applyAlignment="0" applyProtection="0">
      <alignment horizontal="centerContinuous"/>
    </xf>
    <xf numFmtId="167" fontId="87" fillId="0" borderId="2718" applyFont="0"/>
    <xf numFmtId="208" fontId="90" fillId="63" borderId="2700"/>
    <xf numFmtId="0" fontId="17" fillId="21" borderId="2714" applyNumberFormat="0" applyAlignment="0" applyProtection="0"/>
    <xf numFmtId="167" fontId="87" fillId="0" borderId="2705" applyFont="0"/>
    <xf numFmtId="0" fontId="83" fillId="0" borderId="2688" applyNumberFormat="0" applyFont="0" applyFill="0" applyAlignment="0" applyProtection="0"/>
    <xf numFmtId="208" fontId="90" fillId="63" borderId="2700"/>
    <xf numFmtId="0" fontId="17" fillId="21" borderId="2714" applyNumberFormat="0" applyAlignment="0" applyProtection="0"/>
    <xf numFmtId="167" fontId="87" fillId="0" borderId="2705" applyFont="0"/>
    <xf numFmtId="0" fontId="99" fillId="0" borderId="2538" applyNumberFormat="0" applyFont="0" applyFill="0" applyAlignment="0" applyProtection="0">
      <alignment horizontal="centerContinuous"/>
    </xf>
    <xf numFmtId="0" fontId="83" fillId="0" borderId="2688" applyNumberFormat="0" applyFont="0" applyFill="0" applyAlignment="0" applyProtection="0"/>
    <xf numFmtId="0" fontId="99" fillId="0" borderId="2538" applyNumberFormat="0" applyFont="0" applyFill="0" applyAlignment="0" applyProtection="0">
      <alignment horizontal="centerContinuous"/>
    </xf>
    <xf numFmtId="0" fontId="17" fillId="21" borderId="2723" applyNumberFormat="0" applyAlignment="0" applyProtection="0"/>
    <xf numFmtId="0" fontId="83" fillId="0" borderId="2727" applyNumberFormat="0" applyFont="0" applyFill="0" applyAlignment="0" applyProtection="0"/>
    <xf numFmtId="167" fontId="87" fillId="0" borderId="2718" applyFont="0"/>
    <xf numFmtId="208" fontId="90" fillId="63" borderId="2729"/>
    <xf numFmtId="0" fontId="17" fillId="21" borderId="2735" applyNumberFormat="0" applyAlignment="0" applyProtection="0"/>
    <xf numFmtId="167" fontId="87" fillId="0" borderId="2728" applyFont="0"/>
    <xf numFmtId="0" fontId="83" fillId="0" borderId="2727" applyNumberFormat="0" applyFont="0" applyFill="0" applyAlignment="0" applyProtection="0"/>
    <xf numFmtId="208" fontId="90" fillId="63" borderId="2743"/>
    <xf numFmtId="167" fontId="87" fillId="0" borderId="2742" applyFont="0"/>
    <xf numFmtId="0" fontId="12" fillId="61" borderId="2612" applyNumberFormat="0">
      <alignment horizontal="left" vertical="center"/>
    </xf>
    <xf numFmtId="0" fontId="12" fillId="60" borderId="2612" applyNumberFormat="0">
      <alignment horizontal="centerContinuous" vertical="center" wrapText="1"/>
    </xf>
    <xf numFmtId="0" fontId="12" fillId="61" borderId="2612" applyNumberFormat="0">
      <alignment horizontal="left" vertical="center"/>
    </xf>
    <xf numFmtId="0" fontId="12" fillId="60" borderId="2612" applyNumberFormat="0">
      <alignment horizontal="centerContinuous" vertical="center" wrapText="1"/>
    </xf>
    <xf numFmtId="0" fontId="12" fillId="61" borderId="2630" applyNumberFormat="0">
      <alignment horizontal="left" vertical="center"/>
    </xf>
    <xf numFmtId="0" fontId="12" fillId="60" borderId="2630" applyNumberFormat="0">
      <alignment horizontal="centerContinuous" vertical="center" wrapText="1"/>
    </xf>
    <xf numFmtId="0" fontId="12" fillId="61" borderId="2630" applyNumberFormat="0">
      <alignment horizontal="left" vertical="center"/>
    </xf>
    <xf numFmtId="0" fontId="12" fillId="60" borderId="2630" applyNumberFormat="0">
      <alignment horizontal="centerContinuous" vertical="center" wrapText="1"/>
    </xf>
    <xf numFmtId="0" fontId="12" fillId="61" borderId="2621" applyNumberFormat="0">
      <alignment horizontal="left" vertical="center"/>
    </xf>
    <xf numFmtId="0" fontId="12" fillId="60" borderId="2621" applyNumberFormat="0">
      <alignment horizontal="centerContinuous" vertical="center" wrapText="1"/>
    </xf>
    <xf numFmtId="0" fontId="12" fillId="61" borderId="2653" applyNumberFormat="0">
      <alignment horizontal="left" vertical="center"/>
    </xf>
    <xf numFmtId="0" fontId="12" fillId="60" borderId="2653" applyNumberFormat="0">
      <alignment horizontal="centerContinuous" vertical="center" wrapText="1"/>
    </xf>
    <xf numFmtId="0" fontId="12" fillId="61" borderId="2668" applyNumberFormat="0">
      <alignment horizontal="left" vertical="center"/>
    </xf>
    <xf numFmtId="0" fontId="12" fillId="60" borderId="2668" applyNumberFormat="0">
      <alignment horizontal="centerContinuous" vertical="center" wrapText="1"/>
    </xf>
    <xf numFmtId="0" fontId="12" fillId="61" borderId="2657" applyNumberFormat="0">
      <alignment horizontal="left" vertical="center"/>
    </xf>
    <xf numFmtId="0" fontId="12" fillId="60" borderId="2657" applyNumberFormat="0">
      <alignment horizontal="centerContinuous" vertical="center" wrapText="1"/>
    </xf>
    <xf numFmtId="0" fontId="12" fillId="24" borderId="2678" applyNumberFormat="0" applyFont="0" applyAlignment="0" applyProtection="0"/>
    <xf numFmtId="0" fontId="12" fillId="24" borderId="2678" applyNumberFormat="0" applyFont="0" applyAlignment="0" applyProtection="0"/>
    <xf numFmtId="0" fontId="17" fillId="21" borderId="2677" applyNumberFormat="0" applyAlignment="0" applyProtection="0"/>
    <xf numFmtId="0" fontId="25" fillId="8" borderId="267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79" applyNumberFormat="0" applyAlignment="0" applyProtection="0"/>
    <xf numFmtId="0" fontId="12" fillId="61" borderId="2677" applyNumberFormat="0">
      <alignment horizontal="left" vertical="center"/>
    </xf>
    <xf numFmtId="0" fontId="12" fillId="60" borderId="2677" applyNumberFormat="0">
      <alignment horizontal="centerContinuous" vertical="center" wrapText="1"/>
    </xf>
    <xf numFmtId="0" fontId="30" fillId="0" borderId="2680" applyNumberFormat="0" applyFill="0" applyAlignment="0" applyProtection="0"/>
    <xf numFmtId="0" fontId="30" fillId="0" borderId="2680" applyNumberFormat="0" applyFill="0" applyAlignment="0" applyProtection="0"/>
    <xf numFmtId="0" fontId="12" fillId="61" borderId="2668" applyNumberFormat="0">
      <alignment horizontal="left" vertical="center"/>
    </xf>
    <xf numFmtId="0" fontId="12" fillId="60" borderId="2668" applyNumberFormat="0">
      <alignment horizontal="centerContinuous" vertical="center" wrapText="1"/>
    </xf>
    <xf numFmtId="0" fontId="17" fillId="21" borderId="2677" applyNumberFormat="0" applyAlignment="0" applyProtection="0"/>
    <xf numFmtId="0" fontId="25" fillId="8" borderId="2677" applyNumberFormat="0" applyAlignment="0" applyProtection="0"/>
    <xf numFmtId="0" fontId="28" fillId="21" borderId="2679" applyNumberFormat="0" applyAlignment="0" applyProtection="0"/>
    <xf numFmtId="0" fontId="12" fillId="61" borderId="2677" applyNumberFormat="0">
      <alignment horizontal="left" vertical="center"/>
    </xf>
    <xf numFmtId="0" fontId="12" fillId="60" borderId="2677" applyNumberFormat="0">
      <alignment horizontal="centerContinuous" vertical="center" wrapText="1"/>
    </xf>
    <xf numFmtId="0" fontId="12" fillId="61" borderId="2677" applyNumberFormat="0">
      <alignment horizontal="left" vertical="center"/>
    </xf>
    <xf numFmtId="0" fontId="12" fillId="60" borderId="2677" applyNumberFormat="0">
      <alignment horizontal="centerContinuous" vertical="center" wrapText="1"/>
    </xf>
    <xf numFmtId="0" fontId="12" fillId="25" borderId="2691" applyNumberFormat="0" applyProtection="0">
      <alignment horizontal="left" vertical="center"/>
    </xf>
    <xf numFmtId="0" fontId="17" fillId="21" borderId="2692" applyNumberFormat="0" applyAlignment="0" applyProtection="0"/>
    <xf numFmtId="0" fontId="30" fillId="0" borderId="2694" applyNumberFormat="0" applyFill="0" applyAlignment="0" applyProtection="0"/>
    <xf numFmtId="0" fontId="12" fillId="25" borderId="2691" applyNumberFormat="0" applyProtection="0">
      <alignment horizontal="left" vertical="center"/>
    </xf>
    <xf numFmtId="0" fontId="25" fillId="8" borderId="2692" applyNumberFormat="0" applyAlignment="0" applyProtection="0"/>
    <xf numFmtId="0" fontId="28" fillId="21" borderId="2693" applyNumberFormat="0" applyAlignment="0" applyProtection="0"/>
    <xf numFmtId="0" fontId="12" fillId="61" borderId="2692" applyNumberFormat="0">
      <alignment horizontal="left" vertical="center"/>
    </xf>
    <xf numFmtId="0" fontId="12" fillId="60" borderId="2692" applyNumberFormat="0">
      <alignment horizontal="centerContinuous" vertical="center" wrapText="1"/>
    </xf>
    <xf numFmtId="0" fontId="12" fillId="61" borderId="2692" applyNumberFormat="0">
      <alignment horizontal="left" vertical="center"/>
    </xf>
    <xf numFmtId="0" fontId="12" fillId="60" borderId="2692" applyNumberFormat="0">
      <alignment horizontal="centerContinuous" vertical="center" wrapText="1"/>
    </xf>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692" applyNumberFormat="0" applyAlignment="0" applyProtection="0"/>
    <xf numFmtId="0" fontId="25" fillId="8" borderId="2692" applyNumberFormat="0" applyAlignment="0" applyProtection="0"/>
    <xf numFmtId="0" fontId="28" fillId="21" borderId="2693" applyNumberFormat="0" applyAlignment="0" applyProtection="0"/>
    <xf numFmtId="0" fontId="30" fillId="0" borderId="2694" applyNumberFormat="0" applyFill="0" applyAlignment="0" applyProtection="0"/>
    <xf numFmtId="0" fontId="17" fillId="21" borderId="2692" applyNumberFormat="0" applyAlignment="0" applyProtection="0"/>
    <xf numFmtId="0" fontId="25" fillId="8" borderId="2692" applyNumberFormat="0" applyAlignment="0" applyProtection="0"/>
    <xf numFmtId="0" fontId="25" fillId="8" borderId="2677" applyNumberFormat="0" applyAlignment="0" applyProtection="0"/>
    <xf numFmtId="0" fontId="12" fillId="24" borderId="2695" applyNumberFormat="0" applyFont="0" applyAlignment="0" applyProtection="0"/>
    <xf numFmtId="0" fontId="12" fillId="25" borderId="2620" applyNumberFormat="0" applyProtection="0">
      <alignment horizontal="left" vertical="center"/>
    </xf>
    <xf numFmtId="0" fontId="12" fillId="25" borderId="2620" applyNumberFormat="0" applyProtection="0">
      <alignment horizontal="left" vertical="center"/>
    </xf>
    <xf numFmtId="0" fontId="12" fillId="25" borderId="2606" applyNumberFormat="0" applyProtection="0">
      <alignment horizontal="left" vertical="center"/>
    </xf>
    <xf numFmtId="0" fontId="12" fillId="25" borderId="2606" applyNumberFormat="0" applyProtection="0">
      <alignment horizontal="left" vertical="center"/>
    </xf>
    <xf numFmtId="0" fontId="17" fillId="21" borderId="2677" applyNumberFormat="0" applyAlignment="0" applyProtection="0"/>
    <xf numFmtId="0" fontId="12" fillId="24" borderId="2695"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28" fillId="21" borderId="2679" applyNumberFormat="0" applyAlignment="0" applyProtection="0"/>
    <xf numFmtId="0" fontId="30" fillId="0" borderId="2614" applyNumberFormat="0" applyFill="0" applyAlignment="0" applyProtection="0"/>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5" fillId="8" borderId="2612" applyNumberFormat="0" applyAlignment="0" applyProtection="0"/>
    <xf numFmtId="0" fontId="17" fillId="21" borderId="2612" applyNumberFormat="0" applyAlignment="0" applyProtection="0"/>
    <xf numFmtId="0" fontId="30" fillId="0" borderId="2614" applyNumberFormat="0" applyFill="0" applyAlignment="0" applyProtection="0"/>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5" fillId="8" borderId="2612" applyNumberFormat="0" applyAlignment="0" applyProtection="0"/>
    <xf numFmtId="0" fontId="17" fillId="21" borderId="2612" applyNumberFormat="0" applyAlignment="0" applyProtection="0"/>
    <xf numFmtId="0" fontId="12" fillId="61" borderId="2677" applyNumberFormat="0">
      <alignment horizontal="left" vertical="center"/>
    </xf>
    <xf numFmtId="0" fontId="30" fillId="0" borderId="2614" applyNumberFormat="0" applyFill="0" applyAlignment="0" applyProtection="0"/>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5" fillId="8" borderId="2612" applyNumberFormat="0" applyAlignment="0" applyProtection="0"/>
    <xf numFmtId="0" fontId="17" fillId="21" borderId="2612" applyNumberFormat="0" applyAlignment="0" applyProtection="0"/>
    <xf numFmtId="0" fontId="12" fillId="25" borderId="2606" applyNumberFormat="0" applyProtection="0">
      <alignment horizontal="left" vertical="center"/>
    </xf>
    <xf numFmtId="0" fontId="30" fillId="0" borderId="2614" applyNumberFormat="0" applyFill="0" applyAlignment="0" applyProtection="0"/>
    <xf numFmtId="0" fontId="12" fillId="25" borderId="2606" applyNumberFormat="0" applyProtection="0">
      <alignment horizontal="left" vertical="center"/>
    </xf>
    <xf numFmtId="0" fontId="12" fillId="60" borderId="2677" applyNumberFormat="0">
      <alignment horizontal="centerContinuous" vertical="center" wrapText="1"/>
    </xf>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25" fillId="8" borderId="2612" applyNumberFormat="0" applyAlignment="0" applyProtection="0"/>
    <xf numFmtId="0" fontId="25" fillId="8" borderId="2706" applyNumberFormat="0" applyAlignment="0" applyProtection="0"/>
    <xf numFmtId="0" fontId="12" fillId="24" borderId="2707" applyNumberFormat="0" applyFont="0" applyAlignment="0" applyProtection="0"/>
    <xf numFmtId="0" fontId="17" fillId="21" borderId="2706" applyNumberFormat="0" applyAlignment="0" applyProtection="0"/>
    <xf numFmtId="0" fontId="12" fillId="25" borderId="2629" applyNumberFormat="0" applyProtection="0">
      <alignment horizontal="left" vertical="center"/>
    </xf>
    <xf numFmtId="0" fontId="12" fillId="25" borderId="2629" applyNumberFormat="0" applyProtection="0">
      <alignment horizontal="left" vertical="center"/>
    </xf>
    <xf numFmtId="0" fontId="17" fillId="21" borderId="2612" applyNumberFormat="0" applyAlignment="0" applyProtection="0"/>
    <xf numFmtId="0" fontId="17" fillId="21" borderId="2677" applyNumberFormat="0" applyAlignment="0" applyProtection="0"/>
    <xf numFmtId="0" fontId="25" fillId="8" borderId="2677" applyNumberFormat="0" applyAlignment="0" applyProtection="0"/>
    <xf numFmtId="0" fontId="12" fillId="24" borderId="2695" applyNumberFormat="0" applyFont="0" applyAlignment="0" applyProtection="0"/>
    <xf numFmtId="229" fontId="81" fillId="65" borderId="2546" applyFont="0" applyFill="0" applyBorder="0" applyAlignment="0" applyProtection="0"/>
    <xf numFmtId="0" fontId="12" fillId="61" borderId="2677" applyNumberFormat="0">
      <alignment horizontal="left" vertical="center"/>
    </xf>
    <xf numFmtId="0" fontId="17" fillId="21" borderId="2706" applyNumberFormat="0" applyAlignment="0" applyProtection="0"/>
    <xf numFmtId="0" fontId="30" fillId="0" borderId="2614" applyNumberFormat="0" applyFill="0" applyAlignment="0" applyProtection="0"/>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5" fillId="8" borderId="2612" applyNumberFormat="0" applyAlignment="0" applyProtection="0"/>
    <xf numFmtId="0" fontId="17" fillId="21" borderId="2612" applyNumberFormat="0" applyAlignment="0" applyProtection="0"/>
    <xf numFmtId="0" fontId="30" fillId="0" borderId="2614" applyNumberFormat="0" applyFill="0" applyAlignment="0" applyProtection="0"/>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5" fillId="8" borderId="2612" applyNumberFormat="0" applyAlignment="0" applyProtection="0"/>
    <xf numFmtId="0" fontId="17" fillId="21" borderId="2612" applyNumberFormat="0" applyAlignment="0" applyProtection="0"/>
    <xf numFmtId="0" fontId="12" fillId="24" borderId="2695" applyNumberFormat="0" applyFont="0" applyAlignment="0" applyProtection="0"/>
    <xf numFmtId="0" fontId="12" fillId="60" borderId="2677" applyNumberFormat="0">
      <alignment horizontal="centerContinuous" vertical="center" wrapText="1"/>
    </xf>
    <xf numFmtId="0" fontId="12" fillId="25" borderId="2629" applyNumberFormat="0" applyProtection="0">
      <alignment horizontal="left" vertical="center"/>
    </xf>
    <xf numFmtId="0" fontId="12" fillId="25" borderId="2629" applyNumberFormat="0" applyProtection="0">
      <alignment horizontal="left" vertical="center"/>
    </xf>
    <xf numFmtId="0" fontId="30" fillId="0" borderId="2614" applyNumberFormat="0" applyFill="0" applyAlignment="0" applyProtection="0"/>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5" fillId="8" borderId="2612" applyNumberFormat="0" applyAlignment="0" applyProtection="0"/>
    <xf numFmtId="0" fontId="17" fillId="21" borderId="2612" applyNumberFormat="0" applyAlignment="0" applyProtection="0"/>
    <xf numFmtId="0" fontId="17" fillId="21" borderId="2612" applyNumberFormat="0" applyAlignment="0" applyProtection="0"/>
    <xf numFmtId="0" fontId="25" fillId="8" borderId="2612" applyNumberFormat="0" applyAlignment="0" applyProtection="0"/>
    <xf numFmtId="0" fontId="28" fillId="21" borderId="2613" applyNumberFormat="0" applyAlignment="0" applyProtection="0"/>
    <xf numFmtId="0" fontId="30" fillId="0" borderId="2614" applyNumberFormat="0" applyFill="0" applyAlignment="0" applyProtection="0"/>
    <xf numFmtId="0" fontId="17" fillId="21" borderId="2612" applyNumberFormat="0" applyAlignment="0" applyProtection="0"/>
    <xf numFmtId="0" fontId="25" fillId="8" borderId="2612" applyNumberFormat="0" applyAlignment="0" applyProtection="0"/>
    <xf numFmtId="0" fontId="28" fillId="21" borderId="2613" applyNumberFormat="0" applyAlignment="0" applyProtection="0"/>
    <xf numFmtId="0" fontId="30" fillId="0" borderId="2614" applyNumberFormat="0" applyFill="0" applyAlignment="0" applyProtection="0"/>
    <xf numFmtId="0" fontId="12" fillId="25" borderId="2606" applyNumberFormat="0" applyProtection="0">
      <alignment horizontal="left" vertical="center"/>
    </xf>
    <xf numFmtId="0" fontId="12" fillId="25" borderId="2606" applyNumberFormat="0" applyProtection="0">
      <alignment horizontal="left" vertical="center"/>
    </xf>
    <xf numFmtId="0" fontId="17" fillId="21" borderId="2612" applyNumberFormat="0" applyAlignment="0" applyProtection="0"/>
    <xf numFmtId="0" fontId="25" fillId="8" borderId="2612" applyNumberFormat="0" applyAlignment="0" applyProtection="0"/>
    <xf numFmtId="0" fontId="28" fillId="21" borderId="2613" applyNumberFormat="0" applyAlignment="0" applyProtection="0"/>
    <xf numFmtId="0" fontId="30" fillId="0" borderId="2614" applyNumberFormat="0" applyFill="0" applyAlignment="0" applyProtection="0"/>
    <xf numFmtId="0" fontId="17" fillId="21" borderId="2612" applyNumberFormat="0" applyAlignment="0" applyProtection="0"/>
    <xf numFmtId="0" fontId="25" fillId="8" borderId="2612" applyNumberFormat="0" applyAlignment="0" applyProtection="0"/>
    <xf numFmtId="0" fontId="28" fillId="21" borderId="2679" applyNumberFormat="0" applyAlignment="0" applyProtection="0"/>
    <xf numFmtId="0" fontId="30" fillId="0" borderId="2680" applyNumberFormat="0" applyFill="0" applyAlignment="0" applyProtection="0"/>
    <xf numFmtId="0" fontId="28" fillId="21" borderId="2613" applyNumberFormat="0" applyAlignment="0" applyProtection="0"/>
    <xf numFmtId="0" fontId="30" fillId="0" borderId="2614"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12" fillId="61" borderId="2706" applyNumberFormat="0">
      <alignment horizontal="left" vertical="center"/>
    </xf>
    <xf numFmtId="0" fontId="12" fillId="60" borderId="2706" applyNumberFormat="0">
      <alignment horizontal="centerContinuous" vertical="center" wrapText="1"/>
    </xf>
    <xf numFmtId="0" fontId="30" fillId="0" borderId="2614" applyNumberFormat="0" applyFill="0" applyAlignment="0" applyProtection="0"/>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5" fillId="8" borderId="2612" applyNumberFormat="0" applyAlignment="0" applyProtection="0"/>
    <xf numFmtId="0" fontId="30" fillId="0" borderId="2709" applyNumberFormat="0" applyFill="0" applyAlignment="0" applyProtection="0"/>
    <xf numFmtId="0" fontId="17" fillId="21" borderId="2612" applyNumberFormat="0" applyAlignment="0" applyProtection="0"/>
    <xf numFmtId="0" fontId="12" fillId="61" borderId="2714" applyNumberFormat="0">
      <alignment horizontal="left" vertical="center"/>
    </xf>
    <xf numFmtId="0" fontId="12" fillId="60" borderId="2714" applyNumberFormat="0">
      <alignment horizontal="centerContinuous" vertical="center" wrapText="1"/>
    </xf>
    <xf numFmtId="0" fontId="30" fillId="0" borderId="2633" applyNumberFormat="0" applyFill="0" applyAlignment="0" applyProtection="0"/>
    <xf numFmtId="0" fontId="28" fillId="21" borderId="2632"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5" fillId="8" borderId="2630" applyNumberFormat="0" applyAlignment="0" applyProtection="0"/>
    <xf numFmtId="0" fontId="17" fillId="21" borderId="2630" applyNumberFormat="0" applyAlignment="0" applyProtection="0"/>
    <xf numFmtId="0" fontId="30" fillId="0" borderId="2633" applyNumberFormat="0" applyFill="0" applyAlignment="0" applyProtection="0"/>
    <xf numFmtId="0" fontId="28" fillId="21" borderId="2632"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5" fillId="8" borderId="2630" applyNumberFormat="0" applyAlignment="0" applyProtection="0"/>
    <xf numFmtId="0" fontId="17" fillId="21" borderId="2630" applyNumberFormat="0" applyAlignment="0" applyProtection="0"/>
    <xf numFmtId="0" fontId="12" fillId="61" borderId="2714" applyNumberFormat="0">
      <alignment horizontal="left" vertical="center"/>
    </xf>
    <xf numFmtId="0" fontId="12" fillId="25" borderId="2629" applyNumberFormat="0" applyProtection="0">
      <alignment horizontal="left" vertical="center"/>
    </xf>
    <xf numFmtId="0" fontId="12" fillId="25" borderId="2629" applyNumberFormat="0" applyProtection="0">
      <alignment horizontal="left" vertical="center"/>
    </xf>
    <xf numFmtId="0" fontId="12" fillId="60" borderId="2714" applyNumberFormat="0">
      <alignment horizontal="centerContinuous" vertical="center" wrapText="1"/>
    </xf>
    <xf numFmtId="0" fontId="30" fillId="0" borderId="2633" applyNumberFormat="0" applyFill="0" applyAlignment="0" applyProtection="0"/>
    <xf numFmtId="0" fontId="28" fillId="21" borderId="2632"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5" fillId="8" borderId="2630" applyNumberFormat="0" applyAlignment="0" applyProtection="0"/>
    <xf numFmtId="0" fontId="17" fillId="21" borderId="2630" applyNumberFormat="0" applyAlignment="0" applyProtection="0"/>
    <xf numFmtId="0" fontId="30" fillId="0" borderId="2633" applyNumberFormat="0" applyFill="0" applyAlignment="0" applyProtection="0"/>
    <xf numFmtId="0" fontId="17" fillId="21" borderId="2612" applyNumberFormat="0" applyAlignment="0" applyProtection="0"/>
    <xf numFmtId="0" fontId="25" fillId="8" borderId="2612"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8" fillId="21" borderId="2613" applyNumberFormat="0" applyAlignment="0" applyProtection="0"/>
    <xf numFmtId="0" fontId="30" fillId="0" borderId="2614" applyNumberFormat="0" applyFill="0" applyAlignment="0" applyProtection="0"/>
    <xf numFmtId="0" fontId="17" fillId="21" borderId="2612" applyNumberFormat="0" applyAlignment="0" applyProtection="0"/>
    <xf numFmtId="0" fontId="25" fillId="8" borderId="2612"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8" fillId="21" borderId="2613" applyNumberFormat="0" applyAlignment="0" applyProtection="0"/>
    <xf numFmtId="0" fontId="30" fillId="0" borderId="2614" applyNumberFormat="0" applyFill="0" applyAlignment="0" applyProtection="0"/>
    <xf numFmtId="0" fontId="17" fillId="21" borderId="2612" applyNumberFormat="0" applyAlignment="0" applyProtection="0"/>
    <xf numFmtId="0" fontId="25" fillId="8" borderId="2612"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8" fillId="21" borderId="2613" applyNumberFormat="0" applyAlignment="0" applyProtection="0"/>
    <xf numFmtId="0" fontId="30" fillId="0" borderId="2614" applyNumberFormat="0" applyFill="0" applyAlignment="0" applyProtection="0"/>
    <xf numFmtId="0" fontId="17" fillId="21" borderId="2612" applyNumberFormat="0" applyAlignment="0" applyProtection="0"/>
    <xf numFmtId="0" fontId="25" fillId="8" borderId="2612"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8" fillId="21" borderId="2613" applyNumberFormat="0" applyAlignment="0" applyProtection="0"/>
    <xf numFmtId="0" fontId="30" fillId="0" borderId="2614" applyNumberFormat="0" applyFill="0" applyAlignment="0" applyProtection="0"/>
    <xf numFmtId="0" fontId="17" fillId="21" borderId="2621" applyNumberFormat="0" applyAlignment="0" applyProtection="0"/>
    <xf numFmtId="0" fontId="25" fillId="8" borderId="2621"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23" applyNumberFormat="0" applyAlignment="0" applyProtection="0"/>
    <xf numFmtId="0" fontId="30" fillId="0" borderId="2624" applyNumberFormat="0" applyFill="0" applyAlignment="0" applyProtection="0"/>
    <xf numFmtId="0" fontId="17" fillId="21" borderId="2621" applyNumberFormat="0" applyAlignment="0" applyProtection="0"/>
    <xf numFmtId="0" fontId="25" fillId="8" borderId="2621"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23" applyNumberFormat="0" applyAlignment="0" applyProtection="0"/>
    <xf numFmtId="0" fontId="30" fillId="0" borderId="2624" applyNumberFormat="0" applyFill="0" applyAlignment="0" applyProtection="0"/>
    <xf numFmtId="0" fontId="12" fillId="25" borderId="2620" applyNumberFormat="0" applyProtection="0">
      <alignment horizontal="left" vertical="center"/>
    </xf>
    <xf numFmtId="0" fontId="12" fillId="25" borderId="2620" applyNumberFormat="0" applyProtection="0">
      <alignment horizontal="left" vertical="center"/>
    </xf>
    <xf numFmtId="0" fontId="17" fillId="21" borderId="2621" applyNumberFormat="0" applyAlignment="0" applyProtection="0"/>
    <xf numFmtId="0" fontId="25" fillId="8" borderId="2621"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23" applyNumberFormat="0" applyAlignment="0" applyProtection="0"/>
    <xf numFmtId="0" fontId="30" fillId="0" borderId="2624" applyNumberFormat="0" applyFill="0" applyAlignment="0" applyProtection="0"/>
    <xf numFmtId="0" fontId="17" fillId="21" borderId="2621" applyNumberFormat="0" applyAlignment="0" applyProtection="0"/>
    <xf numFmtId="0" fontId="25" fillId="8" borderId="2621"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23" applyNumberFormat="0" applyAlignment="0" applyProtection="0"/>
    <xf numFmtId="0" fontId="30" fillId="0" borderId="2624" applyNumberFormat="0" applyFill="0" applyAlignment="0" applyProtection="0"/>
    <xf numFmtId="0" fontId="28" fillId="21" borderId="2632"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5" fillId="8" borderId="2630" applyNumberFormat="0" applyAlignment="0" applyProtection="0"/>
    <xf numFmtId="0" fontId="17" fillId="21" borderId="2630" applyNumberFormat="0" applyAlignment="0" applyProtection="0"/>
    <xf numFmtId="0" fontId="30" fillId="0" borderId="2624" applyNumberFormat="0" applyFill="0" applyAlignment="0" applyProtection="0"/>
    <xf numFmtId="0" fontId="28" fillId="21" borderId="2623"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5" fillId="8" borderId="2621" applyNumberFormat="0" applyAlignment="0" applyProtection="0"/>
    <xf numFmtId="0" fontId="17" fillId="21" borderId="2621" applyNumberFormat="0" applyAlignment="0" applyProtection="0"/>
    <xf numFmtId="0" fontId="30" fillId="0" borderId="2624" applyNumberFormat="0" applyFill="0" applyAlignment="0" applyProtection="0"/>
    <xf numFmtId="0" fontId="28" fillId="21" borderId="2623" applyNumberFormat="0" applyAlignment="0" applyProtection="0"/>
    <xf numFmtId="0" fontId="12" fillId="24" borderId="2622" applyNumberFormat="0" applyFont="0" applyAlignment="0" applyProtection="0"/>
    <xf numFmtId="0" fontId="12" fillId="25" borderId="2629" applyNumberFormat="0" applyProtection="0">
      <alignment horizontal="left" vertical="center"/>
    </xf>
    <xf numFmtId="0" fontId="12" fillId="25" borderId="2629" applyNumberFormat="0" applyProtection="0">
      <alignment horizontal="left" vertical="center"/>
    </xf>
    <xf numFmtId="0" fontId="25" fillId="8" borderId="2714" applyNumberFormat="0" applyAlignment="0" applyProtection="0"/>
    <xf numFmtId="0" fontId="12" fillId="25" borderId="2652" applyNumberFormat="0" applyProtection="0">
      <alignment horizontal="left" vertical="center"/>
    </xf>
    <xf numFmtId="0" fontId="12" fillId="25" borderId="2652" applyNumberFormat="0" applyProtection="0">
      <alignment horizontal="left" vertical="center"/>
    </xf>
    <xf numFmtId="0" fontId="12" fillId="24" borderId="2622" applyNumberFormat="0" applyFont="0" applyAlignment="0" applyProtection="0"/>
    <xf numFmtId="0" fontId="12" fillId="61" borderId="2714" applyNumberFormat="0">
      <alignment horizontal="left" vertical="center"/>
    </xf>
    <xf numFmtId="0" fontId="12" fillId="60" borderId="2714" applyNumberFormat="0">
      <alignment horizontal="centerContinuous" vertical="center" wrapText="1"/>
    </xf>
    <xf numFmtId="0" fontId="30" fillId="0" borderId="2716" applyNumberFormat="0" applyFill="0" applyAlignment="0" applyProtection="0"/>
    <xf numFmtId="0" fontId="17" fillId="21" borderId="2714" applyNumberFormat="0" applyAlignment="0" applyProtection="0"/>
    <xf numFmtId="0" fontId="25" fillId="8" borderId="2621" applyNumberFormat="0" applyAlignment="0" applyProtection="0"/>
    <xf numFmtId="0" fontId="25" fillId="8" borderId="2714" applyNumberFormat="0" applyAlignment="0" applyProtection="0"/>
    <xf numFmtId="0" fontId="28" fillId="21" borderId="2715" applyNumberFormat="0" applyAlignment="0" applyProtection="0"/>
    <xf numFmtId="0" fontId="28" fillId="21" borderId="2715" applyNumberFormat="0" applyAlignment="0" applyProtection="0"/>
    <xf numFmtId="0" fontId="17" fillId="21" borderId="2630" applyNumberFormat="0" applyAlignment="0" applyProtection="0"/>
    <xf numFmtId="0" fontId="17" fillId="21" borderId="2621" applyNumberFormat="0" applyAlignment="0" applyProtection="0"/>
    <xf numFmtId="0" fontId="25" fillId="8" borderId="2630"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7" fillId="21" borderId="2630" applyNumberFormat="0" applyAlignment="0" applyProtection="0"/>
    <xf numFmtId="0" fontId="25" fillId="8" borderId="2630"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2" fillId="25" borderId="2629" applyNumberFormat="0" applyProtection="0">
      <alignment horizontal="left" vertical="center"/>
    </xf>
    <xf numFmtId="0" fontId="12" fillId="25" borderId="2629" applyNumberFormat="0" applyProtection="0">
      <alignment horizontal="left" vertical="center"/>
    </xf>
    <xf numFmtId="0" fontId="17" fillId="21" borderId="2630" applyNumberFormat="0" applyAlignment="0" applyProtection="0"/>
    <xf numFmtId="0" fontId="25" fillId="8" borderId="2630"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7" fillId="21" borderId="2630" applyNumberFormat="0" applyAlignment="0" applyProtection="0"/>
    <xf numFmtId="0" fontId="25" fillId="8" borderId="2630"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2" fillId="25" borderId="2652" applyNumberFormat="0" applyProtection="0">
      <alignment horizontal="left" vertical="center"/>
    </xf>
    <xf numFmtId="0" fontId="12" fillId="25" borderId="2652" applyNumberFormat="0" applyProtection="0">
      <alignment horizontal="left" vertical="center"/>
    </xf>
    <xf numFmtId="0" fontId="30" fillId="0" borderId="2624" applyNumberFormat="0" applyFill="0" applyAlignment="0" applyProtection="0"/>
    <xf numFmtId="0" fontId="28" fillId="21" borderId="2623"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5" fillId="8" borderId="2621" applyNumberFormat="0" applyAlignment="0" applyProtection="0"/>
    <xf numFmtId="0" fontId="17" fillId="21" borderId="2621" applyNumberFormat="0" applyAlignment="0" applyProtection="0"/>
    <xf numFmtId="0" fontId="30" fillId="0" borderId="2624" applyNumberFormat="0" applyFill="0" applyAlignment="0" applyProtection="0"/>
    <xf numFmtId="0" fontId="28" fillId="21" borderId="2623"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12" fillId="61" borderId="2714" applyNumberFormat="0">
      <alignment horizontal="left" vertical="center"/>
    </xf>
    <xf numFmtId="0" fontId="12" fillId="25" borderId="2667" applyNumberFormat="0" applyProtection="0">
      <alignment horizontal="left" vertical="center"/>
    </xf>
    <xf numFmtId="0" fontId="12" fillId="25" borderId="2667" applyNumberFormat="0" applyProtection="0">
      <alignment horizontal="left" vertical="center"/>
    </xf>
    <xf numFmtId="0" fontId="12" fillId="60" borderId="2714" applyNumberFormat="0">
      <alignment horizontal="centerContinuous" vertical="center" wrapText="1"/>
    </xf>
    <xf numFmtId="0" fontId="25" fillId="8" borderId="2621" applyNumberFormat="0" applyAlignment="0" applyProtection="0"/>
    <xf numFmtId="0" fontId="17" fillId="21" borderId="2621" applyNumberFormat="0" applyAlignment="0" applyProtection="0"/>
    <xf numFmtId="0" fontId="17" fillId="21" borderId="2714" applyNumberFormat="0" applyAlignment="0" applyProtection="0"/>
    <xf numFmtId="0" fontId="25" fillId="8" borderId="2714" applyNumberFormat="0" applyAlignment="0" applyProtection="0"/>
    <xf numFmtId="0" fontId="12" fillId="61" borderId="2706" applyNumberFormat="0">
      <alignment horizontal="left" vertical="center"/>
    </xf>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12" fillId="60" borderId="2706" applyNumberFormat="0">
      <alignment horizontal="centerContinuous" vertical="center" wrapText="1"/>
    </xf>
    <xf numFmtId="0" fontId="28" fillId="21" borderId="2715" applyNumberFormat="0" applyAlignment="0" applyProtection="0"/>
    <xf numFmtId="0" fontId="30" fillId="0" borderId="2716"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714" applyNumberFormat="0" applyAlignment="0" applyProtection="0"/>
    <xf numFmtId="0" fontId="12" fillId="25" borderId="2667" applyNumberFormat="0" applyProtection="0">
      <alignment horizontal="left" vertical="center"/>
    </xf>
    <xf numFmtId="0" fontId="12" fillId="25" borderId="2667" applyNumberFormat="0" applyProtection="0">
      <alignment horizontal="left" vertical="center"/>
    </xf>
    <xf numFmtId="0" fontId="17" fillId="21" borderId="2630" applyNumberFormat="0" applyAlignment="0" applyProtection="0"/>
    <xf numFmtId="0" fontId="25" fillId="8" borderId="2630"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7" fillId="21" borderId="2630" applyNumberFormat="0" applyAlignment="0" applyProtection="0"/>
    <xf numFmtId="0" fontId="25" fillId="8" borderId="2630"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2" fillId="25" borderId="2629" applyNumberFormat="0" applyProtection="0">
      <alignment horizontal="left" vertical="center"/>
    </xf>
    <xf numFmtId="0" fontId="12" fillId="25" borderId="2629" applyNumberFormat="0" applyProtection="0">
      <alignment horizontal="left" vertical="center"/>
    </xf>
    <xf numFmtId="0" fontId="17" fillId="21" borderId="2630" applyNumberFormat="0" applyAlignment="0" applyProtection="0"/>
    <xf numFmtId="0" fontId="25" fillId="8" borderId="2630"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7" fillId="21" borderId="2630" applyNumberFormat="0" applyAlignment="0" applyProtection="0"/>
    <xf numFmtId="0" fontId="25" fillId="8" borderId="2630"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2" fillId="25" borderId="2667" applyNumberFormat="0" applyProtection="0">
      <alignment horizontal="left" vertical="center"/>
    </xf>
    <xf numFmtId="0" fontId="12" fillId="25" borderId="2667" applyNumberFormat="0" applyProtection="0">
      <alignment horizontal="left" vertical="center"/>
    </xf>
    <xf numFmtId="0" fontId="30" fillId="0" borderId="2680" applyNumberFormat="0" applyFill="0" applyAlignment="0" applyProtection="0"/>
    <xf numFmtId="0" fontId="28" fillId="21" borderId="2679"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680" applyNumberFormat="0" applyFill="0" applyAlignment="0" applyProtection="0"/>
    <xf numFmtId="0" fontId="28" fillId="21" borderId="2679"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680" applyNumberFormat="0" applyFill="0" applyAlignment="0" applyProtection="0"/>
    <xf numFmtId="0" fontId="28" fillId="21" borderId="2679"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680" applyNumberFormat="0" applyFill="0" applyAlignment="0" applyProtection="0"/>
    <xf numFmtId="0" fontId="17" fillId="21" borderId="2653" applyNumberFormat="0" applyAlignment="0" applyProtection="0"/>
    <xf numFmtId="0" fontId="25" fillId="8" borderId="2653" applyNumberFormat="0" applyAlignment="0" applyProtection="0"/>
    <xf numFmtId="0" fontId="12" fillId="24" borderId="2654" applyNumberFormat="0" applyFont="0" applyAlignment="0" applyProtection="0"/>
    <xf numFmtId="0" fontId="12" fillId="24" borderId="2654" applyNumberFormat="0" applyFont="0" applyAlignment="0" applyProtection="0"/>
    <xf numFmtId="0" fontId="28" fillId="21" borderId="2655" applyNumberFormat="0" applyAlignment="0" applyProtection="0"/>
    <xf numFmtId="0" fontId="30" fillId="0" borderId="2656" applyNumberFormat="0" applyFill="0" applyAlignment="0" applyProtection="0"/>
    <xf numFmtId="0" fontId="17" fillId="21" borderId="2653" applyNumberFormat="0" applyAlignment="0" applyProtection="0"/>
    <xf numFmtId="0" fontId="25" fillId="8" borderId="2653" applyNumberFormat="0" applyAlignment="0" applyProtection="0"/>
    <xf numFmtId="0" fontId="12" fillId="24" borderId="2654" applyNumberFormat="0" applyFont="0" applyAlignment="0" applyProtection="0"/>
    <xf numFmtId="0" fontId="12" fillId="24" borderId="2654" applyNumberFormat="0" applyFont="0" applyAlignment="0" applyProtection="0"/>
    <xf numFmtId="0" fontId="28" fillId="21" borderId="2655" applyNumberFormat="0" applyAlignment="0" applyProtection="0"/>
    <xf numFmtId="0" fontId="30" fillId="0" borderId="2656" applyNumberFormat="0" applyFill="0" applyAlignment="0" applyProtection="0"/>
    <xf numFmtId="0" fontId="12" fillId="25" borderId="2652" applyNumberFormat="0" applyProtection="0">
      <alignment horizontal="left" vertical="center"/>
    </xf>
    <xf numFmtId="0" fontId="12" fillId="25" borderId="2652" applyNumberFormat="0" applyProtection="0">
      <alignment horizontal="left" vertical="center"/>
    </xf>
    <xf numFmtId="0" fontId="17" fillId="21" borderId="2653" applyNumberFormat="0" applyAlignment="0" applyProtection="0"/>
    <xf numFmtId="0" fontId="25" fillId="8" borderId="2653" applyNumberFormat="0" applyAlignment="0" applyProtection="0"/>
    <xf numFmtId="0" fontId="12" fillId="24" borderId="2654" applyNumberFormat="0" applyFont="0" applyAlignment="0" applyProtection="0"/>
    <xf numFmtId="0" fontId="12" fillId="24" borderId="2654" applyNumberFormat="0" applyFont="0" applyAlignment="0" applyProtection="0"/>
    <xf numFmtId="0" fontId="28" fillId="21" borderId="2655" applyNumberFormat="0" applyAlignment="0" applyProtection="0"/>
    <xf numFmtId="0" fontId="30" fillId="0" borderId="2656" applyNumberFormat="0" applyFill="0" applyAlignment="0" applyProtection="0"/>
    <xf numFmtId="0" fontId="17" fillId="21" borderId="2653" applyNumberFormat="0" applyAlignment="0" applyProtection="0"/>
    <xf numFmtId="0" fontId="25" fillId="8" borderId="2653" applyNumberFormat="0" applyAlignment="0" applyProtection="0"/>
    <xf numFmtId="0" fontId="12" fillId="24" borderId="2654" applyNumberFormat="0" applyFont="0" applyAlignment="0" applyProtection="0"/>
    <xf numFmtId="0" fontId="12" fillId="24" borderId="2654" applyNumberFormat="0" applyFont="0" applyAlignment="0" applyProtection="0"/>
    <xf numFmtId="0" fontId="28" fillId="21" borderId="2655" applyNumberFormat="0" applyAlignment="0" applyProtection="0"/>
    <xf numFmtId="0" fontId="30" fillId="0" borderId="2656" applyNumberFormat="0" applyFill="0" applyAlignment="0" applyProtection="0"/>
    <xf numFmtId="0" fontId="12" fillId="61" borderId="2714" applyNumberFormat="0">
      <alignment horizontal="left" vertical="center"/>
    </xf>
    <xf numFmtId="0" fontId="12" fillId="60" borderId="2714" applyNumberFormat="0">
      <alignment horizontal="centerContinuous" vertical="center" wrapText="1"/>
    </xf>
    <xf numFmtId="0" fontId="12" fillId="61" borderId="2714" applyNumberFormat="0">
      <alignment horizontal="left" vertical="center"/>
    </xf>
    <xf numFmtId="0" fontId="12" fillId="60" borderId="2714" applyNumberFormat="0">
      <alignment horizontal="centerContinuous" vertical="center" wrapText="1"/>
    </xf>
    <xf numFmtId="0" fontId="12" fillId="25" borderId="2686" applyNumberFormat="0" applyProtection="0">
      <alignment horizontal="left" vertical="center"/>
    </xf>
    <xf numFmtId="0" fontId="12" fillId="25" borderId="2686" applyNumberFormat="0" applyProtection="0">
      <alignment horizontal="left" vertical="center"/>
    </xf>
    <xf numFmtId="0" fontId="30" fillId="0" borderId="2671" applyNumberFormat="0" applyFill="0" applyAlignment="0" applyProtection="0"/>
    <xf numFmtId="0" fontId="28" fillId="21" borderId="2670"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5" fillId="8" borderId="2668" applyNumberFormat="0" applyAlignment="0" applyProtection="0"/>
    <xf numFmtId="0" fontId="17" fillId="21" borderId="2668" applyNumberFormat="0" applyAlignment="0" applyProtection="0"/>
    <xf numFmtId="0" fontId="30" fillId="0" borderId="2671" applyNumberFormat="0" applyFill="0" applyAlignment="0" applyProtection="0"/>
    <xf numFmtId="0" fontId="28" fillId="21" borderId="2670"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5" fillId="8" borderId="2668" applyNumberFormat="0" applyAlignment="0" applyProtection="0"/>
    <xf numFmtId="0" fontId="17" fillId="21" borderId="2668" applyNumberFormat="0" applyAlignment="0" applyProtection="0"/>
    <xf numFmtId="0" fontId="30" fillId="0" borderId="2671" applyNumberFormat="0" applyFill="0" applyAlignment="0" applyProtection="0"/>
    <xf numFmtId="0" fontId="28" fillId="21" borderId="2670"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5" fillId="8" borderId="2668" applyNumberFormat="0" applyAlignment="0" applyProtection="0"/>
    <xf numFmtId="0" fontId="17" fillId="21" borderId="2657" applyNumberFormat="0" applyAlignment="0" applyProtection="0"/>
    <xf numFmtId="0" fontId="25" fillId="8" borderId="2657" applyNumberFormat="0" applyAlignment="0" applyProtection="0"/>
    <xf numFmtId="0" fontId="28" fillId="21" borderId="2658" applyNumberFormat="0" applyAlignment="0" applyProtection="0"/>
    <xf numFmtId="0" fontId="30" fillId="0" borderId="2659" applyNumberFormat="0" applyFill="0" applyAlignment="0" applyProtection="0"/>
    <xf numFmtId="0" fontId="17" fillId="21" borderId="2657" applyNumberFormat="0" applyAlignment="0" applyProtection="0"/>
    <xf numFmtId="0" fontId="25" fillId="8" borderId="2657" applyNumberFormat="0" applyAlignment="0" applyProtection="0"/>
    <xf numFmtId="0" fontId="28" fillId="21" borderId="2679" applyNumberFormat="0" applyAlignment="0" applyProtection="0"/>
    <xf numFmtId="0" fontId="28" fillId="21" borderId="2658" applyNumberFormat="0" applyAlignment="0" applyProtection="0"/>
    <xf numFmtId="0" fontId="30" fillId="0" borderId="2659" applyNumberFormat="0" applyFill="0" applyAlignment="0" applyProtection="0"/>
    <xf numFmtId="0" fontId="12" fillId="25" borderId="2652" applyNumberFormat="0" applyProtection="0">
      <alignment horizontal="left" vertical="center"/>
    </xf>
    <xf numFmtId="0" fontId="12" fillId="25" borderId="2652" applyNumberFormat="0" applyProtection="0">
      <alignment horizontal="left" vertical="center"/>
    </xf>
    <xf numFmtId="0" fontId="17" fillId="21" borderId="2657" applyNumberFormat="0" applyAlignment="0" applyProtection="0"/>
    <xf numFmtId="0" fontId="25" fillId="8" borderId="265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58" applyNumberFormat="0" applyAlignment="0" applyProtection="0"/>
    <xf numFmtId="0" fontId="30" fillId="0" borderId="2659" applyNumberFormat="0" applyFill="0" applyAlignment="0" applyProtection="0"/>
    <xf numFmtId="0" fontId="17" fillId="21" borderId="2657" applyNumberFormat="0" applyAlignment="0" applyProtection="0"/>
    <xf numFmtId="0" fontId="25" fillId="8" borderId="2657" applyNumberFormat="0" applyAlignment="0" applyProtection="0"/>
    <xf numFmtId="0" fontId="28" fillId="21" borderId="2658" applyNumberFormat="0" applyAlignment="0" applyProtection="0"/>
    <xf numFmtId="0" fontId="30" fillId="0" borderId="2659" applyNumberFormat="0" applyFill="0" applyAlignment="0" applyProtection="0"/>
    <xf numFmtId="0" fontId="25" fillId="8" borderId="2677" applyNumberFormat="0" applyAlignment="0" applyProtection="0"/>
    <xf numFmtId="0" fontId="12" fillId="25" borderId="2703" applyNumberFormat="0" applyProtection="0">
      <alignment horizontal="left" vertical="center"/>
    </xf>
    <xf numFmtId="0" fontId="17" fillId="21" borderId="2714" applyNumberFormat="0" applyAlignment="0" applyProtection="0"/>
    <xf numFmtId="0" fontId="30" fillId="0" borderId="2716" applyNumberFormat="0" applyFill="0" applyAlignment="0" applyProtection="0"/>
    <xf numFmtId="0" fontId="12" fillId="25" borderId="2703" applyNumberFormat="0" applyProtection="0">
      <alignment horizontal="left" vertical="center"/>
    </xf>
    <xf numFmtId="0" fontId="25" fillId="8" borderId="2714" applyNumberFormat="0" applyAlignment="0" applyProtection="0"/>
    <xf numFmtId="0" fontId="17" fillId="21" borderId="2677" applyNumberFormat="0" applyAlignment="0" applyProtection="0"/>
    <xf numFmtId="0" fontId="12" fillId="24" borderId="2720" applyNumberFormat="0" applyFont="0" applyAlignment="0" applyProtection="0"/>
    <xf numFmtId="0" fontId="17" fillId="21" borderId="2668" applyNumberFormat="0" applyAlignment="0" applyProtection="0"/>
    <xf numFmtId="0" fontId="17" fillId="21" borderId="2668" applyNumberFormat="0" applyAlignment="0" applyProtection="0"/>
    <xf numFmtId="0" fontId="25" fillId="8" borderId="2668"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0" applyNumberFormat="0" applyAlignment="0" applyProtection="0"/>
    <xf numFmtId="0" fontId="30" fillId="0" borderId="2671" applyNumberFormat="0" applyFill="0" applyAlignment="0" applyProtection="0"/>
    <xf numFmtId="0" fontId="17" fillId="21" borderId="2668" applyNumberFormat="0" applyAlignment="0" applyProtection="0"/>
    <xf numFmtId="0" fontId="25" fillId="8" borderId="2668"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0" applyNumberFormat="0" applyAlignment="0" applyProtection="0"/>
    <xf numFmtId="0" fontId="30" fillId="0" borderId="2671" applyNumberFormat="0" applyFill="0" applyAlignment="0" applyProtection="0"/>
    <xf numFmtId="0" fontId="12" fillId="25" borderId="2667" applyNumberFormat="0" applyProtection="0">
      <alignment horizontal="left" vertical="center"/>
    </xf>
    <xf numFmtId="0" fontId="12" fillId="25" borderId="2667" applyNumberFormat="0" applyProtection="0">
      <alignment horizontal="left" vertical="center"/>
    </xf>
    <xf numFmtId="0" fontId="17" fillId="21" borderId="2668" applyNumberFormat="0" applyAlignment="0" applyProtection="0"/>
    <xf numFmtId="0" fontId="25" fillId="8" borderId="2668"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0" applyNumberFormat="0" applyAlignment="0" applyProtection="0"/>
    <xf numFmtId="0" fontId="30" fillId="0" borderId="2671" applyNumberFormat="0" applyFill="0" applyAlignment="0" applyProtection="0"/>
    <xf numFmtId="0" fontId="17" fillId="21" borderId="2668" applyNumberFormat="0" applyAlignment="0" applyProtection="0"/>
    <xf numFmtId="0" fontId="25" fillId="8" borderId="2668"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0" applyNumberFormat="0" applyAlignment="0" applyProtection="0"/>
    <xf numFmtId="0" fontId="30" fillId="0" borderId="2671" applyNumberFormat="0" applyFill="0" applyAlignment="0" applyProtection="0"/>
    <xf numFmtId="0" fontId="30" fillId="0" borderId="2671" applyNumberFormat="0" applyFill="0" applyAlignment="0" applyProtection="0"/>
    <xf numFmtId="0" fontId="28" fillId="21" borderId="2670"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5" fillId="8" borderId="2668" applyNumberFormat="0" applyAlignment="0" applyProtection="0"/>
    <xf numFmtId="0" fontId="17" fillId="21" borderId="2668" applyNumberFormat="0" applyAlignment="0" applyProtection="0"/>
    <xf numFmtId="0" fontId="12" fillId="24" borderId="2720" applyNumberFormat="0" applyFont="0" applyAlignment="0" applyProtection="0"/>
    <xf numFmtId="0" fontId="28" fillId="21" borderId="2715" applyNumberFormat="0" applyAlignment="0" applyProtection="0"/>
    <xf numFmtId="0" fontId="12" fillId="24" borderId="2720" applyNumberFormat="0" applyFont="0" applyAlignment="0" applyProtection="0"/>
    <xf numFmtId="0" fontId="12" fillId="61" borderId="2714" applyNumberFormat="0">
      <alignment horizontal="left" vertical="center"/>
    </xf>
    <xf numFmtId="0" fontId="12" fillId="60" borderId="2714" applyNumberFormat="0">
      <alignment horizontal="centerContinuous" vertical="center" wrapText="1"/>
    </xf>
    <xf numFmtId="0" fontId="17" fillId="21" borderId="2714" applyNumberFormat="0" applyAlignment="0" applyProtection="0"/>
    <xf numFmtId="0" fontId="25" fillId="8" borderId="2714"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30" fillId="0" borderId="2680" applyNumberFormat="0" applyFill="0" applyAlignment="0" applyProtection="0"/>
    <xf numFmtId="0" fontId="28" fillId="21" borderId="2679"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680" applyNumberFormat="0" applyFill="0" applyAlignment="0" applyProtection="0"/>
    <xf numFmtId="0" fontId="12" fillId="25" borderId="2667" applyNumberFormat="0" applyProtection="0">
      <alignment horizontal="left" vertical="center"/>
    </xf>
    <xf numFmtId="0" fontId="12" fillId="25" borderId="2667" applyNumberFormat="0" applyProtection="0">
      <alignment horizontal="left" vertical="center"/>
    </xf>
    <xf numFmtId="0" fontId="28" fillId="21" borderId="2679"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5" fillId="8" borderId="2677" applyNumberFormat="0" applyAlignment="0" applyProtection="0"/>
    <xf numFmtId="0" fontId="17" fillId="21" borderId="2677" applyNumberFormat="0" applyAlignment="0" applyProtection="0"/>
    <xf numFmtId="0" fontId="12" fillId="25" borderId="2667" applyNumberFormat="0" applyProtection="0">
      <alignment horizontal="left" vertical="center"/>
    </xf>
    <xf numFmtId="0" fontId="12" fillId="25" borderId="2667" applyNumberFormat="0" applyProtection="0">
      <alignment horizontal="left" vertical="center"/>
    </xf>
    <xf numFmtId="0" fontId="17" fillId="21" borderId="2677" applyNumberFormat="0" applyAlignment="0" applyProtection="0"/>
    <xf numFmtId="0" fontId="25" fillId="8" borderId="267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2" fillId="61" borderId="2735" applyNumberFormat="0">
      <alignment horizontal="left" vertical="center"/>
    </xf>
    <xf numFmtId="0" fontId="12" fillId="60" borderId="2735" applyNumberFormat="0">
      <alignment horizontal="centerContinuous" vertical="center" wrapText="1"/>
    </xf>
    <xf numFmtId="0" fontId="12" fillId="61" borderId="2723" applyNumberFormat="0">
      <alignment horizontal="left" vertical="center"/>
    </xf>
    <xf numFmtId="0" fontId="12" fillId="60" borderId="2723" applyNumberFormat="0">
      <alignment horizontal="centerContinuous" vertical="center" wrapText="1"/>
    </xf>
    <xf numFmtId="0" fontId="12" fillId="25" borderId="2691" applyNumberFormat="0" applyProtection="0">
      <alignment horizontal="left" vertical="center"/>
    </xf>
    <xf numFmtId="0" fontId="12" fillId="25" borderId="2691" applyNumberFormat="0" applyProtection="0">
      <alignment horizontal="left" vertical="center"/>
    </xf>
    <xf numFmtId="171" fontId="85" fillId="0" borderId="2690"/>
    <xf numFmtId="0" fontId="17" fillId="21" borderId="2677" applyNumberFormat="0" applyAlignment="0" applyProtection="0"/>
    <xf numFmtId="0" fontId="25" fillId="8" borderId="2677"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2" fillId="25" borderId="2686" applyNumberFormat="0" applyProtection="0">
      <alignment horizontal="left" vertical="center"/>
    </xf>
    <xf numFmtId="0" fontId="12" fillId="25" borderId="2686" applyNumberFormat="0" applyProtection="0">
      <alignment horizontal="left" vertical="center"/>
    </xf>
    <xf numFmtId="0" fontId="17" fillId="21" borderId="2677" applyNumberFormat="0" applyAlignment="0" applyProtection="0"/>
    <xf numFmtId="0" fontId="25" fillId="8" borderId="2677"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30" fillId="0" borderId="2680" applyNumberFormat="0" applyFill="0" applyAlignment="0" applyProtection="0"/>
    <xf numFmtId="0" fontId="28" fillId="21" borderId="2679"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680" applyNumberFormat="0" applyFill="0" applyAlignment="0" applyProtection="0"/>
    <xf numFmtId="0" fontId="28" fillId="21" borderId="2679"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694" applyNumberFormat="0" applyFill="0" applyAlignment="0" applyProtection="0"/>
    <xf numFmtId="0" fontId="28" fillId="21" borderId="2693"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25" fillId="8" borderId="2692" applyNumberFormat="0" applyAlignment="0" applyProtection="0"/>
    <xf numFmtId="0" fontId="17" fillId="21" borderId="2692" applyNumberFormat="0" applyAlignment="0" applyProtection="0"/>
    <xf numFmtId="0" fontId="30" fillId="0" borderId="2694" applyNumberFormat="0" applyFill="0" applyAlignment="0" applyProtection="0"/>
    <xf numFmtId="0" fontId="28" fillId="21" borderId="2693"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25" fillId="8" borderId="2692" applyNumberFormat="0" applyAlignment="0" applyProtection="0"/>
    <xf numFmtId="0" fontId="17" fillId="21" borderId="2692" applyNumberFormat="0" applyAlignment="0" applyProtection="0"/>
    <xf numFmtId="0" fontId="30" fillId="0" borderId="2694" applyNumberFormat="0" applyFill="0" applyAlignment="0" applyProtection="0"/>
    <xf numFmtId="0" fontId="28" fillId="21" borderId="2693" applyNumberFormat="0" applyAlignment="0" applyProtection="0"/>
    <xf numFmtId="0" fontId="12" fillId="24" borderId="2695" applyNumberFormat="0" applyFont="0" applyAlignment="0" applyProtection="0"/>
    <xf numFmtId="0" fontId="12" fillId="61" borderId="2735" applyNumberFormat="0">
      <alignment horizontal="left" vertical="center"/>
    </xf>
    <xf numFmtId="0" fontId="12" fillId="60" borderId="2735" applyNumberFormat="0">
      <alignment horizontal="centerContinuous" vertical="center" wrapText="1"/>
    </xf>
    <xf numFmtId="0" fontId="12" fillId="24" borderId="2695" applyNumberFormat="0" applyFont="0" applyAlignment="0" applyProtection="0"/>
    <xf numFmtId="0" fontId="25" fillId="8" borderId="2692" applyNumberFormat="0" applyAlignment="0" applyProtection="0"/>
    <xf numFmtId="0" fontId="17" fillId="21" borderId="2692" applyNumberFormat="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2" fillId="61" borderId="2735" applyNumberFormat="0">
      <alignment horizontal="left" vertical="center"/>
    </xf>
    <xf numFmtId="0" fontId="12" fillId="60" borderId="2735" applyNumberFormat="0">
      <alignment horizontal="centerContinuous" vertical="center" wrapText="1"/>
    </xf>
    <xf numFmtId="0" fontId="17" fillId="21" borderId="2677" applyNumberFormat="0" applyAlignment="0" applyProtection="0"/>
    <xf numFmtId="0" fontId="25" fillId="8" borderId="267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30" fillId="0" borderId="2694"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28" fillId="21" borderId="2693"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25" fillId="8" borderId="2692" applyNumberFormat="0" applyAlignment="0" applyProtection="0"/>
    <xf numFmtId="0" fontId="17" fillId="21" borderId="2692" applyNumberFormat="0" applyAlignment="0" applyProtection="0"/>
    <xf numFmtId="0" fontId="30" fillId="0" borderId="2680" applyNumberFormat="0" applyFill="0" applyAlignment="0" applyProtection="0"/>
    <xf numFmtId="0" fontId="28" fillId="21" borderId="2679"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680" applyNumberFormat="0" applyFill="0" applyAlignment="0" applyProtection="0"/>
    <xf numFmtId="0" fontId="28" fillId="21" borderId="2679"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25" fillId="8" borderId="2677" applyNumberFormat="0" applyAlignment="0" applyProtection="0"/>
    <xf numFmtId="0" fontId="17" fillId="21" borderId="2677" applyNumberFormat="0" applyAlignment="0" applyProtection="0"/>
    <xf numFmtId="0" fontId="12" fillId="25" borderId="2686" applyNumberFormat="0" applyProtection="0">
      <alignment horizontal="left" vertical="center"/>
    </xf>
    <xf numFmtId="0" fontId="12" fillId="25" borderId="2686" applyNumberFormat="0" applyProtection="0">
      <alignment horizontal="left" vertical="center"/>
    </xf>
    <xf numFmtId="0" fontId="30" fillId="0" borderId="2680" applyNumberFormat="0" applyFill="0" applyAlignment="0" applyProtection="0"/>
    <xf numFmtId="0" fontId="28" fillId="21" borderId="2679" applyNumberFormat="0" applyAlignment="0" applyProtection="0"/>
    <xf numFmtId="0" fontId="12" fillId="24" borderId="2695" applyNumberFormat="0" applyFont="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2" fillId="24" borderId="2695" applyNumberFormat="0" applyFont="0" applyAlignment="0" applyProtection="0"/>
    <xf numFmtId="0" fontId="28" fillId="21" borderId="2693" applyNumberFormat="0" applyAlignment="0" applyProtection="0"/>
    <xf numFmtId="0" fontId="30" fillId="0" borderId="2694" applyNumberFormat="0" applyFill="0" applyAlignment="0" applyProtection="0"/>
    <xf numFmtId="0" fontId="17" fillId="21" borderId="2692" applyNumberFormat="0" applyAlignment="0" applyProtection="0"/>
    <xf numFmtId="0" fontId="25" fillId="8" borderId="2692" applyNumberFormat="0" applyAlignment="0" applyProtection="0"/>
    <xf numFmtId="0" fontId="25" fillId="8" borderId="2677" applyNumberFormat="0" applyAlignment="0" applyProtection="0"/>
    <xf numFmtId="0" fontId="17" fillId="21" borderId="2677" applyNumberFormat="0" applyAlignment="0" applyProtection="0"/>
    <xf numFmtId="0" fontId="28" fillId="21" borderId="2693" applyNumberFormat="0" applyAlignment="0" applyProtection="0"/>
    <xf numFmtId="0" fontId="30" fillId="0" borderId="2694" applyNumberFormat="0" applyFill="0" applyAlignment="0" applyProtection="0"/>
    <xf numFmtId="0" fontId="30" fillId="0" borderId="2680"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28" fillId="21" borderId="2679"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5" borderId="2703" applyNumberFormat="0" applyProtection="0">
      <alignment horizontal="left" vertical="center"/>
    </xf>
    <xf numFmtId="0" fontId="28" fillId="21" borderId="2679" applyNumberFormat="0" applyAlignment="0" applyProtection="0"/>
    <xf numFmtId="0" fontId="30" fillId="0" borderId="2680" applyNumberFormat="0" applyFill="0" applyAlignment="0" applyProtection="0"/>
    <xf numFmtId="0" fontId="12" fillId="25" borderId="2686" applyNumberFormat="0" applyProtection="0">
      <alignment horizontal="left" vertical="center"/>
    </xf>
    <xf numFmtId="0" fontId="12" fillId="25" borderId="2686" applyNumberFormat="0" applyProtection="0">
      <alignment horizontal="left" vertical="center"/>
    </xf>
    <xf numFmtId="0" fontId="17" fillId="21" borderId="2677" applyNumberFormat="0" applyAlignment="0" applyProtection="0"/>
    <xf numFmtId="0" fontId="25" fillId="8" borderId="2677" applyNumberFormat="0" applyAlignment="0" applyProtection="0"/>
    <xf numFmtId="0" fontId="12" fillId="25" borderId="2703" applyNumberFormat="0" applyProtection="0">
      <alignment horizontal="left" vertical="center"/>
    </xf>
    <xf numFmtId="0" fontId="17" fillId="21" borderId="2714" applyNumberForma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28" fillId="21" borderId="2679" applyNumberFormat="0" applyAlignment="0" applyProtection="0"/>
    <xf numFmtId="0" fontId="30" fillId="0" borderId="2680" applyNumberFormat="0" applyFill="0" applyAlignment="0" applyProtection="0"/>
    <xf numFmtId="0" fontId="25" fillId="8" borderId="2706" applyNumberFormat="0" applyAlignment="0" applyProtection="0"/>
    <xf numFmtId="0" fontId="12" fillId="24" borderId="2707"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30" fillId="0" borderId="2709"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706" applyNumberFormat="0" applyAlignment="0" applyProtection="0"/>
    <xf numFmtId="0" fontId="25" fillId="8" borderId="2706" applyNumberFormat="0" applyAlignment="0" applyProtection="0"/>
    <xf numFmtId="0" fontId="12" fillId="24" borderId="2707"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30" fillId="0" borderId="2709" applyNumberFormat="0" applyFill="0" applyAlignment="0" applyProtection="0"/>
    <xf numFmtId="0" fontId="17" fillId="21" borderId="2706" applyNumberFormat="0" applyAlignment="0" applyProtection="0"/>
    <xf numFmtId="0" fontId="25" fillId="8" borderId="2706" applyNumberFormat="0" applyAlignment="0" applyProtection="0"/>
    <xf numFmtId="0" fontId="12" fillId="24" borderId="2707"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30" fillId="0" borderId="2709"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28" fillId="21" borderId="2715" applyNumberFormat="0" applyAlignment="0" applyProtection="0"/>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714" applyNumberFormat="0" applyAlignment="0" applyProtection="0"/>
    <xf numFmtId="0" fontId="25" fillId="8" borderId="2714" applyNumberFormat="0" applyAlignment="0" applyProtection="0"/>
    <xf numFmtId="0" fontId="25" fillId="8" borderId="2714" applyNumberFormat="0" applyAlignment="0" applyProtection="0"/>
    <xf numFmtId="0" fontId="17" fillId="21" borderId="2714" applyNumberFormat="0" applyAlignment="0" applyProtection="0"/>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28" fillId="21" borderId="2715" applyNumberFormat="0" applyAlignment="0" applyProtection="0"/>
    <xf numFmtId="0" fontId="30" fillId="0" borderId="2716" applyNumberFormat="0" applyFill="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30" fillId="0" borderId="2716" applyNumberFormat="0" applyFill="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25" fillId="8" borderId="2714"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714" applyNumberFormat="0" applyAlignment="0" applyProtection="0"/>
    <xf numFmtId="0" fontId="25" fillId="8" borderId="2714"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706" applyNumberFormat="0" applyAlignment="0" applyProtection="0"/>
    <xf numFmtId="0" fontId="25" fillId="8" borderId="2706" applyNumberFormat="0" applyAlignment="0" applyProtection="0"/>
    <xf numFmtId="0" fontId="12" fillId="24" borderId="2707"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30" fillId="0" borderId="2709" applyNumberFormat="0" applyFill="0" applyAlignment="0" applyProtection="0"/>
    <xf numFmtId="0" fontId="17" fillId="21" borderId="2706" applyNumberFormat="0" applyAlignment="0" applyProtection="0"/>
    <xf numFmtId="0" fontId="25" fillId="8" borderId="2706" applyNumberFormat="0" applyAlignment="0" applyProtection="0"/>
    <xf numFmtId="0" fontId="12" fillId="24" borderId="2707"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30" fillId="0" borderId="2709"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706" applyNumberFormat="0" applyAlignment="0" applyProtection="0"/>
    <xf numFmtId="0" fontId="25" fillId="8" borderId="2706" applyNumberFormat="0" applyAlignment="0" applyProtection="0"/>
    <xf numFmtId="0" fontId="12" fillId="24" borderId="2707"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30" fillId="0" borderId="2709" applyNumberFormat="0" applyFill="0" applyAlignment="0" applyProtection="0"/>
    <xf numFmtId="0" fontId="17" fillId="21" borderId="2706" applyNumberFormat="0" applyAlignment="0" applyProtection="0"/>
    <xf numFmtId="0" fontId="25" fillId="8" borderId="2706" applyNumberFormat="0" applyAlignment="0" applyProtection="0"/>
    <xf numFmtId="0" fontId="12" fillId="24" borderId="2707"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30" fillId="0" borderId="2709" applyNumberFormat="0" applyFill="0" applyAlignment="0" applyProtection="0"/>
    <xf numFmtId="0" fontId="17" fillId="21" borderId="2714" applyNumberFormat="0" applyAlignment="0" applyProtection="0"/>
    <xf numFmtId="0" fontId="12" fillId="25" borderId="2721" applyNumberFormat="0" applyProtection="0">
      <alignment horizontal="left" vertical="center"/>
    </xf>
    <xf numFmtId="0" fontId="12" fillId="25" borderId="2721" applyNumberFormat="0" applyProtection="0">
      <alignment horizontal="left" vertical="center"/>
    </xf>
    <xf numFmtId="0" fontId="17" fillId="21" borderId="2714" applyNumberFormat="0" applyAlignment="0" applyProtection="0"/>
    <xf numFmtId="0" fontId="25" fillId="8" borderId="2714" applyNumberFormat="0" applyAlignment="0" applyProtection="0"/>
    <xf numFmtId="0" fontId="12" fillId="25" borderId="2734" applyNumberFormat="0" applyProtection="0">
      <alignment horizontal="left" vertical="center"/>
    </xf>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12" fillId="25" borderId="2734" applyNumberFormat="0" applyProtection="0">
      <alignment horizontal="left" vertical="center"/>
    </xf>
    <xf numFmtId="0" fontId="28" fillId="21" borderId="2715" applyNumberFormat="0" applyAlignment="0" applyProtection="0"/>
    <xf numFmtId="0" fontId="30" fillId="0" borderId="2716"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714" applyNumberFormat="0" applyAlignment="0" applyProtection="0"/>
    <xf numFmtId="0" fontId="25" fillId="8" borderId="2714" applyNumberFormat="0" applyAlignment="0" applyProtection="0"/>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28" fillId="21" borderId="2715" applyNumberFormat="0" applyAlignment="0" applyProtection="0"/>
    <xf numFmtId="0" fontId="30" fillId="0" borderId="2716" applyNumberFormat="0" applyFill="0" applyAlignment="0" applyProtection="0"/>
    <xf numFmtId="0" fontId="30" fillId="0" borderId="2738" applyNumberFormat="0" applyFill="0" applyAlignment="0" applyProtection="0"/>
    <xf numFmtId="0" fontId="28" fillId="21" borderId="2737"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5" fillId="8" borderId="2735" applyNumberFormat="0" applyAlignment="0" applyProtection="0"/>
    <xf numFmtId="0" fontId="17" fillId="21" borderId="2735" applyNumberFormat="0" applyAlignment="0" applyProtection="0"/>
    <xf numFmtId="0" fontId="30" fillId="0" borderId="2738" applyNumberFormat="0" applyFill="0" applyAlignment="0" applyProtection="0"/>
    <xf numFmtId="0" fontId="28" fillId="21" borderId="2737"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5" fillId="8" borderId="2735" applyNumberFormat="0" applyAlignment="0" applyProtection="0"/>
    <xf numFmtId="0" fontId="17" fillId="21" borderId="2735" applyNumberFormat="0" applyAlignment="0" applyProtection="0"/>
    <xf numFmtId="0" fontId="30" fillId="0" borderId="2738" applyNumberFormat="0" applyFill="0" applyAlignment="0" applyProtection="0"/>
    <xf numFmtId="0" fontId="28" fillId="21" borderId="2737"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5" fillId="8" borderId="2735" applyNumberFormat="0" applyAlignment="0" applyProtection="0"/>
    <xf numFmtId="0" fontId="17" fillId="21" borderId="2735" applyNumberFormat="0" applyAlignment="0" applyProtection="0"/>
    <xf numFmtId="0" fontId="30" fillId="0" borderId="2738" applyNumberFormat="0" applyFill="0" applyAlignment="0" applyProtection="0"/>
    <xf numFmtId="0" fontId="12" fillId="25" borderId="2734" applyNumberFormat="0" applyProtection="0">
      <alignment horizontal="left" vertical="center"/>
    </xf>
    <xf numFmtId="0" fontId="12" fillId="25" borderId="2734" applyNumberFormat="0" applyProtection="0">
      <alignment horizontal="left" vertical="center"/>
    </xf>
    <xf numFmtId="0" fontId="28" fillId="21" borderId="2737"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5" fillId="8" borderId="2735" applyNumberForma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7" fillId="21" borderId="2735" applyNumberFormat="0" applyAlignment="0" applyProtection="0"/>
    <xf numFmtId="0" fontId="30" fillId="0" borderId="2738" applyNumberFormat="0" applyFill="0" applyAlignment="0" applyProtection="0"/>
    <xf numFmtId="0" fontId="28" fillId="21" borderId="2737"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5" fillId="8" borderId="2735" applyNumberFormat="0" applyAlignment="0" applyProtection="0"/>
    <xf numFmtId="0" fontId="17" fillId="21" borderId="2735" applyNumberFormat="0" applyAlignment="0" applyProtection="0"/>
    <xf numFmtId="0" fontId="30" fillId="0" borderId="2738" applyNumberFormat="0" applyFill="0" applyAlignment="0" applyProtection="0"/>
    <xf numFmtId="0" fontId="28" fillId="21" borderId="2737"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5" fillId="8" borderId="2735" applyNumberFormat="0" applyAlignment="0" applyProtection="0"/>
    <xf numFmtId="0" fontId="17" fillId="21" borderId="2735" applyNumberFormat="0" applyAlignment="0" applyProtection="0"/>
    <xf numFmtId="0" fontId="17" fillId="21" borderId="2723" applyNumberFormat="0" applyAlignment="0" applyProtection="0"/>
    <xf numFmtId="0" fontId="25" fillId="8" borderId="2723" applyNumberFormat="0" applyAlignment="0" applyProtection="0"/>
    <xf numFmtId="0" fontId="28" fillId="21" borderId="2724" applyNumberFormat="0" applyAlignment="0" applyProtection="0"/>
    <xf numFmtId="0" fontId="30" fillId="0" borderId="2725" applyNumberFormat="0" applyFill="0" applyAlignment="0" applyProtection="0"/>
    <xf numFmtId="0" fontId="17" fillId="21" borderId="2723" applyNumberFormat="0" applyAlignment="0" applyProtection="0"/>
    <xf numFmtId="0" fontId="25" fillId="8" borderId="2723" applyNumberFormat="0" applyAlignment="0" applyProtection="0"/>
    <xf numFmtId="0" fontId="28" fillId="21" borderId="2724" applyNumberFormat="0" applyAlignment="0" applyProtection="0"/>
    <xf numFmtId="0" fontId="30" fillId="0" borderId="2725" applyNumberFormat="0" applyFill="0" applyAlignment="0" applyProtection="0"/>
    <xf numFmtId="0" fontId="12" fillId="25" borderId="2721" applyNumberFormat="0" applyProtection="0">
      <alignment horizontal="left" vertical="center"/>
    </xf>
    <xf numFmtId="0" fontId="12" fillId="25" borderId="2721" applyNumberFormat="0" applyProtection="0">
      <alignment horizontal="left" vertical="center"/>
    </xf>
    <xf numFmtId="0" fontId="17" fillId="21" borderId="2723" applyNumberFormat="0" applyAlignment="0" applyProtection="0"/>
    <xf numFmtId="0" fontId="25" fillId="8" borderId="2723" applyNumberFormat="0" applyAlignment="0" applyProtection="0"/>
    <xf numFmtId="0" fontId="30" fillId="0" borderId="2738" applyNumberFormat="0" applyFill="0" applyAlignment="0" applyProtection="0"/>
    <xf numFmtId="0" fontId="28" fillId="21" borderId="2737" applyNumberFormat="0" applyAlignment="0" applyProtection="0"/>
    <xf numFmtId="0" fontId="28" fillId="21" borderId="2724" applyNumberFormat="0" applyAlignment="0" applyProtection="0"/>
    <xf numFmtId="0" fontId="30" fillId="0" borderId="2725" applyNumberFormat="0" applyFill="0" applyAlignment="0" applyProtection="0"/>
    <xf numFmtId="0" fontId="17" fillId="21" borderId="2723" applyNumberFormat="0" applyAlignment="0" applyProtection="0"/>
    <xf numFmtId="0" fontId="25" fillId="8" borderId="2723"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24" applyNumberFormat="0" applyAlignment="0" applyProtection="0"/>
    <xf numFmtId="0" fontId="30" fillId="0" borderId="2725" applyNumberFormat="0" applyFill="0" applyAlignment="0" applyProtection="0"/>
    <xf numFmtId="0" fontId="25" fillId="8" borderId="2735" applyNumberFormat="0" applyAlignment="0" applyProtection="0"/>
    <xf numFmtId="0" fontId="17" fillId="21" borderId="2735" applyNumberFormat="0" applyAlignment="0" applyProtection="0"/>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2" fillId="25" borderId="2734" applyNumberFormat="0" applyProtection="0">
      <alignment horizontal="left" vertical="center"/>
    </xf>
    <xf numFmtId="0" fontId="12" fillId="25" borderId="2734" applyNumberFormat="0" applyProtection="0">
      <alignment horizontal="left" vertical="center"/>
    </xf>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30" fillId="0" borderId="2738" applyNumberFormat="0" applyFill="0" applyAlignment="0" applyProtection="0"/>
    <xf numFmtId="0" fontId="25" fillId="8" borderId="2735" applyNumberForma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25" fillId="8" borderId="2735" applyNumberFormat="0" applyAlignment="0" applyProtection="0"/>
    <xf numFmtId="0" fontId="28" fillId="21" borderId="2737" applyNumberFormat="0" applyAlignment="0" applyProtection="0"/>
    <xf numFmtId="0" fontId="30" fillId="0" borderId="2738" applyNumberFormat="0" applyFill="0" applyAlignment="0" applyProtection="0"/>
    <xf numFmtId="0" fontId="12" fillId="25" borderId="2734" applyNumberFormat="0" applyProtection="0">
      <alignment horizontal="left" vertical="center"/>
    </xf>
    <xf numFmtId="0" fontId="12" fillId="25" borderId="2734" applyNumberFormat="0" applyProtection="0">
      <alignment horizontal="left" vertical="center"/>
    </xf>
    <xf numFmtId="0" fontId="17" fillId="21" borderId="2735" applyNumberFormat="0" applyAlignment="0" applyProtection="0"/>
    <xf numFmtId="0" fontId="25" fillId="8" borderId="2735" applyNumberFormat="0" applyAlignment="0" applyProtection="0"/>
    <xf numFmtId="0" fontId="28" fillId="21" borderId="2737" applyNumberForma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25" fillId="8" borderId="2735" applyNumberForma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2" fillId="25" borderId="2734" applyNumberFormat="0" applyProtection="0">
      <alignment horizontal="left" vertical="center"/>
    </xf>
    <xf numFmtId="0" fontId="12" fillId="25" borderId="2734" applyNumberFormat="0" applyProtection="0">
      <alignment horizontal="left" vertical="center"/>
    </xf>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2" fillId="25" borderId="2734" applyNumberFormat="0" applyProtection="0">
      <alignment horizontal="left" vertical="center"/>
    </xf>
    <xf numFmtId="0" fontId="12" fillId="25" borderId="2734" applyNumberFormat="0" applyProtection="0">
      <alignment horizontal="left" vertical="center"/>
    </xf>
    <xf numFmtId="208" fontId="90" fillId="63" borderId="2743"/>
    <xf numFmtId="166" fontId="113" fillId="0" borderId="2744">
      <protection locked="0"/>
    </xf>
    <xf numFmtId="224" fontId="108" fillId="0" borderId="2531" applyFont="0" applyFill="0" applyBorder="0" applyAlignment="0" applyProtection="0"/>
    <xf numFmtId="237" fontId="12" fillId="71" borderId="2734" applyNumberFormat="0" applyFont="0" applyBorder="0" applyAlignment="0" applyProtection="0"/>
    <xf numFmtId="10" fontId="108" fillId="65" borderId="2734" applyNumberFormat="0" applyBorder="0" applyAlignment="0" applyProtection="0"/>
    <xf numFmtId="0" fontId="147" fillId="73" borderId="2745">
      <alignment horizontal="left" vertical="center" wrapText="1"/>
    </xf>
    <xf numFmtId="0" fontId="12" fillId="0" borderId="2734"/>
    <xf numFmtId="264" fontId="172" fillId="65" borderId="2734" applyFill="0" applyBorder="0" applyAlignment="0" applyProtection="0">
      <alignment horizontal="right"/>
      <protection locked="0"/>
    </xf>
    <xf numFmtId="0" fontId="177" fillId="67" borderId="2734">
      <alignment horizontal="center" vertical="center" wrapText="1"/>
      <protection hidden="1"/>
    </xf>
    <xf numFmtId="0" fontId="183" fillId="81" borderId="2734" applyNumberFormat="0" applyProtection="0">
      <alignment horizontal="center" vertical="center"/>
    </xf>
    <xf numFmtId="0" fontId="11" fillId="81" borderId="2734" applyNumberFormat="0" applyProtection="0">
      <alignment horizontal="center" vertical="center" wrapText="1"/>
    </xf>
    <xf numFmtId="0" fontId="11" fillId="81" borderId="2734" applyNumberFormat="0" applyProtection="0">
      <alignment horizontal="center" vertical="center"/>
    </xf>
    <xf numFmtId="0" fontId="11" fillId="81" borderId="2734" applyNumberFormat="0" applyProtection="0">
      <alignment horizontal="center" vertical="center" wrapText="1"/>
    </xf>
    <xf numFmtId="0" fontId="11" fillId="60" borderId="2734" applyNumberFormat="0" applyProtection="0">
      <alignment horizontal="left" vertical="center" wrapText="1"/>
    </xf>
    <xf numFmtId="257" fontId="11" fillId="82" borderId="2734" applyNumberFormat="0" applyProtection="0">
      <alignment horizontal="center" vertical="center" wrapText="1"/>
    </xf>
    <xf numFmtId="0" fontId="12" fillId="25" borderId="2734" applyNumberFormat="0" applyProtection="0">
      <alignment horizontal="left" vertical="center" wrapText="1"/>
    </xf>
    <xf numFmtId="0" fontId="11" fillId="60" borderId="2734" applyNumberFormat="0" applyProtection="0">
      <alignment horizontal="left" vertical="center" wrapText="1"/>
    </xf>
    <xf numFmtId="241" fontId="194" fillId="86" borderId="2746" applyNumberFormat="0" applyBorder="0" applyAlignment="0" applyProtection="0">
      <alignment vertical="center"/>
    </xf>
    <xf numFmtId="171" fontId="85" fillId="0" borderId="2747"/>
    <xf numFmtId="0" fontId="147" fillId="73" borderId="2745">
      <alignment horizontal="left" vertical="center" wrapText="1"/>
    </xf>
    <xf numFmtId="166" fontId="113" fillId="0" borderId="2744">
      <protection locked="0"/>
    </xf>
    <xf numFmtId="208" fontId="90" fillId="63" borderId="2743"/>
    <xf numFmtId="241" fontId="194" fillId="86" borderId="2746" applyNumberFormat="0" applyBorder="0" applyAlignment="0" applyProtection="0">
      <alignment vertical="center"/>
    </xf>
    <xf numFmtId="171" fontId="85" fillId="0" borderId="2747"/>
    <xf numFmtId="0" fontId="17" fillId="21" borderId="2749" applyNumberFormat="0" applyAlignment="0" applyProtection="0"/>
    <xf numFmtId="0" fontId="25" fillId="8" borderId="2749" applyNumberFormat="0" applyAlignment="0" applyProtection="0"/>
    <xf numFmtId="0" fontId="12" fillId="24" borderId="2750" applyNumberFormat="0" applyFont="0" applyAlignment="0" applyProtection="0"/>
    <xf numFmtId="0" fontId="12" fillId="24" borderId="2750" applyNumberFormat="0" applyFont="0" applyAlignment="0" applyProtection="0"/>
    <xf numFmtId="0" fontId="28" fillId="21" borderId="2751" applyNumberFormat="0" applyAlignment="0" applyProtection="0"/>
    <xf numFmtId="0" fontId="30" fillId="0" borderId="2752" applyNumberFormat="0" applyFill="0" applyAlignment="0" applyProtection="0"/>
    <xf numFmtId="0" fontId="17" fillId="21" borderId="2749" applyNumberFormat="0" applyAlignment="0" applyProtection="0"/>
    <xf numFmtId="0" fontId="25" fillId="8" borderId="2749" applyNumberFormat="0" applyAlignment="0" applyProtection="0"/>
    <xf numFmtId="0" fontId="12" fillId="24" borderId="2750" applyNumberFormat="0" applyFont="0" applyAlignment="0" applyProtection="0"/>
    <xf numFmtId="0" fontId="12" fillId="24" borderId="2750" applyNumberFormat="0" applyFont="0" applyAlignment="0" applyProtection="0"/>
    <xf numFmtId="0" fontId="28" fillId="21" borderId="2751" applyNumberFormat="0" applyAlignment="0" applyProtection="0"/>
    <xf numFmtId="0" fontId="30" fillId="0" borderId="2752" applyNumberFormat="0" applyFill="0" applyAlignment="0" applyProtection="0"/>
    <xf numFmtId="0" fontId="12" fillId="25" borderId="2748" applyNumberFormat="0" applyProtection="0">
      <alignment horizontal="left" vertical="center"/>
    </xf>
    <xf numFmtId="0" fontId="12" fillId="25" borderId="2748" applyNumberFormat="0" applyProtection="0">
      <alignment horizontal="left" vertical="center"/>
    </xf>
    <xf numFmtId="0" fontId="17" fillId="21" borderId="2749" applyNumberFormat="0" applyAlignment="0" applyProtection="0"/>
    <xf numFmtId="0" fontId="25" fillId="8" borderId="2749" applyNumberFormat="0" applyAlignment="0" applyProtection="0"/>
    <xf numFmtId="0" fontId="12" fillId="24" borderId="2750" applyNumberFormat="0" applyFont="0" applyAlignment="0" applyProtection="0"/>
    <xf numFmtId="0" fontId="12" fillId="24" borderId="2750" applyNumberFormat="0" applyFont="0" applyAlignment="0" applyProtection="0"/>
    <xf numFmtId="0" fontId="28" fillId="21" borderId="2751" applyNumberFormat="0" applyAlignment="0" applyProtection="0"/>
    <xf numFmtId="0" fontId="30" fillId="0" borderId="2752" applyNumberFormat="0" applyFill="0" applyAlignment="0" applyProtection="0"/>
    <xf numFmtId="0" fontId="17" fillId="21" borderId="2749" applyNumberFormat="0" applyAlignment="0" applyProtection="0"/>
    <xf numFmtId="0" fontId="25" fillId="8" borderId="2749" applyNumberFormat="0" applyAlignment="0" applyProtection="0"/>
    <xf numFmtId="0" fontId="12" fillId="24" borderId="2750" applyNumberFormat="0" applyFont="0" applyAlignment="0" applyProtection="0"/>
    <xf numFmtId="0" fontId="12" fillId="24" borderId="2750" applyNumberFormat="0" applyFont="0" applyAlignment="0" applyProtection="0"/>
    <xf numFmtId="0" fontId="28" fillId="21" borderId="2751" applyNumberFormat="0" applyAlignment="0" applyProtection="0"/>
    <xf numFmtId="0" fontId="30" fillId="0" borderId="2752" applyNumberFormat="0" applyFill="0" applyAlignment="0" applyProtection="0"/>
  </cellStyleXfs>
  <cellXfs count="976">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applyAlignment="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7" fontId="0" fillId="2" borderId="0" xfId="0" applyNumberFormat="1" applyFont="1" applyFill="1"/>
    <xf numFmtId="0" fontId="7" fillId="2" borderId="0" xfId="0" applyFont="1" applyFill="1" applyBorder="1"/>
    <xf numFmtId="0" fontId="35" fillId="2" borderId="0" xfId="0" applyFont="1" applyFill="1" applyAlignment="1">
      <alignment vertical="center"/>
    </xf>
    <xf numFmtId="0" fontId="0" fillId="2" borderId="0" xfId="0" applyFill="1" applyBorder="1"/>
    <xf numFmtId="0" fontId="13" fillId="2" borderId="0" xfId="0" applyFont="1" applyFill="1"/>
    <xf numFmtId="0" fontId="7" fillId="2" borderId="0" xfId="0" applyFont="1" applyFill="1"/>
    <xf numFmtId="8" fontId="4" fillId="2" borderId="0" xfId="0" applyNumberFormat="1" applyFont="1" applyFill="1" applyBorder="1" applyAlignment="1">
      <alignment horizontal="center"/>
    </xf>
    <xf numFmtId="0" fontId="2" fillId="2" borderId="0" xfId="0" applyFont="1" applyFill="1" applyBorder="1"/>
    <xf numFmtId="0" fontId="2" fillId="2" borderId="0" xfId="0" applyFont="1" applyFill="1" applyAlignment="1">
      <alignment horizontal="center"/>
    </xf>
    <xf numFmtId="0" fontId="3" fillId="2" borderId="0" xfId="0" applyFont="1" applyFill="1" applyBorder="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0" fillId="2" borderId="0" xfId="0" applyFont="1" applyFill="1" applyAlignment="1">
      <alignment horizontal="left"/>
    </xf>
    <xf numFmtId="0" fontId="41" fillId="2" borderId="0" xfId="0" applyFont="1" applyFill="1"/>
    <xf numFmtId="0" fontId="0" fillId="2" borderId="0" xfId="0" applyFont="1" applyFill="1" applyBorder="1"/>
    <xf numFmtId="0" fontId="45" fillId="2" borderId="0" xfId="0" applyFont="1" applyFill="1"/>
    <xf numFmtId="0" fontId="43" fillId="2" borderId="0" xfId="0" applyFont="1" applyFill="1" applyAlignment="1">
      <alignment horizontal="left"/>
    </xf>
    <xf numFmtId="0" fontId="40" fillId="2" borderId="0" xfId="0" applyFont="1" applyFill="1" applyBorder="1" applyAlignment="1">
      <alignment horizontal="left" vertical="center"/>
    </xf>
    <xf numFmtId="0" fontId="0" fillId="2" borderId="0" xfId="0" applyFont="1" applyFill="1" applyAlignment="1">
      <alignment vertical="center"/>
    </xf>
    <xf numFmtId="0" fontId="41" fillId="2" borderId="0" xfId="0" applyFont="1" applyFill="1" applyAlignment="1">
      <alignment horizontal="left"/>
    </xf>
    <xf numFmtId="0" fontId="44" fillId="2" borderId="0" xfId="0" applyFont="1" applyFill="1" applyBorder="1" applyAlignment="1">
      <alignment horizontal="center" vertical="center"/>
    </xf>
    <xf numFmtId="0" fontId="50" fillId="2" borderId="0" xfId="0" applyFont="1" applyFill="1" applyBorder="1" applyAlignment="1">
      <alignment vertical="center"/>
    </xf>
    <xf numFmtId="0" fontId="40" fillId="2" borderId="0" xfId="0" applyFont="1" applyFill="1" applyBorder="1" applyAlignment="1">
      <alignment vertical="center"/>
    </xf>
    <xf numFmtId="0" fontId="3" fillId="2" borderId="0" xfId="0" applyFont="1" applyFill="1" applyBorder="1"/>
    <xf numFmtId="177" fontId="0" fillId="2" borderId="0" xfId="0" applyNumberFormat="1" applyFont="1" applyFill="1" applyBorder="1"/>
    <xf numFmtId="0" fontId="48" fillId="2" borderId="0" xfId="0" applyFont="1" applyFill="1" applyBorder="1" applyAlignment="1">
      <alignment horizontal="left"/>
    </xf>
    <xf numFmtId="0" fontId="48" fillId="2" borderId="0" xfId="0" applyFont="1" applyFill="1" applyBorder="1"/>
    <xf numFmtId="0" fontId="5" fillId="2" borderId="0" xfId="0" applyFont="1" applyFill="1" applyBorder="1" applyAlignment="1">
      <alignment wrapText="1"/>
    </xf>
    <xf numFmtId="0" fontId="41" fillId="2" borderId="0" xfId="0" applyFont="1" applyFill="1" applyAlignment="1">
      <alignment horizontal="center" vertical="center"/>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80" fontId="45" fillId="28" borderId="34"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8"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applyAlignment="1"/>
    <xf numFmtId="0" fontId="4" fillId="2" borderId="0" xfId="0" applyFont="1" applyFill="1"/>
    <xf numFmtId="0" fontId="209" fillId="2" borderId="0" xfId="0" applyFont="1" applyFill="1"/>
    <xf numFmtId="180" fontId="45" fillId="2" borderId="34" xfId="70" applyNumberFormat="1" applyFont="1" applyFill="1" applyBorder="1" applyAlignment="1" applyProtection="1">
      <alignment horizontal="center"/>
      <protection locked="0"/>
    </xf>
    <xf numFmtId="0" fontId="0" fillId="2" borderId="0" xfId="0" applyFont="1" applyFill="1" applyAlignment="1">
      <alignment horizontal="center"/>
    </xf>
    <xf numFmtId="0" fontId="48" fillId="2" borderId="0" xfId="0" applyFont="1" applyFill="1" applyAlignment="1">
      <alignment horizontal="center" vertical="center"/>
    </xf>
    <xf numFmtId="0" fontId="41" fillId="2" borderId="0" xfId="0" applyFont="1" applyFill="1" applyAlignment="1">
      <alignment horizontal="center"/>
    </xf>
    <xf numFmtId="180" fontId="45" fillId="28" borderId="44" xfId="70" applyNumberFormat="1" applyFont="1" applyFill="1" applyBorder="1" applyAlignment="1" applyProtection="1">
      <alignment horizontal="center"/>
      <protection locked="0"/>
    </xf>
    <xf numFmtId="0" fontId="5" fillId="2" borderId="0" xfId="0" applyFont="1" applyFill="1" applyBorder="1"/>
    <xf numFmtId="180" fontId="45" fillId="2" borderId="0" xfId="70" applyNumberFormat="1" applyFont="1" applyFill="1" applyBorder="1" applyAlignment="1" applyProtection="1">
      <alignment horizontal="center"/>
      <protection locked="0"/>
    </xf>
    <xf numFmtId="0" fontId="35" fillId="2" borderId="0" xfId="0" applyFont="1" applyFill="1" applyBorder="1" applyAlignment="1"/>
    <xf numFmtId="180" fontId="45" fillId="2" borderId="88" xfId="70" applyNumberFormat="1" applyFont="1" applyFill="1" applyBorder="1" applyAlignment="1" applyProtection="1">
      <alignment horizontal="center"/>
      <protection locked="0"/>
    </xf>
    <xf numFmtId="180" fontId="45" fillId="2" borderId="4" xfId="70" applyNumberFormat="1" applyFont="1" applyFill="1" applyBorder="1" applyAlignment="1" applyProtection="1">
      <alignment horizontal="center"/>
      <protection locked="0"/>
    </xf>
    <xf numFmtId="180" fontId="45" fillId="2" borderId="5" xfId="70" applyNumberFormat="1" applyFont="1" applyFill="1" applyBorder="1" applyAlignment="1" applyProtection="1">
      <alignment horizontal="center"/>
      <protection locked="0"/>
    </xf>
    <xf numFmtId="0" fontId="7" fillId="2" borderId="0" xfId="0" applyFont="1" applyFill="1" applyAlignment="1">
      <alignment vertical="center"/>
    </xf>
    <xf numFmtId="0" fontId="53" fillId="2" borderId="0" xfId="0" applyFont="1" applyFill="1" applyAlignment="1">
      <alignment horizontal="center" vertical="center"/>
    </xf>
    <xf numFmtId="180" fontId="45" fillId="2" borderId="0" xfId="70" applyNumberFormat="1" applyFont="1" applyFill="1" applyBorder="1" applyAlignment="1" applyProtection="1">
      <alignment horizontal="center" vertical="center"/>
      <protection locked="0"/>
    </xf>
    <xf numFmtId="180"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Border="1" applyAlignment="1">
      <alignment horizontal="left" vertical="center"/>
    </xf>
    <xf numFmtId="0" fontId="53" fillId="2" borderId="0" xfId="0" applyFont="1" applyFill="1" applyAlignment="1">
      <alignment horizontal="center"/>
    </xf>
    <xf numFmtId="178" fontId="51" fillId="28" borderId="27" xfId="40" applyNumberFormat="1" applyFont="1" applyFill="1" applyBorder="1" applyAlignment="1">
      <alignment horizontal="left" vertical="center"/>
    </xf>
    <xf numFmtId="178" fontId="51" fillId="2" borderId="27" xfId="40" applyNumberFormat="1" applyFont="1" applyFill="1" applyBorder="1" applyAlignment="1">
      <alignment horizontal="left" vertical="center"/>
    </xf>
    <xf numFmtId="178" fontId="51" fillId="2" borderId="0" xfId="40" applyNumberFormat="1" applyFont="1" applyFill="1" applyBorder="1" applyAlignment="1">
      <alignment horizontal="left" vertical="top"/>
    </xf>
    <xf numFmtId="0" fontId="33" fillId="2" borderId="0" xfId="0" applyFont="1" applyFill="1" applyAlignment="1">
      <alignment horizontal="center" wrapText="1"/>
    </xf>
    <xf numFmtId="0" fontId="42" fillId="2" borderId="0" xfId="0" applyFont="1" applyFill="1"/>
    <xf numFmtId="0" fontId="48" fillId="2" borderId="0" xfId="0" applyFont="1" applyFill="1"/>
    <xf numFmtId="0" fontId="12" fillId="2" borderId="0" xfId="0" applyFont="1" applyFill="1" applyAlignment="1"/>
    <xf numFmtId="0" fontId="46" fillId="2" borderId="0" xfId="0" applyFont="1" applyFill="1" applyAlignment="1">
      <alignment horizontal="center"/>
    </xf>
    <xf numFmtId="0" fontId="41" fillId="2" borderId="0" xfId="0" applyNumberFormat="1" applyFont="1" applyFill="1" applyBorder="1" applyAlignment="1">
      <alignment horizontal="center"/>
    </xf>
    <xf numFmtId="175" fontId="45" fillId="2" borderId="0" xfId="0" applyNumberFormat="1" applyFont="1" applyFill="1" applyBorder="1" applyAlignment="1"/>
    <xf numFmtId="0" fontId="45" fillId="2" borderId="0" xfId="0" applyNumberFormat="1" applyFont="1" applyFill="1" applyBorder="1" applyAlignment="1">
      <alignment horizontal="center"/>
    </xf>
    <xf numFmtId="0" fontId="48" fillId="2" borderId="0" xfId="0" applyFont="1" applyFill="1" applyAlignment="1">
      <alignment wrapText="1"/>
    </xf>
    <xf numFmtId="0" fontId="32" fillId="2" borderId="0" xfId="0" applyFont="1" applyFill="1" applyBorder="1"/>
    <xf numFmtId="176" fontId="39" fillId="28" borderId="0" xfId="0" applyNumberFormat="1" applyFont="1" applyFill="1" applyBorder="1" applyAlignment="1" applyProtection="1">
      <alignment horizontal="center" vertical="center"/>
      <protection locked="0"/>
    </xf>
    <xf numFmtId="0" fontId="48" fillId="2" borderId="0" xfId="0" applyFont="1" applyFill="1" applyAlignment="1">
      <alignment horizontal="left" wrapText="1"/>
    </xf>
    <xf numFmtId="0" fontId="46" fillId="2" borderId="0" xfId="0" applyFont="1" applyFill="1" applyAlignment="1">
      <alignment horizontal="center"/>
    </xf>
    <xf numFmtId="0" fontId="42" fillId="2" borderId="0" xfId="0" applyFont="1" applyFill="1" applyBorder="1" applyAlignment="1">
      <alignment horizontal="left" vertical="top"/>
    </xf>
    <xf numFmtId="178" fontId="51" fillId="90" borderId="27"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Border="1" applyAlignment="1">
      <alignment wrapText="1"/>
    </xf>
    <xf numFmtId="0" fontId="13" fillId="2" borderId="0" xfId="0" applyFont="1" applyFill="1" applyAlignment="1"/>
    <xf numFmtId="0" fontId="215" fillId="2" borderId="0" xfId="0" applyFont="1" applyFill="1" applyBorder="1" applyAlignment="1">
      <alignment vertical="center"/>
    </xf>
    <xf numFmtId="0" fontId="48" fillId="2" borderId="0" xfId="0" applyFont="1" applyFill="1" applyAlignment="1">
      <alignment horizontal="left" wrapText="1"/>
    </xf>
    <xf numFmtId="0" fontId="41" fillId="2" borderId="0" xfId="0" applyFont="1" applyFill="1" applyBorder="1" applyAlignment="1">
      <alignment vertical="center"/>
    </xf>
    <xf numFmtId="0" fontId="48" fillId="2" borderId="0" xfId="0" applyFont="1" applyFill="1" applyAlignment="1">
      <alignment horizontal="left"/>
    </xf>
    <xf numFmtId="0" fontId="37" fillId="2" borderId="0" xfId="0" applyFont="1" applyFill="1" applyAlignment="1">
      <alignment vertical="center"/>
    </xf>
    <xf numFmtId="0" fontId="54" fillId="2" borderId="115" xfId="70" applyNumberFormat="1" applyFont="1" applyFill="1" applyBorder="1" applyAlignment="1" applyProtection="1">
      <alignment horizontal="center" vertical="center"/>
      <protection locked="0"/>
    </xf>
    <xf numFmtId="0" fontId="54" fillId="2" borderId="116"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8" fillId="2" borderId="0" xfId="0" applyFont="1" applyFill="1" applyAlignment="1">
      <alignment horizontal="left" wrapText="1"/>
    </xf>
    <xf numFmtId="0" fontId="47" fillId="2" borderId="0" xfId="0" applyFont="1" applyFill="1" applyBorder="1" applyAlignment="1">
      <alignment horizontal="left" vertical="center"/>
    </xf>
    <xf numFmtId="0" fontId="44" fillId="2" borderId="0" xfId="0" applyFont="1" applyFill="1" applyBorder="1" applyAlignment="1">
      <alignment horizontal="left" vertical="top"/>
    </xf>
    <xf numFmtId="0" fontId="44" fillId="2" borderId="0" xfId="0" applyFont="1" applyFill="1" applyBorder="1" applyAlignment="1">
      <alignment vertical="center"/>
    </xf>
    <xf numFmtId="0" fontId="44" fillId="2" borderId="0" xfId="0" applyFont="1" applyFill="1" applyBorder="1" applyAlignment="1">
      <alignment horizontal="left"/>
    </xf>
    <xf numFmtId="0" fontId="3" fillId="2" borderId="0" xfId="0" applyFont="1" applyFill="1" applyAlignment="1">
      <alignment horizontal="left"/>
    </xf>
    <xf numFmtId="0" fontId="48" fillId="2" borderId="0" xfId="0" applyFont="1" applyFill="1" applyAlignment="1">
      <alignment horizontal="center"/>
    </xf>
    <xf numFmtId="0" fontId="45" fillId="2" borderId="0" xfId="0" applyFont="1" applyFill="1" applyBorder="1" applyAlignment="1">
      <alignment wrapText="1"/>
    </xf>
    <xf numFmtId="0" fontId="0" fillId="2" borderId="0" xfId="0" applyFont="1" applyFill="1" applyBorder="1" applyAlignment="1"/>
    <xf numFmtId="0" fontId="48" fillId="2" borderId="0" xfId="0" applyFont="1" applyFill="1" applyBorder="1" applyAlignment="1">
      <alignment horizontal="left" vertical="center"/>
    </xf>
    <xf numFmtId="0" fontId="48" fillId="2" borderId="0" xfId="0" applyFont="1" applyFill="1" applyBorder="1" applyAlignment="1">
      <alignment horizontal="left" vertical="center" wrapText="1"/>
    </xf>
    <xf numFmtId="178" fontId="212" fillId="28" borderId="27" xfId="40" applyNumberFormat="1" applyFont="1" applyFill="1" applyBorder="1" applyAlignment="1">
      <alignment horizontal="left" vertical="center"/>
    </xf>
    <xf numFmtId="0" fontId="48" fillId="2" borderId="11" xfId="0" applyFont="1" applyFill="1" applyBorder="1" applyAlignment="1">
      <alignment horizontal="left" vertical="center" wrapText="1"/>
    </xf>
    <xf numFmtId="178" fontId="212" fillId="90" borderId="27" xfId="40" applyNumberFormat="1" applyFont="1" applyFill="1" applyBorder="1" applyAlignment="1">
      <alignment horizontal="left" vertical="center"/>
    </xf>
    <xf numFmtId="178" fontId="212" fillId="2" borderId="27" xfId="40" applyNumberFormat="1" applyFont="1" applyFill="1" applyBorder="1" applyAlignment="1">
      <alignment horizontal="left" vertical="center"/>
    </xf>
    <xf numFmtId="0" fontId="50" fillId="2" borderId="0" xfId="0" applyFont="1" applyFill="1" applyAlignment="1">
      <alignment horizontal="center"/>
    </xf>
    <xf numFmtId="287" fontId="216" fillId="2" borderId="27" xfId="70" applyNumberFormat="1" applyFont="1" applyFill="1" applyBorder="1" applyAlignment="1">
      <alignment horizontal="left" vertical="center"/>
    </xf>
    <xf numFmtId="169" fontId="212" fillId="28" borderId="27" xfId="70" applyFont="1" applyFill="1" applyBorder="1" applyAlignment="1">
      <alignment horizontal="left" vertical="center"/>
    </xf>
    <xf numFmtId="174" fontId="213" fillId="26" borderId="117" xfId="6" applyNumberFormat="1" applyFont="1" applyFill="1" applyBorder="1" applyAlignment="1">
      <alignment horizontal="center" vertical="center" wrapText="1"/>
    </xf>
    <xf numFmtId="174" fontId="213" fillId="26" borderId="102" xfId="6" applyNumberFormat="1" applyFont="1" applyFill="1" applyBorder="1" applyAlignment="1">
      <alignment horizontal="center" vertical="center" wrapText="1"/>
    </xf>
    <xf numFmtId="174" fontId="213" fillId="26" borderId="109" xfId="6" applyNumberFormat="1" applyFont="1" applyFill="1" applyBorder="1" applyAlignment="1">
      <alignment horizontal="center" vertical="center" wrapText="1"/>
    </xf>
    <xf numFmtId="0" fontId="217" fillId="2" borderId="0" xfId="0" applyFont="1" applyFill="1"/>
    <xf numFmtId="0" fontId="217" fillId="2" borderId="8" xfId="0" applyFont="1" applyFill="1" applyBorder="1"/>
    <xf numFmtId="175" fontId="91" fillId="2" borderId="12" xfId="0" applyNumberFormat="1" applyFont="1" applyFill="1" applyBorder="1" applyAlignment="1">
      <alignment horizontal="center"/>
    </xf>
    <xf numFmtId="175" fontId="91" fillId="2" borderId="7" xfId="0" applyNumberFormat="1" applyFont="1" applyFill="1" applyBorder="1" applyAlignment="1">
      <alignment horizontal="center"/>
    </xf>
    <xf numFmtId="175" fontId="91" fillId="2" borderId="37" xfId="0" applyNumberFormat="1" applyFont="1" applyFill="1" applyBorder="1" applyAlignment="1">
      <alignment horizontal="center"/>
    </xf>
    <xf numFmtId="175" fontId="91" fillId="2" borderId="8" xfId="0" applyNumberFormat="1" applyFont="1" applyFill="1" applyBorder="1" applyAlignment="1">
      <alignment horizontal="center"/>
    </xf>
    <xf numFmtId="175" fontId="91" fillId="2" borderId="5" xfId="0" applyNumberFormat="1" applyFont="1" applyFill="1" applyBorder="1" applyAlignment="1">
      <alignment horizontal="center"/>
    </xf>
    <xf numFmtId="175" fontId="44" fillId="2" borderId="8" xfId="0" applyNumberFormat="1" applyFont="1" applyFill="1" applyBorder="1" applyAlignment="1">
      <alignment horizontal="center"/>
    </xf>
    <xf numFmtId="8" fontId="218" fillId="2" borderId="0" xfId="0" applyNumberFormat="1" applyFont="1" applyFill="1" applyBorder="1" applyAlignment="1">
      <alignment horizontal="center"/>
    </xf>
    <xf numFmtId="0" fontId="219" fillId="2" borderId="0" xfId="0" applyFont="1" applyFill="1" applyBorder="1"/>
    <xf numFmtId="8" fontId="219" fillId="2" borderId="0" xfId="0" applyNumberFormat="1" applyFont="1" applyFill="1" applyBorder="1" applyAlignment="1">
      <alignment horizontal="center"/>
    </xf>
    <xf numFmtId="175" fontId="91" fillId="2" borderId="94" xfId="0" applyNumberFormat="1" applyFont="1" applyFill="1" applyBorder="1" applyAlignment="1">
      <alignment horizontal="center"/>
    </xf>
    <xf numFmtId="175" fontId="91" fillId="2" borderId="102" xfId="0" applyNumberFormat="1" applyFont="1" applyFill="1" applyBorder="1" applyAlignment="1">
      <alignment horizontal="center"/>
    </xf>
    <xf numFmtId="8" fontId="91" fillId="2" borderId="95" xfId="0" applyNumberFormat="1" applyFont="1" applyFill="1" applyBorder="1" applyAlignment="1">
      <alignment horizontal="center"/>
    </xf>
    <xf numFmtId="8" fontId="91" fillId="2" borderId="96" xfId="0" applyNumberFormat="1" applyFont="1" applyFill="1" applyBorder="1" applyAlignment="1">
      <alignment horizontal="center"/>
    </xf>
    <xf numFmtId="8" fontId="13" fillId="2" borderId="0" xfId="0" applyNumberFormat="1" applyFont="1" applyFill="1" applyBorder="1" applyAlignment="1">
      <alignment horizontal="center"/>
    </xf>
    <xf numFmtId="177" fontId="13" fillId="2" borderId="0" xfId="0" applyNumberFormat="1" applyFont="1" applyFill="1"/>
    <xf numFmtId="175" fontId="91" fillId="2" borderId="88" xfId="0" applyNumberFormat="1" applyFont="1" applyFill="1" applyBorder="1" applyAlignment="1">
      <alignment horizontal="center"/>
    </xf>
    <xf numFmtId="175" fontId="91" fillId="2" borderId="0" xfId="0" applyNumberFormat="1" applyFont="1" applyFill="1" applyBorder="1" applyAlignment="1">
      <alignment horizontal="center"/>
    </xf>
    <xf numFmtId="8" fontId="91" fillId="2" borderId="0" xfId="0" applyNumberFormat="1" applyFont="1" applyFill="1" applyBorder="1" applyAlignment="1">
      <alignment horizontal="center"/>
    </xf>
    <xf numFmtId="8" fontId="91" fillId="2" borderId="11" xfId="0" applyNumberFormat="1" applyFont="1" applyFill="1" applyBorder="1" applyAlignment="1">
      <alignment horizontal="center"/>
    </xf>
    <xf numFmtId="8" fontId="13" fillId="2" borderId="0" xfId="0" applyNumberFormat="1" applyFont="1" applyFill="1"/>
    <xf numFmtId="8" fontId="217" fillId="2" borderId="0" xfId="0" applyNumberFormat="1" applyFont="1" applyFill="1" applyBorder="1" applyAlignment="1">
      <alignment horizontal="center"/>
    </xf>
    <xf numFmtId="8" fontId="91" fillId="28" borderId="34" xfId="0" applyNumberFormat="1" applyFont="1" applyFill="1" applyBorder="1" applyAlignment="1">
      <alignment horizontal="center"/>
    </xf>
    <xf numFmtId="8" fontId="91" fillId="28" borderId="119" xfId="0" applyNumberFormat="1" applyFont="1" applyFill="1" applyBorder="1" applyAlignment="1">
      <alignment horizontal="center"/>
    </xf>
    <xf numFmtId="8" fontId="91" fillId="28" borderId="44" xfId="0" applyNumberFormat="1" applyFont="1" applyFill="1" applyBorder="1" applyAlignment="1">
      <alignment horizontal="center"/>
    </xf>
    <xf numFmtId="0" fontId="13" fillId="2" borderId="0" xfId="0" applyFont="1" applyFill="1" applyBorder="1"/>
    <xf numFmtId="8" fontId="48" fillId="2" borderId="0" xfId="0" applyNumberFormat="1" applyFont="1" applyFill="1" applyBorder="1" applyAlignment="1">
      <alignment horizontal="center"/>
    </xf>
    <xf numFmtId="0" fontId="219" fillId="2" borderId="0" xfId="0" applyFont="1" applyFill="1"/>
    <xf numFmtId="0" fontId="220" fillId="2" borderId="0" xfId="0" applyFont="1" applyFill="1" applyAlignment="1">
      <alignment wrapText="1"/>
    </xf>
    <xf numFmtId="0" fontId="220" fillId="2" borderId="0" xfId="0" applyFont="1" applyFill="1" applyAlignment="1"/>
    <xf numFmtId="0" fontId="13" fillId="2" borderId="0" xfId="0" applyFont="1" applyFill="1" applyAlignment="1">
      <alignment wrapText="1"/>
    </xf>
    <xf numFmtId="174" fontId="91" fillId="88" borderId="0" xfId="0" applyNumberFormat="1" applyFont="1" applyFill="1" applyBorder="1" applyAlignment="1">
      <alignment horizontal="center" vertical="center" wrapText="1"/>
    </xf>
    <xf numFmtId="0" fontId="48" fillId="0" borderId="33" xfId="0" applyNumberFormat="1" applyFont="1" applyBorder="1" applyAlignment="1">
      <alignment horizontal="center"/>
    </xf>
    <xf numFmtId="0" fontId="48" fillId="0" borderId="1" xfId="0" applyNumberFormat="1" applyFont="1" applyBorder="1" applyAlignment="1">
      <alignment horizontal="center"/>
    </xf>
    <xf numFmtId="0" fontId="48" fillId="2" borderId="132" xfId="0" applyFont="1" applyFill="1" applyBorder="1" applyAlignment="1">
      <alignment vertical="center"/>
    </xf>
    <xf numFmtId="0" fontId="13" fillId="2" borderId="0" xfId="0" applyFont="1" applyFill="1" applyAlignment="1">
      <alignment horizontal="left"/>
    </xf>
    <xf numFmtId="0" fontId="48" fillId="2" borderId="0" xfId="0" applyFont="1" applyFill="1" applyBorder="1" applyAlignment="1">
      <alignment vertical="center" wrapText="1"/>
    </xf>
    <xf numFmtId="0" fontId="13" fillId="2" borderId="0" xfId="0" applyFont="1" applyFill="1" applyAlignment="1">
      <alignment horizontal="left" vertical="center"/>
    </xf>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Border="1" applyAlignment="1">
      <alignment vertical="top"/>
    </xf>
    <xf numFmtId="0" fontId="44" fillId="2" borderId="0" xfId="0" applyFont="1" applyFill="1" applyBorder="1" applyAlignment="1"/>
    <xf numFmtId="0" fontId="44" fillId="2" borderId="0" xfId="0" applyFont="1" applyFill="1" applyAlignment="1">
      <alignment horizontal="left" vertical="top"/>
    </xf>
    <xf numFmtId="0" fontId="44" fillId="2" borderId="0" xfId="0" applyFont="1" applyFill="1" applyAlignment="1">
      <alignment vertical="top"/>
    </xf>
    <xf numFmtId="0" fontId="225" fillId="2" borderId="0" xfId="73" applyFont="1" applyFill="1"/>
    <xf numFmtId="0" fontId="226" fillId="2" borderId="0" xfId="0" applyFont="1" applyFill="1" applyBorder="1" applyAlignment="1">
      <alignment horizontal="left"/>
    </xf>
    <xf numFmtId="0" fontId="226" fillId="2" borderId="0" xfId="0" applyFont="1" applyFill="1" applyBorder="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7" fontId="216" fillId="2" borderId="122" xfId="70" applyNumberFormat="1" applyFont="1" applyFill="1" applyBorder="1" applyAlignment="1">
      <alignment horizontal="left" vertical="center"/>
    </xf>
    <xf numFmtId="178" fontId="212" fillId="28" borderId="88" xfId="40" applyNumberFormat="1" applyFont="1" applyFill="1" applyBorder="1" applyAlignment="1">
      <alignment vertical="center"/>
    </xf>
    <xf numFmtId="3" fontId="48" fillId="2" borderId="33" xfId="0" applyNumberFormat="1" applyFont="1" applyFill="1" applyBorder="1" applyAlignment="1">
      <alignment horizontal="center"/>
    </xf>
    <xf numFmtId="0" fontId="41" fillId="0" borderId="109" xfId="0" applyNumberFormat="1" applyFont="1" applyBorder="1" applyAlignment="1">
      <alignment horizontal="center"/>
    </xf>
    <xf numFmtId="0" fontId="13" fillId="2" borderId="109" xfId="0" applyFont="1" applyFill="1" applyBorder="1" applyAlignment="1">
      <alignment horizontal="center"/>
    </xf>
    <xf numFmtId="174" fontId="213" fillId="88" borderId="0" xfId="0" applyNumberFormat="1" applyFont="1" applyFill="1" applyBorder="1" applyAlignment="1">
      <alignment horizontal="center" vertical="center" wrapText="1"/>
    </xf>
    <xf numFmtId="3" fontId="48" fillId="2" borderId="0" xfId="0" applyNumberFormat="1" applyFont="1" applyFill="1" applyBorder="1" applyAlignment="1">
      <alignment horizontal="center"/>
    </xf>
    <xf numFmtId="0" fontId="48" fillId="2" borderId="0" xfId="0" applyFont="1" applyFill="1" applyAlignment="1">
      <alignment horizontal="left" wrapText="1"/>
    </xf>
    <xf numFmtId="169" fontId="48" fillId="2" borderId="0" xfId="70" applyFont="1" applyFill="1"/>
    <xf numFmtId="0" fontId="44" fillId="2" borderId="0" xfId="0" applyFont="1" applyFill="1"/>
    <xf numFmtId="0" fontId="48" fillId="2" borderId="109" xfId="0" applyFont="1" applyFill="1" applyBorder="1" applyAlignment="1">
      <alignment horizontal="center"/>
    </xf>
    <xf numFmtId="169" fontId="44" fillId="2" borderId="0" xfId="70" applyFont="1" applyFill="1"/>
    <xf numFmtId="175" fontId="3" fillId="2" borderId="0" xfId="0" applyNumberFormat="1" applyFont="1" applyFill="1"/>
    <xf numFmtId="174" fontId="52" fillId="26" borderId="48" xfId="6" applyNumberFormat="1" applyFont="1" applyFill="1" applyBorder="1" applyAlignment="1">
      <alignment horizontal="center" vertical="center" wrapText="1"/>
    </xf>
    <xf numFmtId="174" fontId="52" fillId="26" borderId="33" xfId="6" applyNumberFormat="1" applyFont="1" applyFill="1" applyBorder="1" applyAlignment="1">
      <alignment horizontal="center" vertical="center" wrapText="1"/>
    </xf>
    <xf numFmtId="174" fontId="52" fillId="2" borderId="0" xfId="6" applyNumberFormat="1" applyFont="1" applyFill="1" applyBorder="1" applyAlignment="1">
      <alignment horizontal="center" vertical="center" wrapText="1"/>
    </xf>
    <xf numFmtId="174" fontId="52" fillId="26" borderId="12" xfId="6" applyNumberFormat="1" applyFont="1" applyFill="1" applyBorder="1" applyAlignment="1">
      <alignment horizontal="center" vertical="center" wrapText="1"/>
    </xf>
    <xf numFmtId="10" fontId="41" fillId="2" borderId="12" xfId="0" applyNumberFormat="1" applyFont="1" applyFill="1" applyBorder="1" applyAlignment="1" applyProtection="1">
      <alignment horizontal="center"/>
      <protection locked="0"/>
    </xf>
    <xf numFmtId="10" fontId="41" fillId="2" borderId="0" xfId="0" applyNumberFormat="1" applyFont="1" applyFill="1" applyBorder="1" applyAlignment="1">
      <alignment horizontal="center"/>
    </xf>
    <xf numFmtId="17" fontId="41" fillId="0" borderId="7" xfId="0" applyNumberFormat="1" applyFont="1" applyFill="1" applyBorder="1" applyAlignment="1">
      <alignment horizontal="center"/>
    </xf>
    <xf numFmtId="1" fontId="41" fillId="0" borderId="7" xfId="0" applyNumberFormat="1" applyFont="1" applyFill="1" applyBorder="1" applyAlignment="1">
      <alignment horizontal="center"/>
    </xf>
    <xf numFmtId="0" fontId="41" fillId="0" borderId="7" xfId="0" applyFont="1" applyFill="1" applyBorder="1" applyAlignment="1">
      <alignment horizontal="center"/>
    </xf>
    <xf numFmtId="10" fontId="45" fillId="0" borderId="7" xfId="0" applyNumberFormat="1" applyFont="1" applyFill="1" applyBorder="1" applyAlignment="1">
      <alignment horizontal="center"/>
    </xf>
    <xf numFmtId="173" fontId="45" fillId="0" borderId="6" xfId="70" applyNumberFormat="1" applyFont="1" applyFill="1" applyBorder="1"/>
    <xf numFmtId="173" fontId="45" fillId="0" borderId="7" xfId="70" applyNumberFormat="1" applyFont="1" applyFill="1" applyBorder="1"/>
    <xf numFmtId="10" fontId="41" fillId="2" borderId="6" xfId="0" applyNumberFormat="1" applyFont="1" applyFill="1" applyBorder="1" applyAlignment="1" applyProtection="1">
      <alignment horizontal="center"/>
      <protection locked="0"/>
    </xf>
    <xf numFmtId="17" fontId="41" fillId="2" borderId="7" xfId="0" applyNumberFormat="1" applyFont="1" applyFill="1" applyBorder="1" applyAlignment="1">
      <alignment horizontal="center"/>
    </xf>
    <xf numFmtId="0" fontId="41" fillId="2" borderId="7" xfId="0" applyFont="1" applyFill="1" applyBorder="1" applyAlignment="1">
      <alignment horizontal="center"/>
    </xf>
    <xf numFmtId="17" fontId="42" fillId="2" borderId="13" xfId="0" applyNumberFormat="1" applyFont="1" applyFill="1" applyBorder="1"/>
    <xf numFmtId="0" fontId="42" fillId="2" borderId="13" xfId="0" applyFont="1" applyFill="1" applyBorder="1"/>
    <xf numFmtId="10" fontId="8" fillId="2" borderId="13" xfId="0" applyNumberFormat="1" applyFont="1" applyFill="1" applyBorder="1"/>
    <xf numFmtId="173" fontId="42" fillId="2" borderId="13" xfId="0" applyNumberFormat="1" applyFont="1" applyFill="1" applyBorder="1"/>
    <xf numFmtId="17" fontId="41" fillId="28" borderId="6" xfId="0" applyNumberFormat="1" applyFont="1" applyFill="1" applyBorder="1"/>
    <xf numFmtId="0" fontId="41" fillId="28" borderId="6" xfId="0" applyFont="1" applyFill="1" applyBorder="1"/>
    <xf numFmtId="10" fontId="45" fillId="28" borderId="6" xfId="0" applyNumberFormat="1" applyFont="1" applyFill="1" applyBorder="1"/>
    <xf numFmtId="173" fontId="41" fillId="28" borderId="6" xfId="0" applyNumberFormat="1" applyFont="1" applyFill="1" applyBorder="1" applyProtection="1">
      <protection locked="0"/>
    </xf>
    <xf numFmtId="173" fontId="45" fillId="28" borderId="6" xfId="70" applyNumberFormat="1" applyFont="1" applyFill="1" applyBorder="1" applyProtection="1"/>
    <xf numFmtId="17" fontId="49" fillId="2" borderId="6" xfId="0" applyNumberFormat="1" applyFont="1" applyFill="1" applyBorder="1"/>
    <xf numFmtId="0" fontId="49" fillId="2" borderId="6" xfId="0" applyFont="1" applyFill="1" applyBorder="1"/>
    <xf numFmtId="10" fontId="8" fillId="2" borderId="6" xfId="0" applyNumberFormat="1" applyFont="1" applyFill="1" applyBorder="1"/>
    <xf numFmtId="173" fontId="49" fillId="2" borderId="6" xfId="0" applyNumberFormat="1" applyFont="1" applyFill="1" applyBorder="1"/>
    <xf numFmtId="10" fontId="45" fillId="2" borderId="7" xfId="0" applyNumberFormat="1" applyFont="1" applyFill="1" applyBorder="1" applyAlignment="1">
      <alignment horizontal="center"/>
    </xf>
    <xf numFmtId="173" fontId="45" fillId="2" borderId="6" xfId="70" applyNumberFormat="1" applyFont="1" applyFill="1" applyBorder="1"/>
    <xf numFmtId="173" fontId="45" fillId="2" borderId="7" xfId="70" applyNumberFormat="1" applyFont="1" applyFill="1" applyBorder="1"/>
    <xf numFmtId="10" fontId="45" fillId="2" borderId="7" xfId="0" quotePrefix="1" applyNumberFormat="1" applyFont="1" applyFill="1" applyBorder="1" applyAlignment="1">
      <alignment horizontal="center"/>
    </xf>
    <xf numFmtId="10" fontId="41" fillId="28" borderId="6" xfId="0" applyNumberFormat="1" applyFont="1" applyFill="1" applyBorder="1" applyAlignment="1" applyProtection="1">
      <alignment horizontal="center"/>
      <protection locked="0"/>
    </xf>
    <xf numFmtId="17" fontId="8" fillId="2" borderId="13" xfId="0" applyNumberFormat="1" applyFont="1" applyFill="1" applyBorder="1"/>
    <xf numFmtId="10" fontId="41" fillId="2" borderId="47" xfId="0" applyNumberFormat="1" applyFont="1" applyFill="1" applyBorder="1" applyAlignment="1" applyProtection="1">
      <alignment horizontal="center"/>
      <protection locked="0"/>
    </xf>
    <xf numFmtId="10" fontId="41" fillId="28" borderId="47"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7" xfId="0" applyNumberFormat="1" applyFont="1" applyFill="1" applyBorder="1" applyAlignment="1">
      <alignment horizontal="center"/>
    </xf>
    <xf numFmtId="0" fontId="222" fillId="2" borderId="0" xfId="0" applyFont="1" applyFill="1" applyAlignment="1">
      <alignment vertical="center"/>
    </xf>
    <xf numFmtId="287" fontId="216" fillId="2" borderId="123" xfId="70" applyNumberFormat="1" applyFont="1" applyFill="1" applyBorder="1" applyAlignment="1">
      <alignment horizontal="left" vertical="center"/>
    </xf>
    <xf numFmtId="174" fontId="213" fillId="27" borderId="109" xfId="0" applyNumberFormat="1" applyFont="1" applyFill="1" applyBorder="1" applyAlignment="1">
      <alignment horizontal="center" vertical="center" wrapText="1"/>
    </xf>
    <xf numFmtId="174" fontId="52" fillId="27" borderId="109" xfId="0" applyNumberFormat="1" applyFont="1" applyFill="1" applyBorder="1" applyAlignment="1">
      <alignment horizontal="center" vertical="center" wrapText="1"/>
    </xf>
    <xf numFmtId="0" fontId="217" fillId="2" borderId="109" xfId="0" applyFont="1" applyFill="1" applyBorder="1" applyAlignment="1">
      <alignment horizontal="left" vertical="top" wrapText="1"/>
    </xf>
    <xf numFmtId="0" fontId="217" fillId="2" borderId="121" xfId="0" applyFont="1" applyFill="1" applyBorder="1" applyAlignment="1">
      <alignment vertical="top"/>
    </xf>
    <xf numFmtId="0" fontId="13" fillId="2" borderId="137" xfId="0" applyFont="1" applyFill="1" applyBorder="1" applyAlignment="1">
      <alignment vertical="top"/>
    </xf>
    <xf numFmtId="0" fontId="13" fillId="2" borderId="133" xfId="0" applyFont="1" applyFill="1" applyBorder="1" applyAlignment="1">
      <alignment vertical="top"/>
    </xf>
    <xf numFmtId="0" fontId="13" fillId="2" borderId="0" xfId="0" applyFont="1" applyFill="1" applyBorder="1" applyAlignment="1">
      <alignment vertical="top"/>
    </xf>
    <xf numFmtId="0" fontId="13" fillId="2" borderId="0" xfId="0" applyFont="1" applyFill="1" applyAlignment="1">
      <alignment vertical="top"/>
    </xf>
    <xf numFmtId="0" fontId="13" fillId="2" borderId="109" xfId="0" applyFont="1" applyFill="1" applyBorder="1" applyAlignment="1">
      <alignment horizontal="left" vertical="top" wrapText="1"/>
    </xf>
    <xf numFmtId="0" fontId="217" fillId="2" borderId="109" xfId="0" applyFont="1" applyFill="1" applyBorder="1" applyAlignment="1">
      <alignment horizontal="center" vertical="center" textRotation="180"/>
    </xf>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178" fontId="212" fillId="28" borderId="27"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0" fontId="46" fillId="2" borderId="0" xfId="0" applyFont="1" applyFill="1" applyBorder="1" applyAlignment="1" applyProtection="1">
      <alignment horizontal="center"/>
      <protection locked="0"/>
    </xf>
    <xf numFmtId="178" fontId="212" fillId="2" borderId="27" xfId="40" applyNumberFormat="1" applyFont="1" applyFill="1" applyBorder="1" applyAlignment="1" applyProtection="1">
      <alignment horizontal="left" vertical="center"/>
      <protection locked="0"/>
    </xf>
    <xf numFmtId="178" fontId="51" fillId="2" borderId="27"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Border="1" applyAlignment="1" applyProtection="1">
      <alignment vertical="center"/>
      <protection locked="0"/>
    </xf>
    <xf numFmtId="0" fontId="44" fillId="2" borderId="0" xfId="0" applyFont="1" applyFill="1" applyBorder="1" applyAlignment="1" applyProtection="1">
      <alignment horizontal="left" vertical="top"/>
      <protection locked="0"/>
    </xf>
    <xf numFmtId="0" fontId="91" fillId="2" borderId="0" xfId="0" applyFont="1" applyFill="1" applyBorder="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Border="1" applyAlignment="1" applyProtection="1">
      <alignment horizontal="left" vertical="top" wrapText="1"/>
      <protection locked="0"/>
    </xf>
    <xf numFmtId="0" fontId="42" fillId="2" borderId="0" xfId="0" applyFont="1" applyFill="1" applyBorder="1" applyAlignment="1" applyProtection="1">
      <alignment horizontal="left"/>
      <protection locked="0"/>
    </xf>
    <xf numFmtId="0" fontId="91" fillId="2" borderId="0" xfId="0" applyFont="1" applyFill="1" applyBorder="1" applyAlignment="1" applyProtection="1">
      <alignment vertical="top"/>
      <protection locked="0"/>
    </xf>
    <xf numFmtId="3" fontId="58" fillId="2" borderId="0" xfId="0" applyNumberFormat="1" applyFont="1" applyFill="1" applyBorder="1" applyAlignment="1" applyProtection="1">
      <alignment horizontal="left" vertical="center"/>
      <protection locked="0"/>
    </xf>
    <xf numFmtId="0" fontId="44" fillId="2" borderId="0" xfId="0" applyFont="1" applyFill="1" applyAlignment="1" applyProtection="1">
      <protection locked="0"/>
    </xf>
    <xf numFmtId="0" fontId="50" fillId="2" borderId="0" xfId="0" applyFont="1" applyFill="1" applyAlignment="1" applyProtection="1">
      <protection locked="0"/>
    </xf>
    <xf numFmtId="0" fontId="50" fillId="2" borderId="0" xfId="0" applyFont="1" applyFill="1" applyBorder="1" applyAlignment="1" applyProtection="1">
      <alignment horizontal="center" vertical="center"/>
      <protection locked="0"/>
    </xf>
    <xf numFmtId="0" fontId="34" fillId="2" borderId="0" xfId="0" applyFont="1" applyFill="1" applyProtection="1">
      <protection locked="0"/>
    </xf>
    <xf numFmtId="0" fontId="52" fillId="26" borderId="103" xfId="0" applyNumberFormat="1" applyFont="1" applyFill="1" applyBorder="1" applyAlignment="1" applyProtection="1">
      <alignment horizontal="center" vertical="center" wrapText="1"/>
      <protection locked="0"/>
    </xf>
    <xf numFmtId="0" fontId="52" fillId="26" borderId="97" xfId="0" applyNumberFormat="1" applyFont="1" applyFill="1" applyBorder="1" applyAlignment="1" applyProtection="1">
      <alignment horizontal="center" vertical="center" wrapText="1"/>
      <protection locked="0"/>
    </xf>
    <xf numFmtId="0" fontId="52" fillId="26" borderId="45" xfId="0" applyNumberFormat="1" applyFont="1" applyFill="1" applyBorder="1" applyAlignment="1" applyProtection="1">
      <alignment horizontal="center" vertical="center" wrapText="1"/>
      <protection locked="0"/>
    </xf>
    <xf numFmtId="0" fontId="52" fillId="26" borderId="134" xfId="0" applyNumberFormat="1" applyFont="1" applyFill="1" applyBorder="1" applyAlignment="1" applyProtection="1">
      <alignment horizontal="center" vertical="center" wrapText="1"/>
      <protection locked="0"/>
    </xf>
    <xf numFmtId="3" fontId="227" fillId="2" borderId="88"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9" fillId="2" borderId="11" xfId="0" applyNumberFormat="1" applyFont="1" applyFill="1" applyBorder="1" applyAlignment="1" applyProtection="1">
      <alignment horizontal="center" vertical="center"/>
      <protection locked="0"/>
    </xf>
    <xf numFmtId="0" fontId="49" fillId="2" borderId="0" xfId="0" applyFont="1" applyFill="1" applyBorder="1" applyProtection="1">
      <protection locked="0"/>
    </xf>
    <xf numFmtId="3" fontId="91" fillId="2" borderId="88" xfId="0" applyNumberFormat="1" applyFont="1" applyFill="1" applyBorder="1" applyAlignment="1" applyProtection="1">
      <alignment vertical="center"/>
      <protection locked="0"/>
    </xf>
    <xf numFmtId="3" fontId="45" fillId="28" borderId="34" xfId="0" applyNumberFormat="1" applyFont="1" applyFill="1" applyBorder="1" applyAlignment="1" applyProtection="1">
      <alignment horizontal="center" vertical="center"/>
      <protection locked="0"/>
    </xf>
    <xf numFmtId="9" fontId="41" fillId="28" borderId="11" xfId="72" applyFont="1" applyFill="1" applyBorder="1" applyAlignment="1" applyProtection="1">
      <alignment horizontal="center" vertical="center"/>
      <protection locked="0"/>
    </xf>
    <xf numFmtId="0" fontId="34" fillId="2" borderId="11" xfId="0" applyFont="1" applyFill="1" applyBorder="1" applyAlignment="1" applyProtection="1">
      <alignment horizontal="center" vertical="center"/>
      <protection locked="0"/>
    </xf>
    <xf numFmtId="3" fontId="47" fillId="2" borderId="88" xfId="0" applyNumberFormat="1" applyFont="1" applyFill="1" applyBorder="1" applyAlignment="1" applyProtection="1">
      <alignment vertical="center"/>
      <protection locked="0"/>
    </xf>
    <xf numFmtId="3" fontId="8" fillId="2" borderId="0" xfId="0" applyNumberFormat="1" applyFont="1" applyFill="1" applyBorder="1" applyAlignment="1" applyProtection="1">
      <alignment vertical="center" wrapText="1"/>
      <protection locked="0"/>
    </xf>
    <xf numFmtId="3" fontId="8" fillId="2" borderId="0" xfId="0" applyNumberFormat="1" applyFont="1" applyFill="1" applyBorder="1" applyAlignment="1" applyProtection="1">
      <alignment horizontal="center" vertical="center"/>
      <protection locked="0"/>
    </xf>
    <xf numFmtId="9" fontId="41" fillId="2" borderId="0" xfId="0" applyNumberFormat="1" applyFont="1" applyFill="1" applyBorder="1" applyAlignment="1" applyProtection="1">
      <alignment horizontal="center" vertical="center"/>
      <protection locked="0"/>
    </xf>
    <xf numFmtId="9" fontId="42" fillId="2" borderId="11"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vertical="center" wrapText="1"/>
      <protection locked="0"/>
    </xf>
    <xf numFmtId="9" fontId="41" fillId="2" borderId="11" xfId="0" applyNumberFormat="1" applyFont="1" applyFill="1" applyBorder="1" applyAlignment="1" applyProtection="1">
      <alignment horizontal="center" vertical="center"/>
      <protection locked="0"/>
    </xf>
    <xf numFmtId="3" fontId="221" fillId="2" borderId="88" xfId="0" applyNumberFormat="1" applyFont="1" applyFill="1" applyBorder="1" applyAlignment="1" applyProtection="1">
      <alignment vertical="center"/>
      <protection locked="0"/>
    </xf>
    <xf numFmtId="3" fontId="208" fillId="2" borderId="0" xfId="0" applyNumberFormat="1" applyFont="1" applyFill="1" applyBorder="1" applyAlignment="1" applyProtection="1">
      <alignment vertical="center" wrapText="1"/>
      <protection locked="0"/>
    </xf>
    <xf numFmtId="0" fontId="34" fillId="2" borderId="0" xfId="0" applyFont="1" applyFill="1" applyBorder="1" applyProtection="1">
      <protection locked="0"/>
    </xf>
    <xf numFmtId="0" fontId="91" fillId="2" borderId="88" xfId="0" applyNumberFormat="1" applyFont="1" applyFill="1" applyBorder="1" applyAlignment="1" applyProtection="1">
      <alignment vertical="top"/>
      <protection locked="0"/>
    </xf>
    <xf numFmtId="9" fontId="34" fillId="2" borderId="11" xfId="72" applyFont="1" applyFill="1" applyBorder="1" applyAlignment="1" applyProtection="1">
      <alignment horizontal="center" vertical="center"/>
      <protection locked="0"/>
    </xf>
    <xf numFmtId="0" fontId="45" fillId="2" borderId="0" xfId="0" applyNumberFormat="1" applyFont="1" applyFill="1" applyBorder="1" applyAlignment="1" applyProtection="1">
      <alignment vertical="top" wrapText="1"/>
      <protection locked="0"/>
    </xf>
    <xf numFmtId="9" fontId="41" fillId="2" borderId="11" xfId="72" applyFont="1" applyFill="1" applyBorder="1" applyAlignment="1" applyProtection="1">
      <alignment horizontal="center" vertical="center"/>
      <protection locked="0"/>
    </xf>
    <xf numFmtId="0" fontId="91" fillId="2" borderId="88" xfId="0" applyNumberFormat="1" applyFont="1" applyFill="1" applyBorder="1" applyAlignment="1" applyProtection="1">
      <alignment vertical="top" wrapText="1"/>
      <protection locked="0"/>
    </xf>
    <xf numFmtId="3" fontId="91" fillId="2" borderId="88"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horizontal="left" vertical="center"/>
      <protection locked="0"/>
    </xf>
    <xf numFmtId="3" fontId="45" fillId="2" borderId="11" xfId="0" applyNumberFormat="1" applyFont="1" applyFill="1" applyBorder="1" applyAlignment="1" applyProtection="1">
      <alignment horizontal="center" vertical="center" wrapText="1"/>
      <protection locked="0"/>
    </xf>
    <xf numFmtId="3" fontId="210" fillId="2" borderId="0" xfId="0" applyNumberFormat="1" applyFont="1" applyFill="1" applyBorder="1" applyAlignment="1" applyProtection="1">
      <alignment horizontal="center" vertical="center"/>
      <protection locked="0"/>
    </xf>
    <xf numFmtId="3" fontId="227" fillId="2" borderId="88"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vertical="center" wrapText="1"/>
      <protection locked="0"/>
    </xf>
    <xf numFmtId="3" fontId="91" fillId="2" borderId="88" xfId="0" applyNumberFormat="1" applyFont="1" applyFill="1" applyBorder="1" applyAlignment="1" applyProtection="1">
      <alignment horizontal="left" vertical="center" wrapText="1"/>
      <protection locked="0"/>
    </xf>
    <xf numFmtId="3" fontId="91" fillId="2" borderId="88" xfId="0" applyNumberFormat="1"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center" vertical="center"/>
      <protection locked="0"/>
    </xf>
    <xf numFmtId="3" fontId="91" fillId="2" borderId="88"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0" xfId="0" applyNumberFormat="1" applyFont="1" applyFill="1" applyBorder="1" applyAlignment="1" applyProtection="1">
      <alignment horizontal="left" vertical="center"/>
      <protection locked="0"/>
    </xf>
    <xf numFmtId="3" fontId="42" fillId="2" borderId="34" xfId="0" applyNumberFormat="1" applyFont="1" applyFill="1" applyBorder="1" applyAlignment="1" applyProtection="1">
      <alignment horizontal="center" vertical="center"/>
      <protection locked="0"/>
    </xf>
    <xf numFmtId="3" fontId="42" fillId="2" borderId="39" xfId="0" applyNumberFormat="1" applyFont="1" applyFill="1" applyBorder="1" applyAlignment="1" applyProtection="1">
      <alignment horizontal="center" vertical="center"/>
      <protection locked="0"/>
    </xf>
    <xf numFmtId="3" fontId="42" fillId="2" borderId="41"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4"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horizontal="left" vertical="center"/>
      <protection locked="0"/>
    </xf>
    <xf numFmtId="3" fontId="207"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43" fillId="2" borderId="0" xfId="0" applyFont="1" applyFill="1" applyBorder="1" applyProtection="1">
      <protection locked="0"/>
    </xf>
    <xf numFmtId="3" fontId="8" fillId="2" borderId="11"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center"/>
      <protection locked="0"/>
    </xf>
    <xf numFmtId="0" fontId="35" fillId="2" borderId="0" xfId="0" applyFont="1" applyFill="1" applyBorder="1" applyAlignment="1" applyProtection="1">
      <alignment horizontal="center"/>
      <protection locked="0"/>
    </xf>
    <xf numFmtId="3" fontId="58" fillId="2" borderId="0" xfId="0" applyNumberFormat="1" applyFont="1" applyFill="1" applyBorder="1" applyAlignment="1" applyProtection="1">
      <alignment horizontal="center" vertical="center"/>
      <protection locked="0"/>
    </xf>
    <xf numFmtId="286" fontId="45" fillId="2" borderId="0" xfId="0" applyNumberFormat="1" applyFont="1" applyFill="1" applyBorder="1" applyAlignment="1" applyProtection="1">
      <alignment horizontal="center" vertical="center"/>
      <protection locked="0"/>
    </xf>
    <xf numFmtId="175" fontId="45" fillId="2" borderId="11" xfId="0" applyNumberFormat="1" applyFont="1" applyFill="1" applyBorder="1" applyAlignment="1" applyProtection="1">
      <alignment horizontal="center" vertical="center"/>
      <protection locked="0"/>
    </xf>
    <xf numFmtId="0" fontId="35" fillId="2" borderId="0" xfId="0" applyFont="1" applyFill="1" applyAlignment="1" applyProtection="1">
      <alignment horizontal="center"/>
      <protection locked="0"/>
    </xf>
    <xf numFmtId="0" fontId="59" fillId="2" borderId="0" xfId="0" applyFont="1" applyFill="1" applyAlignment="1" applyProtection="1">
      <alignment horizontal="center"/>
      <protection locked="0"/>
    </xf>
    <xf numFmtId="3" fontId="8" fillId="2" borderId="0" xfId="0" applyNumberFormat="1" applyFont="1" applyFill="1" applyBorder="1" applyAlignment="1" applyProtection="1">
      <alignment vertical="center"/>
      <protection locked="0"/>
    </xf>
    <xf numFmtId="173" fontId="8" fillId="2" borderId="0" xfId="71" applyNumberFormat="1" applyFont="1" applyFill="1" applyBorder="1" applyAlignment="1" applyProtection="1">
      <alignment horizontal="center" vertical="center"/>
      <protection locked="0"/>
    </xf>
    <xf numFmtId="173" fontId="8" fillId="2" borderId="0" xfId="0" applyNumberFormat="1" applyFont="1" applyFill="1" applyBorder="1" applyAlignment="1" applyProtection="1">
      <alignment horizontal="center" vertical="center"/>
      <protection locked="0"/>
    </xf>
    <xf numFmtId="169" fontId="8" fillId="2" borderId="11" xfId="70"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left" vertical="center"/>
      <protection locked="0"/>
    </xf>
    <xf numFmtId="0" fontId="59" fillId="2" borderId="0" xfId="0" applyFont="1" applyFill="1" applyBorder="1" applyProtection="1">
      <protection locked="0"/>
    </xf>
    <xf numFmtId="287" fontId="8" fillId="2" borderId="0" xfId="70" applyNumberFormat="1" applyFont="1" applyFill="1" applyBorder="1" applyAlignment="1" applyProtection="1">
      <alignment horizontal="center" vertical="center"/>
      <protection locked="0"/>
    </xf>
    <xf numFmtId="172" fontId="8" fillId="2" borderId="0" xfId="0" applyNumberFormat="1" applyFont="1" applyFill="1" applyBorder="1" applyAlignment="1" applyProtection="1">
      <alignment horizontal="center" vertical="center"/>
      <protection locked="0"/>
    </xf>
    <xf numFmtId="175" fontId="8" fillId="2" borderId="11" xfId="0" applyNumberFormat="1" applyFont="1" applyFill="1" applyBorder="1" applyAlignment="1" applyProtection="1">
      <alignment horizontal="center" vertical="center"/>
      <protection locked="0"/>
    </xf>
    <xf numFmtId="0" fontId="59" fillId="2" borderId="0" xfId="0" applyFont="1" applyFill="1" applyProtection="1">
      <protection locked="0"/>
    </xf>
    <xf numFmtId="0" fontId="91" fillId="2" borderId="88" xfId="0" applyNumberFormat="1" applyFont="1" applyFill="1" applyBorder="1" applyAlignment="1" applyProtection="1">
      <alignment horizontal="left" vertical="center"/>
      <protection locked="0"/>
    </xf>
    <xf numFmtId="0" fontId="45" fillId="2" borderId="0" xfId="0" applyNumberFormat="1" applyFont="1" applyFill="1" applyBorder="1" applyAlignment="1" applyProtection="1">
      <alignment horizontal="left" vertical="center"/>
      <protection locked="0"/>
    </xf>
    <xf numFmtId="3" fontId="41" fillId="2" borderId="0" xfId="0" applyNumberFormat="1"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left" vertical="center"/>
      <protection locked="0"/>
    </xf>
    <xf numFmtId="0" fontId="45" fillId="2" borderId="5" xfId="0" applyNumberFormat="1"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56" fillId="2" borderId="0" xfId="0" applyFont="1" applyFill="1" applyBorder="1" applyAlignment="1" applyProtection="1">
      <alignment horizontal="center" wrapText="1"/>
      <protection locked="0"/>
    </xf>
    <xf numFmtId="0" fontId="219" fillId="28" borderId="0" xfId="0" applyFont="1" applyFill="1" applyProtection="1">
      <protection locked="0"/>
    </xf>
    <xf numFmtId="0" fontId="45" fillId="28" borderId="0" xfId="0" applyFont="1" applyFill="1" applyAlignment="1" applyProtection="1">
      <protection locked="0"/>
    </xf>
    <xf numFmtId="39" fontId="8" fillId="28" borderId="0" xfId="0" applyNumberFormat="1" applyFont="1" applyFill="1" applyBorder="1" applyAlignment="1" applyProtection="1">
      <alignment horizontal="center"/>
      <protection locked="0"/>
    </xf>
    <xf numFmtId="3" fontId="45" fillId="28" borderId="0" xfId="0" applyNumberFormat="1" applyFont="1" applyFill="1" applyBorder="1" applyAlignment="1" applyProtection="1">
      <alignment vertical="center"/>
      <protection locked="0"/>
    </xf>
    <xf numFmtId="0" fontId="45" fillId="28" borderId="0" xfId="0" applyNumberFormat="1" applyFont="1" applyFill="1" applyBorder="1" applyAlignment="1" applyProtection="1">
      <alignment vertical="center"/>
      <protection locked="0"/>
    </xf>
    <xf numFmtId="0" fontId="45" fillId="28" borderId="0" xfId="0" applyFont="1" applyFill="1" applyAlignment="1" applyProtection="1">
      <alignment horizontal="center" vertical="center"/>
      <protection locked="0"/>
    </xf>
    <xf numFmtId="0" fontId="45" fillId="28" borderId="0" xfId="0" applyFont="1" applyFill="1" applyBorder="1" applyAlignment="1" applyProtection="1">
      <alignment horizontal="center" vertical="center"/>
      <protection locked="0"/>
    </xf>
    <xf numFmtId="3" fontId="45" fillId="2" borderId="11" xfId="0" applyNumberFormat="1" applyFont="1" applyFill="1" applyBorder="1" applyAlignment="1" applyProtection="1">
      <alignment horizontal="center" vertical="center"/>
      <protection locked="0"/>
    </xf>
    <xf numFmtId="3" fontId="207" fillId="2" borderId="0" xfId="0" applyNumberFormat="1" applyFont="1" applyFill="1" applyBorder="1" applyAlignment="1" applyProtection="1">
      <alignment horizontal="center" vertical="center"/>
      <protection locked="0"/>
    </xf>
    <xf numFmtId="169" fontId="45" fillId="2" borderId="11" xfId="70" applyFont="1" applyFill="1" applyBorder="1" applyAlignment="1" applyProtection="1">
      <alignment horizontal="center" vertical="center"/>
      <protection locked="0"/>
    </xf>
    <xf numFmtId="173" fontId="45" fillId="2" borderId="0" xfId="71" applyNumberFormat="1" applyFont="1" applyFill="1" applyBorder="1" applyAlignment="1" applyProtection="1">
      <alignment horizontal="center" vertical="center"/>
      <protection locked="0"/>
    </xf>
    <xf numFmtId="173" fontId="45" fillId="2" borderId="0" xfId="0" applyNumberFormat="1" applyFont="1" applyFill="1" applyBorder="1" applyAlignment="1" applyProtection="1">
      <alignment horizontal="center" vertical="center"/>
      <protection locked="0"/>
    </xf>
    <xf numFmtId="0" fontId="42" fillId="2" borderId="0" xfId="0" applyFont="1" applyFill="1" applyProtection="1">
      <protection locked="0"/>
    </xf>
    <xf numFmtId="3" fontId="91" fillId="2" borderId="108"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1" xfId="0" applyNumberFormat="1" applyFont="1" applyFill="1" applyBorder="1" applyAlignment="1" applyProtection="1">
      <alignment horizontal="center" vertical="center"/>
      <protection locked="0"/>
    </xf>
    <xf numFmtId="0" fontId="58" fillId="28" borderId="0" xfId="0" applyFont="1" applyFill="1" applyAlignment="1" applyProtection="1">
      <protection locked="0"/>
    </xf>
    <xf numFmtId="39" fontId="42" fillId="28" borderId="0" xfId="0" applyNumberFormat="1" applyFont="1" applyFill="1" applyBorder="1" applyAlignment="1" applyProtection="1">
      <alignment horizontal="center"/>
      <protection locked="0"/>
    </xf>
    <xf numFmtId="0" fontId="41" fillId="28" borderId="0" xfId="0" applyFont="1" applyFill="1" applyBorder="1" applyAlignment="1" applyProtection="1">
      <alignment horizontal="center" vertical="center"/>
      <protection locked="0"/>
    </xf>
    <xf numFmtId="0" fontId="41" fillId="2" borderId="0" xfId="0" applyFont="1" applyFill="1" applyBorder="1" applyProtection="1">
      <protection locked="0"/>
    </xf>
    <xf numFmtId="3" fontId="44" fillId="2" borderId="112" xfId="0" applyNumberFormat="1" applyFont="1" applyFill="1" applyBorder="1" applyAlignment="1" applyProtection="1">
      <alignment horizontal="left" vertical="center"/>
      <protection locked="0"/>
    </xf>
    <xf numFmtId="3" fontId="42" fillId="2" borderId="52" xfId="0" applyNumberFormat="1" applyFont="1" applyFill="1" applyBorder="1" applyAlignment="1" applyProtection="1">
      <alignment horizontal="center" vertical="center"/>
      <protection locked="0"/>
    </xf>
    <xf numFmtId="3" fontId="42" fillId="2" borderId="113" xfId="0" applyNumberFormat="1" applyFont="1" applyFill="1" applyBorder="1" applyAlignment="1" applyProtection="1">
      <alignment horizontal="center" vertical="center"/>
      <protection locked="0"/>
    </xf>
    <xf numFmtId="3" fontId="91" fillId="2" borderId="94" xfId="0" applyNumberFormat="1" applyFont="1" applyFill="1" applyBorder="1" applyAlignment="1" applyProtection="1">
      <alignment horizontal="left" vertical="center"/>
      <protection locked="0"/>
    </xf>
    <xf numFmtId="3" fontId="8" fillId="2" borderId="102" xfId="0" applyNumberFormat="1" applyFont="1" applyFill="1" applyBorder="1" applyAlignment="1" applyProtection="1">
      <alignment horizontal="left" vertical="center"/>
      <protection locked="0"/>
    </xf>
    <xf numFmtId="3" fontId="207" fillId="2" borderId="102" xfId="0" applyNumberFormat="1" applyFont="1" applyFill="1" applyBorder="1" applyAlignment="1" applyProtection="1">
      <alignment horizontal="left" vertical="center"/>
      <protection locked="0"/>
    </xf>
    <xf numFmtId="3" fontId="42" fillId="2" borderId="102" xfId="0" applyNumberFormat="1" applyFont="1" applyFill="1" applyBorder="1" applyAlignment="1" applyProtection="1">
      <alignment horizontal="center" vertical="center"/>
      <protection locked="0"/>
    </xf>
    <xf numFmtId="0" fontId="43" fillId="2" borderId="102" xfId="0" applyFont="1" applyFill="1" applyBorder="1" applyProtection="1">
      <protection locked="0"/>
    </xf>
    <xf numFmtId="3" fontId="8" fillId="2" borderId="102" xfId="0" applyNumberFormat="1" applyFont="1" applyFill="1" applyBorder="1" applyAlignment="1" applyProtection="1">
      <alignment horizontal="center" vertical="center"/>
      <protection locked="0"/>
    </xf>
    <xf numFmtId="3" fontId="8" fillId="2" borderId="96" xfId="0" applyNumberFormat="1" applyFont="1" applyFill="1" applyBorder="1" applyAlignment="1" applyProtection="1">
      <alignment horizontal="center" vertical="center"/>
      <protection locked="0"/>
    </xf>
    <xf numFmtId="173" fontId="45" fillId="2" borderId="11" xfId="0" applyNumberFormat="1" applyFont="1" applyFill="1" applyBorder="1" applyAlignment="1" applyProtection="1">
      <alignment horizontal="center" vertical="center"/>
      <protection locked="0"/>
    </xf>
    <xf numFmtId="0" fontId="45" fillId="2" borderId="85" xfId="0" applyNumberFormat="1" applyFont="1" applyFill="1" applyBorder="1" applyAlignment="1" applyProtection="1">
      <alignment horizontal="left" vertical="center"/>
      <protection locked="0"/>
    </xf>
    <xf numFmtId="3" fontId="42" fillId="2" borderId="85" xfId="0" applyNumberFormat="1" applyFont="1" applyFill="1" applyBorder="1" applyAlignment="1" applyProtection="1">
      <alignment horizontal="center" vertical="center"/>
      <protection locked="0"/>
    </xf>
    <xf numFmtId="0" fontId="34" fillId="2" borderId="85" xfId="0" applyFont="1" applyFill="1" applyBorder="1" applyProtection="1">
      <protection locked="0"/>
    </xf>
    <xf numFmtId="3" fontId="58" fillId="2" borderId="85" xfId="0" applyNumberFormat="1" applyFont="1" applyFill="1" applyBorder="1" applyAlignment="1" applyProtection="1">
      <alignment horizontal="left" vertical="center"/>
      <protection locked="0"/>
    </xf>
    <xf numFmtId="3" fontId="45" fillId="2" borderId="85" xfId="0" applyNumberFormat="1" applyFont="1" applyFill="1" applyBorder="1" applyAlignment="1" applyProtection="1">
      <alignment vertical="center"/>
      <protection locked="0"/>
    </xf>
    <xf numFmtId="173" fontId="8" fillId="2" borderId="11" xfId="70" applyNumberFormat="1" applyFont="1" applyFill="1" applyBorder="1" applyAlignment="1" applyProtection="1">
      <alignment horizontal="center" vertical="center"/>
      <protection locked="0"/>
    </xf>
    <xf numFmtId="175" fontId="8" fillId="2" borderId="11" xfId="70" applyNumberFormat="1" applyFont="1" applyFill="1" applyBorder="1" applyAlignment="1" applyProtection="1">
      <alignment horizontal="center" vertical="center"/>
      <protection locked="0"/>
    </xf>
    <xf numFmtId="0" fontId="41" fillId="28" borderId="0" xfId="0" applyFont="1" applyFill="1" applyAlignment="1" applyProtection="1">
      <alignment horizontal="center" vertical="center"/>
      <protection locked="0"/>
    </xf>
    <xf numFmtId="10" fontId="41" fillId="28"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xf>
    <xf numFmtId="10" fontId="41" fillId="2" borderId="0" xfId="0" applyNumberFormat="1" applyFont="1" applyFill="1" applyBorder="1" applyAlignment="1" applyProtection="1">
      <alignment horizontal="center" vertical="center"/>
      <protection locked="0"/>
    </xf>
    <xf numFmtId="10" fontId="42" fillId="2" borderId="0" xfId="0" applyNumberFormat="1" applyFont="1" applyFill="1" applyBorder="1" applyAlignment="1" applyProtection="1">
      <alignment horizontal="center" vertical="center"/>
      <protection locked="0"/>
    </xf>
    <xf numFmtId="10" fontId="49" fillId="2" borderId="0" xfId="0" applyNumberFormat="1" applyFont="1" applyFill="1" applyBorder="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Border="1" applyAlignment="1" applyProtection="1">
      <alignment horizontal="center" vertical="center" wrapText="1"/>
      <protection locked="0"/>
    </xf>
    <xf numFmtId="10" fontId="210" fillId="2" borderId="0" xfId="0" applyNumberFormat="1" applyFont="1" applyFill="1" applyBorder="1" applyAlignment="1" applyProtection="1">
      <alignment horizontal="center" vertical="center" wrapText="1"/>
      <protection locked="0"/>
    </xf>
    <xf numFmtId="10" fontId="34" fillId="2" borderId="0" xfId="0" applyNumberFormat="1" applyFont="1" applyFill="1" applyBorder="1" applyAlignment="1" applyProtection="1">
      <alignment vertical="center"/>
      <protection locked="0"/>
    </xf>
    <xf numFmtId="10" fontId="45" fillId="2" borderId="0" xfId="0" applyNumberFormat="1" applyFont="1" applyFill="1" applyBorder="1" applyAlignment="1" applyProtection="1">
      <alignment horizontal="center" vertical="center"/>
      <protection locked="0"/>
    </xf>
    <xf numFmtId="10" fontId="34"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protection locked="0"/>
    </xf>
    <xf numFmtId="10" fontId="34"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1" fillId="2" borderId="0" xfId="0" applyFont="1" applyFill="1" applyBorder="1" applyAlignment="1" applyProtection="1">
      <alignment vertical="top" wrapText="1"/>
      <protection locked="0"/>
    </xf>
    <xf numFmtId="0" fontId="52" fillId="26" borderId="114" xfId="0" applyNumberFormat="1" applyFont="1" applyFill="1" applyBorder="1" applyAlignment="1" applyProtection="1">
      <alignment horizontal="center" vertical="center" wrapText="1"/>
      <protection locked="0"/>
    </xf>
    <xf numFmtId="3" fontId="91" fillId="2" borderId="0" xfId="0" applyNumberFormat="1" applyFont="1" applyFill="1" applyBorder="1" applyAlignment="1" applyProtection="1">
      <alignment horizontal="center" vertical="center"/>
      <protection locked="0"/>
    </xf>
    <xf numFmtId="3" fontId="91" fillId="2" borderId="0" xfId="0" applyNumberFormat="1" applyFont="1" applyFill="1" applyBorder="1" applyAlignment="1" applyProtection="1">
      <alignment vertical="center"/>
      <protection locked="0"/>
    </xf>
    <xf numFmtId="3" fontId="8" fillId="2" borderId="95" xfId="0" applyNumberFormat="1" applyFont="1" applyFill="1" applyBorder="1" applyAlignment="1" applyProtection="1">
      <alignment horizontal="left" vertical="center"/>
      <protection locked="0"/>
    </xf>
    <xf numFmtId="3" fontId="207" fillId="2" borderId="95" xfId="0" applyNumberFormat="1" applyFont="1" applyFill="1" applyBorder="1" applyAlignment="1" applyProtection="1">
      <alignment horizontal="left" vertical="center"/>
      <protection locked="0"/>
    </xf>
    <xf numFmtId="3" fontId="42" fillId="2" borderId="95" xfId="0" applyNumberFormat="1" applyFont="1" applyFill="1" applyBorder="1" applyAlignment="1" applyProtection="1">
      <alignment horizontal="center" vertical="center"/>
      <protection locked="0"/>
    </xf>
    <xf numFmtId="0" fontId="43" fillId="2" borderId="95" xfId="0" applyFont="1" applyFill="1" applyBorder="1" applyProtection="1">
      <protection locked="0"/>
    </xf>
    <xf numFmtId="3" fontId="8" fillId="2" borderId="95" xfId="0" applyNumberFormat="1" applyFont="1" applyFill="1" applyBorder="1" applyAlignment="1" applyProtection="1">
      <alignment horizontal="center" vertical="center"/>
      <protection locked="0"/>
    </xf>
    <xf numFmtId="3" fontId="91" fillId="2" borderId="108"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8" xfId="0" applyFont="1" applyFill="1" applyBorder="1" applyAlignment="1" applyProtection="1">
      <alignment horizontal="left" vertical="center"/>
      <protection locked="0"/>
    </xf>
    <xf numFmtId="0" fontId="48" fillId="89" borderId="108" xfId="0" applyFont="1" applyFill="1" applyBorder="1" applyAlignment="1" applyProtection="1">
      <alignment horizontal="left" vertical="center"/>
      <protection locked="0"/>
    </xf>
    <xf numFmtId="173" fontId="45" fillId="2" borderId="11" xfId="71" applyNumberFormat="1" applyFont="1" applyFill="1" applyBorder="1" applyAlignment="1" applyProtection="1">
      <alignment horizontal="center" vertical="center"/>
      <protection locked="0"/>
    </xf>
    <xf numFmtId="3" fontId="42" fillId="2" borderId="116" xfId="0" applyNumberFormat="1" applyFont="1" applyFill="1" applyBorder="1" applyAlignment="1" applyProtection="1">
      <alignment horizontal="center" vertical="center"/>
      <protection locked="0"/>
    </xf>
    <xf numFmtId="169" fontId="0" fillId="2" borderId="0" xfId="70" applyFont="1" applyFill="1" applyProtection="1">
      <protection locked="0"/>
    </xf>
    <xf numFmtId="286" fontId="45" fillId="2" borderId="11"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72" fontId="8" fillId="2" borderId="5" xfId="0" applyNumberFormat="1" applyFont="1" applyFill="1" applyBorder="1" applyAlignment="1" applyProtection="1">
      <alignment horizontal="center" vertical="center"/>
      <protection locked="0"/>
    </xf>
    <xf numFmtId="0" fontId="41" fillId="28" borderId="33" xfId="0" applyNumberFormat="1" applyFont="1" applyFill="1" applyBorder="1" applyAlignment="1" applyProtection="1">
      <alignment horizontal="center"/>
      <protection locked="0"/>
    </xf>
    <xf numFmtId="3" fontId="48" fillId="28" borderId="33" xfId="0" applyNumberFormat="1" applyFont="1" applyFill="1" applyBorder="1" applyAlignment="1" applyProtection="1">
      <alignment horizontal="center"/>
      <protection locked="0"/>
    </xf>
    <xf numFmtId="0" fontId="41" fillId="28" borderId="109" xfId="0" applyNumberFormat="1" applyFont="1" applyFill="1" applyBorder="1" applyAlignment="1" applyProtection="1">
      <alignment horizontal="center"/>
      <protection locked="0"/>
    </xf>
    <xf numFmtId="0" fontId="219" fillId="28" borderId="0" xfId="0" applyFont="1" applyFill="1" applyAlignment="1" applyProtection="1">
      <protection locked="0"/>
    </xf>
    <xf numFmtId="0" fontId="219" fillId="28" borderId="0" xfId="0" applyFont="1" applyFill="1" applyBorder="1" applyProtection="1">
      <protection locked="0"/>
    </xf>
    <xf numFmtId="0" fontId="44" fillId="90" borderId="0" xfId="0" applyFont="1" applyFill="1" applyBorder="1" applyAlignment="1" applyProtection="1">
      <alignment horizontal="center"/>
      <protection locked="0"/>
    </xf>
    <xf numFmtId="0" fontId="2" fillId="2" borderId="0" xfId="0" applyFont="1" applyFill="1" applyProtection="1">
      <protection locked="0"/>
    </xf>
    <xf numFmtId="0" fontId="13" fillId="2" borderId="0" xfId="0" applyFont="1" applyFill="1" applyBorder="1" applyProtection="1">
      <protection locked="0"/>
    </xf>
    <xf numFmtId="0" fontId="42" fillId="2" borderId="0" xfId="0" applyFont="1" applyFill="1" applyBorder="1" applyAlignment="1" applyProtection="1">
      <alignment horizontal="left" vertical="top"/>
      <protection locked="0"/>
    </xf>
    <xf numFmtId="178" fontId="212" fillId="90" borderId="27"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3" xfId="0" applyNumberFormat="1" applyFont="1" applyBorder="1" applyAlignment="1" applyProtection="1">
      <alignment horizontal="center"/>
      <protection locked="0"/>
    </xf>
    <xf numFmtId="38" fontId="48" fillId="28" borderId="33" xfId="0" applyNumberFormat="1" applyFont="1" applyFill="1" applyBorder="1" applyAlignment="1" applyProtection="1">
      <alignment horizontal="center"/>
      <protection locked="0"/>
    </xf>
    <xf numFmtId="0" fontId="2" fillId="2" borderId="0" xfId="0" applyFont="1" applyFill="1" applyBorder="1" applyProtection="1">
      <protection locked="0"/>
    </xf>
    <xf numFmtId="0" fontId="13" fillId="28" borderId="0" xfId="0" applyFont="1" applyFill="1" applyAlignment="1" applyProtection="1">
      <alignment wrapText="1"/>
      <protection locked="0"/>
    </xf>
    <xf numFmtId="0" fontId="13" fillId="28" borderId="0" xfId="0" applyFont="1" applyFill="1" applyBorder="1" applyProtection="1">
      <protection locked="0"/>
    </xf>
    <xf numFmtId="0" fontId="13" fillId="28" borderId="0" xfId="0" applyFont="1" applyFill="1" applyProtection="1">
      <protection locked="0"/>
    </xf>
    <xf numFmtId="9" fontId="41" fillId="28" borderId="0" xfId="0" applyNumberFormat="1" applyFont="1" applyFill="1" applyBorder="1" applyAlignment="1" applyProtection="1">
      <alignment horizontal="center" vertical="center"/>
      <protection locked="0"/>
    </xf>
    <xf numFmtId="3" fontId="214" fillId="2" borderId="0" xfId="0" applyNumberFormat="1" applyFont="1" applyFill="1" applyBorder="1" applyAlignment="1" applyProtection="1">
      <alignment horizontal="center" vertical="center"/>
      <protection locked="0"/>
    </xf>
    <xf numFmtId="9" fontId="41" fillId="28" borderId="0"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0" fontId="8" fillId="2" borderId="109" xfId="0" applyFont="1" applyFill="1" applyBorder="1" applyAlignment="1" applyProtection="1">
      <alignment horizontal="center" vertical="center" wrapText="1"/>
      <protection locked="0"/>
    </xf>
    <xf numFmtId="0" fontId="8" fillId="28" borderId="109" xfId="0" applyFont="1" applyFill="1" applyBorder="1" applyAlignment="1" applyProtection="1">
      <alignment horizontal="center" vertical="center" wrapText="1"/>
      <protection locked="0"/>
    </xf>
    <xf numFmtId="0" fontId="45" fillId="2" borderId="40" xfId="0" applyFont="1" applyFill="1" applyBorder="1" applyAlignment="1" applyProtection="1">
      <alignment horizontal="left" vertical="center" wrapText="1"/>
      <protection locked="0"/>
    </xf>
    <xf numFmtId="0" fontId="45" fillId="2" borderId="39"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 borderId="135"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8" xfId="0" applyFont="1" applyFill="1" applyBorder="1" applyAlignment="1" applyProtection="1">
      <alignment horizontal="left" vertical="center" wrapText="1"/>
      <protection locked="0"/>
    </xf>
    <xf numFmtId="43" fontId="8" fillId="2" borderId="0" xfId="71" applyFont="1" applyFill="1" applyBorder="1" applyAlignment="1" applyProtection="1">
      <alignment vertical="center"/>
      <protection locked="0"/>
    </xf>
    <xf numFmtId="43" fontId="8" fillId="2" borderId="0" xfId="71" applyFont="1" applyFill="1" applyBorder="1" applyAlignment="1" applyProtection="1">
      <protection locked="0"/>
    </xf>
    <xf numFmtId="180" fontId="8" fillId="2" borderId="0" xfId="70" applyNumberFormat="1" applyFont="1" applyFill="1" applyBorder="1" applyAlignment="1" applyProtection="1">
      <alignment horizontal="center"/>
      <protection locked="0"/>
    </xf>
    <xf numFmtId="43" fontId="8" fillId="2" borderId="0" xfId="71" applyFont="1" applyFill="1" applyBorder="1" applyAlignment="1" applyProtection="1">
      <alignment horizontal="center" vertical="center"/>
      <protection locked="0"/>
    </xf>
    <xf numFmtId="0" fontId="209" fillId="2" borderId="0" xfId="0" applyFont="1" applyFill="1" applyBorder="1" applyProtection="1">
      <protection locked="0"/>
    </xf>
    <xf numFmtId="0" fontId="45" fillId="2" borderId="0" xfId="0" applyFont="1" applyFill="1" applyBorder="1" applyAlignment="1" applyProtection="1">
      <alignment horizontal="center" vertical="center"/>
      <protection locked="0"/>
    </xf>
    <xf numFmtId="0" fontId="45"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45" fillId="2" borderId="88" xfId="0" applyFont="1" applyFill="1" applyBorder="1" applyAlignment="1" applyProtection="1">
      <alignment horizontal="left" vertical="center" wrapText="1"/>
      <protection locked="0"/>
    </xf>
    <xf numFmtId="0" fontId="5" fillId="2" borderId="0" xfId="0" applyFont="1" applyFill="1" applyBorder="1" applyProtection="1">
      <protection locked="0"/>
    </xf>
    <xf numFmtId="180" fontId="45" fillId="2" borderId="5" xfId="70" applyNumberFormat="1" applyFont="1" applyFill="1" applyBorder="1" applyProtection="1">
      <protection locked="0"/>
    </xf>
    <xf numFmtId="0" fontId="5" fillId="2" borderId="5"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 fontId="45" fillId="2" borderId="117" xfId="0" applyNumberFormat="1" applyFont="1" applyFill="1" applyBorder="1" applyAlignment="1" applyProtection="1">
      <alignment horizontal="center"/>
      <protection locked="0"/>
    </xf>
    <xf numFmtId="1" fontId="45" fillId="2" borderId="38"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Border="1" applyAlignment="1" applyProtection="1">
      <alignment vertical="center"/>
      <protection locked="0"/>
    </xf>
    <xf numFmtId="0" fontId="34" fillId="2" borderId="11"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4" fillId="2" borderId="0" xfId="0" applyFont="1" applyFill="1" applyAlignment="1" applyProtection="1">
      <alignment horizontal="center"/>
      <protection locked="0"/>
    </xf>
    <xf numFmtId="0" fontId="232" fillId="2" borderId="0" xfId="0" applyFont="1" applyFill="1" applyBorder="1" applyAlignment="1" applyProtection="1">
      <alignment horizontal="center"/>
      <protection locked="0"/>
    </xf>
    <xf numFmtId="0" fontId="235" fillId="2" borderId="0" xfId="0" applyFont="1" applyFill="1" applyBorder="1" applyAlignment="1" applyProtection="1">
      <alignment horizontal="center"/>
      <protection locked="0"/>
    </xf>
    <xf numFmtId="3" fontId="227"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4" fillId="2" borderId="0" xfId="0" applyFont="1" applyFill="1" applyBorder="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8" xfId="0" applyNumberFormat="1" applyFont="1" applyFill="1" applyBorder="1" applyAlignment="1" applyProtection="1">
      <alignment vertical="center"/>
      <protection locked="0"/>
    </xf>
    <xf numFmtId="3" fontId="231" fillId="0" borderId="88" xfId="0" applyNumberFormat="1" applyFont="1" applyFill="1" applyBorder="1" applyAlignment="1" applyProtection="1">
      <alignment vertical="center" wrapText="1"/>
      <protection locked="0"/>
    </xf>
    <xf numFmtId="0" fontId="91" fillId="2" borderId="88" xfId="0" applyFont="1" applyFill="1" applyBorder="1" applyAlignment="1" applyProtection="1">
      <alignment vertical="top" wrapText="1"/>
      <protection locked="0"/>
    </xf>
    <xf numFmtId="3" fontId="91" fillId="2" borderId="117"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0" fontId="232" fillId="2" borderId="0" xfId="0" applyFont="1" applyFill="1" applyBorder="1" applyAlignment="1" applyProtection="1">
      <alignment horizontal="center" vertical="center"/>
      <protection locked="0"/>
    </xf>
    <xf numFmtId="3" fontId="231" fillId="2" borderId="0" xfId="0" applyNumberFormat="1" applyFont="1" applyFill="1" applyBorder="1" applyAlignment="1" applyProtection="1">
      <alignment vertical="center"/>
      <protection locked="0"/>
    </xf>
    <xf numFmtId="3" fontId="47" fillId="2" borderId="0" xfId="0" applyNumberFormat="1" applyFont="1" applyFill="1" applyBorder="1" applyAlignment="1" applyProtection="1">
      <alignment vertical="center"/>
      <protection locked="0"/>
    </xf>
    <xf numFmtId="0" fontId="91" fillId="2" borderId="0" xfId="0" applyNumberFormat="1" applyFont="1" applyFill="1" applyBorder="1" applyAlignment="1" applyProtection="1">
      <alignment vertical="top"/>
      <protection locked="0"/>
    </xf>
    <xf numFmtId="0" fontId="91" fillId="2" borderId="0" xfId="0" applyNumberFormat="1" applyFont="1" applyFill="1" applyBorder="1" applyAlignment="1" applyProtection="1">
      <alignment vertical="top" wrapText="1"/>
      <protection locked="0"/>
    </xf>
    <xf numFmtId="3" fontId="91" fillId="2" borderId="0" xfId="0" applyNumberFormat="1" applyFont="1" applyFill="1" applyBorder="1" applyAlignment="1" applyProtection="1">
      <alignment vertical="center" wrapText="1"/>
      <protection locked="0"/>
    </xf>
    <xf numFmtId="3" fontId="91" fillId="2" borderId="0" xfId="0" applyNumberFormat="1" applyFont="1" applyFill="1" applyBorder="1" applyAlignment="1" applyProtection="1">
      <alignment horizontal="left" vertical="center"/>
      <protection locked="0"/>
    </xf>
    <xf numFmtId="3" fontId="231" fillId="0" borderId="0" xfId="0" applyNumberFormat="1" applyFont="1" applyFill="1" applyBorder="1" applyAlignment="1" applyProtection="1">
      <alignment vertical="center" wrapText="1"/>
      <protection locked="0"/>
    </xf>
    <xf numFmtId="3" fontId="47" fillId="2" borderId="0" xfId="0" applyNumberFormat="1" applyFont="1" applyFill="1" applyBorder="1" applyAlignment="1" applyProtection="1">
      <alignment horizontal="center" vertical="center"/>
      <protection locked="0"/>
    </xf>
    <xf numFmtId="0" fontId="232" fillId="2" borderId="11"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09" xfId="0" applyFont="1" applyFill="1" applyBorder="1" applyAlignment="1" applyProtection="1">
      <alignment horizontal="center"/>
      <protection locked="0"/>
    </xf>
    <xf numFmtId="175" fontId="91" fillId="2" borderId="36"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44" fillId="2" borderId="0" xfId="0" applyFont="1" applyFill="1" applyBorder="1" applyAlignment="1">
      <alignment horizontal="left" vertical="center"/>
    </xf>
    <xf numFmtId="0" fontId="91" fillId="2" borderId="0" xfId="0" applyFont="1" applyFill="1" applyBorder="1" applyAlignment="1">
      <alignment horizontal="left" wrapText="1"/>
    </xf>
    <xf numFmtId="0" fontId="44" fillId="2" borderId="0" xfId="0" applyFont="1" applyFill="1" applyBorder="1" applyAlignment="1" applyProtection="1">
      <alignment horizontal="left" vertical="top"/>
      <protection locked="0"/>
    </xf>
    <xf numFmtId="0" fontId="44" fillId="2" borderId="0" xfId="0" applyFont="1" applyFill="1" applyBorder="1" applyAlignment="1">
      <alignment horizontal="left" vertical="top"/>
    </xf>
    <xf numFmtId="0" fontId="91" fillId="2" borderId="0" xfId="0" applyFont="1" applyFill="1" applyBorder="1" applyAlignment="1" applyProtection="1">
      <alignment horizontal="left" vertical="center" wrapText="1"/>
      <protection locked="0"/>
    </xf>
    <xf numFmtId="0" fontId="91" fillId="28" borderId="138" xfId="0" applyFont="1" applyFill="1" applyBorder="1" applyAlignment="1">
      <alignment horizontal="left" vertical="center"/>
    </xf>
    <xf numFmtId="0" fontId="212" fillId="28" borderId="122" xfId="40" applyNumberFormat="1" applyFont="1" applyFill="1" applyBorder="1" applyAlignment="1">
      <alignment horizontal="left" vertical="center"/>
    </xf>
    <xf numFmtId="0" fontId="91" fillId="2" borderId="0" xfId="0" applyFont="1" applyFill="1" applyAlignment="1"/>
    <xf numFmtId="0" fontId="91" fillId="2" borderId="0" xfId="0" applyFont="1" applyFill="1" applyAlignment="1">
      <alignment wrapText="1"/>
    </xf>
    <xf numFmtId="0" fontId="91" fillId="2" borderId="0" xfId="0" applyFont="1" applyFill="1" applyAlignment="1">
      <alignment horizontal="left" wrapText="1"/>
    </xf>
    <xf numFmtId="0" fontId="91" fillId="2" borderId="0" xfId="0" applyFont="1" applyFill="1" applyAlignment="1">
      <alignment horizontal="left"/>
    </xf>
    <xf numFmtId="0" fontId="91" fillId="2" borderId="5" xfId="0" applyFont="1" applyFill="1" applyBorder="1" applyAlignment="1">
      <alignment horizontal="left" wrapText="1"/>
    </xf>
    <xf numFmtId="0" fontId="0" fillId="2" borderId="0" xfId="0" applyFont="1" applyFill="1" applyBorder="1" applyAlignment="1">
      <alignment vertical="center"/>
    </xf>
    <xf numFmtId="0" fontId="3" fillId="2" borderId="0" xfId="0" applyFont="1" applyFill="1" applyBorder="1" applyAlignment="1">
      <alignment vertical="center"/>
    </xf>
    <xf numFmtId="0" fontId="44" fillId="2" borderId="0" xfId="0" applyFont="1" applyFill="1" applyBorder="1" applyAlignment="1">
      <alignment horizontal="left"/>
    </xf>
    <xf numFmtId="0" fontId="91" fillId="2" borderId="0" xfId="40" applyNumberFormat="1" applyFont="1" applyFill="1" applyBorder="1" applyAlignment="1">
      <alignment vertical="center" wrapText="1"/>
    </xf>
    <xf numFmtId="0" fontId="8" fillId="2" borderId="109" xfId="0" applyFont="1" applyFill="1" applyBorder="1" applyAlignment="1" applyProtection="1">
      <alignment horizontal="left" vertical="center"/>
      <protection locked="0"/>
    </xf>
    <xf numFmtId="169" fontId="41" fillId="2" borderId="109" xfId="0" applyNumberFormat="1" applyFont="1" applyFill="1" applyBorder="1"/>
    <xf numFmtId="169" fontId="41" fillId="2" borderId="133" xfId="70" applyFont="1" applyFill="1" applyBorder="1"/>
    <xf numFmtId="169" fontId="41" fillId="2" borderId="109" xfId="70" applyFont="1" applyFill="1" applyBorder="1"/>
    <xf numFmtId="169" fontId="41" fillId="2" borderId="121" xfId="70" applyFont="1" applyFill="1" applyBorder="1"/>
    <xf numFmtId="169" fontId="41" fillId="2" borderId="136" xfId="70" applyFont="1" applyFill="1" applyBorder="1"/>
    <xf numFmtId="169" fontId="41" fillId="2" borderId="0" xfId="70" applyFont="1" applyFill="1"/>
    <xf numFmtId="0" fontId="47" fillId="88" borderId="94" xfId="0" applyNumberFormat="1" applyFont="1" applyFill="1" applyBorder="1" applyAlignment="1">
      <alignment horizontal="center" vertical="center" wrapText="1"/>
    </xf>
    <xf numFmtId="174" fontId="47" fillId="88" borderId="109" xfId="0" applyNumberFormat="1" applyFont="1" applyFill="1" applyBorder="1" applyAlignment="1">
      <alignment horizontal="center" vertical="center" wrapText="1"/>
    </xf>
    <xf numFmtId="0" fontId="91" fillId="2" borderId="0" xfId="0" applyFont="1" applyFill="1"/>
    <xf numFmtId="0" fontId="47" fillId="2" borderId="0" xfId="0" applyFont="1" applyFill="1"/>
    <xf numFmtId="174" fontId="47" fillId="88" borderId="94" xfId="0" applyNumberFormat="1" applyFont="1" applyFill="1" applyBorder="1" applyAlignment="1">
      <alignment horizontal="center" vertical="center" wrapText="1"/>
    </xf>
    <xf numFmtId="0" fontId="44" fillId="2" borderId="0" xfId="0" applyFont="1" applyFill="1" applyBorder="1" applyAlignment="1" applyProtection="1">
      <alignment horizontal="left" vertical="top"/>
      <protection locked="0"/>
    </xf>
    <xf numFmtId="0" fontId="0" fillId="92" borderId="0" xfId="0" applyFont="1" applyFill="1" applyBorder="1" applyAlignment="1">
      <alignment vertical="center"/>
    </xf>
    <xf numFmtId="0" fontId="0" fillId="92" borderId="0" xfId="0" applyFont="1" applyFill="1" applyBorder="1" applyAlignment="1">
      <alignment horizontal="left" vertical="center"/>
    </xf>
    <xf numFmtId="0" fontId="91" fillId="92" borderId="0" xfId="0" applyFont="1" applyFill="1" applyBorder="1" applyAlignment="1">
      <alignment horizontal="left" vertical="center"/>
    </xf>
    <xf numFmtId="178" fontId="212" fillId="92" borderId="27" xfId="40" applyNumberFormat="1" applyFont="1" applyFill="1" applyBorder="1" applyAlignment="1">
      <alignment horizontal="left" vertical="center"/>
    </xf>
    <xf numFmtId="0" fontId="48" fillId="92" borderId="0" xfId="0" applyFont="1" applyFill="1" applyBorder="1" applyAlignment="1">
      <alignment horizontal="left" vertical="center"/>
    </xf>
    <xf numFmtId="174" fontId="47" fillId="88" borderId="109" xfId="0" applyNumberFormat="1" applyFont="1" applyFill="1" applyBorder="1" applyAlignment="1">
      <alignment horizontal="left" vertical="center" wrapText="1"/>
    </xf>
    <xf numFmtId="174" fontId="47" fillId="88" borderId="94" xfId="0" applyNumberFormat="1" applyFont="1" applyFill="1" applyBorder="1" applyAlignment="1">
      <alignment horizontal="left" vertical="center" wrapText="1"/>
    </xf>
    <xf numFmtId="0" fontId="13" fillId="92" borderId="0" xfId="0" applyFont="1" applyFill="1" applyBorder="1" applyAlignment="1">
      <alignment vertical="center"/>
    </xf>
    <xf numFmtId="178" fontId="212" fillId="2" borderId="0" xfId="40" applyNumberFormat="1" applyFont="1" applyFill="1" applyBorder="1" applyAlignment="1" applyProtection="1">
      <alignment horizontal="left" vertical="center"/>
      <protection locked="0"/>
    </xf>
    <xf numFmtId="3" fontId="91" fillId="2" borderId="121" xfId="0" applyNumberFormat="1" applyFont="1" applyFill="1" applyBorder="1" applyAlignment="1">
      <alignment horizontal="center" vertical="center"/>
    </xf>
    <xf numFmtId="3" fontId="91" fillId="2" borderId="137" xfId="0" applyNumberFormat="1" applyFont="1" applyFill="1" applyBorder="1" applyAlignment="1">
      <alignment horizontal="center" vertical="center"/>
    </xf>
    <xf numFmtId="3" fontId="91" fillId="2" borderId="133" xfId="0" applyNumberFormat="1" applyFont="1" applyFill="1" applyBorder="1" applyAlignment="1">
      <alignment horizontal="center" vertical="center"/>
    </xf>
    <xf numFmtId="174" fontId="45" fillId="88" borderId="121" xfId="0" applyNumberFormat="1" applyFont="1" applyFill="1" applyBorder="1" applyAlignment="1">
      <alignment horizontal="center" vertical="center" wrapText="1"/>
    </xf>
    <xf numFmtId="174" fontId="45" fillId="88" borderId="137" xfId="0" applyNumberFormat="1" applyFont="1" applyFill="1" applyBorder="1" applyAlignment="1">
      <alignment horizontal="center" vertical="center" wrapText="1"/>
    </xf>
    <xf numFmtId="174" fontId="45" fillId="88" borderId="133" xfId="0" applyNumberFormat="1" applyFont="1" applyFill="1" applyBorder="1" applyAlignment="1">
      <alignment horizontal="center" vertical="center" wrapText="1"/>
    </xf>
    <xf numFmtId="174" fontId="91" fillId="88" borderId="121" xfId="0" applyNumberFormat="1" applyFont="1" applyFill="1" applyBorder="1" applyAlignment="1">
      <alignment horizontal="center" vertical="center" wrapText="1"/>
    </xf>
    <xf numFmtId="0" fontId="219" fillId="2" borderId="137" xfId="0" applyFont="1" applyFill="1" applyBorder="1"/>
    <xf numFmtId="174" fontId="91" fillId="88" borderId="137" xfId="0" applyNumberFormat="1" applyFont="1" applyFill="1" applyBorder="1" applyAlignment="1">
      <alignment horizontal="center" vertical="center" wrapText="1"/>
    </xf>
    <xf numFmtId="174" fontId="91" fillId="88" borderId="133" xfId="0" applyNumberFormat="1" applyFont="1" applyFill="1" applyBorder="1" applyAlignment="1">
      <alignment horizontal="center" vertical="center" wrapText="1"/>
    </xf>
    <xf numFmtId="3" fontId="45" fillId="2" borderId="121" xfId="0" applyNumberFormat="1" applyFont="1" applyFill="1" applyBorder="1" applyAlignment="1">
      <alignment horizontal="center" vertical="center"/>
    </xf>
    <xf numFmtId="3" fontId="45" fillId="2" borderId="137" xfId="0" applyNumberFormat="1" applyFont="1" applyFill="1" applyBorder="1" applyAlignment="1">
      <alignment horizontal="center" vertical="center"/>
    </xf>
    <xf numFmtId="3" fontId="45" fillId="2" borderId="133" xfId="0" applyNumberFormat="1" applyFont="1" applyFill="1" applyBorder="1" applyAlignment="1">
      <alignment horizontal="center" vertical="center"/>
    </xf>
    <xf numFmtId="0" fontId="44" fillId="2" borderId="0" xfId="0" applyFont="1" applyFill="1" applyBorder="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8" fontId="51" fillId="2" borderId="0" xfId="40" applyNumberFormat="1" applyFont="1" applyFill="1" applyBorder="1" applyAlignment="1">
      <alignment horizontal="left" vertical="center"/>
    </xf>
    <xf numFmtId="178"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0" fontId="7" fillId="28" borderId="0" xfId="0" applyFont="1" applyFill="1"/>
    <xf numFmtId="180" fontId="7" fillId="28" borderId="0" xfId="0" applyNumberFormat="1" applyFont="1" applyFill="1"/>
    <xf numFmtId="0" fontId="0" fillId="28" borderId="0" xfId="0" applyFont="1" applyFill="1"/>
    <xf numFmtId="0" fontId="0" fillId="28" borderId="0" xfId="0" applyFont="1" applyFill="1" applyAlignment="1">
      <alignment horizontal="center"/>
    </xf>
    <xf numFmtId="0" fontId="41" fillId="2" borderId="0" xfId="0" applyFont="1" applyFill="1" applyBorder="1" applyAlignment="1">
      <alignment horizontal="center" vertical="center"/>
    </xf>
    <xf numFmtId="0" fontId="8" fillId="2" borderId="3" xfId="0" applyFont="1" applyFill="1" applyBorder="1" applyAlignment="1" applyProtection="1">
      <alignment horizontal="left" vertical="center" wrapText="1"/>
      <protection locked="0"/>
    </xf>
    <xf numFmtId="0" fontId="0" fillId="92" borderId="0" xfId="0" applyFill="1"/>
    <xf numFmtId="0" fontId="44" fillId="2" borderId="0" xfId="0" applyFont="1" applyFill="1" applyAlignment="1">
      <alignment horizontal="center"/>
    </xf>
    <xf numFmtId="178" fontId="212" fillId="92" borderId="139" xfId="40" applyNumberFormat="1" applyFont="1" applyFill="1" applyBorder="1" applyAlignment="1">
      <alignment vertical="center"/>
    </xf>
    <xf numFmtId="0" fontId="48" fillId="92" borderId="0" xfId="0" applyFont="1" applyFill="1"/>
    <xf numFmtId="0" fontId="236" fillId="2" borderId="87" xfId="73" applyFont="1" applyFill="1" applyBorder="1" applyAlignment="1">
      <alignment vertical="center"/>
    </xf>
    <xf numFmtId="0" fontId="48" fillId="2" borderId="0" xfId="0" applyFont="1" applyFill="1" applyAlignment="1">
      <alignment horizontal="left" vertical="center"/>
    </xf>
    <xf numFmtId="0" fontId="212" fillId="2" borderId="0" xfId="40" applyNumberFormat="1" applyFont="1" applyFill="1" applyBorder="1" applyAlignment="1" applyProtection="1">
      <alignment vertical="center" wrapText="1"/>
      <protection locked="0"/>
    </xf>
    <xf numFmtId="0" fontId="48" fillId="92" borderId="0" xfId="0" applyFont="1" applyFill="1" applyAlignment="1"/>
    <xf numFmtId="0" fontId="38" fillId="92" borderId="0" xfId="73" applyFill="1"/>
    <xf numFmtId="0" fontId="91" fillId="2" borderId="0" xfId="0" applyFont="1" applyFill="1" applyBorder="1" applyAlignment="1">
      <alignment vertical="center" wrapText="1"/>
    </xf>
    <xf numFmtId="0" fontId="236" fillId="2" borderId="48" xfId="73" applyFont="1" applyFill="1" applyBorder="1" applyAlignment="1">
      <alignment vertical="center"/>
    </xf>
    <xf numFmtId="8" fontId="91" fillId="2" borderId="34" xfId="0" applyNumberFormat="1" applyFont="1" applyFill="1" applyBorder="1" applyAlignment="1">
      <alignment horizontal="center"/>
    </xf>
    <xf numFmtId="8" fontId="236" fillId="2" borderId="53" xfId="73" applyNumberFormat="1" applyFont="1" applyFill="1" applyBorder="1" applyAlignment="1">
      <alignment horizontal="center" vertical="center"/>
    </xf>
    <xf numFmtId="175" fontId="47" fillId="2" borderId="109" xfId="0" applyNumberFormat="1" applyFont="1" applyFill="1" applyBorder="1" applyAlignment="1">
      <alignment horizontal="center"/>
    </xf>
    <xf numFmtId="175" fontId="47" fillId="2" borderId="33" xfId="0" applyNumberFormat="1" applyFont="1" applyFill="1" applyBorder="1" applyAlignment="1">
      <alignment horizontal="center"/>
    </xf>
    <xf numFmtId="8" fontId="91" fillId="2" borderId="107" xfId="0" applyNumberFormat="1" applyFont="1" applyFill="1" applyBorder="1" applyAlignment="1">
      <alignment horizontal="center"/>
    </xf>
    <xf numFmtId="3" fontId="41" fillId="2" borderId="33" xfId="0" applyNumberFormat="1" applyFont="1" applyFill="1" applyBorder="1" applyAlignment="1" applyProtection="1">
      <alignment horizontal="center"/>
      <protection locked="0"/>
    </xf>
    <xf numFmtId="0" fontId="236" fillId="0" borderId="87" xfId="73" applyFont="1" applyBorder="1" applyAlignment="1">
      <alignment vertical="center"/>
    </xf>
    <xf numFmtId="0" fontId="217" fillId="2" borderId="109" xfId="0" applyFont="1" applyFill="1" applyBorder="1" applyAlignment="1">
      <alignment horizontal="left" vertical="top" wrapText="1"/>
    </xf>
    <xf numFmtId="173" fontId="45" fillId="2" borderId="11" xfId="70" applyNumberFormat="1" applyFont="1" applyFill="1" applyBorder="1" applyAlignment="1" applyProtection="1">
      <alignment horizontal="center" vertical="center"/>
      <protection locked="0"/>
    </xf>
    <xf numFmtId="0" fontId="0" fillId="2" borderId="88" xfId="0" applyFill="1" applyBorder="1" applyProtection="1">
      <protection locked="0"/>
    </xf>
    <xf numFmtId="0" fontId="34" fillId="2" borderId="88" xfId="0" applyFont="1" applyFill="1" applyBorder="1" applyProtection="1">
      <protection locked="0"/>
    </xf>
    <xf numFmtId="9" fontId="41" fillId="28" borderId="0" xfId="72" applyFont="1" applyFill="1" applyBorder="1" applyAlignment="1" applyProtection="1">
      <alignment horizontal="center" vertical="center"/>
      <protection locked="0"/>
    </xf>
    <xf numFmtId="0" fontId="0" fillId="2" borderId="0" xfId="0" applyFont="1" applyFill="1" applyBorder="1" applyAlignment="1">
      <alignment vertical="top"/>
    </xf>
    <xf numFmtId="0" fontId="13" fillId="2" borderId="109" xfId="0" applyFont="1" applyFill="1" applyBorder="1" applyAlignment="1">
      <alignment vertical="top"/>
    </xf>
    <xf numFmtId="0" fontId="0" fillId="90" borderId="0" xfId="0" applyFill="1"/>
    <xf numFmtId="0" fontId="217" fillId="2" borderId="109" xfId="0" applyFont="1" applyFill="1" applyBorder="1" applyAlignment="1">
      <alignment vertical="top" wrapText="1"/>
    </xf>
    <xf numFmtId="178" fontId="212" fillId="90" borderId="139" xfId="40" applyNumberFormat="1" applyFont="1" applyFill="1" applyBorder="1" applyAlignment="1">
      <alignment horizontal="left" vertical="center"/>
    </xf>
    <xf numFmtId="173" fontId="91" fillId="28" borderId="12" xfId="0" applyNumberFormat="1" applyFont="1" applyFill="1" applyBorder="1" applyAlignment="1">
      <alignment horizontal="center"/>
    </xf>
    <xf numFmtId="173" fontId="91" fillId="28" borderId="33" xfId="0" applyNumberFormat="1" applyFont="1" applyFill="1" applyBorder="1" applyAlignment="1">
      <alignment horizontal="center"/>
    </xf>
    <xf numFmtId="0" fontId="0" fillId="92" borderId="0" xfId="0" applyFill="1" applyBorder="1"/>
    <xf numFmtId="0" fontId="217" fillId="2" borderId="0" xfId="0" applyFont="1" applyFill="1" applyBorder="1" applyAlignment="1">
      <alignment horizontal="left" vertical="top" wrapText="1"/>
    </xf>
    <xf numFmtId="0" fontId="13" fillId="2" borderId="0" xfId="0" applyFont="1" applyFill="1" applyBorder="1" applyAlignment="1">
      <alignment horizontal="left" vertical="top" wrapText="1"/>
    </xf>
    <xf numFmtId="0" fontId="217" fillId="2" borderId="96" xfId="0" applyFont="1" applyFill="1" applyBorder="1" applyAlignment="1">
      <alignment vertical="top" wrapText="1"/>
    </xf>
    <xf numFmtId="0" fontId="0" fillId="90" borderId="109" xfId="0" applyFill="1" applyBorder="1"/>
    <xf numFmtId="0" fontId="13" fillId="2" borderId="0" xfId="0" applyFont="1" applyFill="1" applyAlignment="1">
      <alignment horizontal="center" vertical="center"/>
    </xf>
    <xf numFmtId="0" fontId="13" fillId="2" borderId="0" xfId="0" applyFont="1" applyFill="1" applyBorder="1" applyAlignment="1">
      <alignment vertical="center"/>
    </xf>
    <xf numFmtId="175" fontId="47" fillId="2" borderId="12" xfId="0" applyNumberFormat="1" applyFont="1" applyFill="1" applyBorder="1" applyAlignment="1">
      <alignment horizontal="left" vertical="center"/>
    </xf>
    <xf numFmtId="175" fontId="91" fillId="2" borderId="6" xfId="0" quotePrefix="1" applyNumberFormat="1" applyFont="1" applyFill="1" applyBorder="1" applyAlignment="1">
      <alignment horizontal="left" vertical="center"/>
    </xf>
    <xf numFmtId="175" fontId="221" fillId="2" borderId="6" xfId="0" applyNumberFormat="1" applyFont="1" applyFill="1" applyBorder="1" applyAlignment="1">
      <alignment horizontal="left" vertical="center"/>
    </xf>
    <xf numFmtId="175" fontId="47" fillId="2" borderId="6" xfId="0" applyNumberFormat="1" applyFont="1" applyFill="1" applyBorder="1" applyAlignment="1">
      <alignment horizontal="left" vertical="center"/>
    </xf>
    <xf numFmtId="175" fontId="47" fillId="2" borderId="6" xfId="0" quotePrefix="1" applyNumberFormat="1" applyFont="1" applyFill="1" applyBorder="1" applyAlignment="1">
      <alignment horizontal="left" vertical="center"/>
    </xf>
    <xf numFmtId="175" fontId="47" fillId="2" borderId="47" xfId="0" quotePrefix="1" applyNumberFormat="1" applyFont="1" applyFill="1" applyBorder="1" applyAlignment="1">
      <alignment horizontal="left" vertical="center"/>
    </xf>
    <xf numFmtId="0" fontId="91" fillId="2" borderId="118" xfId="0" applyNumberFormat="1" applyFont="1" applyFill="1" applyBorder="1" applyAlignment="1">
      <alignment horizontal="left" vertical="center"/>
    </xf>
    <xf numFmtId="0" fontId="91" fillId="2" borderId="141" xfId="0" applyNumberFormat="1" applyFont="1" applyFill="1" applyBorder="1" applyAlignment="1">
      <alignment horizontal="left" vertical="center"/>
    </xf>
    <xf numFmtId="0" fontId="91" fillId="2" borderId="54" xfId="0" applyNumberFormat="1" applyFont="1" applyFill="1" applyBorder="1" applyAlignment="1">
      <alignment horizontal="left" vertical="center"/>
    </xf>
    <xf numFmtId="0" fontId="48" fillId="2" borderId="12" xfId="0" applyFont="1" applyFill="1" applyBorder="1" applyAlignment="1">
      <alignment horizontal="left" vertical="center"/>
    </xf>
    <xf numFmtId="0" fontId="48" fillId="2" borderId="6" xfId="0" applyFont="1" applyFill="1" applyBorder="1" applyAlignment="1">
      <alignment horizontal="left" vertical="center"/>
    </xf>
    <xf numFmtId="0" fontId="91" fillId="2" borderId="6" xfId="0" applyNumberFormat="1" applyFont="1" applyFill="1" applyBorder="1" applyAlignment="1">
      <alignment horizontal="left" vertical="center"/>
    </xf>
    <xf numFmtId="0" fontId="13" fillId="2" borderId="47" xfId="0" applyFont="1" applyFill="1" applyBorder="1" applyAlignment="1">
      <alignment vertical="center"/>
    </xf>
    <xf numFmtId="175" fontId="91" fillId="2" borderId="118" xfId="0" applyNumberFormat="1" applyFont="1" applyFill="1" applyBorder="1" applyAlignment="1">
      <alignment horizontal="left" vertical="center" wrapText="1"/>
    </xf>
    <xf numFmtId="175" fontId="91" fillId="2" borderId="141" xfId="0" applyNumberFormat="1" applyFont="1" applyFill="1" applyBorder="1" applyAlignment="1">
      <alignment horizontal="left" vertical="center" wrapText="1"/>
    </xf>
    <xf numFmtId="175" fontId="91" fillId="2" borderId="141" xfId="0" applyNumberFormat="1" applyFont="1" applyFill="1" applyBorder="1" applyAlignment="1">
      <alignment horizontal="left" vertical="center"/>
    </xf>
    <xf numFmtId="175" fontId="91" fillId="2" borderId="141" xfId="0" applyNumberFormat="1" applyFont="1" applyFill="1" applyBorder="1" applyAlignment="1">
      <alignment horizontal="center" vertical="center"/>
    </xf>
    <xf numFmtId="175" fontId="91" fillId="2" borderId="54" xfId="0" applyNumberFormat="1" applyFont="1" applyFill="1" applyBorder="1" applyAlignment="1">
      <alignment horizontal="center" vertical="center"/>
    </xf>
    <xf numFmtId="0" fontId="13" fillId="2" borderId="6" xfId="0" applyFont="1" applyFill="1" applyBorder="1" applyAlignment="1">
      <alignment vertical="center"/>
    </xf>
    <xf numFmtId="0" fontId="48" fillId="92" borderId="0" xfId="0" applyFont="1" applyFill="1" applyAlignment="1">
      <alignment vertical="center"/>
    </xf>
    <xf numFmtId="0" fontId="0" fillId="92" borderId="0" xfId="0" applyFill="1" applyAlignment="1">
      <alignment vertical="center"/>
    </xf>
    <xf numFmtId="0" fontId="0" fillId="2" borderId="0" xfId="0" applyFill="1" applyAlignment="1">
      <alignment vertical="center"/>
    </xf>
    <xf numFmtId="0" fontId="237" fillId="2" borderId="0" xfId="0" applyFont="1" applyFill="1" applyBorder="1"/>
    <xf numFmtId="0" fontId="237" fillId="2" borderId="0" xfId="0" applyFont="1" applyFill="1"/>
    <xf numFmtId="0" fontId="45" fillId="2" borderId="48" xfId="0" applyFont="1" applyFill="1" applyBorder="1" applyAlignment="1">
      <alignment vertical="center" wrapText="1"/>
    </xf>
    <xf numFmtId="0" fontId="45" fillId="2" borderId="87" xfId="0" applyFont="1" applyFill="1" applyBorder="1" applyAlignment="1">
      <alignment vertical="center" wrapText="1"/>
    </xf>
    <xf numFmtId="0" fontId="45" fillId="2" borderId="9" xfId="0" applyFont="1" applyFill="1" applyBorder="1" applyAlignment="1">
      <alignment vertical="center"/>
    </xf>
    <xf numFmtId="0" fontId="45" fillId="2" borderId="87" xfId="0" applyFont="1" applyFill="1" applyBorder="1" applyAlignment="1">
      <alignment vertical="center"/>
    </xf>
    <xf numFmtId="0" fontId="45" fillId="2" borderId="9" xfId="0" applyFont="1" applyFill="1" applyBorder="1" applyAlignment="1">
      <alignment vertical="center" wrapText="1"/>
    </xf>
    <xf numFmtId="0" fontId="236" fillId="2" borderId="8" xfId="73" applyFont="1" applyFill="1" applyBorder="1" applyAlignment="1">
      <alignment vertical="center"/>
    </xf>
    <xf numFmtId="0" fontId="45" fillId="2" borderId="8" xfId="0" applyFont="1" applyFill="1" applyBorder="1" applyAlignment="1">
      <alignment vertical="top" wrapText="1"/>
    </xf>
    <xf numFmtId="0" fontId="237" fillId="2" borderId="0" xfId="0" applyFont="1" applyFill="1" applyAlignment="1">
      <alignment horizontal="left"/>
    </xf>
    <xf numFmtId="8" fontId="91" fillId="2" borderId="115" xfId="0" applyNumberFormat="1" applyFont="1" applyFill="1" applyBorder="1" applyAlignment="1">
      <alignment horizontal="center"/>
    </xf>
    <xf numFmtId="8" fontId="91" fillId="2" borderId="116" xfId="0" applyNumberFormat="1" applyFont="1" applyFill="1" applyBorder="1" applyAlignment="1">
      <alignment horizontal="center"/>
    </xf>
    <xf numFmtId="172" fontId="45" fillId="2" borderId="136" xfId="0" applyNumberFormat="1" applyFont="1" applyFill="1" applyBorder="1" applyAlignment="1" applyProtection="1">
      <alignment horizontal="center"/>
    </xf>
    <xf numFmtId="288" fontId="41" fillId="2" borderId="102" xfId="0" applyNumberFormat="1" applyFont="1" applyFill="1" applyBorder="1" applyAlignment="1" applyProtection="1">
      <alignment horizontal="center"/>
    </xf>
    <xf numFmtId="288" fontId="45" fillId="2" borderId="136" xfId="0" applyNumberFormat="1" applyFont="1" applyFill="1" applyBorder="1" applyAlignment="1" applyProtection="1">
      <alignment horizontal="center"/>
    </xf>
    <xf numFmtId="172" fontId="45" fillId="2" borderId="106" xfId="0" applyNumberFormat="1" applyFont="1" applyFill="1" applyBorder="1" applyAlignment="1" applyProtection="1">
      <alignment horizontal="center"/>
    </xf>
    <xf numFmtId="288" fontId="41" fillId="2" borderId="36" xfId="0" applyNumberFormat="1" applyFont="1" applyFill="1" applyBorder="1" applyAlignment="1" applyProtection="1">
      <alignment horizontal="center"/>
    </xf>
    <xf numFmtId="288" fontId="45" fillId="2" borderId="106" xfId="0" applyNumberFormat="1" applyFont="1" applyFill="1" applyBorder="1" applyAlignment="1" applyProtection="1">
      <alignment horizontal="center"/>
    </xf>
    <xf numFmtId="0" fontId="57" fillId="2" borderId="0" xfId="0" applyFont="1" applyFill="1" applyBorder="1" applyAlignment="1">
      <alignment horizontal="left" vertical="top"/>
    </xf>
    <xf numFmtId="0" fontId="13" fillId="93" borderId="109" xfId="0" applyFont="1" applyFill="1" applyBorder="1" applyAlignment="1">
      <alignment horizontal="left" vertical="top" wrapText="1"/>
    </xf>
    <xf numFmtId="0" fontId="0" fillId="28" borderId="109" xfId="0" applyFont="1" applyFill="1" applyBorder="1" applyAlignment="1">
      <alignment vertical="top"/>
    </xf>
    <xf numFmtId="3" fontId="0" fillId="28" borderId="40" xfId="0" applyNumberFormat="1" applyFont="1" applyFill="1" applyBorder="1" applyAlignment="1">
      <alignment vertical="top"/>
    </xf>
    <xf numFmtId="3" fontId="0" fillId="28" borderId="39" xfId="0" applyNumberFormat="1" applyFont="1" applyFill="1" applyBorder="1" applyAlignment="1">
      <alignment vertical="top"/>
    </xf>
    <xf numFmtId="3" fontId="0" fillId="28" borderId="41" xfId="0" applyNumberFormat="1" applyFont="1" applyFill="1" applyBorder="1" applyAlignment="1">
      <alignment vertical="top"/>
    </xf>
    <xf numFmtId="3" fontId="0" fillId="28" borderId="3" xfId="0" applyNumberFormat="1" applyFont="1" applyFill="1" applyBorder="1" applyAlignment="1">
      <alignment vertical="top"/>
    </xf>
    <xf numFmtId="3" fontId="0" fillId="28" borderId="34" xfId="0" applyNumberFormat="1" applyFont="1" applyFill="1" applyBorder="1" applyAlignment="1">
      <alignment vertical="top"/>
    </xf>
    <xf numFmtId="3" fontId="0" fillId="28" borderId="44" xfId="0" applyNumberFormat="1" applyFont="1" applyFill="1" applyBorder="1" applyAlignment="1">
      <alignment vertical="top"/>
    </xf>
    <xf numFmtId="3" fontId="0" fillId="28" borderId="135" xfId="0" applyNumberFormat="1" applyFont="1" applyFill="1" applyBorder="1" applyAlignment="1">
      <alignment vertical="top"/>
    </xf>
    <xf numFmtId="3" fontId="0" fillId="28" borderId="115" xfId="0" applyNumberFormat="1" applyFont="1" applyFill="1" applyBorder="1" applyAlignment="1">
      <alignment vertical="top"/>
    </xf>
    <xf numFmtId="3" fontId="0" fillId="28" borderId="116" xfId="0" applyNumberFormat="1" applyFont="1" applyFill="1" applyBorder="1" applyAlignment="1">
      <alignment vertical="top"/>
    </xf>
    <xf numFmtId="0" fontId="237" fillId="2" borderId="0" xfId="0" applyFont="1" applyFill="1" applyAlignment="1"/>
    <xf numFmtId="0" fontId="44" fillId="92" borderId="0" xfId="0" applyFont="1" applyFill="1"/>
    <xf numFmtId="0" fontId="0" fillId="2" borderId="0" xfId="0" applyFill="1" applyAlignment="1">
      <alignment wrapText="1"/>
    </xf>
    <xf numFmtId="0" fontId="52" fillId="26" borderId="48" xfId="0" applyFont="1" applyFill="1" applyBorder="1" applyAlignment="1">
      <alignment horizontal="center" vertical="center" wrapText="1"/>
    </xf>
    <xf numFmtId="0" fontId="44" fillId="2" borderId="117" xfId="0" applyFont="1" applyFill="1" applyBorder="1" applyAlignment="1">
      <alignment wrapText="1"/>
    </xf>
    <xf numFmtId="0" fontId="48" fillId="2" borderId="88" xfId="0" applyFont="1" applyFill="1" applyBorder="1" applyAlignment="1">
      <alignment wrapText="1"/>
    </xf>
    <xf numFmtId="0" fontId="91" fillId="2" borderId="0" xfId="0" applyFont="1" applyFill="1" applyBorder="1" applyAlignment="1"/>
    <xf numFmtId="0" fontId="0" fillId="2" borderId="0" xfId="0" applyFill="1" applyBorder="1" applyAlignment="1"/>
    <xf numFmtId="0" fontId="0" fillId="2" borderId="11" xfId="0" applyFill="1" applyBorder="1" applyAlignment="1"/>
    <xf numFmtId="0" fontId="48" fillId="2" borderId="108" xfId="0" applyFont="1" applyFill="1" applyBorder="1" applyAlignment="1">
      <alignment wrapText="1"/>
    </xf>
    <xf numFmtId="0" fontId="91" fillId="2" borderId="5" xfId="0" applyFont="1" applyFill="1" applyBorder="1" applyAlignment="1"/>
    <xf numFmtId="0" fontId="0" fillId="2" borderId="5" xfId="0" applyFill="1" applyBorder="1" applyAlignment="1"/>
    <xf numFmtId="0" fontId="0" fillId="2" borderId="111" xfId="0" applyFill="1" applyBorder="1" applyAlignment="1"/>
    <xf numFmtId="0" fontId="44" fillId="2" borderId="121" xfId="0" applyFont="1" applyFill="1" applyBorder="1" applyAlignment="1">
      <alignment wrapText="1"/>
    </xf>
    <xf numFmtId="0" fontId="0" fillId="2" borderId="117" xfId="0" applyFill="1" applyBorder="1" applyAlignment="1">
      <alignment wrapText="1"/>
    </xf>
    <xf numFmtId="0" fontId="0" fillId="2" borderId="102" xfId="0" applyFill="1" applyBorder="1" applyAlignment="1"/>
    <xf numFmtId="0" fontId="0" fillId="2" borderId="96" xfId="0" applyFill="1" applyBorder="1" applyAlignment="1"/>
    <xf numFmtId="0" fontId="44" fillId="2" borderId="88" xfId="0" applyFont="1" applyFill="1" applyBorder="1" applyAlignment="1">
      <alignment wrapText="1"/>
    </xf>
    <xf numFmtId="0" fontId="48" fillId="2" borderId="0" xfId="0" applyFont="1" applyFill="1" applyBorder="1" applyAlignment="1"/>
    <xf numFmtId="0" fontId="0" fillId="2" borderId="108" xfId="0" applyFill="1" applyBorder="1" applyAlignment="1">
      <alignment wrapText="1"/>
    </xf>
    <xf numFmtId="0" fontId="48" fillId="2" borderId="102" xfId="0" applyFont="1" applyFill="1" applyBorder="1" applyAlignment="1">
      <alignment vertical="center"/>
    </xf>
    <xf numFmtId="0" fontId="238" fillId="2" borderId="117" xfId="0" applyFont="1" applyFill="1" applyBorder="1" applyAlignment="1">
      <alignment vertical="center" wrapText="1"/>
    </xf>
    <xf numFmtId="0" fontId="0" fillId="2" borderId="88" xfId="0" applyFill="1" applyBorder="1" applyAlignment="1">
      <alignment wrapText="1"/>
    </xf>
    <xf numFmtId="0" fontId="7" fillId="2" borderId="0" xfId="0" applyFont="1" applyFill="1" applyBorder="1" applyAlignment="1"/>
    <xf numFmtId="0" fontId="238" fillId="2" borderId="108" xfId="0" applyFont="1" applyFill="1" applyBorder="1" applyAlignment="1">
      <alignment vertical="center" wrapText="1"/>
    </xf>
    <xf numFmtId="0" fontId="48" fillId="2" borderId="137" xfId="0" applyFont="1" applyFill="1" applyBorder="1" applyAlignment="1"/>
    <xf numFmtId="0" fontId="0" fillId="2" borderId="137" xfId="0" applyFill="1" applyBorder="1" applyAlignment="1"/>
    <xf numFmtId="0" fontId="0" fillId="2" borderId="133" xfId="0" applyFill="1" applyBorder="1" applyAlignment="1"/>
    <xf numFmtId="10" fontId="41" fillId="0" borderId="6" xfId="0" applyNumberFormat="1" applyFont="1" applyFill="1" applyBorder="1" applyAlignment="1" applyProtection="1">
      <alignment horizontal="center"/>
      <protection locked="0"/>
    </xf>
    <xf numFmtId="0" fontId="222" fillId="2" borderId="0" xfId="0" applyFont="1" applyFill="1" applyBorder="1" applyAlignment="1">
      <alignment horizontal="left" vertical="center"/>
    </xf>
    <xf numFmtId="169" fontId="212" fillId="2" borderId="0" xfId="70" applyFont="1" applyFill="1" applyBorder="1" applyAlignment="1">
      <alignment horizontal="left" vertical="center"/>
    </xf>
    <xf numFmtId="169" fontId="212" fillId="28" borderId="122" xfId="70" applyFont="1" applyFill="1" applyBorder="1" applyAlignment="1">
      <alignment horizontal="left" vertical="center"/>
    </xf>
    <xf numFmtId="181" fontId="212" fillId="28" borderId="122" xfId="71" applyNumberFormat="1" applyFont="1" applyFill="1" applyBorder="1" applyAlignment="1">
      <alignment horizontal="left" vertical="center"/>
    </xf>
    <xf numFmtId="0" fontId="13" fillId="2" borderId="0" xfId="0" applyFont="1" applyFill="1" applyBorder="1" applyAlignment="1"/>
    <xf numFmtId="0" fontId="48" fillId="2" borderId="0" xfId="0" applyFont="1" applyFill="1" applyBorder="1" applyAlignment="1">
      <alignment horizontal="center"/>
    </xf>
    <xf numFmtId="0" fontId="48" fillId="2" borderId="0" xfId="0" applyFont="1" applyFill="1" applyBorder="1" applyAlignment="1">
      <alignment horizontal="left" wrapText="1"/>
    </xf>
    <xf numFmtId="181" fontId="212" fillId="2" borderId="0" xfId="71" applyNumberFormat="1" applyFont="1" applyFill="1" applyBorder="1" applyAlignment="1">
      <alignment horizontal="left" vertical="center"/>
    </xf>
    <xf numFmtId="0" fontId="48" fillId="2" borderId="0" xfId="0" applyFont="1" applyFill="1" applyBorder="1" applyAlignment="1">
      <alignment wrapText="1"/>
    </xf>
    <xf numFmtId="0" fontId="91" fillId="2" borderId="0" xfId="0" applyFont="1" applyFill="1" applyBorder="1" applyAlignment="1">
      <alignment horizontal="left" vertical="center"/>
    </xf>
    <xf numFmtId="9" fontId="72" fillId="26" borderId="34" xfId="5151" applyNumberFormat="1" applyFont="1" applyFill="1" applyBorder="1" applyAlignment="1">
      <alignment horizontal="center" vertical="center" wrapText="1"/>
    </xf>
    <xf numFmtId="0" fontId="5" fillId="28" borderId="34" xfId="0" applyFont="1" applyFill="1" applyBorder="1" applyProtection="1">
      <protection locked="0"/>
    </xf>
    <xf numFmtId="17" fontId="5" fillId="28" borderId="34" xfId="0" applyNumberFormat="1" applyFont="1" applyFill="1" applyBorder="1"/>
    <xf numFmtId="175" fontId="241" fillId="2" borderId="0" xfId="5151" applyNumberFormat="1" applyFont="1" applyFill="1" applyBorder="1" applyAlignment="1">
      <alignment vertical="center"/>
    </xf>
    <xf numFmtId="175" fontId="242" fillId="2" borderId="0" xfId="5151" applyNumberFormat="1" applyFont="1" applyFill="1" applyBorder="1" applyAlignment="1">
      <alignment vertical="center"/>
    </xf>
    <xf numFmtId="0" fontId="13" fillId="28" borderId="0" xfId="0" applyFont="1" applyFill="1"/>
    <xf numFmtId="10" fontId="45" fillId="0" borderId="6" xfId="0" applyNumberFormat="1" applyFont="1" applyFill="1" applyBorder="1" applyAlignment="1" applyProtection="1">
      <alignment horizontal="center"/>
      <protection locked="0"/>
    </xf>
    <xf numFmtId="9" fontId="72" fillId="26" borderId="34" xfId="5151" applyNumberFormat="1" applyFont="1" applyFill="1" applyBorder="1" applyAlignment="1">
      <alignment horizontal="center" vertical="center" wrapText="1"/>
    </xf>
    <xf numFmtId="0" fontId="5" fillId="28" borderId="34" xfId="0" applyFont="1" applyFill="1" applyBorder="1" applyAlignment="1" applyProtection="1">
      <alignment horizontal="center"/>
      <protection locked="0"/>
    </xf>
    <xf numFmtId="0" fontId="5" fillId="28" borderId="34" xfId="0" quotePrefix="1" applyFont="1" applyFill="1" applyBorder="1" applyProtection="1">
      <protection locked="0"/>
    </xf>
    <xf numFmtId="40" fontId="244" fillId="28" borderId="34" xfId="0" quotePrefix="1" applyNumberFormat="1" applyFont="1" applyFill="1" applyBorder="1" applyAlignment="1" applyProtection="1">
      <alignment horizontal="center"/>
      <protection locked="0"/>
    </xf>
    <xf numFmtId="40" fontId="245" fillId="28" borderId="34" xfId="0" applyNumberFormat="1" applyFont="1" applyFill="1" applyBorder="1" applyAlignment="1" applyProtection="1">
      <alignment horizontal="center"/>
      <protection locked="0"/>
    </xf>
    <xf numFmtId="40" fontId="5" fillId="28" borderId="34" xfId="0" quotePrefix="1" applyNumberFormat="1" applyFont="1" applyFill="1" applyBorder="1" applyAlignment="1" applyProtection="1">
      <alignment horizontal="center"/>
      <protection locked="0"/>
    </xf>
    <xf numFmtId="17" fontId="4" fillId="28" borderId="34" xfId="0" applyNumberFormat="1" applyFont="1" applyFill="1" applyBorder="1"/>
    <xf numFmtId="0" fontId="4" fillId="28" borderId="34" xfId="0" applyFont="1" applyFill="1" applyBorder="1" applyProtection="1">
      <protection locked="0"/>
    </xf>
    <xf numFmtId="0" fontId="4" fillId="28" borderId="34" xfId="0" quotePrefix="1" applyFont="1" applyFill="1" applyBorder="1" applyProtection="1">
      <protection locked="0"/>
    </xf>
    <xf numFmtId="0" fontId="52" fillId="26" borderId="100" xfId="0" applyNumberFormat="1" applyFont="1" applyFill="1" applyBorder="1" applyAlignment="1" applyProtection="1">
      <alignment horizontal="center" vertical="center" wrapText="1"/>
      <protection locked="0"/>
    </xf>
    <xf numFmtId="0" fontId="52" fillId="26" borderId="105"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horizontal="left" vertical="center"/>
      <protection locked="0"/>
    </xf>
    <xf numFmtId="39" fontId="42" fillId="2" borderId="0" xfId="0" applyNumberFormat="1" applyFont="1" applyFill="1" applyBorder="1" applyAlignment="1" applyProtection="1">
      <alignment horizontal="center"/>
      <protection locked="0"/>
    </xf>
    <xf numFmtId="39" fontId="41" fillId="2" borderId="0" xfId="0" applyNumberFormat="1" applyFont="1" applyFill="1" applyBorder="1" applyAlignment="1" applyProtection="1">
      <alignment horizontal="center"/>
      <protection locked="0"/>
    </xf>
    <xf numFmtId="39" fontId="58" fillId="2" borderId="0" xfId="0" applyNumberFormat="1" applyFont="1" applyFill="1" applyBorder="1" applyAlignment="1" applyProtection="1">
      <alignment horizontal="left"/>
      <protection locked="0"/>
    </xf>
    <xf numFmtId="39" fontId="58" fillId="2" borderId="0" xfId="0" applyNumberFormat="1" applyFont="1" applyFill="1" applyBorder="1" applyAlignment="1" applyProtection="1">
      <alignment horizontal="center"/>
      <protection locked="0"/>
    </xf>
    <xf numFmtId="0" fontId="52" fillId="26" borderId="142" xfId="0" applyNumberFormat="1" applyFont="1" applyFill="1" applyBorder="1" applyAlignment="1" applyProtection="1">
      <alignment horizontal="center" vertical="center" wrapText="1"/>
      <protection locked="0"/>
    </xf>
    <xf numFmtId="3" fontId="8" fillId="2" borderId="144" xfId="0" applyNumberFormat="1" applyFont="1" applyFill="1" applyBorder="1" applyAlignment="1" applyProtection="1">
      <alignment vertical="center" wrapText="1"/>
      <protection locked="0"/>
    </xf>
    <xf numFmtId="0" fontId="52" fillId="26" borderId="145" xfId="0" applyNumberFormat="1" applyFont="1" applyFill="1" applyBorder="1" applyAlignment="1" applyProtection="1">
      <alignment horizontal="center" vertical="center" wrapText="1"/>
      <protection locked="0"/>
    </xf>
    <xf numFmtId="0" fontId="52" fillId="26" borderId="146" xfId="0" applyNumberFormat="1" applyFont="1" applyFill="1" applyBorder="1" applyAlignment="1" applyProtection="1">
      <alignment horizontal="center" vertical="center" wrapText="1"/>
      <protection locked="0"/>
    </xf>
    <xf numFmtId="0" fontId="52" fillId="26" borderId="147" xfId="0" applyNumberFormat="1" applyFont="1" applyFill="1" applyBorder="1" applyAlignment="1" applyProtection="1">
      <alignment horizontal="center" vertical="center" wrapText="1"/>
      <protection locked="0"/>
    </xf>
    <xf numFmtId="0" fontId="52" fillId="26" borderId="148" xfId="0" applyNumberFormat="1" applyFont="1" applyFill="1" applyBorder="1" applyAlignment="1" applyProtection="1">
      <alignment horizontal="center" vertical="center" wrapText="1"/>
      <protection locked="0"/>
    </xf>
    <xf numFmtId="0" fontId="52" fillId="26" borderId="149" xfId="0" applyNumberFormat="1" applyFont="1" applyFill="1" applyBorder="1" applyAlignment="1" applyProtection="1">
      <alignment horizontal="center" vertical="center" wrapText="1"/>
      <protection locked="0"/>
    </xf>
    <xf numFmtId="0" fontId="52" fillId="26" borderId="151"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vertical="center" wrapText="1"/>
      <protection locked="0"/>
    </xf>
    <xf numFmtId="0" fontId="52" fillId="26" borderId="99" xfId="0" applyNumberFormat="1" applyFont="1" applyFill="1" applyBorder="1" applyAlignment="1" applyProtection="1">
      <alignment vertical="center" wrapText="1"/>
      <protection locked="0"/>
    </xf>
    <xf numFmtId="0" fontId="52" fillId="26" borderId="100" xfId="0" applyNumberFormat="1" applyFont="1" applyFill="1" applyBorder="1" applyAlignment="1" applyProtection="1">
      <alignment vertical="center" wrapText="1"/>
      <protection locked="0"/>
    </xf>
    <xf numFmtId="8" fontId="91" fillId="2" borderId="3" xfId="0" applyNumberFormat="1" applyFont="1" applyFill="1" applyBorder="1" applyAlignment="1">
      <alignment horizontal="center"/>
    </xf>
    <xf numFmtId="3" fontId="45" fillId="28" borderId="0" xfId="0" applyNumberFormat="1" applyFont="1" applyFill="1" applyBorder="1" applyAlignment="1" applyProtection="1">
      <alignment horizontal="center" vertical="center"/>
      <protection locked="0"/>
    </xf>
    <xf numFmtId="0" fontId="0" fillId="2" borderId="11" xfId="0" applyFill="1" applyBorder="1" applyProtection="1">
      <protection locked="0"/>
    </xf>
    <xf numFmtId="0" fontId="219" fillId="2" borderId="0" xfId="0" applyFont="1" applyFill="1" applyProtection="1">
      <protection locked="0"/>
    </xf>
    <xf numFmtId="0" fontId="58" fillId="2" borderId="0" xfId="0" applyFont="1" applyFill="1" applyAlignment="1" applyProtection="1">
      <protection locked="0"/>
    </xf>
    <xf numFmtId="0" fontId="45" fillId="2" borderId="0" xfId="0" applyNumberFormat="1" applyFont="1" applyFill="1" applyBorder="1" applyAlignment="1" applyProtection="1">
      <alignment vertical="center"/>
      <protection locked="0"/>
    </xf>
    <xf numFmtId="0" fontId="231" fillId="2" borderId="0" xfId="0" applyFont="1" applyFill="1" applyBorder="1" applyAlignment="1" applyProtection="1">
      <alignment vertical="top" wrapText="1"/>
      <protection locked="0"/>
    </xf>
    <xf numFmtId="175" fontId="47" fillId="2" borderId="109" xfId="0" applyNumberFormat="1" applyFont="1" applyFill="1" applyBorder="1" applyAlignment="1">
      <alignment horizontal="center" wrapText="1"/>
    </xf>
    <xf numFmtId="175" fontId="91" fillId="2" borderId="106" xfId="0" applyNumberFormat="1" applyFont="1" applyFill="1" applyBorder="1" applyAlignment="1">
      <alignment horizontal="center"/>
    </xf>
    <xf numFmtId="175" fontId="91" fillId="2" borderId="6" xfId="0" applyNumberFormat="1" applyFont="1" applyFill="1" applyBorder="1" applyAlignment="1">
      <alignment horizontal="center"/>
    </xf>
    <xf numFmtId="175" fontId="91" fillId="2" borderId="136" xfId="0" applyNumberFormat="1" applyFont="1" applyFill="1" applyBorder="1" applyAlignment="1">
      <alignment horizontal="center"/>
    </xf>
    <xf numFmtId="3" fontId="45" fillId="0" borderId="0" xfId="0" applyNumberFormat="1" applyFont="1" applyFill="1" applyBorder="1" applyAlignment="1" applyProtection="1">
      <alignment horizontal="center" vertical="center"/>
      <protection locked="0"/>
    </xf>
    <xf numFmtId="3" fontId="49" fillId="0" borderId="11" xfId="0" applyNumberFormat="1" applyFont="1" applyFill="1" applyBorder="1" applyAlignment="1" applyProtection="1">
      <alignment horizontal="center" vertical="center"/>
      <protection locked="0"/>
    </xf>
    <xf numFmtId="1" fontId="45" fillId="2" borderId="0" xfId="0" applyNumberFormat="1" applyFont="1" applyFill="1" applyBorder="1" applyAlignment="1" applyProtection="1">
      <alignment horizontal="center" vertical="center"/>
      <protection locked="0"/>
    </xf>
    <xf numFmtId="1" fontId="45" fillId="2" borderId="5" xfId="0" applyNumberFormat="1" applyFont="1" applyFill="1" applyBorder="1" applyAlignment="1" applyProtection="1">
      <alignment horizontal="center" vertical="center"/>
      <protection locked="0"/>
    </xf>
    <xf numFmtId="1" fontId="45" fillId="28" borderId="34" xfId="70" applyNumberFormat="1" applyFont="1" applyFill="1" applyBorder="1" applyAlignment="1" applyProtection="1">
      <alignment horizontal="center"/>
      <protection locked="0"/>
    </xf>
    <xf numFmtId="1" fontId="45" fillId="28" borderId="44" xfId="70" applyNumberFormat="1" applyFont="1" applyFill="1" applyBorder="1" applyAlignment="1" applyProtection="1">
      <alignment horizontal="center"/>
      <protection locked="0"/>
    </xf>
    <xf numFmtId="1" fontId="45" fillId="2" borderId="108" xfId="0" applyNumberFormat="1" applyFont="1" applyFill="1" applyBorder="1" applyAlignment="1" applyProtection="1">
      <alignment horizontal="center"/>
      <protection locked="0"/>
    </xf>
    <xf numFmtId="288" fontId="41" fillId="2" borderId="5" xfId="0" applyNumberFormat="1" applyFont="1" applyFill="1" applyBorder="1" applyAlignment="1" applyProtection="1">
      <alignment horizontal="center"/>
    </xf>
    <xf numFmtId="288" fontId="45" fillId="2" borderId="8" xfId="0" applyNumberFormat="1" applyFont="1" applyFill="1" applyBorder="1" applyAlignment="1" applyProtection="1">
      <alignment horizontal="center"/>
    </xf>
    <xf numFmtId="1" fontId="45" fillId="2" borderId="107" xfId="0" applyNumberFormat="1" applyFont="1" applyFill="1" applyBorder="1" applyAlignment="1" applyProtection="1">
      <alignment horizontal="center"/>
      <protection locked="0"/>
    </xf>
    <xf numFmtId="172" fontId="45" fillId="2" borderId="6" xfId="0" applyNumberFormat="1" applyFont="1" applyFill="1" applyBorder="1" applyAlignment="1" applyProtection="1">
      <alignment horizontal="center"/>
    </xf>
    <xf numFmtId="288" fontId="41" fillId="2" borderId="141" xfId="0" applyNumberFormat="1" applyFont="1" applyFill="1" applyBorder="1" applyAlignment="1" applyProtection="1">
      <alignment horizontal="center"/>
    </xf>
    <xf numFmtId="288" fontId="45" fillId="2" borderId="6" xfId="0" applyNumberFormat="1" applyFont="1" applyFill="1" applyBorder="1" applyAlignment="1" applyProtection="1">
      <alignment horizontal="center"/>
    </xf>
    <xf numFmtId="3" fontId="8" fillId="2" borderId="153" xfId="0" applyNumberFormat="1" applyFont="1" applyFill="1" applyBorder="1" applyAlignment="1" applyProtection="1">
      <alignment horizontal="center" vertical="center"/>
      <protection locked="0"/>
    </xf>
    <xf numFmtId="286" fontId="45" fillId="2" borderId="79" xfId="0" applyNumberFormat="1" applyFont="1" applyFill="1" applyBorder="1" applyAlignment="1" applyProtection="1">
      <alignment horizontal="center" vertical="center"/>
      <protection locked="0"/>
    </xf>
    <xf numFmtId="173" fontId="45" fillId="2" borderId="79" xfId="70" applyNumberFormat="1" applyFont="1" applyFill="1" applyBorder="1" applyAlignment="1" applyProtection="1">
      <alignment horizontal="center" vertical="center"/>
      <protection locked="0"/>
    </xf>
    <xf numFmtId="173" fontId="8" fillId="2" borderId="79" xfId="70" applyNumberFormat="1" applyFont="1" applyFill="1" applyBorder="1" applyAlignment="1" applyProtection="1">
      <alignment horizontal="center" vertical="center"/>
      <protection locked="0"/>
    </xf>
    <xf numFmtId="173" fontId="8" fillId="2" borderId="11" xfId="71" applyNumberFormat="1" applyFont="1" applyFill="1" applyBorder="1" applyAlignment="1" applyProtection="1">
      <alignment horizontal="center" vertical="center"/>
      <protection locked="0"/>
    </xf>
    <xf numFmtId="173" fontId="8" fillId="2" borderId="11" xfId="0" applyNumberFormat="1" applyFont="1" applyFill="1" applyBorder="1" applyAlignment="1" applyProtection="1">
      <alignment horizontal="center" vertical="center"/>
      <protection locked="0"/>
    </xf>
    <xf numFmtId="173" fontId="8" fillId="2" borderId="111" xfId="70" applyNumberFormat="1" applyFont="1" applyFill="1" applyBorder="1" applyAlignment="1" applyProtection="1">
      <alignment horizontal="center" vertical="center"/>
      <protection locked="0"/>
    </xf>
    <xf numFmtId="0" fontId="247" fillId="94" borderId="154" xfId="0" applyFont="1" applyFill="1" applyBorder="1" applyAlignment="1" applyProtection="1">
      <alignment horizontal="left" wrapText="1"/>
      <protection locked="0"/>
    </xf>
    <xf numFmtId="0" fontId="58" fillId="94" borderId="155" xfId="0" applyFont="1" applyFill="1" applyBorder="1" applyAlignment="1" applyProtection="1">
      <protection locked="0"/>
    </xf>
    <xf numFmtId="39" fontId="42" fillId="94" borderId="155" xfId="0" applyNumberFormat="1" applyFont="1" applyFill="1" applyBorder="1" applyAlignment="1" applyProtection="1">
      <alignment horizontal="center"/>
      <protection locked="0"/>
    </xf>
    <xf numFmtId="3" fontId="45" fillId="94" borderId="155" xfId="0" applyNumberFormat="1" applyFont="1" applyFill="1" applyBorder="1" applyAlignment="1" applyProtection="1">
      <alignment vertical="center"/>
      <protection locked="0"/>
    </xf>
    <xf numFmtId="0" fontId="45" fillId="94" borderId="155" xfId="0" applyNumberFormat="1" applyFont="1" applyFill="1" applyBorder="1" applyAlignment="1" applyProtection="1">
      <alignment vertical="center"/>
      <protection locked="0"/>
    </xf>
    <xf numFmtId="0" fontId="41" fillId="94" borderId="155" xfId="0" applyFont="1" applyFill="1" applyBorder="1" applyAlignment="1" applyProtection="1">
      <alignment horizontal="center" vertical="center"/>
      <protection locked="0"/>
    </xf>
    <xf numFmtId="0" fontId="41" fillId="94" borderId="156" xfId="0" applyFont="1" applyFill="1" applyBorder="1" applyAlignment="1" applyProtection="1">
      <alignment horizontal="center" vertical="center"/>
      <protection locked="0"/>
    </xf>
    <xf numFmtId="0" fontId="41" fillId="2" borderId="111" xfId="0" applyFont="1" applyFill="1" applyBorder="1" applyAlignment="1" applyProtection="1">
      <alignment horizontal="center" vertical="center"/>
      <protection locked="0"/>
    </xf>
    <xf numFmtId="174" fontId="213" fillId="27" borderId="8" xfId="0" applyNumberFormat="1" applyFont="1" applyFill="1" applyBorder="1" applyAlignment="1">
      <alignment horizontal="center" vertical="center" wrapText="1"/>
    </xf>
    <xf numFmtId="173" fontId="47" fillId="2" borderId="109" xfId="0" applyNumberFormat="1" applyFont="1" applyFill="1" applyBorder="1" applyAlignment="1">
      <alignment horizontal="center"/>
    </xf>
    <xf numFmtId="17" fontId="41" fillId="28" borderId="158" xfId="0" applyNumberFormat="1" applyFont="1" applyFill="1" applyBorder="1"/>
    <xf numFmtId="0" fontId="41" fillId="28" borderId="158" xfId="0" applyFont="1" applyFill="1" applyBorder="1"/>
    <xf numFmtId="10" fontId="45" fillId="28" borderId="158" xfId="0" applyNumberFormat="1" applyFont="1" applyFill="1" applyBorder="1"/>
    <xf numFmtId="173" fontId="41" fillId="28" borderId="158" xfId="0" applyNumberFormat="1" applyFont="1" applyFill="1" applyBorder="1" applyProtection="1">
      <protection locked="0"/>
    </xf>
    <xf numFmtId="173" fontId="45" fillId="28" borderId="158" xfId="70" applyNumberFormat="1" applyFont="1" applyFill="1" applyBorder="1" applyProtection="1"/>
    <xf numFmtId="10" fontId="41" fillId="2" borderId="0" xfId="0" applyNumberFormat="1" applyFont="1" applyFill="1" applyBorder="1" applyAlignment="1" applyProtection="1">
      <alignment horizontal="center"/>
      <protection locked="0"/>
    </xf>
    <xf numFmtId="0" fontId="48" fillId="2" borderId="5" xfId="0" applyFont="1" applyFill="1" applyBorder="1" applyAlignment="1">
      <alignment horizontal="left" vertical="center"/>
    </xf>
    <xf numFmtId="0" fontId="41" fillId="2" borderId="5" xfId="0" applyFont="1" applyFill="1" applyBorder="1" applyAlignment="1">
      <alignment horizontal="center" vertical="center"/>
    </xf>
    <xf numFmtId="287" fontId="216" fillId="2" borderId="159" xfId="70" applyNumberFormat="1" applyFont="1" applyFill="1" applyBorder="1" applyAlignment="1">
      <alignment horizontal="left" vertical="center"/>
    </xf>
    <xf numFmtId="287" fontId="216" fillId="2" borderId="88" xfId="70" applyNumberFormat="1" applyFont="1" applyFill="1" applyBorder="1" applyAlignment="1">
      <alignment horizontal="left" vertical="center"/>
    </xf>
    <xf numFmtId="0" fontId="44" fillId="94" borderId="154" xfId="0" applyFont="1" applyFill="1" applyBorder="1" applyAlignment="1">
      <alignment vertical="center"/>
    </xf>
    <xf numFmtId="0" fontId="44" fillId="94" borderId="155" xfId="0" applyFont="1" applyFill="1" applyBorder="1" applyAlignment="1">
      <alignment vertical="center"/>
    </xf>
    <xf numFmtId="8" fontId="91" fillId="94" borderId="155" xfId="0" applyNumberFormat="1" applyFont="1" applyFill="1" applyBorder="1" applyAlignment="1">
      <alignment horizontal="center"/>
    </xf>
    <xf numFmtId="8" fontId="91" fillId="94" borderId="156" xfId="0" applyNumberFormat="1" applyFont="1" applyFill="1" applyBorder="1" applyAlignment="1">
      <alignment horizontal="center"/>
    </xf>
    <xf numFmtId="0" fontId="44" fillId="2" borderId="117" xfId="0" applyFont="1" applyFill="1" applyBorder="1" applyAlignment="1">
      <alignment vertical="center" wrapText="1"/>
    </xf>
    <xf numFmtId="0" fontId="247" fillId="92" borderId="0" xfId="0" applyFont="1" applyFill="1" applyBorder="1" applyAlignment="1" applyProtection="1">
      <alignment horizontal="left" vertical="center" wrapText="1"/>
      <protection locked="0"/>
    </xf>
    <xf numFmtId="0" fontId="247" fillId="2" borderId="0" xfId="0" applyFont="1" applyFill="1" applyBorder="1" applyAlignment="1" applyProtection="1">
      <alignment horizontal="left" vertical="center" wrapText="1"/>
      <protection locked="0"/>
    </xf>
    <xf numFmtId="0" fontId="45" fillId="2" borderId="0" xfId="0" applyFont="1" applyFill="1" applyBorder="1" applyAlignment="1" applyProtection="1">
      <alignment horizontal="left" vertical="top" wrapText="1"/>
      <protection locked="0"/>
    </xf>
    <xf numFmtId="0" fontId="45" fillId="2" borderId="0" xfId="0" applyFont="1" applyFill="1" applyBorder="1" applyAlignment="1" applyProtection="1">
      <alignment horizontal="left" vertical="top"/>
      <protection locked="0"/>
    </xf>
    <xf numFmtId="0" fontId="44" fillId="2" borderId="0" xfId="0" applyFont="1" applyFill="1" applyBorder="1" applyAlignment="1">
      <alignment vertical="top"/>
    </xf>
    <xf numFmtId="0" fontId="48" fillId="2" borderId="0" xfId="0" applyFont="1" applyFill="1" applyBorder="1" applyAlignment="1">
      <alignment vertical="top" wrapText="1"/>
    </xf>
    <xf numFmtId="288" fontId="41" fillId="2" borderId="6" xfId="0" applyNumberFormat="1" applyFont="1" applyFill="1" applyBorder="1" applyAlignment="1" applyProtection="1">
      <alignment horizontal="center"/>
    </xf>
    <xf numFmtId="172" fontId="45" fillId="2" borderId="87" xfId="0" applyNumberFormat="1" applyFont="1" applyFill="1" applyBorder="1" applyAlignment="1" applyProtection="1">
      <alignment horizontal="center"/>
    </xf>
    <xf numFmtId="288" fontId="41" fillId="2" borderId="47" xfId="0" applyNumberFormat="1" applyFont="1" applyFill="1" applyBorder="1" applyAlignment="1" applyProtection="1">
      <alignment horizontal="center"/>
    </xf>
    <xf numFmtId="1" fontId="7" fillId="28" borderId="102" xfId="0" applyNumberFormat="1" applyFont="1" applyFill="1" applyBorder="1" applyAlignment="1">
      <alignment vertical="center"/>
    </xf>
    <xf numFmtId="172" fontId="45" fillId="2" borderId="47" xfId="0" applyNumberFormat="1" applyFont="1" applyFill="1" applyBorder="1" applyAlignment="1" applyProtection="1">
      <alignment horizontal="center"/>
    </xf>
    <xf numFmtId="286" fontId="45" fillId="0" borderId="0" xfId="0" applyNumberFormat="1" applyFont="1" applyFill="1" applyBorder="1" applyAlignment="1" applyProtection="1">
      <alignment horizontal="center" vertical="center"/>
      <protection locked="0"/>
    </xf>
    <xf numFmtId="3" fontId="45" fillId="2" borderId="85" xfId="0" applyNumberFormat="1" applyFont="1" applyFill="1" applyBorder="1" applyAlignment="1" applyProtection="1">
      <alignment horizontal="center" vertical="center"/>
      <protection locked="0"/>
    </xf>
    <xf numFmtId="3" fontId="8" fillId="2" borderId="34" xfId="0" applyNumberFormat="1" applyFont="1" applyFill="1" applyBorder="1" applyAlignment="1" applyProtection="1">
      <alignment horizontal="center" vertical="center"/>
      <protection locked="0"/>
    </xf>
    <xf numFmtId="3" fontId="42" fillId="2" borderId="160" xfId="0" applyNumberFormat="1" applyFont="1" applyFill="1" applyBorder="1" applyAlignment="1" applyProtection="1">
      <alignment horizontal="center" vertical="center"/>
      <protection locked="0"/>
    </xf>
    <xf numFmtId="3" fontId="44" fillId="2" borderId="161" xfId="0" applyNumberFormat="1" applyFont="1" applyFill="1" applyBorder="1" applyAlignment="1" applyProtection="1">
      <alignment horizontal="left" vertical="center"/>
      <protection locked="0"/>
    </xf>
    <xf numFmtId="3" fontId="44" fillId="2" borderId="88" xfId="0" applyNumberFormat="1" applyFont="1" applyFill="1" applyBorder="1" applyAlignment="1" applyProtection="1">
      <alignment horizontal="left" vertical="center"/>
      <protection locked="0"/>
    </xf>
    <xf numFmtId="3" fontId="44" fillId="2" borderId="38" xfId="0" applyNumberFormat="1" applyFont="1" applyFill="1" applyBorder="1" applyAlignment="1" applyProtection="1">
      <alignment horizontal="left" vertical="center"/>
      <protection locked="0"/>
    </xf>
    <xf numFmtId="3" fontId="8" fillId="2" borderId="162" xfId="0" applyNumberFormat="1" applyFont="1" applyFill="1" applyBorder="1" applyAlignment="1" applyProtection="1">
      <alignment horizontal="center" vertical="center"/>
      <protection locked="0"/>
    </xf>
    <xf numFmtId="3" fontId="42" fillId="2" borderId="163" xfId="0" applyNumberFormat="1" applyFont="1" applyFill="1" applyBorder="1" applyAlignment="1" applyProtection="1">
      <alignment horizontal="center" vertical="center"/>
      <protection locked="0"/>
    </xf>
    <xf numFmtId="3" fontId="42" fillId="2" borderId="11" xfId="0" applyNumberFormat="1" applyFont="1" applyFill="1" applyBorder="1" applyAlignment="1" applyProtection="1">
      <alignment horizontal="center" vertical="center"/>
      <protection locked="0"/>
    </xf>
    <xf numFmtId="3" fontId="42" fillId="2" borderId="111" xfId="0" applyNumberFormat="1" applyFont="1" applyFill="1" applyBorder="1" applyAlignment="1" applyProtection="1">
      <alignment horizontal="center" vertical="center"/>
      <protection locked="0"/>
    </xf>
    <xf numFmtId="8" fontId="91" fillId="2" borderId="53" xfId="0" applyNumberFormat="1" applyFont="1" applyFill="1" applyBorder="1" applyAlignment="1">
      <alignment horizontal="center"/>
    </xf>
    <xf numFmtId="8" fontId="91" fillId="28" borderId="115" xfId="0" applyNumberFormat="1" applyFont="1" applyFill="1" applyBorder="1" applyAlignment="1">
      <alignment horizontal="center"/>
    </xf>
    <xf numFmtId="8" fontId="91" fillId="28" borderId="164" xfId="0" applyNumberFormat="1" applyFont="1" applyFill="1" applyBorder="1" applyAlignment="1">
      <alignment horizontal="center"/>
    </xf>
    <xf numFmtId="0" fontId="219" fillId="92" borderId="0" xfId="0" applyFont="1" applyFill="1" applyAlignment="1" applyProtection="1">
      <protection locked="0"/>
    </xf>
    <xf numFmtId="0" fontId="0" fillId="92" borderId="0" xfId="0" applyFont="1" applyFill="1" applyAlignment="1">
      <alignment horizontal="center"/>
    </xf>
    <xf numFmtId="0" fontId="0" fillId="92" borderId="0" xfId="0" applyFont="1" applyFill="1"/>
    <xf numFmtId="8" fontId="91" fillId="28" borderId="165" xfId="0" applyNumberFormat="1" applyFont="1" applyFill="1" applyBorder="1" applyAlignment="1">
      <alignment horizontal="center"/>
    </xf>
    <xf numFmtId="8" fontId="91" fillId="28" borderId="166" xfId="0" applyNumberFormat="1" applyFont="1" applyFill="1" applyBorder="1" applyAlignment="1">
      <alignment horizontal="center"/>
    </xf>
    <xf numFmtId="175" fontId="47" fillId="2" borderId="161" xfId="0" applyNumberFormat="1" applyFont="1" applyFill="1" applyBorder="1" applyAlignment="1">
      <alignment horizontal="left"/>
    </xf>
    <xf numFmtId="175" fontId="91" fillId="2" borderId="118" xfId="0" applyNumberFormat="1" applyFont="1" applyFill="1" applyBorder="1" applyAlignment="1">
      <alignment horizontal="center"/>
    </xf>
    <xf numFmtId="8" fontId="91" fillId="2" borderId="118" xfId="0" applyNumberFormat="1" applyFont="1" applyFill="1" applyBorder="1" applyAlignment="1">
      <alignment horizontal="center"/>
    </xf>
    <xf numFmtId="8" fontId="47" fillId="2" borderId="109" xfId="0" applyNumberFormat="1" applyFont="1" applyFill="1" applyBorder="1" applyAlignment="1">
      <alignment horizontal="center"/>
    </xf>
    <xf numFmtId="0" fontId="41" fillId="2" borderId="0" xfId="0" applyFont="1" applyFill="1" applyBorder="1" applyAlignment="1">
      <alignment horizontal="left" vertical="top" wrapText="1"/>
    </xf>
    <xf numFmtId="3" fontId="41" fillId="2" borderId="85" xfId="0" applyNumberFormat="1" applyFont="1" applyFill="1" applyBorder="1" applyAlignment="1" applyProtection="1">
      <alignment horizontal="center" vertical="center"/>
      <protection locked="0"/>
    </xf>
    <xf numFmtId="10" fontId="41" fillId="2" borderId="106" xfId="0" applyNumberFormat="1" applyFont="1" applyFill="1" applyBorder="1" applyAlignment="1" applyProtection="1">
      <alignment horizontal="center"/>
      <protection locked="0"/>
    </xf>
    <xf numFmtId="0" fontId="248" fillId="92" borderId="109" xfId="0" applyFont="1" applyFill="1" applyBorder="1" applyAlignment="1">
      <alignment horizontal="center" vertical="center" wrapText="1"/>
    </xf>
    <xf numFmtId="0" fontId="13" fillId="2" borderId="109" xfId="0" applyFont="1" applyFill="1" applyBorder="1" applyAlignment="1">
      <alignment horizontal="center" vertical="center" wrapText="1"/>
    </xf>
    <xf numFmtId="0" fontId="52" fillId="2" borderId="117" xfId="0" applyFont="1" applyFill="1" applyBorder="1" applyAlignment="1">
      <alignment horizontal="center" vertical="center" wrapText="1"/>
    </xf>
    <xf numFmtId="0" fontId="52" fillId="2" borderId="0" xfId="0" applyFont="1" applyFill="1" applyBorder="1" applyAlignment="1">
      <alignment horizontal="center" vertical="center"/>
    </xf>
    <xf numFmtId="0" fontId="47" fillId="92" borderId="109" xfId="0" applyFont="1" applyFill="1" applyBorder="1" applyAlignment="1">
      <alignment horizontal="center" vertical="center" wrapText="1"/>
    </xf>
    <xf numFmtId="0" fontId="248" fillId="92" borderId="109" xfId="0" applyFont="1" applyFill="1" applyBorder="1" applyAlignment="1">
      <alignment horizontal="center" vertical="center" wrapText="1"/>
    </xf>
    <xf numFmtId="0" fontId="13" fillId="2" borderId="88" xfId="0" applyFont="1" applyFill="1" applyBorder="1" applyAlignment="1">
      <alignment horizontal="center" vertical="center" wrapText="1"/>
    </xf>
    <xf numFmtId="0" fontId="13" fillId="2" borderId="0" xfId="0" applyFont="1" applyFill="1" applyBorder="1" applyAlignment="1">
      <alignment horizontal="left" vertical="center" wrapText="1"/>
    </xf>
    <xf numFmtId="0" fontId="13" fillId="2" borderId="11" xfId="0" applyFont="1" applyFill="1" applyBorder="1" applyAlignment="1">
      <alignment horizontal="left" vertical="center" wrapText="1"/>
    </xf>
    <xf numFmtId="0" fontId="8" fillId="28" borderId="594" xfId="0" applyFont="1" applyFill="1" applyBorder="1" applyAlignment="1" applyProtection="1">
      <alignment horizontal="center" vertical="center" wrapText="1"/>
      <protection locked="0"/>
    </xf>
    <xf numFmtId="180" fontId="45" fillId="28" borderId="34" xfId="70" applyNumberFormat="1" applyFont="1" applyFill="1" applyBorder="1" applyAlignment="1" applyProtection="1">
      <alignment horizontal="center"/>
      <protection locked="0"/>
    </xf>
    <xf numFmtId="0" fontId="219" fillId="28" borderId="0" xfId="0" applyFont="1" applyFill="1" applyProtection="1">
      <protection locked="0"/>
    </xf>
    <xf numFmtId="0" fontId="13" fillId="2" borderId="0" xfId="0" applyFont="1" applyFill="1" applyProtection="1">
      <protection locked="0"/>
    </xf>
    <xf numFmtId="173" fontId="91" fillId="28" borderId="12" xfId="0" applyNumberFormat="1" applyFont="1" applyFill="1" applyBorder="1" applyAlignment="1">
      <alignment horizontal="center"/>
    </xf>
    <xf numFmtId="3" fontId="45" fillId="28" borderId="34"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left" vertical="center"/>
      <protection locked="0"/>
    </xf>
    <xf numFmtId="3" fontId="45" fillId="2" borderId="0"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left" vertical="center"/>
      <protection locked="0"/>
    </xf>
    <xf numFmtId="3" fontId="45" fillId="28" borderId="34"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9" fontId="45" fillId="28" borderId="0" xfId="72" applyFont="1" applyFill="1" applyBorder="1" applyAlignment="1">
      <alignment vertical="top"/>
    </xf>
    <xf numFmtId="173" fontId="45" fillId="95" borderId="0" xfId="71" applyNumberFormat="1" applyFont="1" applyFill="1" applyBorder="1" applyAlignment="1" applyProtection="1">
      <alignment horizontal="center" vertical="center"/>
      <protection locked="0"/>
    </xf>
    <xf numFmtId="8" fontId="0" fillId="2" borderId="0" xfId="0" applyNumberFormat="1" applyFont="1" applyFill="1"/>
    <xf numFmtId="0" fontId="0" fillId="28" borderId="2748" xfId="0" applyFill="1" applyBorder="1"/>
    <xf numFmtId="0" fontId="0" fillId="90" borderId="2748" xfId="0" applyFill="1" applyBorder="1"/>
    <xf numFmtId="0" fontId="0" fillId="2" borderId="2748" xfId="0" applyFill="1" applyBorder="1" applyAlignment="1">
      <alignment horizontal="center"/>
    </xf>
    <xf numFmtId="0" fontId="213" fillId="26" borderId="2748" xfId="0" applyFont="1" applyFill="1" applyBorder="1" applyAlignment="1">
      <alignment horizontal="center"/>
    </xf>
    <xf numFmtId="0" fontId="91" fillId="92" borderId="0" xfId="0" applyFont="1" applyFill="1" applyAlignment="1">
      <alignment horizontal="left" vertical="center"/>
    </xf>
    <xf numFmtId="0" fontId="44" fillId="2" borderId="0" xfId="0" applyFont="1" applyFill="1" applyAlignment="1">
      <alignment horizontal="left" vertical="center"/>
    </xf>
    <xf numFmtId="0" fontId="0" fillId="28" borderId="2753" xfId="0" applyFill="1" applyBorder="1" applyAlignment="1">
      <alignment horizontal="left" wrapText="1"/>
    </xf>
    <xf numFmtId="0" fontId="0" fillId="28" borderId="2754" xfId="0" applyFill="1" applyBorder="1" applyAlignment="1">
      <alignment horizontal="left" wrapText="1"/>
    </xf>
    <xf numFmtId="0" fontId="0" fillId="28" borderId="2748" xfId="0" applyFill="1" applyBorder="1" applyAlignment="1">
      <alignment horizontal="center"/>
    </xf>
    <xf numFmtId="0" fontId="0" fillId="90" borderId="2748" xfId="0" applyFill="1" applyBorder="1" applyAlignment="1">
      <alignment horizontal="center"/>
    </xf>
    <xf numFmtId="0" fontId="46" fillId="2" borderId="0" xfId="0" applyFont="1" applyFill="1" applyBorder="1" applyAlignment="1">
      <alignment horizontal="center" vertical="center"/>
    </xf>
    <xf numFmtId="0" fontId="239" fillId="2" borderId="0" xfId="0" applyFont="1" applyFill="1" applyBorder="1" applyAlignment="1">
      <alignment wrapText="1"/>
    </xf>
    <xf numFmtId="0" fontId="239" fillId="2" borderId="11" xfId="0" applyFont="1" applyFill="1" applyBorder="1" applyAlignment="1">
      <alignment wrapText="1"/>
    </xf>
    <xf numFmtId="0" fontId="91" fillId="2" borderId="0" xfId="0" applyFont="1" applyFill="1" applyBorder="1" applyAlignment="1">
      <alignment wrapText="1"/>
    </xf>
    <xf numFmtId="0" fontId="91" fillId="2" borderId="11" xfId="0" applyFont="1" applyFill="1" applyBorder="1" applyAlignment="1">
      <alignment wrapText="1"/>
    </xf>
    <xf numFmtId="0" fontId="48" fillId="2" borderId="102" xfId="0" applyFont="1" applyFill="1" applyBorder="1" applyAlignment="1">
      <alignment wrapText="1"/>
    </xf>
    <xf numFmtId="0" fontId="48" fillId="2" borderId="96" xfId="0" applyFont="1" applyFill="1" applyBorder="1" applyAlignment="1">
      <alignment wrapText="1"/>
    </xf>
    <xf numFmtId="0" fontId="52" fillId="26" borderId="88" xfId="0" applyFont="1" applyFill="1" applyBorder="1" applyAlignment="1">
      <alignment horizontal="center" vertical="center"/>
    </xf>
    <xf numFmtId="0" fontId="52" fillId="26" borderId="0" xfId="0" applyFont="1" applyFill="1" applyBorder="1" applyAlignment="1">
      <alignment horizontal="center" vertical="center"/>
    </xf>
    <xf numFmtId="0" fontId="48" fillId="2" borderId="137" xfId="0" applyFont="1" applyFill="1" applyBorder="1" applyAlignment="1">
      <alignment wrapText="1"/>
    </xf>
    <xf numFmtId="0" fontId="48" fillId="2" borderId="133" xfId="0" applyFont="1" applyFill="1" applyBorder="1" applyAlignment="1">
      <alignment wrapText="1"/>
    </xf>
    <xf numFmtId="0" fontId="13" fillId="2" borderId="109" xfId="0" applyFont="1" applyFill="1" applyBorder="1" applyAlignment="1">
      <alignment horizontal="left" vertical="center" wrapText="1"/>
    </xf>
    <xf numFmtId="0" fontId="248" fillId="92" borderId="109" xfId="0" applyFont="1" applyFill="1" applyBorder="1" applyAlignment="1">
      <alignment horizontal="left" vertical="center" wrapText="1"/>
    </xf>
    <xf numFmtId="0" fontId="248" fillId="92" borderId="109" xfId="0" applyFont="1" applyFill="1" applyBorder="1" applyAlignment="1">
      <alignment horizontal="center" vertical="center" wrapText="1"/>
    </xf>
    <xf numFmtId="0" fontId="47" fillId="92" borderId="137" xfId="0" applyFont="1" applyFill="1" applyBorder="1" applyAlignment="1">
      <alignment horizontal="left" vertical="center"/>
    </xf>
    <xf numFmtId="0" fontId="47" fillId="92" borderId="133" xfId="0" applyFont="1" applyFill="1" applyBorder="1" applyAlignment="1">
      <alignment horizontal="left" vertical="center"/>
    </xf>
    <xf numFmtId="0" fontId="48" fillId="2" borderId="0" xfId="0" applyFont="1" applyFill="1" applyBorder="1" applyAlignment="1">
      <alignment wrapText="1"/>
    </xf>
    <xf numFmtId="0" fontId="48" fillId="2" borderId="11" xfId="0" applyFont="1" applyFill="1" applyBorder="1" applyAlignment="1">
      <alignment wrapText="1"/>
    </xf>
    <xf numFmtId="0" fontId="230" fillId="2" borderId="0" xfId="0" applyFont="1" applyFill="1" applyAlignment="1">
      <alignment horizontal="left"/>
    </xf>
    <xf numFmtId="0" fontId="91" fillId="92" borderId="117" xfId="0" applyFont="1" applyFill="1" applyBorder="1" applyAlignment="1">
      <alignment horizontal="left" vertical="top" wrapText="1"/>
    </xf>
    <xf numFmtId="0" fontId="91" fillId="92" borderId="102" xfId="0" applyFont="1" applyFill="1" applyBorder="1" applyAlignment="1">
      <alignment horizontal="left" vertical="top" wrapText="1"/>
    </xf>
    <xf numFmtId="0" fontId="91" fillId="92" borderId="96" xfId="0" applyFont="1" applyFill="1" applyBorder="1" applyAlignment="1">
      <alignment horizontal="left" vertical="top" wrapText="1"/>
    </xf>
    <xf numFmtId="0" fontId="91" fillId="92" borderId="88" xfId="0" applyFont="1" applyFill="1" applyBorder="1" applyAlignment="1">
      <alignment horizontal="left" vertical="top" wrapText="1"/>
    </xf>
    <xf numFmtId="0" fontId="91" fillId="92" borderId="0" xfId="0" applyFont="1" applyFill="1" applyBorder="1" applyAlignment="1">
      <alignment horizontal="left" vertical="top" wrapText="1"/>
    </xf>
    <xf numFmtId="0" fontId="91" fillId="92" borderId="11" xfId="0" applyFont="1" applyFill="1" applyBorder="1" applyAlignment="1">
      <alignment horizontal="left" vertical="top" wrapText="1"/>
    </xf>
    <xf numFmtId="0" fontId="91" fillId="92" borderId="108" xfId="0" applyFont="1" applyFill="1" applyBorder="1" applyAlignment="1">
      <alignment horizontal="left" vertical="top" wrapText="1"/>
    </xf>
    <xf numFmtId="0" fontId="91" fillId="92" borderId="5" xfId="0" applyFont="1" applyFill="1" applyBorder="1" applyAlignment="1">
      <alignment horizontal="left" vertical="top" wrapText="1"/>
    </xf>
    <xf numFmtId="0" fontId="91" fillId="92" borderId="111" xfId="0" applyFont="1" applyFill="1" applyBorder="1" applyAlignment="1">
      <alignment horizontal="left" vertical="top" wrapText="1"/>
    </xf>
    <xf numFmtId="0" fontId="91" fillId="92" borderId="0" xfId="0" applyFont="1" applyFill="1" applyBorder="1" applyAlignment="1">
      <alignment horizontal="left" vertical="center" wrapText="1"/>
    </xf>
    <xf numFmtId="174" fontId="213" fillId="26" borderId="121" xfId="6" applyNumberFormat="1" applyFont="1" applyFill="1" applyBorder="1" applyAlignment="1">
      <alignment horizontal="center" vertical="center" wrapText="1"/>
    </xf>
    <xf numFmtId="174" fontId="213" fillId="26" borderId="133" xfId="6" applyNumberFormat="1" applyFont="1" applyFill="1" applyBorder="1" applyAlignment="1">
      <alignment horizontal="center" vertical="center" wrapText="1"/>
    </xf>
    <xf numFmtId="175" fontId="91" fillId="28" borderId="121" xfId="0" applyNumberFormat="1" applyFont="1" applyFill="1" applyBorder="1" applyAlignment="1">
      <alignment horizontal="left"/>
    </xf>
    <xf numFmtId="175" fontId="91" fillId="28" borderId="133" xfId="0" applyNumberFormat="1" applyFont="1" applyFill="1" applyBorder="1" applyAlignment="1">
      <alignment horizontal="left"/>
    </xf>
    <xf numFmtId="175" fontId="91" fillId="28" borderId="595" xfId="0" applyNumberFormat="1" applyFont="1" applyFill="1" applyBorder="1" applyAlignment="1">
      <alignment horizontal="left"/>
    </xf>
    <xf numFmtId="175" fontId="91" fillId="28" borderId="600" xfId="0" applyNumberFormat="1" applyFont="1" applyFill="1" applyBorder="1" applyAlignment="1">
      <alignment horizontal="left"/>
    </xf>
    <xf numFmtId="0" fontId="48" fillId="92" borderId="157" xfId="0" applyFont="1" applyFill="1" applyBorder="1" applyAlignment="1">
      <alignment horizontal="left" vertical="top" wrapText="1"/>
    </xf>
    <xf numFmtId="0" fontId="48" fillId="92" borderId="0" xfId="0" applyFont="1" applyFill="1" applyBorder="1" applyAlignment="1">
      <alignment horizontal="left" vertical="top" wrapText="1"/>
    </xf>
    <xf numFmtId="175" fontId="47" fillId="2" borderId="121" xfId="0" applyNumberFormat="1" applyFont="1" applyFill="1" applyBorder="1" applyAlignment="1">
      <alignment horizontal="left"/>
    </xf>
    <xf numFmtId="175" fontId="47" fillId="2" borderId="133" xfId="0" applyNumberFormat="1" applyFont="1" applyFill="1" applyBorder="1" applyAlignment="1">
      <alignment horizontal="left"/>
    </xf>
    <xf numFmtId="0" fontId="0" fillId="28" borderId="2754" xfId="0" applyFill="1" applyBorder="1" applyAlignment="1">
      <alignment horizontal="left" wrapText="1"/>
    </xf>
    <xf numFmtId="0" fontId="0" fillId="28" borderId="2753" xfId="0" applyFill="1" applyBorder="1" applyAlignment="1">
      <alignment horizontal="left" wrapText="1"/>
    </xf>
    <xf numFmtId="0" fontId="0" fillId="28" borderId="2754" xfId="0" applyFill="1" applyBorder="1" applyAlignment="1">
      <alignment horizontal="left"/>
    </xf>
    <xf numFmtId="0" fontId="0" fillId="28" borderId="2753" xfId="0" applyFill="1" applyBorder="1" applyAlignment="1">
      <alignment horizontal="left"/>
    </xf>
    <xf numFmtId="0" fontId="213" fillId="26" borderId="2754" xfId="0" applyFont="1" applyFill="1" applyBorder="1" applyAlignment="1">
      <alignment horizontal="center"/>
    </xf>
    <xf numFmtId="0" fontId="213" fillId="26" borderId="2753" xfId="0" applyFont="1" applyFill="1" applyBorder="1" applyAlignment="1">
      <alignment horizontal="center"/>
    </xf>
    <xf numFmtId="0" fontId="91" fillId="92" borderId="0" xfId="0" applyFont="1" applyFill="1" applyAlignment="1">
      <alignment horizontal="left" vertical="center" wrapText="1"/>
    </xf>
    <xf numFmtId="0" fontId="212" fillId="92" borderId="0" xfId="40" applyNumberFormat="1" applyFont="1" applyFill="1" applyBorder="1" applyAlignment="1" applyProtection="1">
      <alignment horizontal="left" vertical="center" wrapText="1"/>
      <protection locked="0"/>
    </xf>
    <xf numFmtId="0" fontId="45" fillId="2" borderId="52" xfId="0" applyFont="1" applyFill="1" applyBorder="1" applyAlignment="1" applyProtection="1">
      <alignment horizontal="center" vertical="center" wrapText="1"/>
      <protection locked="0"/>
    </xf>
    <xf numFmtId="0" fontId="45" fillId="2" borderId="101" xfId="0" applyFont="1" applyFill="1" applyBorder="1" applyAlignment="1" applyProtection="1">
      <alignment horizontal="center" vertical="center" wrapText="1"/>
      <protection locked="0"/>
    </xf>
    <xf numFmtId="0" fontId="45" fillId="2" borderId="35" xfId="0" applyFont="1" applyFill="1" applyBorder="1" applyAlignment="1" applyProtection="1">
      <alignment horizontal="center" vertical="center" wrapText="1"/>
      <protection locked="0"/>
    </xf>
    <xf numFmtId="0" fontId="91" fillId="92" borderId="0" xfId="40" applyNumberFormat="1" applyFont="1" applyFill="1" applyBorder="1" applyAlignment="1">
      <alignment horizontal="left" vertical="center" wrapText="1"/>
    </xf>
    <xf numFmtId="0" fontId="48" fillId="92" borderId="0" xfId="0" applyFont="1" applyFill="1" applyBorder="1" applyAlignment="1">
      <alignment horizontal="left" vertical="center" wrapText="1"/>
    </xf>
    <xf numFmtId="0" fontId="44" fillId="2" borderId="0" xfId="0" applyFont="1" applyFill="1" applyBorder="1" applyAlignment="1">
      <alignment horizontal="left" vertical="top"/>
    </xf>
    <xf numFmtId="0" fontId="45" fillId="2" borderId="110" xfId="0" applyFont="1" applyFill="1" applyBorder="1" applyAlignment="1" applyProtection="1">
      <alignment horizontal="center" vertical="center" wrapText="1"/>
      <protection locked="0"/>
    </xf>
    <xf numFmtId="0" fontId="45" fillId="2" borderId="120" xfId="0" applyFont="1" applyFill="1" applyBorder="1" applyAlignment="1" applyProtection="1">
      <alignment horizontal="center" vertical="center" wrapText="1"/>
      <protection locked="0"/>
    </xf>
    <xf numFmtId="178" fontId="212" fillId="92" borderId="139" xfId="40" applyNumberFormat="1" applyFont="1" applyFill="1" applyBorder="1" applyAlignment="1">
      <alignment horizontal="left" vertical="center"/>
    </xf>
    <xf numFmtId="178" fontId="212" fillId="92" borderId="140" xfId="40" applyNumberFormat="1" applyFont="1" applyFill="1" applyBorder="1" applyAlignment="1">
      <alignment horizontal="left" vertical="center"/>
    </xf>
    <xf numFmtId="0" fontId="52" fillId="26" borderId="104" xfId="0" applyNumberFormat="1" applyFont="1" applyFill="1" applyBorder="1" applyAlignment="1" applyProtection="1">
      <alignment horizontal="center" vertical="center" wrapText="1"/>
      <protection locked="0"/>
    </xf>
    <xf numFmtId="0" fontId="52" fillId="26" borderId="51" xfId="0" applyNumberFormat="1" applyFont="1" applyFill="1" applyBorder="1" applyAlignment="1" applyProtection="1">
      <alignment horizontal="center" vertical="center" wrapText="1"/>
      <protection locked="0"/>
    </xf>
    <xf numFmtId="0" fontId="52" fillId="26" borderId="50" xfId="0" applyFont="1" applyFill="1" applyBorder="1" applyAlignment="1" applyProtection="1">
      <alignment horizontal="center" vertical="center" wrapText="1"/>
      <protection locked="0"/>
    </xf>
    <xf numFmtId="0" fontId="52" fillId="26" borderId="46" xfId="0" applyFont="1" applyFill="1" applyBorder="1" applyAlignment="1" applyProtection="1">
      <alignment horizontal="center" vertical="center" wrapText="1"/>
      <protection locked="0"/>
    </xf>
    <xf numFmtId="0" fontId="44" fillId="2" borderId="0" xfId="0" applyFont="1" applyFill="1" applyBorder="1" applyAlignment="1" applyProtection="1">
      <alignment horizontal="left" vertical="top"/>
      <protection locked="0"/>
    </xf>
    <xf numFmtId="0" fontId="91" fillId="92" borderId="0" xfId="0" applyFont="1" applyFill="1" applyBorder="1" applyAlignment="1" applyProtection="1">
      <alignment horizontal="left" vertical="top" wrapText="1"/>
      <protection locked="0"/>
    </xf>
    <xf numFmtId="0" fontId="52" fillId="26" borderId="129" xfId="0" applyNumberFormat="1" applyFont="1" applyFill="1" applyBorder="1" applyAlignment="1" applyProtection="1">
      <alignment horizontal="center" vertical="center" wrapText="1"/>
      <protection locked="0"/>
    </xf>
    <xf numFmtId="0" fontId="52" fillId="26" borderId="130" xfId="0" applyNumberFormat="1" applyFont="1" applyFill="1" applyBorder="1" applyAlignment="1" applyProtection="1">
      <alignment horizontal="center" vertical="center" wrapText="1"/>
      <protection locked="0"/>
    </xf>
    <xf numFmtId="0" fontId="52" fillId="26" borderId="131" xfId="0" applyNumberFormat="1" applyFont="1" applyFill="1" applyBorder="1" applyAlignment="1" applyProtection="1">
      <alignment horizontal="center" vertical="center" wrapText="1"/>
      <protection locked="0"/>
    </xf>
    <xf numFmtId="0" fontId="52" fillId="26" borderId="105" xfId="0" applyNumberFormat="1" applyFont="1" applyFill="1" applyBorder="1" applyAlignment="1" applyProtection="1">
      <alignment horizontal="center" vertical="center" wrapText="1"/>
      <protection locked="0"/>
    </xf>
    <xf numFmtId="0" fontId="52" fillId="26" borderId="49"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horizontal="center" vertical="center" wrapText="1"/>
      <protection locked="0"/>
    </xf>
    <xf numFmtId="0" fontId="52" fillId="26" borderId="99" xfId="0" applyNumberFormat="1" applyFont="1" applyFill="1" applyBorder="1" applyAlignment="1" applyProtection="1">
      <alignment horizontal="center" vertical="center" wrapText="1"/>
      <protection locked="0"/>
    </xf>
    <xf numFmtId="0" fontId="52" fillId="26" borderId="100" xfId="0" applyNumberFormat="1" applyFont="1" applyFill="1" applyBorder="1" applyAlignment="1" applyProtection="1">
      <alignment horizontal="center" vertical="center" wrapText="1"/>
      <protection locked="0"/>
    </xf>
    <xf numFmtId="0" fontId="52" fillId="26" borderId="152" xfId="0" applyNumberFormat="1" applyFont="1" applyFill="1" applyBorder="1" applyAlignment="1" applyProtection="1">
      <alignment horizontal="center" vertical="center" wrapText="1"/>
      <protection locked="0"/>
    </xf>
    <xf numFmtId="0" fontId="52" fillId="26" borderId="49" xfId="0" applyFont="1" applyFill="1" applyBorder="1" applyAlignment="1" applyProtection="1">
      <alignment horizontal="center" vertical="center" wrapText="1"/>
      <protection locked="0"/>
    </xf>
    <xf numFmtId="0" fontId="52" fillId="26" borderId="105" xfId="0" applyFont="1" applyFill="1" applyBorder="1" applyAlignment="1" applyProtection="1">
      <alignment horizontal="center" vertical="center" wrapText="1"/>
      <protection locked="0"/>
    </xf>
    <xf numFmtId="0" fontId="52" fillId="26" borderId="150" xfId="0" applyNumberFormat="1" applyFont="1" applyFill="1" applyBorder="1" applyAlignment="1" applyProtection="1">
      <alignment horizontal="center" vertical="center" wrapText="1"/>
      <protection locked="0"/>
    </xf>
    <xf numFmtId="0" fontId="52" fillId="26" borderId="129" xfId="0" applyFont="1" applyFill="1" applyBorder="1" applyAlignment="1" applyProtection="1">
      <alignment horizontal="center" vertical="center" wrapText="1"/>
      <protection locked="0"/>
    </xf>
    <xf numFmtId="0" fontId="52" fillId="26" borderId="143" xfId="0" applyNumberFormat="1" applyFont="1" applyFill="1" applyBorder="1" applyAlignment="1" applyProtection="1">
      <alignment horizontal="center" vertical="center" wrapText="1"/>
      <protection locked="0"/>
    </xf>
    <xf numFmtId="0" fontId="52" fillId="26" borderId="102" xfId="0" applyNumberFormat="1" applyFont="1" applyFill="1" applyBorder="1" applyAlignment="1" applyProtection="1">
      <alignment horizontal="center" vertical="center" wrapText="1"/>
      <protection locked="0"/>
    </xf>
    <xf numFmtId="0" fontId="91" fillId="92" borderId="157" xfId="0" applyFont="1" applyFill="1" applyBorder="1" applyAlignment="1" applyProtection="1">
      <alignment horizontal="left" vertical="top" wrapText="1"/>
      <protection locked="0"/>
    </xf>
    <xf numFmtId="0" fontId="91" fillId="92" borderId="157" xfId="0" applyFont="1" applyFill="1" applyBorder="1" applyAlignment="1" applyProtection="1">
      <alignment horizontal="left" vertical="top"/>
      <protection locked="0"/>
    </xf>
    <xf numFmtId="0" fontId="44" fillId="2" borderId="0" xfId="0" applyFont="1" applyFill="1" applyAlignment="1">
      <alignment horizontal="left" vertical="top" wrapText="1"/>
    </xf>
    <xf numFmtId="0" fontId="91" fillId="92" borderId="0" xfId="0" applyFont="1" applyFill="1" applyBorder="1" applyAlignment="1">
      <alignment horizontal="left" wrapText="1"/>
    </xf>
    <xf numFmtId="0" fontId="237" fillId="2" borderId="5" xfId="0" applyFont="1" applyFill="1" applyBorder="1" applyAlignment="1">
      <alignment horizontal="left"/>
    </xf>
    <xf numFmtId="9" fontId="72" fillId="26" borderId="34" xfId="5151" applyNumberFormat="1" applyFont="1" applyFill="1" applyBorder="1" applyAlignment="1">
      <alignment horizontal="center" vertical="center" wrapText="1"/>
    </xf>
  </cellXfs>
  <cellStyles count="43132">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xfId="708" xr:uid="{00000000-0005-0000-0000-000004000000}"/>
    <cellStyle name="%.00" xfId="709" xr:uid="{00000000-0005-0000-0000-000005000000}"/>
    <cellStyle name="(Heading)" xfId="704" xr:uid="{00000000-0005-0000-0000-000006000000}"/>
    <cellStyle name="(Heading) 10" xfId="11728" xr:uid="{69FB148A-86C3-42D4-ACAB-AA1CDEE33F92}"/>
    <cellStyle name="(Heading) 10 10" xfId="35674" xr:uid="{FEE9C773-053B-4C1C-8E2F-FC3B81BEE946}"/>
    <cellStyle name="(Heading) 10 11" xfId="38108" xr:uid="{26EC1834-9B77-41A5-9AA9-CFCB74EE6795}"/>
    <cellStyle name="(Heading) 10 12" xfId="40700" xr:uid="{E9911D6B-056E-436C-AD86-10AFE6660C5A}"/>
    <cellStyle name="(Heading) 10 2" xfId="14781" xr:uid="{839A23B2-266F-42A8-88EB-57C8236B54BB}"/>
    <cellStyle name="(Heading) 10 3" xfId="17555" xr:uid="{8203C81E-5ACB-42EA-9E99-07EB05A4B01E}"/>
    <cellStyle name="(Heading) 10 4" xfId="20178" xr:uid="{3585CC52-0AA3-41EC-B648-0D4FF4AFFE1C}"/>
    <cellStyle name="(Heading) 10 5" xfId="23038" xr:uid="{E1D1969A-C468-4637-91B5-7E88C7B13A70}"/>
    <cellStyle name="(Heading) 10 6" xfId="25596" xr:uid="{560821D3-D61B-447A-BF26-22F1E6AA9F87}"/>
    <cellStyle name="(Heading) 10 7" xfId="28201" xr:uid="{53EDCF14-FF1F-4B39-97AC-6FA0E1172F7B}"/>
    <cellStyle name="(Heading) 10 8" xfId="30872" xr:uid="{78553BDA-03F0-46CC-8DB7-A7F19EB03DE8}"/>
    <cellStyle name="(Heading) 10 9" xfId="33271" xr:uid="{D8BD305C-7631-4859-BC3E-3AD081CD3D53}"/>
    <cellStyle name="(Heading) 11" xfId="11732" xr:uid="{72D58846-D63E-42D5-9F72-3901538281A1}"/>
    <cellStyle name="(Heading) 11 10" xfId="35678" xr:uid="{EA9299A5-6340-43A7-999B-59F45A0F283D}"/>
    <cellStyle name="(Heading) 11 11" xfId="38112" xr:uid="{FC6CDD98-3FA1-4EB8-BFF9-D9FA83DCFD85}"/>
    <cellStyle name="(Heading) 11 12" xfId="40704" xr:uid="{07197A2A-37D1-4D0F-A88A-0A7F46760F75}"/>
    <cellStyle name="(Heading) 11 2" xfId="14785" xr:uid="{9B45715C-5FC4-4849-97FA-A31656040611}"/>
    <cellStyle name="(Heading) 11 3" xfId="17559" xr:uid="{EF13318B-990F-48CD-A6AC-B933F3A46EC2}"/>
    <cellStyle name="(Heading) 11 4" xfId="20182" xr:uid="{6227FB19-78A2-470F-9772-413395E173E3}"/>
    <cellStyle name="(Heading) 11 5" xfId="23042" xr:uid="{2C67D272-52E9-433F-B743-B7742B3FF2AB}"/>
    <cellStyle name="(Heading) 11 6" xfId="25600" xr:uid="{3EE60B9B-8F31-4A22-8C88-0CB09B939F6B}"/>
    <cellStyle name="(Heading) 11 7" xfId="28205" xr:uid="{5C6BFC8C-8D53-4A18-A9DD-31E3ACA96BD8}"/>
    <cellStyle name="(Heading) 11 8" xfId="30876" xr:uid="{0B6D26E0-3789-45F0-97F6-6F7E512FBA86}"/>
    <cellStyle name="(Heading) 11 9" xfId="33275" xr:uid="{FD84E648-8981-4B60-B996-FFC10FD7DBC9}"/>
    <cellStyle name="(Heading) 12" xfId="11730" xr:uid="{6BE364E9-C2C1-41D3-8E0D-5AA31512D3DE}"/>
    <cellStyle name="(Heading) 12 10" xfId="35676" xr:uid="{B8CA0CE2-A031-45C1-8BCE-6B427072CA52}"/>
    <cellStyle name="(Heading) 12 11" xfId="38110" xr:uid="{CECCC0ED-E8F0-4DC8-9C5E-D28523639849}"/>
    <cellStyle name="(Heading) 12 12" xfId="40702" xr:uid="{D301FE02-133A-4AFD-8801-9245C53CF123}"/>
    <cellStyle name="(Heading) 12 2" xfId="14783" xr:uid="{6805C4A9-7FF0-45EB-AE60-6DA00ADE2A77}"/>
    <cellStyle name="(Heading) 12 3" xfId="17557" xr:uid="{1A22E659-8E92-42E1-818F-19B9B32CC0A5}"/>
    <cellStyle name="(Heading) 12 4" xfId="20180" xr:uid="{F4443478-138A-414A-AF99-D075445DED42}"/>
    <cellStyle name="(Heading) 12 5" xfId="23040" xr:uid="{3EF041C4-A2EF-4118-BD94-E4DB5311FC8E}"/>
    <cellStyle name="(Heading) 12 6" xfId="25598" xr:uid="{F461C6D9-1A63-4CC9-BE4A-19F3195984B9}"/>
    <cellStyle name="(Heading) 12 7" xfId="28203" xr:uid="{B92E02EB-EE6E-4BDF-8D1F-617AA673E971}"/>
    <cellStyle name="(Heading) 12 8" xfId="30874" xr:uid="{A461CDB7-922C-48D8-8064-FE546CD65110}"/>
    <cellStyle name="(Heading) 12 9" xfId="33273" xr:uid="{F9E308C3-ADE5-4F68-9C76-D297F1C9DD16}"/>
    <cellStyle name="(Heading) 13" xfId="11734" xr:uid="{C6344DA4-38DB-4003-855C-0A1AF4143B4C}"/>
    <cellStyle name="(Heading) 13 10" xfId="35680" xr:uid="{46D7BF5A-7FBF-47D2-8144-C85E4C2E6CF7}"/>
    <cellStyle name="(Heading) 13 11" xfId="38114" xr:uid="{9081FDC2-10DD-40E5-B2E5-E309B902AEB0}"/>
    <cellStyle name="(Heading) 13 12" xfId="40706" xr:uid="{ED8EB4A0-78A2-4485-B3CF-90057A6C1CA6}"/>
    <cellStyle name="(Heading) 13 2" xfId="14787" xr:uid="{F6DD2AB2-42AF-465D-B01D-D55CABCBF7B9}"/>
    <cellStyle name="(Heading) 13 3" xfId="17561" xr:uid="{47158920-7F56-4640-A63D-1D2E48C040AB}"/>
    <cellStyle name="(Heading) 13 4" xfId="20184" xr:uid="{3F4C8419-1091-4BA4-8946-FBC2087066CB}"/>
    <cellStyle name="(Heading) 13 5" xfId="23044" xr:uid="{A567D362-F9B4-4BD8-ADAA-7909D77EFBD3}"/>
    <cellStyle name="(Heading) 13 6" xfId="25602" xr:uid="{1D362BBC-1A38-44AE-8086-1A40CA4FE199}"/>
    <cellStyle name="(Heading) 13 7" xfId="28207" xr:uid="{B13602ED-E8A5-4953-AA98-40B3C3176663}"/>
    <cellStyle name="(Heading) 13 8" xfId="30878" xr:uid="{CCC702C5-FC21-4EBA-A7C8-D6A09D46780D}"/>
    <cellStyle name="(Heading) 13 9" xfId="33277" xr:uid="{78221B35-CFCC-495C-98C9-ECD3F1BA54A1}"/>
    <cellStyle name="(Heading) 14" xfId="13198" xr:uid="{E5B8D42B-58C8-4A66-A090-8DB8E680D59D}"/>
    <cellStyle name="(Heading) 14 10" xfId="36924" xr:uid="{AA302AA0-7768-47A3-B43A-805D76CE74B7}"/>
    <cellStyle name="(Heading) 14 11" xfId="39416" xr:uid="{B3DA4137-9685-4325-8FC3-F097A993FBBE}"/>
    <cellStyle name="(Heading) 14 12" xfId="42063" xr:uid="{E971E730-1EFB-4DE8-9FA9-DE00C2FF614E}"/>
    <cellStyle name="(Heading) 14 2" xfId="16219" xr:uid="{347E9FA6-DD68-4585-A315-7D646587DB87}"/>
    <cellStyle name="(Heading) 14 3" xfId="18960" xr:uid="{96284FB1-18FD-4244-8711-4DF56AB86B47}"/>
    <cellStyle name="(Heading) 14 4" xfId="21633" xr:uid="{1355D470-52A7-424F-8177-2D0B8686C8DB}"/>
    <cellStyle name="(Heading) 14 5" xfId="24456" xr:uid="{88278081-1C8A-4A5A-924D-5B8160E96C28}"/>
    <cellStyle name="(Heading) 14 6" xfId="27024" xr:uid="{214AE111-89D2-448F-8A10-5925A386982D}"/>
    <cellStyle name="(Heading) 14 7" xfId="29571" xr:uid="{952E74DA-A8A3-48DC-BD75-1C47AA7ABB10}"/>
    <cellStyle name="(Heading) 14 8" xfId="32086" xr:uid="{4F611A7C-042B-465C-A95D-9E58CD4BBF3A}"/>
    <cellStyle name="(Heading) 14 9" xfId="34485" xr:uid="{C35306E6-2C6C-457C-B1F6-AC8BA0482804}"/>
    <cellStyle name="(Heading) 15" xfId="12788" xr:uid="{5ED550FA-F368-49B1-919D-F2B00687B94A}"/>
    <cellStyle name="(Heading) 15 10" xfId="36589" xr:uid="{AE8B09B3-3E6B-49F1-8CD0-9E3C46293B2B}"/>
    <cellStyle name="(Heading) 15 11" xfId="39077" xr:uid="{1ABD27B9-026E-4B1E-A200-D490D9B2738E}"/>
    <cellStyle name="(Heading) 15 12" xfId="41697" xr:uid="{55591360-87C0-44DD-B490-A98C813BD1DE}"/>
    <cellStyle name="(Heading) 15 2" xfId="15814" xr:uid="{D3082029-AFEC-499E-AE86-BFD0160DD244}"/>
    <cellStyle name="(Heading) 15 3" xfId="18584" xr:uid="{3167545E-5251-4240-97F1-0574D6E40A3E}"/>
    <cellStyle name="(Heading) 15 4" xfId="21229" xr:uid="{5C61F0C1-036D-482B-999E-D92F28069A28}"/>
    <cellStyle name="(Heading) 15 5" xfId="24083" xr:uid="{47A827F6-07F6-4BA1-B2A5-EE1325E545B6}"/>
    <cellStyle name="(Heading) 15 6" xfId="26627" xr:uid="{BE43BAB6-DB10-4877-8DE6-E6FA4C156D02}"/>
    <cellStyle name="(Heading) 15 7" xfId="29188" xr:uid="{413D5EE0-B835-4866-9BE3-ADD86C6789D2}"/>
    <cellStyle name="(Heading) 15 8" xfId="31775" xr:uid="{E5A8ADCF-8708-41B2-9D1D-38EAA66D7623}"/>
    <cellStyle name="(Heading) 15 9" xfId="34176" xr:uid="{B6ECBF55-86DF-48EA-B07D-C0415AB9DAB8}"/>
    <cellStyle name="(Heading) 16" xfId="13196" xr:uid="{7E5B300A-B5C5-4E72-8AA1-0DF77F2C9C0C}"/>
    <cellStyle name="(Heading) 16 10" xfId="36922" xr:uid="{EBEB5DD0-1F1A-4D7B-8D71-A662C2FDF128}"/>
    <cellStyle name="(Heading) 16 11" xfId="39414" xr:uid="{55FA89FC-7BD8-4EB5-ADDA-E7F61C1FC61F}"/>
    <cellStyle name="(Heading) 16 12" xfId="42061" xr:uid="{1DABC6D9-6963-430A-841D-FB12019073BE}"/>
    <cellStyle name="(Heading) 16 2" xfId="16217" xr:uid="{672A3140-7958-4F44-BE94-F271BDC5326C}"/>
    <cellStyle name="(Heading) 16 3" xfId="18958" xr:uid="{11163128-30A8-4447-9C7B-66607D643FE4}"/>
    <cellStyle name="(Heading) 16 4" xfId="21631" xr:uid="{8ADE73E5-6E33-4096-A864-E3D2B2C94632}"/>
    <cellStyle name="(Heading) 16 5" xfId="24454" xr:uid="{FD2C075C-8E13-447F-B7ED-C4D65AB16C5E}"/>
    <cellStyle name="(Heading) 16 6" xfId="27022" xr:uid="{29D43E2F-379F-4362-A845-42F5B8F01EBA}"/>
    <cellStyle name="(Heading) 16 7" xfId="29569" xr:uid="{B7A18744-0309-4F6E-B749-AB347B68DD55}"/>
    <cellStyle name="(Heading) 16 8" xfId="32084" xr:uid="{5F33DEBA-88CE-4F17-8DBE-40F272A5D4DB}"/>
    <cellStyle name="(Heading) 16 9" xfId="34483" xr:uid="{39C64D8D-843D-4120-8B0B-B079BC4A7BE9}"/>
    <cellStyle name="(Heading) 17" xfId="12804" xr:uid="{75B61977-0B9B-438C-9CF9-7FE2CEF899DA}"/>
    <cellStyle name="(Heading) 17 10" xfId="36596" xr:uid="{07191AC5-71C0-4A26-8366-CFB3FD6005A4}"/>
    <cellStyle name="(Heading) 17 11" xfId="39086" xr:uid="{41338560-7642-4606-8FF4-B27D762B4CD2}"/>
    <cellStyle name="(Heading) 17 12" xfId="41706" xr:uid="{C1D73B16-8CCE-4E3B-AF78-396EFCEF2516}"/>
    <cellStyle name="(Heading) 17 2" xfId="15830" xr:uid="{E28AA754-5083-450E-ADC8-FCD49AD5CD35}"/>
    <cellStyle name="(Heading) 17 3" xfId="18599" xr:uid="{E244C481-121A-4587-9DB6-FC05DF7117EE}"/>
    <cellStyle name="(Heading) 17 4" xfId="21244" xr:uid="{8F290289-AE7E-4E19-A08F-C44CC31B2FF3}"/>
    <cellStyle name="(Heading) 17 5" xfId="24096" xr:uid="{5329A1F6-61EA-4878-8B96-EA54E00D4303}"/>
    <cellStyle name="(Heading) 17 6" xfId="26643" xr:uid="{C6715D36-5746-4099-B14F-DB2F8AEB266F}"/>
    <cellStyle name="(Heading) 17 7" xfId="29201" xr:uid="{BE47F056-D435-4CAB-B3A3-A2C331A415BD}"/>
    <cellStyle name="(Heading) 17 8" xfId="31782" xr:uid="{6CA8A238-6505-471D-8C20-D16D1EE75DDE}"/>
    <cellStyle name="(Heading) 17 9" xfId="34183" xr:uid="{CC4AE5AC-A228-4788-972B-C1DFC4E6C5D5}"/>
    <cellStyle name="(Heading) 18" xfId="13200" xr:uid="{CEAB54F7-5EAB-42C1-B4A6-5D3CF9509479}"/>
    <cellStyle name="(Heading) 18 10" xfId="36926" xr:uid="{05822FA7-AB49-4A77-BD70-296354294384}"/>
    <cellStyle name="(Heading) 18 11" xfId="39418" xr:uid="{68686077-BA51-4D26-A6E3-42969701AEEA}"/>
    <cellStyle name="(Heading) 18 12" xfId="42065" xr:uid="{1882D683-0361-433F-A702-255A03157800}"/>
    <cellStyle name="(Heading) 18 2" xfId="16221" xr:uid="{DF3C3DF5-7165-4BBC-BC3E-45D8FAD512BF}"/>
    <cellStyle name="(Heading) 18 3" xfId="18962" xr:uid="{F8B3CD1A-B874-4547-B383-AE29F9AF3F46}"/>
    <cellStyle name="(Heading) 18 4" xfId="21635" xr:uid="{A1CE0BF7-EF84-41AE-9071-6CF9975883B3}"/>
    <cellStyle name="(Heading) 18 5" xfId="24458" xr:uid="{E12C3B14-68A3-444F-AC7D-D260B9941C73}"/>
    <cellStyle name="(Heading) 18 6" xfId="27026" xr:uid="{C152D684-91BE-4134-B0FF-691F933C501A}"/>
    <cellStyle name="(Heading) 18 7" xfId="29573" xr:uid="{61E6CB71-0DC8-4293-BE5A-475DD0832555}"/>
    <cellStyle name="(Heading) 18 8" xfId="32088" xr:uid="{0FF0499B-6511-4EEC-ACBF-65EC96D31CE9}"/>
    <cellStyle name="(Heading) 18 9" xfId="34487" xr:uid="{BD76A447-CF1E-4FF5-A628-AAECB8E2738D}"/>
    <cellStyle name="(Heading) 19" xfId="13204" xr:uid="{555A4AEE-C06D-4FE5-91E5-AC586231F79F}"/>
    <cellStyle name="(Heading) 19 10" xfId="36930" xr:uid="{24564293-A2B6-4DCC-9E6E-06FDF0408F7A}"/>
    <cellStyle name="(Heading) 19 11" xfId="39422" xr:uid="{B0B7D79A-D55C-4D80-A85C-C26892D0FD28}"/>
    <cellStyle name="(Heading) 19 12" xfId="42069" xr:uid="{AEC6A428-F7E8-467F-8F8F-06D5AC485AE3}"/>
    <cellStyle name="(Heading) 19 2" xfId="16225" xr:uid="{ADA108E2-EF26-4D58-8A11-F7F5D24DE4B1}"/>
    <cellStyle name="(Heading) 19 3" xfId="18966" xr:uid="{16F3112C-7DC8-4231-8919-C1A7609EC390}"/>
    <cellStyle name="(Heading) 19 4" xfId="21639" xr:uid="{B0FF2E4A-610E-484E-8BED-399605857A66}"/>
    <cellStyle name="(Heading) 19 5" xfId="24462" xr:uid="{B1A35374-C622-42E7-95A8-3A4A3362BE49}"/>
    <cellStyle name="(Heading) 19 6" xfId="27030" xr:uid="{AAEC6F2B-6ABA-4125-853E-B7B300AD3ABC}"/>
    <cellStyle name="(Heading) 19 7" xfId="29577" xr:uid="{97144494-3DD2-46A1-AB60-08A680BF5757}"/>
    <cellStyle name="(Heading) 19 8" xfId="32092" xr:uid="{74A6FEDA-A049-47B5-8CAA-B4384983C85D}"/>
    <cellStyle name="(Heading) 19 9" xfId="34491" xr:uid="{5D45BF98-D031-487C-9DEA-F783CB667EB0}"/>
    <cellStyle name="(Heading) 2" xfId="11239" xr:uid="{7A4DABDE-2732-4E5C-A173-58C7DC1A46B1}"/>
    <cellStyle name="(Heading) 2 10" xfId="10657" xr:uid="{E9A12DD7-D1BD-4614-9D83-B8FA587FE1F4}"/>
    <cellStyle name="(Heading) 2 11" xfId="15745" xr:uid="{2E8CCD4B-9F1A-4092-ACDB-E5FC56B3648D}"/>
    <cellStyle name="(Heading) 2 12" xfId="25959" xr:uid="{33EB56F4-90CD-446B-B3AC-0460DB886460}"/>
    <cellStyle name="(Heading) 2 2" xfId="14311" xr:uid="{72375C8B-43CD-41BA-AE83-1AF0530EB9A6}"/>
    <cellStyle name="(Heading) 2 3" xfId="10410" xr:uid="{C72C0C42-71E9-4DA3-BEB4-44AA74DF43CB}"/>
    <cellStyle name="(Heading) 2 4" xfId="9863" xr:uid="{6E09A606-FDBF-487B-9B48-64EDAA3FE86E}"/>
    <cellStyle name="(Heading) 2 5" xfId="10666" xr:uid="{28B71A62-8759-4DB6-B8B0-C859B99DFB79}"/>
    <cellStyle name="(Heading) 2 6" xfId="10382" xr:uid="{6CAEFE99-42F9-462F-BA64-4ABCDC8DAABA}"/>
    <cellStyle name="(Heading) 2 7" xfId="10207" xr:uid="{371B55AD-731C-4625-876A-3B6651C3E8A4}"/>
    <cellStyle name="(Heading) 2 8" xfId="15587" xr:uid="{93A26D81-2406-4DD1-861B-5B97AC994552}"/>
    <cellStyle name="(Heading) 2 9" xfId="10871" xr:uid="{32865A76-5716-4D46-875F-AD9E6FDDBBFE}"/>
    <cellStyle name="(Heading) 20" xfId="13202" xr:uid="{71AC46F6-82FC-4205-8AB8-DBF8A74FADFB}"/>
    <cellStyle name="(Heading) 20 10" xfId="36928" xr:uid="{D2CB6F10-C2D5-48DB-8883-8860BAA5B4F1}"/>
    <cellStyle name="(Heading) 20 11" xfId="39420" xr:uid="{EDBD60E1-4466-43AB-A291-81AF5BF1D5CD}"/>
    <cellStyle name="(Heading) 20 12" xfId="42067" xr:uid="{EF86CE9C-2B3E-49CC-8158-D784F7FEF3A3}"/>
    <cellStyle name="(Heading) 20 2" xfId="16223" xr:uid="{E929F6E6-DBA3-4268-A644-24B3D554A897}"/>
    <cellStyle name="(Heading) 20 3" xfId="18964" xr:uid="{8AAF9466-4E64-4953-A306-0F82DA9505E9}"/>
    <cellStyle name="(Heading) 20 4" xfId="21637" xr:uid="{C02D8895-2C0E-47C0-9525-949283E9AB90}"/>
    <cellStyle name="(Heading) 20 5" xfId="24460" xr:uid="{9960972F-8EAA-40B7-BCE9-AFB35B9A2793}"/>
    <cellStyle name="(Heading) 20 6" xfId="27028" xr:uid="{CAAC1795-1BBE-4645-94A3-6DEB8FEF1C5C}"/>
    <cellStyle name="(Heading) 20 7" xfId="29575" xr:uid="{6B2D2C57-D015-42E7-A60A-EF083076B530}"/>
    <cellStyle name="(Heading) 20 8" xfId="32090" xr:uid="{EB0588F8-4107-423C-A92C-4D439FADD7E6}"/>
    <cellStyle name="(Heading) 20 9" xfId="34489" xr:uid="{95B874F3-1831-4ADD-9868-78971D7D3D06}"/>
    <cellStyle name="(Heading) 21" xfId="13206" xr:uid="{8E5B917A-67AC-41DB-ABAC-FDBF945B3926}"/>
    <cellStyle name="(Heading) 21 10" xfId="36932" xr:uid="{2C775C89-BCBA-4A22-B468-53958497A6D3}"/>
    <cellStyle name="(Heading) 21 11" xfId="39424" xr:uid="{9999F733-E79B-4C66-BAC1-0C3859F4A150}"/>
    <cellStyle name="(Heading) 21 12" xfId="42071" xr:uid="{69121CA3-C558-4EBE-AE69-A74DDB97AC5F}"/>
    <cellStyle name="(Heading) 21 2" xfId="16227" xr:uid="{7B6B4462-5146-421D-8A6F-9DF8BB81D61F}"/>
    <cellStyle name="(Heading) 21 3" xfId="18968" xr:uid="{52DFC21D-AAC8-4A39-B1FB-95E5C26219AE}"/>
    <cellStyle name="(Heading) 21 4" xfId="21641" xr:uid="{AE44A570-BD17-48FC-AC14-B3B71C4115DE}"/>
    <cellStyle name="(Heading) 21 5" xfId="24464" xr:uid="{B9DA9425-9A28-4766-800D-688FC2DCC2A6}"/>
    <cellStyle name="(Heading) 21 6" xfId="27032" xr:uid="{05683A66-696E-4D47-A84A-BED2B6576071}"/>
    <cellStyle name="(Heading) 21 7" xfId="29579" xr:uid="{9F9850E6-F827-4717-A7FF-C7E89D2C5ABA}"/>
    <cellStyle name="(Heading) 21 8" xfId="32094" xr:uid="{7C934697-9620-4233-AD0A-EF6363CCB269}"/>
    <cellStyle name="(Heading) 21 9" xfId="34493" xr:uid="{50F21515-0CC6-4D4A-B540-9EB244EB7504}"/>
    <cellStyle name="(Heading) 22" xfId="13210" xr:uid="{40932305-38E3-4167-83B2-6FA09E8AE075}"/>
    <cellStyle name="(Heading) 22 10" xfId="36936" xr:uid="{7AF3D187-B86D-4690-8810-2736D0DF49F8}"/>
    <cellStyle name="(Heading) 22 11" xfId="39428" xr:uid="{057D24C3-8A13-4483-AEEF-C43A6A5192DB}"/>
    <cellStyle name="(Heading) 22 12" xfId="42075" xr:uid="{A071D992-616B-434C-88E0-82107AB4DF95}"/>
    <cellStyle name="(Heading) 22 2" xfId="16231" xr:uid="{9A9515B0-4DE1-45E0-8BD5-6CBB3E928BCB}"/>
    <cellStyle name="(Heading) 22 3" xfId="18972" xr:uid="{B1255720-153E-4F29-8E81-9FBDE4ABB83B}"/>
    <cellStyle name="(Heading) 22 4" xfId="21645" xr:uid="{9F144862-6F02-4A44-A4EC-04DDB7D98861}"/>
    <cellStyle name="(Heading) 22 5" xfId="24468" xr:uid="{DDD0337C-5D20-4E5A-8AB2-E54505FBB5DC}"/>
    <cellStyle name="(Heading) 22 6" xfId="27036" xr:uid="{38ED82AE-7071-418E-8723-8AAADDD6AA8D}"/>
    <cellStyle name="(Heading) 22 7" xfId="29583" xr:uid="{A5E28E70-B1BA-4C5E-8179-5171B329259F}"/>
    <cellStyle name="(Heading) 22 8" xfId="32098" xr:uid="{A9689B6A-9E5C-4DBB-AEDC-8590BF2D87FA}"/>
    <cellStyle name="(Heading) 22 9" xfId="34497" xr:uid="{10159CF8-145C-414F-A68F-41012BCC810A}"/>
    <cellStyle name="(Heading) 23" xfId="13208" xr:uid="{93F23EB8-443E-40CC-AD7D-53FBA9D5BF56}"/>
    <cellStyle name="(Heading) 23 10" xfId="36934" xr:uid="{D7535771-47A5-47AF-A173-0C3EAA822394}"/>
    <cellStyle name="(Heading) 23 11" xfId="39426" xr:uid="{D0352713-1568-4A17-AA35-0D3343895C44}"/>
    <cellStyle name="(Heading) 23 12" xfId="42073" xr:uid="{B79324FB-A0F2-449C-99C5-EFF8D3B52AF9}"/>
    <cellStyle name="(Heading) 23 2" xfId="16229" xr:uid="{EE3B7623-8008-4D6C-B8EB-53A0BC9C4A2E}"/>
    <cellStyle name="(Heading) 23 3" xfId="18970" xr:uid="{31AC3A3F-753F-4FDD-93BC-8CABAED2630C}"/>
    <cellStyle name="(Heading) 23 4" xfId="21643" xr:uid="{937DEBF2-EB89-473F-8BB2-96E1B0D0189E}"/>
    <cellStyle name="(Heading) 23 5" xfId="24466" xr:uid="{4FFCAF9E-3A04-42D2-ADB6-71DED1AD7664}"/>
    <cellStyle name="(Heading) 23 6" xfId="27034" xr:uid="{8D0629B5-F327-47C7-80A0-501F597FE7EE}"/>
    <cellStyle name="(Heading) 23 7" xfId="29581" xr:uid="{742A2806-AD7F-4A85-B66E-B2781F0DF8BE}"/>
    <cellStyle name="(Heading) 23 8" xfId="32096" xr:uid="{D2F4ED0F-D9FA-4733-81AE-5A69F8119C47}"/>
    <cellStyle name="(Heading) 23 9" xfId="34495" xr:uid="{AC1B8FE9-1B07-4F3B-9262-42324A65A441}"/>
    <cellStyle name="(Heading) 24" xfId="13219" xr:uid="{37BDE03A-0E18-4819-B7E6-7F9F23E772D3}"/>
    <cellStyle name="(Heading) 24 10" xfId="36945" xr:uid="{F5199886-675A-417E-BA9C-28CA58A8BA77}"/>
    <cellStyle name="(Heading) 24 11" xfId="39437" xr:uid="{234420AF-A233-4C39-BC88-74B97BB15E06}"/>
    <cellStyle name="(Heading) 24 12" xfId="42084" xr:uid="{BCC1C074-E750-4961-ABF2-3B721065ADC1}"/>
    <cellStyle name="(Heading) 24 2" xfId="16240" xr:uid="{5BE048B1-BEC1-40A2-A3A5-58A1F900944C}"/>
    <cellStyle name="(Heading) 24 3" xfId="18981" xr:uid="{774BE95A-CC9B-4808-B005-1D53234EAB9A}"/>
    <cellStyle name="(Heading) 24 4" xfId="21654" xr:uid="{2671E82E-4C9E-4D98-A5E2-F67447AC4E80}"/>
    <cellStyle name="(Heading) 24 5" xfId="24477" xr:uid="{9FCF1CD0-4E52-4FAC-B59F-5B2E478C6AED}"/>
    <cellStyle name="(Heading) 24 6" xfId="27045" xr:uid="{6AC00298-5F9E-4F03-A11A-D1F1940CDD7B}"/>
    <cellStyle name="(Heading) 24 7" xfId="29592" xr:uid="{B0FC5D64-D1F1-42B8-95D6-62BB5151BD28}"/>
    <cellStyle name="(Heading) 24 8" xfId="32107" xr:uid="{B7D5DB13-9AE9-45C8-BDA4-BC7422FA2A59}"/>
    <cellStyle name="(Heading) 24 9" xfId="34506" xr:uid="{C3BEB214-45BC-4E83-96B2-03E55062868D}"/>
    <cellStyle name="(Heading) 25" xfId="13223" xr:uid="{0EB83350-272D-47FE-AF49-7BEE35A8D377}"/>
    <cellStyle name="(Heading) 25 10" xfId="36949" xr:uid="{6C6DA0CD-0A28-4701-9213-CA4C91DB6972}"/>
    <cellStyle name="(Heading) 25 11" xfId="39441" xr:uid="{63A2FCB1-95C7-4F10-B4B8-03BF95D5264F}"/>
    <cellStyle name="(Heading) 25 12" xfId="42088" xr:uid="{5C4AE521-92E7-4881-999C-9D33B14EEEAD}"/>
    <cellStyle name="(Heading) 25 2" xfId="16244" xr:uid="{044F876C-1BCC-48CD-BCA1-D8478CA0D04E}"/>
    <cellStyle name="(Heading) 25 3" xfId="18985" xr:uid="{75AFF384-FED0-4095-BE60-E7087BC3A698}"/>
    <cellStyle name="(Heading) 25 4" xfId="21658" xr:uid="{9D67D13E-BEBB-4120-96CC-71ED3F1A2ACF}"/>
    <cellStyle name="(Heading) 25 5" xfId="24481" xr:uid="{4577A0CF-6644-49FA-A5FA-57DEB72AC820}"/>
    <cellStyle name="(Heading) 25 6" xfId="27049" xr:uid="{D71F87EC-35A6-475A-B051-0915D2ED1E91}"/>
    <cellStyle name="(Heading) 25 7" xfId="29596" xr:uid="{9DB59F49-9B22-4FCB-B50D-51EAD72E020F}"/>
    <cellStyle name="(Heading) 25 8" xfId="32111" xr:uid="{D7F58C25-17C9-4CD1-8D9A-65AC054E2178}"/>
    <cellStyle name="(Heading) 25 9" xfId="34510" xr:uid="{1688F0D2-171C-45E4-8CEB-13BB850AF6E5}"/>
    <cellStyle name="(Heading) 26" xfId="13228" xr:uid="{B0F37429-01CB-4D5D-A3EA-EFAC5D7B16D3}"/>
    <cellStyle name="(Heading) 26 10" xfId="36954" xr:uid="{86A28910-8C23-491E-B600-6335C7ED9952}"/>
    <cellStyle name="(Heading) 26 11" xfId="39446" xr:uid="{5D2382C3-2855-4DA9-B9F5-63D25CC3DBE4}"/>
    <cellStyle name="(Heading) 26 12" xfId="42093" xr:uid="{3430A8D1-B10D-4880-999E-3AF728B3E977}"/>
    <cellStyle name="(Heading) 26 2" xfId="16249" xr:uid="{2298E0F1-5446-4B2C-B90B-CB882A1A9BC3}"/>
    <cellStyle name="(Heading) 26 3" xfId="18990" xr:uid="{14EEB288-0B79-489A-BF3A-9AE3066CB330}"/>
    <cellStyle name="(Heading) 26 4" xfId="21663" xr:uid="{33984EA9-BAEF-404F-A346-68CD5DA7DDC9}"/>
    <cellStyle name="(Heading) 26 5" xfId="24486" xr:uid="{4CB977C4-6318-45D1-83D9-5F8EB25581D4}"/>
    <cellStyle name="(Heading) 26 6" xfId="27054" xr:uid="{8210A0FD-B7FD-442F-882C-9596F432084B}"/>
    <cellStyle name="(Heading) 26 7" xfId="29601" xr:uid="{28DF1B75-E43D-475D-B87E-AE20FFA7EA65}"/>
    <cellStyle name="(Heading) 26 8" xfId="32116" xr:uid="{636CB9F1-871E-4D81-AA5E-EADEE3BAE0D2}"/>
    <cellStyle name="(Heading) 26 9" xfId="34515" xr:uid="{963962CF-AD55-4D48-AAB2-CCB372368428}"/>
    <cellStyle name="(Heading) 27" xfId="13230" xr:uid="{38277168-7B9F-4A74-850C-AD6D4AA03246}"/>
    <cellStyle name="(Heading) 27 10" xfId="36956" xr:uid="{28A0BE19-D88C-439C-8F97-B62CB3217D3E}"/>
    <cellStyle name="(Heading) 27 11" xfId="39448" xr:uid="{0BA1F58A-2611-4491-A9C4-4E84FD004550}"/>
    <cellStyle name="(Heading) 27 12" xfId="42095" xr:uid="{6681D297-D4B5-41DE-BD62-D442763AEFD8}"/>
    <cellStyle name="(Heading) 27 2" xfId="16251" xr:uid="{2CF72550-A95A-4846-915E-742285EE169D}"/>
    <cellStyle name="(Heading) 27 3" xfId="18992" xr:uid="{FBA98A5B-122D-448E-BE18-26422526756D}"/>
    <cellStyle name="(Heading) 27 4" xfId="21665" xr:uid="{395C569C-4613-467F-8705-D7F299E89D0D}"/>
    <cellStyle name="(Heading) 27 5" xfId="24488" xr:uid="{FBC69BF8-1277-471A-A820-5FF9C52E14B0}"/>
    <cellStyle name="(Heading) 27 6" xfId="27056" xr:uid="{54D7AA33-043A-4653-9469-85282F74CDFE}"/>
    <cellStyle name="(Heading) 27 7" xfId="29603" xr:uid="{1025FB79-2725-41BA-8ECD-58A17DA731AA}"/>
    <cellStyle name="(Heading) 27 8" xfId="32118" xr:uid="{43F24F78-32CC-46EB-82FC-0AC57ADCA61E}"/>
    <cellStyle name="(Heading) 27 9" xfId="34517" xr:uid="{3BF7BD7C-AEB9-4582-8BE2-8A2CFC79E57B}"/>
    <cellStyle name="(Heading) 28" xfId="13238" xr:uid="{0B693BDC-0E82-40C0-BCEE-2B6C8586300D}"/>
    <cellStyle name="(Heading) 28 10" xfId="36964" xr:uid="{C9B3917C-F74E-4ED8-BAA1-8AFF093C855E}"/>
    <cellStyle name="(Heading) 28 11" xfId="39456" xr:uid="{5C3637E6-2861-4F96-85B1-67234F8CAE21}"/>
    <cellStyle name="(Heading) 28 12" xfId="42103" xr:uid="{479FE14F-2752-49F9-88E7-C13F72D6A206}"/>
    <cellStyle name="(Heading) 28 2" xfId="16259" xr:uid="{C15792C4-F608-40EB-B279-06A1E197271E}"/>
    <cellStyle name="(Heading) 28 3" xfId="19000" xr:uid="{63874D11-15DC-4B5F-8B9F-AA889EBA33F5}"/>
    <cellStyle name="(Heading) 28 4" xfId="21673" xr:uid="{33C9373C-3D15-4361-BDDF-CA9EA3E456FC}"/>
    <cellStyle name="(Heading) 28 5" xfId="24496" xr:uid="{1443DC4B-3605-4582-99F4-4FB8138E1D63}"/>
    <cellStyle name="(Heading) 28 6" xfId="27064" xr:uid="{A838E312-4890-4857-AAB8-903CDBF5BDC2}"/>
    <cellStyle name="(Heading) 28 7" xfId="29611" xr:uid="{3ED8670D-A752-429B-AD19-1185FE40C13E}"/>
    <cellStyle name="(Heading) 28 8" xfId="32126" xr:uid="{266F1161-CA36-4CBF-8950-FDFA1C5F766A}"/>
    <cellStyle name="(Heading) 28 9" xfId="34525" xr:uid="{6F60487B-473B-4193-AC43-00B0B85FA895}"/>
    <cellStyle name="(Heading) 29" xfId="13240" xr:uid="{4F5F02CB-E080-40A0-A079-B4C2121913F6}"/>
    <cellStyle name="(Heading) 29 10" xfId="36966" xr:uid="{51C5285B-E101-458F-9CB8-4E4072AA0101}"/>
    <cellStyle name="(Heading) 29 11" xfId="39458" xr:uid="{2D8C6447-27F6-4A1C-80A2-568EDC23BBB9}"/>
    <cellStyle name="(Heading) 29 12" xfId="42105" xr:uid="{3A4B183E-A622-471A-BA6C-B8875DAA9F5D}"/>
    <cellStyle name="(Heading) 29 2" xfId="16261" xr:uid="{D02063B4-EDD4-4544-9D1A-447E932F3B61}"/>
    <cellStyle name="(Heading) 29 3" xfId="19002" xr:uid="{C4EDDD82-405D-4638-9D08-0F876F75E79C}"/>
    <cellStyle name="(Heading) 29 4" xfId="21675" xr:uid="{EBC8F566-1F99-4D88-97B0-C2A54DE97077}"/>
    <cellStyle name="(Heading) 29 5" xfId="24498" xr:uid="{716AFC43-E98A-4094-BFB0-17F9415AB873}"/>
    <cellStyle name="(Heading) 29 6" xfId="27066" xr:uid="{CAEDD65B-16D3-4CF4-9ACA-834586FED04A}"/>
    <cellStyle name="(Heading) 29 7" xfId="29613" xr:uid="{693A4170-E8BB-4897-ACF5-791067436F1C}"/>
    <cellStyle name="(Heading) 29 8" xfId="32128" xr:uid="{516EBDC8-FE60-4DF1-81C0-2D688EDDC937}"/>
    <cellStyle name="(Heading) 29 9" xfId="34527" xr:uid="{A2969FBF-5BEF-4471-BE76-B88539B97BA4}"/>
    <cellStyle name="(Heading) 3" xfId="11360" xr:uid="{BFAD9F70-3A4A-491B-B686-ED4DA4E38B8A}"/>
    <cellStyle name="(Heading) 3 10" xfId="14280" xr:uid="{409614FF-804A-4EA0-8B0C-3E85B780F9E6}"/>
    <cellStyle name="(Heading) 3 11" xfId="23433" xr:uid="{E005BB1F-A053-4D38-ADDB-2E21FDA949A0}"/>
    <cellStyle name="(Heading) 3 12" xfId="26593" xr:uid="{CD29CEAA-BB7A-487F-AE1A-4B3364EC875E}"/>
    <cellStyle name="(Heading) 3 2" xfId="14432" xr:uid="{CF017C10-1963-41B4-938C-A27782EF9D13}"/>
    <cellStyle name="(Heading) 3 3" xfId="10528" xr:uid="{7420D598-9C48-4B03-9F41-9CE973F51CE4}"/>
    <cellStyle name="(Heading) 3 4" xfId="11228" xr:uid="{0D02B12D-65CB-4C2A-ABB3-32C31A11680C}"/>
    <cellStyle name="(Heading) 3 5" xfId="10773" xr:uid="{8FBF778B-57CB-42CE-B23D-A72A75E29DC0}"/>
    <cellStyle name="(Heading) 3 6" xfId="10829" xr:uid="{673EB52D-0555-4EC1-90AB-7F7B29A27B39}"/>
    <cellStyle name="(Heading) 3 7" xfId="10290" xr:uid="{367AD913-954E-4D32-9121-564E03E84C87}"/>
    <cellStyle name="(Heading) 3 8" xfId="16165" xr:uid="{51ECAE49-1195-433B-B8DC-7E7ED4F67619}"/>
    <cellStyle name="(Heading) 3 9" xfId="27011" xr:uid="{CE974CAF-F28D-43DD-B9A9-CAE6029E9DB2}"/>
    <cellStyle name="(Heading) 30" xfId="13283" xr:uid="{A89D832B-6BE2-4012-A70F-41F5E7BA0AA9}"/>
    <cellStyle name="(Heading) 30 10" xfId="37008" xr:uid="{4A70157A-8451-4D0A-B1C0-9CDF4037072E}"/>
    <cellStyle name="(Heading) 30 11" xfId="39500" xr:uid="{1DFE6C6F-0770-4048-8729-D46B365A33D9}"/>
    <cellStyle name="(Heading) 30 12" xfId="42147" xr:uid="{3BEE43D6-260B-4F6C-BA4F-670CA9507E37}"/>
    <cellStyle name="(Heading) 30 2" xfId="16304" xr:uid="{C440F8B1-07AC-4C12-9882-B8BD081E1823}"/>
    <cellStyle name="(Heading) 30 3" xfId="19045" xr:uid="{B336A9C3-B849-4B2F-A63E-5B27A15CE264}"/>
    <cellStyle name="(Heading) 30 4" xfId="21718" xr:uid="{E9CCBD99-C34F-4A81-822C-14FF50CDBBF2}"/>
    <cellStyle name="(Heading) 30 5" xfId="24541" xr:uid="{58E9AF02-DA87-4EA8-B797-2A35B1F85255}"/>
    <cellStyle name="(Heading) 30 6" xfId="27109" xr:uid="{364C57B5-5752-41F9-BCEC-4052B9816313}"/>
    <cellStyle name="(Heading) 30 7" xfId="29656" xr:uid="{00F67F13-C988-428B-83BD-344D713E7D97}"/>
    <cellStyle name="(Heading) 30 8" xfId="32171" xr:uid="{F24D724F-C256-4C97-9684-D0E95EC02FBC}"/>
    <cellStyle name="(Heading) 30 9" xfId="34570" xr:uid="{D13466EE-8CCD-472E-BDB0-16BE5DC2457B}"/>
    <cellStyle name="(Heading) 31" xfId="13316" xr:uid="{7D5CF9E1-B6B4-491E-9B77-DC26EDDC156F}"/>
    <cellStyle name="(Heading) 31 10" xfId="37039" xr:uid="{D04A5AB7-C2FC-4CB6-AE64-B0E82A8662C3}"/>
    <cellStyle name="(Heading) 31 11" xfId="39532" xr:uid="{82F1CBB6-9C62-422D-8401-21FDBDA3F4C2}"/>
    <cellStyle name="(Heading) 31 12" xfId="42179" xr:uid="{1B724ECB-BEF6-4328-AB07-F850709B7BF7}"/>
    <cellStyle name="(Heading) 31 2" xfId="16337" xr:uid="{46670311-D285-4DAD-A5BE-62CBC966D66C}"/>
    <cellStyle name="(Heading) 31 3" xfId="19077" xr:uid="{5C900E72-64F4-463B-B3EA-AA897230306A}"/>
    <cellStyle name="(Heading) 31 4" xfId="21751" xr:uid="{5FE51B85-B8DE-446E-AD17-113330E7C4BE}"/>
    <cellStyle name="(Heading) 31 5" xfId="24574" xr:uid="{5C8BFF39-06FB-4E3D-9E29-86F10FFB5296}"/>
    <cellStyle name="(Heading) 31 6" xfId="27142" xr:uid="{1219CAF3-814A-4AE3-A9FE-0C283E174667}"/>
    <cellStyle name="(Heading) 31 7" xfId="29689" xr:uid="{22DD0867-4234-4BAE-8290-1A10404825CB}"/>
    <cellStyle name="(Heading) 31 8" xfId="32203" xr:uid="{93BB39DA-D33E-4883-BED3-0A16D50D2835}"/>
    <cellStyle name="(Heading) 31 9" xfId="34603" xr:uid="{26C55FE7-1F3D-4FE7-AC8F-8098E5DADA12}"/>
    <cellStyle name="(Heading) 32" xfId="13350" xr:uid="{93C50604-58B3-424A-99B7-947065C6010E}"/>
    <cellStyle name="(Heading) 32 10" xfId="37073" xr:uid="{1B2D1EAC-6639-44E1-9DB2-C0F305308353}"/>
    <cellStyle name="(Heading) 32 11" xfId="39566" xr:uid="{E8973475-E2C4-4DE4-8281-5187724A6488}"/>
    <cellStyle name="(Heading) 32 12" xfId="42213" xr:uid="{5D9A3BFB-BC0B-46C1-AC91-46917FB055BF}"/>
    <cellStyle name="(Heading) 32 2" xfId="16371" xr:uid="{E0D6E0CA-B0F7-4F74-A6B8-13B89FAC7E4B}"/>
    <cellStyle name="(Heading) 32 3" xfId="19111" xr:uid="{2E44BC78-3779-414E-A672-2713BC32B5A8}"/>
    <cellStyle name="(Heading) 32 4" xfId="21785" xr:uid="{BA0EE599-65E7-485F-BA7B-0FF248F410F7}"/>
    <cellStyle name="(Heading) 32 5" xfId="24608" xr:uid="{A381EFFE-B385-4C04-A7BA-770DF8B9A98D}"/>
    <cellStyle name="(Heading) 32 6" xfId="27176" xr:uid="{BA37F4E5-A743-4120-8DCB-4E19731290E9}"/>
    <cellStyle name="(Heading) 32 7" xfId="29723" xr:uid="{2716F0A3-2AF8-4B98-A7ED-49C4A7BF0A52}"/>
    <cellStyle name="(Heading) 32 8" xfId="32237" xr:uid="{117FDD27-7794-4922-80E8-CDDD95CCAB10}"/>
    <cellStyle name="(Heading) 32 9" xfId="34637" xr:uid="{9A3AB0AA-2D5A-4DDB-8960-45C586FB13BC}"/>
    <cellStyle name="(Heading) 33" xfId="13359" xr:uid="{DDBA9042-6286-445D-8580-445387C62F39}"/>
    <cellStyle name="(Heading) 33 10" xfId="37082" xr:uid="{1C583C6B-E93F-4F89-ACF3-CFA9FE5BD226}"/>
    <cellStyle name="(Heading) 33 11" xfId="39575" xr:uid="{91DC95C9-2C7B-4449-A232-89D0A9977219}"/>
    <cellStyle name="(Heading) 33 12" xfId="42222" xr:uid="{50BE38F0-B553-4177-B118-BEA909EE9C72}"/>
    <cellStyle name="(Heading) 33 2" xfId="16380" xr:uid="{FF8FEDC2-4A50-4ED0-88F2-3F848A5FC470}"/>
    <cellStyle name="(Heading) 33 3" xfId="19120" xr:uid="{C095601E-FF2D-41A7-9F40-EB227B5DD400}"/>
    <cellStyle name="(Heading) 33 4" xfId="21794" xr:uid="{E7961CAE-60BC-471E-87C6-3740BEDDF1FF}"/>
    <cellStyle name="(Heading) 33 5" xfId="24617" xr:uid="{12909550-5F71-4A1B-8DFA-A573386FC328}"/>
    <cellStyle name="(Heading) 33 6" xfId="27185" xr:uid="{01C8E39D-9457-4831-B648-7F0B6AC5EA2B}"/>
    <cellStyle name="(Heading) 33 7" xfId="29732" xr:uid="{05589BA9-1733-4175-8DEA-FC6B271A1783}"/>
    <cellStyle name="(Heading) 33 8" xfId="32246" xr:uid="{B0082EDF-F1AC-4C2E-AA0C-52EEBCAD1060}"/>
    <cellStyle name="(Heading) 33 9" xfId="34646" xr:uid="{0F907600-091A-41F5-8FA3-54AFDDDA9AEA}"/>
    <cellStyle name="(Heading) 34" xfId="13375" xr:uid="{3EDBEB93-8ED6-4E5E-A2F9-7972935986B9}"/>
    <cellStyle name="(Heading) 34 10" xfId="37098" xr:uid="{1ED9F90A-29CB-4608-A8C2-4EA48F2F5982}"/>
    <cellStyle name="(Heading) 34 11" xfId="39591" xr:uid="{D44A20E3-BEA3-44D3-A91A-0EA00C4D0B66}"/>
    <cellStyle name="(Heading) 34 12" xfId="42238" xr:uid="{E02D34A0-8BCE-49E2-B9F2-60C58A10E68D}"/>
    <cellStyle name="(Heading) 34 2" xfId="16396" xr:uid="{6C274B6B-5695-439F-8BAF-984C8E5921E8}"/>
    <cellStyle name="(Heading) 34 3" xfId="19136" xr:uid="{EC89EBE9-7AC9-4FAD-A08F-42C04053743F}"/>
    <cellStyle name="(Heading) 34 4" xfId="21810" xr:uid="{C3D6970F-46C9-40E5-A499-5D555CFE0D54}"/>
    <cellStyle name="(Heading) 34 5" xfId="24633" xr:uid="{A917E6A9-C8F8-4684-BBD9-6D836377B2F0}"/>
    <cellStyle name="(Heading) 34 6" xfId="27201" xr:uid="{9900EF21-3B88-4430-9FDD-0916B23E13ED}"/>
    <cellStyle name="(Heading) 34 7" xfId="29748" xr:uid="{8CE5C7A7-42A9-4EA4-9493-533935B84C7A}"/>
    <cellStyle name="(Heading) 34 8" xfId="32262" xr:uid="{9CC1A60E-3FC1-4E74-BF6B-46DAABF3E096}"/>
    <cellStyle name="(Heading) 34 9" xfId="34662" xr:uid="{7408DC11-1372-4CDF-AE51-F4229754ACF8}"/>
    <cellStyle name="(Heading) 35" xfId="13454" xr:uid="{2D52D7B8-609B-4D60-959E-1EC1601F60BA}"/>
    <cellStyle name="(Heading) 35 10" xfId="37177" xr:uid="{B1472762-699A-48D4-AE79-49E8AB936CDC}"/>
    <cellStyle name="(Heading) 35 11" xfId="39670" xr:uid="{5BCBC55B-E378-4C03-B71E-D19D7ABBCBA5}"/>
    <cellStyle name="(Heading) 35 12" xfId="42317" xr:uid="{05655772-9EE0-4D6B-8103-667C5BAEA0DB}"/>
    <cellStyle name="(Heading) 35 2" xfId="16475" xr:uid="{45FF3FA9-3667-4A50-91F0-92BEEA6A2A21}"/>
    <cellStyle name="(Heading) 35 3" xfId="19215" xr:uid="{438AFD2F-E598-4065-8F15-8091EDBC3103}"/>
    <cellStyle name="(Heading) 35 4" xfId="21889" xr:uid="{5D053FAA-7013-4A07-BCFF-FB6D0AB9F78D}"/>
    <cellStyle name="(Heading) 35 5" xfId="24712" xr:uid="{F2EA568F-5556-488B-A682-1295FAB06B11}"/>
    <cellStyle name="(Heading) 35 6" xfId="27280" xr:uid="{66C84DD9-E65F-4203-96F5-4AED66337A4F}"/>
    <cellStyle name="(Heading) 35 7" xfId="29827" xr:uid="{085DFF9E-E9B6-45B0-9CB2-681ECD8FC7EE}"/>
    <cellStyle name="(Heading) 35 8" xfId="32341" xr:uid="{AE3CD9A4-D80E-402E-A81A-F6CEB7783234}"/>
    <cellStyle name="(Heading) 35 9" xfId="34741" xr:uid="{7960F089-A93A-46EF-9C1E-A112D9329B85}"/>
    <cellStyle name="(Heading) 36" xfId="13503" xr:uid="{172EB743-89C8-4F06-9E42-433B9C6932C7}"/>
    <cellStyle name="(Heading) 36 10" xfId="37226" xr:uid="{F1B4A118-0A22-4416-A33E-FFCD2893565A}"/>
    <cellStyle name="(Heading) 36 11" xfId="39719" xr:uid="{47D06B09-1B89-4A07-8E79-DC6E8AC504CC}"/>
    <cellStyle name="(Heading) 36 12" xfId="42366" xr:uid="{A634B157-BB1F-4822-B449-A6AF90486A01}"/>
    <cellStyle name="(Heading) 36 2" xfId="16524" xr:uid="{EAE022AB-6130-41C9-BBC9-ED9D6FA3E353}"/>
    <cellStyle name="(Heading) 36 3" xfId="19264" xr:uid="{DEB4173E-8BFD-4888-8ABE-DCEC34C2519C}"/>
    <cellStyle name="(Heading) 36 4" xfId="21938" xr:uid="{B148C7AA-3108-43C2-AC3E-C1DDB927FC3B}"/>
    <cellStyle name="(Heading) 36 5" xfId="24761" xr:uid="{0E0B4DAE-75BC-445F-A66B-288838754426}"/>
    <cellStyle name="(Heading) 36 6" xfId="27329" xr:uid="{62728ACB-643D-4724-A396-46DE5BE41E8F}"/>
    <cellStyle name="(Heading) 36 7" xfId="29876" xr:uid="{10FBF823-91E7-49B3-A072-40B9559E7E45}"/>
    <cellStyle name="(Heading) 36 8" xfId="32390" xr:uid="{2041E341-E9BC-4E1E-A74F-5E607E950EBB}"/>
    <cellStyle name="(Heading) 36 9" xfId="34790" xr:uid="{36B210B3-520D-40C6-9273-B25AC2855E84}"/>
    <cellStyle name="(Heading) 37" xfId="13513" xr:uid="{4317E3D0-D98C-4D12-99B0-E38D978080BF}"/>
    <cellStyle name="(Heading) 37 10" xfId="37236" xr:uid="{FEDCCAF4-35E7-428B-896F-54FDADEEE707}"/>
    <cellStyle name="(Heading) 37 11" xfId="39729" xr:uid="{6853C108-28A7-4397-8EB6-EE1161ACB030}"/>
    <cellStyle name="(Heading) 37 12" xfId="42376" xr:uid="{80AB3D8A-DE25-40EB-9C97-4BA838DD5E4A}"/>
    <cellStyle name="(Heading) 37 2" xfId="16534" xr:uid="{8B8987B2-F5F7-46C0-9BC0-3E554EE34EE7}"/>
    <cellStyle name="(Heading) 37 3" xfId="19274" xr:uid="{54987420-1358-4EA0-B56B-716CC576DC2B}"/>
    <cellStyle name="(Heading) 37 4" xfId="21948" xr:uid="{D7C66BFA-D326-426A-922D-3DF7635C3044}"/>
    <cellStyle name="(Heading) 37 5" xfId="24771" xr:uid="{E55F2F41-C087-4FBB-9018-FA73429A2A61}"/>
    <cellStyle name="(Heading) 37 6" xfId="27339" xr:uid="{A41746D1-FD0B-45C8-8D50-1E466E96F846}"/>
    <cellStyle name="(Heading) 37 7" xfId="29886" xr:uid="{EBE49390-F4E7-4BB8-9848-D41F7ED60D14}"/>
    <cellStyle name="(Heading) 37 8" xfId="32400" xr:uid="{3DA11F4E-FA64-4C95-8A3E-B5D19EC6027A}"/>
    <cellStyle name="(Heading) 37 9" xfId="34800" xr:uid="{93BFB7A9-FEC9-43AB-9948-037B68058D1D}"/>
    <cellStyle name="(Heading) 38" xfId="13597" xr:uid="{F4F77F99-35B4-46EE-B717-13009C3F9723}"/>
    <cellStyle name="(Heading) 38 10" xfId="37320" xr:uid="{FB0AE400-5CA8-41BC-8026-BEE86F8F43F5}"/>
    <cellStyle name="(Heading) 38 11" xfId="39813" xr:uid="{91A3BCF5-4F5A-4A5E-BC8E-3FAF49755EDF}"/>
    <cellStyle name="(Heading) 38 12" xfId="42460" xr:uid="{DF7EDEC0-6C57-4081-9928-66B278E96C1A}"/>
    <cellStyle name="(Heading) 38 2" xfId="16618" xr:uid="{776D79B3-8779-47A6-BCDC-855EBA788F61}"/>
    <cellStyle name="(Heading) 38 3" xfId="19358" xr:uid="{629E9467-AC46-4812-A35E-63DD932E374B}"/>
    <cellStyle name="(Heading) 38 4" xfId="22032" xr:uid="{630371DF-7887-4E5C-9A26-C68B6B394119}"/>
    <cellStyle name="(Heading) 38 5" xfId="24855" xr:uid="{A9258F76-CAD0-422C-BE2D-1B0BC910A8AF}"/>
    <cellStyle name="(Heading) 38 6" xfId="27423" xr:uid="{27243548-BE0E-4DAB-9B7D-70C59602ECA3}"/>
    <cellStyle name="(Heading) 38 7" xfId="29970" xr:uid="{10DBA92A-C965-4223-AD51-7A45BDAAB2BE}"/>
    <cellStyle name="(Heading) 38 8" xfId="32484" xr:uid="{D246AAFA-BC6C-49E3-A3A7-B0094085E76B}"/>
    <cellStyle name="(Heading) 38 9" xfId="34884" xr:uid="{A8DEA9E3-78B6-40E4-8A69-5332D94AEBDD}"/>
    <cellStyle name="(Heading) 39" xfId="13595" xr:uid="{C8660A9D-863C-4379-AF01-87653BC90233}"/>
    <cellStyle name="(Heading) 39 10" xfId="37318" xr:uid="{F74A33C0-C267-4ED6-8FDB-7CD4C26D2ADF}"/>
    <cellStyle name="(Heading) 39 11" xfId="39811" xr:uid="{9EC4281E-4EEB-48F4-AD3C-E37F19031532}"/>
    <cellStyle name="(Heading) 39 12" xfId="42458" xr:uid="{DBD14784-4B8C-4333-ABE9-F780F66C5843}"/>
    <cellStyle name="(Heading) 39 2" xfId="16616" xr:uid="{B0629CFD-E6DC-4B0F-8A63-8A78FF8862EF}"/>
    <cellStyle name="(Heading) 39 3" xfId="19356" xr:uid="{DBFB3DAE-07FD-4D7E-B4A3-D4EBA0373A5D}"/>
    <cellStyle name="(Heading) 39 4" xfId="22030" xr:uid="{EB219DAA-7A24-4CD4-A40E-BCABECE213B4}"/>
    <cellStyle name="(Heading) 39 5" xfId="24853" xr:uid="{A84CD83A-C30D-41CD-A890-9E555104D0D0}"/>
    <cellStyle name="(Heading) 39 6" xfId="27421" xr:uid="{3CE241ED-A0E3-499D-9FC8-5CC6F4E66361}"/>
    <cellStyle name="(Heading) 39 7" xfId="29968" xr:uid="{8189CCA1-48F2-4F85-91FA-ABAAB5835BDE}"/>
    <cellStyle name="(Heading) 39 8" xfId="32482" xr:uid="{80A2831A-2D75-4ABC-9500-46656E030052}"/>
    <cellStyle name="(Heading) 39 9" xfId="34882" xr:uid="{11EDAE18-97C4-45A8-87E1-22B5E171859A}"/>
    <cellStyle name="(Heading) 4" xfId="11699" xr:uid="{7C8C794F-E479-4A1D-884D-8355F3FB2819}"/>
    <cellStyle name="(Heading) 4 10" xfId="35645" xr:uid="{52E129F0-34E9-43AD-92A0-6FE50BEC9AF1}"/>
    <cellStyle name="(Heading) 4 11" xfId="38079" xr:uid="{0F0EB40F-8A4C-455F-A186-28403EAD723C}"/>
    <cellStyle name="(Heading) 4 12" xfId="40671" xr:uid="{3634F004-1F86-4585-AAAA-99BE5D1EAE1B}"/>
    <cellStyle name="(Heading) 4 2" xfId="14752" xr:uid="{FFC20ECC-C44E-4322-93F1-CA1F3C8AE267}"/>
    <cellStyle name="(Heading) 4 3" xfId="17526" xr:uid="{5A0FA127-8C1E-44E8-83CE-35921D45BA16}"/>
    <cellStyle name="(Heading) 4 4" xfId="20149" xr:uid="{8468BA5A-9290-4E77-96AB-DC855D6BA1F2}"/>
    <cellStyle name="(Heading) 4 5" xfId="23009" xr:uid="{F01AEC88-AD47-4177-875B-6AE9111F2DF0}"/>
    <cellStyle name="(Heading) 4 6" xfId="25567" xr:uid="{72EC7645-50EF-44F4-9257-B2040AFC0AB4}"/>
    <cellStyle name="(Heading) 4 7" xfId="28172" xr:uid="{62B3D471-B4E9-4FFB-9FD3-E27A4C08263A}"/>
    <cellStyle name="(Heading) 4 8" xfId="30843" xr:uid="{BAC570AC-9C67-4F45-BABC-BA338C5A6227}"/>
    <cellStyle name="(Heading) 4 9" xfId="33242" xr:uid="{08C30DCB-7825-4EB6-B18B-A6B5F8A7B1F7}"/>
    <cellStyle name="(Heading) 40" xfId="13683" xr:uid="{1FA0EC46-E23F-44EA-ADE8-C481AD65F589}"/>
    <cellStyle name="(Heading) 40 10" xfId="37406" xr:uid="{56F56C0E-1229-4518-AC60-A9445C463DEC}"/>
    <cellStyle name="(Heading) 40 11" xfId="39899" xr:uid="{49D069FA-50A6-4315-AC70-B67A8E3023E3}"/>
    <cellStyle name="(Heading) 40 12" xfId="42546" xr:uid="{BCE7CA71-27FC-466C-8837-1EE184E88FA1}"/>
    <cellStyle name="(Heading) 40 2" xfId="16704" xr:uid="{4A2D8B16-3758-4F21-93E7-5BC1EEEE7385}"/>
    <cellStyle name="(Heading) 40 3" xfId="19444" xr:uid="{BF613C8B-CD3C-4C98-8A38-841E7FDF7ED4}"/>
    <cellStyle name="(Heading) 40 4" xfId="22118" xr:uid="{7A4CBCEE-A8A9-48CB-BE60-E4A807E9F311}"/>
    <cellStyle name="(Heading) 40 5" xfId="24941" xr:uid="{058D6C0F-6DA1-4CA3-B91B-62B4B46C4952}"/>
    <cellStyle name="(Heading) 40 6" xfId="27509" xr:uid="{055A0169-9DB1-4E8D-A9F0-918DDBA7571C}"/>
    <cellStyle name="(Heading) 40 7" xfId="30056" xr:uid="{7C090806-B2F7-4F7E-8DE7-0D1AB794D8C3}"/>
    <cellStyle name="(Heading) 40 8" xfId="32570" xr:uid="{877CFEBE-E2BD-469C-A895-328B80397D72}"/>
    <cellStyle name="(Heading) 40 9" xfId="34970" xr:uid="{4264C310-93EC-430B-A69D-0771A01FF6C8}"/>
    <cellStyle name="(Heading) 41" xfId="13723" xr:uid="{7898F583-36B0-41D4-8249-D352267830BD}"/>
    <cellStyle name="(Heading) 41 10" xfId="37446" xr:uid="{2159B379-AE95-4863-8AEE-6BF1C82B46A2}"/>
    <cellStyle name="(Heading) 41 11" xfId="39939" xr:uid="{CD0064E8-8461-46EE-9772-58B8B50140BC}"/>
    <cellStyle name="(Heading) 41 12" xfId="42586" xr:uid="{97FACE48-74BC-41B7-9B67-4047ADB220BC}"/>
    <cellStyle name="(Heading) 41 2" xfId="16744" xr:uid="{956446E9-F1A4-4AD8-8776-E69FE54A4688}"/>
    <cellStyle name="(Heading) 41 3" xfId="19484" xr:uid="{7914F124-0E71-4EB5-907F-8F170BEE3380}"/>
    <cellStyle name="(Heading) 41 4" xfId="22158" xr:uid="{C544EFEF-FEE2-42C2-A409-713E55F1C4EE}"/>
    <cellStyle name="(Heading) 41 5" xfId="24981" xr:uid="{AF0C2BF0-06F4-4F67-AD17-9BCD0C53F609}"/>
    <cellStyle name="(Heading) 41 6" xfId="27549" xr:uid="{CD63A478-EF55-4AE6-9805-5C070A3DA33F}"/>
    <cellStyle name="(Heading) 41 7" xfId="30096" xr:uid="{8B10CA7D-216E-4808-A1EA-C6141A83FD0F}"/>
    <cellStyle name="(Heading) 41 8" xfId="32610" xr:uid="{A82955EF-C36C-408A-9DCF-B95FD1724008}"/>
    <cellStyle name="(Heading) 41 9" xfId="35010" xr:uid="{8499B2B6-C0D3-4CE0-A58A-F5A9C610012D}"/>
    <cellStyle name="(Heading) 42" xfId="13721" xr:uid="{27BD4810-F167-4B90-9FED-63CD8845A87C}"/>
    <cellStyle name="(Heading) 42 10" xfId="37444" xr:uid="{BC5C5EC4-8000-4E0F-83B5-DCAB936C0D5C}"/>
    <cellStyle name="(Heading) 42 11" xfId="39937" xr:uid="{687010BE-1AE0-413F-9E4C-FC0517D760B8}"/>
    <cellStyle name="(Heading) 42 12" xfId="42584" xr:uid="{E5B3D43F-6C46-4911-AB6D-BF5B5ECB6E71}"/>
    <cellStyle name="(Heading) 42 2" xfId="16742" xr:uid="{89E4B345-938E-48F7-A01D-9F1508622541}"/>
    <cellStyle name="(Heading) 42 3" xfId="19482" xr:uid="{D8C68D98-8B24-42D2-98FC-C0DD8B732BC8}"/>
    <cellStyle name="(Heading) 42 4" xfId="22156" xr:uid="{066CD172-8075-4939-BB2D-013C3D1F5EC0}"/>
    <cellStyle name="(Heading) 42 5" xfId="24979" xr:uid="{1DB90D4A-A2A5-4210-9846-0F9ADFD34D64}"/>
    <cellStyle name="(Heading) 42 6" xfId="27547" xr:uid="{364A720E-5FF8-4D12-89E1-AF6BFA7E9799}"/>
    <cellStyle name="(Heading) 42 7" xfId="30094" xr:uid="{76336257-7956-4C3E-8D0B-6F01FA85DA09}"/>
    <cellStyle name="(Heading) 42 8" xfId="32608" xr:uid="{DFE88B2A-BDEF-4206-8568-47F709EC3760}"/>
    <cellStyle name="(Heading) 42 9" xfId="35008" xr:uid="{E09EC742-961C-47AD-9410-3A4B06F9E324}"/>
    <cellStyle name="(Heading) 43" xfId="13781" xr:uid="{FAC0084A-A4B4-4C46-85BD-856B7E0A6F43}"/>
    <cellStyle name="(Heading) 43 10" xfId="37504" xr:uid="{8D191484-0EBE-43B7-AEAC-2B7F98A4123F}"/>
    <cellStyle name="(Heading) 43 11" xfId="39997" xr:uid="{4ADE8F84-37A7-41D3-B06D-4A6B99DED13B}"/>
    <cellStyle name="(Heading) 43 12" xfId="42644" xr:uid="{07CA368B-1433-4F9D-89F9-62D977365A10}"/>
    <cellStyle name="(Heading) 43 2" xfId="16802" xr:uid="{E0E7B0A4-66DD-42D6-9AC0-954859408E5F}"/>
    <cellStyle name="(Heading) 43 3" xfId="19542" xr:uid="{10F4EF35-3276-4CB6-A651-F07EA4913B13}"/>
    <cellStyle name="(Heading) 43 4" xfId="22216" xr:uid="{B5B447E1-137A-4FED-AEA2-1C72D5204936}"/>
    <cellStyle name="(Heading) 43 5" xfId="25039" xr:uid="{6C3DCAA3-2B61-42CE-8C20-F4F267C5D599}"/>
    <cellStyle name="(Heading) 43 6" xfId="27607" xr:uid="{4E84CDCA-FDB7-4E31-A149-766A72FC9312}"/>
    <cellStyle name="(Heading) 43 7" xfId="30154" xr:uid="{7029D953-B7DD-4C6C-A29C-52F564410CD9}"/>
    <cellStyle name="(Heading) 43 8" xfId="32668" xr:uid="{5377FBF2-6C34-4FDF-978F-C9DB44D444B6}"/>
    <cellStyle name="(Heading) 43 9" xfId="35068" xr:uid="{5FDD94F8-2690-48DD-9B80-E94C46B3311D}"/>
    <cellStyle name="(Heading) 44" xfId="13788" xr:uid="{B229F62F-11BB-4440-8DAD-C56F3606675E}"/>
    <cellStyle name="(Heading) 44 10" xfId="37511" xr:uid="{5088FA4E-EC83-49E4-9D00-CA1BA72B0D3A}"/>
    <cellStyle name="(Heading) 44 11" xfId="40004" xr:uid="{096844FC-3F35-4A83-8984-4B51389ACF61}"/>
    <cellStyle name="(Heading) 44 12" xfId="42651" xr:uid="{F9063172-76F5-4877-97F8-C29B05818505}"/>
    <cellStyle name="(Heading) 44 2" xfId="16809" xr:uid="{249670D8-4FAB-4C60-BE5B-204125FA87D9}"/>
    <cellStyle name="(Heading) 44 3" xfId="19549" xr:uid="{CCEC2784-6E99-47CF-928F-04818F1AE7F4}"/>
    <cellStyle name="(Heading) 44 4" xfId="22223" xr:uid="{7FBDD0F3-D198-487D-853C-80746F843EF9}"/>
    <cellStyle name="(Heading) 44 5" xfId="25046" xr:uid="{16026E45-A16E-4CFC-9144-37AF697639A4}"/>
    <cellStyle name="(Heading) 44 6" xfId="27614" xr:uid="{188A61BF-DEB7-4776-BA56-B9BAC1F61063}"/>
    <cellStyle name="(Heading) 44 7" xfId="30161" xr:uid="{86C40C9F-E7D9-4ACC-8496-0B68FC2073F5}"/>
    <cellStyle name="(Heading) 44 8" xfId="32675" xr:uid="{8CD294B3-6824-4435-ACBC-A7369BC4A6CF}"/>
    <cellStyle name="(Heading) 44 9" xfId="35075" xr:uid="{12DBC580-7EDE-4B60-AC32-93AEB6ED73D2}"/>
    <cellStyle name="(Heading) 45" xfId="9789" xr:uid="{00AC58C7-6489-41AE-95AE-5E97B5AAE5B2}"/>
    <cellStyle name="(Heading) 46" xfId="10164" xr:uid="{81C31D71-E5EE-49D9-B1DD-7BFE991595AF}"/>
    <cellStyle name="(Heading) 47" xfId="21580" xr:uid="{82415755-8FCE-400A-A118-D7F9EB22EC09}"/>
    <cellStyle name="(Heading) 48" xfId="26851" xr:uid="{05B5B0D3-BC9D-4925-82AD-1DA62FCE5B07}"/>
    <cellStyle name="(Heading) 5" xfId="11576" xr:uid="{4310A098-EBAB-475D-A18F-A51ED0614F99}"/>
    <cellStyle name="(Heading) 5 10" xfId="22763" xr:uid="{33A80767-B50D-43FB-8FE8-1BFDE766EC7B}"/>
    <cellStyle name="(Heading) 5 11" xfId="24409" xr:uid="{6901A5D2-21FA-4E2A-925B-642CC1153D51}"/>
    <cellStyle name="(Heading) 5 12" xfId="40567" xr:uid="{54080CA1-A9A9-4145-80C1-67EEAB18E69B}"/>
    <cellStyle name="(Heading) 5 2" xfId="14636" xr:uid="{09FB8DB9-E60B-4A4B-9649-2D8EB995BDD3}"/>
    <cellStyle name="(Heading) 5 3" xfId="17408" xr:uid="{867C9BE5-28DF-4951-ACA4-F43F6A584970}"/>
    <cellStyle name="(Heading) 5 4" xfId="10186" xr:uid="{7335311E-93DD-4CFF-8435-9AD0B4300881}"/>
    <cellStyle name="(Heading) 5 5" xfId="22899" xr:uid="{17C5B917-AE95-4181-9F25-943625AB3D44}"/>
    <cellStyle name="(Heading) 5 6" xfId="11034" xr:uid="{8ACC6387-EAFA-433F-A9CD-42762F8C62EE}"/>
    <cellStyle name="(Heading) 5 7" xfId="11183" xr:uid="{907A05F4-9FF3-4D77-9F10-47C361B4CFFB}"/>
    <cellStyle name="(Heading) 5 8" xfId="30744" xr:uid="{5F06F517-2160-49F6-85C9-637E47472FA6}"/>
    <cellStyle name="(Heading) 5 9" xfId="20000" xr:uid="{A0B591F6-37F3-4990-8A6A-63451B71F00F}"/>
    <cellStyle name="(Heading) 6" xfId="11697" xr:uid="{17E11B46-52DD-4D54-89AB-619DD61C7AA7}"/>
    <cellStyle name="(Heading) 6 10" xfId="35643" xr:uid="{1CC7F209-AA8E-4D06-A785-99BE6C77C85C}"/>
    <cellStyle name="(Heading) 6 11" xfId="38077" xr:uid="{F82A1DAF-3253-41CE-8D89-F1B13553E305}"/>
    <cellStyle name="(Heading) 6 12" xfId="40669" xr:uid="{F472A09B-3300-47E7-8C01-4CD9F1483583}"/>
    <cellStyle name="(Heading) 6 2" xfId="14750" xr:uid="{E3B24DA5-DF4A-42A3-A565-CFFD89615495}"/>
    <cellStyle name="(Heading) 6 3" xfId="17524" xr:uid="{865F7DE9-A371-445D-A381-64D4CC0D5FBA}"/>
    <cellStyle name="(Heading) 6 4" xfId="20147" xr:uid="{51090E8E-7928-4277-B98B-3B974BED1B20}"/>
    <cellStyle name="(Heading) 6 5" xfId="23007" xr:uid="{FEF64E95-E8E7-4495-A3C5-CC5161EC9D40}"/>
    <cellStyle name="(Heading) 6 6" xfId="25565" xr:uid="{62989D9A-4DBB-4465-8311-B19F37F2AF91}"/>
    <cellStyle name="(Heading) 6 7" xfId="28170" xr:uid="{A186BD0E-6D73-464A-B8DB-F40AFEACB696}"/>
    <cellStyle name="(Heading) 6 8" xfId="30841" xr:uid="{D17EDFF9-9E22-400A-A3DF-97AC1D825DB3}"/>
    <cellStyle name="(Heading) 6 9" xfId="33240" xr:uid="{2C57CEAF-6184-4A17-BC37-AE6F26175D8E}"/>
    <cellStyle name="(Heading) 7" xfId="11701" xr:uid="{8FA77C3F-ED61-40CA-8F82-49DF133AE5EA}"/>
    <cellStyle name="(Heading) 7 10" xfId="35647" xr:uid="{2B61643F-FD5F-4AA4-9889-49873FBCBE1E}"/>
    <cellStyle name="(Heading) 7 11" xfId="38081" xr:uid="{266AE1C6-A5DE-43D7-9934-1E8707310306}"/>
    <cellStyle name="(Heading) 7 12" xfId="40673" xr:uid="{DEEA1854-1088-47AE-B910-B03E0B3711E9}"/>
    <cellStyle name="(Heading) 7 2" xfId="14754" xr:uid="{B5511644-2646-4A1F-A206-46590F829341}"/>
    <cellStyle name="(Heading) 7 3" xfId="17528" xr:uid="{66085B97-EC77-43A3-8E65-56BBCB9922BE}"/>
    <cellStyle name="(Heading) 7 4" xfId="20151" xr:uid="{FFBB08C2-FC7B-4C2F-BDB6-03FE4D07E2B5}"/>
    <cellStyle name="(Heading) 7 5" xfId="23011" xr:uid="{69C4AC29-0BE3-4763-8507-513799F0DB24}"/>
    <cellStyle name="(Heading) 7 6" xfId="25569" xr:uid="{BD39241F-8D9B-4E5A-A304-EC60A1E564C8}"/>
    <cellStyle name="(Heading) 7 7" xfId="28174" xr:uid="{A804405A-BF71-46FA-8E95-DB8ABB127FB8}"/>
    <cellStyle name="(Heading) 7 8" xfId="30845" xr:uid="{AA356125-BF49-409F-B001-EE9AA01B973A}"/>
    <cellStyle name="(Heading) 7 9" xfId="33244" xr:uid="{757B3F23-370D-44A4-B987-154961926063}"/>
    <cellStyle name="(Heading) 8" xfId="11712" xr:uid="{F05743A9-4252-4E3F-B405-90BF78273A20}"/>
    <cellStyle name="(Heading) 8 10" xfId="35658" xr:uid="{53426069-71AA-4320-87EF-FB87E0833DC1}"/>
    <cellStyle name="(Heading) 8 11" xfId="38092" xr:uid="{A0A299FD-8C99-46F1-A75B-46C0CBA9B1F2}"/>
    <cellStyle name="(Heading) 8 12" xfId="40684" xr:uid="{79A7A357-501E-4900-A580-5C1F9B20F977}"/>
    <cellStyle name="(Heading) 8 2" xfId="14765" xr:uid="{0ADCA779-7DD1-4B10-8F44-D3E32A986E91}"/>
    <cellStyle name="(Heading) 8 3" xfId="17539" xr:uid="{28D31837-E993-4EDC-B182-9E2A97A74F3A}"/>
    <cellStyle name="(Heading) 8 4" xfId="20162" xr:uid="{6A8675B1-77EF-4C0D-B392-19B73BFFF88F}"/>
    <cellStyle name="(Heading) 8 5" xfId="23022" xr:uid="{1B790339-6500-470B-9BBD-28618BEC5BA2}"/>
    <cellStyle name="(Heading) 8 6" xfId="25580" xr:uid="{2D81315C-36E6-4C34-8117-411CD2F6FAAC}"/>
    <cellStyle name="(Heading) 8 7" xfId="28185" xr:uid="{4BA4F10A-4549-42B0-B84B-F0B8417E1046}"/>
    <cellStyle name="(Heading) 8 8" xfId="30856" xr:uid="{F4BD2F04-EAC4-459E-A6A8-EC058AEBBB73}"/>
    <cellStyle name="(Heading) 8 9" xfId="33255" xr:uid="{20EEAF9F-CB96-4DAE-A4E0-F85437972E31}"/>
    <cellStyle name="(Heading) 9" xfId="11726" xr:uid="{583EB2B9-E905-44E4-8CB8-67642DF9EFDA}"/>
    <cellStyle name="(Heading) 9 10" xfId="35672" xr:uid="{C1C2316D-3D34-499F-85FA-931F3521CAD4}"/>
    <cellStyle name="(Heading) 9 11" xfId="38106" xr:uid="{B97104D0-7191-45EC-8CA2-0DFCAF86A611}"/>
    <cellStyle name="(Heading) 9 12" xfId="40698" xr:uid="{2E43DEAC-36D8-4D97-87B7-6928AA550058}"/>
    <cellStyle name="(Heading) 9 2" xfId="14779" xr:uid="{020A3895-0D99-4DD1-98F1-90BD6753DBB8}"/>
    <cellStyle name="(Heading) 9 3" xfId="17553" xr:uid="{F9104F74-C223-4910-83E0-F44C634ECD23}"/>
    <cellStyle name="(Heading) 9 4" xfId="20176" xr:uid="{60D13139-E712-427F-9E78-EAC052F61B4B}"/>
    <cellStyle name="(Heading) 9 5" xfId="23036" xr:uid="{DF9531B5-DE88-4C48-9D7F-4993D7CA02CA}"/>
    <cellStyle name="(Heading) 9 6" xfId="25594" xr:uid="{1CC24829-FF2B-4833-9ECA-EBCB9FFBB530}"/>
    <cellStyle name="(Heading) 9 7" xfId="28199" xr:uid="{202C0F58-3334-460F-8059-294F9761287F}"/>
    <cellStyle name="(Heading) 9 8" xfId="30870" xr:uid="{475BEAF3-E2F0-4BAA-8D3C-BA87A85FF308}"/>
    <cellStyle name="(Heading) 9 9" xfId="33269" xr:uid="{35400792-B132-4B11-966B-2638FCF5A395}"/>
    <cellStyle name="(Lefting)" xfId="705" xr:uid="{00000000-0005-0000-0000-000007000000}"/>
    <cellStyle name="(Lefting) 10" xfId="11727" xr:uid="{2A811A39-8A59-4421-9D53-928A931D1E67}"/>
    <cellStyle name="(Lefting) 10 10" xfId="35673" xr:uid="{6B0EF887-32E4-498F-A326-68BAD47A295E}"/>
    <cellStyle name="(Lefting) 10 11" xfId="38107" xr:uid="{C59E7CDD-7853-430D-8E10-3A2CA266ADF0}"/>
    <cellStyle name="(Lefting) 10 12" xfId="40699" xr:uid="{69FB64A3-9196-4AA5-B371-C0D556EB041A}"/>
    <cellStyle name="(Lefting) 10 2" xfId="14780" xr:uid="{DF44A452-622C-4A88-9A4A-694213BE50A1}"/>
    <cellStyle name="(Lefting) 10 3" xfId="17554" xr:uid="{2A9CEBBC-19E3-4271-87F8-D6888EE9F725}"/>
    <cellStyle name="(Lefting) 10 4" xfId="20177" xr:uid="{D602283F-D029-4915-8905-E4DC75B24C3E}"/>
    <cellStyle name="(Lefting) 10 5" xfId="23037" xr:uid="{A59C07AC-D2A6-466C-8323-63953C32D1E6}"/>
    <cellStyle name="(Lefting) 10 6" xfId="25595" xr:uid="{E1D082EB-9461-4024-9654-5606D710AC1E}"/>
    <cellStyle name="(Lefting) 10 7" xfId="28200" xr:uid="{C259753A-2980-43BC-87DB-F24392C159C6}"/>
    <cellStyle name="(Lefting) 10 8" xfId="30871" xr:uid="{BC31DE16-1BF7-4D4E-89DF-CC5B1925B678}"/>
    <cellStyle name="(Lefting) 10 9" xfId="33270" xr:uid="{F6C0614F-F348-490E-9A94-366F205F6B75}"/>
    <cellStyle name="(Lefting) 11" xfId="11731" xr:uid="{B42C4D23-0C14-44F2-AFA2-079B2705065E}"/>
    <cellStyle name="(Lefting) 11 10" xfId="35677" xr:uid="{8CF2E296-31D1-4887-9003-F52A974E0BBD}"/>
    <cellStyle name="(Lefting) 11 11" xfId="38111" xr:uid="{4D5DA057-6024-4DF3-BEE0-3A315B7E387F}"/>
    <cellStyle name="(Lefting) 11 12" xfId="40703" xr:uid="{7FB5CD4D-72F5-42EB-A0D2-505C50BD2A1D}"/>
    <cellStyle name="(Lefting) 11 2" xfId="14784" xr:uid="{048585B4-CCFD-4E74-AC0A-419A39368E75}"/>
    <cellStyle name="(Lefting) 11 3" xfId="17558" xr:uid="{61952747-B379-4F8E-A2B3-E2C51A9D5952}"/>
    <cellStyle name="(Lefting) 11 4" xfId="20181" xr:uid="{4A19AD8C-5E00-498B-96A9-CC623BEE7563}"/>
    <cellStyle name="(Lefting) 11 5" xfId="23041" xr:uid="{0CBB4513-AF8A-47C3-853E-C6CBC47A1B9A}"/>
    <cellStyle name="(Lefting) 11 6" xfId="25599" xr:uid="{1CAF93AD-7AFA-4B1B-A3BF-EC056B45708B}"/>
    <cellStyle name="(Lefting) 11 7" xfId="28204" xr:uid="{A38BD87C-6C89-4EEB-9BAD-BED43E1FD081}"/>
    <cellStyle name="(Lefting) 11 8" xfId="30875" xr:uid="{1721FEE5-3524-4E14-9E91-E3F7F37ACAE1}"/>
    <cellStyle name="(Lefting) 11 9" xfId="33274" xr:uid="{DDC114CD-F63E-4FE5-9759-7FC053A12DF9}"/>
    <cellStyle name="(Lefting) 12" xfId="11729" xr:uid="{B572AC6D-40ED-4F46-9C41-4108CEF09A79}"/>
    <cellStyle name="(Lefting) 12 10" xfId="35675" xr:uid="{0EBFE8F6-C2D4-4DC4-8A8A-9BB48D28C0DA}"/>
    <cellStyle name="(Lefting) 12 11" xfId="38109" xr:uid="{A0C6F9D0-819D-4F1C-903E-46C09DD300A5}"/>
    <cellStyle name="(Lefting) 12 12" xfId="40701" xr:uid="{A48142C0-6542-4696-B57F-F30D52137E7B}"/>
    <cellStyle name="(Lefting) 12 2" xfId="14782" xr:uid="{37961CFC-5790-469C-89B2-BABF10E49D4C}"/>
    <cellStyle name="(Lefting) 12 3" xfId="17556" xr:uid="{B7DD1878-FCCE-41E6-8618-F3DE6B70B9AE}"/>
    <cellStyle name="(Lefting) 12 4" xfId="20179" xr:uid="{38EECC0E-6EEF-435F-8D07-099089A3DBDB}"/>
    <cellStyle name="(Lefting) 12 5" xfId="23039" xr:uid="{2D9F8CF9-8FBA-47C3-BCF2-E422C82EE213}"/>
    <cellStyle name="(Lefting) 12 6" xfId="25597" xr:uid="{A6C42CB4-B9F3-4B2D-BD85-4D1A0622FE25}"/>
    <cellStyle name="(Lefting) 12 7" xfId="28202" xr:uid="{6FF18326-4CD3-464B-A00B-96C4FEE6FBB4}"/>
    <cellStyle name="(Lefting) 12 8" xfId="30873" xr:uid="{CF580849-917E-4445-9EC7-E7D1BBF30BAF}"/>
    <cellStyle name="(Lefting) 12 9" xfId="33272" xr:uid="{99D22A39-F356-4C8D-9024-B8346FC56891}"/>
    <cellStyle name="(Lefting) 13" xfId="11733" xr:uid="{8AD9E6B1-C6C8-4097-B7A9-2AF9E9E25E11}"/>
    <cellStyle name="(Lefting) 13 10" xfId="35679" xr:uid="{8146202A-3F66-4EC5-A199-9A31C94353A2}"/>
    <cellStyle name="(Lefting) 13 11" xfId="38113" xr:uid="{28B28FE9-3D91-43B1-9287-286EBF4CF602}"/>
    <cellStyle name="(Lefting) 13 12" xfId="40705" xr:uid="{7B0AAD20-1F12-4339-829A-8539B8D26BD3}"/>
    <cellStyle name="(Lefting) 13 2" xfId="14786" xr:uid="{840CBDAF-29AD-4398-9797-02181CA93D4D}"/>
    <cellStyle name="(Lefting) 13 3" xfId="17560" xr:uid="{F68B4547-6165-45D3-8AB8-AA4D24BBB728}"/>
    <cellStyle name="(Lefting) 13 4" xfId="20183" xr:uid="{CDFCA6F8-1D85-4611-BBE0-324FC3E7E091}"/>
    <cellStyle name="(Lefting) 13 5" xfId="23043" xr:uid="{F958A185-D437-47C5-BFF3-32D481C3681F}"/>
    <cellStyle name="(Lefting) 13 6" xfId="25601" xr:uid="{7D3C27CA-1166-430C-A937-7CDD8ADD0C94}"/>
    <cellStyle name="(Lefting) 13 7" xfId="28206" xr:uid="{E11EB7B0-EF82-4F6D-A37F-AB3CA89CFBCC}"/>
    <cellStyle name="(Lefting) 13 8" xfId="30877" xr:uid="{B0687849-E74D-495E-ABB4-DE6F5DFE7529}"/>
    <cellStyle name="(Lefting) 13 9" xfId="33276" xr:uid="{1301D28D-5D29-4077-A7B4-32CBF175794C}"/>
    <cellStyle name="(Lefting) 14" xfId="13197" xr:uid="{73C5AC0B-D89B-4054-8AF2-26AD1F1617FC}"/>
    <cellStyle name="(Lefting) 14 10" xfId="36923" xr:uid="{6E595499-90B5-405A-943B-2F15F51BE5C5}"/>
    <cellStyle name="(Lefting) 14 11" xfId="39415" xr:uid="{C321697F-F2A1-4DC7-9C04-77AFCC8F9CE3}"/>
    <cellStyle name="(Lefting) 14 12" xfId="42062" xr:uid="{0462486D-2071-4661-BBD6-621505E55F91}"/>
    <cellStyle name="(Lefting) 14 2" xfId="16218" xr:uid="{119D8D5F-511D-4E69-B02F-A10284C52954}"/>
    <cellStyle name="(Lefting) 14 3" xfId="18959" xr:uid="{8A1D0F34-5DD1-4BB2-98DA-00AD8A900E68}"/>
    <cellStyle name="(Lefting) 14 4" xfId="21632" xr:uid="{AEA128BD-68D6-49E3-8AB4-B81DF03C7C03}"/>
    <cellStyle name="(Lefting) 14 5" xfId="24455" xr:uid="{D1238B25-8F12-4824-AE06-71EB34259CCE}"/>
    <cellStyle name="(Lefting) 14 6" xfId="27023" xr:uid="{81BBCFC2-8A67-48AA-A29F-F6BAEC2732AB}"/>
    <cellStyle name="(Lefting) 14 7" xfId="29570" xr:uid="{1EF93A44-A4EF-4661-88D0-E19E7CEEC3CA}"/>
    <cellStyle name="(Lefting) 14 8" xfId="32085" xr:uid="{B7784EE2-C808-4E4D-9D5B-FA05771184EF}"/>
    <cellStyle name="(Lefting) 14 9" xfId="34484" xr:uid="{5A5F96A0-8810-4537-8131-77FA6A5F6DE4}"/>
    <cellStyle name="(Lefting) 15" xfId="12787" xr:uid="{1066BED5-7A07-4ED1-95CA-4731CB8DBC56}"/>
    <cellStyle name="(Lefting) 15 10" xfId="36588" xr:uid="{8E230ED7-E5EE-45A9-9B99-46C467BC8C22}"/>
    <cellStyle name="(Lefting) 15 11" xfId="39076" xr:uid="{8B73EE25-90F1-4B99-B7F0-74159112FBFF}"/>
    <cellStyle name="(Lefting) 15 12" xfId="41696" xr:uid="{CD89F35A-6A1E-4B3F-A9B2-7FF6CC1AA96D}"/>
    <cellStyle name="(Lefting) 15 2" xfId="15813" xr:uid="{3F3B6CD6-2443-4270-A772-6EB4515ACA20}"/>
    <cellStyle name="(Lefting) 15 3" xfId="18583" xr:uid="{E04E6A36-4AD9-46B3-8E94-24D88ACF7C77}"/>
    <cellStyle name="(Lefting) 15 4" xfId="21228" xr:uid="{F886CE3C-7CE4-448C-827A-8D50EE9FE7AD}"/>
    <cellStyle name="(Lefting) 15 5" xfId="24082" xr:uid="{433778CB-CD2B-4153-9044-74AE812E645F}"/>
    <cellStyle name="(Lefting) 15 6" xfId="26626" xr:uid="{24674D8E-D8D8-4A53-BDDB-3568C3878160}"/>
    <cellStyle name="(Lefting) 15 7" xfId="29187" xr:uid="{664D4200-27DE-42BF-8E12-82022C52A677}"/>
    <cellStyle name="(Lefting) 15 8" xfId="31774" xr:uid="{D359B1E9-6CA9-4551-8359-4A9132EE7526}"/>
    <cellStyle name="(Lefting) 15 9" xfId="34175" xr:uid="{632E3446-2CC0-4BA1-BBC6-22A84E162F64}"/>
    <cellStyle name="(Lefting) 16" xfId="13195" xr:uid="{F5197D63-BD38-46C9-9227-2E0A58A38542}"/>
    <cellStyle name="(Lefting) 16 10" xfId="36921" xr:uid="{69190C28-E5B5-45ED-868F-3E79D9C7EBFE}"/>
    <cellStyle name="(Lefting) 16 11" xfId="39413" xr:uid="{227065D1-E38A-4E8B-BC48-FA61269FFAE5}"/>
    <cellStyle name="(Lefting) 16 12" xfId="42060" xr:uid="{898D636D-ACE9-428F-9BA9-1321EB4AF8BB}"/>
    <cellStyle name="(Lefting) 16 2" xfId="16216" xr:uid="{C6977BCA-2113-431A-979D-E1CC29F9AF21}"/>
    <cellStyle name="(Lefting) 16 3" xfId="18957" xr:uid="{AAB4A18E-9626-432E-BEA5-E2EC837EE707}"/>
    <cellStyle name="(Lefting) 16 4" xfId="21630" xr:uid="{C6B8BACD-3357-49AC-9087-F829CD5F9C4A}"/>
    <cellStyle name="(Lefting) 16 5" xfId="24453" xr:uid="{77BD5C11-9718-4457-8BB6-9CE1E9C2AB1E}"/>
    <cellStyle name="(Lefting) 16 6" xfId="27021" xr:uid="{08807033-81A9-4275-8A09-9EA2AB0BCDE8}"/>
    <cellStyle name="(Lefting) 16 7" xfId="29568" xr:uid="{EDDD93FB-BBE6-44DC-B0E0-C988EB5A111C}"/>
    <cellStyle name="(Lefting) 16 8" xfId="32083" xr:uid="{4A9B4462-D66A-4FE1-A609-CD2F1B28EB58}"/>
    <cellStyle name="(Lefting) 16 9" xfId="34482" xr:uid="{E880263A-FC3A-4D57-8C57-7902DDFE378F}"/>
    <cellStyle name="(Lefting) 17" xfId="12796" xr:uid="{A075697D-ACBC-4789-BCA3-90EF778F8609}"/>
    <cellStyle name="(Lefting) 17 10" xfId="36593" xr:uid="{578C0B23-8A61-4E1A-9804-917040B128FA}"/>
    <cellStyle name="(Lefting) 17 11" xfId="39081" xr:uid="{BA2B58B9-8025-44DA-9847-40FED8C767AA}"/>
    <cellStyle name="(Lefting) 17 12" xfId="41701" xr:uid="{8EC5B5B4-80E8-401E-850F-C64B69AD8029}"/>
    <cellStyle name="(Lefting) 17 2" xfId="15822" xr:uid="{42C4B55B-3E24-44E9-8BCB-7E2C48CD5F3E}"/>
    <cellStyle name="(Lefting) 17 3" xfId="18592" xr:uid="{F16E256C-B646-4891-96AC-A7223A24B8F0}"/>
    <cellStyle name="(Lefting) 17 4" xfId="21237" xr:uid="{5BFD4752-EC12-4006-A172-059ED6EDA3AF}"/>
    <cellStyle name="(Lefting) 17 5" xfId="24089" xr:uid="{6C5C4701-C0FE-4EC5-93B9-3179B4C93BAE}"/>
    <cellStyle name="(Lefting) 17 6" xfId="26635" xr:uid="{82EEF472-3E9F-4AAC-B5CA-4572BA2B8586}"/>
    <cellStyle name="(Lefting) 17 7" xfId="29195" xr:uid="{3912F278-8979-48E6-9BEC-8BD5CE935325}"/>
    <cellStyle name="(Lefting) 17 8" xfId="31779" xr:uid="{D43ADB6C-B9FD-4671-85CB-2EE7387F4177}"/>
    <cellStyle name="(Lefting) 17 9" xfId="34180" xr:uid="{D69A1BC2-9827-4242-92AF-6D108FA898CF}"/>
    <cellStyle name="(Lefting) 18" xfId="13199" xr:uid="{AAB69F72-64A2-4538-B360-578C016D2B8C}"/>
    <cellStyle name="(Lefting) 18 10" xfId="36925" xr:uid="{87A0AB4F-D642-4751-878A-56F907306A46}"/>
    <cellStyle name="(Lefting) 18 11" xfId="39417" xr:uid="{4102310C-5EBC-4C93-8EAE-A4423DD20CE2}"/>
    <cellStyle name="(Lefting) 18 12" xfId="42064" xr:uid="{357B283F-EEF7-4FDC-A06A-C97568551C4A}"/>
    <cellStyle name="(Lefting) 18 2" xfId="16220" xr:uid="{09833EF8-BCB3-40BE-95AB-2D49830F887F}"/>
    <cellStyle name="(Lefting) 18 3" xfId="18961" xr:uid="{30199748-320C-4C0D-B713-5B9144115C58}"/>
    <cellStyle name="(Lefting) 18 4" xfId="21634" xr:uid="{93BCEB9E-171E-49DF-88F6-18B2BE0B0B77}"/>
    <cellStyle name="(Lefting) 18 5" xfId="24457" xr:uid="{DB475659-35C4-455C-9AD9-B85DA4C72D15}"/>
    <cellStyle name="(Lefting) 18 6" xfId="27025" xr:uid="{92E3E857-CD59-44D3-831E-AC4A4A85CFB8}"/>
    <cellStyle name="(Lefting) 18 7" xfId="29572" xr:uid="{AB5188E8-4FDE-4C7F-BE82-E17377B21F2A}"/>
    <cellStyle name="(Lefting) 18 8" xfId="32087" xr:uid="{0538E6F7-8EC5-42B1-B3D6-08A4197E2F70}"/>
    <cellStyle name="(Lefting) 18 9" xfId="34486" xr:uid="{983FDE0A-9677-4B54-8A39-76A081A92D93}"/>
    <cellStyle name="(Lefting) 19" xfId="13203" xr:uid="{D82BBFB7-BA55-4906-8691-CAF566A94B72}"/>
    <cellStyle name="(Lefting) 19 10" xfId="36929" xr:uid="{AE5E90D2-C9ED-480D-B003-7E9F7FAAA957}"/>
    <cellStyle name="(Lefting) 19 11" xfId="39421" xr:uid="{CF8D65B0-EB9C-4B6C-A2D2-23330544DB38}"/>
    <cellStyle name="(Lefting) 19 12" xfId="42068" xr:uid="{B8C81608-ED96-4B0B-8AB0-C8049EA9A7D5}"/>
    <cellStyle name="(Lefting) 19 2" xfId="16224" xr:uid="{BE4851E1-A16E-44C6-899D-190D5DE8EF42}"/>
    <cellStyle name="(Lefting) 19 3" xfId="18965" xr:uid="{F8C3CC7E-575B-4032-8485-8CC4D7E33891}"/>
    <cellStyle name="(Lefting) 19 4" xfId="21638" xr:uid="{17C67B9B-DC6F-4058-B9CC-C1C87CFD3F75}"/>
    <cellStyle name="(Lefting) 19 5" xfId="24461" xr:uid="{A0B85268-E897-45DF-B486-7DCBB1F6FE9E}"/>
    <cellStyle name="(Lefting) 19 6" xfId="27029" xr:uid="{2E950914-521F-4101-A924-A5B3B508DC95}"/>
    <cellStyle name="(Lefting) 19 7" xfId="29576" xr:uid="{C856536B-E4CF-4A47-BA1C-AF86979BB4B7}"/>
    <cellStyle name="(Lefting) 19 8" xfId="32091" xr:uid="{D921D2EB-B5A1-4F19-BB48-2F98CAB6C0A5}"/>
    <cellStyle name="(Lefting) 19 9" xfId="34490" xr:uid="{DCD57B5B-0705-4C91-BEB7-2CF17B873479}"/>
    <cellStyle name="(Lefting) 2" xfId="11240" xr:uid="{1A944676-55E3-4969-93EA-38043B02A0A7}"/>
    <cellStyle name="(Lefting) 2 10" xfId="10658" xr:uid="{22C65AC7-1BEA-4255-9A83-EA27B94D452C}"/>
    <cellStyle name="(Lefting) 2 11" xfId="15755" xr:uid="{E6183EFB-4598-49DB-8E6C-C476BB388694}"/>
    <cellStyle name="(Lefting) 2 12" xfId="25963" xr:uid="{108119C2-569F-4D7C-A255-7F8E109F5E09}"/>
    <cellStyle name="(Lefting) 2 2" xfId="14312" xr:uid="{FDCDE2A1-776E-4750-B102-08C2E80980D2}"/>
    <cellStyle name="(Lefting) 2 3" xfId="10411" xr:uid="{AC251F6F-1A99-47DB-B906-E013E8CD297C}"/>
    <cellStyle name="(Lefting) 2 4" xfId="9864" xr:uid="{83DB2B3E-DEBD-4800-A211-B03F662C59E6}"/>
    <cellStyle name="(Lefting) 2 5" xfId="10667" xr:uid="{62FA04B1-90FD-46F6-BB7D-14654F06E115}"/>
    <cellStyle name="(Lefting) 2 6" xfId="10383" xr:uid="{17536860-EA27-40F2-A127-DB9B8929F17D}"/>
    <cellStyle name="(Lefting) 2 7" xfId="10208" xr:uid="{1C0B13FD-4AD4-432D-A46B-579D2940AF32}"/>
    <cellStyle name="(Lefting) 2 8" xfId="15595" xr:uid="{83F77483-680B-442A-8CA1-55418E78A9BA}"/>
    <cellStyle name="(Lefting) 2 9" xfId="10877" xr:uid="{17CC11E2-46BB-414A-BEF6-4E8CE744CC3A}"/>
    <cellStyle name="(Lefting) 20" xfId="13201" xr:uid="{573FB8A7-3CB7-4463-B409-5F0BAC21425A}"/>
    <cellStyle name="(Lefting) 20 10" xfId="36927" xr:uid="{2BDE42FA-6888-44AB-BDAF-61090E0E7AF2}"/>
    <cellStyle name="(Lefting) 20 11" xfId="39419" xr:uid="{ACDE5756-F1EB-42B6-B8DA-4BBFA7E22A21}"/>
    <cellStyle name="(Lefting) 20 12" xfId="42066" xr:uid="{2CA4B0FF-04B2-4083-BBD2-EA27A1913F41}"/>
    <cellStyle name="(Lefting) 20 2" xfId="16222" xr:uid="{C523B3BB-CF89-49BF-9802-73350F0F73C4}"/>
    <cellStyle name="(Lefting) 20 3" xfId="18963" xr:uid="{40B9DBED-2C41-44D1-AC9A-E5C0A3E535D1}"/>
    <cellStyle name="(Lefting) 20 4" xfId="21636" xr:uid="{1FE8B685-6EF5-424C-AC34-822CB11D04AE}"/>
    <cellStyle name="(Lefting) 20 5" xfId="24459" xr:uid="{58074DE4-E3C1-4391-B5D5-1CC3B6148C04}"/>
    <cellStyle name="(Lefting) 20 6" xfId="27027" xr:uid="{71050A17-45EF-4F17-B557-E52CD9DE7D48}"/>
    <cellStyle name="(Lefting) 20 7" xfId="29574" xr:uid="{0521FF78-FFCE-4C00-9D2E-3C3E95095E78}"/>
    <cellStyle name="(Lefting) 20 8" xfId="32089" xr:uid="{6A1B7A21-6C29-4093-AC51-982A07764CEE}"/>
    <cellStyle name="(Lefting) 20 9" xfId="34488" xr:uid="{4898369E-88E8-4988-A2A3-1DA107BFBBDD}"/>
    <cellStyle name="(Lefting) 21" xfId="13205" xr:uid="{F5567A7E-2E8C-48B2-A17E-3CBA3F8D3990}"/>
    <cellStyle name="(Lefting) 21 10" xfId="36931" xr:uid="{FF923254-B780-41F3-951E-D0FF001E68D8}"/>
    <cellStyle name="(Lefting) 21 11" xfId="39423" xr:uid="{A169E528-49F1-46AD-B286-BF9D1EF9E7AB}"/>
    <cellStyle name="(Lefting) 21 12" xfId="42070" xr:uid="{D74702C3-C6A9-4546-B11E-F8837AED3E1E}"/>
    <cellStyle name="(Lefting) 21 2" xfId="16226" xr:uid="{72F3BE5A-4200-4356-9A00-E9F0CD864621}"/>
    <cellStyle name="(Lefting) 21 3" xfId="18967" xr:uid="{C697F410-670E-4F17-B104-46C6DBCD4A31}"/>
    <cellStyle name="(Lefting) 21 4" xfId="21640" xr:uid="{341AA017-7ACB-453D-A6F8-EE12A30F5001}"/>
    <cellStyle name="(Lefting) 21 5" xfId="24463" xr:uid="{8ED58178-1A3D-4C46-B406-DF4148650B01}"/>
    <cellStyle name="(Lefting) 21 6" xfId="27031" xr:uid="{CCA25117-8F58-49B1-AE43-C96D82824AF9}"/>
    <cellStyle name="(Lefting) 21 7" xfId="29578" xr:uid="{FAE1DD04-144E-4885-A645-8F0AB7CB8CA3}"/>
    <cellStyle name="(Lefting) 21 8" xfId="32093" xr:uid="{8C2E41E8-01C6-43E6-915D-FC084606CBB6}"/>
    <cellStyle name="(Lefting) 21 9" xfId="34492" xr:uid="{C6B9E706-E807-417E-9887-6152A6DC5EF4}"/>
    <cellStyle name="(Lefting) 22" xfId="13209" xr:uid="{81A37666-4391-427C-BD99-D52E24893554}"/>
    <cellStyle name="(Lefting) 22 10" xfId="36935" xr:uid="{B8E1B4C8-BD58-48B2-95BC-6B6B0AD96EB1}"/>
    <cellStyle name="(Lefting) 22 11" xfId="39427" xr:uid="{A3DF0120-7F84-4EFE-AF5A-E3195CE0A7B4}"/>
    <cellStyle name="(Lefting) 22 12" xfId="42074" xr:uid="{E44B5FA0-8737-4567-A029-295A440D0E12}"/>
    <cellStyle name="(Lefting) 22 2" xfId="16230" xr:uid="{24ACB732-928A-4982-8067-162C4C87F58F}"/>
    <cellStyle name="(Lefting) 22 3" xfId="18971" xr:uid="{2328ACF5-E89A-4551-86C9-AE7A175CAB73}"/>
    <cellStyle name="(Lefting) 22 4" xfId="21644" xr:uid="{2EF69FFB-652C-4516-8DED-2FB136550EF2}"/>
    <cellStyle name="(Lefting) 22 5" xfId="24467" xr:uid="{5C22C282-0204-4AF9-86AB-52C3E6202745}"/>
    <cellStyle name="(Lefting) 22 6" xfId="27035" xr:uid="{D23C56F8-5422-438B-93C6-29348765AD12}"/>
    <cellStyle name="(Lefting) 22 7" xfId="29582" xr:uid="{81C7F895-A574-4971-ABCD-924296C5295B}"/>
    <cellStyle name="(Lefting) 22 8" xfId="32097" xr:uid="{E87BB9E2-AAAD-48CA-B769-842390A15EB5}"/>
    <cellStyle name="(Lefting) 22 9" xfId="34496" xr:uid="{43E6C46E-BF2E-457E-81DF-818FD1948C7E}"/>
    <cellStyle name="(Lefting) 23" xfId="13207" xr:uid="{9F765976-A8CF-4F7D-8253-3042BCDDE222}"/>
    <cellStyle name="(Lefting) 23 10" xfId="36933" xr:uid="{5C069205-BD33-4280-A220-D21179654F51}"/>
    <cellStyle name="(Lefting) 23 11" xfId="39425" xr:uid="{A6E7247C-4DB3-4ED1-973E-4DF1970A14FC}"/>
    <cellStyle name="(Lefting) 23 12" xfId="42072" xr:uid="{F005EFE3-AAC4-44E7-BBEA-B23E73F7DF40}"/>
    <cellStyle name="(Lefting) 23 2" xfId="16228" xr:uid="{5E9BFE0D-F51E-4F3C-8584-989AA13B0239}"/>
    <cellStyle name="(Lefting) 23 3" xfId="18969" xr:uid="{0909597E-BCBA-408D-82A8-B554DFEEE6AB}"/>
    <cellStyle name="(Lefting) 23 4" xfId="21642" xr:uid="{A9D84172-2B97-4E63-A361-85EF8EBFAE22}"/>
    <cellStyle name="(Lefting) 23 5" xfId="24465" xr:uid="{8B82BE01-8D7E-4738-B72B-4F630E4383D5}"/>
    <cellStyle name="(Lefting) 23 6" xfId="27033" xr:uid="{3F9E97DE-FB7E-49CD-ACB0-9CC05B418D4B}"/>
    <cellStyle name="(Lefting) 23 7" xfId="29580" xr:uid="{32B15250-655B-43A6-9838-0F7C79A29492}"/>
    <cellStyle name="(Lefting) 23 8" xfId="32095" xr:uid="{9634C76A-7098-4196-8979-312719425971}"/>
    <cellStyle name="(Lefting) 23 9" xfId="34494" xr:uid="{D8D70E64-C7BE-4A1D-B83B-F98D5F2192DC}"/>
    <cellStyle name="(Lefting) 24" xfId="13218" xr:uid="{30DA6EE4-A7A4-4754-9293-5241E8E447B0}"/>
    <cellStyle name="(Lefting) 24 10" xfId="36944" xr:uid="{ADE177BA-300E-4DAC-8AF6-7D15F644DAE5}"/>
    <cellStyle name="(Lefting) 24 11" xfId="39436" xr:uid="{288F11D5-9E3F-46A1-B0A5-D0A8D9BA64C3}"/>
    <cellStyle name="(Lefting) 24 12" xfId="42083" xr:uid="{17A24259-3D24-468B-A4E2-F39ED2CDEB40}"/>
    <cellStyle name="(Lefting) 24 2" xfId="16239" xr:uid="{CD59663A-3BB1-4565-A4D3-56993B3EBE43}"/>
    <cellStyle name="(Lefting) 24 3" xfId="18980" xr:uid="{2DFC33A1-100E-44A9-9BA0-952977FE0F5E}"/>
    <cellStyle name="(Lefting) 24 4" xfId="21653" xr:uid="{ABB6CEF6-CA2B-4E9B-9492-99687407B902}"/>
    <cellStyle name="(Lefting) 24 5" xfId="24476" xr:uid="{D16A1559-1C14-474A-837F-C6CBB7B06939}"/>
    <cellStyle name="(Lefting) 24 6" xfId="27044" xr:uid="{D524C7DB-4943-4DB6-B1A3-736FF8322DD2}"/>
    <cellStyle name="(Lefting) 24 7" xfId="29591" xr:uid="{A777ACD0-EBD8-4C50-AD28-910CD87AF704}"/>
    <cellStyle name="(Lefting) 24 8" xfId="32106" xr:uid="{C92CC299-3E29-4526-8DA6-14B1DB8602DC}"/>
    <cellStyle name="(Lefting) 24 9" xfId="34505" xr:uid="{588E936B-487A-40A7-AAC5-DEAAB7FA75E2}"/>
    <cellStyle name="(Lefting) 25" xfId="13222" xr:uid="{B193913A-71E6-4AD1-B527-0BB9D0FB3E32}"/>
    <cellStyle name="(Lefting) 25 10" xfId="36948" xr:uid="{1D99F659-C26A-49B0-A5AB-3BBD2C7402EF}"/>
    <cellStyle name="(Lefting) 25 11" xfId="39440" xr:uid="{D5CF2A9F-3862-4BF1-875B-2A4400197ACA}"/>
    <cellStyle name="(Lefting) 25 12" xfId="42087" xr:uid="{31657578-441E-4122-AB89-BE13156384AB}"/>
    <cellStyle name="(Lefting) 25 2" xfId="16243" xr:uid="{DEB087A4-B02E-4937-A47A-8DDDE41C3D25}"/>
    <cellStyle name="(Lefting) 25 3" xfId="18984" xr:uid="{824D157F-6583-4374-903A-A453EF0E16C1}"/>
    <cellStyle name="(Lefting) 25 4" xfId="21657" xr:uid="{34FC4E6B-25D6-47E2-B1D9-EE0E1C2EB295}"/>
    <cellStyle name="(Lefting) 25 5" xfId="24480" xr:uid="{1D18C93A-E1C2-415D-9B52-A7A0178A6A7B}"/>
    <cellStyle name="(Lefting) 25 6" xfId="27048" xr:uid="{C6CD724C-D253-4ECD-B316-26992938E830}"/>
    <cellStyle name="(Lefting) 25 7" xfId="29595" xr:uid="{F7C12B20-C148-4EB4-A6CA-6DDF5A1F23C4}"/>
    <cellStyle name="(Lefting) 25 8" xfId="32110" xr:uid="{AFDEE82C-913A-4FE2-9EAB-CB1CEA3682DE}"/>
    <cellStyle name="(Lefting) 25 9" xfId="34509" xr:uid="{0AA62523-1AA9-4C07-BBE3-5ECABA90BE7D}"/>
    <cellStyle name="(Lefting) 26" xfId="13227" xr:uid="{D6BC5992-8860-4288-9EAC-F374F741C3BD}"/>
    <cellStyle name="(Lefting) 26 10" xfId="36953" xr:uid="{91627553-25F7-45A1-81AA-AB9EBA7CA941}"/>
    <cellStyle name="(Lefting) 26 11" xfId="39445" xr:uid="{95C87961-B4CB-4E35-B11C-B3D1F3C0039A}"/>
    <cellStyle name="(Lefting) 26 12" xfId="42092" xr:uid="{349E3D32-7CB9-4A93-8C66-D5786477519F}"/>
    <cellStyle name="(Lefting) 26 2" xfId="16248" xr:uid="{61EC3B0E-7D02-4F49-BAEC-05A6F28ABEBA}"/>
    <cellStyle name="(Lefting) 26 3" xfId="18989" xr:uid="{F4A8BB7D-B290-42FD-8CFC-2EC55A6584DE}"/>
    <cellStyle name="(Lefting) 26 4" xfId="21662" xr:uid="{F2EC39BC-B9F9-4371-8FE7-95BCCDC07805}"/>
    <cellStyle name="(Lefting) 26 5" xfId="24485" xr:uid="{B41485FD-CC1A-4B8A-B634-0911C502BAA0}"/>
    <cellStyle name="(Lefting) 26 6" xfId="27053" xr:uid="{C1608745-55AE-4729-B326-A33E18440864}"/>
    <cellStyle name="(Lefting) 26 7" xfId="29600" xr:uid="{95B9A66A-8B90-4C6D-AE5C-AF75AD11C814}"/>
    <cellStyle name="(Lefting) 26 8" xfId="32115" xr:uid="{0A3433AF-9BF6-43F9-9C12-82D18CCD008D}"/>
    <cellStyle name="(Lefting) 26 9" xfId="34514" xr:uid="{21D8007E-E506-4384-90FC-44C1D0F33A1F}"/>
    <cellStyle name="(Lefting) 27" xfId="13229" xr:uid="{92B22FE4-12A0-450F-94CB-2ED3DA5A75C0}"/>
    <cellStyle name="(Lefting) 27 10" xfId="36955" xr:uid="{D539C5C4-5A49-4421-B292-B11536379746}"/>
    <cellStyle name="(Lefting) 27 11" xfId="39447" xr:uid="{05B5D37C-131B-445C-B272-083474824FCD}"/>
    <cellStyle name="(Lefting) 27 12" xfId="42094" xr:uid="{F48A7C86-A020-43E7-A4AD-E4AD9ED5B102}"/>
    <cellStyle name="(Lefting) 27 2" xfId="16250" xr:uid="{947ADFC8-9EB6-48D3-85B7-32E5354E8F73}"/>
    <cellStyle name="(Lefting) 27 3" xfId="18991" xr:uid="{ACD4A6D7-E39D-4248-83F7-8A58399C075A}"/>
    <cellStyle name="(Lefting) 27 4" xfId="21664" xr:uid="{14A0CEAF-0EA1-45BD-B11C-CA1EF9DF23A8}"/>
    <cellStyle name="(Lefting) 27 5" xfId="24487" xr:uid="{0C4134E9-6F0F-4518-B6B5-60A9D8901F54}"/>
    <cellStyle name="(Lefting) 27 6" xfId="27055" xr:uid="{55689F00-AE60-4DDC-BCCC-8119A87B585D}"/>
    <cellStyle name="(Lefting) 27 7" xfId="29602" xr:uid="{ADBFE1AE-B2DE-456B-8EB1-70B3BFEB6077}"/>
    <cellStyle name="(Lefting) 27 8" xfId="32117" xr:uid="{97EAFDFE-3222-4FC0-86AB-D34539E4C007}"/>
    <cellStyle name="(Lefting) 27 9" xfId="34516" xr:uid="{9A7490E2-4819-47FE-B0C6-227F86B9CB3F}"/>
    <cellStyle name="(Lefting) 28" xfId="13237" xr:uid="{0DDAA2B2-244E-46C6-AA76-AEEA84859A64}"/>
    <cellStyle name="(Lefting) 28 10" xfId="36963" xr:uid="{E65682FC-90B9-4646-80B8-AC9C4E143EC8}"/>
    <cellStyle name="(Lefting) 28 11" xfId="39455" xr:uid="{2064222F-75CE-4BDB-A827-028205408673}"/>
    <cellStyle name="(Lefting) 28 12" xfId="42102" xr:uid="{58D2BAE2-979D-42D4-9CF5-7060B7C9C895}"/>
    <cellStyle name="(Lefting) 28 2" xfId="16258" xr:uid="{69669FD2-F04B-446D-9ACB-714D22D536C7}"/>
    <cellStyle name="(Lefting) 28 3" xfId="18999" xr:uid="{98A04A64-69D2-426A-A1BE-5B512FFB3EEE}"/>
    <cellStyle name="(Lefting) 28 4" xfId="21672" xr:uid="{46EC52F9-96DB-463B-A6E2-E21CE226DB67}"/>
    <cellStyle name="(Lefting) 28 5" xfId="24495" xr:uid="{F28241B6-9503-4EC2-8B7F-AFC896576165}"/>
    <cellStyle name="(Lefting) 28 6" xfId="27063" xr:uid="{C31D7569-EF2E-47AC-BCB1-BBF5AA8C4B58}"/>
    <cellStyle name="(Lefting) 28 7" xfId="29610" xr:uid="{4233C99F-2B4B-4A2F-9957-7BF5D56CDF0D}"/>
    <cellStyle name="(Lefting) 28 8" xfId="32125" xr:uid="{236919DE-B89B-4CB6-AE30-6920687603ED}"/>
    <cellStyle name="(Lefting) 28 9" xfId="34524" xr:uid="{61089919-7138-4E28-8CF7-F6BE3F21C95C}"/>
    <cellStyle name="(Lefting) 29" xfId="13239" xr:uid="{73D510EA-1A19-431C-994B-59F3E1B41A11}"/>
    <cellStyle name="(Lefting) 29 10" xfId="36965" xr:uid="{CE191C5B-EA9B-41FB-A1E7-5944517DCD2A}"/>
    <cellStyle name="(Lefting) 29 11" xfId="39457" xr:uid="{08A3FCEC-A52E-4D29-B439-9AB7D188BC30}"/>
    <cellStyle name="(Lefting) 29 12" xfId="42104" xr:uid="{64A884D1-91AB-47DC-90B4-153C8A5BBD56}"/>
    <cellStyle name="(Lefting) 29 2" xfId="16260" xr:uid="{5F952198-164E-4C44-8E5C-C0CA216CBBCC}"/>
    <cellStyle name="(Lefting) 29 3" xfId="19001" xr:uid="{D0071FBE-8498-470D-A15F-0F3211D1C879}"/>
    <cellStyle name="(Lefting) 29 4" xfId="21674" xr:uid="{9394137F-71DB-47EE-9171-976628E2E4BF}"/>
    <cellStyle name="(Lefting) 29 5" xfId="24497" xr:uid="{36A7C2C4-CC20-4778-962A-D850F587F97F}"/>
    <cellStyle name="(Lefting) 29 6" xfId="27065" xr:uid="{DA6EA567-94F0-404C-A569-1CDA2C68D9E1}"/>
    <cellStyle name="(Lefting) 29 7" xfId="29612" xr:uid="{BE61C88C-B7CC-489A-AB87-BCB7D0D40542}"/>
    <cellStyle name="(Lefting) 29 8" xfId="32127" xr:uid="{099DE906-0DEC-4A77-A1E7-3B13E17E29CB}"/>
    <cellStyle name="(Lefting) 29 9" xfId="34526" xr:uid="{73A91F6E-97E2-42AC-B206-C7291302355F}"/>
    <cellStyle name="(Lefting) 3" xfId="11361" xr:uid="{9B8AFCE4-8D9D-442E-8027-712E053B23AA}"/>
    <cellStyle name="(Lefting) 3 10" xfId="14281" xr:uid="{5320B5C9-F5CF-4EAA-8D30-4D4BB9BF8951}"/>
    <cellStyle name="(Lefting) 3 11" xfId="23434" xr:uid="{CC3997BF-6CA8-48B0-B9DB-6208EE5CBCD4}"/>
    <cellStyle name="(Lefting) 3 12" xfId="26594" xr:uid="{01FAAE6A-A93B-474E-92D0-F374507169AE}"/>
    <cellStyle name="(Lefting) 3 2" xfId="14433" xr:uid="{CF92F333-0E45-4416-85C3-A1306670578D}"/>
    <cellStyle name="(Lefting) 3 3" xfId="10529" xr:uid="{8AA852E8-CAE2-4AEF-BD28-62FD78D66601}"/>
    <cellStyle name="(Lefting) 3 4" xfId="9978" xr:uid="{07942F07-78F6-42D3-A549-03CBE781792B}"/>
    <cellStyle name="(Lefting) 3 5" xfId="10774" xr:uid="{FFB295BA-4F3E-4468-AB95-3FC3A99C4EF7}"/>
    <cellStyle name="(Lefting) 3 6" xfId="10830" xr:uid="{C18DA6C8-070B-476E-BADE-E8BC20893BB1}"/>
    <cellStyle name="(Lefting) 3 7" xfId="10291" xr:uid="{FA9CE958-6170-40A6-83F3-BB41DEB058F5}"/>
    <cellStyle name="(Lefting) 3 8" xfId="16166" xr:uid="{17164EBE-948F-4EF1-9822-9ECEC2F881E1}"/>
    <cellStyle name="(Lefting) 3 9" xfId="18119" xr:uid="{28C453B9-6E18-4841-ACDC-5943B4AD174D}"/>
    <cellStyle name="(Lefting) 30" xfId="13273" xr:uid="{C6C63ED6-2E98-46A0-820C-BAE40E97E4E6}"/>
    <cellStyle name="(Lefting) 30 10" xfId="36998" xr:uid="{3A2F7824-38CC-4411-A6EA-4B5DE7CFFB1E}"/>
    <cellStyle name="(Lefting) 30 11" xfId="39490" xr:uid="{F17DC052-A21E-4C9B-825B-3746CF3BECF7}"/>
    <cellStyle name="(Lefting) 30 12" xfId="42137" xr:uid="{48D4EEEC-6CB8-45A0-A6E6-12AF61601413}"/>
    <cellStyle name="(Lefting) 30 2" xfId="16294" xr:uid="{10CF49F5-BE9F-4B32-814E-C0911526FA33}"/>
    <cellStyle name="(Lefting) 30 3" xfId="19035" xr:uid="{F563CE6E-EEA7-4E0C-B6DA-489B99BACA8B}"/>
    <cellStyle name="(Lefting) 30 4" xfId="21708" xr:uid="{F94B2334-1A9D-4D6F-BFF6-751FA763374E}"/>
    <cellStyle name="(Lefting) 30 5" xfId="24531" xr:uid="{122B52D8-E65C-44AC-9DE8-EB8BBBF017C7}"/>
    <cellStyle name="(Lefting) 30 6" xfId="27099" xr:uid="{5DD52ACD-B774-4F25-8516-1E8DBCB7012E}"/>
    <cellStyle name="(Lefting) 30 7" xfId="29646" xr:uid="{9C20988A-615A-47B2-B60B-B37FEB4B2E7F}"/>
    <cellStyle name="(Lefting) 30 8" xfId="32161" xr:uid="{B9CAC638-58CF-4C3F-80EA-0858BDCA6ECA}"/>
    <cellStyle name="(Lefting) 30 9" xfId="34560" xr:uid="{904806F3-1869-47D6-9A8D-25597619C20D}"/>
    <cellStyle name="(Lefting) 31" xfId="13301" xr:uid="{C65AC5F9-F01C-4A9E-AC46-7506468C8A8C}"/>
    <cellStyle name="(Lefting) 31 10" xfId="37024" xr:uid="{6FA6F886-3905-4B36-9A54-BBD9390F277E}"/>
    <cellStyle name="(Lefting) 31 11" xfId="39517" xr:uid="{4CFD714F-597D-4208-8168-A5FB4D5E3BC7}"/>
    <cellStyle name="(Lefting) 31 12" xfId="42164" xr:uid="{72D6260E-050A-4BD0-8933-FAA2DD87A65E}"/>
    <cellStyle name="(Lefting) 31 2" xfId="16322" xr:uid="{76160D16-F8F6-4E79-9646-2A85D9E5D33B}"/>
    <cellStyle name="(Lefting) 31 3" xfId="19062" xr:uid="{FBB9EB1E-D1E5-4631-BD5E-BA1A1A0E4696}"/>
    <cellStyle name="(Lefting) 31 4" xfId="21736" xr:uid="{8A585B89-4C73-4A8E-AD9E-50A1DDC0909D}"/>
    <cellStyle name="(Lefting) 31 5" xfId="24559" xr:uid="{28B1312C-FFF5-47B9-95DF-1ECF7019BF53}"/>
    <cellStyle name="(Lefting) 31 6" xfId="27127" xr:uid="{DC8F9859-69E8-4C76-9C15-1E1196CD6EEE}"/>
    <cellStyle name="(Lefting) 31 7" xfId="29674" xr:uid="{1DE51D97-99A4-45E4-B00E-F1F58BA99E86}"/>
    <cellStyle name="(Lefting) 31 8" xfId="32188" xr:uid="{55123E30-B6BC-4430-8850-4FC99570575A}"/>
    <cellStyle name="(Lefting) 31 9" xfId="34588" xr:uid="{9702DBFE-9113-4248-97E5-AF0887D993BD}"/>
    <cellStyle name="(Lefting) 32" xfId="13349" xr:uid="{F0E4A2E6-1360-4601-82DE-EBC3CC12B031}"/>
    <cellStyle name="(Lefting) 32 10" xfId="37072" xr:uid="{4BE05D5C-5D1B-4C7F-87B6-AB1F2920B7F0}"/>
    <cellStyle name="(Lefting) 32 11" xfId="39565" xr:uid="{6F0A59BE-3C2C-4531-9BD9-D81FDC105889}"/>
    <cellStyle name="(Lefting) 32 12" xfId="42212" xr:uid="{7D125C86-67FA-4A43-9230-95E20916316C}"/>
    <cellStyle name="(Lefting) 32 2" xfId="16370" xr:uid="{7FFF784E-1FC1-4A51-A667-A1F45F6F8261}"/>
    <cellStyle name="(Lefting) 32 3" xfId="19110" xr:uid="{CD13A6A2-FCA8-4CF8-AC6E-129332AC0FBC}"/>
    <cellStyle name="(Lefting) 32 4" xfId="21784" xr:uid="{3AF90CD6-D120-4FE6-B66D-EDE904B6DAA6}"/>
    <cellStyle name="(Lefting) 32 5" xfId="24607" xr:uid="{2D6DD363-1AB7-4E18-BF5B-BF36F75FAC36}"/>
    <cellStyle name="(Lefting) 32 6" xfId="27175" xr:uid="{80F2C4FF-C719-4FFD-874E-9AD60073B899}"/>
    <cellStyle name="(Lefting) 32 7" xfId="29722" xr:uid="{E8E1F47B-5F31-4CFB-95D6-B58496F73AA8}"/>
    <cellStyle name="(Lefting) 32 8" xfId="32236" xr:uid="{734CE2B5-17F4-46C5-85BD-06A3846E9EF7}"/>
    <cellStyle name="(Lefting) 32 9" xfId="34636" xr:uid="{C542B403-20A1-4620-88B9-345313E3B21C}"/>
    <cellStyle name="(Lefting) 33" xfId="13358" xr:uid="{E2C10242-506A-443B-8ACA-B6889180CC7C}"/>
    <cellStyle name="(Lefting) 33 10" xfId="37081" xr:uid="{E142A9AF-B6B3-4FD9-8FC3-7FBBEC102D7E}"/>
    <cellStyle name="(Lefting) 33 11" xfId="39574" xr:uid="{EC87ADA6-FCA1-4DC1-AC3F-B9D4733B480E}"/>
    <cellStyle name="(Lefting) 33 12" xfId="42221" xr:uid="{09F559D2-FCB8-4057-BE1F-3908C8FF424F}"/>
    <cellStyle name="(Lefting) 33 2" xfId="16379" xr:uid="{6A79C825-9919-41FA-9EF7-A25A8CA99B16}"/>
    <cellStyle name="(Lefting) 33 3" xfId="19119" xr:uid="{8A064B22-D365-4821-85CF-8B15B7248401}"/>
    <cellStyle name="(Lefting) 33 4" xfId="21793" xr:uid="{4D2896F3-4D98-49DF-88CA-A1663166A97D}"/>
    <cellStyle name="(Lefting) 33 5" xfId="24616" xr:uid="{F077E9E3-7EEE-4BA4-9426-033FAAEEC2F8}"/>
    <cellStyle name="(Lefting) 33 6" xfId="27184" xr:uid="{EABC0D4E-90AD-4EBA-88A0-8C6F04EA6DA0}"/>
    <cellStyle name="(Lefting) 33 7" xfId="29731" xr:uid="{6054B6AA-061B-4F88-ACCE-C8DEAE98AC13}"/>
    <cellStyle name="(Lefting) 33 8" xfId="32245" xr:uid="{480796F9-87B0-4DAF-9555-57D1AB665222}"/>
    <cellStyle name="(Lefting) 33 9" xfId="34645" xr:uid="{25D01418-455F-4F3F-BEDC-99E314EC8F9D}"/>
    <cellStyle name="(Lefting) 34" xfId="13372" xr:uid="{AE0B89BA-5718-406E-9B03-D3DF1717D7C8}"/>
    <cellStyle name="(Lefting) 34 10" xfId="37095" xr:uid="{0D031630-E0FA-4B4A-AE3E-4CE805BC8ACB}"/>
    <cellStyle name="(Lefting) 34 11" xfId="39588" xr:uid="{605AE0F1-0D91-435A-9026-DB81ED1C5D36}"/>
    <cellStyle name="(Lefting) 34 12" xfId="42235" xr:uid="{F5D98571-465C-4B7A-84D9-CB08E423A365}"/>
    <cellStyle name="(Lefting) 34 2" xfId="16393" xr:uid="{0F856712-B955-40B1-B8DA-9158B4EC9EA3}"/>
    <cellStyle name="(Lefting) 34 3" xfId="19133" xr:uid="{7CCD1A36-A5D1-4F4B-88EB-5B284B178A0D}"/>
    <cellStyle name="(Lefting) 34 4" xfId="21807" xr:uid="{E668DC93-7D74-4226-8096-5FC4FDCA5B4A}"/>
    <cellStyle name="(Lefting) 34 5" xfId="24630" xr:uid="{D7796D2C-E9D8-413C-A125-8DAC27D88026}"/>
    <cellStyle name="(Lefting) 34 6" xfId="27198" xr:uid="{2F61A4DD-0FC2-46A2-9036-7C0673B7B8E3}"/>
    <cellStyle name="(Lefting) 34 7" xfId="29745" xr:uid="{8736298F-50E5-450E-9211-82BB9769D3E6}"/>
    <cellStyle name="(Lefting) 34 8" xfId="32259" xr:uid="{A7C104DC-05A4-4752-A1E7-3B9FC87DC016}"/>
    <cellStyle name="(Lefting) 34 9" xfId="34659" xr:uid="{95346F27-B036-4C87-839B-B85480E21AAD}"/>
    <cellStyle name="(Lefting) 35" xfId="13453" xr:uid="{A90B23A8-0877-41EC-AF8D-2FCBE1D345FA}"/>
    <cellStyle name="(Lefting) 35 10" xfId="37176" xr:uid="{8FF3A687-4F5F-4F89-815E-6089681F1C08}"/>
    <cellStyle name="(Lefting) 35 11" xfId="39669" xr:uid="{9578061B-44AA-49D8-A361-D853B8233C71}"/>
    <cellStyle name="(Lefting) 35 12" xfId="42316" xr:uid="{85D717E8-2DD0-4205-8CDB-FAB2E43F6797}"/>
    <cellStyle name="(Lefting) 35 2" xfId="16474" xr:uid="{EA25BBED-2FF8-4845-A5EA-25A32A8853A9}"/>
    <cellStyle name="(Lefting) 35 3" xfId="19214" xr:uid="{42289ED9-C2CC-496E-BA64-F93925FF5488}"/>
    <cellStyle name="(Lefting) 35 4" xfId="21888" xr:uid="{FD2C8627-6177-47C3-9414-2BFBE84B3D8D}"/>
    <cellStyle name="(Lefting) 35 5" xfId="24711" xr:uid="{B76D777E-E011-451B-9C15-36AFADC64399}"/>
    <cellStyle name="(Lefting) 35 6" xfId="27279" xr:uid="{7D4527E3-9930-4961-9B4A-DBCCCB8672DB}"/>
    <cellStyle name="(Lefting) 35 7" xfId="29826" xr:uid="{9004F3C9-9425-4D40-B396-B009C68C90D7}"/>
    <cellStyle name="(Lefting) 35 8" xfId="32340" xr:uid="{D26C7C67-4B48-4601-8DC9-0B8A7FBF19E1}"/>
    <cellStyle name="(Lefting) 35 9" xfId="34740" xr:uid="{B6A6CA95-0DAC-4636-9A69-FACFEC5370B5}"/>
    <cellStyle name="(Lefting) 36" xfId="13500" xr:uid="{8061A0F0-5DA9-400D-A9A1-4118D2A80EAF}"/>
    <cellStyle name="(Lefting) 36 10" xfId="37223" xr:uid="{04E1D179-2191-4BFD-AE8D-D4B3F97AA036}"/>
    <cellStyle name="(Lefting) 36 11" xfId="39716" xr:uid="{BD1FFD6E-F1DC-4C05-981B-2ABB10019E47}"/>
    <cellStyle name="(Lefting) 36 12" xfId="42363" xr:uid="{3EB80BB1-FED9-4BD6-8761-13BD73CF321F}"/>
    <cellStyle name="(Lefting) 36 2" xfId="16521" xr:uid="{3C5B3305-62AD-491B-B0D3-2FCE4296B8BB}"/>
    <cellStyle name="(Lefting) 36 3" xfId="19261" xr:uid="{2F245A6F-0F18-4329-8968-4DB6720B009C}"/>
    <cellStyle name="(Lefting) 36 4" xfId="21935" xr:uid="{5238CE10-715F-4FA7-B15B-499FA293E8A2}"/>
    <cellStyle name="(Lefting) 36 5" xfId="24758" xr:uid="{48797B81-BBD8-4832-8B22-33B944B013E6}"/>
    <cellStyle name="(Lefting) 36 6" xfId="27326" xr:uid="{3F27BBDB-15B1-4F76-AA1A-D8F0DBD9545C}"/>
    <cellStyle name="(Lefting) 36 7" xfId="29873" xr:uid="{50EFC889-A328-47BC-B5DF-07BA8DB815B0}"/>
    <cellStyle name="(Lefting) 36 8" xfId="32387" xr:uid="{45A0B0D8-9CCC-448C-AA33-2FD2892DAA0D}"/>
    <cellStyle name="(Lefting) 36 9" xfId="34787" xr:uid="{1F319945-6BED-44F5-877E-AD700193E061}"/>
    <cellStyle name="(Lefting) 37" xfId="13508" xr:uid="{7AE8E3E1-A25E-4D34-84DB-0ED41AE4AA44}"/>
    <cellStyle name="(Lefting) 37 10" xfId="37231" xr:uid="{CE8FD16C-4901-41FA-B0D5-68128B33621A}"/>
    <cellStyle name="(Lefting) 37 11" xfId="39724" xr:uid="{F8A79622-C3EB-4ED2-941C-BEBF66D8BCA1}"/>
    <cellStyle name="(Lefting) 37 12" xfId="42371" xr:uid="{998F809A-B2A1-4DC9-A93C-FE129722895F}"/>
    <cellStyle name="(Lefting) 37 2" xfId="16529" xr:uid="{FCD765D2-C69C-49D3-870D-0ABE68EF599C}"/>
    <cellStyle name="(Lefting) 37 3" xfId="19269" xr:uid="{B7D0048B-168D-4BC2-8779-A657C269C697}"/>
    <cellStyle name="(Lefting) 37 4" xfId="21943" xr:uid="{ECF4A616-A5BC-46B9-8E98-9AA07DD5628A}"/>
    <cellStyle name="(Lefting) 37 5" xfId="24766" xr:uid="{7E9ABFA9-BB60-4F14-A345-3ECC8EED7E63}"/>
    <cellStyle name="(Lefting) 37 6" xfId="27334" xr:uid="{FC640D18-5F41-44FF-96ED-D403DD9AE702}"/>
    <cellStyle name="(Lefting) 37 7" xfId="29881" xr:uid="{74CD9505-67D5-44B2-9845-224E2641C326}"/>
    <cellStyle name="(Lefting) 37 8" xfId="32395" xr:uid="{7AC4FB50-D62F-47E9-BA70-B6ED7978BB6A}"/>
    <cellStyle name="(Lefting) 37 9" xfId="34795" xr:uid="{2CBBEE11-56E8-453A-99DE-AD735C54B9D6}"/>
    <cellStyle name="(Lefting) 38" xfId="13596" xr:uid="{85890D92-0F91-47F1-B06B-A8AC43125D85}"/>
    <cellStyle name="(Lefting) 38 10" xfId="37319" xr:uid="{8503A478-506E-4D39-B2DA-123BAC083D70}"/>
    <cellStyle name="(Lefting) 38 11" xfId="39812" xr:uid="{4AA888D8-BB49-4B2F-BC21-AD90298082B0}"/>
    <cellStyle name="(Lefting) 38 12" xfId="42459" xr:uid="{46D771BE-F79A-4FE7-8F62-49111848CDD3}"/>
    <cellStyle name="(Lefting) 38 2" xfId="16617" xr:uid="{2BB84D2E-489E-4618-AA88-C898453FDEEC}"/>
    <cellStyle name="(Lefting) 38 3" xfId="19357" xr:uid="{241F70F2-DB96-4BAA-A39C-7EF9E1230FFE}"/>
    <cellStyle name="(Lefting) 38 4" xfId="22031" xr:uid="{1BD45830-D3A6-4943-9929-C44E5BA632A7}"/>
    <cellStyle name="(Lefting) 38 5" xfId="24854" xr:uid="{3FC308A0-BAB0-4957-A95B-7791305F14A3}"/>
    <cellStyle name="(Lefting) 38 6" xfId="27422" xr:uid="{2C857C7F-018B-44AE-9A09-E0017AFFB20A}"/>
    <cellStyle name="(Lefting) 38 7" xfId="29969" xr:uid="{E772ED4D-5FF7-48CD-9B3D-77013DE6EB1D}"/>
    <cellStyle name="(Lefting) 38 8" xfId="32483" xr:uid="{71BF1095-FCB5-4341-8698-5ED7BA76F3BD}"/>
    <cellStyle name="(Lefting) 38 9" xfId="34883" xr:uid="{DB86B067-88C3-40A4-80F1-F95B73826820}"/>
    <cellStyle name="(Lefting) 39" xfId="13594" xr:uid="{1E901578-3E7E-4CDF-9D86-490D7E9CD05B}"/>
    <cellStyle name="(Lefting) 39 10" xfId="37317" xr:uid="{3CBFFF33-A9AC-4AA6-9846-5AA2C7187A2D}"/>
    <cellStyle name="(Lefting) 39 11" xfId="39810" xr:uid="{67267C28-3ABD-4BBB-8BF1-C0B5DBD2C201}"/>
    <cellStyle name="(Lefting) 39 12" xfId="42457" xr:uid="{815B5555-2B06-41E6-A3AA-69583F8DA24E}"/>
    <cellStyle name="(Lefting) 39 2" xfId="16615" xr:uid="{C0B6CED5-D419-4A43-8A7C-F88FDB1B1CC9}"/>
    <cellStyle name="(Lefting) 39 3" xfId="19355" xr:uid="{4E8A76F9-BF60-4A3C-A484-319ED7A77A4C}"/>
    <cellStyle name="(Lefting) 39 4" xfId="22029" xr:uid="{4A39E5E5-9387-4B8A-B2D0-8CF927480D4A}"/>
    <cellStyle name="(Lefting) 39 5" xfId="24852" xr:uid="{5C90D6D3-55D7-493C-ACA3-3D9ACC904C0C}"/>
    <cellStyle name="(Lefting) 39 6" xfId="27420" xr:uid="{9969D190-F7FF-4657-A4A2-E6770D162E83}"/>
    <cellStyle name="(Lefting) 39 7" xfId="29967" xr:uid="{FD001C26-7F4D-4294-951E-8E5125F10B0B}"/>
    <cellStyle name="(Lefting) 39 8" xfId="32481" xr:uid="{B6269E13-D8CA-402D-9367-CDDE60F08C02}"/>
    <cellStyle name="(Lefting) 39 9" xfId="34881" xr:uid="{9F590F55-1C37-4199-BC66-015115CD6C69}"/>
    <cellStyle name="(Lefting) 4" xfId="11698" xr:uid="{2809839E-71BE-46FE-B132-E24997940B75}"/>
    <cellStyle name="(Lefting) 4 10" xfId="35644" xr:uid="{9BEEA580-608A-436E-A841-EB8D79D909D5}"/>
    <cellStyle name="(Lefting) 4 11" xfId="38078" xr:uid="{54B9D625-FE97-4A05-922C-B3ED18233698}"/>
    <cellStyle name="(Lefting) 4 12" xfId="40670" xr:uid="{3993F9DC-4F93-45D1-A89C-C7017C8EA0B4}"/>
    <cellStyle name="(Lefting) 4 2" xfId="14751" xr:uid="{88FA5306-54DF-4342-A55D-DED8B768736F}"/>
    <cellStyle name="(Lefting) 4 3" xfId="17525" xr:uid="{0BA022C3-7A25-4FB2-9D9A-F3246D1B9DCA}"/>
    <cellStyle name="(Lefting) 4 4" xfId="20148" xr:uid="{53E0AB3F-7141-4F12-9B4C-9BE91229871B}"/>
    <cellStyle name="(Lefting) 4 5" xfId="23008" xr:uid="{F45DBB6A-8C2A-4FE9-A2E0-9051D3462C1D}"/>
    <cellStyle name="(Lefting) 4 6" xfId="25566" xr:uid="{AF09EE79-3BCB-4A9C-824F-1FC5AFDDA9A2}"/>
    <cellStyle name="(Lefting) 4 7" xfId="28171" xr:uid="{CB914C68-F6F2-486C-BF46-ACC795E6B899}"/>
    <cellStyle name="(Lefting) 4 8" xfId="30842" xr:uid="{ED48B294-B310-4399-97F4-D9897B452AF5}"/>
    <cellStyle name="(Lefting) 4 9" xfId="33241" xr:uid="{84D4A822-491A-4BA3-9154-89FE089EEB1A}"/>
    <cellStyle name="(Lefting) 40" xfId="13682" xr:uid="{78160C2A-5142-4DCC-9D77-57F0A26C005C}"/>
    <cellStyle name="(Lefting) 40 10" xfId="37405" xr:uid="{784A042D-89B4-4B05-B00E-27D8AF8BDABE}"/>
    <cellStyle name="(Lefting) 40 11" xfId="39898" xr:uid="{CBFC1966-6173-449B-AF9C-EB5CF49B0F51}"/>
    <cellStyle name="(Lefting) 40 12" xfId="42545" xr:uid="{285E6D2A-649F-41B0-9883-C4146A7D1EAA}"/>
    <cellStyle name="(Lefting) 40 2" xfId="16703" xr:uid="{B4CF4EBE-27C1-4C2D-9EF0-F1C2283404CC}"/>
    <cellStyle name="(Lefting) 40 3" xfId="19443" xr:uid="{2C3B3C17-A3B1-4E38-896A-2E7BF385A144}"/>
    <cellStyle name="(Lefting) 40 4" xfId="22117" xr:uid="{C66902DB-9017-4AF7-B546-1E27E3236596}"/>
    <cellStyle name="(Lefting) 40 5" xfId="24940" xr:uid="{FDE1D387-BC51-4241-8843-BEAEA92FF39A}"/>
    <cellStyle name="(Lefting) 40 6" xfId="27508" xr:uid="{17DF8129-49DF-4210-AD23-B5DFF534B637}"/>
    <cellStyle name="(Lefting) 40 7" xfId="30055" xr:uid="{A4A3374A-0E09-4430-8613-B465E9DA87A4}"/>
    <cellStyle name="(Lefting) 40 8" xfId="32569" xr:uid="{CCF4FED7-031F-47B5-8A52-7254C2773489}"/>
    <cellStyle name="(Lefting) 40 9" xfId="34969" xr:uid="{78711247-8A79-4A32-996F-44EF0D6352EC}"/>
    <cellStyle name="(Lefting) 41" xfId="13722" xr:uid="{A1BD8BAD-9AF2-4EAF-9AD0-5E64BCCF8D7A}"/>
    <cellStyle name="(Lefting) 41 10" xfId="37445" xr:uid="{B5870A6C-54B6-452A-8BA8-B1CBA87980BD}"/>
    <cellStyle name="(Lefting) 41 11" xfId="39938" xr:uid="{94A6CC45-C207-4C1B-9C92-2BB62850CB69}"/>
    <cellStyle name="(Lefting) 41 12" xfId="42585" xr:uid="{FDF1AE92-7617-4612-A9C2-2D3755BF7964}"/>
    <cellStyle name="(Lefting) 41 2" xfId="16743" xr:uid="{E0C200F7-E0C6-463E-A4B4-4DAF47E82B93}"/>
    <cellStyle name="(Lefting) 41 3" xfId="19483" xr:uid="{2995B869-2E70-434C-8C68-401501BEAF34}"/>
    <cellStyle name="(Lefting) 41 4" xfId="22157" xr:uid="{7C86854A-F5C3-44E7-94B7-3B63142013D8}"/>
    <cellStyle name="(Lefting) 41 5" xfId="24980" xr:uid="{183E0157-2D97-4A55-A51A-897DE263B75E}"/>
    <cellStyle name="(Lefting) 41 6" xfId="27548" xr:uid="{80EDAC4B-3AD0-4F15-8776-258EFBB0BCF0}"/>
    <cellStyle name="(Lefting) 41 7" xfId="30095" xr:uid="{6EC9B7F4-F2EE-45F9-8B8A-9DB4F7C8D391}"/>
    <cellStyle name="(Lefting) 41 8" xfId="32609" xr:uid="{4175FE7F-3627-40A3-984C-E867FEADF638}"/>
    <cellStyle name="(Lefting) 41 9" xfId="35009" xr:uid="{C3FF1390-6297-484E-AB40-9AFADFA00C7F}"/>
    <cellStyle name="(Lefting) 42" xfId="13720" xr:uid="{641C7440-7C97-4FC2-B6F3-DCA78C6F6324}"/>
    <cellStyle name="(Lefting) 42 10" xfId="37443" xr:uid="{B5AB02B3-3763-4FFB-BB89-71DA47E37572}"/>
    <cellStyle name="(Lefting) 42 11" xfId="39936" xr:uid="{86DDF883-5FE7-4F06-A3B7-9547C573038B}"/>
    <cellStyle name="(Lefting) 42 12" xfId="42583" xr:uid="{BA8D99E4-F37B-416F-88E9-FA27BF9F76D4}"/>
    <cellStyle name="(Lefting) 42 2" xfId="16741" xr:uid="{8F5E16E0-4974-401E-9432-C56CA437CBAF}"/>
    <cellStyle name="(Lefting) 42 3" xfId="19481" xr:uid="{40A63192-A8EC-4796-B2E9-675FBDDD0D4A}"/>
    <cellStyle name="(Lefting) 42 4" xfId="22155" xr:uid="{0377225E-6DC7-4E82-BBD0-C44D0D2DAB42}"/>
    <cellStyle name="(Lefting) 42 5" xfId="24978" xr:uid="{84F3431E-DAC1-4B81-A766-E99899143054}"/>
    <cellStyle name="(Lefting) 42 6" xfId="27546" xr:uid="{8B2F9E01-0B89-4952-8C45-2CA279B74C10}"/>
    <cellStyle name="(Lefting) 42 7" xfId="30093" xr:uid="{54BC2EB2-E898-455F-92A9-16CBF989E216}"/>
    <cellStyle name="(Lefting) 42 8" xfId="32607" xr:uid="{E1AE47B4-B4F5-4A79-921B-838A95BFAA36}"/>
    <cellStyle name="(Lefting) 42 9" xfId="35007" xr:uid="{D9118DA8-D15D-4DFE-B883-649748A31EE6}"/>
    <cellStyle name="(Lefting) 43" xfId="13780" xr:uid="{294A368A-85B4-40B6-8E24-6BF6FC1F1D35}"/>
    <cellStyle name="(Lefting) 43 10" xfId="37503" xr:uid="{83EFC1F1-95E3-4548-A980-E4CB27BDDC33}"/>
    <cellStyle name="(Lefting) 43 11" xfId="39996" xr:uid="{33844BE3-8A51-47D4-8C6B-616D3D85C491}"/>
    <cellStyle name="(Lefting) 43 12" xfId="42643" xr:uid="{DDC0EDE5-92CB-40F5-837C-4F8F3B217DA0}"/>
    <cellStyle name="(Lefting) 43 2" xfId="16801" xr:uid="{E64636B8-8657-42E1-AC46-677ACB758CE4}"/>
    <cellStyle name="(Lefting) 43 3" xfId="19541" xr:uid="{95EA335B-DB7C-4C6C-9AE3-34275DC90A68}"/>
    <cellStyle name="(Lefting) 43 4" xfId="22215" xr:uid="{186AC0CF-55A5-4511-A293-4B8EE4760C4B}"/>
    <cellStyle name="(Lefting) 43 5" xfId="25038" xr:uid="{2CB741FF-0235-431F-9130-12F4D4806C90}"/>
    <cellStyle name="(Lefting) 43 6" xfId="27606" xr:uid="{8E475C0B-7D38-4592-9F0A-17F3C26D211D}"/>
    <cellStyle name="(Lefting) 43 7" xfId="30153" xr:uid="{CD3C4F82-13FB-4DAC-B40B-D28D393C840C}"/>
    <cellStyle name="(Lefting) 43 8" xfId="32667" xr:uid="{BEDDA79C-E3F2-40D7-B6C3-B6352795E441}"/>
    <cellStyle name="(Lefting) 43 9" xfId="35067" xr:uid="{6F7C5A0A-2362-4D50-B307-0DCF92B621EE}"/>
    <cellStyle name="(Lefting) 44" xfId="13787" xr:uid="{5CFDDEC7-2BC8-4BE9-87B0-4E0C6307BE6C}"/>
    <cellStyle name="(Lefting) 44 10" xfId="37510" xr:uid="{529FA2C8-2837-4EC1-8658-41A083D70918}"/>
    <cellStyle name="(Lefting) 44 11" xfId="40003" xr:uid="{CDBCF809-194B-4777-BB93-9ACB9AC0E60C}"/>
    <cellStyle name="(Lefting) 44 12" xfId="42650" xr:uid="{A0DF9FA5-C018-49C7-B962-3DCE8A281FB2}"/>
    <cellStyle name="(Lefting) 44 2" xfId="16808" xr:uid="{F7252B5C-6165-4597-BE83-A8E80E5D1698}"/>
    <cellStyle name="(Lefting) 44 3" xfId="19548" xr:uid="{A35DCA3D-58FA-4AAB-A951-6F7DC6A9FE0F}"/>
    <cellStyle name="(Lefting) 44 4" xfId="22222" xr:uid="{078A7C85-7AD9-4A53-B729-DD85474004CA}"/>
    <cellStyle name="(Lefting) 44 5" xfId="25045" xr:uid="{2B96C5D3-7ED1-417F-8DE2-D6C0EE434A78}"/>
    <cellStyle name="(Lefting) 44 6" xfId="27613" xr:uid="{3215FEC7-F143-4AF7-9A9C-28AB0C994DA4}"/>
    <cellStyle name="(Lefting) 44 7" xfId="30160" xr:uid="{1AB7AAD4-9CC1-4588-B38C-A3037AA210C1}"/>
    <cellStyle name="(Lefting) 44 8" xfId="32674" xr:uid="{AD548754-F32E-49BA-846E-065A20ACA4CB}"/>
    <cellStyle name="(Lefting) 44 9" xfId="35074" xr:uid="{C49B27DA-2802-4172-9E46-8BE41B205F9B}"/>
    <cellStyle name="(Lefting) 45" xfId="9790" xr:uid="{9B176454-62B4-4687-8363-D93511CE712E}"/>
    <cellStyle name="(Lefting) 46" xfId="10163" xr:uid="{EF5F61FA-ED0B-4E89-8966-124B715B0ABE}"/>
    <cellStyle name="(Lefting) 47" xfId="21579" xr:uid="{3E4824E5-140A-4AEB-AC08-420C47576EF9}"/>
    <cellStyle name="(Lefting) 48" xfId="26849" xr:uid="{3533BFC8-651C-4CAA-B6E4-5B2E3131AD0A}"/>
    <cellStyle name="(Lefting) 5" xfId="11575" xr:uid="{412FE985-001E-4872-BC6F-D651A96AF140}"/>
    <cellStyle name="(Lefting) 5 10" xfId="22762" xr:uid="{B2C8C8DA-AAA1-454C-8B30-F1B171642180}"/>
    <cellStyle name="(Lefting) 5 11" xfId="24403" xr:uid="{9988C1DC-A6C7-4952-AC5A-D559AA8FA68E}"/>
    <cellStyle name="(Lefting) 5 12" xfId="40566" xr:uid="{428CB207-7439-4693-A116-033F81EB2584}"/>
    <cellStyle name="(Lefting) 5 2" xfId="14635" xr:uid="{24C7DFA3-B035-4229-89B1-F07AA4CD48B9}"/>
    <cellStyle name="(Lefting) 5 3" xfId="17407" xr:uid="{0DA9A664-68CF-416A-950B-A799EF176F7B}"/>
    <cellStyle name="(Lefting) 5 4" xfId="10185" xr:uid="{63EF1415-2787-46C6-ABDB-87A190C97E02}"/>
    <cellStyle name="(Lefting) 5 5" xfId="22898" xr:uid="{EA22DF5A-D27A-4631-A050-651687C5F346}"/>
    <cellStyle name="(Lefting) 5 6" xfId="11033" xr:uid="{2E149A86-AB35-48E8-A6A5-913B5248F2F0}"/>
    <cellStyle name="(Lefting) 5 7" xfId="11182" xr:uid="{88EF3D88-C857-443A-9A19-2B35E85F956E}"/>
    <cellStyle name="(Lefting) 5 8" xfId="30743" xr:uid="{48D0D64F-8ECA-4B06-BEEE-82E56C4D6FFA}"/>
    <cellStyle name="(Lefting) 5 9" xfId="19999" xr:uid="{3A18BB39-D036-4DA3-ABF6-6EA1AD9B7996}"/>
    <cellStyle name="(Lefting) 6" xfId="11696" xr:uid="{5A3A66B4-E373-424F-876B-EFC551A61A58}"/>
    <cellStyle name="(Lefting) 6 10" xfId="35642" xr:uid="{5884DEE8-40AD-4476-BF8D-DE5BDB2F4C21}"/>
    <cellStyle name="(Lefting) 6 11" xfId="38076" xr:uid="{B615A0CC-F109-4D04-AF75-DDC4E903142A}"/>
    <cellStyle name="(Lefting) 6 12" xfId="40668" xr:uid="{00F20A87-0936-4B9C-8E4E-1639C2FBCFB3}"/>
    <cellStyle name="(Lefting) 6 2" xfId="14749" xr:uid="{9736DE89-4A9D-4122-A9F0-5F2DC5DB2F00}"/>
    <cellStyle name="(Lefting) 6 3" xfId="17523" xr:uid="{2462D22C-1DAB-4F43-BACD-D08D007B403E}"/>
    <cellStyle name="(Lefting) 6 4" xfId="20146" xr:uid="{0A225C26-921B-4CD1-BC36-A463A757D993}"/>
    <cellStyle name="(Lefting) 6 5" xfId="23006" xr:uid="{A504D143-E88E-4584-8044-AFF3FCD2E848}"/>
    <cellStyle name="(Lefting) 6 6" xfId="25564" xr:uid="{95F6210F-6001-422A-81C2-2738C6987F10}"/>
    <cellStyle name="(Lefting) 6 7" xfId="28169" xr:uid="{9D5C5A8B-592D-4E17-9B64-A1C2B0619E84}"/>
    <cellStyle name="(Lefting) 6 8" xfId="30840" xr:uid="{21655DC6-3ADC-46DF-A7BB-CF5BA0EF2D45}"/>
    <cellStyle name="(Lefting) 6 9" xfId="33239" xr:uid="{BD943A48-72D5-44DF-9054-BF3A499F5DA0}"/>
    <cellStyle name="(Lefting) 7" xfId="11700" xr:uid="{1A518C4A-3C4A-4DE0-B1BE-CE4395FE90C6}"/>
    <cellStyle name="(Lefting) 7 10" xfId="35646" xr:uid="{15B4A3C8-14E6-4768-A1B3-D251E10E4119}"/>
    <cellStyle name="(Lefting) 7 11" xfId="38080" xr:uid="{91B74414-C424-42B2-BC57-8793EE064A64}"/>
    <cellStyle name="(Lefting) 7 12" xfId="40672" xr:uid="{DA9D4D90-023E-4BCB-8ED6-A98F69B972E5}"/>
    <cellStyle name="(Lefting) 7 2" xfId="14753" xr:uid="{DCEEA2F8-6D98-4830-9E4A-179EF6FAF0A7}"/>
    <cellStyle name="(Lefting) 7 3" xfId="17527" xr:uid="{CACD63AA-2AAD-49F2-8F40-B1E64C6CE759}"/>
    <cellStyle name="(Lefting) 7 4" xfId="20150" xr:uid="{AAD9FE34-8DC5-4694-9D4A-C5C22A0F10D7}"/>
    <cellStyle name="(Lefting) 7 5" xfId="23010" xr:uid="{1D05C878-DB52-4D1E-84C1-260B3B703A85}"/>
    <cellStyle name="(Lefting) 7 6" xfId="25568" xr:uid="{51D38152-0ABE-49BF-8246-E32F5FD0B04A}"/>
    <cellStyle name="(Lefting) 7 7" xfId="28173" xr:uid="{E3CBA70B-5961-433B-95FC-1BDBFEFBAFE2}"/>
    <cellStyle name="(Lefting) 7 8" xfId="30844" xr:uid="{D55C13E2-5606-470A-99C8-47CA58DF2622}"/>
    <cellStyle name="(Lefting) 7 9" xfId="33243" xr:uid="{79E664C2-1218-4E72-893E-A5365FF66427}"/>
    <cellStyle name="(Lefting) 8" xfId="11711" xr:uid="{5527709B-0793-4E31-A080-B17AA3A1E12B}"/>
    <cellStyle name="(Lefting) 8 10" xfId="35657" xr:uid="{F3852C92-2476-4B5B-94B4-3FDEB35139B9}"/>
    <cellStyle name="(Lefting) 8 11" xfId="38091" xr:uid="{81DC8359-BE0D-4235-AC14-7E9A1E2D3929}"/>
    <cellStyle name="(Lefting) 8 12" xfId="40683" xr:uid="{5D901755-14EF-444E-A6B2-4EB65ABF635A}"/>
    <cellStyle name="(Lefting) 8 2" xfId="14764" xr:uid="{A069BB54-C278-4D01-8F9A-9E25BB36D0D5}"/>
    <cellStyle name="(Lefting) 8 3" xfId="17538" xr:uid="{2A80D968-C864-4476-A7A3-878665DB1774}"/>
    <cellStyle name="(Lefting) 8 4" xfId="20161" xr:uid="{15186A15-6525-4FAC-8504-8427A0F493C7}"/>
    <cellStyle name="(Lefting) 8 5" xfId="23021" xr:uid="{54052079-99C8-45B4-8240-D16862A7A711}"/>
    <cellStyle name="(Lefting) 8 6" xfId="25579" xr:uid="{3A520568-374F-40D9-9FC5-E9609E84B866}"/>
    <cellStyle name="(Lefting) 8 7" xfId="28184" xr:uid="{4C3879A1-2E40-4233-94E9-CBDB7A1594B3}"/>
    <cellStyle name="(Lefting) 8 8" xfId="30855" xr:uid="{04D7285C-2E1A-421E-B0D7-838FAC0D1060}"/>
    <cellStyle name="(Lefting) 8 9" xfId="33254" xr:uid="{9773B4E2-9F57-4815-9FE0-B76F175B5785}"/>
    <cellStyle name="(Lefting) 9" xfId="11725" xr:uid="{2D4923DC-674D-4813-8E6F-B9D2D3852C6A}"/>
    <cellStyle name="(Lefting) 9 10" xfId="35671" xr:uid="{AE3F7F9E-BFD2-4C91-B220-638BF4A1162F}"/>
    <cellStyle name="(Lefting) 9 11" xfId="38105" xr:uid="{23C868E5-7462-4C05-BF42-6475C32F68A3}"/>
    <cellStyle name="(Lefting) 9 12" xfId="40697" xr:uid="{4CBCD4D2-1228-40DB-8269-7829056D2087}"/>
    <cellStyle name="(Lefting) 9 2" xfId="14778" xr:uid="{22AE82DC-FE4B-400C-A710-700CD6CA6FE2}"/>
    <cellStyle name="(Lefting) 9 3" xfId="17552" xr:uid="{39160966-FCA6-4CEC-ABCF-8AE0DE8E3600}"/>
    <cellStyle name="(Lefting) 9 4" xfId="20175" xr:uid="{F8887A66-563D-4F7E-96A5-7E6A1E9B3099}"/>
    <cellStyle name="(Lefting) 9 5" xfId="23035" xr:uid="{89AAB66D-3892-4CFF-BEEA-B9F33F6E339B}"/>
    <cellStyle name="(Lefting) 9 6" xfId="25593" xr:uid="{84C8094C-AE70-432B-87C4-264B97E0F7F1}"/>
    <cellStyle name="(Lefting) 9 7" xfId="28198" xr:uid="{452B7510-A401-4FE7-8968-F71DB595ABB3}"/>
    <cellStyle name="(Lefting) 9 8" xfId="30869" xr:uid="{8A0FC4A1-4274-4548-A6FA-12F6ABA97D3A}"/>
    <cellStyle name="(Lefting) 9 9" xfId="33268" xr:uid="{ED3C0545-4BDE-486B-A3F3-D3D540986895}"/>
    <cellStyle name="(z*¯_x000f_°(”,¯?À(¢,¯?Ð(°,¯?à(Â,¯?ð(Ô,¯?" xfId="706" xr:uid="{00000000-0005-0000-0000-000008000000}"/>
    <cellStyle name="******************************************" xfId="707" xr:uid="{00000000-0005-0000-0000-000009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 17 Nov 04" xfId="703" xr:uid="{00000000-0005-0000-0000-000015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 BP" xfId="715" xr:uid="{00000000-0005-0000-0000-00002A000000}"/>
    <cellStyle name="¥ JY" xfId="716" xr:uid="{00000000-0005-0000-0000-00002B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0752-93035" xfId="717" xr:uid="{00000000-0005-0000-0000-00002F000000}"/>
    <cellStyle name="1,comma" xfId="718" xr:uid="{00000000-0005-0000-0000-000030000000}"/>
    <cellStyle name="10Q" xfId="719" xr:uid="{00000000-0005-0000-0000-000031000000}"/>
    <cellStyle name="20 % - Accent1" xfId="720" xr:uid="{00000000-0005-0000-0000-000032000000}"/>
    <cellStyle name="20 % - Accent2" xfId="721" xr:uid="{00000000-0005-0000-0000-000033000000}"/>
    <cellStyle name="20 % - Accent3" xfId="722" xr:uid="{00000000-0005-0000-0000-000034000000}"/>
    <cellStyle name="20 % - Accent4" xfId="723" xr:uid="{00000000-0005-0000-0000-000035000000}"/>
    <cellStyle name="20 % - Accent5" xfId="724" xr:uid="{00000000-0005-0000-0000-000036000000}"/>
    <cellStyle name="20 % - Accent6" xfId="725" xr:uid="{00000000-0005-0000-0000-000037000000}"/>
    <cellStyle name="20% - Accent1 2" xfId="11" xr:uid="{00000000-0005-0000-0000-000038000000}"/>
    <cellStyle name="20% - Accent1 2 10" xfId="726" xr:uid="{00000000-0005-0000-0000-000039000000}"/>
    <cellStyle name="20% - Accent1 2 2" xfId="727" xr:uid="{00000000-0005-0000-0000-00003A000000}"/>
    <cellStyle name="20% - Accent1 2 2 2" xfId="728" xr:uid="{00000000-0005-0000-0000-00003B000000}"/>
    <cellStyle name="20% - Accent1 2 2 3" xfId="729" xr:uid="{00000000-0005-0000-0000-00003C000000}"/>
    <cellStyle name="20% - Accent1 2 3" xfId="730" xr:uid="{00000000-0005-0000-0000-00003D000000}"/>
    <cellStyle name="20% - Accent1 2 3 2" xfId="731" xr:uid="{00000000-0005-0000-0000-00003E000000}"/>
    <cellStyle name="20% - Accent1 2 4" xfId="732" xr:uid="{00000000-0005-0000-0000-00003F000000}"/>
    <cellStyle name="20% - Accent1 2 5" xfId="733" xr:uid="{00000000-0005-0000-0000-000040000000}"/>
    <cellStyle name="20% - Accent1 2 6" xfId="734" xr:uid="{00000000-0005-0000-0000-000041000000}"/>
    <cellStyle name="20% - Accent1 2 7" xfId="735" xr:uid="{00000000-0005-0000-0000-000042000000}"/>
    <cellStyle name="20% - Accent1 2 8" xfId="736" xr:uid="{00000000-0005-0000-0000-000043000000}"/>
    <cellStyle name="20% - Accent1 2 9" xfId="737" xr:uid="{00000000-0005-0000-0000-000044000000}"/>
    <cellStyle name="20% - Accent1 3" xfId="738" xr:uid="{00000000-0005-0000-0000-000045000000}"/>
    <cellStyle name="20% - Accent1 3 2" xfId="739" xr:uid="{00000000-0005-0000-0000-000046000000}"/>
    <cellStyle name="20% - Accent1 3 2 2" xfId="740" xr:uid="{00000000-0005-0000-0000-000047000000}"/>
    <cellStyle name="20% - Accent1 3 2 2 2" xfId="741" xr:uid="{00000000-0005-0000-0000-000048000000}"/>
    <cellStyle name="20% - Accent1 3 2 2 2 2" xfId="742" xr:uid="{00000000-0005-0000-0000-000049000000}"/>
    <cellStyle name="20% - Accent1 3 2 2 3" xfId="743" xr:uid="{00000000-0005-0000-0000-00004A000000}"/>
    <cellStyle name="20% - Accent1 3 2 3" xfId="744" xr:uid="{00000000-0005-0000-0000-00004B000000}"/>
    <cellStyle name="20% - Accent1 3 2 3 2" xfId="745" xr:uid="{00000000-0005-0000-0000-00004C000000}"/>
    <cellStyle name="20% - Accent1 3 2 4" xfId="746" xr:uid="{00000000-0005-0000-0000-00004D000000}"/>
    <cellStyle name="20% - Accent1 3 3" xfId="747" xr:uid="{00000000-0005-0000-0000-00004E000000}"/>
    <cellStyle name="20% - Accent1 3 3 2" xfId="748" xr:uid="{00000000-0005-0000-0000-00004F000000}"/>
    <cellStyle name="20% - Accent1 3 3 2 2" xfId="749" xr:uid="{00000000-0005-0000-0000-000050000000}"/>
    <cellStyle name="20% - Accent1 3 3 2 2 2" xfId="750" xr:uid="{00000000-0005-0000-0000-000051000000}"/>
    <cellStyle name="20% - Accent1 3 3 2 3" xfId="751" xr:uid="{00000000-0005-0000-0000-000052000000}"/>
    <cellStyle name="20% - Accent1 3 3 3" xfId="752" xr:uid="{00000000-0005-0000-0000-000053000000}"/>
    <cellStyle name="20% - Accent1 3 3 3 2" xfId="753" xr:uid="{00000000-0005-0000-0000-000054000000}"/>
    <cellStyle name="20% - Accent1 3 3 4" xfId="754" xr:uid="{00000000-0005-0000-0000-000055000000}"/>
    <cellStyle name="20% - Accent1 3 4" xfId="755" xr:uid="{00000000-0005-0000-0000-000056000000}"/>
    <cellStyle name="20% - Accent1 3 4 2" xfId="756" xr:uid="{00000000-0005-0000-0000-000057000000}"/>
    <cellStyle name="20% - Accent1 3 4 2 2" xfId="757" xr:uid="{00000000-0005-0000-0000-000058000000}"/>
    <cellStyle name="20% - Accent1 3 4 3" xfId="758" xr:uid="{00000000-0005-0000-0000-000059000000}"/>
    <cellStyle name="20% - Accent1 3 5" xfId="759" xr:uid="{00000000-0005-0000-0000-00005A000000}"/>
    <cellStyle name="20% - Accent1 3 5 2" xfId="760" xr:uid="{00000000-0005-0000-0000-00005B000000}"/>
    <cellStyle name="20% - Accent1 3 6" xfId="761" xr:uid="{00000000-0005-0000-0000-00005C000000}"/>
    <cellStyle name="20% - Accent1 4" xfId="762" xr:uid="{00000000-0005-0000-0000-00005D000000}"/>
    <cellStyle name="20% - Accent1 5" xfId="763" xr:uid="{00000000-0005-0000-0000-00005E000000}"/>
    <cellStyle name="20% - Accent1 6" xfId="764" xr:uid="{00000000-0005-0000-0000-00005F000000}"/>
    <cellStyle name="20% - Accent1 7" xfId="765" xr:uid="{00000000-0005-0000-0000-000060000000}"/>
    <cellStyle name="20% - Accent1 8" xfId="766" xr:uid="{00000000-0005-0000-0000-000061000000}"/>
    <cellStyle name="20% - Accent1 9" xfId="767" xr:uid="{00000000-0005-0000-0000-000062000000}"/>
    <cellStyle name="20% - Accent2 2" xfId="12" xr:uid="{00000000-0005-0000-0000-000063000000}"/>
    <cellStyle name="20% - Accent2 2 10" xfId="768" xr:uid="{00000000-0005-0000-0000-000064000000}"/>
    <cellStyle name="20% - Accent2 2 2" xfId="769" xr:uid="{00000000-0005-0000-0000-000065000000}"/>
    <cellStyle name="20% - Accent2 2 2 2" xfId="770" xr:uid="{00000000-0005-0000-0000-000066000000}"/>
    <cellStyle name="20% - Accent2 2 2 3" xfId="771" xr:uid="{00000000-0005-0000-0000-000067000000}"/>
    <cellStyle name="20% - Accent2 2 3" xfId="772" xr:uid="{00000000-0005-0000-0000-000068000000}"/>
    <cellStyle name="20% - Accent2 2 3 2" xfId="773" xr:uid="{00000000-0005-0000-0000-000069000000}"/>
    <cellStyle name="20% - Accent2 2 4" xfId="774" xr:uid="{00000000-0005-0000-0000-00006A000000}"/>
    <cellStyle name="20% - Accent2 2 5" xfId="775" xr:uid="{00000000-0005-0000-0000-00006B000000}"/>
    <cellStyle name="20% - Accent2 2 6" xfId="776" xr:uid="{00000000-0005-0000-0000-00006C000000}"/>
    <cellStyle name="20% - Accent2 2 7" xfId="777" xr:uid="{00000000-0005-0000-0000-00006D000000}"/>
    <cellStyle name="20% - Accent2 2 8" xfId="778" xr:uid="{00000000-0005-0000-0000-00006E000000}"/>
    <cellStyle name="20% - Accent2 2 9" xfId="779" xr:uid="{00000000-0005-0000-0000-00006F000000}"/>
    <cellStyle name="20% - Accent2 3" xfId="780" xr:uid="{00000000-0005-0000-0000-000070000000}"/>
    <cellStyle name="20% - Accent2 3 2" xfId="781" xr:uid="{00000000-0005-0000-0000-000071000000}"/>
    <cellStyle name="20% - Accent2 3 2 2" xfId="782" xr:uid="{00000000-0005-0000-0000-000072000000}"/>
    <cellStyle name="20% - Accent2 3 2 2 2" xfId="783" xr:uid="{00000000-0005-0000-0000-000073000000}"/>
    <cellStyle name="20% - Accent2 3 2 2 2 2" xfId="784" xr:uid="{00000000-0005-0000-0000-000074000000}"/>
    <cellStyle name="20% - Accent2 3 2 2 3" xfId="785" xr:uid="{00000000-0005-0000-0000-000075000000}"/>
    <cellStyle name="20% - Accent2 3 2 3" xfId="786" xr:uid="{00000000-0005-0000-0000-000076000000}"/>
    <cellStyle name="20% - Accent2 3 2 3 2" xfId="787" xr:uid="{00000000-0005-0000-0000-000077000000}"/>
    <cellStyle name="20% - Accent2 3 2 4" xfId="788" xr:uid="{00000000-0005-0000-0000-000078000000}"/>
    <cellStyle name="20% - Accent2 3 3" xfId="789" xr:uid="{00000000-0005-0000-0000-000079000000}"/>
    <cellStyle name="20% - Accent2 3 3 2" xfId="790" xr:uid="{00000000-0005-0000-0000-00007A000000}"/>
    <cellStyle name="20% - Accent2 3 3 2 2" xfId="791" xr:uid="{00000000-0005-0000-0000-00007B000000}"/>
    <cellStyle name="20% - Accent2 3 3 2 2 2" xfId="792" xr:uid="{00000000-0005-0000-0000-00007C000000}"/>
    <cellStyle name="20% - Accent2 3 3 2 3" xfId="793" xr:uid="{00000000-0005-0000-0000-00007D000000}"/>
    <cellStyle name="20% - Accent2 3 3 3" xfId="794" xr:uid="{00000000-0005-0000-0000-00007E000000}"/>
    <cellStyle name="20% - Accent2 3 3 3 2" xfId="795" xr:uid="{00000000-0005-0000-0000-00007F000000}"/>
    <cellStyle name="20% - Accent2 3 3 4" xfId="796" xr:uid="{00000000-0005-0000-0000-000080000000}"/>
    <cellStyle name="20% - Accent2 3 4" xfId="797" xr:uid="{00000000-0005-0000-0000-000081000000}"/>
    <cellStyle name="20% - Accent2 3 4 2" xfId="798" xr:uid="{00000000-0005-0000-0000-000082000000}"/>
    <cellStyle name="20% - Accent2 3 4 2 2" xfId="799" xr:uid="{00000000-0005-0000-0000-000083000000}"/>
    <cellStyle name="20% - Accent2 3 4 3" xfId="800" xr:uid="{00000000-0005-0000-0000-000084000000}"/>
    <cellStyle name="20% - Accent2 3 5" xfId="801" xr:uid="{00000000-0005-0000-0000-000085000000}"/>
    <cellStyle name="20% - Accent2 3 5 2" xfId="802" xr:uid="{00000000-0005-0000-0000-000086000000}"/>
    <cellStyle name="20% - Accent2 3 6" xfId="803" xr:uid="{00000000-0005-0000-0000-000087000000}"/>
    <cellStyle name="20% - Accent2 4" xfId="804" xr:uid="{00000000-0005-0000-0000-000088000000}"/>
    <cellStyle name="20% - Accent2 5" xfId="805" xr:uid="{00000000-0005-0000-0000-000089000000}"/>
    <cellStyle name="20% - Accent2 6" xfId="806" xr:uid="{00000000-0005-0000-0000-00008A000000}"/>
    <cellStyle name="20% - Accent2 7" xfId="807" xr:uid="{00000000-0005-0000-0000-00008B000000}"/>
    <cellStyle name="20% - Accent2 8" xfId="808" xr:uid="{00000000-0005-0000-0000-00008C000000}"/>
    <cellStyle name="20% - Accent2 9" xfId="809" xr:uid="{00000000-0005-0000-0000-00008D000000}"/>
    <cellStyle name="20% - Accent3 2" xfId="13" xr:uid="{00000000-0005-0000-0000-00008E000000}"/>
    <cellStyle name="20% - Accent3 2 10" xfId="810" xr:uid="{00000000-0005-0000-0000-00008F000000}"/>
    <cellStyle name="20% - Accent3 2 2" xfId="811" xr:uid="{00000000-0005-0000-0000-000090000000}"/>
    <cellStyle name="20% - Accent3 2 2 2" xfId="812" xr:uid="{00000000-0005-0000-0000-000091000000}"/>
    <cellStyle name="20% - Accent3 2 2 3" xfId="813" xr:uid="{00000000-0005-0000-0000-000092000000}"/>
    <cellStyle name="20% - Accent3 2 3" xfId="814" xr:uid="{00000000-0005-0000-0000-000093000000}"/>
    <cellStyle name="20% - Accent3 2 3 2" xfId="815" xr:uid="{00000000-0005-0000-0000-000094000000}"/>
    <cellStyle name="20% - Accent3 2 4" xfId="816" xr:uid="{00000000-0005-0000-0000-000095000000}"/>
    <cellStyle name="20% - Accent3 2 5" xfId="817" xr:uid="{00000000-0005-0000-0000-000096000000}"/>
    <cellStyle name="20% - Accent3 2 6" xfId="818" xr:uid="{00000000-0005-0000-0000-000097000000}"/>
    <cellStyle name="20% - Accent3 2 7" xfId="819" xr:uid="{00000000-0005-0000-0000-000098000000}"/>
    <cellStyle name="20% - Accent3 2 8" xfId="820" xr:uid="{00000000-0005-0000-0000-000099000000}"/>
    <cellStyle name="20% - Accent3 2 9" xfId="821" xr:uid="{00000000-0005-0000-0000-00009A000000}"/>
    <cellStyle name="20% - Accent3 3" xfId="822" xr:uid="{00000000-0005-0000-0000-00009B000000}"/>
    <cellStyle name="20% - Accent3 3 2" xfId="823" xr:uid="{00000000-0005-0000-0000-00009C000000}"/>
    <cellStyle name="20% - Accent3 3 2 2" xfId="824" xr:uid="{00000000-0005-0000-0000-00009D000000}"/>
    <cellStyle name="20% - Accent3 3 2 2 2" xfId="825" xr:uid="{00000000-0005-0000-0000-00009E000000}"/>
    <cellStyle name="20% - Accent3 3 2 2 2 2" xfId="826" xr:uid="{00000000-0005-0000-0000-00009F000000}"/>
    <cellStyle name="20% - Accent3 3 2 2 3" xfId="827" xr:uid="{00000000-0005-0000-0000-0000A0000000}"/>
    <cellStyle name="20% - Accent3 3 2 3" xfId="828" xr:uid="{00000000-0005-0000-0000-0000A1000000}"/>
    <cellStyle name="20% - Accent3 3 2 3 2" xfId="829" xr:uid="{00000000-0005-0000-0000-0000A2000000}"/>
    <cellStyle name="20% - Accent3 3 2 4" xfId="830" xr:uid="{00000000-0005-0000-0000-0000A3000000}"/>
    <cellStyle name="20% - Accent3 3 3" xfId="831" xr:uid="{00000000-0005-0000-0000-0000A4000000}"/>
    <cellStyle name="20% - Accent3 3 3 2" xfId="832" xr:uid="{00000000-0005-0000-0000-0000A5000000}"/>
    <cellStyle name="20% - Accent3 3 3 2 2" xfId="833" xr:uid="{00000000-0005-0000-0000-0000A6000000}"/>
    <cellStyle name="20% - Accent3 3 3 2 2 2" xfId="834" xr:uid="{00000000-0005-0000-0000-0000A7000000}"/>
    <cellStyle name="20% - Accent3 3 3 2 3" xfId="835" xr:uid="{00000000-0005-0000-0000-0000A8000000}"/>
    <cellStyle name="20% - Accent3 3 3 3" xfId="836" xr:uid="{00000000-0005-0000-0000-0000A9000000}"/>
    <cellStyle name="20% - Accent3 3 3 3 2" xfId="837" xr:uid="{00000000-0005-0000-0000-0000AA000000}"/>
    <cellStyle name="20% - Accent3 3 3 4" xfId="838" xr:uid="{00000000-0005-0000-0000-0000AB000000}"/>
    <cellStyle name="20% - Accent3 3 4" xfId="839" xr:uid="{00000000-0005-0000-0000-0000AC000000}"/>
    <cellStyle name="20% - Accent3 3 4 2" xfId="840" xr:uid="{00000000-0005-0000-0000-0000AD000000}"/>
    <cellStyle name="20% - Accent3 3 4 2 2" xfId="841" xr:uid="{00000000-0005-0000-0000-0000AE000000}"/>
    <cellStyle name="20% - Accent3 3 4 3" xfId="842" xr:uid="{00000000-0005-0000-0000-0000AF000000}"/>
    <cellStyle name="20% - Accent3 3 5" xfId="843" xr:uid="{00000000-0005-0000-0000-0000B0000000}"/>
    <cellStyle name="20% - Accent3 3 5 2" xfId="844" xr:uid="{00000000-0005-0000-0000-0000B1000000}"/>
    <cellStyle name="20% - Accent3 3 6" xfId="845" xr:uid="{00000000-0005-0000-0000-0000B2000000}"/>
    <cellStyle name="20% - Accent3 4" xfId="846" xr:uid="{00000000-0005-0000-0000-0000B3000000}"/>
    <cellStyle name="20% - Accent3 5" xfId="847" xr:uid="{00000000-0005-0000-0000-0000B4000000}"/>
    <cellStyle name="20% - Accent3 6" xfId="848" xr:uid="{00000000-0005-0000-0000-0000B5000000}"/>
    <cellStyle name="20% - Accent3 7" xfId="849" xr:uid="{00000000-0005-0000-0000-0000B6000000}"/>
    <cellStyle name="20% - Accent3 8" xfId="850" xr:uid="{00000000-0005-0000-0000-0000B7000000}"/>
    <cellStyle name="20% - Accent3 9" xfId="851" xr:uid="{00000000-0005-0000-0000-0000B8000000}"/>
    <cellStyle name="20% - Accent4 2" xfId="14" xr:uid="{00000000-0005-0000-0000-0000B9000000}"/>
    <cellStyle name="20% - Accent4 2 10" xfId="852" xr:uid="{00000000-0005-0000-0000-0000BA000000}"/>
    <cellStyle name="20% - Accent4 2 2" xfId="853" xr:uid="{00000000-0005-0000-0000-0000BB000000}"/>
    <cellStyle name="20% - Accent4 2 2 2" xfId="854" xr:uid="{00000000-0005-0000-0000-0000BC000000}"/>
    <cellStyle name="20% - Accent4 2 2 3" xfId="855" xr:uid="{00000000-0005-0000-0000-0000BD000000}"/>
    <cellStyle name="20% - Accent4 2 3" xfId="856" xr:uid="{00000000-0005-0000-0000-0000BE000000}"/>
    <cellStyle name="20% - Accent4 2 3 2" xfId="857" xr:uid="{00000000-0005-0000-0000-0000BF000000}"/>
    <cellStyle name="20% - Accent4 2 4" xfId="858" xr:uid="{00000000-0005-0000-0000-0000C0000000}"/>
    <cellStyle name="20% - Accent4 2 5" xfId="859" xr:uid="{00000000-0005-0000-0000-0000C1000000}"/>
    <cellStyle name="20% - Accent4 2 6" xfId="860" xr:uid="{00000000-0005-0000-0000-0000C2000000}"/>
    <cellStyle name="20% - Accent4 2 7" xfId="861" xr:uid="{00000000-0005-0000-0000-0000C3000000}"/>
    <cellStyle name="20% - Accent4 2 8" xfId="862" xr:uid="{00000000-0005-0000-0000-0000C4000000}"/>
    <cellStyle name="20% - Accent4 2 9" xfId="863" xr:uid="{00000000-0005-0000-0000-0000C5000000}"/>
    <cellStyle name="20% - Accent4 3" xfId="864" xr:uid="{00000000-0005-0000-0000-0000C6000000}"/>
    <cellStyle name="20% - Accent4 3 2" xfId="865" xr:uid="{00000000-0005-0000-0000-0000C7000000}"/>
    <cellStyle name="20% - Accent4 3 2 2" xfId="866" xr:uid="{00000000-0005-0000-0000-0000C8000000}"/>
    <cellStyle name="20% - Accent4 3 2 2 2" xfId="867" xr:uid="{00000000-0005-0000-0000-0000C9000000}"/>
    <cellStyle name="20% - Accent4 3 2 2 2 2" xfId="868" xr:uid="{00000000-0005-0000-0000-0000CA000000}"/>
    <cellStyle name="20% - Accent4 3 2 2 3" xfId="869" xr:uid="{00000000-0005-0000-0000-0000CB000000}"/>
    <cellStyle name="20% - Accent4 3 2 3" xfId="870" xr:uid="{00000000-0005-0000-0000-0000CC000000}"/>
    <cellStyle name="20% - Accent4 3 2 3 2" xfId="871" xr:uid="{00000000-0005-0000-0000-0000CD000000}"/>
    <cellStyle name="20% - Accent4 3 2 4" xfId="872" xr:uid="{00000000-0005-0000-0000-0000CE000000}"/>
    <cellStyle name="20% - Accent4 3 3" xfId="873" xr:uid="{00000000-0005-0000-0000-0000CF000000}"/>
    <cellStyle name="20% - Accent4 3 3 2" xfId="874" xr:uid="{00000000-0005-0000-0000-0000D0000000}"/>
    <cellStyle name="20% - Accent4 3 3 2 2" xfId="875" xr:uid="{00000000-0005-0000-0000-0000D1000000}"/>
    <cellStyle name="20% - Accent4 3 3 2 2 2" xfId="876" xr:uid="{00000000-0005-0000-0000-0000D2000000}"/>
    <cellStyle name="20% - Accent4 3 3 2 3" xfId="877" xr:uid="{00000000-0005-0000-0000-0000D3000000}"/>
    <cellStyle name="20% - Accent4 3 3 3" xfId="878" xr:uid="{00000000-0005-0000-0000-0000D4000000}"/>
    <cellStyle name="20% - Accent4 3 3 3 2" xfId="879" xr:uid="{00000000-0005-0000-0000-0000D5000000}"/>
    <cellStyle name="20% - Accent4 3 3 4" xfId="880" xr:uid="{00000000-0005-0000-0000-0000D6000000}"/>
    <cellStyle name="20% - Accent4 3 4" xfId="881" xr:uid="{00000000-0005-0000-0000-0000D7000000}"/>
    <cellStyle name="20% - Accent4 3 4 2" xfId="882" xr:uid="{00000000-0005-0000-0000-0000D8000000}"/>
    <cellStyle name="20% - Accent4 3 4 2 2" xfId="883" xr:uid="{00000000-0005-0000-0000-0000D9000000}"/>
    <cellStyle name="20% - Accent4 3 4 3" xfId="884" xr:uid="{00000000-0005-0000-0000-0000DA000000}"/>
    <cellStyle name="20% - Accent4 3 5" xfId="885" xr:uid="{00000000-0005-0000-0000-0000DB000000}"/>
    <cellStyle name="20% - Accent4 3 5 2" xfId="886" xr:uid="{00000000-0005-0000-0000-0000DC000000}"/>
    <cellStyle name="20% - Accent4 3 6" xfId="887" xr:uid="{00000000-0005-0000-0000-0000DD000000}"/>
    <cellStyle name="20% - Accent4 4" xfId="888" xr:uid="{00000000-0005-0000-0000-0000DE000000}"/>
    <cellStyle name="20% - Accent4 5" xfId="889" xr:uid="{00000000-0005-0000-0000-0000DF000000}"/>
    <cellStyle name="20% - Accent4 6" xfId="890" xr:uid="{00000000-0005-0000-0000-0000E0000000}"/>
    <cellStyle name="20% - Accent4 7" xfId="891" xr:uid="{00000000-0005-0000-0000-0000E1000000}"/>
    <cellStyle name="20% - Accent4 8" xfId="892" xr:uid="{00000000-0005-0000-0000-0000E2000000}"/>
    <cellStyle name="20% - Accent4 9" xfId="893" xr:uid="{00000000-0005-0000-0000-0000E3000000}"/>
    <cellStyle name="20% - Accent5 2" xfId="15" xr:uid="{00000000-0005-0000-0000-0000E4000000}"/>
    <cellStyle name="20% - Accent5 2 10" xfId="894" xr:uid="{00000000-0005-0000-0000-0000E5000000}"/>
    <cellStyle name="20% - Accent5 2 2" xfId="895" xr:uid="{00000000-0005-0000-0000-0000E6000000}"/>
    <cellStyle name="20% - Accent5 2 2 2" xfId="896" xr:uid="{00000000-0005-0000-0000-0000E7000000}"/>
    <cellStyle name="20% - Accent5 2 2 3" xfId="897" xr:uid="{00000000-0005-0000-0000-0000E8000000}"/>
    <cellStyle name="20% - Accent5 2 3" xfId="898" xr:uid="{00000000-0005-0000-0000-0000E9000000}"/>
    <cellStyle name="20% - Accent5 2 3 2" xfId="899" xr:uid="{00000000-0005-0000-0000-0000EA000000}"/>
    <cellStyle name="20% - Accent5 2 4" xfId="900" xr:uid="{00000000-0005-0000-0000-0000EB000000}"/>
    <cellStyle name="20% - Accent5 2 5" xfId="901" xr:uid="{00000000-0005-0000-0000-0000EC000000}"/>
    <cellStyle name="20% - Accent5 2 6" xfId="902" xr:uid="{00000000-0005-0000-0000-0000ED000000}"/>
    <cellStyle name="20% - Accent5 2 7" xfId="903" xr:uid="{00000000-0005-0000-0000-0000EE000000}"/>
    <cellStyle name="20% - Accent5 2 8" xfId="904" xr:uid="{00000000-0005-0000-0000-0000EF000000}"/>
    <cellStyle name="20% - Accent5 2 9" xfId="905" xr:uid="{00000000-0005-0000-0000-0000F0000000}"/>
    <cellStyle name="20% - Accent5 3" xfId="906" xr:uid="{00000000-0005-0000-0000-0000F1000000}"/>
    <cellStyle name="20% - Accent5 3 2" xfId="907" xr:uid="{00000000-0005-0000-0000-0000F2000000}"/>
    <cellStyle name="20% - Accent5 3 2 2" xfId="908" xr:uid="{00000000-0005-0000-0000-0000F3000000}"/>
    <cellStyle name="20% - Accent5 3 2 2 2" xfId="909" xr:uid="{00000000-0005-0000-0000-0000F4000000}"/>
    <cellStyle name="20% - Accent5 3 2 2 2 2" xfId="910" xr:uid="{00000000-0005-0000-0000-0000F5000000}"/>
    <cellStyle name="20% - Accent5 3 2 2 3" xfId="911" xr:uid="{00000000-0005-0000-0000-0000F6000000}"/>
    <cellStyle name="20% - Accent5 3 2 3" xfId="912" xr:uid="{00000000-0005-0000-0000-0000F7000000}"/>
    <cellStyle name="20% - Accent5 3 2 3 2" xfId="913" xr:uid="{00000000-0005-0000-0000-0000F8000000}"/>
    <cellStyle name="20% - Accent5 3 2 4" xfId="914" xr:uid="{00000000-0005-0000-0000-0000F9000000}"/>
    <cellStyle name="20% - Accent5 3 3" xfId="915" xr:uid="{00000000-0005-0000-0000-0000FA000000}"/>
    <cellStyle name="20% - Accent5 3 3 2" xfId="916" xr:uid="{00000000-0005-0000-0000-0000FB000000}"/>
    <cellStyle name="20% - Accent5 3 3 2 2" xfId="917" xr:uid="{00000000-0005-0000-0000-0000FC000000}"/>
    <cellStyle name="20% - Accent5 3 3 2 2 2" xfId="918" xr:uid="{00000000-0005-0000-0000-0000FD000000}"/>
    <cellStyle name="20% - Accent5 3 3 2 3" xfId="919" xr:uid="{00000000-0005-0000-0000-0000FE000000}"/>
    <cellStyle name="20% - Accent5 3 3 3" xfId="920" xr:uid="{00000000-0005-0000-0000-0000FF000000}"/>
    <cellStyle name="20% - Accent5 3 3 3 2" xfId="921" xr:uid="{00000000-0005-0000-0000-000000010000}"/>
    <cellStyle name="20% - Accent5 3 3 4" xfId="922" xr:uid="{00000000-0005-0000-0000-000001010000}"/>
    <cellStyle name="20% - Accent5 3 4" xfId="923" xr:uid="{00000000-0005-0000-0000-000002010000}"/>
    <cellStyle name="20% - Accent5 3 4 2" xfId="924" xr:uid="{00000000-0005-0000-0000-000003010000}"/>
    <cellStyle name="20% - Accent5 3 4 2 2" xfId="925" xr:uid="{00000000-0005-0000-0000-000004010000}"/>
    <cellStyle name="20% - Accent5 3 4 3" xfId="926" xr:uid="{00000000-0005-0000-0000-000005010000}"/>
    <cellStyle name="20% - Accent5 3 5" xfId="927" xr:uid="{00000000-0005-0000-0000-000006010000}"/>
    <cellStyle name="20% - Accent5 3 5 2" xfId="928" xr:uid="{00000000-0005-0000-0000-000007010000}"/>
    <cellStyle name="20% - Accent5 3 6" xfId="929" xr:uid="{00000000-0005-0000-0000-000008010000}"/>
    <cellStyle name="20% - Accent5 4" xfId="930" xr:uid="{00000000-0005-0000-0000-000009010000}"/>
    <cellStyle name="20% - Accent5 5" xfId="931" xr:uid="{00000000-0005-0000-0000-00000A010000}"/>
    <cellStyle name="20% - Accent5 6" xfId="932" xr:uid="{00000000-0005-0000-0000-00000B010000}"/>
    <cellStyle name="20% - Accent5 7" xfId="933" xr:uid="{00000000-0005-0000-0000-00000C010000}"/>
    <cellStyle name="20% - Accent5 8" xfId="934" xr:uid="{00000000-0005-0000-0000-00000D010000}"/>
    <cellStyle name="20% - Accent5 9" xfId="935" xr:uid="{00000000-0005-0000-0000-00000E010000}"/>
    <cellStyle name="20% - Accent6 2" xfId="16" xr:uid="{00000000-0005-0000-0000-00000F010000}"/>
    <cellStyle name="20% - Accent6 2 10" xfId="936" xr:uid="{00000000-0005-0000-0000-000010010000}"/>
    <cellStyle name="20% - Accent6 2 2" xfId="937" xr:uid="{00000000-0005-0000-0000-000011010000}"/>
    <cellStyle name="20% - Accent6 2 2 2" xfId="938" xr:uid="{00000000-0005-0000-0000-000012010000}"/>
    <cellStyle name="20% - Accent6 2 2 3" xfId="939" xr:uid="{00000000-0005-0000-0000-000013010000}"/>
    <cellStyle name="20% - Accent6 2 3" xfId="940" xr:uid="{00000000-0005-0000-0000-000014010000}"/>
    <cellStyle name="20% - Accent6 2 3 2" xfId="941" xr:uid="{00000000-0005-0000-0000-000015010000}"/>
    <cellStyle name="20% - Accent6 2 4" xfId="942" xr:uid="{00000000-0005-0000-0000-000016010000}"/>
    <cellStyle name="20% - Accent6 2 5" xfId="943" xr:uid="{00000000-0005-0000-0000-000017010000}"/>
    <cellStyle name="20% - Accent6 2 6" xfId="944" xr:uid="{00000000-0005-0000-0000-000018010000}"/>
    <cellStyle name="20% - Accent6 2 7" xfId="945" xr:uid="{00000000-0005-0000-0000-000019010000}"/>
    <cellStyle name="20% - Accent6 2 8" xfId="946" xr:uid="{00000000-0005-0000-0000-00001A010000}"/>
    <cellStyle name="20% - Accent6 2 9" xfId="947" xr:uid="{00000000-0005-0000-0000-00001B010000}"/>
    <cellStyle name="20% - Accent6 3" xfId="948" xr:uid="{00000000-0005-0000-0000-00001C010000}"/>
    <cellStyle name="20% - Accent6 3 2" xfId="949" xr:uid="{00000000-0005-0000-0000-00001D010000}"/>
    <cellStyle name="20% - Accent6 3 2 2" xfId="950" xr:uid="{00000000-0005-0000-0000-00001E010000}"/>
    <cellStyle name="20% - Accent6 3 2 2 2" xfId="951" xr:uid="{00000000-0005-0000-0000-00001F010000}"/>
    <cellStyle name="20% - Accent6 3 2 2 2 2" xfId="952" xr:uid="{00000000-0005-0000-0000-000020010000}"/>
    <cellStyle name="20% - Accent6 3 2 2 3" xfId="953" xr:uid="{00000000-0005-0000-0000-000021010000}"/>
    <cellStyle name="20% - Accent6 3 2 3" xfId="954" xr:uid="{00000000-0005-0000-0000-000022010000}"/>
    <cellStyle name="20% - Accent6 3 2 3 2" xfId="955" xr:uid="{00000000-0005-0000-0000-000023010000}"/>
    <cellStyle name="20% - Accent6 3 2 4" xfId="956" xr:uid="{00000000-0005-0000-0000-000024010000}"/>
    <cellStyle name="20% - Accent6 3 3" xfId="957" xr:uid="{00000000-0005-0000-0000-000025010000}"/>
    <cellStyle name="20% - Accent6 3 3 2" xfId="958" xr:uid="{00000000-0005-0000-0000-000026010000}"/>
    <cellStyle name="20% - Accent6 3 3 2 2" xfId="959" xr:uid="{00000000-0005-0000-0000-000027010000}"/>
    <cellStyle name="20% - Accent6 3 3 2 2 2" xfId="960" xr:uid="{00000000-0005-0000-0000-000028010000}"/>
    <cellStyle name="20% - Accent6 3 3 2 3" xfId="961" xr:uid="{00000000-0005-0000-0000-000029010000}"/>
    <cellStyle name="20% - Accent6 3 3 3" xfId="962" xr:uid="{00000000-0005-0000-0000-00002A010000}"/>
    <cellStyle name="20% - Accent6 3 3 3 2" xfId="963" xr:uid="{00000000-0005-0000-0000-00002B010000}"/>
    <cellStyle name="20% - Accent6 3 3 4" xfId="964" xr:uid="{00000000-0005-0000-0000-00002C010000}"/>
    <cellStyle name="20% - Accent6 3 4" xfId="965" xr:uid="{00000000-0005-0000-0000-00002D010000}"/>
    <cellStyle name="20% - Accent6 3 4 2" xfId="966" xr:uid="{00000000-0005-0000-0000-00002E010000}"/>
    <cellStyle name="20% - Accent6 3 4 2 2" xfId="967" xr:uid="{00000000-0005-0000-0000-00002F010000}"/>
    <cellStyle name="20% - Accent6 3 4 3" xfId="968" xr:uid="{00000000-0005-0000-0000-000030010000}"/>
    <cellStyle name="20% - Accent6 3 5" xfId="969" xr:uid="{00000000-0005-0000-0000-000031010000}"/>
    <cellStyle name="20% - Accent6 3 5 2" xfId="970" xr:uid="{00000000-0005-0000-0000-000032010000}"/>
    <cellStyle name="20% - Accent6 3 6" xfId="971" xr:uid="{00000000-0005-0000-0000-000033010000}"/>
    <cellStyle name="20% - Accent6 4" xfId="972" xr:uid="{00000000-0005-0000-0000-000034010000}"/>
    <cellStyle name="20% - Accent6 5" xfId="973" xr:uid="{00000000-0005-0000-0000-000035010000}"/>
    <cellStyle name="20% - Accent6 6" xfId="974" xr:uid="{00000000-0005-0000-0000-000036010000}"/>
    <cellStyle name="20% - Accent6 7" xfId="975" xr:uid="{00000000-0005-0000-0000-000037010000}"/>
    <cellStyle name="20% - Accent6 8" xfId="976" xr:uid="{00000000-0005-0000-0000-000038010000}"/>
    <cellStyle name="20% - Accent6 9" xfId="977" xr:uid="{00000000-0005-0000-0000-000039010000}"/>
    <cellStyle name="40 % - Accent1" xfId="978" xr:uid="{00000000-0005-0000-0000-00003A010000}"/>
    <cellStyle name="40 % - Accent2" xfId="979" xr:uid="{00000000-0005-0000-0000-00003B010000}"/>
    <cellStyle name="40 % - Accent3" xfId="980" xr:uid="{00000000-0005-0000-0000-00003C010000}"/>
    <cellStyle name="40 % - Accent4" xfId="981" xr:uid="{00000000-0005-0000-0000-00003D010000}"/>
    <cellStyle name="40 % - Accent5" xfId="982" xr:uid="{00000000-0005-0000-0000-00003E010000}"/>
    <cellStyle name="40 % - Accent6" xfId="983" xr:uid="{00000000-0005-0000-0000-00003F010000}"/>
    <cellStyle name="40% - Accent1 2" xfId="17" xr:uid="{00000000-0005-0000-0000-000040010000}"/>
    <cellStyle name="40% - Accent1 2 10" xfId="984" xr:uid="{00000000-0005-0000-0000-000041010000}"/>
    <cellStyle name="40% - Accent1 2 2" xfId="985" xr:uid="{00000000-0005-0000-0000-000042010000}"/>
    <cellStyle name="40% - Accent1 2 2 2" xfId="986" xr:uid="{00000000-0005-0000-0000-000043010000}"/>
    <cellStyle name="40% - Accent1 2 2 3" xfId="987" xr:uid="{00000000-0005-0000-0000-000044010000}"/>
    <cellStyle name="40% - Accent1 2 3" xfId="988" xr:uid="{00000000-0005-0000-0000-000045010000}"/>
    <cellStyle name="40% - Accent1 2 3 2" xfId="989" xr:uid="{00000000-0005-0000-0000-000046010000}"/>
    <cellStyle name="40% - Accent1 2 4" xfId="990" xr:uid="{00000000-0005-0000-0000-000047010000}"/>
    <cellStyle name="40% - Accent1 2 5" xfId="991" xr:uid="{00000000-0005-0000-0000-000048010000}"/>
    <cellStyle name="40% - Accent1 2 6" xfId="992" xr:uid="{00000000-0005-0000-0000-000049010000}"/>
    <cellStyle name="40% - Accent1 2 7" xfId="993" xr:uid="{00000000-0005-0000-0000-00004A010000}"/>
    <cellStyle name="40% - Accent1 2 8" xfId="994" xr:uid="{00000000-0005-0000-0000-00004B010000}"/>
    <cellStyle name="40% - Accent1 2 9" xfId="995" xr:uid="{00000000-0005-0000-0000-00004C010000}"/>
    <cellStyle name="40% - Accent1 3" xfId="996" xr:uid="{00000000-0005-0000-0000-00004D010000}"/>
    <cellStyle name="40% - Accent1 3 2" xfId="997" xr:uid="{00000000-0005-0000-0000-00004E010000}"/>
    <cellStyle name="40% - Accent1 3 2 2" xfId="998" xr:uid="{00000000-0005-0000-0000-00004F010000}"/>
    <cellStyle name="40% - Accent1 3 2 2 2" xfId="999" xr:uid="{00000000-0005-0000-0000-000050010000}"/>
    <cellStyle name="40% - Accent1 3 2 2 2 2" xfId="1000" xr:uid="{00000000-0005-0000-0000-000051010000}"/>
    <cellStyle name="40% - Accent1 3 2 2 3" xfId="1001" xr:uid="{00000000-0005-0000-0000-000052010000}"/>
    <cellStyle name="40% - Accent1 3 2 3" xfId="1002" xr:uid="{00000000-0005-0000-0000-000053010000}"/>
    <cellStyle name="40% - Accent1 3 2 3 2" xfId="1003" xr:uid="{00000000-0005-0000-0000-000054010000}"/>
    <cellStyle name="40% - Accent1 3 2 4" xfId="1004" xr:uid="{00000000-0005-0000-0000-000055010000}"/>
    <cellStyle name="40% - Accent1 3 3" xfId="1005" xr:uid="{00000000-0005-0000-0000-000056010000}"/>
    <cellStyle name="40% - Accent1 3 3 2" xfId="1006" xr:uid="{00000000-0005-0000-0000-000057010000}"/>
    <cellStyle name="40% - Accent1 3 3 2 2" xfId="1007" xr:uid="{00000000-0005-0000-0000-000058010000}"/>
    <cellStyle name="40% - Accent1 3 3 2 2 2" xfId="1008" xr:uid="{00000000-0005-0000-0000-000059010000}"/>
    <cellStyle name="40% - Accent1 3 3 2 3" xfId="1009" xr:uid="{00000000-0005-0000-0000-00005A010000}"/>
    <cellStyle name="40% - Accent1 3 3 3" xfId="1010" xr:uid="{00000000-0005-0000-0000-00005B010000}"/>
    <cellStyle name="40% - Accent1 3 3 3 2" xfId="1011" xr:uid="{00000000-0005-0000-0000-00005C010000}"/>
    <cellStyle name="40% - Accent1 3 3 4" xfId="1012" xr:uid="{00000000-0005-0000-0000-00005D010000}"/>
    <cellStyle name="40% - Accent1 3 4" xfId="1013" xr:uid="{00000000-0005-0000-0000-00005E010000}"/>
    <cellStyle name="40% - Accent1 3 4 2" xfId="1014" xr:uid="{00000000-0005-0000-0000-00005F010000}"/>
    <cellStyle name="40% - Accent1 3 4 2 2" xfId="1015" xr:uid="{00000000-0005-0000-0000-000060010000}"/>
    <cellStyle name="40% - Accent1 3 4 3" xfId="1016" xr:uid="{00000000-0005-0000-0000-000061010000}"/>
    <cellStyle name="40% - Accent1 3 5" xfId="1017" xr:uid="{00000000-0005-0000-0000-000062010000}"/>
    <cellStyle name="40% - Accent1 3 5 2" xfId="1018" xr:uid="{00000000-0005-0000-0000-000063010000}"/>
    <cellStyle name="40% - Accent1 3 6" xfId="1019" xr:uid="{00000000-0005-0000-0000-000064010000}"/>
    <cellStyle name="40% - Accent1 4" xfId="1020" xr:uid="{00000000-0005-0000-0000-000065010000}"/>
    <cellStyle name="40% - Accent1 5" xfId="1021" xr:uid="{00000000-0005-0000-0000-000066010000}"/>
    <cellStyle name="40% - Accent1 6" xfId="1022" xr:uid="{00000000-0005-0000-0000-000067010000}"/>
    <cellStyle name="40% - Accent1 7" xfId="1023" xr:uid="{00000000-0005-0000-0000-000068010000}"/>
    <cellStyle name="40% - Accent1 8" xfId="1024" xr:uid="{00000000-0005-0000-0000-000069010000}"/>
    <cellStyle name="40% - Accent1 9" xfId="1025" xr:uid="{00000000-0005-0000-0000-00006A010000}"/>
    <cellStyle name="40% - Accent2 2" xfId="18" xr:uid="{00000000-0005-0000-0000-00006B010000}"/>
    <cellStyle name="40% - Accent2 2 10" xfId="1026" xr:uid="{00000000-0005-0000-0000-00006C010000}"/>
    <cellStyle name="40% - Accent2 2 2" xfId="1027" xr:uid="{00000000-0005-0000-0000-00006D010000}"/>
    <cellStyle name="40% - Accent2 2 2 2" xfId="1028" xr:uid="{00000000-0005-0000-0000-00006E010000}"/>
    <cellStyle name="40% - Accent2 2 2 3" xfId="1029" xr:uid="{00000000-0005-0000-0000-00006F010000}"/>
    <cellStyle name="40% - Accent2 2 3" xfId="1030" xr:uid="{00000000-0005-0000-0000-000070010000}"/>
    <cellStyle name="40% - Accent2 2 3 2" xfId="1031" xr:uid="{00000000-0005-0000-0000-000071010000}"/>
    <cellStyle name="40% - Accent2 2 4" xfId="1032" xr:uid="{00000000-0005-0000-0000-000072010000}"/>
    <cellStyle name="40% - Accent2 2 5" xfId="1033" xr:uid="{00000000-0005-0000-0000-000073010000}"/>
    <cellStyle name="40% - Accent2 2 6" xfId="1034" xr:uid="{00000000-0005-0000-0000-000074010000}"/>
    <cellStyle name="40% - Accent2 2 7" xfId="1035" xr:uid="{00000000-0005-0000-0000-000075010000}"/>
    <cellStyle name="40% - Accent2 2 8" xfId="1036" xr:uid="{00000000-0005-0000-0000-000076010000}"/>
    <cellStyle name="40% - Accent2 2 9" xfId="1037" xr:uid="{00000000-0005-0000-0000-000077010000}"/>
    <cellStyle name="40% - Accent2 3" xfId="1038" xr:uid="{00000000-0005-0000-0000-000078010000}"/>
    <cellStyle name="40% - Accent2 3 2" xfId="1039" xr:uid="{00000000-0005-0000-0000-000079010000}"/>
    <cellStyle name="40% - Accent2 3 2 2" xfId="1040" xr:uid="{00000000-0005-0000-0000-00007A010000}"/>
    <cellStyle name="40% - Accent2 3 2 2 2" xfId="1041" xr:uid="{00000000-0005-0000-0000-00007B010000}"/>
    <cellStyle name="40% - Accent2 3 2 2 2 2" xfId="1042" xr:uid="{00000000-0005-0000-0000-00007C010000}"/>
    <cellStyle name="40% - Accent2 3 2 2 3" xfId="1043" xr:uid="{00000000-0005-0000-0000-00007D010000}"/>
    <cellStyle name="40% - Accent2 3 2 3" xfId="1044" xr:uid="{00000000-0005-0000-0000-00007E010000}"/>
    <cellStyle name="40% - Accent2 3 2 3 2" xfId="1045" xr:uid="{00000000-0005-0000-0000-00007F010000}"/>
    <cellStyle name="40% - Accent2 3 2 4" xfId="1046" xr:uid="{00000000-0005-0000-0000-000080010000}"/>
    <cellStyle name="40% - Accent2 3 3" xfId="1047" xr:uid="{00000000-0005-0000-0000-000081010000}"/>
    <cellStyle name="40% - Accent2 3 3 2" xfId="1048" xr:uid="{00000000-0005-0000-0000-000082010000}"/>
    <cellStyle name="40% - Accent2 3 3 2 2" xfId="1049" xr:uid="{00000000-0005-0000-0000-000083010000}"/>
    <cellStyle name="40% - Accent2 3 3 2 2 2" xfId="1050" xr:uid="{00000000-0005-0000-0000-000084010000}"/>
    <cellStyle name="40% - Accent2 3 3 2 3" xfId="1051" xr:uid="{00000000-0005-0000-0000-000085010000}"/>
    <cellStyle name="40% - Accent2 3 3 3" xfId="1052" xr:uid="{00000000-0005-0000-0000-000086010000}"/>
    <cellStyle name="40% - Accent2 3 3 3 2" xfId="1053" xr:uid="{00000000-0005-0000-0000-000087010000}"/>
    <cellStyle name="40% - Accent2 3 3 4" xfId="1054" xr:uid="{00000000-0005-0000-0000-000088010000}"/>
    <cellStyle name="40% - Accent2 3 4" xfId="1055" xr:uid="{00000000-0005-0000-0000-000089010000}"/>
    <cellStyle name="40% - Accent2 3 4 2" xfId="1056" xr:uid="{00000000-0005-0000-0000-00008A010000}"/>
    <cellStyle name="40% - Accent2 3 4 2 2" xfId="1057" xr:uid="{00000000-0005-0000-0000-00008B010000}"/>
    <cellStyle name="40% - Accent2 3 4 3" xfId="1058" xr:uid="{00000000-0005-0000-0000-00008C010000}"/>
    <cellStyle name="40% - Accent2 3 5" xfId="1059" xr:uid="{00000000-0005-0000-0000-00008D010000}"/>
    <cellStyle name="40% - Accent2 3 5 2" xfId="1060" xr:uid="{00000000-0005-0000-0000-00008E010000}"/>
    <cellStyle name="40% - Accent2 3 6" xfId="1061" xr:uid="{00000000-0005-0000-0000-00008F010000}"/>
    <cellStyle name="40% - Accent2 4" xfId="1062" xr:uid="{00000000-0005-0000-0000-000090010000}"/>
    <cellStyle name="40% - Accent2 5" xfId="1063" xr:uid="{00000000-0005-0000-0000-000091010000}"/>
    <cellStyle name="40% - Accent2 6" xfId="1064" xr:uid="{00000000-0005-0000-0000-000092010000}"/>
    <cellStyle name="40% - Accent2 7" xfId="1065" xr:uid="{00000000-0005-0000-0000-000093010000}"/>
    <cellStyle name="40% - Accent2 8" xfId="1066" xr:uid="{00000000-0005-0000-0000-000094010000}"/>
    <cellStyle name="40% - Accent2 9" xfId="1067" xr:uid="{00000000-0005-0000-0000-000095010000}"/>
    <cellStyle name="40% - Accent3 2" xfId="19" xr:uid="{00000000-0005-0000-0000-000096010000}"/>
    <cellStyle name="40% - Accent3 2 10" xfId="1068" xr:uid="{00000000-0005-0000-0000-000097010000}"/>
    <cellStyle name="40% - Accent3 2 2" xfId="1069" xr:uid="{00000000-0005-0000-0000-000098010000}"/>
    <cellStyle name="40% - Accent3 2 2 2" xfId="1070" xr:uid="{00000000-0005-0000-0000-000099010000}"/>
    <cellStyle name="40% - Accent3 2 2 3" xfId="1071" xr:uid="{00000000-0005-0000-0000-00009A010000}"/>
    <cellStyle name="40% - Accent3 2 3" xfId="1072" xr:uid="{00000000-0005-0000-0000-00009B010000}"/>
    <cellStyle name="40% - Accent3 2 3 2" xfId="1073" xr:uid="{00000000-0005-0000-0000-00009C010000}"/>
    <cellStyle name="40% - Accent3 2 4" xfId="1074" xr:uid="{00000000-0005-0000-0000-00009D010000}"/>
    <cellStyle name="40% - Accent3 2 5" xfId="1075" xr:uid="{00000000-0005-0000-0000-00009E010000}"/>
    <cellStyle name="40% - Accent3 2 6" xfId="1076" xr:uid="{00000000-0005-0000-0000-00009F010000}"/>
    <cellStyle name="40% - Accent3 2 7" xfId="1077" xr:uid="{00000000-0005-0000-0000-0000A0010000}"/>
    <cellStyle name="40% - Accent3 2 8" xfId="1078" xr:uid="{00000000-0005-0000-0000-0000A1010000}"/>
    <cellStyle name="40% - Accent3 2 9" xfId="1079" xr:uid="{00000000-0005-0000-0000-0000A2010000}"/>
    <cellStyle name="40% - Accent3 3" xfId="1080" xr:uid="{00000000-0005-0000-0000-0000A3010000}"/>
    <cellStyle name="40% - Accent3 3 2" xfId="1081" xr:uid="{00000000-0005-0000-0000-0000A4010000}"/>
    <cellStyle name="40% - Accent3 3 2 2" xfId="1082" xr:uid="{00000000-0005-0000-0000-0000A5010000}"/>
    <cellStyle name="40% - Accent3 3 2 2 2" xfId="1083" xr:uid="{00000000-0005-0000-0000-0000A6010000}"/>
    <cellStyle name="40% - Accent3 3 2 2 2 2" xfId="1084" xr:uid="{00000000-0005-0000-0000-0000A7010000}"/>
    <cellStyle name="40% - Accent3 3 2 2 3" xfId="1085" xr:uid="{00000000-0005-0000-0000-0000A8010000}"/>
    <cellStyle name="40% - Accent3 3 2 3" xfId="1086" xr:uid="{00000000-0005-0000-0000-0000A9010000}"/>
    <cellStyle name="40% - Accent3 3 2 3 2" xfId="1087" xr:uid="{00000000-0005-0000-0000-0000AA010000}"/>
    <cellStyle name="40% - Accent3 3 2 4" xfId="1088" xr:uid="{00000000-0005-0000-0000-0000AB010000}"/>
    <cellStyle name="40% - Accent3 3 3" xfId="1089" xr:uid="{00000000-0005-0000-0000-0000AC010000}"/>
    <cellStyle name="40% - Accent3 3 3 2" xfId="1090" xr:uid="{00000000-0005-0000-0000-0000AD010000}"/>
    <cellStyle name="40% - Accent3 3 3 2 2" xfId="1091" xr:uid="{00000000-0005-0000-0000-0000AE010000}"/>
    <cellStyle name="40% - Accent3 3 3 2 2 2" xfId="1092" xr:uid="{00000000-0005-0000-0000-0000AF010000}"/>
    <cellStyle name="40% - Accent3 3 3 2 3" xfId="1093" xr:uid="{00000000-0005-0000-0000-0000B0010000}"/>
    <cellStyle name="40% - Accent3 3 3 3" xfId="1094" xr:uid="{00000000-0005-0000-0000-0000B1010000}"/>
    <cellStyle name="40% - Accent3 3 3 3 2" xfId="1095" xr:uid="{00000000-0005-0000-0000-0000B2010000}"/>
    <cellStyle name="40% - Accent3 3 3 4" xfId="1096" xr:uid="{00000000-0005-0000-0000-0000B3010000}"/>
    <cellStyle name="40% - Accent3 3 4" xfId="1097" xr:uid="{00000000-0005-0000-0000-0000B4010000}"/>
    <cellStyle name="40% - Accent3 3 4 2" xfId="1098" xr:uid="{00000000-0005-0000-0000-0000B5010000}"/>
    <cellStyle name="40% - Accent3 3 4 2 2" xfId="1099" xr:uid="{00000000-0005-0000-0000-0000B6010000}"/>
    <cellStyle name="40% - Accent3 3 4 3" xfId="1100" xr:uid="{00000000-0005-0000-0000-0000B7010000}"/>
    <cellStyle name="40% - Accent3 3 5" xfId="1101" xr:uid="{00000000-0005-0000-0000-0000B8010000}"/>
    <cellStyle name="40% - Accent3 3 5 2" xfId="1102" xr:uid="{00000000-0005-0000-0000-0000B9010000}"/>
    <cellStyle name="40% - Accent3 3 6" xfId="1103" xr:uid="{00000000-0005-0000-0000-0000BA010000}"/>
    <cellStyle name="40% - Accent3 4" xfId="1104" xr:uid="{00000000-0005-0000-0000-0000BB010000}"/>
    <cellStyle name="40% - Accent3 5" xfId="1105" xr:uid="{00000000-0005-0000-0000-0000BC010000}"/>
    <cellStyle name="40% - Accent3 6" xfId="1106" xr:uid="{00000000-0005-0000-0000-0000BD010000}"/>
    <cellStyle name="40% - Accent3 7" xfId="1107" xr:uid="{00000000-0005-0000-0000-0000BE010000}"/>
    <cellStyle name="40% - Accent3 8" xfId="1108" xr:uid="{00000000-0005-0000-0000-0000BF010000}"/>
    <cellStyle name="40% - Accent3 9" xfId="1109" xr:uid="{00000000-0005-0000-0000-0000C0010000}"/>
    <cellStyle name="40% - Accent4 2" xfId="20" xr:uid="{00000000-0005-0000-0000-0000C1010000}"/>
    <cellStyle name="40% - Accent4 2 10" xfId="1110" xr:uid="{00000000-0005-0000-0000-0000C2010000}"/>
    <cellStyle name="40% - Accent4 2 2" xfId="1111" xr:uid="{00000000-0005-0000-0000-0000C3010000}"/>
    <cellStyle name="40% - Accent4 2 2 2" xfId="1112" xr:uid="{00000000-0005-0000-0000-0000C4010000}"/>
    <cellStyle name="40% - Accent4 2 2 3" xfId="1113" xr:uid="{00000000-0005-0000-0000-0000C5010000}"/>
    <cellStyle name="40% - Accent4 2 3" xfId="1114" xr:uid="{00000000-0005-0000-0000-0000C6010000}"/>
    <cellStyle name="40% - Accent4 2 3 2" xfId="1115" xr:uid="{00000000-0005-0000-0000-0000C7010000}"/>
    <cellStyle name="40% - Accent4 2 4" xfId="1116" xr:uid="{00000000-0005-0000-0000-0000C8010000}"/>
    <cellStyle name="40% - Accent4 2 5" xfId="1117" xr:uid="{00000000-0005-0000-0000-0000C9010000}"/>
    <cellStyle name="40% - Accent4 2 6" xfId="1118" xr:uid="{00000000-0005-0000-0000-0000CA010000}"/>
    <cellStyle name="40% - Accent4 2 7" xfId="1119" xr:uid="{00000000-0005-0000-0000-0000CB010000}"/>
    <cellStyle name="40% - Accent4 2 8" xfId="1120" xr:uid="{00000000-0005-0000-0000-0000CC010000}"/>
    <cellStyle name="40% - Accent4 2 9" xfId="1121" xr:uid="{00000000-0005-0000-0000-0000CD010000}"/>
    <cellStyle name="40% - Accent4 3" xfId="1122" xr:uid="{00000000-0005-0000-0000-0000CE010000}"/>
    <cellStyle name="40% - Accent4 3 2" xfId="1123" xr:uid="{00000000-0005-0000-0000-0000CF010000}"/>
    <cellStyle name="40% - Accent4 3 2 2" xfId="1124" xr:uid="{00000000-0005-0000-0000-0000D0010000}"/>
    <cellStyle name="40% - Accent4 3 2 2 2" xfId="1125" xr:uid="{00000000-0005-0000-0000-0000D1010000}"/>
    <cellStyle name="40% - Accent4 3 2 2 2 2" xfId="1126" xr:uid="{00000000-0005-0000-0000-0000D2010000}"/>
    <cellStyle name="40% - Accent4 3 2 2 3" xfId="1127" xr:uid="{00000000-0005-0000-0000-0000D3010000}"/>
    <cellStyle name="40% - Accent4 3 2 3" xfId="1128" xr:uid="{00000000-0005-0000-0000-0000D4010000}"/>
    <cellStyle name="40% - Accent4 3 2 3 2" xfId="1129" xr:uid="{00000000-0005-0000-0000-0000D5010000}"/>
    <cellStyle name="40% - Accent4 3 2 4" xfId="1130" xr:uid="{00000000-0005-0000-0000-0000D6010000}"/>
    <cellStyle name="40% - Accent4 3 3" xfId="1131" xr:uid="{00000000-0005-0000-0000-0000D7010000}"/>
    <cellStyle name="40% - Accent4 3 3 2" xfId="1132" xr:uid="{00000000-0005-0000-0000-0000D8010000}"/>
    <cellStyle name="40% - Accent4 3 3 2 2" xfId="1133" xr:uid="{00000000-0005-0000-0000-0000D9010000}"/>
    <cellStyle name="40% - Accent4 3 3 2 2 2" xfId="1134" xr:uid="{00000000-0005-0000-0000-0000DA010000}"/>
    <cellStyle name="40% - Accent4 3 3 2 3" xfId="1135" xr:uid="{00000000-0005-0000-0000-0000DB010000}"/>
    <cellStyle name="40% - Accent4 3 3 3" xfId="1136" xr:uid="{00000000-0005-0000-0000-0000DC010000}"/>
    <cellStyle name="40% - Accent4 3 3 3 2" xfId="1137" xr:uid="{00000000-0005-0000-0000-0000DD010000}"/>
    <cellStyle name="40% - Accent4 3 3 4" xfId="1138" xr:uid="{00000000-0005-0000-0000-0000DE010000}"/>
    <cellStyle name="40% - Accent4 3 4" xfId="1139" xr:uid="{00000000-0005-0000-0000-0000DF010000}"/>
    <cellStyle name="40% - Accent4 3 4 2" xfId="1140" xr:uid="{00000000-0005-0000-0000-0000E0010000}"/>
    <cellStyle name="40% - Accent4 3 4 2 2" xfId="1141" xr:uid="{00000000-0005-0000-0000-0000E1010000}"/>
    <cellStyle name="40% - Accent4 3 4 3" xfId="1142" xr:uid="{00000000-0005-0000-0000-0000E2010000}"/>
    <cellStyle name="40% - Accent4 3 5" xfId="1143" xr:uid="{00000000-0005-0000-0000-0000E3010000}"/>
    <cellStyle name="40% - Accent4 3 5 2" xfId="1144" xr:uid="{00000000-0005-0000-0000-0000E4010000}"/>
    <cellStyle name="40% - Accent4 3 6" xfId="1145" xr:uid="{00000000-0005-0000-0000-0000E5010000}"/>
    <cellStyle name="40% - Accent4 4" xfId="1146" xr:uid="{00000000-0005-0000-0000-0000E6010000}"/>
    <cellStyle name="40% - Accent4 5" xfId="1147" xr:uid="{00000000-0005-0000-0000-0000E7010000}"/>
    <cellStyle name="40% - Accent4 6" xfId="1148" xr:uid="{00000000-0005-0000-0000-0000E8010000}"/>
    <cellStyle name="40% - Accent4 7" xfId="1149" xr:uid="{00000000-0005-0000-0000-0000E9010000}"/>
    <cellStyle name="40% - Accent4 8" xfId="1150" xr:uid="{00000000-0005-0000-0000-0000EA010000}"/>
    <cellStyle name="40% - Accent4 9" xfId="1151" xr:uid="{00000000-0005-0000-0000-0000EB010000}"/>
    <cellStyle name="40% - Accent5 2" xfId="21" xr:uid="{00000000-0005-0000-0000-0000EC010000}"/>
    <cellStyle name="40% - Accent5 2 10" xfId="1152" xr:uid="{00000000-0005-0000-0000-0000ED010000}"/>
    <cellStyle name="40% - Accent5 2 2" xfId="1153" xr:uid="{00000000-0005-0000-0000-0000EE010000}"/>
    <cellStyle name="40% - Accent5 2 2 2" xfId="1154" xr:uid="{00000000-0005-0000-0000-0000EF010000}"/>
    <cellStyle name="40% - Accent5 2 2 3" xfId="1155" xr:uid="{00000000-0005-0000-0000-0000F0010000}"/>
    <cellStyle name="40% - Accent5 2 3" xfId="1156" xr:uid="{00000000-0005-0000-0000-0000F1010000}"/>
    <cellStyle name="40% - Accent5 2 3 2" xfId="1157" xr:uid="{00000000-0005-0000-0000-0000F2010000}"/>
    <cellStyle name="40% - Accent5 2 4" xfId="1158" xr:uid="{00000000-0005-0000-0000-0000F3010000}"/>
    <cellStyle name="40% - Accent5 2 5" xfId="1159" xr:uid="{00000000-0005-0000-0000-0000F4010000}"/>
    <cellStyle name="40% - Accent5 2 6" xfId="1160" xr:uid="{00000000-0005-0000-0000-0000F5010000}"/>
    <cellStyle name="40% - Accent5 2 7" xfId="1161" xr:uid="{00000000-0005-0000-0000-0000F6010000}"/>
    <cellStyle name="40% - Accent5 2 8" xfId="1162" xr:uid="{00000000-0005-0000-0000-0000F7010000}"/>
    <cellStyle name="40% - Accent5 2 9" xfId="1163" xr:uid="{00000000-0005-0000-0000-0000F8010000}"/>
    <cellStyle name="40% - Accent5 3" xfId="1164" xr:uid="{00000000-0005-0000-0000-0000F9010000}"/>
    <cellStyle name="40% - Accent5 3 2" xfId="1165" xr:uid="{00000000-0005-0000-0000-0000FA010000}"/>
    <cellStyle name="40% - Accent5 3 2 2" xfId="1166" xr:uid="{00000000-0005-0000-0000-0000FB010000}"/>
    <cellStyle name="40% - Accent5 3 2 2 2" xfId="1167" xr:uid="{00000000-0005-0000-0000-0000FC010000}"/>
    <cellStyle name="40% - Accent5 3 2 2 2 2" xfId="1168" xr:uid="{00000000-0005-0000-0000-0000FD010000}"/>
    <cellStyle name="40% - Accent5 3 2 2 3" xfId="1169" xr:uid="{00000000-0005-0000-0000-0000FE010000}"/>
    <cellStyle name="40% - Accent5 3 2 3" xfId="1170" xr:uid="{00000000-0005-0000-0000-0000FF010000}"/>
    <cellStyle name="40% - Accent5 3 2 3 2" xfId="1171" xr:uid="{00000000-0005-0000-0000-000000020000}"/>
    <cellStyle name="40% - Accent5 3 2 4" xfId="1172" xr:uid="{00000000-0005-0000-0000-000001020000}"/>
    <cellStyle name="40% - Accent5 3 3" xfId="1173" xr:uid="{00000000-0005-0000-0000-000002020000}"/>
    <cellStyle name="40% - Accent5 3 3 2" xfId="1174" xr:uid="{00000000-0005-0000-0000-000003020000}"/>
    <cellStyle name="40% - Accent5 3 3 2 2" xfId="1175" xr:uid="{00000000-0005-0000-0000-000004020000}"/>
    <cellStyle name="40% - Accent5 3 3 2 2 2" xfId="1176" xr:uid="{00000000-0005-0000-0000-000005020000}"/>
    <cellStyle name="40% - Accent5 3 3 2 3" xfId="1177" xr:uid="{00000000-0005-0000-0000-000006020000}"/>
    <cellStyle name="40% - Accent5 3 3 3" xfId="1178" xr:uid="{00000000-0005-0000-0000-000007020000}"/>
    <cellStyle name="40% - Accent5 3 3 3 2" xfId="1179" xr:uid="{00000000-0005-0000-0000-000008020000}"/>
    <cellStyle name="40% - Accent5 3 3 4" xfId="1180" xr:uid="{00000000-0005-0000-0000-000009020000}"/>
    <cellStyle name="40% - Accent5 3 4" xfId="1181" xr:uid="{00000000-0005-0000-0000-00000A020000}"/>
    <cellStyle name="40% - Accent5 3 4 2" xfId="1182" xr:uid="{00000000-0005-0000-0000-00000B020000}"/>
    <cellStyle name="40% - Accent5 3 4 2 2" xfId="1183" xr:uid="{00000000-0005-0000-0000-00000C020000}"/>
    <cellStyle name="40% - Accent5 3 4 3" xfId="1184" xr:uid="{00000000-0005-0000-0000-00000D020000}"/>
    <cellStyle name="40% - Accent5 3 5" xfId="1185" xr:uid="{00000000-0005-0000-0000-00000E020000}"/>
    <cellStyle name="40% - Accent5 3 5 2" xfId="1186" xr:uid="{00000000-0005-0000-0000-00000F020000}"/>
    <cellStyle name="40% - Accent5 3 6" xfId="1187" xr:uid="{00000000-0005-0000-0000-000010020000}"/>
    <cellStyle name="40% - Accent5 4" xfId="1188" xr:uid="{00000000-0005-0000-0000-000011020000}"/>
    <cellStyle name="40% - Accent5 5" xfId="1189" xr:uid="{00000000-0005-0000-0000-000012020000}"/>
    <cellStyle name="40% - Accent5 6" xfId="1190" xr:uid="{00000000-0005-0000-0000-000013020000}"/>
    <cellStyle name="40% - Accent5 7" xfId="1191" xr:uid="{00000000-0005-0000-0000-000014020000}"/>
    <cellStyle name="40% - Accent5 8" xfId="1192" xr:uid="{00000000-0005-0000-0000-000015020000}"/>
    <cellStyle name="40% - Accent5 9" xfId="1193" xr:uid="{00000000-0005-0000-0000-000016020000}"/>
    <cellStyle name="40% - Accent6 2" xfId="22" xr:uid="{00000000-0005-0000-0000-000017020000}"/>
    <cellStyle name="40% - Accent6 2 10" xfId="1194" xr:uid="{00000000-0005-0000-0000-000018020000}"/>
    <cellStyle name="40% - Accent6 2 2" xfId="1195" xr:uid="{00000000-0005-0000-0000-000019020000}"/>
    <cellStyle name="40% - Accent6 2 2 2" xfId="1196" xr:uid="{00000000-0005-0000-0000-00001A020000}"/>
    <cellStyle name="40% - Accent6 2 2 3" xfId="1197" xr:uid="{00000000-0005-0000-0000-00001B020000}"/>
    <cellStyle name="40% - Accent6 2 3" xfId="1198" xr:uid="{00000000-0005-0000-0000-00001C020000}"/>
    <cellStyle name="40% - Accent6 2 3 2" xfId="1199" xr:uid="{00000000-0005-0000-0000-00001D020000}"/>
    <cellStyle name="40% - Accent6 2 4" xfId="1200" xr:uid="{00000000-0005-0000-0000-00001E020000}"/>
    <cellStyle name="40% - Accent6 2 5" xfId="1201" xr:uid="{00000000-0005-0000-0000-00001F020000}"/>
    <cellStyle name="40% - Accent6 2 6" xfId="1202" xr:uid="{00000000-0005-0000-0000-000020020000}"/>
    <cellStyle name="40% - Accent6 2 7" xfId="1203" xr:uid="{00000000-0005-0000-0000-000021020000}"/>
    <cellStyle name="40% - Accent6 2 8" xfId="1204" xr:uid="{00000000-0005-0000-0000-000022020000}"/>
    <cellStyle name="40% - Accent6 2 9" xfId="1205" xr:uid="{00000000-0005-0000-0000-000023020000}"/>
    <cellStyle name="40% - Accent6 3" xfId="1206" xr:uid="{00000000-0005-0000-0000-000024020000}"/>
    <cellStyle name="40% - Accent6 3 2" xfId="1207" xr:uid="{00000000-0005-0000-0000-000025020000}"/>
    <cellStyle name="40% - Accent6 3 2 2" xfId="1208" xr:uid="{00000000-0005-0000-0000-000026020000}"/>
    <cellStyle name="40% - Accent6 3 2 2 2" xfId="1209" xr:uid="{00000000-0005-0000-0000-000027020000}"/>
    <cellStyle name="40% - Accent6 3 2 2 2 2" xfId="1210" xr:uid="{00000000-0005-0000-0000-000028020000}"/>
    <cellStyle name="40% - Accent6 3 2 2 3" xfId="1211" xr:uid="{00000000-0005-0000-0000-000029020000}"/>
    <cellStyle name="40% - Accent6 3 2 3" xfId="1212" xr:uid="{00000000-0005-0000-0000-00002A020000}"/>
    <cellStyle name="40% - Accent6 3 2 3 2" xfId="1213" xr:uid="{00000000-0005-0000-0000-00002B020000}"/>
    <cellStyle name="40% - Accent6 3 2 4" xfId="1214" xr:uid="{00000000-0005-0000-0000-00002C020000}"/>
    <cellStyle name="40% - Accent6 3 3" xfId="1215" xr:uid="{00000000-0005-0000-0000-00002D020000}"/>
    <cellStyle name="40% - Accent6 3 3 2" xfId="1216" xr:uid="{00000000-0005-0000-0000-00002E020000}"/>
    <cellStyle name="40% - Accent6 3 3 2 2" xfId="1217" xr:uid="{00000000-0005-0000-0000-00002F020000}"/>
    <cellStyle name="40% - Accent6 3 3 2 2 2" xfId="1218" xr:uid="{00000000-0005-0000-0000-000030020000}"/>
    <cellStyle name="40% - Accent6 3 3 2 3" xfId="1219" xr:uid="{00000000-0005-0000-0000-000031020000}"/>
    <cellStyle name="40% - Accent6 3 3 3" xfId="1220" xr:uid="{00000000-0005-0000-0000-000032020000}"/>
    <cellStyle name="40% - Accent6 3 3 3 2" xfId="1221" xr:uid="{00000000-0005-0000-0000-000033020000}"/>
    <cellStyle name="40% - Accent6 3 3 4" xfId="1222" xr:uid="{00000000-0005-0000-0000-000034020000}"/>
    <cellStyle name="40% - Accent6 3 4" xfId="1223" xr:uid="{00000000-0005-0000-0000-000035020000}"/>
    <cellStyle name="40% - Accent6 3 4 2" xfId="1224" xr:uid="{00000000-0005-0000-0000-000036020000}"/>
    <cellStyle name="40% - Accent6 3 4 2 2" xfId="1225" xr:uid="{00000000-0005-0000-0000-000037020000}"/>
    <cellStyle name="40% - Accent6 3 4 3" xfId="1226" xr:uid="{00000000-0005-0000-0000-000038020000}"/>
    <cellStyle name="40% - Accent6 3 5" xfId="1227" xr:uid="{00000000-0005-0000-0000-000039020000}"/>
    <cellStyle name="40% - Accent6 3 5 2" xfId="1228" xr:uid="{00000000-0005-0000-0000-00003A020000}"/>
    <cellStyle name="40% - Accent6 3 6" xfId="1229" xr:uid="{00000000-0005-0000-0000-00003B020000}"/>
    <cellStyle name="40% - Accent6 4" xfId="1230" xr:uid="{00000000-0005-0000-0000-00003C020000}"/>
    <cellStyle name="40% - Accent6 5" xfId="1231" xr:uid="{00000000-0005-0000-0000-00003D020000}"/>
    <cellStyle name="40% - Accent6 6" xfId="1232" xr:uid="{00000000-0005-0000-0000-00003E020000}"/>
    <cellStyle name="40% - Accent6 7" xfId="1233" xr:uid="{00000000-0005-0000-0000-00003F020000}"/>
    <cellStyle name="40% - Accent6 8" xfId="1234" xr:uid="{00000000-0005-0000-0000-000040020000}"/>
    <cellStyle name="40% - Accent6 9" xfId="1235" xr:uid="{00000000-0005-0000-0000-000041020000}"/>
    <cellStyle name="60 % - Accent1" xfId="1236" xr:uid="{00000000-0005-0000-0000-000042020000}"/>
    <cellStyle name="60 % - Accent2" xfId="1237" xr:uid="{00000000-0005-0000-0000-000043020000}"/>
    <cellStyle name="60 % - Accent3" xfId="1238" xr:uid="{00000000-0005-0000-0000-000044020000}"/>
    <cellStyle name="60 % - Accent4" xfId="1239" xr:uid="{00000000-0005-0000-0000-000045020000}"/>
    <cellStyle name="60 % - Accent5" xfId="1240" xr:uid="{00000000-0005-0000-0000-000046020000}"/>
    <cellStyle name="60 % - Accent6" xfId="1241" xr:uid="{00000000-0005-0000-0000-000047020000}"/>
    <cellStyle name="60% - Accent1 2" xfId="23" xr:uid="{00000000-0005-0000-0000-000048020000}"/>
    <cellStyle name="60% - Accent1 2 2" xfId="1242" xr:uid="{00000000-0005-0000-0000-000049020000}"/>
    <cellStyle name="60% - Accent1 2 3" xfId="1243" xr:uid="{00000000-0005-0000-0000-00004A020000}"/>
    <cellStyle name="60% - Accent1 2 4" xfId="1244" xr:uid="{00000000-0005-0000-0000-00004B020000}"/>
    <cellStyle name="60% - Accent1 2 5" xfId="1245" xr:uid="{00000000-0005-0000-0000-00004C020000}"/>
    <cellStyle name="60% - Accent1 2 6" xfId="1246" xr:uid="{00000000-0005-0000-0000-00004D020000}"/>
    <cellStyle name="60% - Accent1 2 7" xfId="1247" xr:uid="{00000000-0005-0000-0000-00004E020000}"/>
    <cellStyle name="60% - Accent1 2 8" xfId="1248" xr:uid="{00000000-0005-0000-0000-00004F020000}"/>
    <cellStyle name="60% - Accent1 2 9" xfId="1249" xr:uid="{00000000-0005-0000-0000-000050020000}"/>
    <cellStyle name="60% - Accent1 3" xfId="1250" xr:uid="{00000000-0005-0000-0000-000051020000}"/>
    <cellStyle name="60% - Accent2 2" xfId="24" xr:uid="{00000000-0005-0000-0000-000052020000}"/>
    <cellStyle name="60% - Accent2 2 2" xfId="1251" xr:uid="{00000000-0005-0000-0000-000053020000}"/>
    <cellStyle name="60% - Accent2 2 3" xfId="1252" xr:uid="{00000000-0005-0000-0000-000054020000}"/>
    <cellStyle name="60% - Accent2 2 4" xfId="1253" xr:uid="{00000000-0005-0000-0000-000055020000}"/>
    <cellStyle name="60% - Accent2 2 5" xfId="1254" xr:uid="{00000000-0005-0000-0000-000056020000}"/>
    <cellStyle name="60% - Accent2 2 6" xfId="1255" xr:uid="{00000000-0005-0000-0000-000057020000}"/>
    <cellStyle name="60% - Accent2 2 7" xfId="1256" xr:uid="{00000000-0005-0000-0000-000058020000}"/>
    <cellStyle name="60% - Accent2 2 8" xfId="1257" xr:uid="{00000000-0005-0000-0000-000059020000}"/>
    <cellStyle name="60% - Accent2 2 9" xfId="1258" xr:uid="{00000000-0005-0000-0000-00005A020000}"/>
    <cellStyle name="60% - Accent2 3" xfId="1259" xr:uid="{00000000-0005-0000-0000-00005B020000}"/>
    <cellStyle name="60% - Accent3 2" xfId="25" xr:uid="{00000000-0005-0000-0000-00005C020000}"/>
    <cellStyle name="60% - Accent3 2 2" xfId="1260" xr:uid="{00000000-0005-0000-0000-00005D020000}"/>
    <cellStyle name="60% - Accent3 2 3" xfId="1261" xr:uid="{00000000-0005-0000-0000-00005E020000}"/>
    <cellStyle name="60% - Accent3 2 4" xfId="1262" xr:uid="{00000000-0005-0000-0000-00005F020000}"/>
    <cellStyle name="60% - Accent3 2 5" xfId="1263" xr:uid="{00000000-0005-0000-0000-000060020000}"/>
    <cellStyle name="60% - Accent3 2 6" xfId="1264" xr:uid="{00000000-0005-0000-0000-000061020000}"/>
    <cellStyle name="60% - Accent3 2 7" xfId="1265" xr:uid="{00000000-0005-0000-0000-000062020000}"/>
    <cellStyle name="60% - Accent3 2 8" xfId="1266" xr:uid="{00000000-0005-0000-0000-000063020000}"/>
    <cellStyle name="60% - Accent3 2 9" xfId="1267" xr:uid="{00000000-0005-0000-0000-000064020000}"/>
    <cellStyle name="60% - Accent3 3" xfId="1268" xr:uid="{00000000-0005-0000-0000-000065020000}"/>
    <cellStyle name="60% - Accent4 2" xfId="26" xr:uid="{00000000-0005-0000-0000-000066020000}"/>
    <cellStyle name="60% - Accent4 2 2" xfId="1269" xr:uid="{00000000-0005-0000-0000-000067020000}"/>
    <cellStyle name="60% - Accent4 2 3" xfId="1270" xr:uid="{00000000-0005-0000-0000-000068020000}"/>
    <cellStyle name="60% - Accent4 2 4" xfId="1271" xr:uid="{00000000-0005-0000-0000-000069020000}"/>
    <cellStyle name="60% - Accent4 2 5" xfId="1272" xr:uid="{00000000-0005-0000-0000-00006A020000}"/>
    <cellStyle name="60% - Accent4 2 6" xfId="1273" xr:uid="{00000000-0005-0000-0000-00006B020000}"/>
    <cellStyle name="60% - Accent4 2 7" xfId="1274" xr:uid="{00000000-0005-0000-0000-00006C020000}"/>
    <cellStyle name="60% - Accent4 2 8" xfId="1275" xr:uid="{00000000-0005-0000-0000-00006D020000}"/>
    <cellStyle name="60% - Accent4 2 9" xfId="1276" xr:uid="{00000000-0005-0000-0000-00006E020000}"/>
    <cellStyle name="60% - Accent4 3" xfId="1277" xr:uid="{00000000-0005-0000-0000-00006F020000}"/>
    <cellStyle name="60% - Accent5 2" xfId="27" xr:uid="{00000000-0005-0000-0000-000070020000}"/>
    <cellStyle name="60% - Accent5 2 2" xfId="1278" xr:uid="{00000000-0005-0000-0000-000071020000}"/>
    <cellStyle name="60% - Accent5 2 3" xfId="1279" xr:uid="{00000000-0005-0000-0000-000072020000}"/>
    <cellStyle name="60% - Accent5 2 4" xfId="1280" xr:uid="{00000000-0005-0000-0000-000073020000}"/>
    <cellStyle name="60% - Accent5 2 5" xfId="1281" xr:uid="{00000000-0005-0000-0000-000074020000}"/>
    <cellStyle name="60% - Accent5 2 6" xfId="1282" xr:uid="{00000000-0005-0000-0000-000075020000}"/>
    <cellStyle name="60% - Accent5 2 7" xfId="1283" xr:uid="{00000000-0005-0000-0000-000076020000}"/>
    <cellStyle name="60% - Accent5 2 8" xfId="1284" xr:uid="{00000000-0005-0000-0000-000077020000}"/>
    <cellStyle name="60% - Accent5 2 9" xfId="1285" xr:uid="{00000000-0005-0000-0000-000078020000}"/>
    <cellStyle name="60% - Accent5 3" xfId="1286" xr:uid="{00000000-0005-0000-0000-000079020000}"/>
    <cellStyle name="60% - Accent6 2" xfId="28" xr:uid="{00000000-0005-0000-0000-00007A020000}"/>
    <cellStyle name="60% - Accent6 2 2" xfId="1287" xr:uid="{00000000-0005-0000-0000-00007B020000}"/>
    <cellStyle name="60% - Accent6 2 3" xfId="1288" xr:uid="{00000000-0005-0000-0000-00007C020000}"/>
    <cellStyle name="60% - Accent6 2 4" xfId="1289" xr:uid="{00000000-0005-0000-0000-00007D020000}"/>
    <cellStyle name="60% - Accent6 2 5" xfId="1290" xr:uid="{00000000-0005-0000-0000-00007E020000}"/>
    <cellStyle name="60% - Accent6 2 6" xfId="1291" xr:uid="{00000000-0005-0000-0000-00007F020000}"/>
    <cellStyle name="60% - Accent6 2 7" xfId="1292" xr:uid="{00000000-0005-0000-0000-000080020000}"/>
    <cellStyle name="60% - Accent6 2 8" xfId="1293" xr:uid="{00000000-0005-0000-0000-000081020000}"/>
    <cellStyle name="60% - Accent6 2 9" xfId="1294" xr:uid="{00000000-0005-0000-0000-000082020000}"/>
    <cellStyle name="60% - Accent6 3" xfId="1295" xr:uid="{00000000-0005-0000-0000-000083020000}"/>
    <cellStyle name="A%" xfId="1296" xr:uid="{00000000-0005-0000-0000-000084020000}"/>
    <cellStyle name="A% 2" xfId="5685" xr:uid="{00000000-0005-0000-0000-000085020000}"/>
    <cellStyle name="A% 2 2" xfId="12816" xr:uid="{4047D491-4CBA-4665-B328-D349F0AC287B}"/>
    <cellStyle name="A% 2 3" xfId="14238" xr:uid="{45944E9E-8F1F-4041-8BFF-3CA4A8CEEA07}"/>
    <cellStyle name="A% 3" xfId="11694" xr:uid="{0BD94990-A66D-4EBB-8608-1AB0BD0E2D68}"/>
    <cellStyle name="A% 3 2" xfId="17521" xr:uid="{908812E3-10E0-447E-B3B5-D042E74ED243}"/>
    <cellStyle name="A% 4" xfId="11553" xr:uid="{3F7B4B07-D44A-4782-9488-BF51F5E4AB09}"/>
    <cellStyle name="A% 4 2" xfId="14617" xr:uid="{6C9E0036-8564-4134-8D15-7ADFA81B2D1F}"/>
    <cellStyle name="A% 4 3" xfId="10170" xr:uid="{513D1EF9-D985-47B7-8FA4-3C74D72FFFE6}"/>
    <cellStyle name="A% 4 4" xfId="11152" xr:uid="{396F5039-5E10-415A-AA5E-7D067B6F3637}"/>
    <cellStyle name="A% 4 5" xfId="22677" xr:uid="{D9D4FA7A-6651-41BF-8B0C-C0AB074ABE39}"/>
    <cellStyle name="A% 4 6" xfId="40553" xr:uid="{A8A4B4C7-156E-408A-99D6-79A05000049B}"/>
    <cellStyle name="A% 5" xfId="11574" xr:uid="{03BAE34F-2DA9-4BA7-95F6-DC3AB422B7A4}"/>
    <cellStyle name="A% 6" xfId="12739" xr:uid="{14518994-92E7-4155-8EFC-948D8294CCEA}"/>
    <cellStyle name="A% 6 2" xfId="21181" xr:uid="{CC9A1D55-240A-457D-BB88-B5E65FAC4A57}"/>
    <cellStyle name="A% 6 3" xfId="39047" xr:uid="{EAB71B59-8860-4020-BB6C-63049720CC78}"/>
    <cellStyle name="A% 6 4" xfId="41667" xr:uid="{543D6356-D900-43CC-A01A-7E4479EE9035}"/>
    <cellStyle name="A% 7" xfId="13163" xr:uid="{F4615C7F-EF0C-404D-A72F-2C18B9CDCBD9}"/>
    <cellStyle name="A% 8" xfId="12768" xr:uid="{044962F3-69BC-472E-9783-01295A04E6C3}"/>
    <cellStyle name="A% 9" xfId="12789" xr:uid="{2FAD862B-6FFF-4B54-9B32-7B6C9EC3121D}"/>
    <cellStyle name="Accent1 2" xfId="29" xr:uid="{00000000-0005-0000-0000-000086020000}"/>
    <cellStyle name="Accent1 2 2" xfId="1297" xr:uid="{00000000-0005-0000-0000-000087020000}"/>
    <cellStyle name="Accent1 2 3" xfId="1298" xr:uid="{00000000-0005-0000-0000-000088020000}"/>
    <cellStyle name="Accent1 2 4" xfId="1299" xr:uid="{00000000-0005-0000-0000-000089020000}"/>
    <cellStyle name="Accent1 2 5" xfId="1300" xr:uid="{00000000-0005-0000-0000-00008A020000}"/>
    <cellStyle name="Accent1 2 6" xfId="1301" xr:uid="{00000000-0005-0000-0000-00008B020000}"/>
    <cellStyle name="Accent1 2 7" xfId="1302" xr:uid="{00000000-0005-0000-0000-00008C020000}"/>
    <cellStyle name="Accent1 2 8" xfId="1303" xr:uid="{00000000-0005-0000-0000-00008D020000}"/>
    <cellStyle name="Accent1 2 9" xfId="1304" xr:uid="{00000000-0005-0000-0000-00008E020000}"/>
    <cellStyle name="Accent1 3" xfId="1305" xr:uid="{00000000-0005-0000-0000-00008F020000}"/>
    <cellStyle name="Accent2 2" xfId="30" xr:uid="{00000000-0005-0000-0000-000090020000}"/>
    <cellStyle name="Accent2 2 2" xfId="1306" xr:uid="{00000000-0005-0000-0000-000091020000}"/>
    <cellStyle name="Accent2 2 3" xfId="1307" xr:uid="{00000000-0005-0000-0000-000092020000}"/>
    <cellStyle name="Accent2 2 4" xfId="1308" xr:uid="{00000000-0005-0000-0000-000093020000}"/>
    <cellStyle name="Accent2 2 5" xfId="1309" xr:uid="{00000000-0005-0000-0000-000094020000}"/>
    <cellStyle name="Accent2 2 6" xfId="1310" xr:uid="{00000000-0005-0000-0000-000095020000}"/>
    <cellStyle name="Accent2 2 7" xfId="1311" xr:uid="{00000000-0005-0000-0000-000096020000}"/>
    <cellStyle name="Accent2 2 8" xfId="1312" xr:uid="{00000000-0005-0000-0000-000097020000}"/>
    <cellStyle name="Accent2 2 9" xfId="1313" xr:uid="{00000000-0005-0000-0000-000098020000}"/>
    <cellStyle name="Accent2 3" xfId="1314" xr:uid="{00000000-0005-0000-0000-000099020000}"/>
    <cellStyle name="Accent3 2" xfId="31" xr:uid="{00000000-0005-0000-0000-00009A020000}"/>
    <cellStyle name="Accent3 2 2" xfId="1315" xr:uid="{00000000-0005-0000-0000-00009B020000}"/>
    <cellStyle name="Accent3 2 3" xfId="1316" xr:uid="{00000000-0005-0000-0000-00009C020000}"/>
    <cellStyle name="Accent3 2 4" xfId="1317" xr:uid="{00000000-0005-0000-0000-00009D020000}"/>
    <cellStyle name="Accent3 2 5" xfId="1318" xr:uid="{00000000-0005-0000-0000-00009E020000}"/>
    <cellStyle name="Accent3 2 6" xfId="1319" xr:uid="{00000000-0005-0000-0000-00009F020000}"/>
    <cellStyle name="Accent3 2 7" xfId="1320" xr:uid="{00000000-0005-0000-0000-0000A0020000}"/>
    <cellStyle name="Accent3 2 8" xfId="1321" xr:uid="{00000000-0005-0000-0000-0000A1020000}"/>
    <cellStyle name="Accent3 2 9" xfId="1322" xr:uid="{00000000-0005-0000-0000-0000A2020000}"/>
    <cellStyle name="Accent3 3" xfId="1323" xr:uid="{00000000-0005-0000-0000-0000A3020000}"/>
    <cellStyle name="Accent4 2" xfId="32" xr:uid="{00000000-0005-0000-0000-0000A4020000}"/>
    <cellStyle name="Accent4 2 2" xfId="1324" xr:uid="{00000000-0005-0000-0000-0000A5020000}"/>
    <cellStyle name="Accent4 2 3" xfId="1325" xr:uid="{00000000-0005-0000-0000-0000A6020000}"/>
    <cellStyle name="Accent4 2 4" xfId="1326" xr:uid="{00000000-0005-0000-0000-0000A7020000}"/>
    <cellStyle name="Accent4 2 5" xfId="1327" xr:uid="{00000000-0005-0000-0000-0000A8020000}"/>
    <cellStyle name="Accent4 2 6" xfId="1328" xr:uid="{00000000-0005-0000-0000-0000A9020000}"/>
    <cellStyle name="Accent4 2 7" xfId="1329" xr:uid="{00000000-0005-0000-0000-0000AA020000}"/>
    <cellStyle name="Accent4 2 8" xfId="1330" xr:uid="{00000000-0005-0000-0000-0000AB020000}"/>
    <cellStyle name="Accent4 2 9" xfId="1331" xr:uid="{00000000-0005-0000-0000-0000AC020000}"/>
    <cellStyle name="Accent4 3" xfId="1332" xr:uid="{00000000-0005-0000-0000-0000AD020000}"/>
    <cellStyle name="Accent5 2" xfId="33" xr:uid="{00000000-0005-0000-0000-0000AE020000}"/>
    <cellStyle name="Accent5 2 2" xfId="1333" xr:uid="{00000000-0005-0000-0000-0000AF020000}"/>
    <cellStyle name="Accent5 2 3" xfId="1334" xr:uid="{00000000-0005-0000-0000-0000B0020000}"/>
    <cellStyle name="Accent5 2 4" xfId="1335" xr:uid="{00000000-0005-0000-0000-0000B1020000}"/>
    <cellStyle name="Accent5 2 5" xfId="1336" xr:uid="{00000000-0005-0000-0000-0000B2020000}"/>
    <cellStyle name="Accent5 2 6" xfId="1337" xr:uid="{00000000-0005-0000-0000-0000B3020000}"/>
    <cellStyle name="Accent5 2 7" xfId="1338" xr:uid="{00000000-0005-0000-0000-0000B4020000}"/>
    <cellStyle name="Accent5 2 8" xfId="1339" xr:uid="{00000000-0005-0000-0000-0000B5020000}"/>
    <cellStyle name="Accent5 2 9" xfId="1340" xr:uid="{00000000-0005-0000-0000-0000B6020000}"/>
    <cellStyle name="Accent5 3" xfId="1341" xr:uid="{00000000-0005-0000-0000-0000B7020000}"/>
    <cellStyle name="Accent6 2" xfId="34" xr:uid="{00000000-0005-0000-0000-0000B8020000}"/>
    <cellStyle name="Accent6 2 2" xfId="1342" xr:uid="{00000000-0005-0000-0000-0000B9020000}"/>
    <cellStyle name="Accent6 2 3" xfId="1343" xr:uid="{00000000-0005-0000-0000-0000BA020000}"/>
    <cellStyle name="Accent6 2 4" xfId="1344" xr:uid="{00000000-0005-0000-0000-0000BB020000}"/>
    <cellStyle name="Accent6 2 5" xfId="1345" xr:uid="{00000000-0005-0000-0000-0000BC020000}"/>
    <cellStyle name="Accent6 2 6" xfId="1346" xr:uid="{00000000-0005-0000-0000-0000BD020000}"/>
    <cellStyle name="Accent6 2 7" xfId="1347" xr:uid="{00000000-0005-0000-0000-0000BE020000}"/>
    <cellStyle name="Accent6 2 8" xfId="1348" xr:uid="{00000000-0005-0000-0000-0000BF020000}"/>
    <cellStyle name="Accent6 2 9" xfId="1349" xr:uid="{00000000-0005-0000-0000-0000C0020000}"/>
    <cellStyle name="Accent6 3" xfId="1350" xr:uid="{00000000-0005-0000-0000-0000C1020000}"/>
    <cellStyle name="Accounting w/$" xfId="1351" xr:uid="{00000000-0005-0000-0000-0000C2020000}"/>
    <cellStyle name="Accounting w/$ Total" xfId="1352" xr:uid="{00000000-0005-0000-0000-0000C3020000}"/>
    <cellStyle name="Accounting w/$ Total 10" xfId="12698" xr:uid="{82A9B2EA-1F2D-47A9-A909-2599344A4C70}"/>
    <cellStyle name="Accounting w/$ Total 10 10" xfId="36531" xr:uid="{4FCEC327-F12C-4F66-AD68-5B9C3C919CD9}"/>
    <cellStyle name="Accounting w/$ Total 10 11" xfId="39006" xr:uid="{59CA45EE-5F60-400D-89F8-8971D26FAEB7}"/>
    <cellStyle name="Accounting w/$ Total 10 12" xfId="41626" xr:uid="{BD42F76F-1622-4E0B-9268-BD2DA713F527}"/>
    <cellStyle name="Accounting w/$ Total 10 2" xfId="15724" xr:uid="{0538C3F5-82A2-4CB0-9921-CE9B0D9DE452}"/>
    <cellStyle name="Accounting w/$ Total 10 3" xfId="18500" xr:uid="{CA7113E3-D654-456C-977F-B8F6DD8819A2}"/>
    <cellStyle name="Accounting w/$ Total 10 4" xfId="21140" xr:uid="{7DB58D5A-D63E-40FC-A64F-C11E9D2A5B2A}"/>
    <cellStyle name="Accounting w/$ Total 10 5" xfId="23996" xr:uid="{6A2B3004-BF16-4E83-8EA3-CA2A09B8A142}"/>
    <cellStyle name="Accounting w/$ Total 10 6" xfId="26539" xr:uid="{695CE3E9-46B7-44EA-A328-991176B2CB44}"/>
    <cellStyle name="Accounting w/$ Total 10 7" xfId="29126" xr:uid="{2FB2C5D9-8687-4D46-84FF-5EB483933997}"/>
    <cellStyle name="Accounting w/$ Total 10 8" xfId="31717" xr:uid="{4E2DDE4F-A17B-4141-B678-88730F839699}"/>
    <cellStyle name="Accounting w/$ Total 10 9" xfId="34116" xr:uid="{9875CE2A-AC40-4638-B8C9-1CB92D0D45FE}"/>
    <cellStyle name="Accounting w/$ Total 11" xfId="12707" xr:uid="{74F3C7C1-0EA5-48B3-BF8E-A03146CAE69A}"/>
    <cellStyle name="Accounting w/$ Total 11 10" xfId="36538" xr:uid="{399715A0-DFAA-48BA-8858-770451065BB7}"/>
    <cellStyle name="Accounting w/$ Total 11 11" xfId="39015" xr:uid="{F3DBD48B-CFF5-4931-82F3-6D76222CA98C}"/>
    <cellStyle name="Accounting w/$ Total 11 12" xfId="41635" xr:uid="{0A84FB63-0917-4B40-AADC-56EE8A6A731C}"/>
    <cellStyle name="Accounting w/$ Total 11 2" xfId="15733" xr:uid="{EBC16859-D952-4FB9-B693-6B213B28848D}"/>
    <cellStyle name="Accounting w/$ Total 11 3" xfId="18509" xr:uid="{8C1DA57D-B907-4498-AC57-3123BCE7661E}"/>
    <cellStyle name="Accounting w/$ Total 11 4" xfId="21149" xr:uid="{8C1F07F4-9130-4332-B0D9-A3B26DFBF128}"/>
    <cellStyle name="Accounting w/$ Total 11 5" xfId="24005" xr:uid="{8146AFCC-5D04-41E6-A867-1E28A1AD5703}"/>
    <cellStyle name="Accounting w/$ Total 11 6" xfId="26548" xr:uid="{EA4E460F-3163-48BB-BE53-665DD4443986}"/>
    <cellStyle name="Accounting w/$ Total 11 7" xfId="29135" xr:uid="{2149E844-20DC-464C-A22C-A809D1C73DAE}"/>
    <cellStyle name="Accounting w/$ Total 11 8" xfId="31724" xr:uid="{250BFEBE-A94F-4FA0-82A7-2DC642BA0249}"/>
    <cellStyle name="Accounting w/$ Total 11 9" xfId="34123" xr:uid="{F5157905-D080-47B1-B081-E9559EF8FBF2}"/>
    <cellStyle name="Accounting w/$ Total 12" xfId="12714" xr:uid="{4AB6053F-D8EF-4BD9-A627-A10C23AFE19E}"/>
    <cellStyle name="Accounting w/$ Total 12 10" xfId="36545" xr:uid="{CADADC5A-09B6-44A4-8CD9-4713CB035C91}"/>
    <cellStyle name="Accounting w/$ Total 12 11" xfId="39022" xr:uid="{6F99B618-BACB-4C70-B5D8-65810C3C1624}"/>
    <cellStyle name="Accounting w/$ Total 12 12" xfId="41642" xr:uid="{2C045D96-6EE5-45CD-8637-1CF6EBC58472}"/>
    <cellStyle name="Accounting w/$ Total 12 2" xfId="15740" xr:uid="{84BA4467-1C54-4653-8CA8-FA9706AFF343}"/>
    <cellStyle name="Accounting w/$ Total 12 3" xfId="18516" xr:uid="{A2AAA759-084F-4472-A674-0D06C4883947}"/>
    <cellStyle name="Accounting w/$ Total 12 4" xfId="21156" xr:uid="{8CC22406-EE2A-4AB3-9483-D0AA343744FA}"/>
    <cellStyle name="Accounting w/$ Total 12 5" xfId="24012" xr:uid="{CEB28958-DEA6-42B6-928B-EEBC10C00014}"/>
    <cellStyle name="Accounting w/$ Total 12 6" xfId="26555" xr:uid="{25C6EC8F-F3FF-4123-A345-D2F1E5872859}"/>
    <cellStyle name="Accounting w/$ Total 12 7" xfId="29142" xr:uid="{6B07CC8A-D87E-4CB0-B4DE-4E3EEE4F50CF}"/>
    <cellStyle name="Accounting w/$ Total 12 8" xfId="31731" xr:uid="{76DE9422-2A05-4F09-B885-D695AE8295CA}"/>
    <cellStyle name="Accounting w/$ Total 12 9" xfId="34130" xr:uid="{401045F6-39C1-47B1-A355-D2889B1186B1}"/>
    <cellStyle name="Accounting w/$ Total 13" xfId="13132" xr:uid="{04063BAC-13FE-443B-98B7-0C9D8C02391E}"/>
    <cellStyle name="Accounting w/$ Total 13 10" xfId="36875" xr:uid="{1FEA06EE-2F82-4FDF-90D6-32CAB9BF687F}"/>
    <cellStyle name="Accounting w/$ Total 13 11" xfId="39361" xr:uid="{501CA5CE-B55E-414F-878D-902F922A009A}"/>
    <cellStyle name="Accounting w/$ Total 13 12" xfId="42008" xr:uid="{F83E59F3-B522-48F1-9D3A-504E6532369E}"/>
    <cellStyle name="Accounting w/$ Total 13 2" xfId="16154" xr:uid="{48FEE86E-64A6-4BB2-A1F6-DB799591379C}"/>
    <cellStyle name="Accounting w/$ Total 13 3" xfId="18902" xr:uid="{85BDAFC5-F60A-45FC-A03A-7F9687750B7F}"/>
    <cellStyle name="Accounting w/$ Total 13 4" xfId="21568" xr:uid="{6C56BE93-1C42-4850-87AF-12362B95F864}"/>
    <cellStyle name="Accounting w/$ Total 13 5" xfId="24401" xr:uid="{60BF3FB5-DFFA-43B1-8D98-512261E8E9FA}"/>
    <cellStyle name="Accounting w/$ Total 13 6" xfId="26959" xr:uid="{3975E9B1-A6A1-4A45-8B69-01E446AA9B12}"/>
    <cellStyle name="Accounting w/$ Total 13 7" xfId="29512" xr:uid="{34C93823-CD32-491B-AD9E-96C8C4BE978B}"/>
    <cellStyle name="Accounting w/$ Total 13 8" xfId="32034" xr:uid="{64609113-2745-419A-B270-71376C1B1B93}"/>
    <cellStyle name="Accounting w/$ Total 13 9" xfId="34435" xr:uid="{620A9EA7-B521-41C2-AD9A-91D3A7AE1688}"/>
    <cellStyle name="Accounting w/$ Total 14" xfId="12735" xr:uid="{8007AA40-7119-458B-9830-33D9097F5412}"/>
    <cellStyle name="Accounting w/$ Total 14 10" xfId="36557" xr:uid="{7ED851F2-3BC9-44B2-B010-C4FCE7F65439}"/>
    <cellStyle name="Accounting w/$ Total 14 11" xfId="39043" xr:uid="{0E8D6D4C-7991-4C31-B847-9DFFE67196CD}"/>
    <cellStyle name="Accounting w/$ Total 14 12" xfId="41663" xr:uid="{6F208C67-DEEE-4851-A6AD-32CFEB5B597F}"/>
    <cellStyle name="Accounting w/$ Total 14 2" xfId="15761" xr:uid="{00AD349D-7E94-48A7-9F56-F4B8034D200B}"/>
    <cellStyle name="Accounting w/$ Total 14 3" xfId="18535" xr:uid="{8B11B756-6105-4735-BAB6-564CFB6483BC}"/>
    <cellStyle name="Accounting w/$ Total 14 4" xfId="21177" xr:uid="{FED38589-6929-4BD1-A8F8-85F787D367EB}"/>
    <cellStyle name="Accounting w/$ Total 14 5" xfId="24031" xr:uid="{BE1ABCC6-6A99-4F02-B61A-4079EE1B8CE2}"/>
    <cellStyle name="Accounting w/$ Total 14 6" xfId="26574" xr:uid="{67C4BBC2-C02D-4AF4-AD4C-3B289996F9B4}"/>
    <cellStyle name="Accounting w/$ Total 14 7" xfId="29155" xr:uid="{0F0418F8-F386-418C-9412-801DF51A8422}"/>
    <cellStyle name="Accounting w/$ Total 14 8" xfId="31743" xr:uid="{18D12364-9F09-4975-925F-8ACB370DBE2F}"/>
    <cellStyle name="Accounting w/$ Total 14 9" xfId="34142" xr:uid="{C65283FA-15FF-4763-B676-FF9EDD43E7B4}"/>
    <cellStyle name="Accounting w/$ Total 15" xfId="13140" xr:uid="{DCA2F3AA-FAFE-45D4-AF35-641C789AC362}"/>
    <cellStyle name="Accounting w/$ Total 15 10" xfId="36881" xr:uid="{A1516434-B4CF-47D0-88C1-034F58FC448C}"/>
    <cellStyle name="Accounting w/$ Total 15 11" xfId="39369" xr:uid="{39D377D8-2AB4-4EED-B024-B5D983C5FCE7}"/>
    <cellStyle name="Accounting w/$ Total 15 12" xfId="42016" xr:uid="{11628D30-DF18-4E97-89DC-8D4441DF14F8}"/>
    <cellStyle name="Accounting w/$ Total 15 2" xfId="16162" xr:uid="{FFE66B7F-D957-4AFA-AD90-D7B687A31D1B}"/>
    <cellStyle name="Accounting w/$ Total 15 3" xfId="18910" xr:uid="{B934D97D-C505-4865-BA93-946162199933}"/>
    <cellStyle name="Accounting w/$ Total 15 4" xfId="21576" xr:uid="{18248865-B7E0-4F1B-8639-6DC525818D13}"/>
    <cellStyle name="Accounting w/$ Total 15 5" xfId="24408" xr:uid="{BF000D59-79CC-44FF-AB5A-630825F7A217}"/>
    <cellStyle name="Accounting w/$ Total 15 6" xfId="26967" xr:uid="{72D049C2-E624-4DC5-BBC0-CDD674A87EFA}"/>
    <cellStyle name="Accounting w/$ Total 15 7" xfId="29520" xr:uid="{0753AF8D-53CE-419B-9FE8-E81DB3761402}"/>
    <cellStyle name="Accounting w/$ Total 15 8" xfId="32040" xr:uid="{A9956931-9BEC-4B38-8456-7A60D8B522AA}"/>
    <cellStyle name="Accounting w/$ Total 15 9" xfId="34441" xr:uid="{DA138365-C42E-4341-BFE7-FBA89451B6D9}"/>
    <cellStyle name="Accounting w/$ Total 16" xfId="12751" xr:uid="{3E31E42D-A581-464E-A00B-D4265FFECDCB}"/>
    <cellStyle name="Accounting w/$ Total 16 10" xfId="36571" xr:uid="{BF53F2D2-DB9E-49B2-B4CF-625816D59587}"/>
    <cellStyle name="Accounting w/$ Total 16 11" xfId="39059" xr:uid="{B87CB68B-FBD4-472B-9F46-B89B7E4CAA27}"/>
    <cellStyle name="Accounting w/$ Total 16 12" xfId="41679" xr:uid="{D7FC0525-A516-4B10-A4AC-117EBB0A98A1}"/>
    <cellStyle name="Accounting w/$ Total 16 2" xfId="15777" xr:uid="{FF1BA0DF-7198-426F-A2B2-35548EC5A13C}"/>
    <cellStyle name="Accounting w/$ Total 16 3" xfId="18551" xr:uid="{65A042A7-5493-466D-9166-C8752F741E6B}"/>
    <cellStyle name="Accounting w/$ Total 16 4" xfId="21193" xr:uid="{90AE7D36-4427-4470-A450-2883F90D19B3}"/>
    <cellStyle name="Accounting w/$ Total 16 5" xfId="24047" xr:uid="{AE08AF36-B475-4C82-9D7D-3300CAD24C5E}"/>
    <cellStyle name="Accounting w/$ Total 16 6" xfId="26590" xr:uid="{06678050-3C19-4356-966D-BF8A1F4F878F}"/>
    <cellStyle name="Accounting w/$ Total 16 7" xfId="29170" xr:uid="{68AE919A-C84D-4764-B36E-CEA34F4B5D38}"/>
    <cellStyle name="Accounting w/$ Total 16 8" xfId="31757" xr:uid="{84D0426A-3461-477F-9FBF-9A9868C35DCE}"/>
    <cellStyle name="Accounting w/$ Total 16 9" xfId="34156" xr:uid="{43307291-A432-4CB6-A70D-5E0164FDC85D}"/>
    <cellStyle name="Accounting w/$ Total 17" xfId="13161" xr:uid="{445A31DD-DFD9-4753-9DC0-9B3EE491CD14}"/>
    <cellStyle name="Accounting w/$ Total 17 10" xfId="36891" xr:uid="{69269278-404E-4331-9535-5B59A6955D5C}"/>
    <cellStyle name="Accounting w/$ Total 17 11" xfId="39380" xr:uid="{AF2C56F6-57FC-4D8A-B171-742B37275C64}"/>
    <cellStyle name="Accounting w/$ Total 17 12" xfId="42027" xr:uid="{AFB2F63C-5393-4431-883D-5F227E37A56D}"/>
    <cellStyle name="Accounting w/$ Total 17 2" xfId="16182" xr:uid="{8BB08AC5-CC9C-4A40-92DC-63E55B4259B1}"/>
    <cellStyle name="Accounting w/$ Total 17 3" xfId="18923" xr:uid="{3844CA2C-7F81-4F43-B254-CDCEF693C402}"/>
    <cellStyle name="Accounting w/$ Total 17 4" xfId="21596" xr:uid="{DE7C0335-0D77-48E5-B150-C7AD857D3440}"/>
    <cellStyle name="Accounting w/$ Total 17 5" xfId="24423" xr:uid="{33E5D2B6-A54E-420B-B624-F8FA5B4BF202}"/>
    <cellStyle name="Accounting w/$ Total 17 6" xfId="26988" xr:uid="{EB84CD16-2D0C-4FF6-A04D-5720A82491EA}"/>
    <cellStyle name="Accounting w/$ Total 17 7" xfId="29534" xr:uid="{B18ABA09-5E41-4E63-9F49-01DC326AF63C}"/>
    <cellStyle name="Accounting w/$ Total 17 8" xfId="32050" xr:uid="{508D8926-27E6-46FB-9DBA-E227B8A30C44}"/>
    <cellStyle name="Accounting w/$ Total 17 9" xfId="34451" xr:uid="{586AD51F-1B3E-4A0E-8824-1900175F3587}"/>
    <cellStyle name="Accounting w/$ Total 18" xfId="13167" xr:uid="{4377C512-0FDF-4EC6-B474-C911683AD459}"/>
    <cellStyle name="Accounting w/$ Total 18 10" xfId="36896" xr:uid="{C49ED713-10E6-4EB9-892E-8E0EA5BF090E}"/>
    <cellStyle name="Accounting w/$ Total 18 11" xfId="39385" xr:uid="{3926C4E6-6B00-4C8D-A165-0F177989A2D6}"/>
    <cellStyle name="Accounting w/$ Total 18 12" xfId="42032" xr:uid="{A4E8B2A8-48ED-4C57-B3F4-28CDC9A2B889}"/>
    <cellStyle name="Accounting w/$ Total 18 2" xfId="16188" xr:uid="{39024D6D-FA4C-4AD9-B449-FE0C473D08C1}"/>
    <cellStyle name="Accounting w/$ Total 18 3" xfId="18929" xr:uid="{BE59F681-4527-4AAB-9C55-CE734EA1669E}"/>
    <cellStyle name="Accounting w/$ Total 18 4" xfId="21602" xr:uid="{0D3BACDF-789B-4580-802C-E937315522D2}"/>
    <cellStyle name="Accounting w/$ Total 18 5" xfId="24428" xr:uid="{9AA319DD-A5A6-4F51-941A-4D122ABC029E}"/>
    <cellStyle name="Accounting w/$ Total 18 6" xfId="26993" xr:uid="{5E71D61E-7E79-49A9-B5F8-17B01D9F91D4}"/>
    <cellStyle name="Accounting w/$ Total 18 7" xfId="29540" xr:uid="{AC40AF4B-8569-45E7-AB88-A46F7B1FA7A0}"/>
    <cellStyle name="Accounting w/$ Total 18 8" xfId="32055" xr:uid="{E1DABC44-6FA1-4E98-8424-E0A8978E5D6F}"/>
    <cellStyle name="Accounting w/$ Total 18 9" xfId="34456" xr:uid="{2E05A7C8-3A99-43AD-A92B-2BDD11797A97}"/>
    <cellStyle name="Accounting w/$ Total 19" xfId="13170" xr:uid="{69D1ED1B-B451-457F-8238-ADD38C87BA7E}"/>
    <cellStyle name="Accounting w/$ Total 19 10" xfId="36899" xr:uid="{84423B38-16CC-4CA6-A2B9-C27422DDF867}"/>
    <cellStyle name="Accounting w/$ Total 19 11" xfId="39388" xr:uid="{D5FA885D-9B74-40B2-9235-2208E8E24000}"/>
    <cellStyle name="Accounting w/$ Total 19 12" xfId="42035" xr:uid="{0815E522-5026-4642-96D8-9F2C6C5C0652}"/>
    <cellStyle name="Accounting w/$ Total 19 2" xfId="16191" xr:uid="{7219521F-FA89-4AB9-AE1A-60B29801243B}"/>
    <cellStyle name="Accounting w/$ Total 19 3" xfId="18932" xr:uid="{B20D53B6-F1B4-41DC-841A-071DA31061D7}"/>
    <cellStyle name="Accounting w/$ Total 19 4" xfId="21605" xr:uid="{0D861D13-0614-4785-8314-2238D9CF2FA1}"/>
    <cellStyle name="Accounting w/$ Total 19 5" xfId="24431" xr:uid="{D64EF651-55E5-4494-B0CB-1CE58C2AAAA4}"/>
    <cellStyle name="Accounting w/$ Total 19 6" xfId="26996" xr:uid="{6D44F631-1814-4E97-A8EA-77797F4FB692}"/>
    <cellStyle name="Accounting w/$ Total 19 7" xfId="29543" xr:uid="{DB1CFC62-DEA6-49B6-AD5E-3E844AF9610D}"/>
    <cellStyle name="Accounting w/$ Total 19 8" xfId="32058" xr:uid="{89E9F4E4-0396-48CB-AEAA-1E190606E725}"/>
    <cellStyle name="Accounting w/$ Total 19 9" xfId="34459" xr:uid="{BD5673D1-047E-481F-A47F-85C5DC44DE8C}"/>
    <cellStyle name="Accounting w/$ Total 2" xfId="11686" xr:uid="{2A120971-4471-46A3-B4E1-6658626606E5}"/>
    <cellStyle name="Accounting w/$ Total 2 10" xfId="35634" xr:uid="{1DCCFA4A-ABCE-4FC1-8A73-1E1F46B1B933}"/>
    <cellStyle name="Accounting w/$ Total 2 11" xfId="38067" xr:uid="{0A12350B-51FE-433E-9839-E00A10FE27F4}"/>
    <cellStyle name="Accounting w/$ Total 2 12" xfId="40659" xr:uid="{A33929B6-1E23-46F2-90B5-D718CDF91849}"/>
    <cellStyle name="Accounting w/$ Total 2 2" xfId="14739" xr:uid="{832FD260-0C54-44FC-A189-34EFACC1BBF1}"/>
    <cellStyle name="Accounting w/$ Total 2 3" xfId="17513" xr:uid="{07AD7B07-C42D-4CA2-B389-AB6A7FB3435C}"/>
    <cellStyle name="Accounting w/$ Total 2 4" xfId="20137" xr:uid="{FD26607C-D2C8-4AA4-A932-827A27E88A45}"/>
    <cellStyle name="Accounting w/$ Total 2 5" xfId="22997" xr:uid="{EB6116D0-290B-440C-AFCE-16232054FF6E}"/>
    <cellStyle name="Accounting w/$ Total 2 6" xfId="25556" xr:uid="{2A30887D-01EE-417D-9A2D-BF97FB668251}"/>
    <cellStyle name="Accounting w/$ Total 2 7" xfId="28160" xr:uid="{1B261F08-0A24-4B31-97E9-70C6BC41E3BC}"/>
    <cellStyle name="Accounting w/$ Total 2 8" xfId="30832" xr:uid="{45BBF6E7-6D24-4B46-AA79-82AC4459F166}"/>
    <cellStyle name="Accounting w/$ Total 2 9" xfId="33231" xr:uid="{B8B26F3A-A60B-4831-9A1C-059BF49BDD60}"/>
    <cellStyle name="Accounting w/$ Total 20" xfId="12774" xr:uid="{2DC26DF3-61B0-475F-8E11-A1EA2B7FA5A3}"/>
    <cellStyle name="Accounting w/$ Total 20 10" xfId="36583" xr:uid="{8CBB4474-637E-45EF-A282-0B5997ED4F97}"/>
    <cellStyle name="Accounting w/$ Total 20 11" xfId="39071" xr:uid="{8FCBF41C-3E56-4674-B1A1-AC4C370E47F7}"/>
    <cellStyle name="Accounting w/$ Total 20 12" xfId="41691" xr:uid="{C897EF09-8433-4C06-862D-81B1B9C08717}"/>
    <cellStyle name="Accounting w/$ Total 20 2" xfId="15800" xr:uid="{BB349B7D-0B87-4824-B9B2-4BA0105D0FE4}"/>
    <cellStyle name="Accounting w/$ Total 20 3" xfId="18573" xr:uid="{E1A7040B-D3D2-441E-9F57-AD770CA2278C}"/>
    <cellStyle name="Accounting w/$ Total 20 4" xfId="21215" xr:uid="{DF1F3779-39FA-45FA-9A2F-C6896529097B}"/>
    <cellStyle name="Accounting w/$ Total 20 5" xfId="24069" xr:uid="{9061CD7A-7051-4977-AB1F-26D6495CE37D}"/>
    <cellStyle name="Accounting w/$ Total 20 6" xfId="26613" xr:uid="{C5EF2412-04C6-4B9B-AA44-8BFFDC39B93B}"/>
    <cellStyle name="Accounting w/$ Total 20 7" xfId="29182" xr:uid="{C3079CE3-1B20-41DE-85D9-A9D15E5419F6}"/>
    <cellStyle name="Accounting w/$ Total 20 8" xfId="31769" xr:uid="{F5DF5021-D8B5-4907-A0BA-1D119EB5A1E8}"/>
    <cellStyle name="Accounting w/$ Total 20 9" xfId="34168" xr:uid="{31620C9A-035D-4C2F-BE7D-27210A44D211}"/>
    <cellStyle name="Accounting w/$ Total 21" xfId="13175" xr:uid="{98ACC890-90BB-4D4B-981E-2A019796DE0A}"/>
    <cellStyle name="Accounting w/$ Total 21 10" xfId="36903" xr:uid="{82986964-85FB-4E89-B44E-FB247DE4729B}"/>
    <cellStyle name="Accounting w/$ Total 21 11" xfId="39393" xr:uid="{349D8D28-89DE-47DC-9B7B-8432E0BF439C}"/>
    <cellStyle name="Accounting w/$ Total 21 12" xfId="42040" xr:uid="{106DCA53-7A05-4111-B71F-97DDC16D0A8E}"/>
    <cellStyle name="Accounting w/$ Total 21 2" xfId="16196" xr:uid="{FBA57762-B504-468E-A13B-DEC8E1317994}"/>
    <cellStyle name="Accounting w/$ Total 21 3" xfId="18937" xr:uid="{999C7F23-448B-46C9-9612-E1AA50E36798}"/>
    <cellStyle name="Accounting w/$ Total 21 4" xfId="21610" xr:uid="{5C246076-F159-4C00-BF38-96191E077BBC}"/>
    <cellStyle name="Accounting w/$ Total 21 5" xfId="24435" xr:uid="{939AD3FD-8318-42F2-BB3A-C358863304D1}"/>
    <cellStyle name="Accounting w/$ Total 21 6" xfId="27001" xr:uid="{C3B19A8B-BBEA-41A2-A6B9-F2F7C5695B31}"/>
    <cellStyle name="Accounting w/$ Total 21 7" xfId="29548" xr:uid="{A03FF0F9-8F64-423C-B549-26A6321FE034}"/>
    <cellStyle name="Accounting w/$ Total 21 8" xfId="32063" xr:uid="{1A3677C1-CE6F-4D7E-A3D3-00ED1EE0BFDB}"/>
    <cellStyle name="Accounting w/$ Total 21 9" xfId="34463" xr:uid="{B9CC6A4D-8113-4D0E-A2E5-B7AD58FBED41}"/>
    <cellStyle name="Accounting w/$ Total 22" xfId="13178" xr:uid="{01638C7E-9456-4755-82B6-5DE80853DBE4}"/>
    <cellStyle name="Accounting w/$ Total 22 10" xfId="36906" xr:uid="{9ABC2712-7E5B-408A-9887-2C8FCFCD780B}"/>
    <cellStyle name="Accounting w/$ Total 22 11" xfId="39396" xr:uid="{2658F124-5E25-4A5D-884D-66D3653C3740}"/>
    <cellStyle name="Accounting w/$ Total 22 12" xfId="42043" xr:uid="{99FDAB50-9855-4366-9AD7-1EF9592C9A20}"/>
    <cellStyle name="Accounting w/$ Total 22 2" xfId="16199" xr:uid="{664CAEA7-88C7-4FE9-BE53-2A07A8C23EF0}"/>
    <cellStyle name="Accounting w/$ Total 22 3" xfId="18940" xr:uid="{D3395844-467D-4D01-AF8D-81D92ADEA2CA}"/>
    <cellStyle name="Accounting w/$ Total 22 4" xfId="21613" xr:uid="{7FDBC0B6-4CAA-4332-A781-C159970A3074}"/>
    <cellStyle name="Accounting w/$ Total 22 5" xfId="24438" xr:uid="{D7718ECD-F9FE-4ADC-B163-95C44151D1C9}"/>
    <cellStyle name="Accounting w/$ Total 22 6" xfId="27004" xr:uid="{D7FDFA2B-E6FF-493D-9B6B-1266CB186760}"/>
    <cellStyle name="Accounting w/$ Total 22 7" xfId="29551" xr:uid="{4CCD21CC-1C8D-422D-A146-1B07E0BD035C}"/>
    <cellStyle name="Accounting w/$ Total 22 8" xfId="32066" xr:uid="{EF0C0D2E-0699-4D81-9B1D-A4C960C01FBA}"/>
    <cellStyle name="Accounting w/$ Total 22 9" xfId="34466" xr:uid="{3ED5A99F-F462-442D-81C7-BF379B57D629}"/>
    <cellStyle name="Accounting w/$ Total 23" xfId="13182" xr:uid="{AB658275-09C4-43D4-9947-9AA13F29CDA0}"/>
    <cellStyle name="Accounting w/$ Total 23 10" xfId="36910" xr:uid="{551A3F2B-631A-4F9C-B6AE-3AA6652DCA3A}"/>
    <cellStyle name="Accounting w/$ Total 23 11" xfId="39400" xr:uid="{8D17652F-4BE3-4D1E-90F3-73AD7063B71C}"/>
    <cellStyle name="Accounting w/$ Total 23 12" xfId="42047" xr:uid="{67710978-6C72-4D11-8368-43AF07CE234F}"/>
    <cellStyle name="Accounting w/$ Total 23 2" xfId="16203" xr:uid="{F58CEA47-55B5-497B-9E64-4BA0090E1F89}"/>
    <cellStyle name="Accounting w/$ Total 23 3" xfId="18944" xr:uid="{C993BD32-0E20-4987-9D9D-940DAA1ED9D5}"/>
    <cellStyle name="Accounting w/$ Total 23 4" xfId="21617" xr:uid="{A87013F3-3F5A-42AA-B8CF-E8B2168E5CBB}"/>
    <cellStyle name="Accounting w/$ Total 23 5" xfId="24442" xr:uid="{AD9BD21A-F252-4044-8EBC-349EA0117F99}"/>
    <cellStyle name="Accounting w/$ Total 23 6" xfId="27008" xr:uid="{8156F542-A9DD-48B5-80FF-CF91DBB6D616}"/>
    <cellStyle name="Accounting w/$ Total 23 7" xfId="29555" xr:uid="{36FB9FD0-D75A-40A0-A077-CF5E0C95AD36}"/>
    <cellStyle name="Accounting w/$ Total 23 8" xfId="32070" xr:uid="{868D7ECB-E711-4B3A-9D74-3A87EB30D713}"/>
    <cellStyle name="Accounting w/$ Total 23 9" xfId="34470" xr:uid="{C3F3FF5A-D9E0-46D9-8DE8-4943B79FEFB3}"/>
    <cellStyle name="Accounting w/$ Total 24" xfId="13188" xr:uid="{9A730FAF-4AC8-40AB-9A95-BFD04441935B}"/>
    <cellStyle name="Accounting w/$ Total 24 10" xfId="36914" xr:uid="{5679DE3E-9683-490A-84E8-2A0B19CCF247}"/>
    <cellStyle name="Accounting w/$ Total 24 11" xfId="39406" xr:uid="{A7D2370D-FAEC-468F-9D58-8351AF747060}"/>
    <cellStyle name="Accounting w/$ Total 24 12" xfId="42053" xr:uid="{0C31E4DF-7147-4824-868D-3A6148684D0F}"/>
    <cellStyle name="Accounting w/$ Total 24 2" xfId="16209" xr:uid="{F971A26D-6E00-4AE0-89DD-D2E9F1F2E6BD}"/>
    <cellStyle name="Accounting w/$ Total 24 3" xfId="18950" xr:uid="{E07843F7-3411-4E0D-94D6-0C2A07E7B613}"/>
    <cellStyle name="Accounting w/$ Total 24 4" xfId="21623" xr:uid="{211729EC-0EB1-4164-9AC1-28A080223FED}"/>
    <cellStyle name="Accounting w/$ Total 24 5" xfId="24446" xr:uid="{E710B5F0-6CDF-4565-A2AC-828A296D43F3}"/>
    <cellStyle name="Accounting w/$ Total 24 6" xfId="27014" xr:uid="{D9EFDE88-B500-44E4-B98C-578D4A94872E}"/>
    <cellStyle name="Accounting w/$ Total 24 7" xfId="29561" xr:uid="{7249C644-BAB8-48A3-AF62-21D1155DECBE}"/>
    <cellStyle name="Accounting w/$ Total 24 8" xfId="32076" xr:uid="{C220BE00-B945-4149-A754-5295B872C666}"/>
    <cellStyle name="Accounting w/$ Total 24 9" xfId="34475" xr:uid="{81545F6A-2B4D-40B2-B036-10764CFCA553}"/>
    <cellStyle name="Accounting w/$ Total 25" xfId="13191" xr:uid="{2BD356AF-34FB-4F98-BFF7-42C3F6028F51}"/>
    <cellStyle name="Accounting w/$ Total 25 10" xfId="36917" xr:uid="{6F2443B3-693C-487B-A0A4-9F8C7E093F45}"/>
    <cellStyle name="Accounting w/$ Total 25 11" xfId="39409" xr:uid="{DBF74A91-230E-48D7-9446-E0245D156F31}"/>
    <cellStyle name="Accounting w/$ Total 25 12" xfId="42056" xr:uid="{1DCA3A4F-27F7-4588-8411-C08FFCB6F9BD}"/>
    <cellStyle name="Accounting w/$ Total 25 2" xfId="16212" xr:uid="{C36C4636-883C-43B0-82AB-85778FFF0102}"/>
    <cellStyle name="Accounting w/$ Total 25 3" xfId="18953" xr:uid="{FE99A2EB-7E68-4B2C-8C75-FCE6983C59B2}"/>
    <cellStyle name="Accounting w/$ Total 25 4" xfId="21626" xr:uid="{FDB3992E-6296-415A-A7DB-1A1A6245257B}"/>
    <cellStyle name="Accounting w/$ Total 25 5" xfId="24449" xr:uid="{4496B8E5-C15C-4BF5-8F49-369F552A897C}"/>
    <cellStyle name="Accounting w/$ Total 25 6" xfId="27017" xr:uid="{2CDD4387-145D-4A2F-8EFA-182B7530C506}"/>
    <cellStyle name="Accounting w/$ Total 25 7" xfId="29564" xr:uid="{E66E8819-030B-43D8-86B8-18122258CB0A}"/>
    <cellStyle name="Accounting w/$ Total 25 8" xfId="32079" xr:uid="{6629331D-B0F4-44A1-B202-691D894B24E3}"/>
    <cellStyle name="Accounting w/$ Total 25 9" xfId="34478" xr:uid="{11A1EA33-9359-46F8-B80A-C84CFF30E4A4}"/>
    <cellStyle name="Accounting w/$ Total 26" xfId="12814" xr:uid="{3794C942-ECE4-4E5C-92E3-78765CDD006E}"/>
    <cellStyle name="Accounting w/$ Total 26 10" xfId="36603" xr:uid="{6F12AFD1-738F-4056-9E73-9E9EB66A4DE1}"/>
    <cellStyle name="Accounting w/$ Total 26 11" xfId="39094" xr:uid="{279D30AF-8866-4E5D-91A1-78882A67833A}"/>
    <cellStyle name="Accounting w/$ Total 26 12" xfId="41714" xr:uid="{58D9445F-AB26-4769-9B70-BC2E942B78FB}"/>
    <cellStyle name="Accounting w/$ Total 26 2" xfId="15840" xr:uid="{8AE43107-35DB-453A-B64E-67C2B573D646}"/>
    <cellStyle name="Accounting w/$ Total 26 3" xfId="18608" xr:uid="{00EEFA6E-1F96-412D-8FBC-02A35F9AA165}"/>
    <cellStyle name="Accounting w/$ Total 26 4" xfId="21254" xr:uid="{A4209E1B-5703-4227-8E56-CACFDFBCEC70}"/>
    <cellStyle name="Accounting w/$ Total 26 5" xfId="24105" xr:uid="{DD12CE52-20F7-4EF5-80F7-40E8D3688E1E}"/>
    <cellStyle name="Accounting w/$ Total 26 6" xfId="26653" xr:uid="{60640C96-18CB-4B44-B4A4-08BFF7BCF591}"/>
    <cellStyle name="Accounting w/$ Total 26 7" xfId="29209" xr:uid="{48759966-CBF1-43F0-8063-A6BB9379E319}"/>
    <cellStyle name="Accounting w/$ Total 26 8" xfId="31789" xr:uid="{81749DC0-ABF5-4706-82CB-B34BF5283444}"/>
    <cellStyle name="Accounting w/$ Total 26 9" xfId="34190" xr:uid="{7664E7D4-03EA-4477-B1C4-741304631C2D}"/>
    <cellStyle name="Accounting w/$ Total 27" xfId="13194" xr:uid="{8A5970BE-24B6-4BF0-93EB-4D2601521520}"/>
    <cellStyle name="Accounting w/$ Total 27 10" xfId="36920" xr:uid="{82917BAB-E479-4B6E-8EDA-A33FBD653C69}"/>
    <cellStyle name="Accounting w/$ Total 27 11" xfId="39412" xr:uid="{02512500-F698-469A-8E3E-05469FC4BE2E}"/>
    <cellStyle name="Accounting w/$ Total 27 12" xfId="42059" xr:uid="{30E63B54-7872-4A15-A76A-8B0558D68CEB}"/>
    <cellStyle name="Accounting w/$ Total 27 2" xfId="16215" xr:uid="{274D823B-25C7-4711-84F1-D8E683723DA7}"/>
    <cellStyle name="Accounting w/$ Total 27 3" xfId="18956" xr:uid="{E2E28816-C0E0-42D7-8D85-7F80949E5F26}"/>
    <cellStyle name="Accounting w/$ Total 27 4" xfId="21629" xr:uid="{3C7D81DB-FDA7-4DB2-BB2A-881DE6117065}"/>
    <cellStyle name="Accounting w/$ Total 27 5" xfId="24452" xr:uid="{EA25FF3A-D8D1-4259-9D53-115CE985395C}"/>
    <cellStyle name="Accounting w/$ Total 27 6" xfId="27020" xr:uid="{1CBDB11D-2635-4C00-B608-4AEE0A31813E}"/>
    <cellStyle name="Accounting w/$ Total 27 7" xfId="29567" xr:uid="{8EBFDE0A-2E42-4D3E-9ED4-296B2B5CFDE5}"/>
    <cellStyle name="Accounting w/$ Total 27 8" xfId="32082" xr:uid="{647A2504-8816-47C5-8809-01A511FB6A68}"/>
    <cellStyle name="Accounting w/$ Total 27 9" xfId="34481" xr:uid="{E76B0D08-AB42-4C03-9667-86ADBB191D50}"/>
    <cellStyle name="Accounting w/$ Total 3" xfId="11535" xr:uid="{0343FBD7-5A0E-42F5-A95C-F3BC07924090}"/>
    <cellStyle name="Accounting w/$ Total 3 10" xfId="21256" xr:uid="{8AE67DED-7D07-459F-8ECE-5FAB46C4A9E2}"/>
    <cellStyle name="Accounting w/$ Total 3 11" xfId="33108" xr:uid="{6A642B10-D3BF-404F-8EEA-FCBE648987A5}"/>
    <cellStyle name="Accounting w/$ Total 3 12" xfId="40537" xr:uid="{AB39F1AC-AC00-499C-B3DE-2D8C1BEEFE2F}"/>
    <cellStyle name="Accounting w/$ Total 3 2" xfId="14600" xr:uid="{044CD5D3-2FC7-4C44-918F-180426CC6BEB}"/>
    <cellStyle name="Accounting w/$ Total 3 3" xfId="17370" xr:uid="{E71A17CD-4B5F-4EA3-A9E4-D3FA3B91E0D7}"/>
    <cellStyle name="Accounting w/$ Total 3 4" xfId="10149" xr:uid="{2351C798-541A-44E2-95FC-591C739A4360}"/>
    <cellStyle name="Accounting w/$ Total 3 5" xfId="22860" xr:uid="{DCD6AC61-E1FD-48FB-BCD2-8662D89D4960}"/>
    <cellStyle name="Accounting w/$ Total 3 6" xfId="10996" xr:uid="{DF41350E-F36D-44BC-AA37-0D08B1240C3E}"/>
    <cellStyle name="Accounting w/$ Total 3 7" xfId="11134" xr:uid="{25E533A9-562C-4077-A2AD-95D5F791CE43}"/>
    <cellStyle name="Accounting w/$ Total 3 8" xfId="30724" xr:uid="{040BA01F-3D43-4D05-ACE1-5EB00079B6CF}"/>
    <cellStyle name="Accounting w/$ Total 3 9" xfId="18760" xr:uid="{2222331B-A9E4-4811-9952-0AD039B94E8F}"/>
    <cellStyle name="Accounting w/$ Total 4" xfId="11549" xr:uid="{DC66DDD6-6880-4237-98A0-6A2EADEF9B43}"/>
    <cellStyle name="Accounting w/$ Total 4 10" xfId="22675" xr:uid="{6C48AC99-B0FE-40DB-BB23-392594444C0F}"/>
    <cellStyle name="Accounting w/$ Total 4 11" xfId="24255" xr:uid="{1AF9298A-2571-4C7E-9043-C7602E7568B6}"/>
    <cellStyle name="Accounting w/$ Total 4 12" xfId="40551" xr:uid="{E5C5F9D1-214D-499F-9905-A0CA70A4C253}"/>
    <cellStyle name="Accounting w/$ Total 4 2" xfId="14614" xr:uid="{9DA439D4-ACB7-48CA-BD9D-46D0EC03B872}"/>
    <cellStyle name="Accounting w/$ Total 4 3" xfId="17382" xr:uid="{C2B9587B-90E2-4E26-855F-9DCBBE81C165}"/>
    <cellStyle name="Accounting w/$ Total 4 4" xfId="10168" xr:uid="{E1CDEEE5-3160-4006-8307-7DE250665E9F}"/>
    <cellStyle name="Accounting w/$ Total 4 5" xfId="22873" xr:uid="{E3210E76-1757-4730-BF94-06EFE719EA3E}"/>
    <cellStyle name="Accounting w/$ Total 4 6" xfId="11009" xr:uid="{FD2C04D9-BE2F-4C62-9B44-DC11CEC618E1}"/>
    <cellStyle name="Accounting w/$ Total 4 7" xfId="11150" xr:uid="{425E8059-1542-440C-8636-127DFC460E80}"/>
    <cellStyle name="Accounting w/$ Total 4 8" xfId="30730" xr:uid="{94190274-2B43-421A-AE54-0824CCD50129}"/>
    <cellStyle name="Accounting w/$ Total 4 9" xfId="18809" xr:uid="{0511E8FF-6BB5-4ECC-9F0E-0BB94248C6C9}"/>
    <cellStyle name="Accounting w/$ Total 5" xfId="11555" xr:uid="{0B1615FE-9CA3-4CAD-8AC1-DEACECA94A3A}"/>
    <cellStyle name="Accounting w/$ Total 5 10" xfId="22679" xr:uid="{7B7BA75A-1FD3-4B21-9ECE-DA90EAD54E40}"/>
    <cellStyle name="Accounting w/$ Total 5 11" xfId="24301" xr:uid="{6E59377F-C6E0-4A0E-A94B-D4CD529569AE}"/>
    <cellStyle name="Accounting w/$ Total 5 12" xfId="40555" xr:uid="{EDD089A6-BE78-44FD-B1AE-34EA40F70B7D}"/>
    <cellStyle name="Accounting w/$ Total 5 2" xfId="14619" xr:uid="{22013E8B-6E7E-4D84-9560-9E0A87F519EA}"/>
    <cellStyle name="Accounting w/$ Total 5 3" xfId="17388" xr:uid="{AA7C3F6E-95FE-4A9D-A0B2-250CDB9C2D6A}"/>
    <cellStyle name="Accounting w/$ Total 5 4" xfId="10172" xr:uid="{45FB9C94-1B80-4B5E-8297-8141685CF093}"/>
    <cellStyle name="Accounting w/$ Total 5 5" xfId="22878" xr:uid="{17471114-2DEE-47AB-805F-68928BF3FBCD}"/>
    <cellStyle name="Accounting w/$ Total 5 6" xfId="11015" xr:uid="{88D4A786-E90C-488F-A15E-1E9E44C1E5D5}"/>
    <cellStyle name="Accounting w/$ Total 5 7" xfId="11154" xr:uid="{59C5AE17-7EBA-4557-8440-5D0B81D1D002}"/>
    <cellStyle name="Accounting w/$ Total 5 8" xfId="30733" xr:uid="{7EDA43BB-8623-48F7-9B46-0DE588193FDE}"/>
    <cellStyle name="Accounting w/$ Total 5 9" xfId="18821" xr:uid="{5EBED0A5-01BA-4B11-B3D7-DB247DC97A83}"/>
    <cellStyle name="Accounting w/$ Total 6" xfId="11562" xr:uid="{C0B22614-DA56-4999-B333-A6EA9B8C738B}"/>
    <cellStyle name="Accounting w/$ Total 6 10" xfId="22742" xr:uid="{0322FACC-DD48-4EA2-8E79-8846BE7C7012}"/>
    <cellStyle name="Accounting w/$ Total 6 11" xfId="24314" xr:uid="{9142D9B3-1D25-471D-8FE0-11560BF9B884}"/>
    <cellStyle name="Accounting w/$ Total 6 12" xfId="40562" xr:uid="{67C1624B-A5D1-4DB6-9C03-00DE4E172AB4}"/>
    <cellStyle name="Accounting w/$ Total 6 2" xfId="14626" xr:uid="{DF42CA24-29AD-485C-9F2F-DB0B5E5FC1A1}"/>
    <cellStyle name="Accounting w/$ Total 6 3" xfId="17395" xr:uid="{33EA7281-1BB3-4A9D-8F9A-9EA8311CAFA0}"/>
    <cellStyle name="Accounting w/$ Total 6 4" xfId="10181" xr:uid="{05301534-0E08-4F70-979F-C47576036BFA}"/>
    <cellStyle name="Accounting w/$ Total 6 5" xfId="22885" xr:uid="{F4AF3BC8-5673-4080-8D6D-C3FB4B9B9FB3}"/>
    <cellStyle name="Accounting w/$ Total 6 6" xfId="11022" xr:uid="{8376285E-0CF7-4EAD-9DAA-EEE6C409526A}"/>
    <cellStyle name="Accounting w/$ Total 6 7" xfId="11165" xr:uid="{02131975-163E-4B3D-98B6-8063CA09CED4}"/>
    <cellStyle name="Accounting w/$ Total 6 8" xfId="30740" xr:uid="{52482A07-7CA0-4ABB-8A99-8C345B18C636}"/>
    <cellStyle name="Accounting w/$ Total 6 9" xfId="18905" xr:uid="{F46C19F1-EC39-4CA3-9C2D-D8C3ABD6BC5C}"/>
    <cellStyle name="Accounting w/$ Total 7" xfId="13109" xr:uid="{CABFB927-51B4-4FE1-B432-990EA40B7943}"/>
    <cellStyle name="Accounting w/$ Total 7 10" xfId="36853" xr:uid="{ECA0DBA4-CFA7-4AA7-901D-61DEBF827BD2}"/>
    <cellStyle name="Accounting w/$ Total 7 11" xfId="39338" xr:uid="{A5C6FF04-D9EA-412F-918A-6EC701B7EAC7}"/>
    <cellStyle name="Accounting w/$ Total 7 12" xfId="41985" xr:uid="{5D75303D-F2E1-4440-BBD9-A9446D6D7259}"/>
    <cellStyle name="Accounting w/$ Total 7 2" xfId="16131" xr:uid="{6F04C58C-0C9C-4DF1-B39C-CE974B5216E1}"/>
    <cellStyle name="Accounting w/$ Total 7 3" xfId="18879" xr:uid="{C80720F4-B55C-498C-842F-CEB1071962FF}"/>
    <cellStyle name="Accounting w/$ Total 7 4" xfId="21545" xr:uid="{86417C5F-0ABF-4D98-BA34-6541EC2B55CE}"/>
    <cellStyle name="Accounting w/$ Total 7 5" xfId="24378" xr:uid="{34DC912C-F368-4E4F-BAF2-2AA65C5B66BA}"/>
    <cellStyle name="Accounting w/$ Total 7 6" xfId="26936" xr:uid="{CBD3DDE4-0F7A-4040-91B9-54BEE98FEF7F}"/>
    <cellStyle name="Accounting w/$ Total 7 7" xfId="29489" xr:uid="{66203F89-372F-4369-BA30-87104260C5C6}"/>
    <cellStyle name="Accounting w/$ Total 7 8" xfId="32012" xr:uid="{01C55C52-61FF-4782-8162-A3038A5CBFE5}"/>
    <cellStyle name="Accounting w/$ Total 7 9" xfId="34413" xr:uid="{7C88624D-07EA-4EB5-95B1-BC5C16333B17}"/>
    <cellStyle name="Accounting w/$ Total 8" xfId="12692" xr:uid="{0A4A9170-5F89-4C87-A04A-FC87F6C15BD1}"/>
    <cellStyle name="Accounting w/$ Total 8 10" xfId="36526" xr:uid="{B4F053E2-A65E-4EE8-AD79-B7095D289115}"/>
    <cellStyle name="Accounting w/$ Total 8 11" xfId="39000" xr:uid="{EE1BE416-DF4C-48B2-9A44-D0F3356EBE26}"/>
    <cellStyle name="Accounting w/$ Total 8 12" xfId="41620" xr:uid="{FCFB7E89-89A3-45FB-AC6C-B3906354F654}"/>
    <cellStyle name="Accounting w/$ Total 8 2" xfId="15718" xr:uid="{98FAB378-2492-4135-B74A-566B3FD60B53}"/>
    <cellStyle name="Accounting w/$ Total 8 3" xfId="18494" xr:uid="{21D65A37-1749-465A-BB90-C08485EECA44}"/>
    <cellStyle name="Accounting w/$ Total 8 4" xfId="21134" xr:uid="{765CBF59-C533-43E0-8469-36C11D4CF770}"/>
    <cellStyle name="Accounting w/$ Total 8 5" xfId="23990" xr:uid="{D75007CA-AD2D-4016-B1E5-24560CAAE664}"/>
    <cellStyle name="Accounting w/$ Total 8 6" xfId="26533" xr:uid="{AD93CAC9-578D-4173-BDE2-54BD51269555}"/>
    <cellStyle name="Accounting w/$ Total 8 7" xfId="29120" xr:uid="{A8DDE2D8-91BD-4E09-B584-0B327B7C4F3F}"/>
    <cellStyle name="Accounting w/$ Total 8 8" xfId="31712" xr:uid="{089B9F63-5696-4D55-BD89-4C012C995DF8}"/>
    <cellStyle name="Accounting w/$ Total 8 9" xfId="34111" xr:uid="{C56A9297-9808-4C84-BEC7-6B474F5A655B}"/>
    <cellStyle name="Accounting w/$ Total 9" xfId="13111" xr:uid="{78656C65-ED4E-4894-ADA4-4A99118545E7}"/>
    <cellStyle name="Accounting w/$ Total 9 10" xfId="36855" xr:uid="{BA1E6D7A-4D91-4C4B-AE02-293041F12CA6}"/>
    <cellStyle name="Accounting w/$ Total 9 11" xfId="39340" xr:uid="{7AFC6063-7AEB-402D-9CFF-2D784468A7C8}"/>
    <cellStyle name="Accounting w/$ Total 9 12" xfId="41987" xr:uid="{60839C19-AC94-4C33-A955-2FECDD724CC2}"/>
    <cellStyle name="Accounting w/$ Total 9 2" xfId="16133" xr:uid="{DD613C52-E674-4856-8711-AD05C507042F}"/>
    <cellStyle name="Accounting w/$ Total 9 3" xfId="18881" xr:uid="{CE54306E-8368-4A49-BD88-1E019D1697AD}"/>
    <cellStyle name="Accounting w/$ Total 9 4" xfId="21547" xr:uid="{F483D4B7-5E85-41A1-966C-E476B67B38D5}"/>
    <cellStyle name="Accounting w/$ Total 9 5" xfId="24380" xr:uid="{D0A30B5E-6B8B-494E-A0A8-54FE19304F0F}"/>
    <cellStyle name="Accounting w/$ Total 9 6" xfId="26938" xr:uid="{E22A4C3B-79C2-454F-AA93-53614DE80912}"/>
    <cellStyle name="Accounting w/$ Total 9 7" xfId="29491" xr:uid="{8669D815-DAD4-44A3-AAFA-5F6F9159D74A}"/>
    <cellStyle name="Accounting w/$ Total 9 8" xfId="32014" xr:uid="{1B95AC5C-50B3-4A76-9DBF-839BC0023008}"/>
    <cellStyle name="Accounting w/$ Total 9 9" xfId="34415" xr:uid="{D85896DD-3B9A-4893-9C9C-7F63A5E73B1A}"/>
    <cellStyle name="Accounting w/o $" xfId="1353" xr:uid="{00000000-0005-0000-0000-0000C4020000}"/>
    <cellStyle name="Acinput" xfId="1354" xr:uid="{00000000-0005-0000-0000-0000C5020000}"/>
    <cellStyle name="Acinput 2" xfId="5686" xr:uid="{00000000-0005-0000-0000-0000C6020000}"/>
    <cellStyle name="Acinput 2 2" xfId="12817" xr:uid="{96909E23-C521-4697-AE1F-FC44842FB17E}"/>
    <cellStyle name="Acinput 2 3" xfId="14239" xr:uid="{F40EB82F-70F0-4CA9-B2F8-4D4EBCA8893D}"/>
    <cellStyle name="Acinput 3" xfId="11684" xr:uid="{2313BAE7-31A3-41D6-B0ED-9D967BA4FBB7}"/>
    <cellStyle name="Acinput 3 2" xfId="17511" xr:uid="{5CD4EE4F-BF41-4FC4-9A07-7A5C1D7A9F8C}"/>
    <cellStyle name="Acinput 4" xfId="11546" xr:uid="{0179387E-8D6D-4156-9307-691EBA2CFE08}"/>
    <cellStyle name="Acinput 4 2" xfId="14611" xr:uid="{E572543B-C76A-4352-A242-877DB6371067}"/>
    <cellStyle name="Acinput 4 3" xfId="10157" xr:uid="{49131E4A-0164-400D-9FDF-526EC12802DF}"/>
    <cellStyle name="Acinput 4 4" xfId="11145" xr:uid="{A2762047-6A98-4A27-90E2-06CDF1E33634}"/>
    <cellStyle name="Acinput 4 5" xfId="21727" xr:uid="{A635F366-4E5F-4415-B326-BB8E503011E4}"/>
    <cellStyle name="Acinput 4 6" xfId="40548" xr:uid="{A5945865-7893-4BEA-96DB-0CC6255480BB}"/>
    <cellStyle name="Acinput 5" xfId="11572" xr:uid="{EBB47A2F-65E6-41E4-9A0D-7F7B3861E9DA}"/>
    <cellStyle name="Acinput 6" xfId="12729" xr:uid="{197AED7E-4F13-4B96-879E-D4FF93F971A5}"/>
    <cellStyle name="Acinput 6 2" xfId="21171" xr:uid="{E3E1F76D-27FC-4F15-9E60-6B18EC89E432}"/>
    <cellStyle name="Acinput 6 3" xfId="39037" xr:uid="{4E74A62F-8A82-485B-8168-E32314A9B489}"/>
    <cellStyle name="Acinput 6 4" xfId="41657" xr:uid="{9BAC52CC-B128-403C-80EB-6B9CBA05E261}"/>
    <cellStyle name="Acinput 7" xfId="13153" xr:uid="{CE31529E-301E-4D32-9A4B-3E9D68CB4167}"/>
    <cellStyle name="Acinput 8" xfId="12762" xr:uid="{C2D6EEB7-89E4-4F1C-BAA4-9508087EE2D3}"/>
    <cellStyle name="Acinput 9" xfId="12783" xr:uid="{C1A81299-A703-4C81-A867-D23907AE1BEE}"/>
    <cellStyle name="Acinput,," xfId="1355" xr:uid="{00000000-0005-0000-0000-0000C7020000}"/>
    <cellStyle name="Acinput,, 2" xfId="5687" xr:uid="{00000000-0005-0000-0000-0000C8020000}"/>
    <cellStyle name="Acinput,, 2 2" xfId="12818" xr:uid="{68139CEC-3172-414E-8CAE-FF58B310806D}"/>
    <cellStyle name="Acinput,, 2 3" xfId="14240" xr:uid="{1752FCE0-680F-4B88-8452-C9ED8DA99473}"/>
    <cellStyle name="Acinput,, 3" xfId="11683" xr:uid="{B1C96C35-43B9-4B87-A4CE-454664EFDA98}"/>
    <cellStyle name="Acinput,, 3 2" xfId="17510" xr:uid="{810633ED-F52A-4DDA-A35A-9FD1A728295A}"/>
    <cellStyle name="Acinput,, 4" xfId="11545" xr:uid="{85CE6D5C-5B35-4EDD-87FD-7DA0F370CC50}"/>
    <cellStyle name="Acinput,, 4 2" xfId="14610" xr:uid="{DA43F73E-8581-45F2-B1C5-ECFB95172A7F}"/>
    <cellStyle name="Acinput,, 4 3" xfId="10156" xr:uid="{2B7F19A8-73F0-4836-A44B-DAF1DF58EE9D}"/>
    <cellStyle name="Acinput,, 4 4" xfId="11144" xr:uid="{87BD89DE-4E05-4F6E-BB81-4E8108E3E7C9}"/>
    <cellStyle name="Acinput,, 4 5" xfId="21588" xr:uid="{A089D685-BA9A-49D3-A444-406FBDEA2E7F}"/>
    <cellStyle name="Acinput,, 4 6" xfId="40547" xr:uid="{A6B45BB6-A7E3-4700-9399-521130DB4B39}"/>
    <cellStyle name="Acinput,, 5" xfId="11571" xr:uid="{21830CF9-5C0B-4F0F-9E75-52B80A326380}"/>
    <cellStyle name="Acinput,, 6" xfId="12728" xr:uid="{5B00FCE4-1BCA-44B9-8368-6220F287CEE3}"/>
    <cellStyle name="Acinput,, 6 2" xfId="21170" xr:uid="{485360B1-EB57-47FE-BE91-D6CC733C7D7D}"/>
    <cellStyle name="Acinput,, 6 3" xfId="39036" xr:uid="{DDA191B3-B1B7-4C59-8752-2F77E982F82D}"/>
    <cellStyle name="Acinput,, 6 4" xfId="41656" xr:uid="{14DF3D4C-5BCA-4D5F-98B1-228532E4D7C9}"/>
    <cellStyle name="Acinput,, 7" xfId="13152" xr:uid="{96271103-2EF5-42FE-A7D9-620391095C1A}"/>
    <cellStyle name="Acinput,, 8" xfId="12761" xr:uid="{671528AE-A05C-4EE8-BE1F-6AB21948FA8D}"/>
    <cellStyle name="Acinput,, 9" xfId="12782" xr:uid="{1C48B970-2A32-4166-B96D-8CDEDD94AB7C}"/>
    <cellStyle name="Acoutput" xfId="1356" xr:uid="{00000000-0005-0000-0000-0000C9020000}"/>
    <cellStyle name="Acoutput 2" xfId="5688" xr:uid="{00000000-0005-0000-0000-0000CA020000}"/>
    <cellStyle name="Acoutput 2 2" xfId="12819" xr:uid="{5E04CDCC-AAC4-4DA5-B679-7BF3EF96E6D3}"/>
    <cellStyle name="Acoutput 2 3" xfId="14241" xr:uid="{591E00C9-BA79-4CE0-9B02-613EFEBE51FB}"/>
    <cellStyle name="Acoutput 3" xfId="11682" xr:uid="{B6C24B10-8261-4973-90DF-BDCB3A90FD95}"/>
    <cellStyle name="Acoutput 3 2" xfId="17509" xr:uid="{B9450597-5D6D-4C2D-ADE3-3573CC6B352D}"/>
    <cellStyle name="Acoutput 4" xfId="11544" xr:uid="{BDB12F94-1FDA-4E71-A2F2-C1EE7E9F643F}"/>
    <cellStyle name="Acoutput 4 2" xfId="14609" xr:uid="{9DEF05FC-B8D8-4EC4-B8E8-1A15CC033FC4}"/>
    <cellStyle name="Acoutput 4 3" xfId="10161" xr:uid="{9CB22A22-AA55-4D6E-974E-89ACC5793BBF}"/>
    <cellStyle name="Acoutput 4 4" xfId="11143" xr:uid="{8520F7E2-8E1E-4565-90BA-53AA5FF5A862}"/>
    <cellStyle name="Acoutput 4 5" xfId="21262" xr:uid="{CDDDA00D-6EEF-4696-B77A-7825B0126A19}"/>
    <cellStyle name="Acoutput 4 6" xfId="40546" xr:uid="{F2B70CCD-A184-499F-A7A5-6EB838A542F1}"/>
    <cellStyle name="Acoutput 5" xfId="11570" xr:uid="{A2B6394E-9768-436E-840C-E611385998B9}"/>
    <cellStyle name="Acoutput 6" xfId="12727" xr:uid="{42D151BC-4A74-447F-B221-009501B866AB}"/>
    <cellStyle name="Acoutput 6 2" xfId="21169" xr:uid="{F1A79F00-CB85-4B39-9C58-7F7FD6F1BBD1}"/>
    <cellStyle name="Acoutput 6 3" xfId="39035" xr:uid="{079F138E-7D34-4553-876F-11A2E3ED83A0}"/>
    <cellStyle name="Acoutput 6 4" xfId="41655" xr:uid="{C24358A3-9B56-4F0B-9738-604E9623D427}"/>
    <cellStyle name="Acoutput 7" xfId="13151" xr:uid="{3BEDDE22-876E-4ABA-A01D-328FA56BB773}"/>
    <cellStyle name="Acoutput 8" xfId="12760" xr:uid="{201950DE-81BD-445D-A772-11AEA314563E}"/>
    <cellStyle name="Acoutput 9" xfId="12781" xr:uid="{6AA89BDF-13FA-4A42-A8CF-B356DCD4AAEF}"/>
    <cellStyle name="Acoutput,," xfId="1357" xr:uid="{00000000-0005-0000-0000-0000CB020000}"/>
    <cellStyle name="Acoutput,, 2" xfId="5689" xr:uid="{00000000-0005-0000-0000-0000CC020000}"/>
    <cellStyle name="Acoutput,, 2 2" xfId="12820" xr:uid="{2468DAD8-38AD-4742-A428-C9E8BD8053DB}"/>
    <cellStyle name="Acoutput,, 2 3" xfId="14242" xr:uid="{71A8DB8A-F6C3-4B30-AB1F-385EDE52CB3A}"/>
    <cellStyle name="Acoutput,, 3" xfId="11681" xr:uid="{FB66DE7E-FAB8-4DE4-86B3-787F512D7B20}"/>
    <cellStyle name="Acoutput,, 3 2" xfId="17508" xr:uid="{420AA342-F3E6-4277-AC50-15F1FC3A7222}"/>
    <cellStyle name="Acoutput,, 4" xfId="11543" xr:uid="{D62FA2D6-E917-4C76-97E1-1DF6FCBF7770}"/>
    <cellStyle name="Acoutput,, 4 2" xfId="14608" xr:uid="{7AA2F0E6-8F00-4FF5-8754-45573BAE460D}"/>
    <cellStyle name="Acoutput,, 4 3" xfId="10160" xr:uid="{486D1D4D-CB3C-430E-92DC-2B9F63244123}"/>
    <cellStyle name="Acoutput,, 4 4" xfId="11142" xr:uid="{43E1B7A9-8CC7-4415-98F0-DB2F9CF2C286}"/>
    <cellStyle name="Acoutput,, 4 5" xfId="21261" xr:uid="{334977A0-5193-4E82-AF43-B761C012B8FD}"/>
    <cellStyle name="Acoutput,, 4 6" xfId="40545" xr:uid="{2EE07819-CA05-4740-9AFF-2EBD7BF50E66}"/>
    <cellStyle name="Acoutput,, 5" xfId="11569" xr:uid="{0C99F138-7802-4F90-99BE-5C4FDEEB6722}"/>
    <cellStyle name="Acoutput,, 6" xfId="12726" xr:uid="{398ABE07-BCCC-45C3-9115-7093FEBD1C70}"/>
    <cellStyle name="Acoutput,, 6 2" xfId="21168" xr:uid="{DBB59726-AB80-4891-89D0-B22F754F81C2}"/>
    <cellStyle name="Acoutput,, 6 3" xfId="39034" xr:uid="{B084A722-4CD8-4FD2-BB12-CF06B454732C}"/>
    <cellStyle name="Acoutput,, 6 4" xfId="41654" xr:uid="{E7338287-73A4-4BFA-968F-95A04960A56D}"/>
    <cellStyle name="Acoutput,, 7" xfId="13150" xr:uid="{69F4308B-2E00-4B58-AD6E-CFDCF29D6784}"/>
    <cellStyle name="Acoutput,, 8" xfId="12759" xr:uid="{A404FFB3-8565-4A67-A6E9-360F0DB855FA}"/>
    <cellStyle name="Acoutput,, 9" xfId="12780" xr:uid="{E4C5CEFB-30B8-43E4-A531-499DF4795877}"/>
    <cellStyle name="Actual Date" xfId="1358" xr:uid="{00000000-0005-0000-0000-0000CD020000}"/>
    <cellStyle name="AFE" xfId="1359" xr:uid="{00000000-0005-0000-0000-0000CE020000}"/>
    <cellStyle name="al" xfId="1360" xr:uid="{00000000-0005-0000-0000-0000CF020000}"/>
    <cellStyle name="Amount_EQU_RIGH.XLS_Equity market_Preferred Securities " xfId="1361" xr:uid="{00000000-0005-0000-0000-0000D0020000}"/>
    <cellStyle name="Apershare" xfId="1362" xr:uid="{00000000-0005-0000-0000-0000D1020000}"/>
    <cellStyle name="Apershare 2" xfId="5690" xr:uid="{00000000-0005-0000-0000-0000D2020000}"/>
    <cellStyle name="Apershare 2 2" xfId="12821" xr:uid="{806F8F93-D43E-4FCE-8FFC-9FCD72951B7A}"/>
    <cellStyle name="Apershare 2 3" xfId="14243" xr:uid="{BF4AA701-013E-4B0B-852F-ACBA27B8AF35}"/>
    <cellStyle name="Apershare 3" xfId="11679" xr:uid="{20F34909-B11A-47F2-85CE-5DBC526C2365}"/>
    <cellStyle name="Apershare 3 2" xfId="17506" xr:uid="{71C8A4DC-68A6-41C0-9CF2-4B348050EE00}"/>
    <cellStyle name="Apershare 4" xfId="11542" xr:uid="{19781CBC-27DC-4B6E-8B41-89A5D26DBE2E}"/>
    <cellStyle name="Apershare 4 2" xfId="14607" xr:uid="{FA404481-A7E2-41DD-BC5C-483857BC6B0A}"/>
    <cellStyle name="Apershare 4 3" xfId="10159" xr:uid="{26A7EFFE-DB62-4C0B-8EF1-A53F8033938B}"/>
    <cellStyle name="Apershare 4 4" xfId="11141" xr:uid="{9C3AD7F1-B8D8-4EC1-93E9-B6286155FB89}"/>
    <cellStyle name="Apershare 4 5" xfId="21362" xr:uid="{798E43C9-DD84-4866-9A1B-CDE7841FACE4}"/>
    <cellStyle name="Apershare 4 6" xfId="40544" xr:uid="{9983FBBC-F3EB-46D1-9644-46DB884C7194}"/>
    <cellStyle name="Apershare 5" xfId="11568" xr:uid="{C8472EA5-5EA8-4239-A02F-87865A92CD51}"/>
    <cellStyle name="Apershare 6" xfId="12723" xr:uid="{FE32403F-86D2-45F9-9DC8-B3BDDD1522FE}"/>
    <cellStyle name="Apershare 6 2" xfId="21165" xr:uid="{51729B8B-1A0D-4163-98EA-232115789504}"/>
    <cellStyle name="Apershare 6 3" xfId="39031" xr:uid="{9DE9AE79-3372-4E5E-9BD0-F826D65DE4BE}"/>
    <cellStyle name="Apershare 6 4" xfId="41651" xr:uid="{F8C6BB60-81E1-409B-81AE-DED18465722B}"/>
    <cellStyle name="Apershare 7" xfId="13148" xr:uid="{22B83F0C-2DB7-48D7-83C4-E2398053DB53}"/>
    <cellStyle name="Apershare 8" xfId="12757" xr:uid="{4322BF1F-F28E-4D03-87EF-A6CF083C4C24}"/>
    <cellStyle name="Apershare 9" xfId="12779" xr:uid="{EED8D453-F683-4A44-B6AE-C33C23A69C08}"/>
    <cellStyle name="Aprice" xfId="1363" xr:uid="{00000000-0005-0000-0000-0000D3020000}"/>
    <cellStyle name="Aprice 2" xfId="5691" xr:uid="{00000000-0005-0000-0000-0000D4020000}"/>
    <cellStyle name="Aprice 2 2" xfId="12822" xr:uid="{D1B8E629-D524-4B48-B0E5-24B7A6083F4E}"/>
    <cellStyle name="Aprice 2 3" xfId="14244" xr:uid="{383EE143-0077-48D6-96A2-677AF893C22D}"/>
    <cellStyle name="Aprice 3" xfId="11678" xr:uid="{A644B756-6706-4745-96FB-C755F363DCAE}"/>
    <cellStyle name="Aprice 3 2" xfId="17505" xr:uid="{725598F9-725F-4732-A208-23749E1C42F2}"/>
    <cellStyle name="Aprice 4" xfId="11541" xr:uid="{1B96049C-63DF-4C44-A736-0DB111D3EF05}"/>
    <cellStyle name="Aprice 4 2" xfId="14606" xr:uid="{C91E5469-4CD7-4FF0-B608-938D3530CE2D}"/>
    <cellStyle name="Aprice 4 3" xfId="10155" xr:uid="{4578F45C-1159-406E-B649-34619C58B647}"/>
    <cellStyle name="Aprice 4 4" xfId="11140" xr:uid="{64B231AB-234F-49F4-9E91-4EEAFD353AD7}"/>
    <cellStyle name="Aprice 4 5" xfId="21272" xr:uid="{6144E2C8-FB28-4B1C-9275-1CC0E2C17A30}"/>
    <cellStyle name="Aprice 4 6" xfId="40543" xr:uid="{1461E303-D22C-4DAA-8BCC-165BBEE4D1AE}"/>
    <cellStyle name="Aprice 5" xfId="11567" xr:uid="{E3ED6B2F-5052-4D4C-A05D-8BA6F490BA95}"/>
    <cellStyle name="Aprice 6" xfId="12722" xr:uid="{9E4FCC17-2EF5-4843-9FB0-B904E8DD4972}"/>
    <cellStyle name="Aprice 6 2" xfId="21164" xr:uid="{CA939431-DDAE-4862-9794-0E50BEBEF830}"/>
    <cellStyle name="Aprice 6 3" xfId="39030" xr:uid="{A15727A1-771F-48CA-BF69-857200AF702D}"/>
    <cellStyle name="Aprice 6 4" xfId="41650" xr:uid="{2A184277-C039-4526-A0AE-E9C2A59CD573}"/>
    <cellStyle name="Aprice 7" xfId="13147" xr:uid="{6075854C-F824-4A6C-82C4-2CAB6447AFB0}"/>
    <cellStyle name="Aprice 8" xfId="12756" xr:uid="{FC5DFAB6-85BE-4D29-932B-34F25C33D892}"/>
    <cellStyle name="Aprice 9" xfId="12778" xr:uid="{859E16B0-8695-4707-9E35-D64DC38032A7}"/>
    <cellStyle name="ar" xfId="1364" xr:uid="{00000000-0005-0000-0000-0000D5020000}"/>
    <cellStyle name="ar 10" xfId="11547" xr:uid="{39877406-B086-42C8-A7FF-DAD4AD207F01}"/>
    <cellStyle name="ar 10 10" xfId="22673" xr:uid="{DD7D2DB0-5082-4520-B1E6-7BC75EE8DF06}"/>
    <cellStyle name="ar 10 11" xfId="24273" xr:uid="{2C023DD0-A87F-41A9-A4AD-B554CC5EE911}"/>
    <cellStyle name="ar 10 12" xfId="40549" xr:uid="{FB01394A-24ED-4212-804D-7BA622606C97}"/>
    <cellStyle name="ar 10 2" xfId="14612" xr:uid="{98203FD5-BEE2-4405-A230-63748D03CEF5}"/>
    <cellStyle name="ar 10 3" xfId="17380" xr:uid="{EBDE3FC1-78E2-4874-BBED-25D26971BA96}"/>
    <cellStyle name="ar 10 4" xfId="10166" xr:uid="{C2D37CC9-B219-43AF-9973-568D588DEB65}"/>
    <cellStyle name="ar 10 5" xfId="22871" xr:uid="{089C2FA4-1B48-4047-B2E0-9F3D92158351}"/>
    <cellStyle name="ar 10 6" xfId="11007" xr:uid="{D713572F-BAC1-4FE2-9818-3D84FF388D07}"/>
    <cellStyle name="ar 10 7" xfId="11146" xr:uid="{7AF23F92-B337-4CC2-8548-1BC9D8F80D7D}"/>
    <cellStyle name="ar 10 8" xfId="30728" xr:uid="{86076E73-B288-4406-8E48-F1353D79C82D}"/>
    <cellStyle name="ar 10 9" xfId="18804" xr:uid="{EE2812CA-402E-42A0-96DE-B7CB95C13CD2}"/>
    <cellStyle name="ar 11" xfId="11691" xr:uid="{4DB9C0AC-C28F-4CA8-BF3C-D50481B1A30E}"/>
    <cellStyle name="ar 11 10" xfId="35638" xr:uid="{3F41EF24-368A-4609-AD72-BBE109C51FAA}"/>
    <cellStyle name="ar 11 11" xfId="38072" xr:uid="{2F9E0C26-70BD-44A1-B226-BC8EC1366946}"/>
    <cellStyle name="ar 11 12" xfId="40664" xr:uid="{C93BE58F-AEA8-4034-BBFE-F537FAE87D0A}"/>
    <cellStyle name="ar 11 2" xfId="14744" xr:uid="{97B61402-8AD0-4795-8E23-E5216E16A8E4}"/>
    <cellStyle name="ar 11 3" xfId="17518" xr:uid="{83AFF198-114A-4D53-884E-582D724B3F9C}"/>
    <cellStyle name="ar 11 4" xfId="20142" xr:uid="{8466FDCE-61A1-4B2A-9A54-72807CA84B58}"/>
    <cellStyle name="ar 11 5" xfId="23001" xr:uid="{B349D37A-3672-4C4A-A42F-87E78D645752}"/>
    <cellStyle name="ar 11 6" xfId="25560" xr:uid="{F712F71B-37EF-4DE3-98A6-89EC3CFCA24C}"/>
    <cellStyle name="ar 11 7" xfId="28165" xr:uid="{9364E84D-BF1F-48B9-9664-3167929CCEFA}"/>
    <cellStyle name="ar 11 8" xfId="30836" xr:uid="{CF0EEC8E-47DF-4021-90C2-C4F598F4ACF7}"/>
    <cellStyle name="ar 11 9" xfId="33235" xr:uid="{07E7C274-9AC4-49BF-9381-D0D9E64C13D1}"/>
    <cellStyle name="ar 12" xfId="11554" xr:uid="{2D02D008-7A00-4A49-8917-8BBECAE95E3A}"/>
    <cellStyle name="ar 12 10" xfId="22678" xr:uid="{051099C2-4709-47F3-8FF0-B41A83AEFB14}"/>
    <cellStyle name="ar 12 11" xfId="24299" xr:uid="{F6C48F1D-29C6-4D55-B31A-5C9B43636A1E}"/>
    <cellStyle name="ar 12 12" xfId="40554" xr:uid="{C0CD4A91-F2AA-4BC7-8161-50D7B44DE180}"/>
    <cellStyle name="ar 12 2" xfId="14618" xr:uid="{EF20884E-DA08-46DA-BCBB-6CA872CD8EC0}"/>
    <cellStyle name="ar 12 3" xfId="17387" xr:uid="{AA3872E2-EB90-44FF-A5E3-B8EB86C6253A}"/>
    <cellStyle name="ar 12 4" xfId="10171" xr:uid="{C9342066-2384-4893-8F15-35FDD2F20E5A}"/>
    <cellStyle name="ar 12 5" xfId="22877" xr:uid="{6C7A0CB3-6419-4966-BC48-F426803E47D9}"/>
    <cellStyle name="ar 12 6" xfId="11014" xr:uid="{EE73FFB2-95E6-4483-BBEF-2F65FF442316}"/>
    <cellStyle name="ar 12 7" xfId="11153" xr:uid="{08935C57-360C-4C17-8B9A-45E2D1A0C8D7}"/>
    <cellStyle name="ar 12 8" xfId="30732" xr:uid="{C8E68C61-79F8-4B47-B62E-CD850317B6EB}"/>
    <cellStyle name="ar 12 9" xfId="18820" xr:uid="{50AC24C3-89EF-4B04-985A-C3607DF4EE65}"/>
    <cellStyle name="ar 13" xfId="11559" xr:uid="{5DD7BE65-1593-4462-8D30-CAB86FE2C35C}"/>
    <cellStyle name="ar 13 10" xfId="22736" xr:uid="{91EE6577-2110-47AF-8C3C-3F2EC3918B7F}"/>
    <cellStyle name="ar 13 11" xfId="24307" xr:uid="{28B2CCC4-C301-4707-8B7A-439648A4F255}"/>
    <cellStyle name="ar 13 12" xfId="40559" xr:uid="{25F4DE8F-94B4-45CB-8728-BDED24391D48}"/>
    <cellStyle name="ar 13 2" xfId="14623" xr:uid="{E0CED2AE-DD8F-4C3A-B737-85AE80241A9B}"/>
    <cellStyle name="ar 13 3" xfId="17392" xr:uid="{204151EB-556B-4BEA-B15C-B773BFC82D35}"/>
    <cellStyle name="ar 13 4" xfId="10176" xr:uid="{C62BF291-2DCE-451B-A48A-00ACD3239E3A}"/>
    <cellStyle name="ar 13 5" xfId="22882" xr:uid="{567C0D56-8281-47C9-A2EC-74CCFB51B9BC}"/>
    <cellStyle name="ar 13 6" xfId="11019" xr:uid="{BD5C8D95-FF0C-4F03-9730-39156EF6113B}"/>
    <cellStyle name="ar 13 7" xfId="11159" xr:uid="{81EED426-FA79-4D1F-9DB3-B0C329F2E66B}"/>
    <cellStyle name="ar 13 8" xfId="30737" xr:uid="{5AF45A01-4846-4356-9417-3F4F0E346CE4}"/>
    <cellStyle name="ar 13 9" xfId="18827" xr:uid="{5AF1EEE6-B5A3-4C14-8317-49FEAAFDFEC4}"/>
    <cellStyle name="ar 14" xfId="11566" xr:uid="{BBADF9C5-8794-48E0-BC4E-0D68A345A93E}"/>
    <cellStyle name="ar 14 10" xfId="22749" xr:uid="{EC92C904-5312-49FD-9B95-7AD3FA9A57CB}"/>
    <cellStyle name="ar 14 11" xfId="24324" xr:uid="{8EBCB595-D1C6-4FA9-BC9F-91266D6CA5D8}"/>
    <cellStyle name="ar 14 12" xfId="40564" xr:uid="{7F15B368-D62A-481F-81DE-5F1F72CEDD64}"/>
    <cellStyle name="ar 14 2" xfId="14629" xr:uid="{3B634AD9-790A-44C1-9DCF-D0F5C84FD2F6}"/>
    <cellStyle name="ar 14 3" xfId="17399" xr:uid="{B339E25D-8D28-4BBA-AC34-F85BF623CE05}"/>
    <cellStyle name="ar 14 4" xfId="10183" xr:uid="{21779280-6F4C-4D38-97A5-67406A1342A0}"/>
    <cellStyle name="ar 14 5" xfId="22889" xr:uid="{492E7C6E-5F24-41FF-9DB3-0AE0630E1DE9}"/>
    <cellStyle name="ar 14 6" xfId="11025" xr:uid="{05519C6F-D8B1-4509-BFD7-047B33A42363}"/>
    <cellStyle name="ar 14 7" xfId="11162" xr:uid="{2BB8B6C9-A112-4B25-9FAE-7D70FCD106DA}"/>
    <cellStyle name="ar 14 8" xfId="30742" xr:uid="{B2AD5AB9-59B3-4B01-ACFF-FFECD3FFDE9A}"/>
    <cellStyle name="ar 14 9" xfId="18913" xr:uid="{A3974D36-BB1D-4D76-8F4C-4ACD5479CCDC}"/>
    <cellStyle name="ar 15" xfId="12432" xr:uid="{02CD366F-A99A-461D-B32E-33D72C8B13DA}"/>
    <cellStyle name="ar 15 10" xfId="36302" xr:uid="{4289D075-1CA9-4492-87A5-F21B7BB74E15}"/>
    <cellStyle name="ar 15 11" xfId="38784" xr:uid="{364C7A8C-A409-4D0E-A1C8-6BB10417551D}"/>
    <cellStyle name="ar 15 12" xfId="41380" xr:uid="{1463C584-7ED2-4C68-96D8-8D864DD3B75C}"/>
    <cellStyle name="ar 15 2" xfId="15464" xr:uid="{1FEEF377-E9DE-4DEE-81AE-CE6A58E1F58F}"/>
    <cellStyle name="ar 15 3" xfId="18249" xr:uid="{4DB4C80A-2695-4D4D-AB55-3A1066DF6419}"/>
    <cellStyle name="ar 15 4" xfId="20880" xr:uid="{4E3D28FD-0A95-4B64-A994-AEDAE68C6F79}"/>
    <cellStyle name="ar 15 5" xfId="23737" xr:uid="{892CC8BE-52B5-4536-9B39-30E397C3EB65}"/>
    <cellStyle name="ar 15 6" xfId="26280" xr:uid="{88D923EC-3F1D-415F-B9E8-F6FEBF3BC761}"/>
    <cellStyle name="ar 15 7" xfId="28876" xr:uid="{5F1F2EF4-00B7-4D98-91F1-CE8A4328B716}"/>
    <cellStyle name="ar 15 8" xfId="31512" xr:uid="{E3919E60-EA51-41A2-A5E6-CFC82FE70BD5}"/>
    <cellStyle name="ar 15 9" xfId="33911" xr:uid="{2D467D05-9336-469D-AC0D-F76F18166BE2}"/>
    <cellStyle name="ar 16" xfId="13107" xr:uid="{02DAAED8-EDFE-4254-9711-8A0FE72B1F84}"/>
    <cellStyle name="ar 16 10" xfId="36851" xr:uid="{986A0721-B0FA-4FAC-8C04-99239ECA4A8D}"/>
    <cellStyle name="ar 16 11" xfId="39336" xr:uid="{98B79FC9-8388-45F0-970E-55437B8DB2A1}"/>
    <cellStyle name="ar 16 12" xfId="41983" xr:uid="{A3190068-325A-472F-86E1-0F9349B64FE8}"/>
    <cellStyle name="ar 16 2" xfId="16129" xr:uid="{C044B958-B213-4CF8-BAD0-BD4F44A662B9}"/>
    <cellStyle name="ar 16 3" xfId="18877" xr:uid="{1323E2BB-EB35-4E49-840F-D6E95C6F061A}"/>
    <cellStyle name="ar 16 4" xfId="21543" xr:uid="{4030471B-ED97-461D-A245-A7F5F22DC1A9}"/>
    <cellStyle name="ar 16 5" xfId="24376" xr:uid="{9ED0217E-7402-420C-ABB7-CF7A965E64D5}"/>
    <cellStyle name="ar 16 6" xfId="26934" xr:uid="{5A75C7EC-BD51-4038-BC36-4944B91E7651}"/>
    <cellStyle name="ar 16 7" xfId="29487" xr:uid="{E4FFA5C5-9EEB-4D74-9DB6-BB0A3A349F40}"/>
    <cellStyle name="ar 16 8" xfId="32010" xr:uid="{2D10D16F-14A9-4251-93F4-D19EC5BFF409}"/>
    <cellStyle name="ar 16 9" xfId="34411" xr:uid="{71EF9C51-9E74-468E-A8EB-099B18292E65}"/>
    <cellStyle name="ar 17" xfId="12689" xr:uid="{57D21EEC-28EE-48E4-A15D-AAC38ECDE74A}"/>
    <cellStyle name="ar 17 10" xfId="36523" xr:uid="{95A510D6-B3E5-42D6-A082-FAA02215ED49}"/>
    <cellStyle name="ar 17 11" xfId="38997" xr:uid="{DB83C3E5-584A-44DF-BEDF-E4F648D65874}"/>
    <cellStyle name="ar 17 12" xfId="41617" xr:uid="{7192B3A3-B702-4E77-B3FA-2260AF9E0741}"/>
    <cellStyle name="ar 17 2" xfId="15715" xr:uid="{3BAB22D9-4BA5-49EE-A623-8B6FA11D92A9}"/>
    <cellStyle name="ar 17 3" xfId="18491" xr:uid="{7B70A0F4-23AD-4ADC-B7FD-911FD5954ED8}"/>
    <cellStyle name="ar 17 4" xfId="21131" xr:uid="{7A2C052B-6235-4816-88E3-C8D9FA93BACE}"/>
    <cellStyle name="ar 17 5" xfId="23987" xr:uid="{6BFB50A6-3678-41E8-9CC9-607F71D9A637}"/>
    <cellStyle name="ar 17 6" xfId="26530" xr:uid="{E2F3E23A-5FB3-4F28-8450-A609ECE1517C}"/>
    <cellStyle name="ar 17 7" xfId="29117" xr:uid="{E3BF15C9-F8CB-4D55-ACF2-EDE7A7644772}"/>
    <cellStyle name="ar 17 8" xfId="31709" xr:uid="{0D2CC16C-0AD4-4E32-A15A-E54C95FEF945}"/>
    <cellStyle name="ar 17 9" xfId="34108" xr:uid="{C94CD0C3-250D-4BD1-AFE0-0A6967521C58}"/>
    <cellStyle name="ar 18" xfId="13102" xr:uid="{8642E98F-E7BE-49A3-9E18-BD06F7176A95}"/>
    <cellStyle name="ar 18 10" xfId="36846" xr:uid="{E8287401-E2D3-4933-A5EE-405418B378F8}"/>
    <cellStyle name="ar 18 11" xfId="39331" xr:uid="{9EE374F1-3FCE-4C8D-8554-9904B38F433D}"/>
    <cellStyle name="ar 18 12" xfId="41978" xr:uid="{97731253-42B3-4511-9B02-F73DE3C7DE9A}"/>
    <cellStyle name="ar 18 2" xfId="16124" xr:uid="{41B2C98B-5EB3-4343-A3BC-FC0E0F8F805C}"/>
    <cellStyle name="ar 18 3" xfId="18872" xr:uid="{BB5C5C82-F88D-428A-8E56-C96AA04F52F3}"/>
    <cellStyle name="ar 18 4" xfId="21538" xr:uid="{884CB407-6731-4537-9615-B57AE748FD81}"/>
    <cellStyle name="ar 18 5" xfId="24371" xr:uid="{54A55500-7672-48DF-907D-1ADC7274B4E2}"/>
    <cellStyle name="ar 18 6" xfId="26929" xr:uid="{B9B95436-EF14-484A-A428-15CD9D6E796A}"/>
    <cellStyle name="ar 18 7" xfId="29482" xr:uid="{792C9365-0C2C-4BDD-968A-BDCA340D9D69}"/>
    <cellStyle name="ar 18 8" xfId="32005" xr:uid="{C5BC5E1C-AB28-4C84-BCE3-FC063EFB475D}"/>
    <cellStyle name="ar 18 9" xfId="34406" xr:uid="{FEF6493B-C8A0-4108-9581-144105CD6D27}"/>
    <cellStyle name="ar 19" xfId="13110" xr:uid="{6D713BD9-AD45-4553-9F7D-C0BCA9DD42D0}"/>
    <cellStyle name="ar 19 10" xfId="36854" xr:uid="{C1179275-1521-42F7-85F2-B76C30EA9FFB}"/>
    <cellStyle name="ar 19 11" xfId="39339" xr:uid="{E79EACCB-50E7-470C-BAFD-EF7FFA25FC15}"/>
    <cellStyle name="ar 19 12" xfId="41986" xr:uid="{07A9B8AC-C095-499E-BB02-E1A9EA5782F9}"/>
    <cellStyle name="ar 19 2" xfId="16132" xr:uid="{D78EBFDD-5BC5-439B-8D2B-064F341BA721}"/>
    <cellStyle name="ar 19 3" xfId="18880" xr:uid="{40EF8C93-9154-4A89-A78C-87DB0922173E}"/>
    <cellStyle name="ar 19 4" xfId="21546" xr:uid="{273D391F-6C44-4D89-BDC5-E6DC3235BF01}"/>
    <cellStyle name="ar 19 5" xfId="24379" xr:uid="{ED0B5403-A83A-4BD1-800A-E2D935FAAF01}"/>
    <cellStyle name="ar 19 6" xfId="26937" xr:uid="{2C47E960-B0DB-4FBD-AEC1-36103079B594}"/>
    <cellStyle name="ar 19 7" xfId="29490" xr:uid="{224AC5F7-B54C-4C20-A9DA-5F2FC1FBB996}"/>
    <cellStyle name="ar 19 8" xfId="32013" xr:uid="{DDF60805-7254-4E9B-9C73-9744F0A848CE}"/>
    <cellStyle name="ar 19 9" xfId="34414" xr:uid="{0378EB9F-E6C9-46B9-B67E-FAAAF1D4112F}"/>
    <cellStyle name="ar 2" xfId="6863" xr:uid="{00000000-0005-0000-0000-0000D6020000}"/>
    <cellStyle name="ar 2 10" xfId="11445" xr:uid="{87E8A7D5-B0E9-49FC-A424-45E9FB11D46C}"/>
    <cellStyle name="ar 2 10 10" xfId="14734" xr:uid="{CDBD39F8-2008-4AD4-960B-E8B5D2651579}"/>
    <cellStyle name="ar 2 10 11" xfId="23929" xr:uid="{9CC70F1E-F76D-4AFF-9511-7455132F81D3}"/>
    <cellStyle name="ar 2 10 12" xfId="26870" xr:uid="{4F9438C8-30F7-4C27-A740-D77FEF6EF794}"/>
    <cellStyle name="ar 2 10 2" xfId="14516" xr:uid="{548FC3D8-A23D-4709-A9B1-912AEAC2BBCA}"/>
    <cellStyle name="ar 2 10 3" xfId="10618" xr:uid="{4D80FADE-9D11-4768-9A5F-C32728F0C150}"/>
    <cellStyle name="ar 2 10 4" xfId="10058" xr:uid="{A97D49A7-EBE9-47DC-B883-2AB93582F358}"/>
    <cellStyle name="ar 2 10 5" xfId="22773" xr:uid="{113DE8C7-ADE6-4F7C-9DBE-869339F1E565}"/>
    <cellStyle name="ar 2 10 6" xfId="10908" xr:uid="{1C2F166B-2A8E-4A70-BE83-211DE84D889B}"/>
    <cellStyle name="ar 2 10 7" xfId="10361" xr:uid="{37BC59A3-5CAC-48A4-9712-7BAB537E4EDC}"/>
    <cellStyle name="ar 2 10 8" xfId="30650" xr:uid="{E0CCCBEC-05ED-4FE2-9538-807B9271D178}"/>
    <cellStyle name="ar 2 10 9" xfId="18482" xr:uid="{459AF75E-CD65-4314-87E8-3396F9CDCE63}"/>
    <cellStyle name="ar 2 11" xfId="11592" xr:uid="{0209BE50-1E36-4219-A694-F6AA60462BDA}"/>
    <cellStyle name="ar 2 11 10" xfId="35562" xr:uid="{470B11FE-CCA0-46D9-B145-2D7B5CA01C9B}"/>
    <cellStyle name="ar 2 11 11" xfId="37992" xr:uid="{2424BB72-F92F-4E1A-95D8-99F905807A63}"/>
    <cellStyle name="ar 2 11 12" xfId="40579" xr:uid="{689BDB8B-B4B2-4A01-A4A3-B8ABB420FCAF}"/>
    <cellStyle name="ar 2 11 2" xfId="14648" xr:uid="{6C2BF58F-DB18-4A9B-A3C9-733CF3FCC48F}"/>
    <cellStyle name="ar 2 11 3" xfId="17424" xr:uid="{7114D84C-5DD0-4869-A816-830631A974D7}"/>
    <cellStyle name="ar 2 11 4" xfId="20045" xr:uid="{A23B8EA0-D07C-40B1-8E88-6DBE94F81900}"/>
    <cellStyle name="ar 2 11 5" xfId="22914" xr:uid="{C3E2AB41-D78B-4484-9F51-A2D426854583}"/>
    <cellStyle name="ar 2 11 6" xfId="11050" xr:uid="{219388F1-979C-442E-96A5-00472541A835}"/>
    <cellStyle name="ar 2 11 7" xfId="11197" xr:uid="{0183B0AA-9336-4647-9F29-C0D9E21A57C0}"/>
    <cellStyle name="ar 2 11 8" xfId="30755" xr:uid="{87C01429-5A60-42EA-942F-6733E1C60DCF}"/>
    <cellStyle name="ar 2 11 9" xfId="33159" xr:uid="{DB458C90-F56F-4867-96CE-F2D745B698F6}"/>
    <cellStyle name="ar 2 12" xfId="11448" xr:uid="{35BF9ECE-5F95-4809-964D-7ED16B330097}"/>
    <cellStyle name="ar 2 12 10" xfId="14737" xr:uid="{FC3D75C8-E81A-4412-AC6B-62E71702B636}"/>
    <cellStyle name="ar 2 12 11" xfId="23937" xr:uid="{0403620F-1E02-4D6B-AA8D-BDB78188F77C}"/>
    <cellStyle name="ar 2 12 12" xfId="26877" xr:uid="{06E0FC92-95A2-4533-B0C8-AC13AF5E6A78}"/>
    <cellStyle name="ar 2 12 2" xfId="14519" xr:uid="{AECCB946-6E6D-43A1-B43B-155305AEBDFA}"/>
    <cellStyle name="ar 2 12 3" xfId="10621" xr:uid="{3F9462FA-6867-441B-9942-21685DA96DB6}"/>
    <cellStyle name="ar 2 12 4" xfId="10060" xr:uid="{E6A8B1F8-8850-4275-B6D1-334D864AE9C8}"/>
    <cellStyle name="ar 2 12 5" xfId="22776" xr:uid="{A0C8C31B-AC5A-4EAC-B030-F8440E8E4BE3}"/>
    <cellStyle name="ar 2 12 6" xfId="10911" xr:uid="{C6438683-50E1-46D9-B6C4-6418839CAC34}"/>
    <cellStyle name="ar 2 12 7" xfId="10364" xr:uid="{56184A36-C5D4-4731-86A6-9D814A079688}"/>
    <cellStyle name="ar 2 12 8" xfId="30653" xr:uid="{7EA6D5FF-4470-4770-9646-CE3A08C008DC}"/>
    <cellStyle name="ar 2 12 9" xfId="18504" xr:uid="{A2579229-6DA8-4D18-8DA4-8C16629493C2}"/>
    <cellStyle name="ar 2 13" xfId="11598" xr:uid="{1F340CB7-3810-45A5-9D9A-303640CD31BC}"/>
    <cellStyle name="ar 2 13 10" xfId="35568" xr:uid="{F473F573-50DC-436B-B7B4-06038D628AC1}"/>
    <cellStyle name="ar 2 13 11" xfId="37998" xr:uid="{0D5D7367-DA5F-40FB-9DCC-C248875E571E}"/>
    <cellStyle name="ar 2 13 12" xfId="40585" xr:uid="{1D45122C-A12C-4D79-9CE5-F5A63C3CAABD}"/>
    <cellStyle name="ar 2 13 2" xfId="14654" xr:uid="{590862D2-7971-4FED-B8F4-A944C0A480EE}"/>
    <cellStyle name="ar 2 13 3" xfId="17430" xr:uid="{1C3A2254-6210-4BD3-AA0B-B9E4A5ACEFEF}"/>
    <cellStyle name="ar 2 13 4" xfId="20051" xr:uid="{853E6FFE-EA1F-42C1-B179-F5767260BDC2}"/>
    <cellStyle name="ar 2 13 5" xfId="22920" xr:uid="{A3FE3DFF-A872-4DC9-91CC-8574A08D5B5C}"/>
    <cellStyle name="ar 2 13 6" xfId="11060" xr:uid="{84C61583-3267-40AE-9548-96222371DC31}"/>
    <cellStyle name="ar 2 13 7" xfId="11203" xr:uid="{F2F5E3CB-C403-4DC6-9FC7-4091B10A259D}"/>
    <cellStyle name="ar 2 13 8" xfId="30761" xr:uid="{0625E3FE-3AB5-4AC0-B0A7-3AB23BE589D1}"/>
    <cellStyle name="ar 2 13 9" xfId="33165" xr:uid="{E7AE0023-9F80-4473-BEEA-F470C38C11FD}"/>
    <cellStyle name="ar 2 14" xfId="11451" xr:uid="{261D030F-FAED-4EA3-9EDD-738FB6CFD703}"/>
    <cellStyle name="ar 2 14 10" xfId="14903" xr:uid="{FC4759F9-675A-47A4-B658-788084DB09D4}"/>
    <cellStyle name="ar 2 14 11" xfId="23945" xr:uid="{7BAE5D37-6293-49D9-A139-8F85B786043D}"/>
    <cellStyle name="ar 2 14 12" xfId="26880" xr:uid="{0DCABD14-B224-4C03-9FEC-A95903890D13}"/>
    <cellStyle name="ar 2 14 2" xfId="14522" xr:uid="{F4B30704-9DEC-437D-85DB-CFFA09A0A565}"/>
    <cellStyle name="ar 2 14 3" xfId="10624" xr:uid="{9685B136-BD45-4260-A820-444F30CA0B4E}"/>
    <cellStyle name="ar 2 14 4" xfId="10063" xr:uid="{8DA39E2E-D3D2-424C-A2C5-778CB7B6E04A}"/>
    <cellStyle name="ar 2 14 5" xfId="22779" xr:uid="{739DEE82-5393-418B-AC30-529A0866B877}"/>
    <cellStyle name="ar 2 14 6" xfId="10914" xr:uid="{4FB5587A-91CD-4D46-A0C2-9C0AC0DFE7C7}"/>
    <cellStyle name="ar 2 14 7" xfId="10367" xr:uid="{FB750A7B-7999-4D36-A7A3-9138A19C1030}"/>
    <cellStyle name="ar 2 14 8" xfId="30656" xr:uid="{3C194DA8-1DE3-4DFF-A3D6-770060D60C4C}"/>
    <cellStyle name="ar 2 14 9" xfId="18522" xr:uid="{E10D8306-CDE3-4099-BA41-BDF467DBACFF}"/>
    <cellStyle name="ar 2 15" xfId="11595" xr:uid="{BC2A554C-FDCB-4E9A-AB99-88579E32AE52}"/>
    <cellStyle name="ar 2 15 10" xfId="35565" xr:uid="{EB8C5D75-ABCD-427E-91BE-6D0B729A5F96}"/>
    <cellStyle name="ar 2 15 11" xfId="37995" xr:uid="{95619C4A-2235-48B3-9D07-BC8AD846D340}"/>
    <cellStyle name="ar 2 15 12" xfId="40582" xr:uid="{EBBF3726-584C-4068-91E5-24C53620EC15}"/>
    <cellStyle name="ar 2 15 2" xfId="14651" xr:uid="{C2D8A910-CC2B-4C99-A6D2-E0436AEAC0A3}"/>
    <cellStyle name="ar 2 15 3" xfId="17427" xr:uid="{8CE973C2-6170-4DF6-BF69-A57BF95C817F}"/>
    <cellStyle name="ar 2 15 4" xfId="20048" xr:uid="{BA20B16F-4C70-453D-8FF8-42C15F1BDDD1}"/>
    <cellStyle name="ar 2 15 5" xfId="22917" xr:uid="{DDA57195-62BA-4AFC-A193-0FDEF9E48359}"/>
    <cellStyle name="ar 2 15 6" xfId="11053" xr:uid="{B368F5C1-B99C-4077-957B-A0564A0951FC}"/>
    <cellStyle name="ar 2 15 7" xfId="11200" xr:uid="{59297931-29CB-4912-804F-8339A40CA6B6}"/>
    <cellStyle name="ar 2 15 8" xfId="30758" xr:uid="{C7241F4E-A42C-423F-9EB8-9AA78DF81166}"/>
    <cellStyle name="ar 2 15 9" xfId="33162" xr:uid="{BE9A2D28-923E-4C3A-AA2B-49FEE770B92A}"/>
    <cellStyle name="ar 2 16" xfId="12883" xr:uid="{75EC2387-37CB-4956-BC58-1089F4D39CCA}"/>
    <cellStyle name="ar 2 16 10" xfId="36652" xr:uid="{3AB5D81D-306E-41C1-A312-7DFE9BC5AF3A}"/>
    <cellStyle name="ar 2 16 11" xfId="39143" xr:uid="{D55599B6-5DD0-4402-B650-FC8B5A9F58E3}"/>
    <cellStyle name="ar 2 16 12" xfId="41763" xr:uid="{1152E023-88D9-43E4-80C0-9790E0371EEA}"/>
    <cellStyle name="ar 2 16 2" xfId="15908" xr:uid="{4E6C4895-2CF8-49A2-BB67-03EAD77FA999}"/>
    <cellStyle name="ar 2 16 3" xfId="18670" xr:uid="{7A240C1B-6F75-403D-9858-3E20E547A118}"/>
    <cellStyle name="ar 2 16 4" xfId="21321" xr:uid="{F33C1C96-4357-4FA6-8446-CB1B9411B424}"/>
    <cellStyle name="ar 2 16 5" xfId="24174" xr:uid="{22E6EAE7-FF2E-4FA3-B123-0350CB799C26}"/>
    <cellStyle name="ar 2 16 6" xfId="26717" xr:uid="{96CE288D-CC5C-4D1E-9C1F-E7F64DBE9FA0}"/>
    <cellStyle name="ar 2 16 7" xfId="29267" xr:uid="{C1267D8D-227D-4410-9E3D-8C0FA8A5BD95}"/>
    <cellStyle name="ar 2 16 8" xfId="31838" xr:uid="{D50157C9-497D-4A68-BEEB-FC318F382DB0}"/>
    <cellStyle name="ar 2 16 9" xfId="34239" xr:uid="{09C43DFF-60BD-4F71-A71E-6F3990E78B56}"/>
    <cellStyle name="ar 2 17" xfId="12538" xr:uid="{E314F781-E70F-4973-AC84-B4DAC9F05B10}"/>
    <cellStyle name="ar 2 17 10" xfId="36395" xr:uid="{D7FB59C7-B732-4AC9-B6BD-CB12C54C5BAA}"/>
    <cellStyle name="ar 2 17 11" xfId="38880" xr:uid="{90EED734-7A37-4A89-A366-37310EBA5920}"/>
    <cellStyle name="ar 2 17 12" xfId="41477" xr:uid="{EEED89B9-3939-4ACE-9F66-E224EDB24E83}"/>
    <cellStyle name="ar 2 17 2" xfId="15564" xr:uid="{D63D7375-0F9D-4995-8A45-222BE693184D}"/>
    <cellStyle name="ar 2 17 3" xfId="18354" xr:uid="{C5ACEED2-6B6F-4681-835E-B9FFA1560631}"/>
    <cellStyle name="ar 2 17 4" xfId="20985" xr:uid="{86BF8A33-498D-4826-B9C2-08EDBE0770CB}"/>
    <cellStyle name="ar 2 17 5" xfId="23843" xr:uid="{CC4CAC91-29E8-429B-9095-48EF02C9459F}"/>
    <cellStyle name="ar 2 17 6" xfId="26385" xr:uid="{78FBCB72-AF1D-4DF2-8936-6CCA2A28C1F0}"/>
    <cellStyle name="ar 2 17 7" xfId="28978" xr:uid="{F72B3C72-F642-4FAC-98E0-5259CAFE924D}"/>
    <cellStyle name="ar 2 17 8" xfId="31604" xr:uid="{838C756A-2119-4F46-9250-7E034018D62D}"/>
    <cellStyle name="ar 2 17 9" xfId="34003" xr:uid="{76AE031D-5222-4126-9F28-4C6C2140C157}"/>
    <cellStyle name="ar 2 18" xfId="12473" xr:uid="{1F25A171-14E8-472B-AB12-91494E7EDB3F}"/>
    <cellStyle name="ar 2 18 10" xfId="36333" xr:uid="{EBAE5747-5665-487D-A9F7-B5413059C6C3}"/>
    <cellStyle name="ar 2 18 11" xfId="38818" xr:uid="{C239287A-D809-4F1E-AB62-B7BFD35477FC}"/>
    <cellStyle name="ar 2 18 12" xfId="41414" xr:uid="{3DD947E3-407D-474F-A32E-62AD9862ACF4}"/>
    <cellStyle name="ar 2 18 2" xfId="15500" xr:uid="{3BBE097F-6428-4037-817D-0EF4AB49183C}"/>
    <cellStyle name="ar 2 18 3" xfId="18290" xr:uid="{DD4B8B70-0DEE-441E-BCD4-F12CE84F1327}"/>
    <cellStyle name="ar 2 18 4" xfId="20920" xr:uid="{71B0304B-F11E-4254-AEB0-7B0BF0062962}"/>
    <cellStyle name="ar 2 18 5" xfId="23778" xr:uid="{9E2E7D6A-51A5-4B40-92E4-A95621D70DD2}"/>
    <cellStyle name="ar 2 18 6" xfId="26320" xr:uid="{409BA9C4-993A-41F7-8E5C-67413E4032FC}"/>
    <cellStyle name="ar 2 18 7" xfId="28913" xr:uid="{5E4D0A8B-7CAC-4B73-9564-1A4EA334D531}"/>
    <cellStyle name="ar 2 18 8" xfId="31543" xr:uid="{5836F9BB-A5F7-4D8C-8CAF-C5224823410E}"/>
    <cellStyle name="ar 2 18 9" xfId="33942" xr:uid="{5AB8F263-A344-4142-8788-23CB8B19DB84}"/>
    <cellStyle name="ar 2 19" xfId="12476" xr:uid="{3808B9D7-95D9-46E2-86FD-CEC7C4A95BF0}"/>
    <cellStyle name="ar 2 19 10" xfId="36336" xr:uid="{558636B6-1508-42D3-942D-B5785FB6099D}"/>
    <cellStyle name="ar 2 19 11" xfId="38821" xr:uid="{F977D9DF-0976-46A0-98E9-570629986D4D}"/>
    <cellStyle name="ar 2 19 12" xfId="41417" xr:uid="{0BAB3812-1090-40C7-828C-4090CE7B057C}"/>
    <cellStyle name="ar 2 19 2" xfId="15503" xr:uid="{77CD8BF8-455F-42C8-9D62-49A543C57045}"/>
    <cellStyle name="ar 2 19 3" xfId="18293" xr:uid="{717040A0-5587-4952-BBE0-9886DD6A27F1}"/>
    <cellStyle name="ar 2 19 4" xfId="20923" xr:uid="{A476C9B5-0C0A-4200-A30D-30C5C38C853C}"/>
    <cellStyle name="ar 2 19 5" xfId="23781" xr:uid="{3CBEB004-53C3-4D17-A018-96477AE22EA8}"/>
    <cellStyle name="ar 2 19 6" xfId="26323" xr:uid="{A95B0B81-C11F-41E9-AFC1-A99B111997AE}"/>
    <cellStyle name="ar 2 19 7" xfId="28916" xr:uid="{FE4EA927-DE50-4E7D-B82F-309F2A4E0135}"/>
    <cellStyle name="ar 2 19 8" xfId="31546" xr:uid="{DF2320F4-5442-4E6E-9623-137F7DACD12F}"/>
    <cellStyle name="ar 2 19 9" xfId="33945" xr:uid="{B3DE53E4-CFF9-4008-A162-6C6B6A9AD42E}"/>
    <cellStyle name="ar 2 2" xfId="11267" xr:uid="{BBFBAA58-2F24-42BA-A6B7-784B2D24F7A1}"/>
    <cellStyle name="ar 2 2 10" xfId="10692" xr:uid="{F7AA7C89-5ED7-4848-9B70-22874898E07F}"/>
    <cellStyle name="ar 2 2 11" xfId="22799" xr:uid="{A3736D1E-50F2-413A-9255-2A8B699C2ED2}"/>
    <cellStyle name="ar 2 2 12" xfId="26156" xr:uid="{633C5C08-51E8-46C6-8E56-3A4A85A4C488}"/>
    <cellStyle name="ar 2 2 2" xfId="14339" xr:uid="{BDE42F0B-4A92-4AD4-8BFD-97603BD29FF0}"/>
    <cellStyle name="ar 2 2 3" xfId="10438" xr:uid="{4D14EA22-0C6C-4EDC-9B0A-ABAF63938AC7}"/>
    <cellStyle name="ar 2 2 4" xfId="9891" xr:uid="{811F6621-FDD3-4F91-88EE-B7AFC3D39299}"/>
    <cellStyle name="ar 2 2 5" xfId="10683" xr:uid="{662C2154-9661-46F3-B198-613E684BE0CA}"/>
    <cellStyle name="ar 2 2 6" xfId="10459" xr:uid="{1C954C1A-32E4-4D1A-A966-8E70173DE1A9}"/>
    <cellStyle name="ar 2 2 7" xfId="10219" xr:uid="{94CAB45C-8B96-4785-A4A2-37E265DACF8F}"/>
    <cellStyle name="ar 2 2 8" xfId="15675" xr:uid="{BF135449-61D9-45BB-A219-6263E2FA860E}"/>
    <cellStyle name="ar 2 2 9" xfId="11002" xr:uid="{B7939ADA-39DA-4B39-A132-D28C6C41812B}"/>
    <cellStyle name="ar 2 20" xfId="12838" xr:uid="{5FA69D7B-F3E5-4E29-8A9A-F45D911A5BA5}"/>
    <cellStyle name="ar 2 20 10" xfId="36607" xr:uid="{AA885186-503C-41F5-BC89-25360B7103CB}"/>
    <cellStyle name="ar 2 20 11" xfId="39098" xr:uid="{C854AD53-0471-4CD3-BE04-406F4AA26E69}"/>
    <cellStyle name="ar 2 20 12" xfId="41718" xr:uid="{A33C7DFC-1618-420A-AE13-17F98B23CF06}"/>
    <cellStyle name="ar 2 20 2" xfId="15863" xr:uid="{C6F7DC0C-722F-43B7-8A17-490EA724EC39}"/>
    <cellStyle name="ar 2 20 3" xfId="18625" xr:uid="{0FE77CAF-9DCD-446E-989D-9A1EA8BD1670}"/>
    <cellStyle name="ar 2 20 4" xfId="21276" xr:uid="{2390FF4A-8838-4356-90F6-C49BF4BF914D}"/>
    <cellStyle name="ar 2 20 5" xfId="24129" xr:uid="{B56D7478-93EC-41EE-97F1-750458EFEB97}"/>
    <cellStyle name="ar 2 20 6" xfId="26672" xr:uid="{E1D7F2E7-CCBE-4606-B12C-EC4BFE8A911E}"/>
    <cellStyle name="ar 2 20 7" xfId="29222" xr:uid="{40A79AE6-712A-46DB-9CC3-7AE551401D84}"/>
    <cellStyle name="ar 2 20 8" xfId="31793" xr:uid="{0E4A0E87-61A5-40BF-B90D-96E60C7031A4}"/>
    <cellStyle name="ar 2 20 9" xfId="34194" xr:uid="{77135E73-E3CC-4DA1-B4D9-DD627152F3B2}"/>
    <cellStyle name="ar 2 21" xfId="12479" xr:uid="{52E21DF1-98C7-47AF-801F-68C98A20614E}"/>
    <cellStyle name="ar 2 21 10" xfId="36339" xr:uid="{DD5E91DE-F9F9-499C-9BF6-F620D9B32FEE}"/>
    <cellStyle name="ar 2 21 11" xfId="38824" xr:uid="{5F72586E-02A0-49B8-BC43-E74AC7BB50F3}"/>
    <cellStyle name="ar 2 21 12" xfId="41420" xr:uid="{CCF6CF66-D65E-4630-8C21-9C24CBC85D99}"/>
    <cellStyle name="ar 2 21 2" xfId="15506" xr:uid="{7C5DFE11-7918-4EEF-AF51-DF4A0422B33A}"/>
    <cellStyle name="ar 2 21 3" xfId="18296" xr:uid="{C3AD1660-4F17-44D8-A3AB-5591C8F14E67}"/>
    <cellStyle name="ar 2 21 4" xfId="20926" xr:uid="{92A1218E-E7AD-4F87-A661-F57C8B30EE0A}"/>
    <cellStyle name="ar 2 21 5" xfId="23784" xr:uid="{916780AD-71E0-4D0F-9E54-6EA15E857820}"/>
    <cellStyle name="ar 2 21 6" xfId="26326" xr:uid="{705A630D-8D1C-447A-8AD8-F3895153986A}"/>
    <cellStyle name="ar 2 21 7" xfId="28919" xr:uid="{5DCC8204-8A26-4528-8C1C-00D0ED2894F1}"/>
    <cellStyle name="ar 2 21 8" xfId="31549" xr:uid="{0940D4E8-B503-436F-A14F-36E821B649F2}"/>
    <cellStyle name="ar 2 21 9" xfId="33948" xr:uid="{12FA4D28-A9B1-4794-8250-C6BFB8C1B1F5}"/>
    <cellStyle name="ar 2 22" xfId="12842" xr:uid="{06DBEC44-3A15-4535-9B89-96123E95B791}"/>
    <cellStyle name="ar 2 22 10" xfId="36611" xr:uid="{59B6AB00-10BB-4DA6-8954-5FA1D0D13E39}"/>
    <cellStyle name="ar 2 22 11" xfId="39102" xr:uid="{D13334A7-D5C0-4E53-AF06-0FDD8B64103C}"/>
    <cellStyle name="ar 2 22 12" xfId="41722" xr:uid="{E8721F28-E0C4-481E-B4C4-880C24A6E3E7}"/>
    <cellStyle name="ar 2 22 2" xfId="15867" xr:uid="{9520FB51-1A76-456E-89BA-9567914CF9F7}"/>
    <cellStyle name="ar 2 22 3" xfId="18629" xr:uid="{E50DB64E-7227-48D2-9D7C-0160AFA14F5B}"/>
    <cellStyle name="ar 2 22 4" xfId="21280" xr:uid="{4B62295E-91E2-4CD4-9E07-3790C26EBA63}"/>
    <cellStyle name="ar 2 22 5" xfId="24133" xr:uid="{1FD3216B-6468-46CE-9794-CACFB1CD4A39}"/>
    <cellStyle name="ar 2 22 6" xfId="26676" xr:uid="{ECA128AF-0D6B-4F92-AA99-1930F20093D5}"/>
    <cellStyle name="ar 2 22 7" xfId="29226" xr:uid="{49903D60-0ADE-4772-AF36-7D9251C1650A}"/>
    <cellStyle name="ar 2 22 8" xfId="31797" xr:uid="{72953DC2-3D58-4663-84C1-D0B5B918DDE7}"/>
    <cellStyle name="ar 2 22 9" xfId="34198" xr:uid="{A9D998A0-0A4E-4DD2-9C30-4ABE8846D302}"/>
    <cellStyle name="ar 2 23" xfId="12485" xr:uid="{337AAD5F-A441-4CAA-8C50-5BBAAD1A3926}"/>
    <cellStyle name="ar 2 23 10" xfId="36343" xr:uid="{CC03AECF-30E8-41FC-9D6A-1012BA2C0547}"/>
    <cellStyle name="ar 2 23 11" xfId="38828" xr:uid="{ACEBCFEB-464A-4153-A041-F62E05BFDF75}"/>
    <cellStyle name="ar 2 23 12" xfId="41424" xr:uid="{75DE2F9F-9C7F-4971-BA4C-B32A7F625603}"/>
    <cellStyle name="ar 2 23 2" xfId="15512" xr:uid="{31C9C510-6346-4AAD-AFD4-459431F06218}"/>
    <cellStyle name="ar 2 23 3" xfId="18302" xr:uid="{E02F2D9D-9845-4EDD-B557-98CC78B31CCA}"/>
    <cellStyle name="ar 2 23 4" xfId="20932" xr:uid="{0D9C4B76-6F6B-475B-9FF2-0310B7AEE48B}"/>
    <cellStyle name="ar 2 23 5" xfId="23790" xr:uid="{8037B713-3469-4BCF-ABBF-0B5D16196381}"/>
    <cellStyle name="ar 2 23 6" xfId="26332" xr:uid="{8B483531-026F-4F04-BB78-B39A34A72D3E}"/>
    <cellStyle name="ar 2 23 7" xfId="28925" xr:uid="{346A377D-578A-4BB3-B926-CBA6B80CA445}"/>
    <cellStyle name="ar 2 23 8" xfId="31553" xr:uid="{0EF377A2-0C9F-4D8E-88DD-30BDCB3B4B6E}"/>
    <cellStyle name="ar 2 23 9" xfId="33952" xr:uid="{33870B71-AE0B-41DF-AB22-A10C579C88B4}"/>
    <cellStyle name="ar 2 24" xfId="12844" xr:uid="{B795027E-D3D3-4F85-9F97-508AE0BA5AC3}"/>
    <cellStyle name="ar 2 24 10" xfId="36613" xr:uid="{55D79D38-8E3A-4F6E-B0DA-6AEB5FCD1F39}"/>
    <cellStyle name="ar 2 24 11" xfId="39104" xr:uid="{B3C36CF7-6C4F-403D-9343-A05C78D88128}"/>
    <cellStyle name="ar 2 24 12" xfId="41724" xr:uid="{80BBCC00-A93A-4F09-AA33-2277BBD1FA90}"/>
    <cellStyle name="ar 2 24 2" xfId="15869" xr:uid="{BAE9816D-031A-4AEB-A5FF-0A4BC6DCF9D5}"/>
    <cellStyle name="ar 2 24 3" xfId="18631" xr:uid="{78BC602E-E86E-4261-914A-13F319F418A0}"/>
    <cellStyle name="ar 2 24 4" xfId="21282" xr:uid="{0469171C-96BD-400D-871A-AD4064E9F8B1}"/>
    <cellStyle name="ar 2 24 5" xfId="24135" xr:uid="{910ADBE7-F91A-41A3-A767-B7086E7D03AB}"/>
    <cellStyle name="ar 2 24 6" xfId="26678" xr:uid="{55E284A3-C1A3-4AF2-AF5D-8F35FEE6B472}"/>
    <cellStyle name="ar 2 24 7" xfId="29228" xr:uid="{D1CEF091-EAAB-4F42-9640-8BAD89AB398D}"/>
    <cellStyle name="ar 2 24 8" xfId="31799" xr:uid="{4334397E-6709-48F6-9EE4-6E9293DE9B3C}"/>
    <cellStyle name="ar 2 24 9" xfId="34200" xr:uid="{3D47E19B-0EF8-4110-9052-657CDB9D4CB9}"/>
    <cellStyle name="ar 2 25" xfId="12488" xr:uid="{569CF81B-F0D6-4C36-A276-9A3466452EBC}"/>
    <cellStyle name="ar 2 25 10" xfId="36346" xr:uid="{72C59A68-0CE2-40E8-BEA3-1824DFBE6385}"/>
    <cellStyle name="ar 2 25 11" xfId="38831" xr:uid="{ABA70E40-996E-4F6D-98D8-32FF73393A92}"/>
    <cellStyle name="ar 2 25 12" xfId="41427" xr:uid="{E62ACF06-E55A-4A0F-A043-C0B28EF67AFF}"/>
    <cellStyle name="ar 2 25 2" xfId="15515" xr:uid="{395591CA-CF71-4234-8895-9FDD19B3A928}"/>
    <cellStyle name="ar 2 25 3" xfId="18305" xr:uid="{71B7449F-7791-43AB-8F60-B867943F1115}"/>
    <cellStyle name="ar 2 25 4" xfId="20935" xr:uid="{9A6B3349-F354-4058-8EBC-CF3D38F115A2}"/>
    <cellStyle name="ar 2 25 5" xfId="23793" xr:uid="{520AF1B4-6EE5-4E25-A2AA-3ED02F81BD4B}"/>
    <cellStyle name="ar 2 25 6" xfId="26335" xr:uid="{CAAC4FA6-448E-4332-9839-89FD61C801EC}"/>
    <cellStyle name="ar 2 25 7" xfId="28928" xr:uid="{525FC758-E612-4A9A-A190-E69916AF6303}"/>
    <cellStyle name="ar 2 25 8" xfId="31556" xr:uid="{04C1E763-B188-4492-8E64-D09FC4F53380}"/>
    <cellStyle name="ar 2 25 9" xfId="33955" xr:uid="{CB5789C6-7CF7-4635-86A1-3F133F31430C}"/>
    <cellStyle name="ar 2 26" xfId="12491" xr:uid="{7E9E23C7-AF68-4D94-934A-39AE0E1CA1A2}"/>
    <cellStyle name="ar 2 26 10" xfId="36349" xr:uid="{C41C0AA8-256F-4BD4-9967-77E15B1090E3}"/>
    <cellStyle name="ar 2 26 11" xfId="38834" xr:uid="{77F700E6-3BB9-41F3-8A09-CA012CFD098C}"/>
    <cellStyle name="ar 2 26 12" xfId="41430" xr:uid="{B1FE84EE-E60A-422F-AAFE-A4CB09E47C7F}"/>
    <cellStyle name="ar 2 26 2" xfId="15518" xr:uid="{AEA41DF2-27B4-45CA-BB15-DF47E38E76FA}"/>
    <cellStyle name="ar 2 26 3" xfId="18308" xr:uid="{74F1E4E8-26D5-472E-B9A5-2B66D1CD4477}"/>
    <cellStyle name="ar 2 26 4" xfId="20938" xr:uid="{FC0BF06F-AAFD-4F91-AB96-D8DF49CC7D7F}"/>
    <cellStyle name="ar 2 26 5" xfId="23796" xr:uid="{329411F1-BB79-44CB-A81F-E70BC4AF0396}"/>
    <cellStyle name="ar 2 26 6" xfId="26338" xr:uid="{2BA13110-A856-4157-9C86-AB2F7BF62A78}"/>
    <cellStyle name="ar 2 26 7" xfId="28931" xr:uid="{749B10F1-A229-4C2A-905D-0089B6F4C007}"/>
    <cellStyle name="ar 2 26 8" xfId="31559" xr:uid="{6340699A-2854-4A67-9E98-3BFC9BB5BF27}"/>
    <cellStyle name="ar 2 26 9" xfId="33958" xr:uid="{43F4F994-3ED3-4EF3-91A3-C41810CB8E96}"/>
    <cellStyle name="ar 2 27" xfId="12852" xr:uid="{EC5D787F-3CAB-4AA8-A555-24212A6F6B68}"/>
    <cellStyle name="ar 2 27 10" xfId="36621" xr:uid="{C735AAFE-BBC1-4B28-9E54-ED824276072B}"/>
    <cellStyle name="ar 2 27 11" xfId="39112" xr:uid="{52C0FE07-61EE-4465-9391-6905BBBA2B70}"/>
    <cellStyle name="ar 2 27 12" xfId="41732" xr:uid="{578A734C-C7CC-4656-AF1A-502635141F83}"/>
    <cellStyle name="ar 2 27 2" xfId="15877" xr:uid="{0DA7D9FE-E049-4270-85C2-7F3A02F05A89}"/>
    <cellStyle name="ar 2 27 3" xfId="18639" xr:uid="{72A4A79A-1E75-4047-804B-D992E05E4724}"/>
    <cellStyle name="ar 2 27 4" xfId="21290" xr:uid="{88D33318-3C8C-406B-977B-7B2EC0FB5574}"/>
    <cellStyle name="ar 2 27 5" xfId="24143" xr:uid="{0096A125-6023-4083-B60C-026451881FAA}"/>
    <cellStyle name="ar 2 27 6" xfId="26686" xr:uid="{B905FEB8-4F03-4F57-956E-C6B999916776}"/>
    <cellStyle name="ar 2 27 7" xfId="29236" xr:uid="{C4F196B4-2BB6-4000-9723-3254F10CFC8E}"/>
    <cellStyle name="ar 2 27 8" xfId="31807" xr:uid="{3EA4B7EA-FDEC-4347-86A7-054EA2FCDECE}"/>
    <cellStyle name="ar 2 27 9" xfId="34208" xr:uid="{74CE3F4F-A234-49F3-87C9-61FF909A53AA}"/>
    <cellStyle name="ar 2 28" xfId="12497" xr:uid="{C77F7859-7E8E-468D-9FF1-138F1609B23A}"/>
    <cellStyle name="ar 2 28 10" xfId="36355" xr:uid="{C7562E72-7F7D-4F32-8A36-3B85F7E02EF1}"/>
    <cellStyle name="ar 2 28 11" xfId="38840" xr:uid="{359F6F59-7D9E-43E3-ADF0-C063C97EB00F}"/>
    <cellStyle name="ar 2 28 12" xfId="41436" xr:uid="{98881C1B-F9EB-47D6-B489-73F70F44A872}"/>
    <cellStyle name="ar 2 28 2" xfId="15524" xr:uid="{DD4472B9-362C-4B02-AD24-2F097197F788}"/>
    <cellStyle name="ar 2 28 3" xfId="18314" xr:uid="{BB1188FE-C13A-43E3-80DB-559FF3F4D216}"/>
    <cellStyle name="ar 2 28 4" xfId="20944" xr:uid="{29951737-987F-45C8-A8D1-9D6DA839C172}"/>
    <cellStyle name="ar 2 28 5" xfId="23802" xr:uid="{810785B0-EC88-4105-8308-DA4CEBA864F2}"/>
    <cellStyle name="ar 2 28 6" xfId="26344" xr:uid="{BB7EE5F3-C1B2-4B3E-A069-61D2B3E118FD}"/>
    <cellStyle name="ar 2 28 7" xfId="28937" xr:uid="{2B01EAD9-956C-43B9-9162-C6E9236CFFAD}"/>
    <cellStyle name="ar 2 28 8" xfId="31565" xr:uid="{B6D061AB-CF30-483D-96CE-6C083DBB5833}"/>
    <cellStyle name="ar 2 28 9" xfId="33964" xr:uid="{30198B20-F74D-4270-8A5E-E6084FD4A856}"/>
    <cellStyle name="ar 2 29" xfId="12847" xr:uid="{9D9F7451-63BD-422B-9B3F-C95284875577}"/>
    <cellStyle name="ar 2 29 10" xfId="36616" xr:uid="{98C5CC85-F8D8-451E-AB20-16D42AC5CCD8}"/>
    <cellStyle name="ar 2 29 11" xfId="39107" xr:uid="{FCDD9942-FA94-42A3-8B23-D2365B729C40}"/>
    <cellStyle name="ar 2 29 12" xfId="41727" xr:uid="{4C852295-7C23-4963-AD5A-462A9BF39E86}"/>
    <cellStyle name="ar 2 29 2" xfId="15872" xr:uid="{C03303D2-B41D-4D83-9310-FA5050B5D522}"/>
    <cellStyle name="ar 2 29 3" xfId="18634" xr:uid="{22D428F0-D2D9-46E6-B823-9CE8BF598F24}"/>
    <cellStyle name="ar 2 29 4" xfId="21285" xr:uid="{01FCA6CB-33EC-4DAB-8A89-6817E725BD50}"/>
    <cellStyle name="ar 2 29 5" xfId="24138" xr:uid="{63781799-9104-4FBF-BDBD-0FDDB3D555A4}"/>
    <cellStyle name="ar 2 29 6" xfId="26681" xr:uid="{73B255C3-378E-4B2C-8C01-13A5AB3E34A4}"/>
    <cellStyle name="ar 2 29 7" xfId="29231" xr:uid="{E40D707A-301B-43A1-8D4C-7312A8903224}"/>
    <cellStyle name="ar 2 29 8" xfId="31802" xr:uid="{FFDB5109-943E-4387-ACE0-870CC8E1DF75}"/>
    <cellStyle name="ar 2 29 9" xfId="34203" xr:uid="{6DCAF407-D4EC-409B-B833-7FE32EEABA43}"/>
    <cellStyle name="ar 2 3" xfId="11604" xr:uid="{9A258D19-BBD2-47CD-B5CD-39962917AC86}"/>
    <cellStyle name="ar 2 3 10" xfId="35574" xr:uid="{FE32661E-63DB-4EBC-9037-A3E3FCB009EC}"/>
    <cellStyle name="ar 2 3 11" xfId="38004" xr:uid="{ED92C1E5-B8FB-4FB0-A562-B8283E203DF6}"/>
    <cellStyle name="ar 2 3 12" xfId="40591" xr:uid="{8A8EC02E-7C1C-4514-BBC0-5D719AA479AD}"/>
    <cellStyle name="ar 2 3 2" xfId="14660" xr:uid="{14B113F2-12E9-4147-9286-B4FA47F36FC3}"/>
    <cellStyle name="ar 2 3 3" xfId="17436" xr:uid="{EB84850C-8D67-437C-9D9A-48DD2D4A4F84}"/>
    <cellStyle name="ar 2 3 4" xfId="20057" xr:uid="{1C683780-A41B-4BEA-8A9B-D6EBA3A48477}"/>
    <cellStyle name="ar 2 3 5" xfId="22926" xr:uid="{EE353D17-9BC3-4970-AD94-51A3FF6F9D51}"/>
    <cellStyle name="ar 2 3 6" xfId="11072" xr:uid="{589234EA-6D97-48E7-AFCE-7DED24A1D7ED}"/>
    <cellStyle name="ar 2 3 7" xfId="11169" xr:uid="{2E4A4598-4808-41A8-A20D-A4384E875F13}"/>
    <cellStyle name="ar 2 3 8" xfId="30767" xr:uid="{EACA59F4-1771-4138-9C22-39E6B2E13230}"/>
    <cellStyle name="ar 2 3 9" xfId="33171" xr:uid="{3FAB829E-7322-4545-8CBE-FFA2F3F9FB1A}"/>
    <cellStyle name="ar 2 30" xfId="12494" xr:uid="{6BCC780E-527D-4F11-BCF4-E7F87BC7B758}"/>
    <cellStyle name="ar 2 30 10" xfId="36352" xr:uid="{6EB9F998-22A3-4B39-9975-78B8C48C0C70}"/>
    <cellStyle name="ar 2 30 11" xfId="38837" xr:uid="{EF7D7FE3-8D39-4623-BAAE-04B89A8C4900}"/>
    <cellStyle name="ar 2 30 12" xfId="41433" xr:uid="{B1A26B58-BAA4-408D-8DED-C795B8F719CE}"/>
    <cellStyle name="ar 2 30 2" xfId="15521" xr:uid="{5F2A1963-3323-4F73-BE3A-C777FFE00E82}"/>
    <cellStyle name="ar 2 30 3" xfId="18311" xr:uid="{E38154E9-D2A5-49C8-A788-722D6288B654}"/>
    <cellStyle name="ar 2 30 4" xfId="20941" xr:uid="{12827764-5983-4549-9DF1-BDDEA0D8F47A}"/>
    <cellStyle name="ar 2 30 5" xfId="23799" xr:uid="{93AD1FA8-ACB7-427D-ADCC-B1F0BD61ADA8}"/>
    <cellStyle name="ar 2 30 6" xfId="26341" xr:uid="{DA4A4989-1CF5-4140-A0FA-D0059436AD7E}"/>
    <cellStyle name="ar 2 30 7" xfId="28934" xr:uid="{FB3D63A0-78EB-4702-8D2D-61F9818CBACE}"/>
    <cellStyle name="ar 2 30 8" xfId="31562" xr:uid="{DB1845D6-CF5D-4A2E-B4DB-5A2F0A6FD122}"/>
    <cellStyle name="ar 2 30 9" xfId="33961" xr:uid="{9041515E-3AA4-4745-B7A0-AC0BB206445B}"/>
    <cellStyle name="ar 2 31" xfId="12853" xr:uid="{A529086C-1201-426D-894A-CAC0959A980C}"/>
    <cellStyle name="ar 2 31 10" xfId="36622" xr:uid="{C621451E-748F-4FC1-8928-BA7EFCE563CA}"/>
    <cellStyle name="ar 2 31 11" xfId="39113" xr:uid="{BF5A3DA5-E5C8-40AA-B563-DDE719224F2D}"/>
    <cellStyle name="ar 2 31 12" xfId="41733" xr:uid="{070D7737-CB79-4004-BDB9-5DB1281EBBC5}"/>
    <cellStyle name="ar 2 31 2" xfId="15878" xr:uid="{0974D5B3-E95D-45B9-AE81-2819D4C8A675}"/>
    <cellStyle name="ar 2 31 3" xfId="18640" xr:uid="{89B28008-B210-4700-AA64-66314B923068}"/>
    <cellStyle name="ar 2 31 4" xfId="21291" xr:uid="{5393C60A-F592-43A4-A45A-7A7A8D013B32}"/>
    <cellStyle name="ar 2 31 5" xfId="24144" xr:uid="{23CB063B-DE2E-4412-B8C0-AC40EBEBB8B6}"/>
    <cellStyle name="ar 2 31 6" xfId="26687" xr:uid="{2EE1E6B0-08CA-49E8-902D-56CE58CF2025}"/>
    <cellStyle name="ar 2 31 7" xfId="29237" xr:uid="{55197C42-CCD8-4CEC-B055-B01121CD6DAF}"/>
    <cellStyle name="ar 2 31 8" xfId="31808" xr:uid="{636B90FB-441A-4303-A73A-128A0226D66D}"/>
    <cellStyle name="ar 2 31 9" xfId="34209" xr:uid="{A998C4D6-5CDB-446A-B78A-31BB94F7D35D}"/>
    <cellStyle name="ar 2 32" xfId="12500" xr:uid="{4397A7CD-3504-4728-82C0-D40C4B458D05}"/>
    <cellStyle name="ar 2 32 10" xfId="36358" xr:uid="{258215B0-1536-4D90-A481-943B054C3740}"/>
    <cellStyle name="ar 2 32 11" xfId="38843" xr:uid="{0A69B70E-4AC7-4620-B6CF-B752AE753B37}"/>
    <cellStyle name="ar 2 32 12" xfId="41439" xr:uid="{B4DE90C1-68A0-474D-8501-27E987D20967}"/>
    <cellStyle name="ar 2 32 2" xfId="15527" xr:uid="{3CEDB7DD-91DA-4171-A196-D31F2145B1D6}"/>
    <cellStyle name="ar 2 32 3" xfId="18317" xr:uid="{89A6B4DD-4E63-4E30-9107-49DB2AD3B25A}"/>
    <cellStyle name="ar 2 32 4" xfId="20947" xr:uid="{C0A40263-9594-4D27-875B-1C1E3794BF9C}"/>
    <cellStyle name="ar 2 32 5" xfId="23805" xr:uid="{46494BF0-1F4E-4F10-91AC-5519BC9FA880}"/>
    <cellStyle name="ar 2 32 6" xfId="26347" xr:uid="{9DFA1A31-9322-4CEF-A117-1A024B7ECAE4}"/>
    <cellStyle name="ar 2 32 7" xfId="28940" xr:uid="{B774240E-C11E-459D-806A-E67E45DB0AFA}"/>
    <cellStyle name="ar 2 32 8" xfId="31568" xr:uid="{67E14564-4BDC-43C8-A064-F8145470F322}"/>
    <cellStyle name="ar 2 32 9" xfId="33967" xr:uid="{F08CFFAC-C577-4953-95B4-7B9E0C0ECEE6}"/>
    <cellStyle name="ar 2 33" xfId="12503" xr:uid="{3025DCCC-7DFB-4C27-866C-E4E81E457188}"/>
    <cellStyle name="ar 2 33 10" xfId="36361" xr:uid="{E67E8659-8E6D-4986-9E5C-C166FA016F04}"/>
    <cellStyle name="ar 2 33 11" xfId="38846" xr:uid="{B69D62A4-B3FA-4BB1-A72B-1745DDAB1109}"/>
    <cellStyle name="ar 2 33 12" xfId="41442" xr:uid="{1780409A-204B-4EE1-953A-809F47982C52}"/>
    <cellStyle name="ar 2 33 2" xfId="15530" xr:uid="{AE2F19D9-B389-4643-BEAA-CFBCBF81C933}"/>
    <cellStyle name="ar 2 33 3" xfId="18320" xr:uid="{967C231B-7B35-4D8D-AFBD-8A3D9488656B}"/>
    <cellStyle name="ar 2 33 4" xfId="20950" xr:uid="{40D9421C-0770-403D-8F64-995A33B9D923}"/>
    <cellStyle name="ar 2 33 5" xfId="23808" xr:uid="{181BEEE0-47AF-441A-92F1-5AF1FA1775FF}"/>
    <cellStyle name="ar 2 33 6" xfId="26350" xr:uid="{4E0FB8CD-9622-4FD7-9C9F-98381221C89D}"/>
    <cellStyle name="ar 2 33 7" xfId="28943" xr:uid="{CA6E9E66-2DA4-43C9-BB9D-D56DF6E6D803}"/>
    <cellStyle name="ar 2 33 8" xfId="31571" xr:uid="{79247F59-1437-4FFE-980D-FF4A25F162B1}"/>
    <cellStyle name="ar 2 33 9" xfId="33970" xr:uid="{AB37652F-43F4-403D-96C3-7D3F5023C40D}"/>
    <cellStyle name="ar 2 34" xfId="12856" xr:uid="{26914BAD-5516-4415-A6BD-24C4A449F661}"/>
    <cellStyle name="ar 2 34 10" xfId="36625" xr:uid="{06FC3EED-95E1-4E14-AD34-2E595EF8B75F}"/>
    <cellStyle name="ar 2 34 11" xfId="39116" xr:uid="{2664483F-571F-47A3-A855-3C962ACDF8DA}"/>
    <cellStyle name="ar 2 34 12" xfId="41736" xr:uid="{51EA59D8-05E0-4668-9510-624AF91576D5}"/>
    <cellStyle name="ar 2 34 2" xfId="15881" xr:uid="{6FBCA7B9-6C45-449C-B833-825AA320DCA1}"/>
    <cellStyle name="ar 2 34 3" xfId="18643" xr:uid="{95C0278D-86F6-4FE9-9BCB-FB9FE9B3BFF5}"/>
    <cellStyle name="ar 2 34 4" xfId="21294" xr:uid="{B3CC809A-72DE-4902-99B8-889E2860757C}"/>
    <cellStyle name="ar 2 34 5" xfId="24147" xr:uid="{B2F7521E-198F-4841-89CA-3EF2A41EEFF8}"/>
    <cellStyle name="ar 2 34 6" xfId="26690" xr:uid="{0CBB3B98-0BB8-4891-AC29-77B25E3DA7B9}"/>
    <cellStyle name="ar 2 34 7" xfId="29240" xr:uid="{93AFD0EE-90AC-4234-8C78-8EC2B3DD3B92}"/>
    <cellStyle name="ar 2 34 8" xfId="31811" xr:uid="{E4176F3D-77D3-4C43-A033-5357C102A7D2}"/>
    <cellStyle name="ar 2 34 9" xfId="34212" xr:uid="{AF29387F-F243-4D96-BA96-18DF73A9A74D}"/>
    <cellStyle name="ar 2 35" xfId="12506" xr:uid="{5B3DC960-EA14-4552-8E28-3A726D1C3B1E}"/>
    <cellStyle name="ar 2 35 10" xfId="36364" xr:uid="{2F88A1FC-34E1-4D56-89F3-D395400EB001}"/>
    <cellStyle name="ar 2 35 11" xfId="38849" xr:uid="{30962538-B054-4FD6-B9BF-F861B12F14B6}"/>
    <cellStyle name="ar 2 35 12" xfId="41445" xr:uid="{C113EDF8-42FF-457B-8A49-87E36CC3E3D7}"/>
    <cellStyle name="ar 2 35 2" xfId="15533" xr:uid="{E21CC20A-1D70-4102-9FE4-ED39A1DDBB28}"/>
    <cellStyle name="ar 2 35 3" xfId="18323" xr:uid="{E8590106-D6BE-4544-B1AB-CEEA7F5495EF}"/>
    <cellStyle name="ar 2 35 4" xfId="20953" xr:uid="{DB1377E8-49FC-4C2B-95A9-C218F7CFAB2C}"/>
    <cellStyle name="ar 2 35 5" xfId="23811" xr:uid="{895C64EC-44C6-4463-849B-B0A259315EA3}"/>
    <cellStyle name="ar 2 35 6" xfId="26353" xr:uid="{A700BF36-881E-4A4E-9741-082F77C29B0D}"/>
    <cellStyle name="ar 2 35 7" xfId="28946" xr:uid="{39968878-7917-48BF-B767-882F2EBAD4DB}"/>
    <cellStyle name="ar 2 35 8" xfId="31574" xr:uid="{2E41FA0F-5765-46DF-9B3D-C11C308C5E8E}"/>
    <cellStyle name="ar 2 35 9" xfId="33973" xr:uid="{6BA74207-D1F3-451C-9ADD-E49243C3B8BF}"/>
    <cellStyle name="ar 2 36" xfId="12865" xr:uid="{741577F3-662A-4221-A8DF-154855DDA23E}"/>
    <cellStyle name="ar 2 36 10" xfId="36634" xr:uid="{D436B5E9-06DA-4269-AC41-0490F808A5B4}"/>
    <cellStyle name="ar 2 36 11" xfId="39125" xr:uid="{DC07AE6C-29BD-448B-BC82-E9C7A0888DC9}"/>
    <cellStyle name="ar 2 36 12" xfId="41745" xr:uid="{240A39CF-5DBA-48C8-87D9-5BC1D7BDB64B}"/>
    <cellStyle name="ar 2 36 2" xfId="15890" xr:uid="{65E8E299-EFFD-4810-9154-900F0AD155B6}"/>
    <cellStyle name="ar 2 36 3" xfId="18652" xr:uid="{3F0F49CF-9402-4001-BB46-13936493D00A}"/>
    <cellStyle name="ar 2 36 4" xfId="21303" xr:uid="{B873BDE7-640D-4895-A952-8460701918FB}"/>
    <cellStyle name="ar 2 36 5" xfId="24156" xr:uid="{A7809403-E275-40A0-AA55-7D665EB3A673}"/>
    <cellStyle name="ar 2 36 6" xfId="26699" xr:uid="{4529556C-DA72-4490-812A-F836C8B2C146}"/>
    <cellStyle name="ar 2 36 7" xfId="29249" xr:uid="{E07C9030-E969-4720-9773-8E3EF16AB9C3}"/>
    <cellStyle name="ar 2 36 8" xfId="31820" xr:uid="{D862C4B4-DD57-4DD8-B60C-BF36C210B595}"/>
    <cellStyle name="ar 2 36 9" xfId="34221" xr:uid="{EE782199-5E8D-4A77-AC3E-1EA59CE59801}"/>
    <cellStyle name="ar 2 37" xfId="12509" xr:uid="{D94684AA-0E17-4DFD-8091-2D0B34A7BC8E}"/>
    <cellStyle name="ar 2 37 10" xfId="36367" xr:uid="{FBED3A69-8E05-4AF8-8E4D-1235FC41F1CF}"/>
    <cellStyle name="ar 2 37 11" xfId="38852" xr:uid="{37638CB4-9F87-4BC0-8A92-A365D7E51746}"/>
    <cellStyle name="ar 2 37 12" xfId="41448" xr:uid="{0D170790-25BC-4382-AF16-71103F9B678A}"/>
    <cellStyle name="ar 2 37 2" xfId="15536" xr:uid="{557AE7CD-CEFE-4FD6-92C4-CB4FEB609A57}"/>
    <cellStyle name="ar 2 37 3" xfId="18326" xr:uid="{A55B406C-C6AA-49B6-95FC-F25EE1F44589}"/>
    <cellStyle name="ar 2 37 4" xfId="20956" xr:uid="{878CAF02-9244-4706-A0E1-A8917CDC5BC5}"/>
    <cellStyle name="ar 2 37 5" xfId="23814" xr:uid="{F8D0BFB6-F779-4E8F-9A4E-4E149991835C}"/>
    <cellStyle name="ar 2 37 6" xfId="26356" xr:uid="{BB312D6C-DCC8-4334-B0F6-DB26876AF60B}"/>
    <cellStyle name="ar 2 37 7" xfId="28949" xr:uid="{08C8ACF3-9713-4076-A418-C8AD2195944B}"/>
    <cellStyle name="ar 2 37 8" xfId="31577" xr:uid="{E9B6EA99-CEA3-4346-84DF-5D91D96CC252}"/>
    <cellStyle name="ar 2 37 9" xfId="33976" xr:uid="{2E459D7D-36ED-472B-AD54-A84740F4D733}"/>
    <cellStyle name="ar 2 38" xfId="12862" xr:uid="{4F277F55-336A-4D2C-8BF0-9C2C62FAA8AA}"/>
    <cellStyle name="ar 2 38 10" xfId="36631" xr:uid="{6DA2E627-D672-403F-86EA-60D80034CE92}"/>
    <cellStyle name="ar 2 38 11" xfId="39122" xr:uid="{34C52450-6F31-4372-9501-0AA6C4BFA96B}"/>
    <cellStyle name="ar 2 38 12" xfId="41742" xr:uid="{CAAA4BD8-6EAC-4326-AFCE-174D73C51BBE}"/>
    <cellStyle name="ar 2 38 2" xfId="15887" xr:uid="{B00656EA-5111-421B-996B-68E979EF710D}"/>
    <cellStyle name="ar 2 38 3" xfId="18649" xr:uid="{5223044B-CF01-450C-B7E9-E327DE7D850D}"/>
    <cellStyle name="ar 2 38 4" xfId="21300" xr:uid="{A623157F-86A8-418A-863A-873E7249C4EB}"/>
    <cellStyle name="ar 2 38 5" xfId="24153" xr:uid="{D255255F-EFC4-41AA-9FDF-7FE1E0BB12FC}"/>
    <cellStyle name="ar 2 38 6" xfId="26696" xr:uid="{C44129BF-83EF-4840-8DD7-0805071EFAA8}"/>
    <cellStyle name="ar 2 38 7" xfId="29246" xr:uid="{5303EE03-B1B8-409F-AA7B-655A3B868179}"/>
    <cellStyle name="ar 2 38 8" xfId="31817" xr:uid="{0CFA9F30-CFCC-4A2A-AB28-5CB1938D5279}"/>
    <cellStyle name="ar 2 38 9" xfId="34218" xr:uid="{29683799-629E-401A-8747-12E840A023AD}"/>
    <cellStyle name="ar 2 39" xfId="12512" xr:uid="{7B4096A8-E9B0-4557-B201-4951920EEC39}"/>
    <cellStyle name="ar 2 39 10" xfId="36370" xr:uid="{72F8BBD1-8501-4C2F-B7F8-7EAE5FD59A2C}"/>
    <cellStyle name="ar 2 39 11" xfId="38855" xr:uid="{4826D2AF-1F4A-40B2-AF94-4D266F0C1F47}"/>
    <cellStyle name="ar 2 39 12" xfId="41451" xr:uid="{DADAD051-0FD7-4093-9BB8-F460AEE38A7D}"/>
    <cellStyle name="ar 2 39 2" xfId="15539" xr:uid="{039E53BE-6700-44F1-8AE7-BDB63A3AD243}"/>
    <cellStyle name="ar 2 39 3" xfId="18329" xr:uid="{EB1FB862-C276-4CE5-8685-96F44ABC50CF}"/>
    <cellStyle name="ar 2 39 4" xfId="20959" xr:uid="{D2C686FE-944C-4072-B916-CEE51E96D0FF}"/>
    <cellStyle name="ar 2 39 5" xfId="23817" xr:uid="{C6CB5D9B-C69F-4A93-A0D0-CC5DEC55790B}"/>
    <cellStyle name="ar 2 39 6" xfId="26359" xr:uid="{91478216-5B54-4466-9C9C-4C782A93F281}"/>
    <cellStyle name="ar 2 39 7" xfId="28952" xr:uid="{1FFB633F-8C87-4B12-8E16-03DD8D4C29E2}"/>
    <cellStyle name="ar 2 39 8" xfId="31580" xr:uid="{06A13A09-F1D0-43C5-A89B-CE833AFFDA18}"/>
    <cellStyle name="ar 2 39 9" xfId="33979" xr:uid="{C02A70AF-49FE-42E2-92A9-43654C8EA38D}"/>
    <cellStyle name="ar 2 4" xfId="11459" xr:uid="{B0A16F29-AF0D-4AFC-A56A-15BC0AAE325C}"/>
    <cellStyle name="ar 2 4 10" xfId="20004" xr:uid="{ED364820-FA68-4DE7-9626-727A2D8A8698}"/>
    <cellStyle name="ar 2 4 11" xfId="23968" xr:uid="{B2BB9FD3-AF33-49CE-B0B8-BCE408BD4D17}"/>
    <cellStyle name="ar 2 4 12" xfId="26971" xr:uid="{45573E08-5AB4-4423-A574-26A21D3477EF}"/>
    <cellStyle name="ar 2 4 2" xfId="14530" xr:uid="{3191B863-27A1-4E0D-8887-B5E1DC079284}"/>
    <cellStyle name="ar 2 4 3" xfId="10589" xr:uid="{B2EFCD9A-6702-41BA-8437-75AAA1DA29CE}"/>
    <cellStyle name="ar 2 4 4" xfId="10071" xr:uid="{1B240C5B-6415-4AD9-9DF5-5381205F36DE}"/>
    <cellStyle name="ar 2 4 5" xfId="22785" xr:uid="{74C3062F-6053-4EFC-8551-59852FE1E754}"/>
    <cellStyle name="ar 2 4 6" xfId="19034" xr:uid="{576D70D0-C46E-46F2-8547-14BAFDD6871B}"/>
    <cellStyle name="ar 2 4 7" xfId="10375" xr:uid="{BE153945-F4F2-4D67-A7AC-80833D682239}"/>
    <cellStyle name="ar 2 4 8" xfId="30662" xr:uid="{158F0D1C-6E67-4896-AA01-BAA37EBB5D61}"/>
    <cellStyle name="ar 2 4 9" xfId="18539" xr:uid="{16244FEE-9507-4BE0-9040-EAD8DAB44D1B}"/>
    <cellStyle name="ar 2 40" xfId="12859" xr:uid="{7B147C60-6F3F-4698-84D9-34341700603B}"/>
    <cellStyle name="ar 2 40 10" xfId="36628" xr:uid="{FDAC226C-B5A7-4F88-A570-3B1049DB1969}"/>
    <cellStyle name="ar 2 40 11" xfId="39119" xr:uid="{6A57DB94-AC23-4AAD-9B92-1B633BF46587}"/>
    <cellStyle name="ar 2 40 12" xfId="41739" xr:uid="{501964BE-710F-43FB-9E93-86C1E07577D8}"/>
    <cellStyle name="ar 2 40 2" xfId="15884" xr:uid="{BA14B453-2FA1-446F-B0CA-30B687808B40}"/>
    <cellStyle name="ar 2 40 3" xfId="18646" xr:uid="{F43E0C81-1088-4364-99F5-6AEE56F72684}"/>
    <cellStyle name="ar 2 40 4" xfId="21297" xr:uid="{41EC4AFF-E55B-493E-AEB7-D216313CA70C}"/>
    <cellStyle name="ar 2 40 5" xfId="24150" xr:uid="{418472F5-6C8F-412E-9E22-A200C3690627}"/>
    <cellStyle name="ar 2 40 6" xfId="26693" xr:uid="{508C63E0-7AC5-4CE4-8D8B-4F270FDBFA0A}"/>
    <cellStyle name="ar 2 40 7" xfId="29243" xr:uid="{AD14657B-E6A2-40B3-9938-CC6D5CD27E11}"/>
    <cellStyle name="ar 2 40 8" xfId="31814" xr:uid="{7DA7F2F1-EAC8-42B8-A225-59123AB4453B}"/>
    <cellStyle name="ar 2 40 9" xfId="34215" xr:uid="{D1DA33BC-D9C3-4C46-BE70-0CAC7D3FE30C}"/>
    <cellStyle name="ar 2 41" xfId="12515" xr:uid="{DA21FE0A-DDC7-4CA4-8133-4F591ABC00D4}"/>
    <cellStyle name="ar 2 41 10" xfId="36373" xr:uid="{E6AE024F-A609-42F8-A136-CD0DC4BFF3E3}"/>
    <cellStyle name="ar 2 41 11" xfId="38858" xr:uid="{8DD3BF49-C245-49C3-B341-7DFC7D26A1BA}"/>
    <cellStyle name="ar 2 41 12" xfId="41454" xr:uid="{AFC6CA26-03B2-4DCA-B523-B0E1C67EC62C}"/>
    <cellStyle name="ar 2 41 2" xfId="15542" xr:uid="{EA4224DC-F779-4DC4-836C-A2851161E5CC}"/>
    <cellStyle name="ar 2 41 3" xfId="18332" xr:uid="{BF5B229F-31EA-49C3-9D7B-E29133A9739F}"/>
    <cellStyle name="ar 2 41 4" xfId="20962" xr:uid="{BDF69EBF-299E-4CFB-A10D-1E2106352C51}"/>
    <cellStyle name="ar 2 41 5" xfId="23820" xr:uid="{AC259DD3-31E3-4452-9BDC-F1382AEF9469}"/>
    <cellStyle name="ar 2 41 6" xfId="26362" xr:uid="{AF08FAC5-9DFB-4685-8AA6-6140E5C4D948}"/>
    <cellStyle name="ar 2 41 7" xfId="28955" xr:uid="{2277D8F9-C207-40C2-BC21-7269E5B8C9B2}"/>
    <cellStyle name="ar 2 41 8" xfId="31583" xr:uid="{E8B9E97C-8D79-44AA-B3DE-1C6BBB22EED8}"/>
    <cellStyle name="ar 2 41 9" xfId="33982" xr:uid="{A19D0FE8-66A2-4319-B92E-564D23037F8A}"/>
    <cellStyle name="ar 2 42" xfId="12868" xr:uid="{DF5D578E-96B4-4685-88F6-8464F9732BF8}"/>
    <cellStyle name="ar 2 42 10" xfId="36637" xr:uid="{DCF575BD-21FD-4499-AA36-384A7CF23C2B}"/>
    <cellStyle name="ar 2 42 11" xfId="39128" xr:uid="{FE069FA8-D6CF-4CC3-9E9F-6D2632F716DE}"/>
    <cellStyle name="ar 2 42 12" xfId="41748" xr:uid="{AF356C8D-33AA-404A-8562-7C5BC19996BC}"/>
    <cellStyle name="ar 2 42 2" xfId="15893" xr:uid="{3A0F46DE-E1F2-44A9-BB38-396408DDA821}"/>
    <cellStyle name="ar 2 42 3" xfId="18655" xr:uid="{EB01BBF8-84C8-4403-AE34-F03732FD8B00}"/>
    <cellStyle name="ar 2 42 4" xfId="21306" xr:uid="{DE4169C9-A664-4861-96AE-9F8832E9F4F1}"/>
    <cellStyle name="ar 2 42 5" xfId="24159" xr:uid="{7EC79B45-C02C-43ED-A106-2D6AD346C6DF}"/>
    <cellStyle name="ar 2 42 6" xfId="26702" xr:uid="{83D90370-E923-48EB-A319-83130B0D8FEB}"/>
    <cellStyle name="ar 2 42 7" xfId="29252" xr:uid="{600F1B3D-D8F1-418D-830F-6BFE85E4B8E5}"/>
    <cellStyle name="ar 2 42 8" xfId="31823" xr:uid="{33EAD78E-03DB-4870-8983-FA3A3735310C}"/>
    <cellStyle name="ar 2 42 9" xfId="34224" xr:uid="{2FD69823-8545-46B3-8788-32AE6A8889F2}"/>
    <cellStyle name="ar 2 43" xfId="12518" xr:uid="{5771FD0C-B6FD-46B1-8870-0CB003451CC2}"/>
    <cellStyle name="ar 2 43 10" xfId="36376" xr:uid="{A4FAB679-DC46-40DD-9339-E36FF392AF07}"/>
    <cellStyle name="ar 2 43 11" xfId="38861" xr:uid="{330D47BC-9AE2-4B8D-9315-95462FF405EE}"/>
    <cellStyle name="ar 2 43 12" xfId="41457" xr:uid="{E6CE0F85-AACE-4535-8A8D-B96B900965AE}"/>
    <cellStyle name="ar 2 43 2" xfId="15545" xr:uid="{EF584838-4A24-4CA6-B31D-58639DCAAD11}"/>
    <cellStyle name="ar 2 43 3" xfId="18335" xr:uid="{453B4B8A-4D54-479C-B69C-97E8B5F08955}"/>
    <cellStyle name="ar 2 43 4" xfId="20965" xr:uid="{FC377804-B13D-44AD-AFCE-FA837B6FEAAA}"/>
    <cellStyle name="ar 2 43 5" xfId="23823" xr:uid="{93CC2124-0198-4244-8E4B-FB903270F050}"/>
    <cellStyle name="ar 2 43 6" xfId="26365" xr:uid="{758831AD-D75F-4F49-A960-DCE057DD056D}"/>
    <cellStyle name="ar 2 43 7" xfId="28958" xr:uid="{9BF49529-323F-4666-A4F8-1BC7AB24C3A0}"/>
    <cellStyle name="ar 2 43 8" xfId="31586" xr:uid="{9F46F41D-4E45-4822-B71C-5957B467E4AE}"/>
    <cellStyle name="ar 2 43 9" xfId="33985" xr:uid="{6510D289-8CFE-4F44-9F45-8637E59F45E0}"/>
    <cellStyle name="ar 2 44" xfId="12873" xr:uid="{8BE11710-0137-4D27-9AB4-AF2B8A0B06DD}"/>
    <cellStyle name="ar 2 44 10" xfId="36642" xr:uid="{790EA2BF-115A-4A16-800E-18556A171691}"/>
    <cellStyle name="ar 2 44 11" xfId="39133" xr:uid="{622C8BD9-C3FE-4098-94DE-78D3BFA3665F}"/>
    <cellStyle name="ar 2 44 12" xfId="41753" xr:uid="{C540B16D-AFFC-4D8B-8E4C-54AC3EF8FA42}"/>
    <cellStyle name="ar 2 44 2" xfId="15898" xr:uid="{B24199FF-6A20-4640-9146-2125AAF2DAC6}"/>
    <cellStyle name="ar 2 44 3" xfId="18660" xr:uid="{1F61B600-A68F-4316-B562-951B213C1E3D}"/>
    <cellStyle name="ar 2 44 4" xfId="21311" xr:uid="{4F95E70F-366E-4A75-8260-78A2BB2B2FE9}"/>
    <cellStyle name="ar 2 44 5" xfId="24164" xr:uid="{37CC88D0-605A-4F46-B962-EF04DA151D1B}"/>
    <cellStyle name="ar 2 44 6" xfId="26707" xr:uid="{80563845-E01D-446F-9A2F-4BA8A3978929}"/>
    <cellStyle name="ar 2 44 7" xfId="29257" xr:uid="{39DB9021-EC1A-4AA4-8C93-1B896A616EEF}"/>
    <cellStyle name="ar 2 44 8" xfId="31828" xr:uid="{4CF39606-3548-40CD-98E0-A039A46432AD}"/>
    <cellStyle name="ar 2 44 9" xfId="34229" xr:uid="{0B7905E1-68D9-4CEA-AF77-8ADFF9E4B037}"/>
    <cellStyle name="ar 2 45" xfId="12521" xr:uid="{BD4113FE-1B23-411F-89CC-FB31FF4F137A}"/>
    <cellStyle name="ar 2 45 10" xfId="36379" xr:uid="{15E794CC-B2B1-40F8-A3C9-AA79F13DFC0F}"/>
    <cellStyle name="ar 2 45 11" xfId="38864" xr:uid="{8A9A5406-5260-4B05-8A48-F09C5C4A0D2F}"/>
    <cellStyle name="ar 2 45 12" xfId="41460" xr:uid="{86CCA2AC-4488-4CBB-AC81-501A6555D14A}"/>
    <cellStyle name="ar 2 45 2" xfId="15548" xr:uid="{CEC82E61-BCEB-402D-B559-EEEA619A2D65}"/>
    <cellStyle name="ar 2 45 3" xfId="18338" xr:uid="{03D1750A-54C5-4CAA-B149-12C0FFA90D0B}"/>
    <cellStyle name="ar 2 45 4" xfId="20968" xr:uid="{4CD18A66-0F4E-43E7-BFE2-B383E8E55199}"/>
    <cellStyle name="ar 2 45 5" xfId="23826" xr:uid="{80189EB9-7E85-48ED-AF71-40EFF6849856}"/>
    <cellStyle name="ar 2 45 6" xfId="26368" xr:uid="{C900CA35-7B3D-4DC7-A8E2-6FFE054DD3A0}"/>
    <cellStyle name="ar 2 45 7" xfId="28961" xr:uid="{CEF8C19A-2BFB-4C45-A0C4-439E9D8AFF83}"/>
    <cellStyle name="ar 2 45 8" xfId="31589" xr:uid="{AF322A3F-BBC2-41A4-837F-27702651D449}"/>
    <cellStyle name="ar 2 45 9" xfId="33988" xr:uid="{ED829BAE-D0AE-4C33-9B5A-A260F167A12B}"/>
    <cellStyle name="ar 2 46" xfId="12877" xr:uid="{04BF68C9-4ECA-47A2-8C46-DE3997D18F73}"/>
    <cellStyle name="ar 2 46 10" xfId="36646" xr:uid="{E9A44A67-EBC3-460A-B12A-96AFE60E0AA3}"/>
    <cellStyle name="ar 2 46 11" xfId="39137" xr:uid="{ED054CC4-1F91-44ED-A601-47D651755201}"/>
    <cellStyle name="ar 2 46 12" xfId="41757" xr:uid="{AC60AEAB-27AC-418C-8CDA-A40DEA0074BF}"/>
    <cellStyle name="ar 2 46 2" xfId="15902" xr:uid="{CDFC3A42-9375-4D4B-87AB-42923460BA4F}"/>
    <cellStyle name="ar 2 46 3" xfId="18664" xr:uid="{D03F96C5-C6F6-4A06-A4C0-8D59B7D54711}"/>
    <cellStyle name="ar 2 46 4" xfId="21315" xr:uid="{0000F0FB-3E8E-4025-ABEE-3268AA70645D}"/>
    <cellStyle name="ar 2 46 5" xfId="24168" xr:uid="{C9575D76-B0E8-412F-80DA-5381EAA70ED8}"/>
    <cellStyle name="ar 2 46 6" xfId="26711" xr:uid="{C6F56614-BAC0-4399-B182-F61BBD299C6D}"/>
    <cellStyle name="ar 2 46 7" xfId="29261" xr:uid="{7010FD00-A89B-4280-8A00-D372D52EE448}"/>
    <cellStyle name="ar 2 46 8" xfId="31832" xr:uid="{0CFEF9F1-A02A-4D2C-9FB2-C98A207A0272}"/>
    <cellStyle name="ar 2 46 9" xfId="34233" xr:uid="{2716E42A-B13F-4306-B109-EFC09C6F1D6B}"/>
    <cellStyle name="ar 2 47" xfId="12874" xr:uid="{00D0CEB4-D777-48D8-8EBF-C1A1332FC5E3}"/>
    <cellStyle name="ar 2 47 10" xfId="36643" xr:uid="{349857B3-916B-4744-BC96-A9D66C31412A}"/>
    <cellStyle name="ar 2 47 11" xfId="39134" xr:uid="{A9963E76-3105-4B15-8A35-74BB02C65600}"/>
    <cellStyle name="ar 2 47 12" xfId="41754" xr:uid="{88752AAF-E6CF-4FCA-9C2F-FA7B1E12806A}"/>
    <cellStyle name="ar 2 47 2" xfId="15899" xr:uid="{26EACCD8-19FC-4CD9-9DD1-A43097E0B921}"/>
    <cellStyle name="ar 2 47 3" xfId="18661" xr:uid="{E11ADF99-FC36-49CF-9339-2B02BAD01CCA}"/>
    <cellStyle name="ar 2 47 4" xfId="21312" xr:uid="{B11DBC29-6CB7-40A5-94EA-78E5BC415418}"/>
    <cellStyle name="ar 2 47 5" xfId="24165" xr:uid="{A56EB62F-A642-447F-BD13-667AA9A421C5}"/>
    <cellStyle name="ar 2 47 6" xfId="26708" xr:uid="{5A4E4FA8-DFD3-48A5-9A0D-D435DEC9DB82}"/>
    <cellStyle name="ar 2 47 7" xfId="29258" xr:uid="{A82BA9C5-6FA4-42F0-929C-C934EA71B120}"/>
    <cellStyle name="ar 2 47 8" xfId="31829" xr:uid="{17CC765A-4EF9-4A05-94C2-D1B13AA504BF}"/>
    <cellStyle name="ar 2 47 9" xfId="34230" xr:uid="{17E2C64D-101A-4CBE-87DD-EEC35D4F2659}"/>
    <cellStyle name="ar 2 48" xfId="12524" xr:uid="{9C733106-1028-4B64-9F4B-6131C3E2F670}"/>
    <cellStyle name="ar 2 48 10" xfId="36382" xr:uid="{3FF2C5E9-AA00-421D-83AD-AF7C324479A3}"/>
    <cellStyle name="ar 2 48 11" xfId="38867" xr:uid="{29B8CED7-8956-4460-B4FB-F68F5C5BF7F9}"/>
    <cellStyle name="ar 2 48 12" xfId="41463" xr:uid="{83EA1A44-AACF-4D62-824D-F3A8A955A893}"/>
    <cellStyle name="ar 2 48 2" xfId="15551" xr:uid="{72B98145-8AB5-4E58-A94E-40A7B50DE2D3}"/>
    <cellStyle name="ar 2 48 3" xfId="18341" xr:uid="{50E6F6B1-50DC-4130-A1AF-C5CAF08EA903}"/>
    <cellStyle name="ar 2 48 4" xfId="20971" xr:uid="{05A14362-8631-4EBF-A548-342738820872}"/>
    <cellStyle name="ar 2 48 5" xfId="23829" xr:uid="{10BF0C58-75EE-4B85-A847-3A40EA0F62CE}"/>
    <cellStyle name="ar 2 48 6" xfId="26371" xr:uid="{BC7A751B-98B2-4F46-90C2-15ACBD129577}"/>
    <cellStyle name="ar 2 48 7" xfId="28964" xr:uid="{1CE75F4E-60BB-4516-B6B8-8361B04556AA}"/>
    <cellStyle name="ar 2 48 8" xfId="31592" xr:uid="{56B8939B-D55C-4168-A3FA-EFCC7C631F7B}"/>
    <cellStyle name="ar 2 48 9" xfId="33991" xr:uid="{06A2AD29-B8E4-47D3-A777-64689767AF82}"/>
    <cellStyle name="ar 2 49" xfId="12880" xr:uid="{F779C4D0-4029-4C5E-B1C6-6566A2616FA6}"/>
    <cellStyle name="ar 2 49 10" xfId="36649" xr:uid="{3BCCCFC9-D9D5-4A1F-997F-8E0C96917EE6}"/>
    <cellStyle name="ar 2 49 11" xfId="39140" xr:uid="{2BE401F5-90AF-4D2B-9520-1941114AFF5C}"/>
    <cellStyle name="ar 2 49 12" xfId="41760" xr:uid="{24D1B2CE-4C7A-4BA6-A292-AABF52209806}"/>
    <cellStyle name="ar 2 49 2" xfId="15905" xr:uid="{308A2EEA-D654-47F9-B1D9-75E13D24F894}"/>
    <cellStyle name="ar 2 49 3" xfId="18667" xr:uid="{6EC0FCB3-D702-4C33-A835-D07DBFD3E0EE}"/>
    <cellStyle name="ar 2 49 4" xfId="21318" xr:uid="{85079B1E-D46E-4BF3-BC5B-7E3E298E03BB}"/>
    <cellStyle name="ar 2 49 5" xfId="24171" xr:uid="{D4855EDA-BD31-40F7-90B2-02DC8DED8EAA}"/>
    <cellStyle name="ar 2 49 6" xfId="26714" xr:uid="{13E6FCCE-BA6F-4D57-8740-C788BDFDD228}"/>
    <cellStyle name="ar 2 49 7" xfId="29264" xr:uid="{5F94F1E3-8279-464F-B463-B4F1E2430933}"/>
    <cellStyle name="ar 2 49 8" xfId="31835" xr:uid="{83F6F36E-8758-455E-8E38-961C93D5A9A9}"/>
    <cellStyle name="ar 2 49 9" xfId="34236" xr:uid="{3BEE0F3E-23F0-43CD-94D0-8D0A4973C2D1}"/>
    <cellStyle name="ar 2 5" xfId="11601" xr:uid="{F0898E49-E157-4836-80B7-0C6307492692}"/>
    <cellStyle name="ar 2 5 10" xfId="35571" xr:uid="{9DE13B90-13FB-40BF-A259-57AFA03FE02F}"/>
    <cellStyle name="ar 2 5 11" xfId="38001" xr:uid="{F9BC3392-D15D-408E-9358-157E2FE2BB3E}"/>
    <cellStyle name="ar 2 5 12" xfId="40588" xr:uid="{371061A9-65B6-40F3-BE34-345701553F1C}"/>
    <cellStyle name="ar 2 5 2" xfId="14657" xr:uid="{D4BF53EC-2391-44D5-940C-62AE850342EC}"/>
    <cellStyle name="ar 2 5 3" xfId="17433" xr:uid="{75484703-57A3-4125-9003-A11154AE19A8}"/>
    <cellStyle name="ar 2 5 4" xfId="20054" xr:uid="{E0B7B0A3-0936-4F06-8633-E7ACE0B85357}"/>
    <cellStyle name="ar 2 5 5" xfId="22923" xr:uid="{6932E122-3772-40AE-B855-33A1810736AC}"/>
    <cellStyle name="ar 2 5 6" xfId="11056" xr:uid="{C8E7BD89-45B1-4CE7-92D3-EA5B4C37B760}"/>
    <cellStyle name="ar 2 5 7" xfId="11172" xr:uid="{1154CE05-D8ED-4DF5-8F47-0AAF6478B3D6}"/>
    <cellStyle name="ar 2 5 8" xfId="30764" xr:uid="{6511CBD5-1F27-4831-A356-BDEF7E5F12AB}"/>
    <cellStyle name="ar 2 5 9" xfId="33168" xr:uid="{93CDB1DE-C201-4925-A504-942FCAA5EF90}"/>
    <cellStyle name="ar 2 50" xfId="12527" xr:uid="{8FD5F167-1DFA-426F-A138-74F91E4A337F}"/>
    <cellStyle name="ar 2 50 10" xfId="36385" xr:uid="{042C6AB5-BF58-44F8-85E1-3DF5F7C14CBE}"/>
    <cellStyle name="ar 2 50 11" xfId="38870" xr:uid="{B1E8482B-3A6E-418F-B50A-8660B235CFB3}"/>
    <cellStyle name="ar 2 50 12" xfId="41466" xr:uid="{7C099B85-C24D-4EB3-AEBD-7B4F28EEDF8B}"/>
    <cellStyle name="ar 2 50 2" xfId="15554" xr:uid="{6353CB84-26E6-4E11-AB7E-E448EB0A51BB}"/>
    <cellStyle name="ar 2 50 3" xfId="18344" xr:uid="{007AC3E7-6E89-4486-9FBF-D11EFCFA91D4}"/>
    <cellStyle name="ar 2 50 4" xfId="20974" xr:uid="{BDAC2AF7-B2E1-496D-8DA6-9502BDEBEB86}"/>
    <cellStyle name="ar 2 50 5" xfId="23832" xr:uid="{B2740669-2510-4999-BBDC-06071F4C8681}"/>
    <cellStyle name="ar 2 50 6" xfId="26374" xr:uid="{B599566B-C80A-4293-AAFC-CE39C8CE8717}"/>
    <cellStyle name="ar 2 50 7" xfId="28967" xr:uid="{34C30988-32B6-4CDB-AC00-9CDB588413BC}"/>
    <cellStyle name="ar 2 50 8" xfId="31595" xr:uid="{ECB474DE-63FC-4A8C-AC24-2113753D9C85}"/>
    <cellStyle name="ar 2 50 9" xfId="33994" xr:uid="{D594823D-319B-4616-88F1-EC684C9F5430}"/>
    <cellStyle name="ar 2 51" xfId="14251" xr:uid="{A5F13FBF-4A2B-40FB-92F7-AA469A055F7E}"/>
    <cellStyle name="ar 2 51 10" xfId="37963" xr:uid="{D7B7F38A-53D4-49A2-8188-06B36699D4D6}"/>
    <cellStyle name="ar 2 51 11" xfId="40455" xr:uid="{B1075EB8-6D5B-493E-A503-9E02C4CDD735}"/>
    <cellStyle name="ar 2 51 12" xfId="43103" xr:uid="{6DC999FE-315C-41F8-BBB8-892E3D687249}"/>
    <cellStyle name="ar 2 51 2" xfId="17272" xr:uid="{D9926CD4-6AB5-4C42-8673-58B42C3A0F3B}"/>
    <cellStyle name="ar 2 51 3" xfId="20011" xr:uid="{4D5D6487-2FE9-4C57-B6A5-43859A7DB1F3}"/>
    <cellStyle name="ar 2 51 4" xfId="22684" xr:uid="{DEA23032-CB7E-4731-9224-D531C441866F}"/>
    <cellStyle name="ar 2 51 5" xfId="25498" xr:uid="{0FF37BB2-A4C7-43D5-8B72-E349FDDA876C}"/>
    <cellStyle name="ar 2 51 6" xfId="28067" xr:uid="{BCCB9963-1794-4CF6-8287-131AEDD81EEA}"/>
    <cellStyle name="ar 2 51 7" xfId="30613" xr:uid="{6828AE2C-D73D-4E82-84C9-92E36FBD6685}"/>
    <cellStyle name="ar 2 51 8" xfId="33127" xr:uid="{5B244064-E128-4060-954A-B2D617A01669}"/>
    <cellStyle name="ar 2 51 9" xfId="35526" xr:uid="{8FF80D9D-D2CF-447E-8DBF-61FD51F6EF16}"/>
    <cellStyle name="ar 2 6" xfId="11438" xr:uid="{2CA3065B-73DD-4D83-A818-75F9A1693FC5}"/>
    <cellStyle name="ar 2 6 10" xfId="14701" xr:uid="{4A900E01-ED83-4FA0-996E-E9F99D70220D}"/>
    <cellStyle name="ar 2 6 11" xfId="23915" xr:uid="{641EFCA9-AFE5-420F-8080-547E4AFE527A}"/>
    <cellStyle name="ar 2 6 12" xfId="26825" xr:uid="{D275CC9F-E3FE-4546-A56F-AE1C01A1EB64}"/>
    <cellStyle name="ar 2 6 2" xfId="14509" xr:uid="{FC679A49-76A1-44FF-816C-E4B654561FA8}"/>
    <cellStyle name="ar 2 6 3" xfId="10612" xr:uid="{FB6B0A89-436F-4279-86F8-3F6D42B912EC}"/>
    <cellStyle name="ar 2 6 4" xfId="10051" xr:uid="{54C0D693-DF77-45A2-BC71-E8BE5D4BB428}"/>
    <cellStyle name="ar 2 6 5" xfId="22766" xr:uid="{4CC963AB-E5DB-4D75-834F-AA71178D2ABD}"/>
    <cellStyle name="ar 2 6 6" xfId="10901" xr:uid="{C1DAD51B-63A5-490A-9C02-6E8C86CDEFFE}"/>
    <cellStyle name="ar 2 6 7" xfId="10354" xr:uid="{FCF08FDC-C354-4E26-8BDE-4AEBEB079E09}"/>
    <cellStyle name="ar 2 6 8" xfId="30643" xr:uid="{4EFE5E7A-E212-4570-AE3E-5B20B6B6F5DB}"/>
    <cellStyle name="ar 2 6 9" xfId="18460" xr:uid="{27902F4B-0DD2-4635-8B94-5464C00163C2}"/>
    <cellStyle name="ar 2 7" xfId="11441" xr:uid="{54A0E8E3-CE37-46C2-8B93-4E731EACE737}"/>
    <cellStyle name="ar 2 7 10" xfId="14729" xr:uid="{79F2B459-870B-4845-B900-693ED904A2A1}"/>
    <cellStyle name="ar 2 7 11" xfId="23924" xr:uid="{7D989E72-4A41-4BCD-BAEC-D28452B4A230}"/>
    <cellStyle name="ar 2 7 12" xfId="26858" xr:uid="{6142B90B-D398-4533-8E35-6BBDD9DE6300}"/>
    <cellStyle name="ar 2 7 2" xfId="14512" xr:uid="{4676AF61-CA70-4BFE-8AE8-E1B47FE9B0F0}"/>
    <cellStyle name="ar 2 7 3" xfId="10615" xr:uid="{5B1D60CF-086F-4453-A02B-DAEF4A2D799A}"/>
    <cellStyle name="ar 2 7 4" xfId="10054" xr:uid="{07F87CE0-6357-4ADE-96B3-E05BAD23C360}"/>
    <cellStyle name="ar 2 7 5" xfId="22769" xr:uid="{5A820613-3C1D-4B7F-BC80-5AC65CAF7540}"/>
    <cellStyle name="ar 2 7 6" xfId="10904" xr:uid="{F955DAFF-1335-4A33-BBD8-F9132CA6DDF6}"/>
    <cellStyle name="ar 2 7 7" xfId="10357" xr:uid="{E48FE655-E632-42EB-AEFA-C851ACE89146}"/>
    <cellStyle name="ar 2 7 8" xfId="30646" xr:uid="{FB228CA3-C924-4A8F-84BB-AC1AB0F5865F}"/>
    <cellStyle name="ar 2 7 9" xfId="18469" xr:uid="{2A156B70-A996-40EA-9952-359E6FF3C3AD}"/>
    <cellStyle name="ar 2 8" xfId="11586" xr:uid="{C28A3C8F-EC0A-4200-9593-7167CD3D4FA0}"/>
    <cellStyle name="ar 2 8 10" xfId="35556" xr:uid="{B1BD5381-F743-417F-8DA1-A8D98FB1AAEC}"/>
    <cellStyle name="ar 2 8 11" xfId="24278" xr:uid="{B6A242CB-710E-4238-9ECD-F7928C73B204}"/>
    <cellStyle name="ar 2 8 12" xfId="40573" xr:uid="{FBAA20CE-860C-49D5-9A46-1A817974C7E8}"/>
    <cellStyle name="ar 2 8 2" xfId="14642" xr:uid="{62D4726F-A3E2-46DE-9A87-8EB2AA3FB6E7}"/>
    <cellStyle name="ar 2 8 3" xfId="17418" xr:uid="{F7F17227-A5E1-4C1C-8CD1-479F1DDB6CCD}"/>
    <cellStyle name="ar 2 8 4" xfId="10165" xr:uid="{BFB0E549-E2AB-4F5C-AD30-A085121BEEAF}"/>
    <cellStyle name="ar 2 8 5" xfId="22908" xr:uid="{3D597857-5EC3-4D17-AD3E-58B94AFF90A8}"/>
    <cellStyle name="ar 2 8 6" xfId="11043" xr:uid="{96D7C8C3-9537-46F7-B9A1-AAB3A0FA8E1E}"/>
    <cellStyle name="ar 2 8 7" xfId="11192" xr:uid="{D20079A1-3B1A-4BE4-BA21-A6539DF56F90}"/>
    <cellStyle name="ar 2 8 8" xfId="30749" xr:uid="{69868B40-36E4-4003-A988-5827EF60A74F}"/>
    <cellStyle name="ar 2 8 9" xfId="18785" xr:uid="{3D3197C4-F1D5-475B-B938-C18D87DA2D0F}"/>
    <cellStyle name="ar 2 9" xfId="11589" xr:uid="{DEF1A2BD-D6D3-4CFE-8EFD-BA8494206AF8}"/>
    <cellStyle name="ar 2 9 10" xfId="35559" xr:uid="{F707A6FB-3F9C-4C35-B973-31601DB52321}"/>
    <cellStyle name="ar 2 9 11" xfId="24265" xr:uid="{5A8F24D4-7300-4FBC-BBC1-0D620B5DEB0A}"/>
    <cellStyle name="ar 2 9 12" xfId="40576" xr:uid="{0072E15E-6DEE-4172-B7B3-1BF6FA247A55}"/>
    <cellStyle name="ar 2 9 2" xfId="14645" xr:uid="{6ED9465A-6EC9-4027-801B-B1F04B5A0A19}"/>
    <cellStyle name="ar 2 9 3" xfId="17421" xr:uid="{E8A8B684-B802-4CE5-A899-9F08C8A796AC}"/>
    <cellStyle name="ar 2 9 4" xfId="20042" xr:uid="{E54B0590-FEFB-438D-9F91-7D2C6B32B88E}"/>
    <cellStyle name="ar 2 9 5" xfId="22911" xr:uid="{5BD981E7-A272-4BA3-966C-A491207BC07D}"/>
    <cellStyle name="ar 2 9 6" xfId="11047" xr:uid="{48B22151-17CA-4D9D-AD43-51E33E999020}"/>
    <cellStyle name="ar 2 9 7" xfId="11194" xr:uid="{2850BBAF-3ABF-4A1D-8DB7-8687425D7367}"/>
    <cellStyle name="ar 2 9 8" xfId="30752" xr:uid="{BA0A403C-70A5-4DE6-8C04-96A8A3A000BF}"/>
    <cellStyle name="ar 2 9 9" xfId="33156" xr:uid="{E255DC47-5566-4E50-9E05-7A90A92ABB5E}"/>
    <cellStyle name="ar 20" xfId="12695" xr:uid="{00FD92C0-ACE1-4DBD-8FA5-EC6349CF20CA}"/>
    <cellStyle name="ar 20 10" xfId="36528" xr:uid="{6A2ABF82-72B8-4A62-B144-F614AEA7F276}"/>
    <cellStyle name="ar 20 11" xfId="39003" xr:uid="{1E71D592-7DD7-481A-8A89-BB28213AEF98}"/>
    <cellStyle name="ar 20 12" xfId="41623" xr:uid="{19ADAC0F-EF0D-40FC-AE60-A5A4781C4BD5}"/>
    <cellStyle name="ar 20 2" xfId="15721" xr:uid="{FFE21113-43D8-4AE7-9E29-B21F6837D716}"/>
    <cellStyle name="ar 20 3" xfId="18497" xr:uid="{D4427095-6303-4D6F-B137-3F66E1A15B9D}"/>
    <cellStyle name="ar 20 4" xfId="21137" xr:uid="{ACBE81A4-034C-42F8-AED9-102718925875}"/>
    <cellStyle name="ar 20 5" xfId="23993" xr:uid="{E3DF1CD5-9BF1-49E2-9FD5-D343D5F416D3}"/>
    <cellStyle name="ar 20 6" xfId="26536" xr:uid="{1F9672E8-E69A-474D-924D-57BEED346AEA}"/>
    <cellStyle name="ar 20 7" xfId="29123" xr:uid="{620F8C46-A01C-47C9-8E06-FE4D8FA053C2}"/>
    <cellStyle name="ar 20 8" xfId="31714" xr:uid="{8C89B8CE-C52B-4012-84C8-ECAC226BA163}"/>
    <cellStyle name="ar 20 9" xfId="34113" xr:uid="{3048536D-B377-4F2E-B838-520EBE627763}"/>
    <cellStyle name="ar 21" xfId="13118" xr:uid="{E5C4E5BC-B68C-4D3D-BFDD-D0F04E623245}"/>
    <cellStyle name="ar 21 10" xfId="36861" xr:uid="{110200FA-1273-473A-B653-06D5C0C6105D}"/>
    <cellStyle name="ar 21 11" xfId="39347" xr:uid="{78221C92-39B7-4AED-BAE0-5FCD1A3E4890}"/>
    <cellStyle name="ar 21 12" xfId="41994" xr:uid="{4407EA7F-B5EC-4649-8864-45267FD022E2}"/>
    <cellStyle name="ar 21 2" xfId="16140" xr:uid="{DB808724-5DE8-4E65-8479-BFC784BCA780}"/>
    <cellStyle name="ar 21 3" xfId="18888" xr:uid="{6D799084-8F47-4932-B20D-4247242FA461}"/>
    <cellStyle name="ar 21 4" xfId="21554" xr:uid="{0567FB7D-65BC-4255-8436-7D6609EE993D}"/>
    <cellStyle name="ar 21 5" xfId="24387" xr:uid="{8DB1CD71-8680-4622-AD86-7A1A9E09DAAB}"/>
    <cellStyle name="ar 21 6" xfId="26945" xr:uid="{6F140167-7E5E-4E66-8EA3-8B4516098E31}"/>
    <cellStyle name="ar 21 7" xfId="29498" xr:uid="{21728A37-7D12-42AF-A1EB-4C7A5349A34D}"/>
    <cellStyle name="ar 21 8" xfId="32020" xr:uid="{5DF01A5B-413F-440C-B5D0-1064220E84B6}"/>
    <cellStyle name="ar 21 9" xfId="34421" xr:uid="{53377B71-3546-421D-87F0-5BB9AC604209}"/>
    <cellStyle name="ar 22" xfId="12706" xr:uid="{F233379F-9DE4-4C41-B5F4-7BC719093A2A}"/>
    <cellStyle name="ar 22 10" xfId="36537" xr:uid="{E7B7295C-F3CF-4F48-8291-825C91D4111B}"/>
    <cellStyle name="ar 22 11" xfId="39014" xr:uid="{851072D8-B79A-4ED0-BE93-2C28CD3ADAA1}"/>
    <cellStyle name="ar 22 12" xfId="41634" xr:uid="{6B64FAD9-14C4-42C6-A1EC-F3D28C294875}"/>
    <cellStyle name="ar 22 2" xfId="15732" xr:uid="{DB5D0271-089C-41DB-9AE9-BD9EA0C52AA6}"/>
    <cellStyle name="ar 22 3" xfId="18508" xr:uid="{08F41E16-ED21-4961-A5E5-B37DDEDC7700}"/>
    <cellStyle name="ar 22 4" xfId="21148" xr:uid="{B4826A65-DEC0-4A98-A9E3-7D59EA7D01A8}"/>
    <cellStyle name="ar 22 5" xfId="24004" xr:uid="{24FD81BC-4A6B-4D69-9EFE-0B5070985750}"/>
    <cellStyle name="ar 22 6" xfId="26547" xr:uid="{E42A7531-2E44-4863-9780-30C913F32ACE}"/>
    <cellStyle name="ar 22 7" xfId="29134" xr:uid="{2CCD3FF5-ADE1-4EF1-B189-265146261935}"/>
    <cellStyle name="ar 22 8" xfId="31723" xr:uid="{308B3D1E-A287-45B7-88F3-77D392BCEBEB}"/>
    <cellStyle name="ar 22 9" xfId="34122" xr:uid="{EA114CF6-F860-41D8-8D0F-D46DEF941561}"/>
    <cellStyle name="ar 23" xfId="12711" xr:uid="{9B2CEDA9-1132-4879-BB36-733723C40917}"/>
    <cellStyle name="ar 23 10" xfId="36542" xr:uid="{34A94D80-20A4-44DE-B6BA-0BCFF4F01C71}"/>
    <cellStyle name="ar 23 11" xfId="39019" xr:uid="{65B8B8E5-0E96-4F7F-ABD2-64344817BACC}"/>
    <cellStyle name="ar 23 12" xfId="41639" xr:uid="{2DD5F45D-E755-4B75-B031-1000C9CE6A23}"/>
    <cellStyle name="ar 23 2" xfId="15737" xr:uid="{3E85608F-009F-4114-B8E3-E7A6F4F2663C}"/>
    <cellStyle name="ar 23 3" xfId="18513" xr:uid="{2F62B05A-68B5-4A7B-BA7D-7814DE917B2F}"/>
    <cellStyle name="ar 23 4" xfId="21153" xr:uid="{373BF19A-015D-4D88-A530-48617174DE65}"/>
    <cellStyle name="ar 23 5" xfId="24009" xr:uid="{10F0D021-DAED-4289-85AB-67DCED58B88C}"/>
    <cellStyle name="ar 23 6" xfId="26552" xr:uid="{F32DFF25-FEE2-4EDB-A704-671270D4CA98}"/>
    <cellStyle name="ar 23 7" xfId="29139" xr:uid="{D45F79EA-9198-4B6F-B555-B50A0E75338B}"/>
    <cellStyle name="ar 23 8" xfId="31728" xr:uid="{CAFED12B-F6AC-4342-9C4C-890D64698A07}"/>
    <cellStyle name="ar 23 9" xfId="34127" xr:uid="{09CB8CC6-1C8A-43B2-8EB0-DEC9746DF2B4}"/>
    <cellStyle name="ar 24" xfId="13128" xr:uid="{4D393EE9-6C3F-4851-9857-1958EDABE6FB}"/>
    <cellStyle name="ar 24 10" xfId="36871" xr:uid="{1419EAC6-DA7D-4404-B179-C21491F8FEE9}"/>
    <cellStyle name="ar 24 11" xfId="39357" xr:uid="{B824285E-956F-4C1F-87D2-9AD0D0ACB64A}"/>
    <cellStyle name="ar 24 12" xfId="42004" xr:uid="{406AFF42-B3BB-4323-98A5-5880D5A602DF}"/>
    <cellStyle name="ar 24 2" xfId="16150" xr:uid="{EF66177D-FCE7-4B90-8872-71E0E17C7EF7}"/>
    <cellStyle name="ar 24 3" xfId="18898" xr:uid="{0C26907C-C420-4132-A0EB-72056189E8B7}"/>
    <cellStyle name="ar 24 4" xfId="21564" xr:uid="{620451AE-C18D-46A1-925B-63966009734D}"/>
    <cellStyle name="ar 24 5" xfId="24397" xr:uid="{DD82FE57-0C71-4713-BDC3-5E49A40F7B09}"/>
    <cellStyle name="ar 24 6" xfId="26955" xr:uid="{C10C0274-4B6E-422C-8929-FA6CB34EA7A2}"/>
    <cellStyle name="ar 24 7" xfId="29508" xr:uid="{5FD47BCF-7522-4F2E-A4D3-2BA3D3722A73}"/>
    <cellStyle name="ar 24 8" xfId="32030" xr:uid="{3CB5F302-1605-48B2-A69A-3D32ED0E840D}"/>
    <cellStyle name="ar 24 9" xfId="34431" xr:uid="{3866010D-6E34-42B1-9712-7FB8F5EC7D2B}"/>
    <cellStyle name="ar 25" xfId="13131" xr:uid="{CA023F57-E7FB-4E2A-A5A3-8BBFE9EA25F8}"/>
    <cellStyle name="ar 25 10" xfId="36874" xr:uid="{21262DE8-C413-4C61-A994-18C1F5E759C2}"/>
    <cellStyle name="ar 25 11" xfId="39360" xr:uid="{6E2247F1-D19C-4197-9221-180E433ED28C}"/>
    <cellStyle name="ar 25 12" xfId="42007" xr:uid="{F2001703-9FB8-4ABD-B7A2-64A1B8EC9B05}"/>
    <cellStyle name="ar 25 2" xfId="16153" xr:uid="{1CD903A2-B47F-4E30-A1A4-E7744673A486}"/>
    <cellStyle name="ar 25 3" xfId="18901" xr:uid="{F92D38F6-9F54-4CD4-B7A2-AADE75073618}"/>
    <cellStyle name="ar 25 4" xfId="21567" xr:uid="{20793F67-F6F9-41FE-B0BC-5A071FDD58FC}"/>
    <cellStyle name="ar 25 5" xfId="24400" xr:uid="{50CFF761-706A-4C7F-A980-5528D3CFC424}"/>
    <cellStyle name="ar 25 6" xfId="26958" xr:uid="{BDDF9363-9533-4F23-A355-A8A56AFAB62C}"/>
    <cellStyle name="ar 25 7" xfId="29511" xr:uid="{E102BAD4-8DEE-483B-A40F-453F6BF10BAB}"/>
    <cellStyle name="ar 25 8" xfId="32033" xr:uid="{3132FEEC-A723-4F8F-BFD7-9523B2A2E956}"/>
    <cellStyle name="ar 25 9" xfId="34434" xr:uid="{FE8B0CF1-0B45-487D-B3A0-989A94979824}"/>
    <cellStyle name="ar 26" xfId="12734" xr:uid="{918C470F-98D2-4BA4-8578-6CF1897489B2}"/>
    <cellStyle name="ar 26 10" xfId="36556" xr:uid="{113D6F0D-81BC-42C1-BE98-A8AD902C3F18}"/>
    <cellStyle name="ar 26 11" xfId="39042" xr:uid="{961C215D-E4E1-46FE-9761-0690A2AFC806}"/>
    <cellStyle name="ar 26 12" xfId="41662" xr:uid="{27BBF070-1EF8-4581-90ED-91152D85AEDB}"/>
    <cellStyle name="ar 26 2" xfId="15760" xr:uid="{FF21583B-1FC9-4904-B62B-5A2F637D0780}"/>
    <cellStyle name="ar 26 3" xfId="18534" xr:uid="{AB5F8CC1-2D14-4D34-8840-5467FBDE4396}"/>
    <cellStyle name="ar 26 4" xfId="21176" xr:uid="{187F5F6B-490F-499E-BA15-62E0B6910DD9}"/>
    <cellStyle name="ar 26 5" xfId="24030" xr:uid="{E90049C5-6C04-4844-B821-56E5D40D4C76}"/>
    <cellStyle name="ar 26 6" xfId="26573" xr:uid="{16F2BD0C-744B-4336-BE3D-7EC8DBB40D40}"/>
    <cellStyle name="ar 26 7" xfId="29154" xr:uid="{A3451532-0DEA-47F7-B773-9CB5A7F7EED6}"/>
    <cellStyle name="ar 26 8" xfId="31742" xr:uid="{08A676FD-B12F-4252-BFA5-E5F9AFCAB37F}"/>
    <cellStyle name="ar 26 9" xfId="34141" xr:uid="{EE1C569D-BF01-41EE-BEC6-4855A1AF4E21}"/>
    <cellStyle name="ar 27" xfId="13138" xr:uid="{04B00EAF-DDEE-48E7-B10D-B4BF47762D7A}"/>
    <cellStyle name="ar 27 10" xfId="36879" xr:uid="{36E2FA8E-95B5-4DB9-99C3-549DB40E612B}"/>
    <cellStyle name="ar 27 11" xfId="39367" xr:uid="{EA7C3CDB-20F1-4C74-BF2B-3EBF750AD905}"/>
    <cellStyle name="ar 27 12" xfId="42014" xr:uid="{8FFCAED9-DA13-4131-A247-D52F0F38E853}"/>
    <cellStyle name="ar 27 2" xfId="16160" xr:uid="{C750911C-B7A9-495C-864C-D08BB1C5096D}"/>
    <cellStyle name="ar 27 3" xfId="18908" xr:uid="{2ED8FE5B-7505-4496-8C32-A6DAAA6D9FF8}"/>
    <cellStyle name="ar 27 4" xfId="21574" xr:uid="{63BD9786-462E-4868-86E9-96E636531BA8}"/>
    <cellStyle name="ar 27 5" xfId="24406" xr:uid="{7422C888-23E4-4CA3-93AB-9662829B23A6}"/>
    <cellStyle name="ar 27 6" xfId="26965" xr:uid="{6FA064B7-8D51-4E25-8836-3A5F29B9F009}"/>
    <cellStyle name="ar 27 7" xfId="29518" xr:uid="{FA8FC3F4-3986-4E3F-9CE9-D1D924FFE2A9}"/>
    <cellStyle name="ar 27 8" xfId="32038" xr:uid="{BECF8C46-D3B9-49D3-B3A7-552299A3D553}"/>
    <cellStyle name="ar 27 9" xfId="34439" xr:uid="{6D67332A-7067-4639-B1D6-86237838C8E4}"/>
    <cellStyle name="ar 28" xfId="13149" xr:uid="{0813AB89-067F-48F9-A8A6-CC18D07F6AF6}"/>
    <cellStyle name="ar 28 10" xfId="36884" xr:uid="{A3B91788-9C40-4C56-993E-CDEECEAD021C}"/>
    <cellStyle name="ar 28 11" xfId="39372" xr:uid="{AE7D00C0-4407-494D-B2FA-28D19F8B5076}"/>
    <cellStyle name="ar 28 12" xfId="42019" xr:uid="{DFE161EF-D2DC-4D1E-9B36-4F9FB267AA05}"/>
    <cellStyle name="ar 28 2" xfId="16170" xr:uid="{BFB94BD0-3692-4C55-8C57-0DFF8C95D932}"/>
    <cellStyle name="ar 28 3" xfId="18915" xr:uid="{561E1F00-5A77-419D-ABE8-843513999E96}"/>
    <cellStyle name="ar 28 4" xfId="21584" xr:uid="{F274F090-A61F-4576-9039-4858B2C3261F}"/>
    <cellStyle name="ar 28 5" xfId="24415" xr:uid="{5A8DB3EC-3B85-40E7-B164-DCE6E679A27E}"/>
    <cellStyle name="ar 28 6" xfId="26976" xr:uid="{0852BF92-DE20-4158-AD22-469481C85047}"/>
    <cellStyle name="ar 28 7" xfId="29523" xr:uid="{5D54D8C5-58BA-4744-ADA5-6B781459566A}"/>
    <cellStyle name="ar 28 8" xfId="32043" xr:uid="{50A6A378-13A7-41B2-AD5B-364586B7DC59}"/>
    <cellStyle name="ar 28 9" xfId="34444" xr:uid="{3B587A69-70CB-4CDB-9278-16BD228BEA42}"/>
    <cellStyle name="ar 29" xfId="12750" xr:uid="{18FE50B3-3A72-4DB4-918D-44FDCB99F6E3}"/>
    <cellStyle name="ar 29 10" xfId="36570" xr:uid="{A136D484-29F8-422B-B7A9-7C4341D27A17}"/>
    <cellStyle name="ar 29 11" xfId="39058" xr:uid="{6039E65A-CBA4-4E65-896C-91C5C3C5F1EC}"/>
    <cellStyle name="ar 29 12" xfId="41678" xr:uid="{A031F699-AFB9-4A6A-9999-56D41EF3091B}"/>
    <cellStyle name="ar 29 2" xfId="15776" xr:uid="{000D84E2-4E37-470D-AD09-98B6A35E920C}"/>
    <cellStyle name="ar 29 3" xfId="18550" xr:uid="{EDFBC5D3-1FAF-438C-93A5-699ED641A407}"/>
    <cellStyle name="ar 29 4" xfId="21192" xr:uid="{2895DE5C-2A5E-4706-8B43-06BA2A3379FC}"/>
    <cellStyle name="ar 29 5" xfId="24046" xr:uid="{46AB6151-CD83-4646-9B92-9DA050202D29}"/>
    <cellStyle name="ar 29 6" xfId="26589" xr:uid="{BB4BDA0C-4AC3-4B3F-A8B0-4F53338121C5}"/>
    <cellStyle name="ar 29 7" xfId="29169" xr:uid="{19D6541D-E9F4-4B23-94C0-741308319526}"/>
    <cellStyle name="ar 29 8" xfId="31756" xr:uid="{3E25574C-1556-46D6-8113-82F7C72E9F6A}"/>
    <cellStyle name="ar 29 9" xfId="34155" xr:uid="{47DBAA77-27DC-4672-BFCC-8D4411949DEA}"/>
    <cellStyle name="ar 3" xfId="11241" xr:uid="{1A30950A-DC4A-4082-A919-29A41473EBD1}"/>
    <cellStyle name="ar 3 10" xfId="10659" xr:uid="{3E14D089-C20E-467E-8949-57936AC782FD}"/>
    <cellStyle name="ar 3 11" xfId="15782" xr:uid="{0C0317EE-27B4-475A-9F0C-2F6C15F80580}"/>
    <cellStyle name="ar 3 12" xfId="25965" xr:uid="{C3A75BBE-C1EB-42C1-937D-21422C17E2D4}"/>
    <cellStyle name="ar 3 2" xfId="14313" xr:uid="{5E999D08-06B9-451B-AB01-C94120D0BEA4}"/>
    <cellStyle name="ar 3 3" xfId="10412" xr:uid="{812BA8B9-1206-4192-B46B-0956BC96264E}"/>
    <cellStyle name="ar 3 4" xfId="9865" xr:uid="{67CD9597-6383-426B-86D9-4BCF33229A1F}"/>
    <cellStyle name="ar 3 5" xfId="10668" xr:uid="{E4D7C5A8-1F03-4F88-8F00-48693DB9C9BE}"/>
    <cellStyle name="ar 3 6" xfId="10384" xr:uid="{AEEC36A8-83E5-4EE1-84EF-DB023365BEC5}"/>
    <cellStyle name="ar 3 7" xfId="10209" xr:uid="{627EBD65-2F25-460B-918D-0C167433B17F}"/>
    <cellStyle name="ar 3 8" xfId="15597" xr:uid="{E589CB07-7E16-4C45-8308-35FC0A7D3507}"/>
    <cellStyle name="ar 3 9" xfId="10879" xr:uid="{B4F7AFD8-150B-4979-B4E9-A9EA2350795E}"/>
    <cellStyle name="ar 30" xfId="13159" xr:uid="{5071E0FC-A595-4F15-8818-F03C91567F9A}"/>
    <cellStyle name="ar 30 10" xfId="36889" xr:uid="{1FA353F0-D8C7-4DC1-9AD7-6A5320981938}"/>
    <cellStyle name="ar 30 11" xfId="39378" xr:uid="{4E4A57AB-CED3-421D-BE81-59C1BE6475EF}"/>
    <cellStyle name="ar 30 12" xfId="42025" xr:uid="{B861B261-8D3A-4D5C-9A57-763147B2D0D9}"/>
    <cellStyle name="ar 30 2" xfId="16180" xr:uid="{3D7E744C-83B7-4F3A-A991-2EA0514C8DA0}"/>
    <cellStyle name="ar 30 3" xfId="18921" xr:uid="{B03E18E3-C82C-496A-89A5-96CF3668F578}"/>
    <cellStyle name="ar 30 4" xfId="21594" xr:uid="{07F9AB3D-4130-4C0B-A2AD-5F0B595CD280}"/>
    <cellStyle name="ar 30 5" xfId="24421" xr:uid="{DED27B4B-F7EF-4A37-BDC1-B0A1BA3025EF}"/>
    <cellStyle name="ar 30 6" xfId="26986" xr:uid="{8E8A65A4-2DE6-4FF4-A929-E7404D2BFEC1}"/>
    <cellStyle name="ar 30 7" xfId="29532" xr:uid="{7424B5EA-0A8E-4C77-968E-9A0C0AF25F83}"/>
    <cellStyle name="ar 30 8" xfId="32048" xr:uid="{E2470A57-3D73-43B7-899E-A0C5F791E3E0}"/>
    <cellStyle name="ar 30 9" xfId="34449" xr:uid="{976CC4D1-EA22-4A1D-8B46-C792DF88D636}"/>
    <cellStyle name="ar 31" xfId="13165" xr:uid="{3929251A-7D05-4829-BDB1-C105D21050A5}"/>
    <cellStyle name="ar 31 10" xfId="36894" xr:uid="{0D6F1BA7-293F-43AD-9F46-7DAE75FCD63F}"/>
    <cellStyle name="ar 31 11" xfId="39383" xr:uid="{3B000CDC-82DB-471C-88EA-F827F61B519E}"/>
    <cellStyle name="ar 31 12" xfId="42030" xr:uid="{DA4ADEAE-BE02-4404-B2E5-089490DF3B72}"/>
    <cellStyle name="ar 31 2" xfId="16186" xr:uid="{BA40DA74-E34F-4CA5-A6A6-766C516F08C5}"/>
    <cellStyle name="ar 31 3" xfId="18927" xr:uid="{A9F684B4-2D56-42B3-9870-AF9796963BE4}"/>
    <cellStyle name="ar 31 4" xfId="21600" xr:uid="{D2F98D89-827F-4DEE-A81C-D1279F808851}"/>
    <cellStyle name="ar 31 5" xfId="24426" xr:uid="{9EA96CDC-F77C-4DB5-9DA8-11E48BD705A9}"/>
    <cellStyle name="ar 31 6" xfId="26991" xr:uid="{F7ABDEDA-0D96-4C1B-8720-E096D4C03614}"/>
    <cellStyle name="ar 31 7" xfId="29538" xr:uid="{A9624D73-630D-4968-B171-2F32013DCE70}"/>
    <cellStyle name="ar 31 8" xfId="32053" xr:uid="{1452BE28-C050-4E48-80D9-6414DFBB81BF}"/>
    <cellStyle name="ar 31 9" xfId="34454" xr:uid="{98384F60-3E68-481A-8798-FC5BF60CCE6B}"/>
    <cellStyle name="ar 32" xfId="12770" xr:uid="{5DAC795E-2D07-4E47-835A-97427A7E74F3}"/>
    <cellStyle name="ar 32 10" xfId="36579" xr:uid="{F1E4064F-90FF-4B5D-A706-96C285AD080E}"/>
    <cellStyle name="ar 32 11" xfId="39067" xr:uid="{5F4090AB-EC48-4EDB-90DF-682D700ECEE3}"/>
    <cellStyle name="ar 32 12" xfId="41687" xr:uid="{518A87C2-4204-47BF-AB38-59DD7468FDAC}"/>
    <cellStyle name="ar 32 2" xfId="15796" xr:uid="{27147340-ED1F-458B-9B67-B54F49722454}"/>
    <cellStyle name="ar 32 3" xfId="18569" xr:uid="{D2B43DCB-5A61-4766-B421-96C807972348}"/>
    <cellStyle name="ar 32 4" xfId="21211" xr:uid="{D93E0B7C-88B4-4053-9574-C410F9999F5F}"/>
    <cellStyle name="ar 32 5" xfId="24065" xr:uid="{EC3E3FA7-3DAC-4CB1-B9A8-34A3047FC9E1}"/>
    <cellStyle name="ar 32 6" xfId="26609" xr:uid="{FFEF7222-8067-4412-A993-8FCDA704575B}"/>
    <cellStyle name="ar 32 7" xfId="29178" xr:uid="{7B61B48A-BA3D-4D56-B520-55AF3F48EA57}"/>
    <cellStyle name="ar 32 8" xfId="31765" xr:uid="{A66714A8-4175-400B-B584-9C990A7A352E}"/>
    <cellStyle name="ar 32 9" xfId="34164" xr:uid="{54A967CA-B2F5-4BF9-80CF-87A2ABD54583}"/>
    <cellStyle name="ar 33" xfId="13168" xr:uid="{80404553-F9BD-4924-99E1-F4FFA96C8C8C}"/>
    <cellStyle name="ar 33 10" xfId="36897" xr:uid="{1A51D1B0-6593-4842-B63C-1F2D933E7A6D}"/>
    <cellStyle name="ar 33 11" xfId="39386" xr:uid="{B1BD6A5F-E973-4704-8F44-918238ECB739}"/>
    <cellStyle name="ar 33 12" xfId="42033" xr:uid="{D44B8CD7-CE34-48F4-AABC-7E389A9A1F38}"/>
    <cellStyle name="ar 33 2" xfId="16189" xr:uid="{82E31C2B-69CB-4E5E-90C8-6D2791CD4F89}"/>
    <cellStyle name="ar 33 3" xfId="18930" xr:uid="{EA1213BC-E881-4933-9488-C8E271859DEF}"/>
    <cellStyle name="ar 33 4" xfId="21603" xr:uid="{C9569656-4174-4AB0-B0FE-4D9F8E683A47}"/>
    <cellStyle name="ar 33 5" xfId="24429" xr:uid="{CA5EBF3A-2F39-4043-9522-9FE853211F87}"/>
    <cellStyle name="ar 33 6" xfId="26994" xr:uid="{8E02DD9F-A950-4A95-85B3-5E7E9310EFA8}"/>
    <cellStyle name="ar 33 7" xfId="29541" xr:uid="{C1B302CC-8A03-442F-A440-F6437EFB797F}"/>
    <cellStyle name="ar 33 8" xfId="32056" xr:uid="{990FFADD-80A0-404E-8841-9C393B296952}"/>
    <cellStyle name="ar 33 9" xfId="34457" xr:uid="{39D594A6-5968-470F-B124-5E8F077B604F}"/>
    <cellStyle name="ar 34" xfId="12773" xr:uid="{A9111825-1AF5-4D06-8097-7603A509EAA8}"/>
    <cellStyle name="ar 34 10" xfId="36582" xr:uid="{CAF37DAE-B078-41E8-BA38-40B8622C05F4}"/>
    <cellStyle name="ar 34 11" xfId="39070" xr:uid="{37360023-EE33-4FD8-B096-FE19F43DA800}"/>
    <cellStyle name="ar 34 12" xfId="41690" xr:uid="{9C090031-B349-461E-9650-9553C4C66661}"/>
    <cellStyle name="ar 34 2" xfId="15799" xr:uid="{7DA25D4C-B82C-423F-8B91-F6EA63052AE4}"/>
    <cellStyle name="ar 34 3" xfId="18572" xr:uid="{345EA93C-A90C-44E7-94E4-59B8A5D44A95}"/>
    <cellStyle name="ar 34 4" xfId="21214" xr:uid="{EB25FB2D-7209-4A2F-9C9C-A6FFF97C5009}"/>
    <cellStyle name="ar 34 5" xfId="24068" xr:uid="{A1C82B52-0693-41F4-AB07-2A989EFB5F4F}"/>
    <cellStyle name="ar 34 6" xfId="26612" xr:uid="{AA30193E-4D5C-4DE3-8278-EF3BA5672E1B}"/>
    <cellStyle name="ar 34 7" xfId="29181" xr:uid="{6BFF08EA-B408-4898-8AC6-2E34E3660F67}"/>
    <cellStyle name="ar 34 8" xfId="31768" xr:uid="{027B54B3-EB9B-4EFB-978B-955B0274BDA9}"/>
    <cellStyle name="ar 34 9" xfId="34167" xr:uid="{52968FD6-9B76-495C-9511-2DF3854FD987}"/>
    <cellStyle name="ar 35" xfId="13172" xr:uid="{9074C214-DEA5-4212-AA32-5B69D47F0771}"/>
    <cellStyle name="ar 35 10" xfId="36901" xr:uid="{2A05B038-F569-4823-8983-DEE64BD1D080}"/>
    <cellStyle name="ar 35 11" xfId="39390" xr:uid="{0D745066-49AC-4285-BED4-73C9E9EB0A57}"/>
    <cellStyle name="ar 35 12" xfId="42037" xr:uid="{2244CB09-69FB-4C58-AB3A-93CA65CBD087}"/>
    <cellStyle name="ar 35 2" xfId="16193" xr:uid="{B88DB37D-6DBA-46C6-A4A5-67A5C4572078}"/>
    <cellStyle name="ar 35 3" xfId="18934" xr:uid="{A78C3C11-E146-4DB3-A6D2-971071C58580}"/>
    <cellStyle name="ar 35 4" xfId="21607" xr:uid="{51BDD198-A139-4DBB-87E8-6DCF5440140C}"/>
    <cellStyle name="ar 35 5" xfId="24433" xr:uid="{BE46DE20-249E-4B02-A994-E219074EE4BE}"/>
    <cellStyle name="ar 35 6" xfId="26998" xr:uid="{C69469B2-B17E-4BAC-ACA5-816DE957B7FD}"/>
    <cellStyle name="ar 35 7" xfId="29545" xr:uid="{4232C17A-93A7-4480-A19F-7A87C6AE2588}"/>
    <cellStyle name="ar 35 8" xfId="32060" xr:uid="{76851461-947C-41D1-B883-1876828032F0}"/>
    <cellStyle name="ar 35 9" xfId="34461" xr:uid="{A55B3FCA-AADD-4415-B784-D311E625CFEF}"/>
    <cellStyle name="ar 36" xfId="13173" xr:uid="{10D66FCF-3D00-40D5-ABF3-51D1ADA52DA2}"/>
    <cellStyle name="ar 36 10" xfId="36902" xr:uid="{322A4EBA-A2FE-4A74-BA01-8674642E8391}"/>
    <cellStyle name="ar 36 11" xfId="39391" xr:uid="{6CC06A32-2F6D-426C-B29A-4A17A1162E73}"/>
    <cellStyle name="ar 36 12" xfId="42038" xr:uid="{817B68A2-6B8A-41D6-AEAA-15A7A140DFAB}"/>
    <cellStyle name="ar 36 2" xfId="16194" xr:uid="{F322D3C9-17D8-45C1-A23F-5363DF7487CF}"/>
    <cellStyle name="ar 36 3" xfId="18935" xr:uid="{292D114E-1092-4978-8D1F-EAABC32000C5}"/>
    <cellStyle name="ar 36 4" xfId="21608" xr:uid="{08BC5311-CBF9-4886-9649-571864067A60}"/>
    <cellStyle name="ar 36 5" xfId="24434" xr:uid="{2EEB1484-5061-4145-97E1-19FA6A75A16E}"/>
    <cellStyle name="ar 36 6" xfId="26999" xr:uid="{1D2992C3-AFC2-488F-833E-8CDB83FFAF99}"/>
    <cellStyle name="ar 36 7" xfId="29546" xr:uid="{9B54A265-FEC9-456D-815E-C7227459F9EB}"/>
    <cellStyle name="ar 36 8" xfId="32061" xr:uid="{A021DB6C-82A6-4184-9FAD-ACCFE735992C}"/>
    <cellStyle name="ar 36 9" xfId="34462" xr:uid="{9989D125-B8D2-40EA-9024-BE41BC7A3FC0}"/>
    <cellStyle name="ar 37" xfId="13176" xr:uid="{C9645904-9613-40C4-9874-B288A6C2BCD8}"/>
    <cellStyle name="ar 37 10" xfId="36904" xr:uid="{871199CF-F3A1-42FD-9A5A-4E3EC4173FE8}"/>
    <cellStyle name="ar 37 11" xfId="39394" xr:uid="{00138ED8-B7D0-4474-A14C-BF49848FFB07}"/>
    <cellStyle name="ar 37 12" xfId="42041" xr:uid="{EF814C51-5CE9-4E41-BD58-9E5B6244C55B}"/>
    <cellStyle name="ar 37 2" xfId="16197" xr:uid="{3EED42B3-E979-443B-8D5E-B9CA4FC61B5C}"/>
    <cellStyle name="ar 37 3" xfId="18938" xr:uid="{56579649-059C-4469-BC5B-4F3DE6F12289}"/>
    <cellStyle name="ar 37 4" xfId="21611" xr:uid="{4C04FFD3-C92C-43F1-96E9-77E77072D9B8}"/>
    <cellStyle name="ar 37 5" xfId="24436" xr:uid="{B046815A-A4F9-4451-96B4-523CBC8932B4}"/>
    <cellStyle name="ar 37 6" xfId="27002" xr:uid="{188E7A18-F66E-46A4-9D06-8317A89235C9}"/>
    <cellStyle name="ar 37 7" xfId="29549" xr:uid="{B0620E4C-1DC6-46A0-85D5-DEE2896E515C}"/>
    <cellStyle name="ar 37 8" xfId="32064" xr:uid="{D5620B80-C5E3-43F1-A0F8-9A88C185ED9A}"/>
    <cellStyle name="ar 37 9" xfId="34464" xr:uid="{824ECDFC-0ED8-4906-8304-41ECE0398E83}"/>
    <cellStyle name="ar 38" xfId="12790" xr:uid="{BDB9AFAA-198A-4F21-9CF0-918B0352C0A1}"/>
    <cellStyle name="ar 38 10" xfId="36590" xr:uid="{7139D7AC-0E36-4535-81CD-9B21DBBE0BD7}"/>
    <cellStyle name="ar 38 11" xfId="39078" xr:uid="{1FC47090-14EE-4E56-9E60-AD25FEC884C7}"/>
    <cellStyle name="ar 38 12" xfId="41698" xr:uid="{230AFE93-1008-4C69-B498-018B13C1DF81}"/>
    <cellStyle name="ar 38 2" xfId="15816" xr:uid="{7DA78428-4615-41A5-9288-F9E8060EDB52}"/>
    <cellStyle name="ar 38 3" xfId="18586" xr:uid="{7532AEBB-96D8-4674-A37A-C6FEF869BE65}"/>
    <cellStyle name="ar 38 4" xfId="21231" xr:uid="{D7BD0C55-C45B-45F8-9B5D-73BB2369F86B}"/>
    <cellStyle name="ar 38 5" xfId="24085" xr:uid="{E8B36127-7701-44D0-9935-9AA1C8DCB9C1}"/>
    <cellStyle name="ar 38 6" xfId="26629" xr:uid="{4DF481BF-F10D-4D61-B5B3-BF8DF21C8FB2}"/>
    <cellStyle name="ar 38 7" xfId="29189" xr:uid="{64A6E380-1F5D-44C7-8313-FEC405F86941}"/>
    <cellStyle name="ar 38 8" xfId="31776" xr:uid="{1876B8AF-5395-4ABB-A577-C9E9165D010A}"/>
    <cellStyle name="ar 38 9" xfId="34177" xr:uid="{52DDAC47-0DE2-4FD7-912F-3567E906EE36}"/>
    <cellStyle name="ar 39" xfId="13180" xr:uid="{CF6A3ADB-95F4-4A15-B92D-8A3F1EB0BCB0}"/>
    <cellStyle name="ar 39 10" xfId="36908" xr:uid="{31B25864-0076-48E6-B5E4-2CA2B419365F}"/>
    <cellStyle name="ar 39 11" xfId="39398" xr:uid="{ECAC8747-66B3-4721-94CC-BC8ED6DD06A6}"/>
    <cellStyle name="ar 39 12" xfId="42045" xr:uid="{5A019147-024E-4AE1-8AE8-AE62C36D4489}"/>
    <cellStyle name="ar 39 2" xfId="16201" xr:uid="{AA595BAE-F646-40EA-8D7E-8C75A9EB33DC}"/>
    <cellStyle name="ar 39 3" xfId="18942" xr:uid="{16D6ADA5-DAA9-4650-A9EE-CFB3F135D86A}"/>
    <cellStyle name="ar 39 4" xfId="21615" xr:uid="{0D39EFE3-36C1-4F4E-9B7B-17E41B017645}"/>
    <cellStyle name="ar 39 5" xfId="24440" xr:uid="{CB7C7EBC-1C49-4241-9556-D2CC91D5C22E}"/>
    <cellStyle name="ar 39 6" xfId="27006" xr:uid="{C9120F97-9892-41E5-82E3-C4E4B2118941}"/>
    <cellStyle name="ar 39 7" xfId="29553" xr:uid="{B57AADC3-D837-4C5B-8CD5-10B7E68BB0DF}"/>
    <cellStyle name="ar 39 8" xfId="32068" xr:uid="{2CF269DC-E0BD-4D2B-8AFC-DD789CE2769C}"/>
    <cellStyle name="ar 39 9" xfId="34468" xr:uid="{1D3998D8-4EB5-4F6B-B215-71171A765134}"/>
    <cellStyle name="ar 4" xfId="11418" xr:uid="{B789D423-910B-449D-BEAD-F222D6C3CA15}"/>
    <cellStyle name="ar 4 10" xfId="14632" xr:uid="{C522B9A8-B1DC-4D7F-84A3-9762576E0278}"/>
    <cellStyle name="ar 4 11" xfId="23876" xr:uid="{98F762A4-1477-4597-B644-CBAB0863D560}"/>
    <cellStyle name="ar 4 12" xfId="26767" xr:uid="{CFA6657E-610C-40B8-BFA3-51EE5C8CABEF}"/>
    <cellStyle name="ar 4 2" xfId="14490" xr:uid="{999D6DE7-783A-4780-972F-E74F24DD1F93}"/>
    <cellStyle name="ar 4 3" xfId="10586" xr:uid="{E5218458-6EDD-480D-BE32-0A641278CC5C}"/>
    <cellStyle name="ar 4 4" xfId="10034" xr:uid="{22DDF91A-F9CC-4DEB-A576-BAEC986491DA}"/>
    <cellStyle name="ar 4 5" xfId="22753" xr:uid="{7C9302AF-B48A-445D-BE7D-CE40FEA23146}"/>
    <cellStyle name="ar 4 6" xfId="10881" xr:uid="{D883435B-A44C-4A03-B5E5-3E192575E365}"/>
    <cellStyle name="ar 4 7" xfId="10342" xr:uid="{547719D5-95E9-410E-993C-14E91C1D185D}"/>
    <cellStyle name="ar 4 8" xfId="17414" xr:uid="{10C90B72-B3C3-4680-BAB5-C5FAD113E71C}"/>
    <cellStyle name="ar 4 9" xfId="18415" xr:uid="{053FA7B7-FEF8-455C-A2CC-AC53443992EE}"/>
    <cellStyle name="ar 40" xfId="12806" xr:uid="{6672147B-141B-4B7D-90F8-DCABE4E7560C}"/>
    <cellStyle name="ar 40 10" xfId="36597" xr:uid="{BACFDFA0-AC4A-4E2B-90CE-D2B3E34E38C2}"/>
    <cellStyle name="ar 40 11" xfId="39088" xr:uid="{8A5BD006-CE26-4C29-A2C5-B19C78C98FD3}"/>
    <cellStyle name="ar 40 12" xfId="41708" xr:uid="{9116C7F3-FC1C-4BA6-BEEB-CACE0553BBBD}"/>
    <cellStyle name="ar 40 2" xfId="15832" xr:uid="{D38C9312-77E0-4795-931E-B2A11628C681}"/>
    <cellStyle name="ar 40 3" xfId="18601" xr:uid="{580BBD30-F377-4E40-9778-9684DF284AF5}"/>
    <cellStyle name="ar 40 4" xfId="21246" xr:uid="{620D658A-C4ED-4968-8046-894EDF9716E5}"/>
    <cellStyle name="ar 40 5" xfId="24098" xr:uid="{A7776F83-10AB-4113-B71F-E2AFBD00AE62}"/>
    <cellStyle name="ar 40 6" xfId="26645" xr:uid="{84D446F5-7800-4EDD-B03E-09954DBBBE51}"/>
    <cellStyle name="ar 40 7" xfId="29203" xr:uid="{E531EC0B-6E03-432C-91E2-EAEE70A17E81}"/>
    <cellStyle name="ar 40 8" xfId="31783" xr:uid="{0828B8BF-53C5-4555-BF48-20B149EE37E7}"/>
    <cellStyle name="ar 40 9" xfId="34184" xr:uid="{63643BE9-75CB-4E92-81C8-6AA704711F23}"/>
    <cellStyle name="ar 41" xfId="13189" xr:uid="{A72FA04F-21AD-4C07-A1EE-76AC129B3FE1}"/>
    <cellStyle name="ar 41 10" xfId="36915" xr:uid="{7CB223AE-3F48-457F-8590-775722FD51AC}"/>
    <cellStyle name="ar 41 11" xfId="39407" xr:uid="{EAA04FBE-5BEB-46DA-993C-9FDF499200DC}"/>
    <cellStyle name="ar 41 12" xfId="42054" xr:uid="{279DF3CE-B7F2-40DC-AAFB-358535CD07DB}"/>
    <cellStyle name="ar 41 2" xfId="16210" xr:uid="{D61FE7F7-4B45-499E-9616-54279D5B4C31}"/>
    <cellStyle name="ar 41 3" xfId="18951" xr:uid="{A35CE5E9-F365-4D5D-B7A8-70C38F74CFDC}"/>
    <cellStyle name="ar 41 4" xfId="21624" xr:uid="{7CE52D7F-8E2B-4B2D-ADA2-E34FFDAE8C2B}"/>
    <cellStyle name="ar 41 5" xfId="24447" xr:uid="{0650E8B5-8839-458F-8CB1-8AD09208175C}"/>
    <cellStyle name="ar 41 6" xfId="27015" xr:uid="{B6AC900D-533E-49D6-B2FC-66CBA35E7EDA}"/>
    <cellStyle name="ar 41 7" xfId="29562" xr:uid="{BD22BDE1-1804-40AA-93C2-4507DF2D67EB}"/>
    <cellStyle name="ar 41 8" xfId="32077" xr:uid="{812DAC22-5A67-46C8-863B-3A42CBCFD7F7}"/>
    <cellStyle name="ar 41 9" xfId="34476" xr:uid="{8C0F48DA-CE00-4B86-9E56-83C0328F2E78}"/>
    <cellStyle name="ar 42" xfId="12812" xr:uid="{7E4CC3EA-1679-4292-A4C6-BDE68E51D429}"/>
    <cellStyle name="ar 42 10" xfId="36601" xr:uid="{60DF64EC-53D9-4AD8-BA89-137807F4C3A2}"/>
    <cellStyle name="ar 42 11" xfId="39092" xr:uid="{3DD853D2-943D-4E44-970F-FDCFCB27636F}"/>
    <cellStyle name="ar 42 12" xfId="41712" xr:uid="{1B2739FB-A010-4BD5-9FB2-A4030917AC9F}"/>
    <cellStyle name="ar 42 2" xfId="15838" xr:uid="{B32BA9BF-121A-49E3-9025-DEC549DB261D}"/>
    <cellStyle name="ar 42 3" xfId="18606" xr:uid="{422140F8-F7EE-4435-A26F-7659C6A998F5}"/>
    <cellStyle name="ar 42 4" xfId="21252" xr:uid="{D1387E76-7C68-464F-B305-B84FF746C6D5}"/>
    <cellStyle name="ar 42 5" xfId="24103" xr:uid="{BAC6B0BD-C11F-4F52-B2D3-0062BE1FDD6A}"/>
    <cellStyle name="ar 42 6" xfId="26651" xr:uid="{0B6A8D65-82A4-4303-B0D2-6E21FA5AE9B2}"/>
    <cellStyle name="ar 42 7" xfId="29207" xr:uid="{21A19506-0B91-415C-8FFE-50832F7D4DEE}"/>
    <cellStyle name="ar 42 8" xfId="31787" xr:uid="{A0A03074-5DA4-4116-88C5-47A004E64790}"/>
    <cellStyle name="ar 42 9" xfId="34188" xr:uid="{016A23E5-37BB-4616-A66D-08A5F50E4F97}"/>
    <cellStyle name="ar 43" xfId="13193" xr:uid="{72E786EF-D51C-46E2-8C6B-6CD950E16618}"/>
    <cellStyle name="ar 43 10" xfId="36919" xr:uid="{EC8346BF-A693-4362-A218-F349E52BD4CB}"/>
    <cellStyle name="ar 43 11" xfId="39411" xr:uid="{D6B85D3A-85FE-4E65-81A4-2C66FE531D6F}"/>
    <cellStyle name="ar 43 12" xfId="42058" xr:uid="{DA7BA63F-8C09-48F9-9142-197571097D14}"/>
    <cellStyle name="ar 43 2" xfId="16214" xr:uid="{AD3DA7C1-6392-4E18-88D6-937C7CBFFAEC}"/>
    <cellStyle name="ar 43 3" xfId="18955" xr:uid="{275FD4B7-3FD2-41AE-9C87-B6C1F77F126A}"/>
    <cellStyle name="ar 43 4" xfId="21628" xr:uid="{8C336CBC-595C-445F-8292-73D77C20E607}"/>
    <cellStyle name="ar 43 5" xfId="24451" xr:uid="{151BD1E5-F78F-4156-9A06-FAC9263F4546}"/>
    <cellStyle name="ar 43 6" xfId="27019" xr:uid="{2210E8C3-55BF-44FA-93D7-4EB5C3889C72}"/>
    <cellStyle name="ar 43 7" xfId="29566" xr:uid="{6F4A769C-059D-4D1D-B88F-8E1295F3C328}"/>
    <cellStyle name="ar 43 8" xfId="32081" xr:uid="{A73F960C-3C86-4F34-9BB4-78D57C196C95}"/>
    <cellStyle name="ar 43 9" xfId="34480" xr:uid="{C3F0C2F8-33B6-4E7D-AA01-C54A75537121}"/>
    <cellStyle name="ar 44" xfId="14219" xr:uid="{F775F05A-1E77-4A9B-B814-DFB8D5DD6708}"/>
    <cellStyle name="ar 44 10" xfId="37942" xr:uid="{24D57556-D4A7-4AF4-9F33-BDB79D40F864}"/>
    <cellStyle name="ar 44 11" xfId="40435" xr:uid="{10948008-2D6D-4A03-AF2E-AF048BB55A61}"/>
    <cellStyle name="ar 44 12" xfId="43082" xr:uid="{B83F5396-6E61-4C2E-8810-71D71BB58799}"/>
    <cellStyle name="ar 44 2" xfId="17240" xr:uid="{F5BBACFB-0568-4678-820B-A0B0055495E5}"/>
    <cellStyle name="ar 44 3" xfId="19980" xr:uid="{33009FA3-36C8-4115-A2DB-1A899D304457}"/>
    <cellStyle name="ar 44 4" xfId="22654" xr:uid="{C6FAB161-6BEA-4D3F-B50B-097A68E3AE4B}"/>
    <cellStyle name="ar 44 5" xfId="25477" xr:uid="{8ED8F874-75CB-4ADA-846B-04DE8CA5BCB0}"/>
    <cellStyle name="ar 44 6" xfId="28045" xr:uid="{E8966165-AEE6-4464-BF3F-DA404BA1AE12}"/>
    <cellStyle name="ar 44 7" xfId="30592" xr:uid="{989C77EF-C74B-4DD6-BB77-B82BFF471BC6}"/>
    <cellStyle name="ar 44 8" xfId="33106" xr:uid="{4F2E065A-9848-4C3B-A8AF-FDB17430E9E5}"/>
    <cellStyle name="ar 44 9" xfId="35506" xr:uid="{E8D17E90-2090-4848-AB96-00037BD4F968}"/>
    <cellStyle name="ar 5" xfId="11680" xr:uid="{1C1F5136-7C95-4A83-B639-3EDAFA5EF0EC}"/>
    <cellStyle name="ar 5 10" xfId="35632" xr:uid="{43C12298-6103-4877-906B-996C535F78AD}"/>
    <cellStyle name="ar 5 11" xfId="38065" xr:uid="{44550DC5-02E2-4F53-B3B5-CE5E2D993338}"/>
    <cellStyle name="ar 5 12" xfId="40657" xr:uid="{71D7B1AB-BC09-44D0-9346-5319983BC5AA}"/>
    <cellStyle name="ar 5 2" xfId="14733" xr:uid="{3ECD45E7-4558-40C7-A3A7-CE7A0AE9B05C}"/>
    <cellStyle name="ar 5 3" xfId="17507" xr:uid="{EB70903F-4B6B-4669-8764-C0B7068C3A5F}"/>
    <cellStyle name="ar 5 4" xfId="20133" xr:uid="{0864E9BD-E4AA-4E03-A0BA-FA790DC21989}"/>
    <cellStyle name="ar 5 5" xfId="22995" xr:uid="{22C0F26B-E987-4946-9CEA-4C0BC1CFFE19}"/>
    <cellStyle name="ar 5 6" xfId="25554" xr:uid="{8430DE7F-5F59-4F1A-83DC-B3CE9DFF64D2}"/>
    <cellStyle name="ar 5 7" xfId="28156" xr:uid="{95DDB41C-646E-4B5A-B2A3-BD91D288643F}"/>
    <cellStyle name="ar 5 8" xfId="30830" xr:uid="{9E3768F7-7A21-4C24-AF26-F35A97A849CD}"/>
    <cellStyle name="ar 5 9" xfId="33229" xr:uid="{5A961AE9-B053-4966-ACF0-788232A23397}"/>
    <cellStyle name="ar 6" xfId="11534" xr:uid="{5A7AF3A2-0B74-4799-B088-6E9FC33FABE8}"/>
    <cellStyle name="ar 6 10" xfId="21249" xr:uid="{6EB2A7A0-8C82-4C5B-B877-D706D4E1B372}"/>
    <cellStyle name="ar 6 11" xfId="24215" xr:uid="{3BE1FBB2-1073-4F31-AADB-D7B2530762CF}"/>
    <cellStyle name="ar 6 12" xfId="40536" xr:uid="{909D1721-8F8C-44C0-95FF-970DF2692D16}"/>
    <cellStyle name="ar 6 2" xfId="14599" xr:uid="{FAC49C28-3445-4733-B0E2-5099B7A35FE4}"/>
    <cellStyle name="ar 6 3" xfId="17369" xr:uid="{434ED4D9-E8D8-455B-BA9A-F403CC63E61F}"/>
    <cellStyle name="ar 6 4" xfId="10148" xr:uid="{2F5F2413-4919-4A00-815D-B0615ABCB8A4}"/>
    <cellStyle name="ar 6 5" xfId="22859" xr:uid="{1CD78526-2885-4A16-97FF-BA6C49980966}"/>
    <cellStyle name="ar 6 6" xfId="10995" xr:uid="{CE3C7AAC-4D41-4409-8F31-183471D235BE}"/>
    <cellStyle name="ar 6 7" xfId="11133" xr:uid="{A855BE5D-64A2-4A85-ACBF-8708EEB4CB10}"/>
    <cellStyle name="ar 6 8" xfId="30723" xr:uid="{FB217A9D-98BC-4420-B0D7-A36C5AFBB517}"/>
    <cellStyle name="ar 6 9" xfId="18757" xr:uid="{2C65E1DF-ED57-4FDE-853B-FBCEA11C161E}"/>
    <cellStyle name="ar 7" xfId="11671" xr:uid="{E5EC383F-6A51-4973-BD80-B02BEFDBF37C}"/>
    <cellStyle name="ar 7 10" xfId="35630" xr:uid="{E6EF1C7F-7941-461D-8545-B396AE2643C5}"/>
    <cellStyle name="ar 7 11" xfId="38061" xr:uid="{F4C2E615-940B-4DFE-B88A-38561AB53983}"/>
    <cellStyle name="ar 7 12" xfId="40654" xr:uid="{99114740-B8D7-42B2-843D-CB90AA9B478B}"/>
    <cellStyle name="ar 7 2" xfId="14724" xr:uid="{AF1DB4C2-77AF-4BA3-9DB7-D1C81B24E240}"/>
    <cellStyle name="ar 7 3" xfId="17499" xr:uid="{2C87C893-F8CB-4793-B2F3-063117C425D7}"/>
    <cellStyle name="ar 7 4" xfId="20124" xr:uid="{5FE25E8E-8115-496E-A44A-AB5E7D22E738}"/>
    <cellStyle name="ar 7 5" xfId="22988" xr:uid="{23C08936-6A81-4B32-B02C-C1A73540A13A}"/>
    <cellStyle name="ar 7 6" xfId="25551" xr:uid="{809473FC-B293-4F1A-8884-6B623FCBA4E5}"/>
    <cellStyle name="ar 7 7" xfId="28153" xr:uid="{035B24CD-E3FB-42BA-A69E-DFB0DFFE57E2}"/>
    <cellStyle name="ar 7 8" xfId="30825" xr:uid="{CA00427B-C61E-4392-89CB-AB3289AD5A4E}"/>
    <cellStyle name="ar 7 9" xfId="33226" xr:uid="{0732F722-9A99-4C2B-A75F-F58F4A069815}"/>
    <cellStyle name="ar 8" xfId="11689" xr:uid="{89454B30-E8BB-4C4C-9C54-D5142F88E1A0}"/>
    <cellStyle name="ar 8 10" xfId="35636" xr:uid="{7FD5EF8B-9801-4A12-A232-2407C3257119}"/>
    <cellStyle name="ar 8 11" xfId="38070" xr:uid="{FAA639F4-BC4A-4EB0-9407-4EB184D437E7}"/>
    <cellStyle name="ar 8 12" xfId="40662" xr:uid="{0C6C08F8-C904-4351-8CEF-93B48193A7D1}"/>
    <cellStyle name="ar 8 2" xfId="14742" xr:uid="{39B4DFBD-8D00-4A91-AEFC-442B80008C18}"/>
    <cellStyle name="ar 8 3" xfId="17516" xr:uid="{42C48E7A-1E7A-4B15-84B1-A0B977C0302B}"/>
    <cellStyle name="ar 8 4" xfId="20140" xr:uid="{BC3101C8-2E2B-4027-AD59-F47585383330}"/>
    <cellStyle name="ar 8 5" xfId="22999" xr:uid="{9CBA1F0F-1F64-4B00-94AE-6AAC336356D2}"/>
    <cellStyle name="ar 8 6" xfId="25558" xr:uid="{D67CBAAE-EE83-4854-AE93-992F59879769}"/>
    <cellStyle name="ar 8 7" xfId="28163" xr:uid="{4BD9AFEA-C760-4C9E-B2A5-8608905705F7}"/>
    <cellStyle name="ar 8 8" xfId="30834" xr:uid="{6AC7B9BE-7069-49F9-BF5E-401EE71FA859}"/>
    <cellStyle name="ar 8 9" xfId="33233" xr:uid="{254E91A4-8D80-473D-AF1F-4BC9668D49C8}"/>
    <cellStyle name="ar 9" xfId="11540" xr:uid="{5FB2E280-79C7-42C0-8C7A-AB7CEC8510FB}"/>
    <cellStyle name="ar 9 10" xfId="21266" xr:uid="{683F8FF1-5105-41C4-9BBE-EC664743D532}"/>
    <cellStyle name="ar 9 11" xfId="24228" xr:uid="{E64FEE65-5682-40EA-BA39-6CC4A993263F}"/>
    <cellStyle name="ar 9 12" xfId="40542" xr:uid="{50A0C178-E212-46DA-9C1D-BB6D2CCA0999}"/>
    <cellStyle name="ar 9 2" xfId="14605" xr:uid="{BF4F99C8-827C-4D54-A6AA-1C8CCD4D847C}"/>
    <cellStyle name="ar 9 3" xfId="17374" xr:uid="{DF9C1791-6DED-489C-86FA-F43C50856557}"/>
    <cellStyle name="ar 9 4" xfId="10154" xr:uid="{8B9F5B21-D699-4677-A327-F7C283D7D802}"/>
    <cellStyle name="ar 9 5" xfId="22865" xr:uid="{F9FF4FD3-1A90-449D-BFC0-4CAFDD269166}"/>
    <cellStyle name="ar 9 6" xfId="11001" xr:uid="{66D6CB11-16C2-477A-B47F-C3969BB23425}"/>
    <cellStyle name="ar 9 7" xfId="11139" xr:uid="{3D9E483C-5E3C-487E-8738-632979952BE0}"/>
    <cellStyle name="ar 9 8" xfId="30727" xr:uid="{8945462E-946F-4734-8F8E-2ECA33426B8B}"/>
    <cellStyle name="ar 9 9" xfId="18780" xr:uid="{DAAC2F26-49F0-4465-BCAD-BD84B8770B37}"/>
    <cellStyle name="Arial 10" xfId="1365" xr:uid="{00000000-0005-0000-0000-0000D7020000}"/>
    <cellStyle name="Arial 12" xfId="1366" xr:uid="{00000000-0005-0000-0000-0000D8020000}"/>
    <cellStyle name="Availability" xfId="1367" xr:uid="{00000000-0005-0000-0000-0000D9020000}"/>
    <cellStyle name="Avertissement" xfId="1368" xr:uid="{00000000-0005-0000-0000-0000DA020000}"/>
    <cellStyle name="Bad 2" xfId="35" xr:uid="{00000000-0005-0000-0000-0000DB020000}"/>
    <cellStyle name="Bad 2 2" xfId="1369" xr:uid="{00000000-0005-0000-0000-0000DC020000}"/>
    <cellStyle name="Bad 2 3" xfId="1370" xr:uid="{00000000-0005-0000-0000-0000DD020000}"/>
    <cellStyle name="Bad 2 4" xfId="1371" xr:uid="{00000000-0005-0000-0000-0000DE020000}"/>
    <cellStyle name="Bad 2 5" xfId="1372" xr:uid="{00000000-0005-0000-0000-0000DF020000}"/>
    <cellStyle name="Bad 2 6" xfId="1373" xr:uid="{00000000-0005-0000-0000-0000E0020000}"/>
    <cellStyle name="Bad 2 7" xfId="1374" xr:uid="{00000000-0005-0000-0000-0000E1020000}"/>
    <cellStyle name="Bad 2 8" xfId="1375" xr:uid="{00000000-0005-0000-0000-0000E2020000}"/>
    <cellStyle name="Bad 2 9" xfId="1376" xr:uid="{00000000-0005-0000-0000-0000E3020000}"/>
    <cellStyle name="Bad 3" xfId="1377" xr:uid="{00000000-0005-0000-0000-0000E4020000}"/>
    <cellStyle name="Band 2" xfId="1378" xr:uid="{00000000-0005-0000-0000-0000E5020000}"/>
    <cellStyle name="Band 2 2" xfId="5692" xr:uid="{00000000-0005-0000-0000-0000E6020000}"/>
    <cellStyle name="Band 2 2 2" xfId="12823" xr:uid="{719DA828-DF7E-4D23-98A5-AB8F90945A79}"/>
    <cellStyle name="Band 2 2 3" xfId="14245" xr:uid="{F7480FB1-A991-47FD-9461-C821C4D782D5}"/>
    <cellStyle name="Band 2 3" xfId="11676" xr:uid="{7031765E-5449-4D62-864E-3698836912AF}"/>
    <cellStyle name="Band 2 3 2" xfId="17503" xr:uid="{641A8C3D-5361-4D32-848D-2FEE7B6C6DB2}"/>
    <cellStyle name="Band 2 4" xfId="11539" xr:uid="{EE16D134-7DB9-4A8C-900B-6CC858F27E17}"/>
    <cellStyle name="Band 2 4 2" xfId="14604" xr:uid="{8DCE9B9F-C97F-41A3-A10F-5D8AFF1A8122}"/>
    <cellStyle name="Band 2 4 3" xfId="10153" xr:uid="{5DBDB9FB-6C8B-4157-99FA-189FD795A1D2}"/>
    <cellStyle name="Band 2 4 4" xfId="11138" xr:uid="{EC9AB2C5-0B2C-4B2A-BB52-CA33B94A2186}"/>
    <cellStyle name="Band 2 4 5" xfId="21260" xr:uid="{3A5F33B0-B0CF-4D5A-B01A-F422E5237F3C}"/>
    <cellStyle name="Band 2 4 6" xfId="40541" xr:uid="{AF89120D-9BC7-43FD-B64C-A25960FC7AE2}"/>
    <cellStyle name="Band 2 5" xfId="11565" xr:uid="{66A230A1-7341-4852-928D-C4FBD69E2843}"/>
    <cellStyle name="Band 2 6" xfId="12720" xr:uid="{5CBE9B4E-34E1-458C-A0D5-F56FB8F93A57}"/>
    <cellStyle name="Band 2 6 2" xfId="21162" xr:uid="{66FA8520-B303-4606-A0EF-4461E739B47C}"/>
    <cellStyle name="Band 2 6 3" xfId="39028" xr:uid="{227ED404-1F77-4933-91E3-65C1134E6E5E}"/>
    <cellStyle name="Band 2 6 4" xfId="41648" xr:uid="{8554190B-003F-4F5B-8018-4F20C07B123B}"/>
    <cellStyle name="Band 2 7" xfId="13143" xr:uid="{DA1F0626-6D4D-4318-B6FA-693423E37E77}"/>
    <cellStyle name="Band 2 8" xfId="12754" xr:uid="{F87B49E8-8993-4163-8042-AEE0DF18DC2C}"/>
    <cellStyle name="Band 2 9" xfId="12776" xr:uid="{146C7D45-A4A5-4594-8628-9115FCCAC0B9}"/>
    <cellStyle name="Blank" xfId="1379" xr:uid="{00000000-0005-0000-0000-0000E7020000}"/>
    <cellStyle name="Blue" xfId="1380" xr:uid="{00000000-0005-0000-0000-0000E8020000}"/>
    <cellStyle name="Bold/Border" xfId="1381" xr:uid="{00000000-0005-0000-0000-0000E9020000}"/>
    <cellStyle name="Bold/Border 10" xfId="12798" xr:uid="{4D6628B1-7AA8-45E2-9C43-1FF35D422F45}"/>
    <cellStyle name="Bold/Border 10 2" xfId="15824" xr:uid="{FA5A1403-CFC3-42C9-9941-8218DA684DAF}"/>
    <cellStyle name="Bold/Border 10 3" xfId="21239" xr:uid="{4646B020-8996-40E5-BABF-96BC926EFD1A}"/>
    <cellStyle name="Bold/Border 10 4" xfId="29197" xr:uid="{35BB8BB1-2F8E-4D5A-BD2F-EB42F78D4EB9}"/>
    <cellStyle name="Bold/Border 10 5" xfId="39083" xr:uid="{09069067-66FE-4086-834C-411634E0ECF1}"/>
    <cellStyle name="Bold/Border 10 6" xfId="41703" xr:uid="{37031136-035A-4340-9BFB-2752D290F4BE}"/>
    <cellStyle name="Bold/Border 11" xfId="12801" xr:uid="{F1E6BFF1-9B6D-48C2-AA3A-A1E90AC177B0}"/>
    <cellStyle name="Bold/Border 12" xfId="12809" xr:uid="{9B56ABAC-67DA-4566-ADEC-90463AF7FB8C}"/>
    <cellStyle name="Bold/Border 2" xfId="5693" xr:uid="{00000000-0005-0000-0000-0000EA020000}"/>
    <cellStyle name="Bold/Border 2 2" xfId="11403" xr:uid="{77A3816B-8E35-4B67-A6C0-F9F8BDEC7C87}"/>
    <cellStyle name="Bold/Border 2 2 2" xfId="14475" xr:uid="{AC50DDF5-4821-4C0C-A2A0-5B3FC728F02E}"/>
    <cellStyle name="Bold/Border 2 2 3" xfId="11229" xr:uid="{0F76D3A6-8C6A-4A23-9F1F-EFFF52FE5D4F}"/>
    <cellStyle name="Bold/Border 2 2 4" xfId="17386" xr:uid="{BB72FFF7-3882-469C-9854-DBB3703991A2}"/>
    <cellStyle name="Bold/Border 2 2 5" xfId="23743" xr:uid="{EB934249-6990-4BD1-B145-EE9B66A9FB7D}"/>
    <cellStyle name="Bold/Border 2 3" xfId="11850" xr:uid="{2F752E53-550F-4B35-87E5-7F8AE78CA7D3}"/>
    <cellStyle name="Bold/Border 2 4" xfId="12824" xr:uid="{E9C8C92D-76BF-42AA-A900-92F97D54D317}"/>
    <cellStyle name="Bold/Border 2 4 2" xfId="15850" xr:uid="{C260AB2F-9D82-41BB-BD3F-ABBA02A22A06}"/>
    <cellStyle name="Bold/Border 2 4 3" xfId="21263" xr:uid="{581EAC5E-89A1-42CF-B585-62D246076F18}"/>
    <cellStyle name="Bold/Border 2 4 4" xfId="29211" xr:uid="{EF1E8E4A-1C18-44DA-99A2-F32E3703795D}"/>
    <cellStyle name="Bold/Border 2 5" xfId="13272" xr:uid="{4AFCC306-816E-4151-B377-02DDF29C34D0}"/>
    <cellStyle name="Bold/Border 2 6" xfId="11208" xr:uid="{09F76809-F699-4AFF-A099-502BD2E945AE}"/>
    <cellStyle name="Bold/Border 3" xfId="11675" xr:uid="{2468D375-E8E7-49C3-B516-6184BCDFF36F}"/>
    <cellStyle name="Bold/Border 3 2" xfId="14728" xr:uid="{AA7B1DF8-0854-4C6D-9180-BF7EA8B41D82}"/>
    <cellStyle name="Bold/Border 3 3" xfId="20128" xr:uid="{C1CC0B34-95A9-4EF3-8BAE-C9FD33BCBB94}"/>
    <cellStyle name="Bold/Border 3 4" xfId="30828" xr:uid="{052D3996-EC1F-4A7B-9449-E7C5EA95C28F}"/>
    <cellStyle name="Bold/Border 3 5" xfId="38063" xr:uid="{9010F600-38F6-4834-B876-7233D0CD2BE7}"/>
    <cellStyle name="Bold/Border 4" xfId="11552" xr:uid="{1887053A-8EDE-4D7A-A5A4-0BBF1D07926D}"/>
    <cellStyle name="Bold/Border 5" xfId="12435" xr:uid="{9D352BFC-5B17-4E47-B091-CA87F9F5A600}"/>
    <cellStyle name="Bold/Border 5 2" xfId="15467" xr:uid="{5A611E21-0E9D-42E0-87D1-C2168FFA5C75}"/>
    <cellStyle name="Bold/Border 5 3" xfId="20883" xr:uid="{96C7B460-D223-43A7-BA87-BC8F4430FAC7}"/>
    <cellStyle name="Bold/Border 5 4" xfId="28879" xr:uid="{D47D0326-9AE4-4FC3-B0B0-CFFEDA6930FE}"/>
    <cellStyle name="Bold/Border 6" xfId="12703" xr:uid="{E5AC80BC-0EB4-4636-B6EA-F9368F2354AB}"/>
    <cellStyle name="Bold/Border 6 2" xfId="15729" xr:uid="{3FADE4C1-CBD5-4ED4-847E-E44A8EA1E9A0}"/>
    <cellStyle name="Bold/Border 6 3" xfId="21145" xr:uid="{DC78E6F0-8A69-45D9-8BBC-E7106DAD4DD0}"/>
    <cellStyle name="Bold/Border 6 4" xfId="29131" xr:uid="{94DF9B4F-2675-40B6-BA1C-66C13EAE5BDC}"/>
    <cellStyle name="Bold/Border 6 5" xfId="39011" xr:uid="{265A2E82-4960-4266-9FD0-8B9FDE697D59}"/>
    <cellStyle name="Bold/Border 6 6" xfId="41631" xr:uid="{0CD5F4FD-B330-4B07-89E2-7BCC56685462}"/>
    <cellStyle name="Bold/Border 7" xfId="13135" xr:uid="{6FE5FFA6-E398-44EE-A305-09C3DDF26E3D}"/>
    <cellStyle name="Bold/Border 7 2" xfId="16157" xr:uid="{39727736-7C55-45BD-B3FE-986C52EC1AB4}"/>
    <cellStyle name="Bold/Border 7 3" xfId="21571" xr:uid="{AD18B9E2-17A9-4204-B4C6-7848C9577737}"/>
    <cellStyle name="Bold/Border 7 4" xfId="29515" xr:uid="{3190D99D-1DAA-4E76-9935-EABE443938E0}"/>
    <cellStyle name="Bold/Border 7 5" xfId="39364" xr:uid="{E01F7C59-0F2E-4D91-98BD-6D844E8662E7}"/>
    <cellStyle name="Bold/Border 7 6" xfId="42011" xr:uid="{685259AA-BD40-4036-9899-B95D1772A18B}"/>
    <cellStyle name="Bold/Border 8" xfId="13145" xr:uid="{0BFB7767-7411-461F-BC7B-EEB392C69A0E}"/>
    <cellStyle name="Bold/Border 9" xfId="12758" xr:uid="{403CBA9D-F261-4F03-B2D7-84FED96FACF2}"/>
    <cellStyle name="Border Heavy" xfId="1382" xr:uid="{00000000-0005-0000-0000-0000EB020000}"/>
    <cellStyle name="Border Thin" xfId="1383" xr:uid="{00000000-0005-0000-0000-0000EC020000}"/>
    <cellStyle name="Border Thin 10" xfId="13174" xr:uid="{6820E0E2-CCC7-44DA-9297-049D7B86C658}"/>
    <cellStyle name="Border Thin 10 2" xfId="16195" xr:uid="{AF2CDD5B-94AA-4D43-A060-E088E7083EEB}"/>
    <cellStyle name="Border Thin 10 3" xfId="21609" xr:uid="{5C5D4B46-1072-4F40-A51F-DAECEA78C7F2}"/>
    <cellStyle name="Border Thin 10 4" xfId="29547" xr:uid="{0ECB3867-728C-4EB0-B697-370C6DCE3D87}"/>
    <cellStyle name="Border Thin 10 5" xfId="39392" xr:uid="{A4127674-E36E-4C39-9A0B-A58F67E0C431}"/>
    <cellStyle name="Border Thin 10 6" xfId="42039" xr:uid="{3407A700-B999-4FA2-9FBE-B0DED9329C26}"/>
    <cellStyle name="Border Thin 11" xfId="13183" xr:uid="{EA81A944-7504-46FA-931E-3A5D9607420B}"/>
    <cellStyle name="Border Thin 11 2" xfId="16204" xr:uid="{91535F8D-B61D-406F-A2B8-516C1C272C29}"/>
    <cellStyle name="Border Thin 11 3" xfId="21618" xr:uid="{2CA6C232-74F5-407A-BFE2-70D214B81765}"/>
    <cellStyle name="Border Thin 11 4" xfId="29556" xr:uid="{CE24DF9F-A535-478E-B10B-52ED977FA92E}"/>
    <cellStyle name="Border Thin 11 5" xfId="39401" xr:uid="{6995C3A2-29BA-418B-9879-9C42B4C08A23}"/>
    <cellStyle name="Border Thin 11 6" xfId="42048" xr:uid="{001DEADF-0F84-431E-9474-1F39AA3B03BD}"/>
    <cellStyle name="Border Thin 12" xfId="13185" xr:uid="{D0F71824-9763-457A-BD31-20FF5C2ADACC}"/>
    <cellStyle name="Border Thin 12 2" xfId="16206" xr:uid="{52E55563-F6A9-48B5-A70B-D7410C52ADEF}"/>
    <cellStyle name="Border Thin 12 3" xfId="21620" xr:uid="{B5A9923C-3E98-431C-B315-E95FAEE6B7DF}"/>
    <cellStyle name="Border Thin 12 4" xfId="29558" xr:uid="{407E4E8B-058B-4CE1-9296-99EE9B63CD5B}"/>
    <cellStyle name="Border Thin 12 5" xfId="39403" xr:uid="{D551CAC8-6622-4B6C-82F0-33767FDFF5F6}"/>
    <cellStyle name="Border Thin 12 6" xfId="42050" xr:uid="{79293690-7209-431F-A1D7-35C96A6D4729}"/>
    <cellStyle name="Border Thin 13" xfId="9813" xr:uid="{7F19FDDE-BDDB-4DD0-9A3E-70A705B8FA52}"/>
    <cellStyle name="Border Thin 2" xfId="11532" xr:uid="{B7358688-A42B-44E5-BC64-E30DE107F8BB}"/>
    <cellStyle name="Border Thin 2 2" xfId="14597" xr:uid="{4DB0854B-9B4B-4BE4-96D7-F33FD07C9BBF}"/>
    <cellStyle name="Border Thin 2 3" xfId="11232" xr:uid="{809D6440-AA25-4CFC-AD58-98D9E055B6E4}"/>
    <cellStyle name="Border Thin 2 4" xfId="11131" xr:uid="{9042C372-6746-4E15-ACEC-190A1FE8D3D0}"/>
    <cellStyle name="Border Thin 2 5" xfId="24207" xr:uid="{F8448107-A12F-4CF4-BC18-967F928477E9}"/>
    <cellStyle name="Border Thin 2 6" xfId="40534" xr:uid="{D4591C98-FA04-4B9E-846D-79327450F59E}"/>
    <cellStyle name="Border Thin 3" xfId="11687" xr:uid="{AE23CD3C-F24D-4625-8D47-61A2D9341F29}"/>
    <cellStyle name="Border Thin 3 2" xfId="14740" xr:uid="{AD2CBEC3-2074-4A10-9AE2-83905D3DDD2C}"/>
    <cellStyle name="Border Thin 3 3" xfId="20138" xr:uid="{6EDEDAC1-E254-4516-B5EC-6C2FC8628A93}"/>
    <cellStyle name="Border Thin 3 4" xfId="28161" xr:uid="{30D67209-18F3-41A7-B72B-EFB9CBDD8A1B}"/>
    <cellStyle name="Border Thin 3 5" xfId="38068" xr:uid="{33B158FB-F46B-4579-8445-D7C4E6152214}"/>
    <cellStyle name="Border Thin 3 6" xfId="40660" xr:uid="{9E8B7800-ED45-4838-BEA9-2B1E36B74BCD}"/>
    <cellStyle name="Border Thin 4" xfId="11573" xr:uid="{110F3A0B-3D56-4583-A49D-4EAC67DC0DD7}"/>
    <cellStyle name="Border Thin 4 2" xfId="14634" xr:uid="{DCB2C5F4-52A0-4DB7-983A-B37EC8FB7B0B}"/>
    <cellStyle name="Border Thin 4 3" xfId="10184" xr:uid="{C7F2E146-15BC-4F16-95D9-046546CB1FE4}"/>
    <cellStyle name="Border Thin 4 4" xfId="11180" xr:uid="{957B5669-0D19-457A-A9D7-BDEE016E472A}"/>
    <cellStyle name="Border Thin 4 5" xfId="24384" xr:uid="{A15FD497-7534-409E-8A58-44A0563C986E}"/>
    <cellStyle name="Border Thin 4 6" xfId="40565" xr:uid="{0F60D331-A968-4DE2-9FD4-EAA898B6D3FD}"/>
    <cellStyle name="Border Thin 5" xfId="12694" xr:uid="{0C8D207A-31BE-42F1-846E-67B96023954B}"/>
    <cellStyle name="Border Thin 5 2" xfId="15720" xr:uid="{AC540BB3-6CFC-4E58-8C92-08860AC1F164}"/>
    <cellStyle name="Border Thin 5 3" xfId="21136" xr:uid="{437910C6-1657-4C23-9ACC-2086AE437680}"/>
    <cellStyle name="Border Thin 5 4" xfId="29122" xr:uid="{AF11D568-7453-474B-AACA-49C4DDB89A1A}"/>
    <cellStyle name="Border Thin 5 5" xfId="39002" xr:uid="{130D4971-44A1-4D74-8E51-5BE683271B44}"/>
    <cellStyle name="Border Thin 5 6" xfId="41622" xr:uid="{043F1495-EF65-43D8-8BD7-681949F0E618}"/>
    <cellStyle name="Border Thin 6" xfId="13115" xr:uid="{98ECF4E9-3973-4917-9D16-FB97DBD0EF0A}"/>
    <cellStyle name="Border Thin 6 2" xfId="16137" xr:uid="{549C1F2A-F8C4-4076-BAB9-68B84E741580}"/>
    <cellStyle name="Border Thin 6 3" xfId="21551" xr:uid="{7AB2EB9A-C43B-4088-87E4-FAEC42722737}"/>
    <cellStyle name="Border Thin 6 4" xfId="29495" xr:uid="{DFF42A39-276D-4BAD-8B82-D015B72CCDA2}"/>
    <cellStyle name="Border Thin 6 5" xfId="39344" xr:uid="{B897D39E-2671-4251-8305-D15552CF66B0}"/>
    <cellStyle name="Border Thin 6 6" xfId="41991" xr:uid="{62E5467C-28C5-42DE-9008-661F5CE43E7E}"/>
    <cellStyle name="Border Thin 7" xfId="12730" xr:uid="{02018498-5049-4901-9745-639027D6745C}"/>
    <cellStyle name="Border Thin 7 2" xfId="15756" xr:uid="{3D4B88B9-D053-4679-BE46-FCA4154B04BF}"/>
    <cellStyle name="Border Thin 7 3" xfId="21172" xr:uid="{BDEED472-757C-425B-B312-25C0D283A7CA}"/>
    <cellStyle name="Border Thin 7 4" xfId="29150" xr:uid="{B0ECCD16-8A3A-40F0-8061-F06193C25773}"/>
    <cellStyle name="Border Thin 7 5" xfId="39038" xr:uid="{27C5629A-F665-46DE-80F4-CA7FD00CA90A}"/>
    <cellStyle name="Border Thin 7 6" xfId="41658" xr:uid="{B3EAA6A8-80EA-4C5E-8931-156FFC30ECDC}"/>
    <cellStyle name="Border Thin 8" xfId="12744" xr:uid="{B46F1C30-1D5D-4A8A-91B8-74075E7A5592}"/>
    <cellStyle name="Border Thin 8 2" xfId="15770" xr:uid="{735AB73E-DCAE-4256-9E18-B4C45CD050A2}"/>
    <cellStyle name="Border Thin 8 3" xfId="21186" xr:uid="{2F4E3927-EC00-4C09-940C-D3CA2208B050}"/>
    <cellStyle name="Border Thin 8 4" xfId="29163" xr:uid="{66B932AB-1586-4949-9A81-332C948C0FFE}"/>
    <cellStyle name="Border Thin 8 5" xfId="39052" xr:uid="{C4A5528D-8EC8-4EDF-B36D-210D04295D81}"/>
    <cellStyle name="Border Thin 8 6" xfId="41672" xr:uid="{AAF794A5-A1D9-45F4-AD78-5C4CB83A4CD5}"/>
    <cellStyle name="Border Thin 9" xfId="13155" xr:uid="{2D32D616-2616-4880-BF09-FB78C354392A}"/>
    <cellStyle name="Border Thin 9 2" xfId="16176" xr:uid="{9A26FC41-A5CB-4FA9-88BA-4C5F6FD36383}"/>
    <cellStyle name="Border Thin 9 3" xfId="21590" xr:uid="{D8E4F666-23F5-40CE-972D-D45426FFFB23}"/>
    <cellStyle name="Border Thin 9 4" xfId="29528" xr:uid="{4CA1F142-B970-4D78-A61C-73E383562A5C}"/>
    <cellStyle name="Border Thin 9 5" xfId="39374" xr:uid="{440B38EF-7CBA-44BA-B40B-912F6FF1CD96}"/>
    <cellStyle name="Border Thin 9 6" xfId="42021" xr:uid="{344DA8A7-D2E6-48D9-8907-5B824FC9C6A1}"/>
    <cellStyle name="Border, Bottom" xfId="1384" xr:uid="{00000000-0005-0000-0000-0000ED020000}"/>
    <cellStyle name="Border, Bottom 10" xfId="12797" xr:uid="{434BB03E-53CE-4933-904B-EA648FB5875F}"/>
    <cellStyle name="Border, Bottom 10 2" xfId="15823" xr:uid="{38AED03D-C691-4975-83FE-A97933697F80}"/>
    <cellStyle name="Border, Bottom 10 3" xfId="21238" xr:uid="{FADBEC79-C401-4713-93B6-8C94A454D92E}"/>
    <cellStyle name="Border, Bottom 10 4" xfId="29196" xr:uid="{7F967F1A-99BA-4A55-BF2F-493515DA90F5}"/>
    <cellStyle name="Border, Bottom 10 5" xfId="39082" xr:uid="{4EAD473A-8524-4A5E-892D-F0BCD0FF51A6}"/>
    <cellStyle name="Border, Bottom 10 6" xfId="41702" xr:uid="{6FD9E0AC-0476-454F-AF1E-45D5E2240096}"/>
    <cellStyle name="Border, Bottom 11" xfId="12799" xr:uid="{11BB4608-66F3-43B4-B007-7B067680AC0D}"/>
    <cellStyle name="Border, Bottom 12" xfId="12808" xr:uid="{21FABF9C-44A0-4B80-9D3A-221BE769DC87}"/>
    <cellStyle name="Border, Bottom 2" xfId="5694" xr:uid="{00000000-0005-0000-0000-0000EE020000}"/>
    <cellStyle name="Border, Bottom 2 2" xfId="11404" xr:uid="{BFF1A04D-44BF-456D-B43F-809C2A6C543E}"/>
    <cellStyle name="Border, Bottom 2 2 2" xfId="14476" xr:uid="{B470FA72-5D0F-48D4-8760-697D9ECEB12B}"/>
    <cellStyle name="Border, Bottom 2 2 3" xfId="10020" xr:uid="{65BF417F-807A-42BC-BF6C-576340B7B5C9}"/>
    <cellStyle name="Border, Bottom 2 2 4" xfId="17397" xr:uid="{BC42B493-846D-441A-8C76-7CE7DC143B80}"/>
    <cellStyle name="Border, Bottom 2 2 5" xfId="23747" xr:uid="{0D256211-8E06-4CD7-BAA5-88F329427B3A}"/>
    <cellStyle name="Border, Bottom 2 3" xfId="11849" xr:uid="{7E65C8D7-A1C0-4008-A0AD-3889E6EC70DC}"/>
    <cellStyle name="Border, Bottom 2 4" xfId="12825" xr:uid="{0451341D-BC0A-4024-B349-7FF23C21F2DB}"/>
    <cellStyle name="Border, Bottom 2 4 2" xfId="15851" xr:uid="{BCA0E9D2-BD8A-4D16-A552-09BFD11D6769}"/>
    <cellStyle name="Border, Bottom 2 4 3" xfId="21264" xr:uid="{1BF2275F-8B81-47C9-9058-826AE94BAF00}"/>
    <cellStyle name="Border, Bottom 2 4 4" xfId="29212" xr:uid="{398E0164-1E3A-420A-9C34-490AA66FA6B6}"/>
    <cellStyle name="Border, Bottom 2 5" xfId="13292" xr:uid="{704AA504-582C-46F8-BA7C-3D865A8F7A1B}"/>
    <cellStyle name="Border, Bottom 2 6" xfId="9774" xr:uid="{B6340194-14FE-45A1-AEAB-EA6FBE236126}"/>
    <cellStyle name="Border, Bottom 3" xfId="11673" xr:uid="{9EA20A43-43D1-4857-9148-61201962AE80}"/>
    <cellStyle name="Border, Bottom 3 2" xfId="14726" xr:uid="{0ACD2982-1B14-44F3-AAC0-617F5C2DC187}"/>
    <cellStyle name="Border, Bottom 3 3" xfId="20126" xr:uid="{6D8FEB4B-B9B7-49D3-927D-88E2D9C64263}"/>
    <cellStyle name="Border, Bottom 3 4" xfId="30826" xr:uid="{C9801988-C9FD-40FB-BF94-A738C3690365}"/>
    <cellStyle name="Border, Bottom 3 5" xfId="38062" xr:uid="{203CC437-C02A-4F17-82C9-8D22A9807BDB}"/>
    <cellStyle name="Border, Bottom 4" xfId="11551" xr:uid="{0907888B-274D-41AE-96BA-71DD8783E613}"/>
    <cellStyle name="Border, Bottom 5" xfId="12436" xr:uid="{5678FB14-CE10-4688-B2CD-9C9F17683132}"/>
    <cellStyle name="Border, Bottom 5 2" xfId="15468" xr:uid="{B18B1C1D-AD5D-42C4-976A-BE4BE4B5EA9D}"/>
    <cellStyle name="Border, Bottom 5 3" xfId="20884" xr:uid="{3083F8AE-A8A3-44B8-823F-5034E62A6E74}"/>
    <cellStyle name="Border, Bottom 5 4" xfId="28880" xr:uid="{09CB4030-E255-4D90-B5E9-9AE67AF67B99}"/>
    <cellStyle name="Border, Bottom 6" xfId="12702" xr:uid="{0CFCC3A0-00F6-4A48-9B3A-290314B268F8}"/>
    <cellStyle name="Border, Bottom 6 2" xfId="15728" xr:uid="{51C0F2FD-ADE0-4E93-9E84-DE360FC1AA9E}"/>
    <cellStyle name="Border, Bottom 6 3" xfId="21144" xr:uid="{487CFA06-E696-485D-8766-4007A08583DF}"/>
    <cellStyle name="Border, Bottom 6 4" xfId="29130" xr:uid="{FB5846FA-4BCC-4F5B-8BF8-7660583B1113}"/>
    <cellStyle name="Border, Bottom 6 5" xfId="39010" xr:uid="{D81C3F43-A674-4ED2-B350-F4768160EDD2}"/>
    <cellStyle name="Border, Bottom 6 6" xfId="41630" xr:uid="{30AA61A7-2F77-45A4-802B-FEFF90BC366B}"/>
    <cellStyle name="Border, Bottom 7" xfId="13134" xr:uid="{0F904F2D-83E2-4A75-95C0-18D0C4D75C76}"/>
    <cellStyle name="Border, Bottom 7 2" xfId="16156" xr:uid="{7266A08F-0858-4991-9E8F-86AE80D905BB}"/>
    <cellStyle name="Border, Bottom 7 3" xfId="21570" xr:uid="{AC7A7FD0-9296-4420-A87A-6175BE51BBED}"/>
    <cellStyle name="Border, Bottom 7 4" xfId="29514" xr:uid="{1949DE6F-7852-4B32-B2D6-8C41F6D59EAE}"/>
    <cellStyle name="Border, Bottom 7 5" xfId="39363" xr:uid="{A12D344D-166D-40FF-9915-FB3C20E876FD}"/>
    <cellStyle name="Border, Bottom 7 6" xfId="42010" xr:uid="{10F1C457-4A7C-403A-98D2-9C3187E7DAD0}"/>
    <cellStyle name="Border, Bottom 8" xfId="13144" xr:uid="{FC49C53B-A40D-4A2D-9C87-085837542135}"/>
    <cellStyle name="Border, Bottom 9" xfId="12755" xr:uid="{527E9035-EA0E-41C3-988B-C387F7661259}"/>
    <cellStyle name="Border, Left" xfId="1385" xr:uid="{00000000-0005-0000-0000-0000EF020000}"/>
    <cellStyle name="Border, Left 2" xfId="5695" xr:uid="{00000000-0005-0000-0000-0000F0020000}"/>
    <cellStyle name="Border, Left 2 2" xfId="12826" xr:uid="{50BCAE06-94F0-4EED-86DD-F4B126367C09}"/>
    <cellStyle name="Border, Left 2 3" xfId="14246" xr:uid="{7F0ACB5F-7019-4F98-BF93-4C37E489010D}"/>
    <cellStyle name="Border, Left 3" xfId="11672" xr:uid="{F31D0B69-619E-4A18-AA48-95921216C198}"/>
    <cellStyle name="Border, Left 3 2" xfId="17500" xr:uid="{EC468841-25F0-4AE2-AD89-09D22FFCC565}"/>
    <cellStyle name="Border, Left 4" xfId="11538" xr:uid="{30DD3DDE-6AE5-49E9-9D61-D866A5DF803B}"/>
    <cellStyle name="Border, Left 4 2" xfId="14603" xr:uid="{A92A24A7-7CBE-4516-A018-D1414531485D}"/>
    <cellStyle name="Border, Left 4 3" xfId="10152" xr:uid="{FFAA2C40-C164-44FB-87EB-0484211D8FFA}"/>
    <cellStyle name="Border, Left 4 4" xfId="11137" xr:uid="{243CF766-8F38-4F0E-81FE-1AE11A0A8700}"/>
    <cellStyle name="Border, Left 4 5" xfId="21259" xr:uid="{AF42F330-E8F9-41C5-82A1-5C997F4978DA}"/>
    <cellStyle name="Border, Left 4 6" xfId="40540" xr:uid="{854B777D-0121-484C-82B7-E9E5331E8CCB}"/>
    <cellStyle name="Border, Left 5" xfId="11564" xr:uid="{FF62D648-34AB-4DCF-9A91-910ACA057C0D}"/>
    <cellStyle name="Border, Left 6" xfId="12719" xr:uid="{4672BBC0-05A2-473A-BC60-2A5A6411E242}"/>
    <cellStyle name="Border, Left 6 2" xfId="21161" xr:uid="{291738E3-6275-430D-A1B1-E6238AC9B138}"/>
    <cellStyle name="Border, Left 6 3" xfId="39027" xr:uid="{AEF2E771-C385-45D5-9B54-AF181EF5C007}"/>
    <cellStyle name="Border, Left 6 4" xfId="41647" xr:uid="{40A20B6D-8451-46C8-90B2-99E9E851697D}"/>
    <cellStyle name="Border, Left 7" xfId="13141" xr:uid="{AF80788F-C4CE-4CEC-BC62-1AD1D2772CC5}"/>
    <cellStyle name="Border, Left 8" xfId="12753" xr:uid="{59F996E2-4F67-4225-9A25-A6019F1DE93A}"/>
    <cellStyle name="Border, Left 9" xfId="12775" xr:uid="{7B58C196-DF19-4478-A8DD-A1C1039FFB7D}"/>
    <cellStyle name="Border, Right" xfId="1386" xr:uid="{00000000-0005-0000-0000-0000F1020000}"/>
    <cellStyle name="Border, Top" xfId="1387" xr:uid="{00000000-0005-0000-0000-0000F2020000}"/>
    <cellStyle name="Border, Top 10" xfId="11690" xr:uid="{48568B43-606E-4F40-98CF-30D4BF56349F}"/>
    <cellStyle name="Border, Top 10 10" xfId="35637" xr:uid="{7B23EA94-F994-4A22-A06E-DF77305E6A77}"/>
    <cellStyle name="Border, Top 10 11" xfId="38071" xr:uid="{78D06757-E03C-40B5-BAFF-5A12F71D7420}"/>
    <cellStyle name="Border, Top 10 12" xfId="40663" xr:uid="{5AEBED9F-A1BC-4A19-B926-9698759EBF24}"/>
    <cellStyle name="Border, Top 10 2" xfId="14743" xr:uid="{A72E302C-4B81-4504-B3FF-266DD307282D}"/>
    <cellStyle name="Border, Top 10 3" xfId="17517" xr:uid="{DD698718-891B-4FE3-9C73-E58E32938C0C}"/>
    <cellStyle name="Border, Top 10 4" xfId="20141" xr:uid="{9A64C736-C723-4EA6-A2B0-8F2D5A86EE83}"/>
    <cellStyle name="Border, Top 10 5" xfId="23000" xr:uid="{A694F0D7-F891-4DD5-B72D-3772F80E1016}"/>
    <cellStyle name="Border, Top 10 6" xfId="25559" xr:uid="{FB428ED3-7749-43B6-B567-E28A48166C74}"/>
    <cellStyle name="Border, Top 10 7" xfId="28164" xr:uid="{314C4605-6BBF-48A6-B443-1A708A031333}"/>
    <cellStyle name="Border, Top 10 8" xfId="30835" xr:uid="{A806C122-8EFD-459B-BACD-17CCF791FAA8}"/>
    <cellStyle name="Border, Top 10 9" xfId="33234" xr:uid="{C1F1A1B7-E5C9-408D-A80D-CDDBDF11E065}"/>
    <cellStyle name="Border, Top 11" xfId="11557" xr:uid="{25A9DBD2-B432-4639-B2DE-CA6E29D77465}"/>
    <cellStyle name="Border, Top 11 10" xfId="22681" xr:uid="{BE704473-4300-4773-8A95-A712504D0416}"/>
    <cellStyle name="Border, Top 11 11" xfId="24306" xr:uid="{73BCB3A8-2439-44A7-B540-B4DC51964D50}"/>
    <cellStyle name="Border, Top 11 12" xfId="40557" xr:uid="{3B044732-7B3F-4670-B206-A0607E042D2B}"/>
    <cellStyle name="Border, Top 11 2" xfId="14621" xr:uid="{C236479D-5130-4845-9881-8A48A7D5BD87}"/>
    <cellStyle name="Border, Top 11 3" xfId="17390" xr:uid="{A8AF5475-C3C9-4FCB-86CF-D05D99BA3274}"/>
    <cellStyle name="Border, Top 11 4" xfId="10174" xr:uid="{08BB4F5A-518B-47BD-B2B7-A614E3027D85}"/>
    <cellStyle name="Border, Top 11 5" xfId="22880" xr:uid="{5813D882-A696-4E2C-9D9D-CE09A17479D6}"/>
    <cellStyle name="Border, Top 11 6" xfId="11017" xr:uid="{E73F5ABB-6133-495F-B664-338CEF784625}"/>
    <cellStyle name="Border, Top 11 7" xfId="11157" xr:uid="{D8E62844-3C63-4256-8995-6EC4D97C069D}"/>
    <cellStyle name="Border, Top 11 8" xfId="30735" xr:uid="{8F31247F-1713-4A96-A32B-DCF6F0AD14F8}"/>
    <cellStyle name="Border, Top 11 9" xfId="18823" xr:uid="{C908F9A9-FBC9-4FD4-8FD5-51068C41B785}"/>
    <cellStyle name="Border, Top 12" xfId="11693" xr:uid="{2D9A05D6-35FC-44F7-9AE7-817E8DE46AA3}"/>
    <cellStyle name="Border, Top 12 10" xfId="35640" xr:uid="{AD46D7C7-F095-4497-A7DA-92D7DBE49978}"/>
    <cellStyle name="Border, Top 12 11" xfId="38074" xr:uid="{E1D38E66-3F46-438D-93B4-80311AB0847E}"/>
    <cellStyle name="Border, Top 12 12" xfId="40666" xr:uid="{28A2A971-348C-44C1-BD8E-8BB753674AA5}"/>
    <cellStyle name="Border, Top 12 2" xfId="14746" xr:uid="{209BDBFF-F934-4B21-B5BD-A616C5B96C77}"/>
    <cellStyle name="Border, Top 12 3" xfId="17520" xr:uid="{4B93F51B-FBB8-45DC-B4FA-5086E478CBB5}"/>
    <cellStyle name="Border, Top 12 4" xfId="20144" xr:uid="{8C8BEC1C-6B8A-42DE-A03A-38013BA01C3E}"/>
    <cellStyle name="Border, Top 12 5" xfId="23003" xr:uid="{784402B6-0FCF-49F1-BA58-F4303163FB5F}"/>
    <cellStyle name="Border, Top 12 6" xfId="25562" xr:uid="{B6CF665A-1D28-49F7-A91A-9A52E8F8DD04}"/>
    <cellStyle name="Border, Top 12 7" xfId="28167" xr:uid="{A7AAE563-5253-44FB-B86C-3593AC54C790}"/>
    <cellStyle name="Border, Top 12 8" xfId="30838" xr:uid="{64872FFB-FF81-40AC-BB07-D30B91EB6ED9}"/>
    <cellStyle name="Border, Top 12 9" xfId="33237" xr:uid="{87476EB9-1C54-4001-95E8-33D4E89280D8}"/>
    <cellStyle name="Border, Top 13" xfId="11563" xr:uid="{5FA04F55-1648-4D17-BB52-796FAAAFD585}"/>
    <cellStyle name="Border, Top 13 10" xfId="22743" xr:uid="{2313A61E-C7DC-4888-8885-93E4BFC2D65A}"/>
    <cellStyle name="Border, Top 13 11" xfId="24319" xr:uid="{72ECA778-19E6-4D93-904A-4CF9D0639EA9}"/>
    <cellStyle name="Border, Top 13 12" xfId="40563" xr:uid="{EF79D1C1-E1F3-4CF0-A6C5-B24A6DC44D59}"/>
    <cellStyle name="Border, Top 13 2" xfId="14627" xr:uid="{2ED7C8CA-625E-4BBB-95F9-EA2E4B187E36}"/>
    <cellStyle name="Border, Top 13 3" xfId="17396" xr:uid="{7615C2D7-5BDA-4D55-9734-7E3D99A15C16}"/>
    <cellStyle name="Border, Top 13 4" xfId="10182" xr:uid="{06EAB249-8164-4F5F-8048-6C6CB1A4A366}"/>
    <cellStyle name="Border, Top 13 5" xfId="22886" xr:uid="{44FDE48F-5271-4608-9E1C-DC090004DE94}"/>
    <cellStyle name="Border, Top 13 6" xfId="11023" xr:uid="{EA3F4A77-C2E7-4AC8-B8AB-E35E57EEB989}"/>
    <cellStyle name="Border, Top 13 7" xfId="11166" xr:uid="{6F165B3E-DFCA-4CA0-959A-3CB65C480B43}"/>
    <cellStyle name="Border, Top 13 8" xfId="30741" xr:uid="{D2D9C048-2546-4E65-BCB2-EEC5F663E96C}"/>
    <cellStyle name="Border, Top 13 9" xfId="18911" xr:uid="{35A7B6E2-8322-481C-A528-33878238EEB5}"/>
    <cellStyle name="Border, Top 14" xfId="13098" xr:uid="{273519A0-839B-4B76-B299-131765BDF6FB}"/>
    <cellStyle name="Border, Top 14 10" xfId="36842" xr:uid="{E22F2C6B-802B-49EA-9FBE-E1F0FFBD0CE2}"/>
    <cellStyle name="Border, Top 14 11" xfId="39327" xr:uid="{6AD3C26B-04AA-4095-9153-3082D8545EE8}"/>
    <cellStyle name="Border, Top 14 12" xfId="41974" xr:uid="{0859F1A1-8C6F-4EBF-92C0-0D2B4A9D15A3}"/>
    <cellStyle name="Border, Top 14 2" xfId="16120" xr:uid="{8A283ACC-F234-4577-85C0-C5D4F4A0FE84}"/>
    <cellStyle name="Border, Top 14 3" xfId="18868" xr:uid="{D9F0B0D0-33EF-4651-8A1A-EEEE7E3A20D0}"/>
    <cellStyle name="Border, Top 14 4" xfId="21534" xr:uid="{E23E6A1D-6FCB-4F4A-BB24-AB449164895D}"/>
    <cellStyle name="Border, Top 14 5" xfId="24367" xr:uid="{4FD9D5CA-7550-4A26-AB19-53EBBF68D57F}"/>
    <cellStyle name="Border, Top 14 6" xfId="26925" xr:uid="{A935859B-CCCC-4B4E-A185-507398397804}"/>
    <cellStyle name="Border, Top 14 7" xfId="29478" xr:uid="{D4E664BE-375C-4A30-B645-64482FBB746C}"/>
    <cellStyle name="Border, Top 14 8" xfId="32001" xr:uid="{1918EC92-ABB7-48F2-A3F0-4756788C1B3C}"/>
    <cellStyle name="Border, Top 14 9" xfId="34402" xr:uid="{291174EC-2452-4A9E-9EFD-55DD35754446}"/>
    <cellStyle name="Border, Top 15" xfId="12686" xr:uid="{7BCFCFD0-4ED6-43C9-864E-98DB8F99CA0E}"/>
    <cellStyle name="Border, Top 15 10" xfId="36520" xr:uid="{C08FFF39-B035-4A54-8E94-3B807320451C}"/>
    <cellStyle name="Border, Top 15 11" xfId="38994" xr:uid="{D5FFECB7-D6B3-4649-A6A6-A5749B063E80}"/>
    <cellStyle name="Border, Top 15 12" xfId="41614" xr:uid="{178F9595-93B9-4552-96E0-FEC86A35B2DA}"/>
    <cellStyle name="Border, Top 15 2" xfId="15712" xr:uid="{2F9092C1-0FC8-4910-89E7-50B13E5E7749}"/>
    <cellStyle name="Border, Top 15 3" xfId="18488" xr:uid="{CBA6BF7D-04B7-4AF5-ACD2-A55F0EF72F99}"/>
    <cellStyle name="Border, Top 15 4" xfId="21128" xr:uid="{9C98B6F4-1545-49A5-8B6A-7D284D72386D}"/>
    <cellStyle name="Border, Top 15 5" xfId="23984" xr:uid="{1633770C-DCCA-4661-B16A-9E729030292F}"/>
    <cellStyle name="Border, Top 15 6" xfId="26527" xr:uid="{20178C6D-0BED-4AAC-8761-2FA1361DA606}"/>
    <cellStyle name="Border, Top 15 7" xfId="29114" xr:uid="{A8FB3F0F-B6FF-4710-8CE9-EE93A880B28D}"/>
    <cellStyle name="Border, Top 15 8" xfId="31706" xr:uid="{8C4DAB11-81FB-4A90-837F-6A39CBA52ADB}"/>
    <cellStyle name="Border, Top 15 9" xfId="34105" xr:uid="{41BF44C4-D58C-4D7A-8E1B-93E8E73768A8}"/>
    <cellStyle name="Border, Top 16" xfId="13093" xr:uid="{167EC80F-4EDE-49C5-9E2A-E5321F565D19}"/>
    <cellStyle name="Border, Top 16 10" xfId="36837" xr:uid="{BE8ED8F7-4494-4187-9A81-5CA9BCF3F397}"/>
    <cellStyle name="Border, Top 16 11" xfId="39322" xr:uid="{8F8545ED-2E22-400F-8EF7-990961C6FF55}"/>
    <cellStyle name="Border, Top 16 12" xfId="41969" xr:uid="{7B09DA06-F7EE-4743-9FB4-4CAE16BACC3D}"/>
    <cellStyle name="Border, Top 16 2" xfId="16115" xr:uid="{7614DB61-AB22-45DD-92A7-F37F55DA25C3}"/>
    <cellStyle name="Border, Top 16 3" xfId="18863" xr:uid="{C17056F5-D89D-48C7-A830-18661D6736FF}"/>
    <cellStyle name="Border, Top 16 4" xfId="21529" xr:uid="{7C62D764-DC66-4A88-B716-02632B54A308}"/>
    <cellStyle name="Border, Top 16 5" xfId="24362" xr:uid="{D5E93BCE-7EEC-4697-AE71-374E08893C56}"/>
    <cellStyle name="Border, Top 16 6" xfId="26920" xr:uid="{6252D2F4-80E8-4B62-9F0F-58926C5B3C42}"/>
    <cellStyle name="Border, Top 16 7" xfId="29473" xr:uid="{E6777A4A-FA3B-4BE3-9E85-497C2DA5344E}"/>
    <cellStyle name="Border, Top 16 8" xfId="31996" xr:uid="{6AD3DCD0-9E5B-4C36-93DE-2BD54C43C43F}"/>
    <cellStyle name="Border, Top 16 9" xfId="34397" xr:uid="{6A5B893F-4C79-45F2-8F70-357F3DDEAF94}"/>
    <cellStyle name="Border, Top 17" xfId="12690" xr:uid="{19A2C784-90AC-4CE2-A95C-8E8D43F6A61E}"/>
    <cellStyle name="Border, Top 17 10" xfId="36524" xr:uid="{BF565017-84F7-4076-AA70-8E82C5E49113}"/>
    <cellStyle name="Border, Top 17 11" xfId="38998" xr:uid="{54F29820-C248-4AC2-867A-563778FC4F99}"/>
    <cellStyle name="Border, Top 17 12" xfId="41618" xr:uid="{6027B288-BF18-4474-8279-E293AB7D1092}"/>
    <cellStyle name="Border, Top 17 2" xfId="15716" xr:uid="{19AA239D-1260-4FFB-BDFA-6EE5945AE9F5}"/>
    <cellStyle name="Border, Top 17 3" xfId="18492" xr:uid="{2CF24F4E-74A3-4A5F-A2EF-9D1A08ADE5D7}"/>
    <cellStyle name="Border, Top 17 4" xfId="21132" xr:uid="{75448412-7283-4487-95A6-04AEAD752734}"/>
    <cellStyle name="Border, Top 17 5" xfId="23988" xr:uid="{D1EC7E76-2F2C-4774-9876-026833AD92EE}"/>
    <cellStyle name="Border, Top 17 6" xfId="26531" xr:uid="{9D9274C2-6830-46CE-8983-3EEC95B71516}"/>
    <cellStyle name="Border, Top 17 7" xfId="29118" xr:uid="{F2F04EE5-19A9-4464-8052-7E3644217FC7}"/>
    <cellStyle name="Border, Top 17 8" xfId="31710" xr:uid="{AD55C87F-9BE7-4225-B046-103AD3CC26EE}"/>
    <cellStyle name="Border, Top 17 9" xfId="34109" xr:uid="{EAFC0C26-2D7B-4B7D-A207-16D7B337DBD9}"/>
    <cellStyle name="Border, Top 18" xfId="13104" xr:uid="{5CD36564-E7C1-4C61-8DE9-0920EE71D74A}"/>
    <cellStyle name="Border, Top 18 10" xfId="36848" xr:uid="{6ACC4462-E2E6-4F9D-B59D-6B58BCB175A6}"/>
    <cellStyle name="Border, Top 18 11" xfId="39333" xr:uid="{6E712E37-8EC0-454C-8210-0EE2CCE3FCDB}"/>
    <cellStyle name="Border, Top 18 12" xfId="41980" xr:uid="{991C15F1-3185-40DB-AC27-17FB7F2E461F}"/>
    <cellStyle name="Border, Top 18 2" xfId="16126" xr:uid="{6F1EB8BB-495D-4459-AC3F-58358BF16C73}"/>
    <cellStyle name="Border, Top 18 3" xfId="18874" xr:uid="{B02A7666-7170-4DBB-BF6A-7D9776BF83ED}"/>
    <cellStyle name="Border, Top 18 4" xfId="21540" xr:uid="{F571B788-D125-4D7E-83AB-06706BFD985D}"/>
    <cellStyle name="Border, Top 18 5" xfId="24373" xr:uid="{3A30335B-B9DA-49F3-8CA7-00150B020BE1}"/>
    <cellStyle name="Border, Top 18 6" xfId="26931" xr:uid="{C1C56598-8467-4A4C-B5DB-E26D3E030496}"/>
    <cellStyle name="Border, Top 18 7" xfId="29484" xr:uid="{3F0EC6C3-CBB7-42A6-86AF-4B31115CE55A}"/>
    <cellStyle name="Border, Top 18 8" xfId="32007" xr:uid="{80480BB0-8F3A-4E77-AB3A-EAA6E20DABCF}"/>
    <cellStyle name="Border, Top 18 9" xfId="34408" xr:uid="{07592CB0-2DFB-484C-833C-43A32936FC80}"/>
    <cellStyle name="Border, Top 19" xfId="13114" xr:uid="{E8FA5B60-405E-4651-ADC6-17C4237D54A9}"/>
    <cellStyle name="Border, Top 19 10" xfId="36858" xr:uid="{FF2824DD-88A6-4BCD-9419-9D5131567902}"/>
    <cellStyle name="Border, Top 19 11" xfId="39343" xr:uid="{1E85D59B-8221-4ABB-B7C2-5C75CA7ECC51}"/>
    <cellStyle name="Border, Top 19 12" xfId="41990" xr:uid="{2BB87D8C-B08B-4E72-B401-FEACECD6533C}"/>
    <cellStyle name="Border, Top 19 2" xfId="16136" xr:uid="{3D4B991B-4236-4016-96BE-6BE9D6467F4C}"/>
    <cellStyle name="Border, Top 19 3" xfId="18884" xr:uid="{507BFBA5-5AAA-458E-A1DC-5434605B2B56}"/>
    <cellStyle name="Border, Top 19 4" xfId="21550" xr:uid="{4E8E81EF-31AF-4B11-B728-618B43FCA522}"/>
    <cellStyle name="Border, Top 19 5" xfId="24383" xr:uid="{5A9B89E4-ADEB-4C45-9ED0-5464FE2C10AF}"/>
    <cellStyle name="Border, Top 19 6" xfId="26941" xr:uid="{05FA2912-23DD-4502-9671-E9C3AA6FB463}"/>
    <cellStyle name="Border, Top 19 7" xfId="29494" xr:uid="{5B61FD85-FEFC-4967-8824-3C3433DBD39E}"/>
    <cellStyle name="Border, Top 19 8" xfId="32017" xr:uid="{CFC14036-A436-4071-AF2B-443A2F79097B}"/>
    <cellStyle name="Border, Top 19 9" xfId="34418" xr:uid="{AE500531-5DD8-4EF2-8C4E-B0E2511A64B9}"/>
    <cellStyle name="Border, Top 2" xfId="11242" xr:uid="{D4AC033A-51A4-4C54-A3C2-19A42B9B58E9}"/>
    <cellStyle name="Border, Top 2 10" xfId="10660" xr:uid="{32CDFC87-15B7-49A3-98DB-E6B0A5FFB8F1}"/>
    <cellStyle name="Border, Top 2 11" xfId="15804" xr:uid="{998F1FCA-78F4-42AE-A29D-70157BB7B33C}"/>
    <cellStyle name="Border, Top 2 12" xfId="25977" xr:uid="{01B82347-AB23-406C-B123-D10FDBA6BCBA}"/>
    <cellStyle name="Border, Top 2 2" xfId="14314" xr:uid="{DF065C43-EF54-493E-917C-7C55DDF3289D}"/>
    <cellStyle name="Border, Top 2 3" xfId="10413" xr:uid="{3950AA37-173E-48AE-A6F3-126EAAE8B2CA}"/>
    <cellStyle name="Border, Top 2 4" xfId="9866" xr:uid="{DF1CBDC2-061C-4FB8-B795-B75994858FA0}"/>
    <cellStyle name="Border, Top 2 5" xfId="10669" xr:uid="{8CF8264F-1ED2-491D-9791-BA507C505E32}"/>
    <cellStyle name="Border, Top 2 6" xfId="10385" xr:uid="{D5385F7B-7AEF-4927-A47A-F8B35AA779CD}"/>
    <cellStyle name="Border, Top 2 7" xfId="10210" xr:uid="{025D2FB1-A9B0-40BC-AFBA-A80864D36D62}"/>
    <cellStyle name="Border, Top 2 8" xfId="15602" xr:uid="{A6B7070D-E92E-48B3-A124-FD18A0A9188D}"/>
    <cellStyle name="Border, Top 2 9" xfId="10884" xr:uid="{BEB90F2A-6505-4D66-8BB5-78A7DF42791A}"/>
    <cellStyle name="Border, Top 20" xfId="12701" xr:uid="{2483A516-BAE3-4014-9904-CB88B7748720}"/>
    <cellStyle name="Border, Top 20 10" xfId="36534" xr:uid="{D28BCED2-CAC5-4C66-AB26-7EA4CEE4CBEF}"/>
    <cellStyle name="Border, Top 20 11" xfId="39009" xr:uid="{BD9A64F5-69C5-491D-A863-49F6067F0A3E}"/>
    <cellStyle name="Border, Top 20 12" xfId="41629" xr:uid="{16C0F4F4-B88F-4416-A189-5C3169B8E2ED}"/>
    <cellStyle name="Border, Top 20 2" xfId="15727" xr:uid="{D9069F7D-5564-4DA5-A7F2-05B420FCABE0}"/>
    <cellStyle name="Border, Top 20 3" xfId="18503" xr:uid="{05072E0F-FE2D-4EB1-A4AE-0E249501AEFE}"/>
    <cellStyle name="Border, Top 20 4" xfId="21143" xr:uid="{261D217A-2FBF-4763-92BB-38F93108B789}"/>
    <cellStyle name="Border, Top 20 5" xfId="23999" xr:uid="{0B1079F1-171B-4ACA-861E-2A2E008AA7D3}"/>
    <cellStyle name="Border, Top 20 6" xfId="26542" xr:uid="{85F6E567-8800-4D61-A3B7-4014794B6B98}"/>
    <cellStyle name="Border, Top 20 7" xfId="29129" xr:uid="{494DC404-0340-41A1-8C97-D6D1F2DC3055}"/>
    <cellStyle name="Border, Top 20 8" xfId="31720" xr:uid="{FD737CB3-4552-4B19-A374-097DF57D4234}"/>
    <cellStyle name="Border, Top 20 9" xfId="34119" xr:uid="{71261219-8E00-40C7-AD65-917BD5D2BCFA}"/>
    <cellStyle name="Border, Top 21" xfId="13122" xr:uid="{73A2FD86-0610-4965-AC3E-AF90CEA3B892}"/>
    <cellStyle name="Border, Top 21 10" xfId="36865" xr:uid="{F49A4581-6773-4C6C-AC2B-49845621B756}"/>
    <cellStyle name="Border, Top 21 11" xfId="39351" xr:uid="{7512A0DB-FB6E-4075-8403-07E3E362F413}"/>
    <cellStyle name="Border, Top 21 12" xfId="41998" xr:uid="{63377BED-DD16-4DFA-91FC-50A27C436609}"/>
    <cellStyle name="Border, Top 21 2" xfId="16144" xr:uid="{8C629858-4C37-4F5F-824D-2BBC8C90B18F}"/>
    <cellStyle name="Border, Top 21 3" xfId="18892" xr:uid="{9B4EFE58-7124-4A3F-81ED-42FCEBF8C8D3}"/>
    <cellStyle name="Border, Top 21 4" xfId="21558" xr:uid="{BC57A8E5-3DDC-48DF-AF9D-84CBCD1187C8}"/>
    <cellStyle name="Border, Top 21 5" xfId="24391" xr:uid="{C964E9A5-1CBB-4E18-9E8E-A8B2CE437471}"/>
    <cellStyle name="Border, Top 21 6" xfId="26949" xr:uid="{4D7AABD3-945D-41D3-BB92-93AF5D16C555}"/>
    <cellStyle name="Border, Top 21 7" xfId="29502" xr:uid="{59C7258A-8DDE-4A6C-916F-497BF3DFE77E}"/>
    <cellStyle name="Border, Top 21 8" xfId="32024" xr:uid="{318190A2-AD62-4A0F-9512-5BA5C52F76F2}"/>
    <cellStyle name="Border, Top 21 9" xfId="34425" xr:uid="{B36D4C75-3368-47F0-90DC-D5ADFB0918E2}"/>
    <cellStyle name="Border, Top 22" xfId="12710" xr:uid="{78C0B119-2D7C-4B3B-B60B-DF43F65315F2}"/>
    <cellStyle name="Border, Top 22 10" xfId="36541" xr:uid="{C782DFD0-B8A6-4B3C-A8AD-0B2F96751EC3}"/>
    <cellStyle name="Border, Top 22 11" xfId="39018" xr:uid="{32DFCFD5-69A9-4149-813D-9106EB8799B5}"/>
    <cellStyle name="Border, Top 22 12" xfId="41638" xr:uid="{A2222CA4-C203-4436-82B8-80B51184EC4A}"/>
    <cellStyle name="Border, Top 22 2" xfId="15736" xr:uid="{F1FEDEE1-8E57-4874-BFB8-7B50D0621246}"/>
    <cellStyle name="Border, Top 22 3" xfId="18512" xr:uid="{8F15766A-F7A1-483A-B5B3-A2683295C465}"/>
    <cellStyle name="Border, Top 22 4" xfId="21152" xr:uid="{D2F122EC-3A92-40F4-8F4E-0A0EDBC5777B}"/>
    <cellStyle name="Border, Top 22 5" xfId="24008" xr:uid="{1BE92049-E9BC-427F-86DA-7BF76221FA77}"/>
    <cellStyle name="Border, Top 22 6" xfId="26551" xr:uid="{0483C98A-D208-4CCF-A223-0E7D3F05F538}"/>
    <cellStyle name="Border, Top 22 7" xfId="29138" xr:uid="{EEC9BE23-91ED-4B82-A959-105BC50F51C0}"/>
    <cellStyle name="Border, Top 22 8" xfId="31727" xr:uid="{8489D7B3-D23A-4834-A839-6209587DBA54}"/>
    <cellStyle name="Border, Top 22 9" xfId="34126" xr:uid="{4701D921-B857-4C59-9B68-E4BB221965A6}"/>
    <cellStyle name="Border, Top 23" xfId="13124" xr:uid="{D42CCCE7-2185-4A59-99EB-CCE94BED4A8E}"/>
    <cellStyle name="Border, Top 23 10" xfId="36867" xr:uid="{BC4CD14A-1A95-43BE-902D-27CB251E272E}"/>
    <cellStyle name="Border, Top 23 11" xfId="39353" xr:uid="{7A954A3B-87E8-4D35-B9B1-013976FF7CAD}"/>
    <cellStyle name="Border, Top 23 12" xfId="42000" xr:uid="{2BCBB5CD-2D38-4240-AFA3-B8E61F95A2E0}"/>
    <cellStyle name="Border, Top 23 2" xfId="16146" xr:uid="{917184C8-7787-4A28-8634-57991347BC3B}"/>
    <cellStyle name="Border, Top 23 3" xfId="18894" xr:uid="{96B36A99-E754-4B32-BE75-1C358C0FB04B}"/>
    <cellStyle name="Border, Top 23 4" xfId="21560" xr:uid="{EADB38A7-F560-4122-A345-7E899F911C9F}"/>
    <cellStyle name="Border, Top 23 5" xfId="24393" xr:uid="{6831C9F5-C974-44AF-AFAA-E0C9C4109A63}"/>
    <cellStyle name="Border, Top 23 6" xfId="26951" xr:uid="{C138A6FD-3672-40A6-9AAF-81AEBCC07520}"/>
    <cellStyle name="Border, Top 23 7" xfId="29504" xr:uid="{3B60272E-C09F-443A-8478-D365FA4FE40E}"/>
    <cellStyle name="Border, Top 23 8" xfId="32026" xr:uid="{F8C0A5AF-658A-47AD-B358-565C1AB9E8FA}"/>
    <cellStyle name="Border, Top 23 9" xfId="34427" xr:uid="{988333E3-F5D1-4E12-8EDE-76C884499CDE}"/>
    <cellStyle name="Border, Top 24" xfId="13129" xr:uid="{8CF2B141-D5F9-4C0C-B698-6715C1DA6E86}"/>
    <cellStyle name="Border, Top 24 10" xfId="36872" xr:uid="{409DF14D-2DAA-42F5-A85F-84A1BE7F5384}"/>
    <cellStyle name="Border, Top 24 11" xfId="39358" xr:uid="{432826C3-6128-4B3D-B552-2E8EEB68ED86}"/>
    <cellStyle name="Border, Top 24 12" xfId="42005" xr:uid="{4F350204-768D-4AE8-A218-DCEAC5B0F0D4}"/>
    <cellStyle name="Border, Top 24 2" xfId="16151" xr:uid="{8766F639-BF49-49E4-8BCE-01E80FADB00D}"/>
    <cellStyle name="Border, Top 24 3" xfId="18899" xr:uid="{DBD6A63F-F031-4746-BEDE-B3665B1280C7}"/>
    <cellStyle name="Border, Top 24 4" xfId="21565" xr:uid="{84E99291-8D58-46C3-9C81-9C3252579439}"/>
    <cellStyle name="Border, Top 24 5" xfId="24398" xr:uid="{0BE95764-0C2D-4CCC-8F60-E67D52EE8CE0}"/>
    <cellStyle name="Border, Top 24 6" xfId="26956" xr:uid="{E985B2EB-7110-4103-A9AF-42989883F4C0}"/>
    <cellStyle name="Border, Top 24 7" xfId="29509" xr:uid="{39BBDAC9-463B-4253-8FF3-D1092EAC9534}"/>
    <cellStyle name="Border, Top 24 8" xfId="32031" xr:uid="{79ACB1FC-363B-4D27-9354-63AF48308BB8}"/>
    <cellStyle name="Border, Top 24 9" xfId="34432" xr:uid="{7CD480A8-9FE0-4C84-AD50-F9F603A25BC5}"/>
    <cellStyle name="Border, Top 25" xfId="12724" xr:uid="{29E06830-53A2-40A7-9E6E-8867A766E3FF}"/>
    <cellStyle name="Border, Top 25 10" xfId="36551" xr:uid="{1012A5BC-3691-40FC-AF60-2ABF5A7DEAF8}"/>
    <cellStyle name="Border, Top 25 11" xfId="39032" xr:uid="{C2A474BC-9378-42E8-9E38-42A99B97FE1F}"/>
    <cellStyle name="Border, Top 25 12" xfId="41652" xr:uid="{E112CC61-F7FF-4067-AABA-DF7B30BDD947}"/>
    <cellStyle name="Border, Top 25 2" xfId="15750" xr:uid="{72104C9E-32C8-44C5-8523-4B0C3D8983A4}"/>
    <cellStyle name="Border, Top 25 3" xfId="18526" xr:uid="{1434D153-BFEC-47F4-B3C7-A1C3D9A066B1}"/>
    <cellStyle name="Border, Top 25 4" xfId="21166" xr:uid="{19EE2661-9D91-4AC8-A82D-9C4C8273E5C8}"/>
    <cellStyle name="Border, Top 25 5" xfId="24021" xr:uid="{C4B0B059-3CB1-411E-BBFF-F270C45A0F4B}"/>
    <cellStyle name="Border, Top 25 6" xfId="26565" xr:uid="{2A0A7376-256A-4D87-84EF-66539E6EB660}"/>
    <cellStyle name="Border, Top 25 7" xfId="29148" xr:uid="{7B67D5EE-0D4D-4E77-8145-5DB3AC9414D4}"/>
    <cellStyle name="Border, Top 25 8" xfId="31737" xr:uid="{22E9FA73-3519-4818-A73F-4F8E5D7C5048}"/>
    <cellStyle name="Border, Top 25 9" xfId="34136" xr:uid="{72510E65-33A9-42BA-ACFA-7B1981B2931A}"/>
    <cellStyle name="Border, Top 26" xfId="13133" xr:uid="{D38200F9-EBE9-48F8-8E8F-E388C65308E5}"/>
    <cellStyle name="Border, Top 26 10" xfId="36876" xr:uid="{2F42ACA6-C357-4D97-ACD9-2378F8F03A42}"/>
    <cellStyle name="Border, Top 26 11" xfId="39362" xr:uid="{B110295C-3BF5-45F2-9A4A-6BC9393335F1}"/>
    <cellStyle name="Border, Top 26 12" xfId="42009" xr:uid="{5CBE5219-4B26-449B-9744-86EFABD58398}"/>
    <cellStyle name="Border, Top 26 2" xfId="16155" xr:uid="{BF15903D-30E2-4673-9A36-3A678D43AE0A}"/>
    <cellStyle name="Border, Top 26 3" xfId="18903" xr:uid="{EBC971FC-57D6-4C2D-9B9B-A44BE08A1C71}"/>
    <cellStyle name="Border, Top 26 4" xfId="21569" xr:uid="{35DCABB6-98A4-4F7C-9A6C-ED13051520BC}"/>
    <cellStyle name="Border, Top 26 5" xfId="24402" xr:uid="{40AF0484-EB53-4983-97A4-5501689E5EDB}"/>
    <cellStyle name="Border, Top 26 6" xfId="26960" xr:uid="{ADBB7FF9-399B-444A-93C2-64106F6E4A59}"/>
    <cellStyle name="Border, Top 26 7" xfId="29513" xr:uid="{1310A51C-5065-4982-8022-B1C280A59066}"/>
    <cellStyle name="Border, Top 26 8" xfId="32035" xr:uid="{203529FC-8374-46AA-A647-A49A15429A2B}"/>
    <cellStyle name="Border, Top 26 9" xfId="34436" xr:uid="{C2F21ABC-C794-4C43-A712-2DCD8855CFED}"/>
    <cellStyle name="Border, Top 27" xfId="12740" xr:uid="{A798689A-4E20-4207-917B-886ABEA2ACAF}"/>
    <cellStyle name="Border, Top 27 10" xfId="36561" xr:uid="{C98CED3A-9BC4-4264-AEE8-87EF19363B85}"/>
    <cellStyle name="Border, Top 27 11" xfId="39048" xr:uid="{AA17EBBE-B237-474F-B55E-032D3BA0665D}"/>
    <cellStyle name="Border, Top 27 12" xfId="41668" xr:uid="{4D10855D-7EE2-4351-9C99-D31AF45C17F5}"/>
    <cellStyle name="Border, Top 27 2" xfId="15766" xr:uid="{90D659F0-26C6-4D80-B405-C0639794DCDA}"/>
    <cellStyle name="Border, Top 27 3" xfId="18540" xr:uid="{9FA7227F-F660-4850-8E72-3EF9FF07D11A}"/>
    <cellStyle name="Border, Top 27 4" xfId="21182" xr:uid="{CA590AED-000B-424C-8558-F82FB719A37C}"/>
    <cellStyle name="Border, Top 27 5" xfId="24036" xr:uid="{DC649FE4-02D0-4A5F-9932-D8638833BE95}"/>
    <cellStyle name="Border, Top 27 6" xfId="26579" xr:uid="{4212B565-5BCB-48D5-B7FD-261003678EC6}"/>
    <cellStyle name="Border, Top 27 7" xfId="29159" xr:uid="{919B9B14-1FAE-49AD-9F4C-7D91D537BC35}"/>
    <cellStyle name="Border, Top 27 8" xfId="31747" xr:uid="{DDA1BE12-B571-4124-A19B-0F06D98E3459}"/>
    <cellStyle name="Border, Top 27 9" xfId="34146" xr:uid="{C2BA2108-50FB-4E15-8D26-769489622D8A}"/>
    <cellStyle name="Border, Top 28" xfId="12748" xr:uid="{6B11E606-8ED4-4A0C-831F-54AA5CB7F39C}"/>
    <cellStyle name="Border, Top 28 10" xfId="36568" xr:uid="{B4AA320E-2A42-4493-8598-0D0A424075C7}"/>
    <cellStyle name="Border, Top 28 11" xfId="39056" xr:uid="{822FFEA7-871F-42D9-BB74-FAC179C243EA}"/>
    <cellStyle name="Border, Top 28 12" xfId="41676" xr:uid="{826C2099-1043-4BAB-B2C6-B81888D2A434}"/>
    <cellStyle name="Border, Top 28 2" xfId="15774" xr:uid="{21645252-B97E-4F16-85F5-0D45B0CC00E0}"/>
    <cellStyle name="Border, Top 28 3" xfId="18548" xr:uid="{100D9DDE-FBD7-494C-B39E-5760B7131440}"/>
    <cellStyle name="Border, Top 28 4" xfId="21190" xr:uid="{635F3477-D54F-4B16-A974-FF1F8448AE70}"/>
    <cellStyle name="Border, Top 28 5" xfId="24044" xr:uid="{35D4309C-F6BA-47C2-B59A-5F1F6D8931F1}"/>
    <cellStyle name="Border, Top 28 6" xfId="26587" xr:uid="{29DEB2D5-9499-483C-99C3-3F3EAFCB74C1}"/>
    <cellStyle name="Border, Top 28 7" xfId="29167" xr:uid="{04F66D0E-3910-4E30-8A0C-20BC673C0F91}"/>
    <cellStyle name="Border, Top 28 8" xfId="31754" xr:uid="{897EDF70-D190-43C3-B207-B5FD5A33FB42}"/>
    <cellStyle name="Border, Top 28 9" xfId="34153" xr:uid="{A743A0DD-6776-4C8A-98D6-18504825006D}"/>
    <cellStyle name="Border, Top 29" xfId="13146" xr:uid="{9424B4EC-40FA-46A0-916A-9A4BB7B3BAE8}"/>
    <cellStyle name="Border, Top 29 10" xfId="36883" xr:uid="{FCC02676-268D-431A-B53F-271C0773A81C}"/>
    <cellStyle name="Border, Top 29 11" xfId="39371" xr:uid="{F4929A40-CF35-4F47-B6A1-7F192895889E}"/>
    <cellStyle name="Border, Top 29 12" xfId="42018" xr:uid="{1F3A5890-5447-47BB-B85C-DCE11AD99CD3}"/>
    <cellStyle name="Border, Top 29 2" xfId="16167" xr:uid="{D96A3E2B-5FD3-4BBA-A411-D46A8929D5D2}"/>
    <cellStyle name="Border, Top 29 3" xfId="18914" xr:uid="{ED30BB37-667A-4BCA-B1E2-6A7C4F420725}"/>
    <cellStyle name="Border, Top 29 4" xfId="21581" xr:uid="{FA2B842F-FB3B-471C-A0A7-4137121349C8}"/>
    <cellStyle name="Border, Top 29 5" xfId="24414" xr:uid="{ABC68BCD-4BD8-4489-A5EF-A8F474B46A4B}"/>
    <cellStyle name="Border, Top 29 6" xfId="26973" xr:uid="{C3DC6A8D-A0FC-46E0-A927-E8C53D52C263}"/>
    <cellStyle name="Border, Top 29 7" xfId="29522" xr:uid="{574E8EE1-05CC-4999-96DC-90F5ABB4BCEA}"/>
    <cellStyle name="Border, Top 29 8" xfId="32042" xr:uid="{2023DD2B-7B40-4819-82DC-6571A2EB24C9}"/>
    <cellStyle name="Border, Top 29 9" xfId="34443" xr:uid="{552D14BB-8A24-469F-B585-CF7BD54165C7}"/>
    <cellStyle name="Border, Top 3" xfId="11419" xr:uid="{4CC9C3DC-9982-4638-91E9-26F63F4E9DF2}"/>
    <cellStyle name="Border, Top 3 10" xfId="26768" xr:uid="{49BC207F-685C-4795-AAC6-827DFDC36BD6}"/>
    <cellStyle name="Border, Top 3 2" xfId="14491" xr:uid="{FAFA8E73-3E2B-4899-8E6F-57C00D832808}"/>
    <cellStyle name="Border, Top 3 3" xfId="10587" xr:uid="{55FCBE0B-A0BD-4FBB-9CB0-288B67FBB4F5}"/>
    <cellStyle name="Border, Top 3 4" xfId="10035" xr:uid="{BC35D7FC-CE2B-485E-8C99-31305A040E10}"/>
    <cellStyle name="Border, Top 3 5" xfId="22754" xr:uid="{D18C71C8-C337-41B1-9E05-42DFDF555812}"/>
    <cellStyle name="Border, Top 3 6" xfId="10882" xr:uid="{243F5D3D-05B4-4BFA-B6E2-56B557F50E00}"/>
    <cellStyle name="Border, Top 3 7" xfId="10343" xr:uid="{ED9F75BC-752F-4B68-A331-AFEFED7DCC8E}"/>
    <cellStyle name="Border, Top 3 8" xfId="17415" xr:uid="{0B62CC1A-5699-4571-AD4F-B978F3568E9D}"/>
    <cellStyle name="Border, Top 3 9" xfId="18416" xr:uid="{2F15111E-99B4-4D22-B068-F566516D755B}"/>
    <cellStyle name="Border, Top 30" xfId="12763" xr:uid="{5792CEC6-122E-4CAA-9C00-F05A21878F73}"/>
    <cellStyle name="Border, Top 30 10" xfId="36573" xr:uid="{F7EC3C68-B8B2-44D4-A273-264C566C5B2A}"/>
    <cellStyle name="Border, Top 30 11" xfId="39061" xr:uid="{C55F49D9-0D12-4C93-A39F-88AB0B9AC05A}"/>
    <cellStyle name="Border, Top 30 12" xfId="41681" xr:uid="{37D498E6-5A5A-4EE7-BA99-331579A8DC4A}"/>
    <cellStyle name="Border, Top 30 2" xfId="15789" xr:uid="{631BA5A6-2A78-44DB-8B80-DCC5E751529B}"/>
    <cellStyle name="Border, Top 30 3" xfId="18562" xr:uid="{111D19D9-BC2B-4F69-BB78-928FDF258A7A}"/>
    <cellStyle name="Border, Top 30 4" xfId="21204" xr:uid="{9AC57EC6-8E34-4148-9871-26CA6F92BA9D}"/>
    <cellStyle name="Border, Top 30 5" xfId="24058" xr:uid="{2B450DB4-2CE9-475A-A799-87C6E065785A}"/>
    <cellStyle name="Border, Top 30 6" xfId="26602" xr:uid="{AAAB468D-3F3B-4721-8486-5F1A04051733}"/>
    <cellStyle name="Border, Top 30 7" xfId="29172" xr:uid="{6427695C-B1EA-47F1-B874-D56E5A6C09A6}"/>
    <cellStyle name="Border, Top 30 8" xfId="31759" xr:uid="{4514C331-AC93-4E75-A8ED-CD933DC63738}"/>
    <cellStyle name="Border, Top 30 9" xfId="34158" xr:uid="{6BCD379D-CADB-4290-AEDC-3B380964DCDB}"/>
    <cellStyle name="Border, Top 31" xfId="13160" xr:uid="{E5283374-77EF-47DE-B457-015D087E9C26}"/>
    <cellStyle name="Border, Top 31 10" xfId="36890" xr:uid="{4D203B53-B162-4894-9E20-CAE67323A652}"/>
    <cellStyle name="Border, Top 31 11" xfId="39379" xr:uid="{F567FDE2-2E90-4D92-8D0C-AC761AE21F07}"/>
    <cellStyle name="Border, Top 31 12" xfId="42026" xr:uid="{23C2A27E-679B-44D8-8254-3746ADCC13E6}"/>
    <cellStyle name="Border, Top 31 2" xfId="16181" xr:uid="{475F01DD-C073-479A-A76B-31DAEE09C774}"/>
    <cellStyle name="Border, Top 31 3" xfId="18922" xr:uid="{D4803790-E8DE-4120-8426-ABCDC1F1D82E}"/>
    <cellStyle name="Border, Top 31 4" xfId="21595" xr:uid="{43F5AD97-FB43-4BBA-B567-B95479F4D6F1}"/>
    <cellStyle name="Border, Top 31 5" xfId="24422" xr:uid="{A0540528-E4C7-4990-B0D4-6CF53D6AF8D0}"/>
    <cellStyle name="Border, Top 31 6" xfId="26987" xr:uid="{43FF8113-4795-437A-8A16-3B39B9F8DFE5}"/>
    <cellStyle name="Border, Top 31 7" xfId="29533" xr:uid="{EC70C62E-D5FC-444A-940D-FEB8E33F47E4}"/>
    <cellStyle name="Border, Top 31 8" xfId="32049" xr:uid="{9DA50E7C-BD44-4898-85AA-88BC9B3FCD04}"/>
    <cellStyle name="Border, Top 31 9" xfId="34450" xr:uid="{97E154D1-E695-4CBF-8BA2-2C43712987FA}"/>
    <cellStyle name="Border, Top 32" xfId="13162" xr:uid="{570C3312-3237-4E99-B172-7AF1FF6C2489}"/>
    <cellStyle name="Border, Top 32 10" xfId="36892" xr:uid="{0CB50C96-E68B-4C4F-9F96-0CDD3A1410E2}"/>
    <cellStyle name="Border, Top 32 11" xfId="39381" xr:uid="{CFF02CE0-515C-43A3-A4C2-B8110FAB6E4B}"/>
    <cellStyle name="Border, Top 32 12" xfId="42028" xr:uid="{9FEC45C0-AADF-4BD9-B273-326C53876C53}"/>
    <cellStyle name="Border, Top 32 2" xfId="16183" xr:uid="{AEC27CDC-6EF2-473D-BCB9-743B7C5DB2F7}"/>
    <cellStyle name="Border, Top 32 3" xfId="18924" xr:uid="{E41D09FF-9BC1-443B-A733-DA402EABAC58}"/>
    <cellStyle name="Border, Top 32 4" xfId="21597" xr:uid="{AE837366-BD9C-48D9-B948-DF5FA2A438FC}"/>
    <cellStyle name="Border, Top 32 5" xfId="24424" xr:uid="{2CCAFB67-4C91-41F6-B867-458CFDBDC407}"/>
    <cellStyle name="Border, Top 32 6" xfId="26989" xr:uid="{ACDEEF1E-E397-4B7A-8819-3AD8BA75FEB1}"/>
    <cellStyle name="Border, Top 32 7" xfId="29535" xr:uid="{225A0346-596E-41A8-A7F9-D8E7FD1E2A73}"/>
    <cellStyle name="Border, Top 32 8" xfId="32051" xr:uid="{46D4924F-1CCA-46AD-95B2-073F0745E4C2}"/>
    <cellStyle name="Border, Top 32 9" xfId="34452" xr:uid="{AB850278-2780-4450-8926-EC0AE4A684FA}"/>
    <cellStyle name="Border, Top 33" xfId="12767" xr:uid="{AE227989-6730-436E-8175-B400B7C6FB0D}"/>
    <cellStyle name="Border, Top 33 10" xfId="36577" xr:uid="{CE4483C1-572B-4D24-A955-D775ED79AF24}"/>
    <cellStyle name="Border, Top 33 11" xfId="39065" xr:uid="{50F10A1C-1A40-4310-A799-6AAF784FB703}"/>
    <cellStyle name="Border, Top 33 12" xfId="41685" xr:uid="{10307DF7-35B3-4E17-BDC8-53F25B8E9EB8}"/>
    <cellStyle name="Border, Top 33 2" xfId="15793" xr:uid="{E470A225-EFA6-42EB-8DB5-BDA79C7BD778}"/>
    <cellStyle name="Border, Top 33 3" xfId="18566" xr:uid="{28C2F533-4CF2-4EFA-A76F-A7A18C74E153}"/>
    <cellStyle name="Border, Top 33 4" xfId="21208" xr:uid="{A1A321DB-D86B-4B86-82D7-B33546490150}"/>
    <cellStyle name="Border, Top 33 5" xfId="24062" xr:uid="{7B090680-1C2A-46E8-A563-A762315BFC4C}"/>
    <cellStyle name="Border, Top 33 6" xfId="26606" xr:uid="{144F1457-E35D-4EE6-BF28-79513C2B2E1D}"/>
    <cellStyle name="Border, Top 33 7" xfId="29176" xr:uid="{DFD08BF6-9DA9-4F8A-A0F9-7626768C960A}"/>
    <cellStyle name="Border, Top 33 8" xfId="31763" xr:uid="{355683EF-A47C-4052-87E4-F7B42F2AC206}"/>
    <cellStyle name="Border, Top 33 9" xfId="34162" xr:uid="{3FCBFF0F-9409-4F24-8A88-9613BBE76B90}"/>
    <cellStyle name="Border, Top 34" xfId="13166" xr:uid="{59A3219B-DDA4-4E11-8F8A-826438296F3C}"/>
    <cellStyle name="Border, Top 34 10" xfId="36895" xr:uid="{6BA2004B-E0DF-41AF-941A-FC9D871B26A9}"/>
    <cellStyle name="Border, Top 34 11" xfId="39384" xr:uid="{330025F8-BF6F-4BC0-9A3C-E935A13F8529}"/>
    <cellStyle name="Border, Top 34 12" xfId="42031" xr:uid="{D1592220-3CA2-4C01-AA8C-B131726A138C}"/>
    <cellStyle name="Border, Top 34 2" xfId="16187" xr:uid="{6C8BCB5B-AA6B-49D6-9704-72B6B39E4E2D}"/>
    <cellStyle name="Border, Top 34 3" xfId="18928" xr:uid="{C45E58C7-7FA0-4BFD-BCFA-BE420D820D72}"/>
    <cellStyle name="Border, Top 34 4" xfId="21601" xr:uid="{58C0E766-221C-4BF9-8159-606DA931EE77}"/>
    <cellStyle name="Border, Top 34 5" xfId="24427" xr:uid="{EB7D0650-6A44-4BE8-BCBD-0453A7AB0BF5}"/>
    <cellStyle name="Border, Top 34 6" xfId="26992" xr:uid="{5C423FC5-D670-49FA-9BC4-00B7BE4559A8}"/>
    <cellStyle name="Border, Top 34 7" xfId="29539" xr:uid="{5C8FC5A1-6FBA-418F-9C0C-35C00D5147B2}"/>
    <cellStyle name="Border, Top 34 8" xfId="32054" xr:uid="{A67C2C48-E248-4A4B-A9DD-1560D76C2279}"/>
    <cellStyle name="Border, Top 34 9" xfId="34455" xr:uid="{E68B37A2-BE62-4F5A-9D75-C0CDFBCEA438}"/>
    <cellStyle name="Border, Top 35" xfId="12772" xr:uid="{D4F8B3C7-5734-49C6-8221-7C37E8BBECA4}"/>
    <cellStyle name="Border, Top 35 10" xfId="36581" xr:uid="{2EC91B4B-0571-46C3-9633-86D4C73F07F9}"/>
    <cellStyle name="Border, Top 35 11" xfId="39069" xr:uid="{1AFA5A2C-3CEF-43FD-88FB-B4B7218E5B29}"/>
    <cellStyle name="Border, Top 35 12" xfId="41689" xr:uid="{4AFCFE5A-084E-464C-978F-A6F03023FCAE}"/>
    <cellStyle name="Border, Top 35 2" xfId="15798" xr:uid="{76F3E723-0AF9-42A3-8038-1D409CDFC7FE}"/>
    <cellStyle name="Border, Top 35 3" xfId="18571" xr:uid="{4C710604-214D-4D99-8222-FEE15BF57F2A}"/>
    <cellStyle name="Border, Top 35 4" xfId="21213" xr:uid="{1909FF85-709C-42C9-8D56-2F61E4D5E382}"/>
    <cellStyle name="Border, Top 35 5" xfId="24067" xr:uid="{FB9783D6-1C41-42B3-B250-CF0C53EC453A}"/>
    <cellStyle name="Border, Top 35 6" xfId="26611" xr:uid="{6471CAAC-20D1-402D-90DD-33F60EAC77E2}"/>
    <cellStyle name="Border, Top 35 7" xfId="29180" xr:uid="{7AE3688F-DD48-4312-9F18-E0CA5D3CB185}"/>
    <cellStyle name="Border, Top 35 8" xfId="31767" xr:uid="{74567149-09BB-4EFC-88F2-1FFC747C4184}"/>
    <cellStyle name="Border, Top 35 9" xfId="34166" xr:uid="{F98006C2-298B-40FE-AB38-8CE1CFFFD0D1}"/>
    <cellStyle name="Border, Top 36" xfId="13171" xr:uid="{530A20AE-CD7C-4550-AB16-1104A3801E72}"/>
    <cellStyle name="Border, Top 36 10" xfId="36900" xr:uid="{61D7C982-423F-4E64-8351-AE44A59F2033}"/>
    <cellStyle name="Border, Top 36 11" xfId="39389" xr:uid="{C66E517A-2A9A-42C3-860D-81A6A207027C}"/>
    <cellStyle name="Border, Top 36 12" xfId="42036" xr:uid="{D7F416AD-DC82-4751-A1A7-6B2AF2F50B1B}"/>
    <cellStyle name="Border, Top 36 2" xfId="16192" xr:uid="{A61FFA8A-912C-483E-AFB1-B0EAB99CC1C8}"/>
    <cellStyle name="Border, Top 36 3" xfId="18933" xr:uid="{F2B63039-C50D-4A6F-B070-F99CFCC40485}"/>
    <cellStyle name="Border, Top 36 4" xfId="21606" xr:uid="{4830AD3D-33FE-4ED7-8ED3-8CE232E11E13}"/>
    <cellStyle name="Border, Top 36 5" xfId="24432" xr:uid="{2930E209-479E-49FD-B412-519012428B74}"/>
    <cellStyle name="Border, Top 36 6" xfId="26997" xr:uid="{2AF03BC3-DAFD-46FC-999B-3470EF7D82A6}"/>
    <cellStyle name="Border, Top 36 7" xfId="29544" xr:uid="{34968F74-9798-4C52-A543-591362511FCA}"/>
    <cellStyle name="Border, Top 36 8" xfId="32059" xr:uid="{CF22DE81-3DEE-4BC0-8E01-9507D8CE006E}"/>
    <cellStyle name="Border, Top 36 9" xfId="34460" xr:uid="{F71E7568-2E38-41AB-AAD2-222743B2BBAF}"/>
    <cellStyle name="Border, Top 37" xfId="12784" xr:uid="{1F8BFE47-B027-4173-B0AB-75B753258524}"/>
    <cellStyle name="Border, Top 37 10" xfId="36585" xr:uid="{39001203-B199-405B-8220-D7EAD6BF4E22}"/>
    <cellStyle name="Border, Top 37 11" xfId="39073" xr:uid="{F9E28572-A308-4E25-9835-45174A720FD4}"/>
    <cellStyle name="Border, Top 37 12" xfId="41693" xr:uid="{D4ED781E-AB1A-4662-AECA-3B12C57FC74F}"/>
    <cellStyle name="Border, Top 37 2" xfId="15810" xr:uid="{EBD5FF85-0A53-455D-9F80-D33B902F47BA}"/>
    <cellStyle name="Border, Top 37 3" xfId="18580" xr:uid="{E5B55E52-6D78-4970-B974-D987185DAA14}"/>
    <cellStyle name="Border, Top 37 4" xfId="21225" xr:uid="{4D801FE8-35F6-4B38-828F-153D1880D7D5}"/>
    <cellStyle name="Border, Top 37 5" xfId="24079" xr:uid="{D7690717-A402-4870-BE69-9E3E5E76C91E}"/>
    <cellStyle name="Border, Top 37 6" xfId="26623" xr:uid="{ECF8DC04-59B4-4D39-B4AC-0E0308C8CD73}"/>
    <cellStyle name="Border, Top 37 7" xfId="29184" xr:uid="{7BBEE302-0D23-4B03-BC45-FA7D7863E975}"/>
    <cellStyle name="Border, Top 37 8" xfId="31771" xr:uid="{6FF45394-FE54-4E8C-B216-FA69931AF0EC}"/>
    <cellStyle name="Border, Top 37 9" xfId="34172" xr:uid="{E1D7C185-F616-40FB-8C3A-C690CDBC7FFA}"/>
    <cellStyle name="Border, Top 38" xfId="12786" xr:uid="{CB7541C1-F0BF-48BE-BEEA-85171BD9F3F8}"/>
    <cellStyle name="Border, Top 38 10" xfId="36587" xr:uid="{79AC05C1-FD7B-4ACE-B6B0-D52FA02A4793}"/>
    <cellStyle name="Border, Top 38 11" xfId="39075" xr:uid="{FE044511-B246-47E2-9C37-044766F75AFA}"/>
    <cellStyle name="Border, Top 38 12" xfId="41695" xr:uid="{12E78483-E318-4A81-9D19-F4FDBD6A426E}"/>
    <cellStyle name="Border, Top 38 2" xfId="15812" xr:uid="{2A97A5DF-F001-434B-8A3E-9C80A4A3AD0D}"/>
    <cellStyle name="Border, Top 38 3" xfId="18582" xr:uid="{4AB6BC65-FE19-4079-B3F0-95FEEC417EDE}"/>
    <cellStyle name="Border, Top 38 4" xfId="21227" xr:uid="{2C0E8E6F-8EFD-4674-860B-C42E43D445DD}"/>
    <cellStyle name="Border, Top 38 5" xfId="24081" xr:uid="{B5E8E14E-9975-4568-8CA6-CDFF0B0817F7}"/>
    <cellStyle name="Border, Top 38 6" xfId="26625" xr:uid="{2694A2E7-0C4C-4831-ADF3-58B220B0DC18}"/>
    <cellStyle name="Border, Top 38 7" xfId="29186" xr:uid="{1C18CA1A-5521-4DA9-B5B6-284E45EECB96}"/>
    <cellStyle name="Border, Top 38 8" xfId="31773" xr:uid="{FFA0B168-6A13-4F6E-B35A-6AE32E51E3D7}"/>
    <cellStyle name="Border, Top 38 9" xfId="34174" xr:uid="{CCB6E9FF-7D0E-42A9-9357-83529F6F70DB}"/>
    <cellStyle name="Border, Top 39" xfId="13179" xr:uid="{5E91498F-DA20-4287-ACE3-BBC0C7785FD7}"/>
    <cellStyle name="Border, Top 39 10" xfId="36907" xr:uid="{127B30CA-7A94-404F-8013-D1EA23B0C57B}"/>
    <cellStyle name="Border, Top 39 11" xfId="39397" xr:uid="{4A0BDEC7-EACE-42BE-9012-5E7C791F8FD0}"/>
    <cellStyle name="Border, Top 39 12" xfId="42044" xr:uid="{C8254BDE-29C5-4161-B4EB-C18AFCDA52F0}"/>
    <cellStyle name="Border, Top 39 2" xfId="16200" xr:uid="{97CCEDA5-6CD1-4ADE-AA19-60D618F58EE3}"/>
    <cellStyle name="Border, Top 39 3" xfId="18941" xr:uid="{56EE4DC8-E2F8-4E7E-956B-1031BBD4FADD}"/>
    <cellStyle name="Border, Top 39 4" xfId="21614" xr:uid="{BE964FD7-476C-476E-A719-CFD317FAF0D3}"/>
    <cellStyle name="Border, Top 39 5" xfId="24439" xr:uid="{4431C3B2-5ACD-468B-B84A-928981968C4D}"/>
    <cellStyle name="Border, Top 39 6" xfId="27005" xr:uid="{B085D90C-13C2-4712-B4FA-0DCF7ED1997D}"/>
    <cellStyle name="Border, Top 39 7" xfId="29552" xr:uid="{57E3C466-8253-46FB-A83D-E00D346FF4D4}"/>
    <cellStyle name="Border, Top 39 8" xfId="32067" xr:uid="{B218666F-80E0-45B9-95FF-CD7DA9324ABA}"/>
    <cellStyle name="Border, Top 39 9" xfId="34467" xr:uid="{9C929E34-7C1A-4D06-A7A7-D27A2B1A81FA}"/>
    <cellStyle name="Border, Top 4" xfId="11674" xr:uid="{950F218A-C93F-4B8C-8327-A480F2A875B2}"/>
    <cellStyle name="Border, Top 4 10" xfId="40655" xr:uid="{F64744D5-6638-4059-BA42-E8DD412C55DB}"/>
    <cellStyle name="Border, Top 4 2" xfId="14727" xr:uid="{B70805F3-90F7-43B5-8E53-E3AB662380E4}"/>
    <cellStyle name="Border, Top 4 3" xfId="17502" xr:uid="{5918DD3E-AE19-484D-80DA-0EB3566368A4}"/>
    <cellStyle name="Border, Top 4 4" xfId="20127" xr:uid="{3EF9259E-B5C2-4D2F-BD8C-F330F9465483}"/>
    <cellStyle name="Border, Top 4 5" xfId="22991" xr:uid="{91B4C188-0B29-446D-B466-49B81D1FFB41}"/>
    <cellStyle name="Border, Top 4 6" xfId="25552" xr:uid="{EBC6D146-B93E-457A-B63A-7E795FA34267}"/>
    <cellStyle name="Border, Top 4 7" xfId="28154" xr:uid="{559E9792-8C21-4F78-984E-451EE5DB8E1B}"/>
    <cellStyle name="Border, Top 4 8" xfId="30827" xr:uid="{B9AB0244-557B-49DA-B0F3-01B7EBE79EF8}"/>
    <cellStyle name="Border, Top 4 9" xfId="33227" xr:uid="{244A82C7-C2D5-4BC8-BD36-C1C3D5C296FA}"/>
    <cellStyle name="Border, Top 40" xfId="13184" xr:uid="{21944395-05A5-4C7B-8D1C-E6980808A288}"/>
    <cellStyle name="Border, Top 40 10" xfId="36911" xr:uid="{9A74BAB0-FCD3-4B03-A63A-8595C4D4E218}"/>
    <cellStyle name="Border, Top 40 11" xfId="39402" xr:uid="{DAD63FA7-BFA1-4397-9E6F-FAB01155F244}"/>
    <cellStyle name="Border, Top 40 12" xfId="42049" xr:uid="{7D5051A0-33F1-4C97-ACE2-BBB0633C5344}"/>
    <cellStyle name="Border, Top 40 2" xfId="16205" xr:uid="{7253C64C-E74F-4A06-90ED-F7990509DDFB}"/>
    <cellStyle name="Border, Top 40 3" xfId="18946" xr:uid="{19C27F81-1B75-4BB6-BE19-654FDC8D5CDB}"/>
    <cellStyle name="Border, Top 40 4" xfId="21619" xr:uid="{F046FB43-912B-4690-AE99-19832F18CC08}"/>
    <cellStyle name="Border, Top 40 5" xfId="24443" xr:uid="{79A7BC00-0CCB-4A65-AC42-42FCD36877D3}"/>
    <cellStyle name="Border, Top 40 6" xfId="27010" xr:uid="{0903438C-046A-4CEA-89E2-36520F844517}"/>
    <cellStyle name="Border, Top 40 7" xfId="29557" xr:uid="{E78792DD-A3F3-4734-BECE-D09F63C23D24}"/>
    <cellStyle name="Border, Top 40 8" xfId="32072" xr:uid="{EF17233C-D755-43EA-817A-3B53E6338216}"/>
    <cellStyle name="Border, Top 40 9" xfId="34471" xr:uid="{E387D799-AB46-422B-B0DE-A76382F47A91}"/>
    <cellStyle name="Border, Top 41" xfId="13187" xr:uid="{25F30A20-A9D5-4EE1-A305-AC51F62F5B95}"/>
    <cellStyle name="Border, Top 41 10" xfId="36913" xr:uid="{A1099EDA-1124-484C-AAA2-CF3B745B0843}"/>
    <cellStyle name="Border, Top 41 11" xfId="39405" xr:uid="{1D2E629E-A7A5-4E82-BDB3-BC978D0659D6}"/>
    <cellStyle name="Border, Top 41 12" xfId="42052" xr:uid="{4462852A-0578-450B-A21F-53F89F0D32C2}"/>
    <cellStyle name="Border, Top 41 2" xfId="16208" xr:uid="{68D88DC1-F71D-442D-B8C2-703044DA874A}"/>
    <cellStyle name="Border, Top 41 3" xfId="18949" xr:uid="{8B0A9045-1FA4-458D-B98B-D8A0D7058D57}"/>
    <cellStyle name="Border, Top 41 4" xfId="21622" xr:uid="{E1EF8376-C5AF-4AF6-9781-3F96258810E4}"/>
    <cellStyle name="Border, Top 41 5" xfId="24445" xr:uid="{BAB3E19B-9E3B-4D82-BFD5-7736CBF4431E}"/>
    <cellStyle name="Border, Top 41 6" xfId="27013" xr:uid="{51D76959-C27A-4B62-A72D-E54DAB700523}"/>
    <cellStyle name="Border, Top 41 7" xfId="29560" xr:uid="{25ADDE93-474B-4CF5-B51A-80B8E59D6842}"/>
    <cellStyle name="Border, Top 41 8" xfId="32075" xr:uid="{6DF88A13-DB48-457B-864D-38F51AA34B70}"/>
    <cellStyle name="Border, Top 41 9" xfId="34474" xr:uid="{2F736691-F982-4325-A63E-CE94E0C50CB3}"/>
    <cellStyle name="Border, Top 42" xfId="12811" xr:uid="{84555249-1D62-463C-B741-B690EF1075C6}"/>
    <cellStyle name="Border, Top 42 10" xfId="36600" xr:uid="{29D431CB-6418-419A-AB30-1D0A0E37FE88}"/>
    <cellStyle name="Border, Top 42 11" xfId="39091" xr:uid="{AD21C22F-9773-4017-8F9B-D0B9C5ACA8E1}"/>
    <cellStyle name="Border, Top 42 12" xfId="41711" xr:uid="{8718592F-13BA-4DCA-AC9E-AC5A1E6B4CFA}"/>
    <cellStyle name="Border, Top 42 2" xfId="15837" xr:uid="{91FD4537-D481-4769-9646-60F5B74E65C1}"/>
    <cellStyle name="Border, Top 42 3" xfId="18605" xr:uid="{9069DFEB-EBDA-48DE-AB6F-E50BCE7A0CE1}"/>
    <cellStyle name="Border, Top 42 4" xfId="21251" xr:uid="{B68FCF52-4171-4792-B34C-8399DAB62E1A}"/>
    <cellStyle name="Border, Top 42 5" xfId="24102" xr:uid="{BC060D40-64DD-402A-BFD6-8214777DFE43}"/>
    <cellStyle name="Border, Top 42 6" xfId="26650" xr:uid="{25B96D39-A328-4D37-9290-A8615608A448}"/>
    <cellStyle name="Border, Top 42 7" xfId="29206" xr:uid="{AC580D49-ECEA-4A78-99D6-09E1404B3D3E}"/>
    <cellStyle name="Border, Top 42 8" xfId="31786" xr:uid="{B3F62DAD-38F3-44B4-8FDE-B1E59086BCD5}"/>
    <cellStyle name="Border, Top 42 9" xfId="34187" xr:uid="{31A1EA0A-1D13-40A1-8D3D-E1E07C8ACFB4}"/>
    <cellStyle name="Border, Top 43" xfId="13192" xr:uid="{608924C0-907C-4924-94A8-33EBC57A1E43}"/>
    <cellStyle name="Border, Top 43 10" xfId="36918" xr:uid="{9EFEF070-8FB1-4B86-946B-04789613FADB}"/>
    <cellStyle name="Border, Top 43 11" xfId="39410" xr:uid="{DB3A1FAC-CCBE-44DB-9AD2-3C6F90C94AFD}"/>
    <cellStyle name="Border, Top 43 12" xfId="42057" xr:uid="{F2093F88-956C-4F30-986D-443BC19289F0}"/>
    <cellStyle name="Border, Top 43 2" xfId="16213" xr:uid="{882FFB09-853D-424E-9DED-10F428D391F1}"/>
    <cellStyle name="Border, Top 43 3" xfId="18954" xr:uid="{A895A889-B12D-49CD-803F-BD0CA7CABE16}"/>
    <cellStyle name="Border, Top 43 4" xfId="21627" xr:uid="{4168CE48-27C1-49FB-92F9-5205A4070C03}"/>
    <cellStyle name="Border, Top 43 5" xfId="24450" xr:uid="{7F7BB7C9-8135-4457-A0A5-FF2C12423E6A}"/>
    <cellStyle name="Border, Top 43 6" xfId="27018" xr:uid="{664A528C-5814-4DA6-A29A-963EF5E9943A}"/>
    <cellStyle name="Border, Top 43 7" xfId="29565" xr:uid="{E9BED1D9-2A78-49F9-B353-05DDF8B17F1F}"/>
    <cellStyle name="Border, Top 43 8" xfId="32080" xr:uid="{B5A47605-79D7-4889-887D-9361B7A241C9}"/>
    <cellStyle name="Border, Top 43 9" xfId="34479" xr:uid="{0366C1C0-5E55-4CD3-B4F0-2F5F330B46BC}"/>
    <cellStyle name="Border, Top 44" xfId="12815" xr:uid="{4951801E-B9F0-4094-A7CE-70CB2017DC8E}"/>
    <cellStyle name="Border, Top 44 10" xfId="36604" xr:uid="{EF310518-A851-46B2-A533-914AC3D4E0AB}"/>
    <cellStyle name="Border, Top 44 11" xfId="39095" xr:uid="{908957F4-8927-43E9-ABE3-94C3EE2AA80D}"/>
    <cellStyle name="Border, Top 44 12" xfId="41715" xr:uid="{7255BE71-AA49-4A42-AF79-0A5EED4B984A}"/>
    <cellStyle name="Border, Top 44 2" xfId="15841" xr:uid="{E97C8B8F-927B-4FAB-80D9-C9934515DE2D}"/>
    <cellStyle name="Border, Top 44 3" xfId="18609" xr:uid="{BD069DEF-4F13-4CE6-8DAD-D324437B0431}"/>
    <cellStyle name="Border, Top 44 4" xfId="21255" xr:uid="{A3E547A1-E44F-41BA-82FD-9EAE45EDF408}"/>
    <cellStyle name="Border, Top 44 5" xfId="24106" xr:uid="{10386FF4-6326-4420-91A7-3159F3A0D472}"/>
    <cellStyle name="Border, Top 44 6" xfId="26654" xr:uid="{AA4E143F-FC20-40DC-8B15-1D1F974D9CE0}"/>
    <cellStyle name="Border, Top 44 7" xfId="29210" xr:uid="{9DE9A115-A930-486A-B581-F2A2499F1B01}"/>
    <cellStyle name="Border, Top 44 8" xfId="31790" xr:uid="{344D7CE6-8D86-4F16-B4D7-896BA288F71B}"/>
    <cellStyle name="Border, Top 44 9" xfId="34191" xr:uid="{4694FE01-8443-4907-84BB-3B96EE2FC7A6}"/>
    <cellStyle name="Border, Top 45" xfId="9814" xr:uid="{9B2A2663-784F-441F-A2BD-8E14716DA516}"/>
    <cellStyle name="Border, Top 46" xfId="10206" xr:uid="{CCEB7830-BE42-4F99-ADB1-A5FAEC558E90}"/>
    <cellStyle name="Border, Top 47" xfId="9854" xr:uid="{0A0E39D7-641A-491E-B26C-4268A3384D0D}"/>
    <cellStyle name="Border, Top 48" xfId="9856" xr:uid="{E7631178-8C91-47AF-84F1-955D7658ED59}"/>
    <cellStyle name="Border, Top 49" xfId="10205" xr:uid="{1697903B-2C66-4601-9C94-FE2F87047779}"/>
    <cellStyle name="Border, Top 5" xfId="11530" xr:uid="{40DA5E1B-213B-431A-A616-F7D86FA3CCF2}"/>
    <cellStyle name="Border, Top 5 10" xfId="29665" xr:uid="{1B99ED99-69E5-4AE2-B070-964400C5883E}"/>
    <cellStyle name="Border, Top 5 11" xfId="24198" xr:uid="{99406283-F3DE-4927-8D4C-C09E2F4D6F85}"/>
    <cellStyle name="Border, Top 5 12" xfId="40532" xr:uid="{90EAF1F4-C51D-448A-8A4D-768CE8ECB5E5}"/>
    <cellStyle name="Border, Top 5 2" xfId="14595" xr:uid="{D8F96112-1612-44C9-9DDA-C913EB2EE58F}"/>
    <cellStyle name="Border, Top 5 3" xfId="17365" xr:uid="{8F1B8B56-0A87-4709-A679-DFE57E328A44}"/>
    <cellStyle name="Border, Top 5 4" xfId="10145" xr:uid="{EE4650A2-F157-4756-AB7E-935D9B5DE1FC}"/>
    <cellStyle name="Border, Top 5 5" xfId="22855" xr:uid="{DA69D4AB-ABAC-411A-A708-F0EC358FA59C}"/>
    <cellStyle name="Border, Top 5 6" xfId="10991" xr:uid="{B4C8D185-3A0C-49C1-A60E-24561C5229C3}"/>
    <cellStyle name="Border, Top 5 7" xfId="11129" xr:uid="{72AE5B17-033D-49EF-873A-0EB048788C8E}"/>
    <cellStyle name="Border, Top 5 8" xfId="30720" xr:uid="{F12F30AE-705D-4CBD-8DD2-6AC2E58675DD}"/>
    <cellStyle name="Border, Top 5 9" xfId="18744" xr:uid="{A210A5E8-1F0D-4452-AFD5-E2D77E7DB40D}"/>
    <cellStyle name="Border, Top 50" xfId="9858" xr:uid="{900020DB-2038-4927-B684-DECF1A9F913A}"/>
    <cellStyle name="Border, Top 6" xfId="11669" xr:uid="{15F3B23C-F78A-4AF6-841B-4BC689BCA8B2}"/>
    <cellStyle name="Border, Top 6 10" xfId="35628" xr:uid="{CF9762B5-8683-4A1D-AADB-7982EE0DCC00}"/>
    <cellStyle name="Border, Top 6 11" xfId="38059" xr:uid="{0689FA15-C4CF-43B9-BD44-BF8C3EBE1E67}"/>
    <cellStyle name="Border, Top 6 12" xfId="40652" xr:uid="{2FECB237-BF30-4901-887E-889774352C4F}"/>
    <cellStyle name="Border, Top 6 2" xfId="14722" xr:uid="{E92728F1-6F03-48C6-B8D9-A5E879EEFBF8}"/>
    <cellStyle name="Border, Top 6 3" xfId="17497" xr:uid="{7D8847F4-385C-49AF-8E8C-413040D1A1EF}"/>
    <cellStyle name="Border, Top 6 4" xfId="20122" xr:uid="{80410446-2687-4649-BCF3-3F67A00940F4}"/>
    <cellStyle name="Border, Top 6 5" xfId="22986" xr:uid="{5F7215C5-CA46-4340-B4F6-D065CD27AFDF}"/>
    <cellStyle name="Border, Top 6 6" xfId="25549" xr:uid="{CC482087-E987-4F47-ABBE-676721E1CAC6}"/>
    <cellStyle name="Border, Top 6 7" xfId="28151" xr:uid="{CAB0D392-93CE-40E5-B505-CEE1E55055ED}"/>
    <cellStyle name="Border, Top 6 8" xfId="30823" xr:uid="{BEBE1904-4EC0-4014-A839-75AEDC37D472}"/>
    <cellStyle name="Border, Top 6 9" xfId="33224" xr:uid="{E0ACD8D4-406B-4688-BAEC-458DA33DFE60}"/>
    <cellStyle name="Border, Top 7" xfId="11537" xr:uid="{EF836C4E-C602-4CB9-921A-4E3186771A9C}"/>
    <cellStyle name="Border, Top 7 10" xfId="21258" xr:uid="{BAB6985A-841E-4329-B386-3C285544A03C}"/>
    <cellStyle name="Border, Top 7 11" xfId="24224" xr:uid="{748E3CD3-1A71-4245-A9D7-F3D2B5687192}"/>
    <cellStyle name="Border, Top 7 12" xfId="40539" xr:uid="{D45820A7-EFCE-4AE2-BE4E-AEBFBA10D4E2}"/>
    <cellStyle name="Border, Top 7 2" xfId="14602" xr:uid="{1EEBBBFC-900C-47EB-AAA2-C7B17E6D8EC2}"/>
    <cellStyle name="Border, Top 7 3" xfId="17372" xr:uid="{13AAC475-7FDE-4C63-8113-8DDA721502B7}"/>
    <cellStyle name="Border, Top 7 4" xfId="10151" xr:uid="{6DD2ED9E-CFBD-4562-BA40-D655B0C5956C}"/>
    <cellStyle name="Border, Top 7 5" xfId="22862" xr:uid="{B6CC4805-5EAD-4CB0-9179-9F16CAF27177}"/>
    <cellStyle name="Border, Top 7 6" xfId="10998" xr:uid="{9ACA1C95-6198-4C47-A904-926F5951B42F}"/>
    <cellStyle name="Border, Top 7 7" xfId="11136" xr:uid="{9A538BBB-D60F-4B61-9204-FC6B7F760C63}"/>
    <cellStyle name="Border, Top 7 8" xfId="30726" xr:uid="{FC968322-1EBB-4086-ACBE-F038F92176F7}"/>
    <cellStyle name="Border, Top 7 9" xfId="18768" xr:uid="{2825964E-EC06-4D42-99B8-394FA7CACD19}"/>
    <cellStyle name="Border, Top 8" xfId="11685" xr:uid="{1ACD321F-AD2D-473E-8138-6D55AE0F2DA1}"/>
    <cellStyle name="Border, Top 8 10" xfId="35633" xr:uid="{22788FB4-5EB4-473C-AB58-E121B6E7F914}"/>
    <cellStyle name="Border, Top 8 11" xfId="38066" xr:uid="{499B422B-0F1E-4DDC-AC93-51B1FF633EF7}"/>
    <cellStyle name="Border, Top 8 12" xfId="40658" xr:uid="{F427DE30-DB1D-44DB-A2DD-D66EE06F41DA}"/>
    <cellStyle name="Border, Top 8 2" xfId="14738" xr:uid="{EBDAC7E0-6A9F-42B5-A5BA-0849E8839553}"/>
    <cellStyle name="Border, Top 8 3" xfId="17512" xr:uid="{626B4A87-BB58-4C8B-9E8C-B1260A806AA7}"/>
    <cellStyle name="Border, Top 8 4" xfId="20136" xr:uid="{6CCAF794-A8FA-4906-B43D-991D179957D2}"/>
    <cellStyle name="Border, Top 8 5" xfId="22996" xr:uid="{352BF9FA-CF91-4914-99CD-83F3F6770C0B}"/>
    <cellStyle name="Border, Top 8 6" xfId="25555" xr:uid="{178B3A5E-C903-4DC8-A5BD-F53E93BFBA89}"/>
    <cellStyle name="Border, Top 8 7" xfId="28159" xr:uid="{02FB6981-858F-42B9-A54C-37D60EF9E222}"/>
    <cellStyle name="Border, Top 8 8" xfId="30831" xr:uid="{4320BA9D-FFD3-431A-AC4A-A62003C12C43}"/>
    <cellStyle name="Border, Top 8 9" xfId="33230" xr:uid="{186B5672-6DA5-49DC-88BE-9623BC7776F0}"/>
    <cellStyle name="Border, Top 9" xfId="11550" xr:uid="{DF84B845-4AF8-473C-BEC0-B5A7DE44D5B1}"/>
    <cellStyle name="Border, Top 9 10" xfId="22676" xr:uid="{32562A0A-C888-4C26-A3D2-C7632A553DB1}"/>
    <cellStyle name="Border, Top 9 11" xfId="24286" xr:uid="{2D70D5E8-0734-4B9D-9973-BB455D1260BD}"/>
    <cellStyle name="Border, Top 9 12" xfId="40552" xr:uid="{F5B23A34-833C-4766-A8F1-7180B8E1FD85}"/>
    <cellStyle name="Border, Top 9 2" xfId="14615" xr:uid="{F842BD7F-C277-4F4D-B0DC-0B172AECBB14}"/>
    <cellStyle name="Border, Top 9 3" xfId="17383" xr:uid="{DE908823-0F23-4AB3-8AED-5A4E7BF92239}"/>
    <cellStyle name="Border, Top 9 4" xfId="10169" xr:uid="{4AD38454-655A-4180-B7BE-12231F96ED56}"/>
    <cellStyle name="Border, Top 9 5" xfId="22874" xr:uid="{84BC166C-465D-4FD3-B9E4-D8BD10B09D7C}"/>
    <cellStyle name="Border, Top 9 6" xfId="11010" xr:uid="{173E28D8-350C-4C57-825B-807A55188C0F}"/>
    <cellStyle name="Border, Top 9 7" xfId="11151" xr:uid="{A5F02B94-D031-46A3-90B3-498DFC7C04B5}"/>
    <cellStyle name="Border, Top 9 8" xfId="30731" xr:uid="{0B36A21E-E4D5-445B-8D26-AC74AE739BFF}"/>
    <cellStyle name="Border, Top 9 9" xfId="18811" xr:uid="{74887E93-383E-419F-9DE6-998812331F3F}"/>
    <cellStyle name="British Pound" xfId="1388" xr:uid="{00000000-0005-0000-0000-0000F3020000}"/>
    <cellStyle name="BritPound" xfId="1389" xr:uid="{00000000-0005-0000-0000-0000F4020000}"/>
    <cellStyle name="Bullet" xfId="1390" xr:uid="{00000000-0005-0000-0000-0000F5020000}"/>
    <cellStyle name="Calc Currency (0)" xfId="1391" xr:uid="{00000000-0005-0000-0000-0000F6020000}"/>
    <cellStyle name="Calc Currency (2)" xfId="1392" xr:uid="{00000000-0005-0000-0000-0000F7020000}"/>
    <cellStyle name="Calc Percent (0)" xfId="1393" xr:uid="{00000000-0005-0000-0000-0000F8020000}"/>
    <cellStyle name="Calc Percent (1)" xfId="1394" xr:uid="{00000000-0005-0000-0000-0000F9020000}"/>
    <cellStyle name="Calc Percent (2)" xfId="1395" xr:uid="{00000000-0005-0000-0000-0000FA020000}"/>
    <cellStyle name="Calc Units (0)" xfId="1396" xr:uid="{00000000-0005-0000-0000-0000FB020000}"/>
    <cellStyle name="Calc Units (1)" xfId="1397" xr:uid="{00000000-0005-0000-0000-0000FC020000}"/>
    <cellStyle name="Calc Units (2)" xfId="1398" xr:uid="{00000000-0005-0000-0000-0000FD020000}"/>
    <cellStyle name="Calcul" xfId="1399" xr:uid="{00000000-0005-0000-0000-0000FE020000}"/>
    <cellStyle name="Calcul 10" xfId="11688" xr:uid="{650098C2-9DCE-4E45-9555-7E6519DC3139}"/>
    <cellStyle name="Calcul 10 10" xfId="35635" xr:uid="{47F92857-4917-41AB-B579-FEE194E6824C}"/>
    <cellStyle name="Calcul 10 11" xfId="38069" xr:uid="{E3A8CD21-0999-475E-AA09-07001183B107}"/>
    <cellStyle name="Calcul 10 12" xfId="40661" xr:uid="{05095B81-132D-4196-AC46-BBC50BD08485}"/>
    <cellStyle name="Calcul 10 2" xfId="14741" xr:uid="{587447E4-D797-475D-B083-F1C23D083284}"/>
    <cellStyle name="Calcul 10 3" xfId="17515" xr:uid="{EF040408-6297-4C51-818C-D057884F460F}"/>
    <cellStyle name="Calcul 10 4" xfId="20139" xr:uid="{015B140C-79C7-4FC3-97E5-6B9139058B05}"/>
    <cellStyle name="Calcul 10 5" xfId="22998" xr:uid="{E20F8AC5-4DAE-46D8-A200-23FA1A8E75BA}"/>
    <cellStyle name="Calcul 10 6" xfId="25557" xr:uid="{9B55BA64-C8C9-43C5-8237-B6B071D82B92}"/>
    <cellStyle name="Calcul 10 7" xfId="28162" xr:uid="{BAB36D2F-67F8-4A03-BB61-3AB769E61ABE}"/>
    <cellStyle name="Calcul 10 8" xfId="30833" xr:uid="{1CF01E62-829F-4006-BB92-553870BD37E4}"/>
    <cellStyle name="Calcul 10 9" xfId="33232" xr:uid="{5DB3BE75-B8F5-494B-9641-3C787551E57C}"/>
    <cellStyle name="Calcul 11" xfId="11556" xr:uid="{6A0860D9-15EA-4105-A332-C00209147594}"/>
    <cellStyle name="Calcul 11 10" xfId="22680" xr:uid="{61F949A4-B397-424F-9694-45F87FF901C4}"/>
    <cellStyle name="Calcul 11 11" xfId="24303" xr:uid="{03E8EF55-E505-4A04-A045-80867A2B4D08}"/>
    <cellStyle name="Calcul 11 12" xfId="40556" xr:uid="{1ECC52CE-38FD-44E0-B370-6D879182F404}"/>
    <cellStyle name="Calcul 11 2" xfId="14620" xr:uid="{DF3FBCC0-96FD-4487-8B1F-B9272444AA8D}"/>
    <cellStyle name="Calcul 11 3" xfId="17389" xr:uid="{3FEFF3BB-D754-4609-A8EC-99C65B0D5DFB}"/>
    <cellStyle name="Calcul 11 4" xfId="10173" xr:uid="{CA1A9F3F-7050-46C4-803B-C2CF4A49F929}"/>
    <cellStyle name="Calcul 11 5" xfId="22879" xr:uid="{438F0080-E465-4BE8-B561-0D9B897F882E}"/>
    <cellStyle name="Calcul 11 6" xfId="11016" xr:uid="{C8263733-41E2-4C91-8252-7B826B9A257D}"/>
    <cellStyle name="Calcul 11 7" xfId="11155" xr:uid="{F0E9A1B5-8C3D-4642-81D6-8B1FE94833A6}"/>
    <cellStyle name="Calcul 11 8" xfId="30734" xr:uid="{C3DBD529-749E-4055-BC51-A1C4AD569FBD}"/>
    <cellStyle name="Calcul 11 9" xfId="18822" xr:uid="{D535A358-7247-42D6-9754-4E35A13CD029}"/>
    <cellStyle name="Calcul 12" xfId="11692" xr:uid="{C022D283-0B76-4A5E-ABE1-1D643983DAB3}"/>
    <cellStyle name="Calcul 12 10" xfId="35639" xr:uid="{DE05A15B-B048-4924-B2BE-EE0796FBCC9D}"/>
    <cellStyle name="Calcul 12 11" xfId="38073" xr:uid="{8924484A-83F4-43D1-AA5F-FD19E2E127EC}"/>
    <cellStyle name="Calcul 12 12" xfId="40665" xr:uid="{F357A7DA-CF34-4F69-9563-0148D3B7DE08}"/>
    <cellStyle name="Calcul 12 2" xfId="14745" xr:uid="{32F29141-3141-4E0A-9631-5C2E887B5342}"/>
    <cellStyle name="Calcul 12 3" xfId="17519" xr:uid="{DECE644C-60DD-417D-A771-5D3EFBA548CD}"/>
    <cellStyle name="Calcul 12 4" xfId="20143" xr:uid="{072058ED-B34C-4F4B-98E9-1F3CF1E5BEB9}"/>
    <cellStyle name="Calcul 12 5" xfId="23002" xr:uid="{32BBADDC-2744-4FFA-9D2A-87A7B032EAC8}"/>
    <cellStyle name="Calcul 12 6" xfId="25561" xr:uid="{EC82E2FE-06B3-44EF-BAD3-7F6AB77C4D59}"/>
    <cellStyle name="Calcul 12 7" xfId="28166" xr:uid="{16273F4D-A43B-4728-A218-7B0C1B4D2690}"/>
    <cellStyle name="Calcul 12 8" xfId="30837" xr:uid="{192B5E92-AD18-4E27-8A1D-0F7DF709157B}"/>
    <cellStyle name="Calcul 12 9" xfId="33236" xr:uid="{A327E79E-9A32-4589-AC4E-2946E15D6122}"/>
    <cellStyle name="Calcul 13" xfId="11561" xr:uid="{777140F0-04FE-4D45-AE99-BBAA445C2133}"/>
    <cellStyle name="Calcul 13 10" xfId="22741" xr:uid="{4A0E27B0-6BE4-43C6-B4F9-99090939487B}"/>
    <cellStyle name="Calcul 13 11" xfId="24312" xr:uid="{4B52D80B-F589-4F93-9F62-125474B65F2D}"/>
    <cellStyle name="Calcul 13 12" xfId="40561" xr:uid="{BF4D2AA2-3CD6-48C2-852B-8820F0D65032}"/>
    <cellStyle name="Calcul 13 2" xfId="14625" xr:uid="{AED7D951-0285-4382-9733-C8D892D5C0D6}"/>
    <cellStyle name="Calcul 13 3" xfId="17394" xr:uid="{D36A9783-581B-4DBE-93E5-B23735EEA7B7}"/>
    <cellStyle name="Calcul 13 4" xfId="10180" xr:uid="{387D004D-FFB4-4CEF-8962-08E6D89AC27F}"/>
    <cellStyle name="Calcul 13 5" xfId="22884" xr:uid="{4CA31DAB-6766-449F-BBBF-9F36169DC066}"/>
    <cellStyle name="Calcul 13 6" xfId="11021" xr:uid="{0E09DAC2-9587-4F60-A5AF-0383BFB75FB0}"/>
    <cellStyle name="Calcul 13 7" xfId="11161" xr:uid="{9EF8BD97-3EC6-4147-A9F5-A684CC6AD57C}"/>
    <cellStyle name="Calcul 13 8" xfId="30739" xr:uid="{F5FDDD60-E48C-4FDC-A595-0229CDA7E760}"/>
    <cellStyle name="Calcul 13 9" xfId="18904" xr:uid="{50C6BA5A-EF1C-4A49-A332-2C19FB2AB491}"/>
    <cellStyle name="Calcul 14" xfId="13096" xr:uid="{89E100BE-99C9-4837-864D-1B3F2D4BA800}"/>
    <cellStyle name="Calcul 14 10" xfId="36840" xr:uid="{379BE72C-A894-4D33-8E6B-9F21C9B7D8EC}"/>
    <cellStyle name="Calcul 14 11" xfId="39325" xr:uid="{BF0251AC-A910-4AD9-9D25-51BC23F771EE}"/>
    <cellStyle name="Calcul 14 12" xfId="41972" xr:uid="{BED0BCD0-67FB-4FA7-BEF5-DFF12C4DC58F}"/>
    <cellStyle name="Calcul 14 2" xfId="16118" xr:uid="{2D0C0F37-8366-432F-80FC-C1DAE55C8D75}"/>
    <cellStyle name="Calcul 14 3" xfId="18866" xr:uid="{704FF9AA-3B86-41FD-900F-2B162B807B97}"/>
    <cellStyle name="Calcul 14 4" xfId="21532" xr:uid="{0466644C-6A80-4DEB-AC67-DE864A7A8453}"/>
    <cellStyle name="Calcul 14 5" xfId="24365" xr:uid="{5E96BBBE-4B8A-4A2E-9B93-E3D70B301837}"/>
    <cellStyle name="Calcul 14 6" xfId="26923" xr:uid="{C1557200-65D2-493D-8A77-18A9D4D9A9C1}"/>
    <cellStyle name="Calcul 14 7" xfId="29476" xr:uid="{362837CE-87A7-4259-B9AD-FC8A835E16CE}"/>
    <cellStyle name="Calcul 14 8" xfId="31999" xr:uid="{7D54C820-FFA6-44A4-9F5D-D33AE47F8B29}"/>
    <cellStyle name="Calcul 14 9" xfId="34400" xr:uid="{2C42C1D1-0AA5-42CD-9685-9CF328853FF5}"/>
    <cellStyle name="Calcul 15" xfId="12682" xr:uid="{F8A2E49B-9FFB-4C28-B257-D26D6C9391A0}"/>
    <cellStyle name="Calcul 15 10" xfId="36516" xr:uid="{AC50B8BB-C719-4582-8859-5702D8015B3A}"/>
    <cellStyle name="Calcul 15 11" xfId="38990" xr:uid="{E9202F56-0226-41FE-962B-9DA269A4C6C4}"/>
    <cellStyle name="Calcul 15 12" xfId="41610" xr:uid="{8AF74224-6102-413D-9760-FDC1FC9E4FA3}"/>
    <cellStyle name="Calcul 15 2" xfId="15708" xr:uid="{497DAA26-1F57-4B1A-AF72-B2E3F9F93814}"/>
    <cellStyle name="Calcul 15 3" xfId="18484" xr:uid="{55288342-C954-4B2A-ADFA-95851C9C90D7}"/>
    <cellStyle name="Calcul 15 4" xfId="21124" xr:uid="{BDE8BB25-B640-4B67-BC50-944F9E6BFB00}"/>
    <cellStyle name="Calcul 15 5" xfId="23980" xr:uid="{AB36EE73-9A73-46DD-BD99-0FBB5D4ED00A}"/>
    <cellStyle name="Calcul 15 6" xfId="26523" xr:uid="{77FCAFFE-58A0-4D3B-9BB1-7FAD5D0C3AF0}"/>
    <cellStyle name="Calcul 15 7" xfId="29110" xr:uid="{3E02CBB5-B350-4635-97E3-FBECB1296699}"/>
    <cellStyle name="Calcul 15 8" xfId="31702" xr:uid="{81790C22-0AB6-4A8D-B1A8-DA256B960452}"/>
    <cellStyle name="Calcul 15 9" xfId="34101" xr:uid="{1F01CF60-30F9-409F-8267-B4D348C6A6C7}"/>
    <cellStyle name="Calcul 16" xfId="13092" xr:uid="{4C1B65AD-D69F-421E-B3D9-621D553FD5DB}"/>
    <cellStyle name="Calcul 16 10" xfId="36836" xr:uid="{4B52BBCB-5CCD-4667-889D-17E5F90D6E8D}"/>
    <cellStyle name="Calcul 16 11" xfId="39321" xr:uid="{5DA69222-2575-4344-B658-2F9950DDB3CE}"/>
    <cellStyle name="Calcul 16 12" xfId="41968" xr:uid="{016177B8-B45E-42BB-B915-98AB29DC4CB4}"/>
    <cellStyle name="Calcul 16 2" xfId="16114" xr:uid="{81467ED2-CC67-4072-A291-ADD83212FDDB}"/>
    <cellStyle name="Calcul 16 3" xfId="18862" xr:uid="{CC9B6A42-E78D-4629-8ACF-BA6662357502}"/>
    <cellStyle name="Calcul 16 4" xfId="21528" xr:uid="{7C099177-0A94-4B7C-B063-6EFB8753A4B3}"/>
    <cellStyle name="Calcul 16 5" xfId="24361" xr:uid="{BCE2AEAC-98A7-4C26-9602-CC394670A2CF}"/>
    <cellStyle name="Calcul 16 6" xfId="26919" xr:uid="{3F9AF314-737E-4A61-B6CF-185A857450A2}"/>
    <cellStyle name="Calcul 16 7" xfId="29472" xr:uid="{20D8B3E4-EF3E-4F1B-B351-9EFC38BA3945}"/>
    <cellStyle name="Calcul 16 8" xfId="31995" xr:uid="{5651784F-EE7D-44DF-AE8C-333F152FAFB6}"/>
    <cellStyle name="Calcul 16 9" xfId="34396" xr:uid="{E2821622-98F1-44F0-8517-C367B1EAAD44}"/>
    <cellStyle name="Calcul 17" xfId="12688" xr:uid="{167EC480-473B-4C73-A757-EC8E4FAB295C}"/>
    <cellStyle name="Calcul 17 10" xfId="36522" xr:uid="{5B56F84D-3598-47DF-9472-5A952697E7B3}"/>
    <cellStyle name="Calcul 17 11" xfId="38996" xr:uid="{A0AF6979-0278-4DB8-8706-55DD15408351}"/>
    <cellStyle name="Calcul 17 12" xfId="41616" xr:uid="{7E6A1D1B-E90E-4097-A7E4-FCCA51553B17}"/>
    <cellStyle name="Calcul 17 2" xfId="15714" xr:uid="{EE5F0962-D1D8-4242-966D-696E2EAA6CC1}"/>
    <cellStyle name="Calcul 17 3" xfId="18490" xr:uid="{06E5A248-9D17-40B9-BDB3-D6665E529512}"/>
    <cellStyle name="Calcul 17 4" xfId="21130" xr:uid="{D53E96D6-AFB3-4BBB-9A65-4CBA218E751F}"/>
    <cellStyle name="Calcul 17 5" xfId="23986" xr:uid="{8B9EE5A4-376C-455C-B59F-7D0B2031A3F5}"/>
    <cellStyle name="Calcul 17 6" xfId="26529" xr:uid="{FFD8B735-1C5C-4033-86EB-7E66512A5645}"/>
    <cellStyle name="Calcul 17 7" xfId="29116" xr:uid="{5E8176D5-4B0E-40BD-9C65-58D026C93BBF}"/>
    <cellStyle name="Calcul 17 8" xfId="31708" xr:uid="{C5BC259C-2141-4515-9D2B-29728B06531F}"/>
    <cellStyle name="Calcul 17 9" xfId="34107" xr:uid="{52F06A68-26CB-47E0-8176-B711EA2F4326}"/>
    <cellStyle name="Calcul 18" xfId="13099" xr:uid="{B48245E2-F7E5-4624-93E8-CE84D47EEA1D}"/>
    <cellStyle name="Calcul 18 10" xfId="36843" xr:uid="{29BFE628-C2E5-4619-ABFB-6FE36DD14030}"/>
    <cellStyle name="Calcul 18 11" xfId="39328" xr:uid="{C6F72778-8C82-4A3F-BD75-27FBD32F7194}"/>
    <cellStyle name="Calcul 18 12" xfId="41975" xr:uid="{4388D813-9A86-4562-B045-636A2C9F8F54}"/>
    <cellStyle name="Calcul 18 2" xfId="16121" xr:uid="{EFEB3617-0C86-4FAD-887D-AD9AD12BE4C6}"/>
    <cellStyle name="Calcul 18 3" xfId="18869" xr:uid="{FCD73385-83AD-4DEA-817F-2DAE289C5CFC}"/>
    <cellStyle name="Calcul 18 4" xfId="21535" xr:uid="{88D48F2A-1087-4DF5-8313-F569121DE28F}"/>
    <cellStyle name="Calcul 18 5" xfId="24368" xr:uid="{24173F9F-0730-4A3E-9DB5-9F99910905AB}"/>
    <cellStyle name="Calcul 18 6" xfId="26926" xr:uid="{F510DC1A-2FC7-48D1-B58D-6C14DBFB434F}"/>
    <cellStyle name="Calcul 18 7" xfId="29479" xr:uid="{09FA1853-62AB-4B70-B3A8-66F73BC420BE}"/>
    <cellStyle name="Calcul 18 8" xfId="32002" xr:uid="{DDC3308A-307F-4970-AC18-6E07269F2C2A}"/>
    <cellStyle name="Calcul 18 9" xfId="34403" xr:uid="{C09B2DB6-D16C-485F-80B0-2548C8C1867F}"/>
    <cellStyle name="Calcul 19" xfId="13112" xr:uid="{E31DDF74-EAF0-4137-94F0-A0AED988F8DD}"/>
    <cellStyle name="Calcul 19 10" xfId="36856" xr:uid="{1AEC6580-FC86-42FD-AF19-46B11AF18C75}"/>
    <cellStyle name="Calcul 19 11" xfId="39341" xr:uid="{2170D3ED-5C82-4EB8-BB81-B5FF9BC2E0C8}"/>
    <cellStyle name="Calcul 19 12" xfId="41988" xr:uid="{A8514569-6A4C-47DE-BFEC-3A106285F3FC}"/>
    <cellStyle name="Calcul 19 2" xfId="16134" xr:uid="{C5F8F5F1-9225-4A47-8FCE-84F9F4547CF2}"/>
    <cellStyle name="Calcul 19 3" xfId="18882" xr:uid="{FFB6A9BF-1CD9-4171-B433-A41311D9A82B}"/>
    <cellStyle name="Calcul 19 4" xfId="21548" xr:uid="{56C50AC8-C9F3-452C-A07F-5F1CEFD56D3A}"/>
    <cellStyle name="Calcul 19 5" xfId="24381" xr:uid="{18C3C820-6D18-4EDB-BF9D-A3A1A31536C0}"/>
    <cellStyle name="Calcul 19 6" xfId="26939" xr:uid="{71B8CA75-5403-41C3-81A1-FF8C8F99B029}"/>
    <cellStyle name="Calcul 19 7" xfId="29492" xr:uid="{85003D17-262B-43E7-A48F-423EF756B0CB}"/>
    <cellStyle name="Calcul 19 8" xfId="32015" xr:uid="{C0DF5949-0C8F-4B5D-A604-831DEFF212FD}"/>
    <cellStyle name="Calcul 19 9" xfId="34416" xr:uid="{9698A077-7E2F-4D6D-9ADB-C0D5DE51E05A}"/>
    <cellStyle name="Calcul 2" xfId="11243" xr:uid="{30200B01-8171-438E-A8EE-C2FEA3848F2B}"/>
    <cellStyle name="Calcul 2 10" xfId="10661" xr:uid="{C56ED42C-982B-4E4A-BF85-99AFF00B6E31}"/>
    <cellStyle name="Calcul 2 11" xfId="15806" xr:uid="{FD515E04-6BDC-489E-B93B-F92E82F6127D}"/>
    <cellStyle name="Calcul 2 12" xfId="25978" xr:uid="{7AB4C4AC-2841-46FA-8794-689AB4621921}"/>
    <cellStyle name="Calcul 2 2" xfId="14315" xr:uid="{29CC3D7F-09F0-4088-92B4-C80771DADA9D}"/>
    <cellStyle name="Calcul 2 3" xfId="10414" xr:uid="{99DDA992-CD5A-4CC7-9764-B4638BCF7907}"/>
    <cellStyle name="Calcul 2 4" xfId="9867" xr:uid="{3019B7B3-FD33-4C76-9BF5-F56D9A0DDA10}"/>
    <cellStyle name="Calcul 2 5" xfId="10670" xr:uid="{E343FC79-296D-45B7-8F0B-C62674314434}"/>
    <cellStyle name="Calcul 2 6" xfId="10386" xr:uid="{373F6EDF-734D-4839-A6B4-A8F616DBFB70}"/>
    <cellStyle name="Calcul 2 7" xfId="10211" xr:uid="{E13F74AD-554A-4959-BDAC-C72B37568239}"/>
    <cellStyle name="Calcul 2 8" xfId="15603" xr:uid="{AB818873-377D-4486-B408-1CFD0CA4D547}"/>
    <cellStyle name="Calcul 2 9" xfId="10885" xr:uid="{7C2F49F3-FEFE-4646-9CE6-EF2225688F45}"/>
    <cellStyle name="Calcul 20" xfId="12700" xr:uid="{549E9DBA-642F-4370-82EF-9D8DFBC2A096}"/>
    <cellStyle name="Calcul 20 10" xfId="36533" xr:uid="{CC3EFA85-CE78-4654-B992-E6C338F2439C}"/>
    <cellStyle name="Calcul 20 11" xfId="39008" xr:uid="{7947D70F-8D03-47CC-BC72-DE0DBFEF95D9}"/>
    <cellStyle name="Calcul 20 12" xfId="41628" xr:uid="{D50CF7D7-E3ED-4C2E-9557-AFB6E7B238BE}"/>
    <cellStyle name="Calcul 20 2" xfId="15726" xr:uid="{A559EE4D-C4AA-489C-BCD6-BF4400F88709}"/>
    <cellStyle name="Calcul 20 3" xfId="18502" xr:uid="{9A25F29E-43F4-46A3-AE6D-DC3899FFDBB6}"/>
    <cellStyle name="Calcul 20 4" xfId="21142" xr:uid="{AD021E5C-FBA8-4D13-A386-7299B2C3602F}"/>
    <cellStyle name="Calcul 20 5" xfId="23998" xr:uid="{DD5FC215-8895-410E-A745-2B4D63E35E63}"/>
    <cellStyle name="Calcul 20 6" xfId="26541" xr:uid="{CC5F3248-088A-4585-ADE0-CF8334ED3DE5}"/>
    <cellStyle name="Calcul 20 7" xfId="29128" xr:uid="{B23C4239-A62C-46AA-9119-4E95187D9921}"/>
    <cellStyle name="Calcul 20 8" xfId="31719" xr:uid="{96EE7A89-5882-4960-8690-32127207B26E}"/>
    <cellStyle name="Calcul 20 9" xfId="34118" xr:uid="{46410A08-6067-4C9C-89C7-FFC4E983830E}"/>
    <cellStyle name="Calcul 21" xfId="13117" xr:uid="{0E024125-928B-49D1-8E7B-51F57C104624}"/>
    <cellStyle name="Calcul 21 10" xfId="36860" xr:uid="{A0F55916-B671-4064-BE60-E15637C83F31}"/>
    <cellStyle name="Calcul 21 11" xfId="39346" xr:uid="{246BC200-307D-41DE-92E0-CEA22E7748D1}"/>
    <cellStyle name="Calcul 21 12" xfId="41993" xr:uid="{C457C63F-BFB0-4C7C-8C48-4ECD1B84BE43}"/>
    <cellStyle name="Calcul 21 2" xfId="16139" xr:uid="{3EA93D8F-9FFA-4EDE-A692-F1C88E514782}"/>
    <cellStyle name="Calcul 21 3" xfId="18887" xr:uid="{B5230B03-4270-4E23-9D36-6F41EDDD89E9}"/>
    <cellStyle name="Calcul 21 4" xfId="21553" xr:uid="{EF3BB159-FC02-46EA-9BD7-D89A0F86D12B}"/>
    <cellStyle name="Calcul 21 5" xfId="24386" xr:uid="{5E02E5CE-1C22-448D-B63D-715D811915F9}"/>
    <cellStyle name="Calcul 21 6" xfId="26944" xr:uid="{4D00C82B-C4CA-4C3D-BBDD-E3D3DBD34265}"/>
    <cellStyle name="Calcul 21 7" xfId="29497" xr:uid="{493A5DD6-E5FF-417A-9AAA-A77B11C39423}"/>
    <cellStyle name="Calcul 21 8" xfId="32019" xr:uid="{4F3D5D41-6095-4DAB-A634-38C586BF38A5}"/>
    <cellStyle name="Calcul 21 9" xfId="34420" xr:uid="{6FCADEB3-D032-45AF-A099-89F9B0816556}"/>
    <cellStyle name="Calcul 22" xfId="12709" xr:uid="{2C19823B-2FA1-4A86-8DAE-93C7A2C221EE}"/>
    <cellStyle name="Calcul 22 10" xfId="36540" xr:uid="{53038F9C-01EB-4EB3-99A2-EDB2DFF033CA}"/>
    <cellStyle name="Calcul 22 11" xfId="39017" xr:uid="{EE710B1F-D363-4FC2-936F-FC23FA048919}"/>
    <cellStyle name="Calcul 22 12" xfId="41637" xr:uid="{E1D9A84C-AA7B-4E61-922D-BE72304C9177}"/>
    <cellStyle name="Calcul 22 2" xfId="15735" xr:uid="{A4D53ECC-9948-4D3B-8239-3FA66A113642}"/>
    <cellStyle name="Calcul 22 3" xfId="18511" xr:uid="{C7E225C4-24BF-4BDA-86E8-0E8D5D78EF7C}"/>
    <cellStyle name="Calcul 22 4" xfId="21151" xr:uid="{24AF964A-DE23-4A16-9452-AAE32488D634}"/>
    <cellStyle name="Calcul 22 5" xfId="24007" xr:uid="{DBFEC349-BF09-44DD-B14E-FB50AEE63E38}"/>
    <cellStyle name="Calcul 22 6" xfId="26550" xr:uid="{5F5CC1D1-DA94-4FC9-A61B-6071160CEE91}"/>
    <cellStyle name="Calcul 22 7" xfId="29137" xr:uid="{6415B16B-2B2D-4BC4-98B9-52FF48741171}"/>
    <cellStyle name="Calcul 22 8" xfId="31726" xr:uid="{895C1CBE-20C6-435D-96E1-D3C33004FB6C}"/>
    <cellStyle name="Calcul 22 9" xfId="34125" xr:uid="{0CC747EA-0E13-4CCA-84B8-D8CCD04F3C76}"/>
    <cellStyle name="Calcul 23" xfId="13123" xr:uid="{A8ED61DF-E859-4D08-A29C-92A39746B7B0}"/>
    <cellStyle name="Calcul 23 10" xfId="36866" xr:uid="{7F7F6C63-B30D-45CC-9832-AD0A63CDB278}"/>
    <cellStyle name="Calcul 23 11" xfId="39352" xr:uid="{79B950BB-982F-4D67-AC14-CCEB7C33AAE8}"/>
    <cellStyle name="Calcul 23 12" xfId="41999" xr:uid="{8068BF5B-7E1A-45F0-8315-CAC8304FF288}"/>
    <cellStyle name="Calcul 23 2" xfId="16145" xr:uid="{437C3D70-8D7B-400B-9B06-AA08B0CF7660}"/>
    <cellStyle name="Calcul 23 3" xfId="18893" xr:uid="{67F7DB51-7FF9-4BCB-8312-8CFD3282D7B7}"/>
    <cellStyle name="Calcul 23 4" xfId="21559" xr:uid="{F97989FB-4506-44BD-A65A-6DD4D450A02A}"/>
    <cellStyle name="Calcul 23 5" xfId="24392" xr:uid="{16922FBC-5994-4ACE-AA12-456D90364384}"/>
    <cellStyle name="Calcul 23 6" xfId="26950" xr:uid="{5A75A593-E996-4411-9A82-79547989C191}"/>
    <cellStyle name="Calcul 23 7" xfId="29503" xr:uid="{7BF5FF79-173E-4DAC-A086-F9E930FEDC28}"/>
    <cellStyle name="Calcul 23 8" xfId="32025" xr:uid="{A1F0F312-5216-4A24-A175-F49E1A6CB54C}"/>
    <cellStyle name="Calcul 23 9" xfId="34426" xr:uid="{BC201884-FA5F-45FD-AE05-394F2D325BA0}"/>
    <cellStyle name="Calcul 24" xfId="13125" xr:uid="{C2E2DEC3-7090-4E27-9D5B-CAC88567AF57}"/>
    <cellStyle name="Calcul 24 10" xfId="36868" xr:uid="{B3B4FF0D-4EC8-4403-8A5C-9E648BD24B00}"/>
    <cellStyle name="Calcul 24 11" xfId="39354" xr:uid="{35332A2C-0E34-4E99-AC85-00B0DE1FA609}"/>
    <cellStyle name="Calcul 24 12" xfId="42001" xr:uid="{D6954090-24B5-4244-A08F-4C43931302CA}"/>
    <cellStyle name="Calcul 24 2" xfId="16147" xr:uid="{8C61C859-6A42-4DDD-891A-04298A8CC09B}"/>
    <cellStyle name="Calcul 24 3" xfId="18895" xr:uid="{E8247607-C611-45CB-B662-E8C53892CCDA}"/>
    <cellStyle name="Calcul 24 4" xfId="21561" xr:uid="{36F8C94B-C65E-4391-B747-211220352848}"/>
    <cellStyle name="Calcul 24 5" xfId="24394" xr:uid="{D0629FCF-44DB-4BA8-9147-C34A18BE0B7D}"/>
    <cellStyle name="Calcul 24 6" xfId="26952" xr:uid="{59253B2A-E31A-4FFC-BEA4-31B945010D35}"/>
    <cellStyle name="Calcul 24 7" xfId="29505" xr:uid="{A79ADB61-C81D-471A-A16B-E5A494198FE0}"/>
    <cellStyle name="Calcul 24 8" xfId="32027" xr:uid="{E5FBA43D-B6ED-4271-AB0E-4FA677F91F9A}"/>
    <cellStyle name="Calcul 24 9" xfId="34428" xr:uid="{17F560EC-EA65-4DF9-853B-ECAEE888CC99}"/>
    <cellStyle name="Calcul 25" xfId="12721" xr:uid="{5BE73FF9-C35C-46D0-B37E-52783ABCE0AA}"/>
    <cellStyle name="Calcul 25 10" xfId="36550" xr:uid="{A5D9F0BD-DDD4-4933-B751-F8008674549F}"/>
    <cellStyle name="Calcul 25 11" xfId="39029" xr:uid="{C01909DD-D40F-42D6-AD4C-9BBB44973CFE}"/>
    <cellStyle name="Calcul 25 12" xfId="41649" xr:uid="{ED84F9BA-629E-4D5A-BE92-80884B4A0220}"/>
    <cellStyle name="Calcul 25 2" xfId="15747" xr:uid="{5DE919BB-0985-4D64-AC52-A9B29C26F2B7}"/>
    <cellStyle name="Calcul 25 3" xfId="18523" xr:uid="{C7CCEFF3-0ADB-4B76-AEF3-4D9D4D778581}"/>
    <cellStyle name="Calcul 25 4" xfId="21163" xr:uid="{A676B383-2ED9-4505-ADF6-FB975C91D594}"/>
    <cellStyle name="Calcul 25 5" xfId="24019" xr:uid="{50A75F56-8D7F-49CD-BC47-C8729533821B}"/>
    <cellStyle name="Calcul 25 6" xfId="26562" xr:uid="{CA4C757F-185E-47F7-A7C3-4A0914FDB656}"/>
    <cellStyle name="Calcul 25 7" xfId="29147" xr:uid="{191699C6-0B8F-4A6E-AB84-D461B0C29AFB}"/>
    <cellStyle name="Calcul 25 8" xfId="31736" xr:uid="{7D9A9E1E-3868-45DA-B6EC-E259F658C79A}"/>
    <cellStyle name="Calcul 25 9" xfId="34135" xr:uid="{251B5146-AE07-4672-8279-88F71CAD4817}"/>
    <cellStyle name="Calcul 26" xfId="13130" xr:uid="{3D354A52-F5E3-4045-878F-831BC39145F5}"/>
    <cellStyle name="Calcul 26 10" xfId="36873" xr:uid="{64AC59A4-B930-4366-9E6D-12308D68CF7B}"/>
    <cellStyle name="Calcul 26 11" xfId="39359" xr:uid="{B6208A68-51D6-4B0A-9172-A32EEA758EE8}"/>
    <cellStyle name="Calcul 26 12" xfId="42006" xr:uid="{672A4ACA-8C1D-4879-9A8E-8BEEC04C15FA}"/>
    <cellStyle name="Calcul 26 2" xfId="16152" xr:uid="{80FEF9E9-1E4E-4B8C-8D73-7CD679A7E1C1}"/>
    <cellStyle name="Calcul 26 3" xfId="18900" xr:uid="{DFB89615-BB13-4BA5-9E51-3A023CE98188}"/>
    <cellStyle name="Calcul 26 4" xfId="21566" xr:uid="{C0B7CFAB-DF70-482F-B0AC-EF011B06DD34}"/>
    <cellStyle name="Calcul 26 5" xfId="24399" xr:uid="{B827BE17-67B3-444E-B4B1-372E9208D9F1}"/>
    <cellStyle name="Calcul 26 6" xfId="26957" xr:uid="{DADDD301-696B-4658-9B67-4EE7FBBB2EEB}"/>
    <cellStyle name="Calcul 26 7" xfId="29510" xr:uid="{7537CA17-DBEC-49D8-B886-91C65E430CBB}"/>
    <cellStyle name="Calcul 26 8" xfId="32032" xr:uid="{64FFBF47-21A9-4C43-85F6-CD81B9DE40C6}"/>
    <cellStyle name="Calcul 26 9" xfId="34433" xr:uid="{A1695D42-10D1-445A-BE8D-AFCF2E0DC478}"/>
    <cellStyle name="Calcul 27" xfId="12738" xr:uid="{437B48D8-E18A-4487-9253-4EF8F59F3E1E}"/>
    <cellStyle name="Calcul 27 10" xfId="36560" xr:uid="{4C724191-A5C6-4668-A2C2-CD72AF0FB984}"/>
    <cellStyle name="Calcul 27 11" xfId="39046" xr:uid="{E995D4D1-C6C6-40DF-A287-F5CCDE8E4C5E}"/>
    <cellStyle name="Calcul 27 12" xfId="41666" xr:uid="{2ADC4EBB-0A45-4FF6-8A57-E232EE02100D}"/>
    <cellStyle name="Calcul 27 2" xfId="15764" xr:uid="{F718BAE8-70A2-4165-A2FF-CA3746434A3D}"/>
    <cellStyle name="Calcul 27 3" xfId="18538" xr:uid="{66CA8E96-7587-4FAF-85BD-FA0961C95ED8}"/>
    <cellStyle name="Calcul 27 4" xfId="21180" xr:uid="{0F2F1DDE-5C0D-43A7-8829-7C268BD27D96}"/>
    <cellStyle name="Calcul 27 5" xfId="24034" xr:uid="{86CEB457-E406-4508-9382-503784344EA6}"/>
    <cellStyle name="Calcul 27 6" xfId="26577" xr:uid="{7641E958-4B39-40CD-8C93-D023EE247837}"/>
    <cellStyle name="Calcul 27 7" xfId="29158" xr:uid="{9D868E49-1D57-4147-AFDC-EAC910832BB3}"/>
    <cellStyle name="Calcul 27 8" xfId="31746" xr:uid="{E1A8B528-13F7-4C13-9069-66F93BECD38B}"/>
    <cellStyle name="Calcul 27 9" xfId="34145" xr:uid="{E277F292-476F-4F6A-A79C-308E6D4A89CC}"/>
    <cellStyle name="Calcul 28" xfId="12746" xr:uid="{547837F7-BD12-42D2-BF58-5F227C5653C0}"/>
    <cellStyle name="Calcul 28 10" xfId="36566" xr:uid="{44094D97-8190-4D21-9ED4-2E01CC64E05D}"/>
    <cellStyle name="Calcul 28 11" xfId="39054" xr:uid="{28EC87C2-500B-4D50-908F-7B5CBE4A4A20}"/>
    <cellStyle name="Calcul 28 12" xfId="41674" xr:uid="{0BDDB9C2-5D23-4045-B196-88ED7CBCDE8D}"/>
    <cellStyle name="Calcul 28 2" xfId="15772" xr:uid="{76A166C4-BF66-4039-8298-E1D025E02E8D}"/>
    <cellStyle name="Calcul 28 3" xfId="18546" xr:uid="{5CD4DB0A-BC04-4B1B-B718-CA24996869E0}"/>
    <cellStyle name="Calcul 28 4" xfId="21188" xr:uid="{BB170570-E995-4FC3-8EA0-8F667F5B6A30}"/>
    <cellStyle name="Calcul 28 5" xfId="24042" xr:uid="{77B09250-7A28-4ECB-B749-D370662C9D15}"/>
    <cellStyle name="Calcul 28 6" xfId="26585" xr:uid="{95ABA8B9-A7A6-42EA-9F22-B4411A1A2F1E}"/>
    <cellStyle name="Calcul 28 7" xfId="29165" xr:uid="{369A625F-32BA-4F87-9448-C8C5CEC896BD}"/>
    <cellStyle name="Calcul 28 8" xfId="31752" xr:uid="{B95F8511-C6A5-4F32-A4F1-6C915F17AAF2}"/>
    <cellStyle name="Calcul 28 9" xfId="34151" xr:uid="{E7B650D9-4139-4E3E-B0DA-82A4FAB11FEB}"/>
    <cellStyle name="Calcul 29" xfId="13142" xr:uid="{32B688A8-18CE-48F9-8F83-4ED112215058}"/>
    <cellStyle name="Calcul 29 10" xfId="36882" xr:uid="{B47DE59B-F225-4151-A412-A368AF1DEFEE}"/>
    <cellStyle name="Calcul 29 11" xfId="39370" xr:uid="{5993144C-8064-432D-8E05-34657BD50D0A}"/>
    <cellStyle name="Calcul 29 12" xfId="42017" xr:uid="{46C5A169-2A48-4712-841E-DA43F237527A}"/>
    <cellStyle name="Calcul 29 2" xfId="16164" xr:uid="{8E08159F-0FFB-4FAB-9EC3-BAE70ECFE1DB}"/>
    <cellStyle name="Calcul 29 3" xfId="18912" xr:uid="{1E2A4730-064B-480A-9A23-DC2800028DFE}"/>
    <cellStyle name="Calcul 29 4" xfId="21578" xr:uid="{8834489F-65A0-4054-A321-AF6BF58A4DDE}"/>
    <cellStyle name="Calcul 29 5" xfId="24410" xr:uid="{293F7205-E42F-4DFB-B24E-7CF52034C6F5}"/>
    <cellStyle name="Calcul 29 6" xfId="26969" xr:uid="{1CC68F75-584C-4828-80BE-FE7B67FAA636}"/>
    <cellStyle name="Calcul 29 7" xfId="29521" xr:uid="{6F8A6E14-4CB4-4300-AF96-BCB06770733D}"/>
    <cellStyle name="Calcul 29 8" xfId="32041" xr:uid="{3D997690-1CED-4439-9DDE-38826F0BD8C9}"/>
    <cellStyle name="Calcul 29 9" xfId="34442" xr:uid="{1337EAF7-C69B-4F0F-8735-7B4B232B260E}"/>
    <cellStyle name="Calcul 3" xfId="11420" xr:uid="{08B3094C-7984-442C-88E8-9D3A60A1B300}"/>
    <cellStyle name="Calcul 3 10" xfId="14633" xr:uid="{A74178AE-858C-4BB4-8DA2-F889C97BCF5D}"/>
    <cellStyle name="Calcul 3 11" xfId="23880" xr:uid="{2611514A-FCD3-4837-8081-29E4E97E9EA5}"/>
    <cellStyle name="Calcul 3 12" xfId="26771" xr:uid="{7D29E38F-1440-41EA-99CB-355C739D84A6}"/>
    <cellStyle name="Calcul 3 2" xfId="14492" xr:uid="{A7C45282-CAB4-41D2-8ED6-D337D9D23B06}"/>
    <cellStyle name="Calcul 3 3" xfId="10581" xr:uid="{0B878168-DE25-450D-BDF7-77265237AA11}"/>
    <cellStyle name="Calcul 3 4" xfId="10036" xr:uid="{EB727B41-AB05-448F-96C8-36A3365AAAD9}"/>
    <cellStyle name="Calcul 3 5" xfId="22755" xr:uid="{11A6BF69-0DA9-4FE4-BDC2-822E3A76F353}"/>
    <cellStyle name="Calcul 3 6" xfId="10883" xr:uid="{F4D2E898-DD9A-4374-9208-E46E2C9347D2}"/>
    <cellStyle name="Calcul 3 7" xfId="10344" xr:uid="{B31C4BAC-B427-4BB2-A356-C0EBD15FBE49}"/>
    <cellStyle name="Calcul 3 8" xfId="17440" xr:uid="{8DC906AF-FF74-4BD0-98B0-BB938DE9FD57}"/>
    <cellStyle name="Calcul 3 9" xfId="18422" xr:uid="{C16FB22D-AF03-494C-B467-8D34B375AF7D}"/>
    <cellStyle name="Calcul 30" xfId="13157" xr:uid="{EF3B5417-0240-4670-A32D-0EF8C3C4F84D}"/>
    <cellStyle name="Calcul 30 10" xfId="36887" xr:uid="{2DA0A862-6C12-47FA-98EF-C1E0A578E2A4}"/>
    <cellStyle name="Calcul 30 11" xfId="39376" xr:uid="{6ADAA633-5294-4739-B41A-4D5F5B57C8CB}"/>
    <cellStyle name="Calcul 30 12" xfId="42023" xr:uid="{19C9E96D-1C00-42FB-8DD3-20359E6C3EE0}"/>
    <cellStyle name="Calcul 30 2" xfId="16178" xr:uid="{00755417-671E-4CBD-AC5C-B80660863DB6}"/>
    <cellStyle name="Calcul 30 3" xfId="18919" xr:uid="{F9B1A36D-B5A9-4E3C-A9B4-86B302799E95}"/>
    <cellStyle name="Calcul 30 4" xfId="21592" xr:uid="{B05C193B-53E7-42E5-88D0-A2FD11DF1477}"/>
    <cellStyle name="Calcul 30 5" xfId="24419" xr:uid="{0090BBB0-7DF3-4B35-97CF-CB0186143804}"/>
    <cellStyle name="Calcul 30 6" xfId="26984" xr:uid="{BA29099E-3BE4-496F-B155-852971E929C2}"/>
    <cellStyle name="Calcul 30 7" xfId="29530" xr:uid="{B3C83EA6-CF74-49F8-9E95-917800195B81}"/>
    <cellStyle name="Calcul 30 8" xfId="32046" xr:uid="{6C43410D-19DF-4E7B-9BF4-31EBCF4DE4D1}"/>
    <cellStyle name="Calcul 30 9" xfId="34447" xr:uid="{C854E980-035C-43A2-9D53-603E76283F25}"/>
    <cellStyle name="Calcul 31" xfId="13158" xr:uid="{CBE4FBDA-26D2-4513-BA9A-30F49CB49C83}"/>
    <cellStyle name="Calcul 31 10" xfId="36888" xr:uid="{533CF432-7DD0-4058-A0CB-0A1EB3312C59}"/>
    <cellStyle name="Calcul 31 11" xfId="39377" xr:uid="{60900F85-0F0F-48A8-9430-8D8F9034BDA4}"/>
    <cellStyle name="Calcul 31 12" xfId="42024" xr:uid="{F78A44AB-8FC7-4952-BFC6-7DDEB1DD2EAE}"/>
    <cellStyle name="Calcul 31 2" xfId="16179" xr:uid="{A62BCCB9-7A77-4D6E-8838-DB14A6689824}"/>
    <cellStyle name="Calcul 31 3" xfId="18920" xr:uid="{FC1ECF9B-5C74-4811-A347-822F79A2826D}"/>
    <cellStyle name="Calcul 31 4" xfId="21593" xr:uid="{B23764B1-E7FB-4AB1-846A-E3122ADA7466}"/>
    <cellStyle name="Calcul 31 5" xfId="24420" xr:uid="{1ED763C6-E85D-479D-95C3-1B6A935B33DB}"/>
    <cellStyle name="Calcul 31 6" xfId="26985" xr:uid="{6DABDF14-FFF6-42E8-90D2-FC846105142B}"/>
    <cellStyle name="Calcul 31 7" xfId="29531" xr:uid="{9918E457-D7FD-48DF-91E2-E6D0C9E868F7}"/>
    <cellStyle name="Calcul 31 8" xfId="32047" xr:uid="{459E143A-8FF1-41D4-911B-814A98A904BE}"/>
    <cellStyle name="Calcul 31 9" xfId="34448" xr:uid="{B725ABFA-E77B-4E34-88E0-92DDCBA624BE}"/>
    <cellStyle name="Calcul 32" xfId="12766" xr:uid="{5066C5B8-85C8-4EA8-81E5-F7EBDB29CECF}"/>
    <cellStyle name="Calcul 32 10" xfId="36576" xr:uid="{DB073836-64CF-4491-9592-851A4044B45A}"/>
    <cellStyle name="Calcul 32 11" xfId="39064" xr:uid="{B1C9B21D-015E-4521-90F4-DAE21D1F41EA}"/>
    <cellStyle name="Calcul 32 12" xfId="41684" xr:uid="{D1F7FC5D-7FEC-447B-9BB7-B60BF4361618}"/>
    <cellStyle name="Calcul 32 2" xfId="15792" xr:uid="{B4647767-FF06-4884-B82E-C390FB06C196}"/>
    <cellStyle name="Calcul 32 3" xfId="18565" xr:uid="{9E6F00BA-711F-4081-98E4-802E57B8863B}"/>
    <cellStyle name="Calcul 32 4" xfId="21207" xr:uid="{89C2357A-0083-4978-A4E7-2942732D89FD}"/>
    <cellStyle name="Calcul 32 5" xfId="24061" xr:uid="{C05F16F2-C9FF-415B-8663-CB705D41A36F}"/>
    <cellStyle name="Calcul 32 6" xfId="26605" xr:uid="{A35FF9EC-B99F-441F-9651-7A152750B054}"/>
    <cellStyle name="Calcul 32 7" xfId="29175" xr:uid="{EA6A1F0E-B347-4F21-9623-04E170B2F849}"/>
    <cellStyle name="Calcul 32 8" xfId="31762" xr:uid="{7C9D0709-AE9A-4D28-B172-6565BE34CC18}"/>
    <cellStyle name="Calcul 32 9" xfId="34161" xr:uid="{180E5081-432C-4AFA-BC26-6AD71C7C411C}"/>
    <cellStyle name="Calcul 33" xfId="13164" xr:uid="{69CA1712-E969-4FA1-A0ED-B4A2F154EA6A}"/>
    <cellStyle name="Calcul 33 10" xfId="36893" xr:uid="{B1CEF605-AB2C-4119-93BC-1E2370161941}"/>
    <cellStyle name="Calcul 33 11" xfId="39382" xr:uid="{F3490677-BC6B-4C58-A106-463E1E68C0A9}"/>
    <cellStyle name="Calcul 33 12" xfId="42029" xr:uid="{8D5ECA43-4560-4EFF-B123-0D62F8DE6171}"/>
    <cellStyle name="Calcul 33 2" xfId="16185" xr:uid="{1F22035B-CDBA-4035-AB86-2EB732FB0A7C}"/>
    <cellStyle name="Calcul 33 3" xfId="18926" xr:uid="{89131EA4-492C-41CD-AB19-93E2BAE8F07A}"/>
    <cellStyle name="Calcul 33 4" xfId="21599" xr:uid="{3B1EF812-AA1D-43B8-8415-36BCF35CDF08}"/>
    <cellStyle name="Calcul 33 5" xfId="24425" xr:uid="{1EF03F19-4F56-42F3-AE2E-BB37E76BF983}"/>
    <cellStyle name="Calcul 33 6" xfId="26990" xr:uid="{229F8820-EA8D-48D0-9FA8-7CCA3C9EF411}"/>
    <cellStyle name="Calcul 33 7" xfId="29537" xr:uid="{4E38673A-C73E-4EA0-8E17-CFA1D232CDB1}"/>
    <cellStyle name="Calcul 33 8" xfId="32052" xr:uid="{C0F5AE6F-6A90-445C-B811-CDBD2C3ABF8B}"/>
    <cellStyle name="Calcul 33 9" xfId="34453" xr:uid="{98322D80-33FC-4026-A708-D607CD2C27B4}"/>
    <cellStyle name="Calcul 34" xfId="12771" xr:uid="{14452C35-746C-41BA-997F-5BCAB474EDA6}"/>
    <cellStyle name="Calcul 34 10" xfId="36580" xr:uid="{37592D4F-66E6-4450-B0A8-494A586D346E}"/>
    <cellStyle name="Calcul 34 11" xfId="39068" xr:uid="{1E4B7B4C-3291-4199-BBF3-7F0D88A66D12}"/>
    <cellStyle name="Calcul 34 12" xfId="41688" xr:uid="{DE1899F5-4177-4E7C-95DB-038823CB3AF7}"/>
    <cellStyle name="Calcul 34 2" xfId="15797" xr:uid="{3844EA99-843B-4B5D-A4E4-C47CD4060E34}"/>
    <cellStyle name="Calcul 34 3" xfId="18570" xr:uid="{C0C49CA7-C85D-48B0-9B06-3CFD5F0A733D}"/>
    <cellStyle name="Calcul 34 4" xfId="21212" xr:uid="{6A13FB9F-6A97-404D-88D6-689FDEE1066F}"/>
    <cellStyle name="Calcul 34 5" xfId="24066" xr:uid="{AF3C0BEB-B53A-459A-9689-82B945BB9EFF}"/>
    <cellStyle name="Calcul 34 6" xfId="26610" xr:uid="{8787E255-035C-4B87-A3F9-EC9176D183CD}"/>
    <cellStyle name="Calcul 34 7" xfId="29179" xr:uid="{BB3EE215-DB44-49B1-8449-4DA0156D94E1}"/>
    <cellStyle name="Calcul 34 8" xfId="31766" xr:uid="{3C6BF4A0-F859-4086-9133-1CD52E175B9C}"/>
    <cellStyle name="Calcul 34 9" xfId="34165" xr:uid="{9DA66FBF-1D8A-42EB-94B9-F856ADF22D97}"/>
    <cellStyle name="Calcul 35" xfId="13169" xr:uid="{99EC8202-5B8B-4B9C-8E88-750F8CA37A67}"/>
    <cellStyle name="Calcul 35 10" xfId="36898" xr:uid="{EC0C424D-442D-4C27-A3E1-30B9C0DA531D}"/>
    <cellStyle name="Calcul 35 11" xfId="39387" xr:uid="{22779FE5-8292-479D-AD6D-769B61A952B9}"/>
    <cellStyle name="Calcul 35 12" xfId="42034" xr:uid="{D120B882-C1EA-49DB-A851-9ADE5B209D2D}"/>
    <cellStyle name="Calcul 35 2" xfId="16190" xr:uid="{49DEB81A-C4FB-461B-9ABA-3F8DCEDE118D}"/>
    <cellStyle name="Calcul 35 3" xfId="18931" xr:uid="{4608B71F-75C8-4498-B8A6-5781711BBAE9}"/>
    <cellStyle name="Calcul 35 4" xfId="21604" xr:uid="{A9794A91-B69C-4C26-A314-C33D8305CF21}"/>
    <cellStyle name="Calcul 35 5" xfId="24430" xr:uid="{992D3535-F9FD-43BF-A9CA-5D2497C032D5}"/>
    <cellStyle name="Calcul 35 6" xfId="26995" xr:uid="{2EA97E0D-53F4-4C9E-87A5-EDB397535483}"/>
    <cellStyle name="Calcul 35 7" xfId="29542" xr:uid="{D2FDE760-7E60-483F-8A88-11A987330158}"/>
    <cellStyle name="Calcul 35 8" xfId="32057" xr:uid="{CFE8D5EE-3F97-438A-BF11-1493A110923F}"/>
    <cellStyle name="Calcul 35 9" xfId="34458" xr:uid="{01614D53-34AA-4F95-8F0F-5C81368235FB}"/>
    <cellStyle name="Calcul 36" xfId="12777" xr:uid="{1846087B-13A0-4BFE-BEFC-C3A3F8A321A8}"/>
    <cellStyle name="Calcul 36 10" xfId="36584" xr:uid="{ACF27D2C-3179-4FEE-AD40-BB91722B965C}"/>
    <cellStyle name="Calcul 36 11" xfId="39072" xr:uid="{579BA5BE-10B8-4E51-9C6E-B84521B92428}"/>
    <cellStyle name="Calcul 36 12" xfId="41692" xr:uid="{856E745B-F91C-4222-877A-84681CB5FE68}"/>
    <cellStyle name="Calcul 36 2" xfId="15803" xr:uid="{976E2809-4493-47E1-9794-890ADEA9E3E4}"/>
    <cellStyle name="Calcul 36 3" xfId="18574" xr:uid="{6BA7FB06-C5BE-4A5C-9029-F66400E18811}"/>
    <cellStyle name="Calcul 36 4" xfId="21218" xr:uid="{5C95DFF1-B1C6-4838-BB10-E579B8DAF08D}"/>
    <cellStyle name="Calcul 36 5" xfId="24072" xr:uid="{7BB0BBF0-FD95-4DDD-8F64-535E7E758157}"/>
    <cellStyle name="Calcul 36 6" xfId="26616" xr:uid="{1D6855A2-D656-44F4-BFFA-5A2E56976D22}"/>
    <cellStyle name="Calcul 36 7" xfId="29183" xr:uid="{3DC751E9-D3D4-4B16-88F8-F7DD22C3D5AE}"/>
    <cellStyle name="Calcul 36 8" xfId="31770" xr:uid="{5D6896CB-8BD5-41B4-83FB-8FCA0712A975}"/>
    <cellStyle name="Calcul 36 9" xfId="34169" xr:uid="{6917FE82-45AD-46D4-AE17-AD9BCDE6FEF6}"/>
    <cellStyle name="Calcul 37" xfId="12785" xr:uid="{F644285F-CC95-43B2-81C3-8583301BD48F}"/>
    <cellStyle name="Calcul 37 10" xfId="36586" xr:uid="{49DA6C7A-2075-4178-A07E-2787E3E36A30}"/>
    <cellStyle name="Calcul 37 11" xfId="39074" xr:uid="{C3895A41-96FC-4E45-8169-D40BB6D319EE}"/>
    <cellStyle name="Calcul 37 12" xfId="41694" xr:uid="{684FD0A3-4ED1-4697-B732-5A6A022613CC}"/>
    <cellStyle name="Calcul 37 2" xfId="15811" xr:uid="{67C1B159-CAEC-441A-AF0E-9DE4E3642D47}"/>
    <cellStyle name="Calcul 37 3" xfId="18581" xr:uid="{2C49587C-883C-408C-80D7-376BF30BDC30}"/>
    <cellStyle name="Calcul 37 4" xfId="21226" xr:uid="{07CB4C76-AEA2-4D9F-8A0A-BAD97C11EA16}"/>
    <cellStyle name="Calcul 37 5" xfId="24080" xr:uid="{57E1AAAA-1EF2-43F0-A396-34AA9AB75647}"/>
    <cellStyle name="Calcul 37 6" xfId="26624" xr:uid="{43AAB722-D9AD-4EC2-B5DC-7EBC4F412A99}"/>
    <cellStyle name="Calcul 37 7" xfId="29185" xr:uid="{EF166711-65CF-40D3-9166-F7CD24185993}"/>
    <cellStyle name="Calcul 37 8" xfId="31772" xr:uid="{D7CD88C0-E4B2-4C2D-A10B-7A21125765DC}"/>
    <cellStyle name="Calcul 37 9" xfId="34173" xr:uid="{DA4AAF15-3105-4D9B-939F-5652EEEE7AEE}"/>
    <cellStyle name="Calcul 38" xfId="13177" xr:uid="{40367D9E-A26E-4299-BF6B-68D4237A7B3C}"/>
    <cellStyle name="Calcul 38 10" xfId="36905" xr:uid="{1E3C467E-8EE7-45AE-9F05-AA817D82D12A}"/>
    <cellStyle name="Calcul 38 11" xfId="39395" xr:uid="{E895E0B4-E88B-4025-B34A-36129BFEA928}"/>
    <cellStyle name="Calcul 38 12" xfId="42042" xr:uid="{74871512-4E62-4392-8893-665FB678CC56}"/>
    <cellStyle name="Calcul 38 2" xfId="16198" xr:uid="{5E61E962-6F0B-484A-AAD8-51F3476E432B}"/>
    <cellStyle name="Calcul 38 3" xfId="18939" xr:uid="{EC4DEBF0-A111-4B05-9E10-C5F70293DFAB}"/>
    <cellStyle name="Calcul 38 4" xfId="21612" xr:uid="{8CEAF41C-23EA-438D-A47E-4ADE3954BB94}"/>
    <cellStyle name="Calcul 38 5" xfId="24437" xr:uid="{7109FFE5-811E-4D31-8B43-7B700B724783}"/>
    <cellStyle name="Calcul 38 6" xfId="27003" xr:uid="{BEF0227B-8FCD-4CE1-953B-F701FA39ED46}"/>
    <cellStyle name="Calcul 38 7" xfId="29550" xr:uid="{5966419A-9891-49AD-9059-7EB2D37F58F3}"/>
    <cellStyle name="Calcul 38 8" xfId="32065" xr:uid="{6E2E9FB1-AFB6-41DD-9ED9-CAFEC74ACD1E}"/>
    <cellStyle name="Calcul 38 9" xfId="34465" xr:uid="{0EEEA90B-800F-4829-A53D-0B5C94D32595}"/>
    <cellStyle name="Calcul 39" xfId="12793" xr:uid="{D7BADFBA-1948-43C4-9881-0D0AC87270C2}"/>
    <cellStyle name="Calcul 39 10" xfId="36591" xr:uid="{70AEA65B-3521-4A81-90A6-E03CFD52D6FA}"/>
    <cellStyle name="Calcul 39 11" xfId="39079" xr:uid="{D7BD853B-4FAA-406F-BA79-28F29D5EB487}"/>
    <cellStyle name="Calcul 39 12" xfId="41699" xr:uid="{B226EA6D-184E-40B8-84C5-11B9DA3F03A6}"/>
    <cellStyle name="Calcul 39 2" xfId="15819" xr:uid="{33B2760A-4F28-4E1A-B536-473A7A2D5DE4}"/>
    <cellStyle name="Calcul 39 3" xfId="18589" xr:uid="{68D0E505-FF82-4032-AF2F-E0C6D827DCBA}"/>
    <cellStyle name="Calcul 39 4" xfId="21234" xr:uid="{CFC1E49A-E6AF-4FC4-BAFC-6DC9172D104F}"/>
    <cellStyle name="Calcul 39 5" xfId="24086" xr:uid="{33D0F36E-0F36-4D1E-A2A6-9CE47037A977}"/>
    <cellStyle name="Calcul 39 6" xfId="26632" xr:uid="{8DED54A2-9B8A-4A5B-A69D-E9A3A50F900F}"/>
    <cellStyle name="Calcul 39 7" xfId="29192" xr:uid="{F785B295-7E0E-41FB-B01E-2EA922DEB5E4}"/>
    <cellStyle name="Calcul 39 8" xfId="31777" xr:uid="{032A3881-7AD3-4EEE-A8FD-3C58802BD0FC}"/>
    <cellStyle name="Calcul 39 9" xfId="34178" xr:uid="{F9E4228F-6A17-4D6A-ABED-AB832D54AB2F}"/>
    <cellStyle name="Calcul 4" xfId="11670" xr:uid="{CFB3A7C4-B7F5-4B46-9BEF-CCAB762D4C62}"/>
    <cellStyle name="Calcul 4 10" xfId="35629" xr:uid="{C0009DB2-CE1A-446D-BC38-D75EEB2EBF56}"/>
    <cellStyle name="Calcul 4 11" xfId="38060" xr:uid="{C4428869-AA2C-4A78-9251-209E993F3B00}"/>
    <cellStyle name="Calcul 4 12" xfId="40653" xr:uid="{F008DC8F-28D8-42E1-BA3A-1559DDF449A5}"/>
    <cellStyle name="Calcul 4 2" xfId="14723" xr:uid="{7384CFFD-04D6-4B36-9068-0AFB562AFB08}"/>
    <cellStyle name="Calcul 4 3" xfId="17498" xr:uid="{66206733-DCA3-46E5-94BC-2F17EBCED5C5}"/>
    <cellStyle name="Calcul 4 4" xfId="20123" xr:uid="{EAE45A21-C5E8-4962-B97B-044D0FE9B860}"/>
    <cellStyle name="Calcul 4 5" xfId="22987" xr:uid="{B7ED7B5C-A9CD-429D-86F2-CBB725203E3A}"/>
    <cellStyle name="Calcul 4 6" xfId="25550" xr:uid="{CF1B1DC3-D56B-4D0F-A689-3B12917C6A65}"/>
    <cellStyle name="Calcul 4 7" xfId="28152" xr:uid="{6B708381-D1F5-40A0-83AB-586FFC9D48E2}"/>
    <cellStyle name="Calcul 4 8" xfId="30824" xr:uid="{C9CB8557-091E-48A4-B93B-EDB7D04EDFA5}"/>
    <cellStyle name="Calcul 4 9" xfId="33225" xr:uid="{01F8AD68-B3FF-4235-B791-7FC4152439DB}"/>
    <cellStyle name="Calcul 40" xfId="13181" xr:uid="{FD41A8A7-67E2-40A2-8963-620081DB665A}"/>
    <cellStyle name="Calcul 40 10" xfId="36909" xr:uid="{0B0B0EBA-AFED-407F-9810-0E9600289F2E}"/>
    <cellStyle name="Calcul 40 11" xfId="39399" xr:uid="{4C799990-A41B-4A82-8FBC-F3487196E22D}"/>
    <cellStyle name="Calcul 40 12" xfId="42046" xr:uid="{2ECE1B03-2447-4D2E-8D6E-423AE46547AE}"/>
    <cellStyle name="Calcul 40 2" xfId="16202" xr:uid="{0BFC6E5C-C775-4EE2-9404-42DFD329FE7A}"/>
    <cellStyle name="Calcul 40 3" xfId="18943" xr:uid="{A4DC795D-F3DB-4D7B-A1A9-C95C8188768E}"/>
    <cellStyle name="Calcul 40 4" xfId="21616" xr:uid="{687BC25C-5A39-4B48-AF2E-5866EA90D4C7}"/>
    <cellStyle name="Calcul 40 5" xfId="24441" xr:uid="{F9EC77BD-6553-4CCE-AB67-57FA5FB95655}"/>
    <cellStyle name="Calcul 40 6" xfId="27007" xr:uid="{493D6F07-8BE1-4C5A-A5CD-604FB6C7B36F}"/>
    <cellStyle name="Calcul 40 7" xfId="29554" xr:uid="{9BE0D759-29A1-43EA-BCE8-CA2716508086}"/>
    <cellStyle name="Calcul 40 8" xfId="32069" xr:uid="{D4E595CE-4960-4F41-A0F2-012756AEFD75}"/>
    <cellStyle name="Calcul 40 9" xfId="34469" xr:uid="{7362374D-490F-44C5-A4D2-0A2D169D46A5}"/>
    <cellStyle name="Calcul 41" xfId="13186" xr:uid="{A06F9D6A-FAA6-4FCB-9570-17D0F0213E65}"/>
    <cellStyle name="Calcul 41 10" xfId="36912" xr:uid="{F41C64A0-F57A-46CD-8403-3BA471E8D2F0}"/>
    <cellStyle name="Calcul 41 11" xfId="39404" xr:uid="{7B75201C-924D-402F-9403-A6A6988CFBB7}"/>
    <cellStyle name="Calcul 41 12" xfId="42051" xr:uid="{697DF1A7-231A-420F-A593-0BF2AAE62AFD}"/>
    <cellStyle name="Calcul 41 2" xfId="16207" xr:uid="{3108BA75-3076-4F28-BBB3-545880E72EA7}"/>
    <cellStyle name="Calcul 41 3" xfId="18948" xr:uid="{9E973DB9-FE50-469E-A591-A3FEFDF583C0}"/>
    <cellStyle name="Calcul 41 4" xfId="21621" xr:uid="{839568FA-B68A-4A44-AC04-922FF6864A93}"/>
    <cellStyle name="Calcul 41 5" xfId="24444" xr:uid="{5D9A6F55-6014-409E-9DDB-105A7F31BD4E}"/>
    <cellStyle name="Calcul 41 6" xfId="27012" xr:uid="{5875A841-2A1F-4503-9380-FC3631AAF71C}"/>
    <cellStyle name="Calcul 41 7" xfId="29559" xr:uid="{02026882-2BA3-468E-B2BE-811FB889BCC2}"/>
    <cellStyle name="Calcul 41 8" xfId="32074" xr:uid="{04DD13B3-390C-4099-A125-0774FADE6B19}"/>
    <cellStyle name="Calcul 41 9" xfId="34473" xr:uid="{4A15E9BA-0A48-4D3D-9358-C9EF20553D97}"/>
    <cellStyle name="Calcul 42" xfId="12810" xr:uid="{FFE0CADA-9078-43F1-9F42-7FFC3C3CE2FB}"/>
    <cellStyle name="Calcul 42 10" xfId="36599" xr:uid="{C353E584-AB73-4740-8BE8-45BAA3E860C4}"/>
    <cellStyle name="Calcul 42 11" xfId="39090" xr:uid="{7A147EBD-8D0F-4D3B-BB0D-394DA3184ACC}"/>
    <cellStyle name="Calcul 42 12" xfId="41710" xr:uid="{CE2B07D1-BCC9-4B1F-AD67-0A817C85A049}"/>
    <cellStyle name="Calcul 42 2" xfId="15836" xr:uid="{9C1C44A5-24A5-4531-925B-C4EDC08AE2C2}"/>
    <cellStyle name="Calcul 42 3" xfId="18604" xr:uid="{54CAA6E4-0D47-49E2-8F87-36C4ED05F3A2}"/>
    <cellStyle name="Calcul 42 4" xfId="21250" xr:uid="{235EF85D-4A40-443A-BEF7-907637E3DD80}"/>
    <cellStyle name="Calcul 42 5" xfId="24101" xr:uid="{660BB85C-10C7-4DD8-A25B-AB047CCF3276}"/>
    <cellStyle name="Calcul 42 6" xfId="26649" xr:uid="{A4133F8E-2AB2-4359-9E48-D572B7814FD3}"/>
    <cellStyle name="Calcul 42 7" xfId="29205" xr:uid="{B206F879-129A-4ACA-BD80-07D6075CFAF6}"/>
    <cellStyle name="Calcul 42 8" xfId="31785" xr:uid="{46536A34-3EBB-488A-95B4-D4B8E9914E5E}"/>
    <cellStyle name="Calcul 42 9" xfId="34186" xr:uid="{5AE2AD85-44D1-4666-A1BE-208A7948CD2D}"/>
    <cellStyle name="Calcul 43" xfId="13190" xr:uid="{A63D7D12-FA80-4657-9915-D0F43F421E92}"/>
    <cellStyle name="Calcul 43 10" xfId="36916" xr:uid="{5FA35203-1192-4AC6-A085-2627A8C76DD7}"/>
    <cellStyle name="Calcul 43 11" xfId="39408" xr:uid="{EA1DFE63-CF32-4635-8FC7-F4E724098FFE}"/>
    <cellStyle name="Calcul 43 12" xfId="42055" xr:uid="{DBF2D095-A5D7-4240-AB78-24CF00ADD4EA}"/>
    <cellStyle name="Calcul 43 2" xfId="16211" xr:uid="{3F2F5A8D-FA73-4AC8-9785-A3126B5755AC}"/>
    <cellStyle name="Calcul 43 3" xfId="18952" xr:uid="{62C158CD-562E-467C-87D4-AB46082930CC}"/>
    <cellStyle name="Calcul 43 4" xfId="21625" xr:uid="{B82F2AEF-A3D6-448E-B5C0-FD53C519670F}"/>
    <cellStyle name="Calcul 43 5" xfId="24448" xr:uid="{D8DD2BA9-A607-4140-BB16-AA9ED8C7D1D4}"/>
    <cellStyle name="Calcul 43 6" xfId="27016" xr:uid="{DF74E197-BED4-406B-863E-A851F0E09ACF}"/>
    <cellStyle name="Calcul 43 7" xfId="29563" xr:uid="{3DA5D948-C11A-43C8-BCA1-1DCB3E764345}"/>
    <cellStyle name="Calcul 43 8" xfId="32078" xr:uid="{A30188F8-D47E-417B-91CA-43C0C034F29C}"/>
    <cellStyle name="Calcul 43 9" xfId="34477" xr:uid="{5AD274DB-503F-464D-B394-7F6AEF0B01E8}"/>
    <cellStyle name="Calcul 44" xfId="12813" xr:uid="{50625341-9B51-4D99-B8BB-E1479696FA1C}"/>
    <cellStyle name="Calcul 44 10" xfId="36602" xr:uid="{DC2D6126-E618-40E8-8343-5BBFA2CB3D64}"/>
    <cellStyle name="Calcul 44 11" xfId="39093" xr:uid="{F1AB45AC-068F-4EF3-992A-FF1EF9806982}"/>
    <cellStyle name="Calcul 44 12" xfId="41713" xr:uid="{BDE4A0D7-5B84-43DD-999D-1CB1C29ECA39}"/>
    <cellStyle name="Calcul 44 2" xfId="15839" xr:uid="{AD1313B2-5BFB-466E-BA23-0DB10A3756A0}"/>
    <cellStyle name="Calcul 44 3" xfId="18607" xr:uid="{17E9210D-590E-4FD6-90D2-AE68DB35F6F5}"/>
    <cellStyle name="Calcul 44 4" xfId="21253" xr:uid="{418ADB83-36D1-4DEB-96CF-B79EBA4A7CA7}"/>
    <cellStyle name="Calcul 44 5" xfId="24104" xr:uid="{0796FE3F-89D2-4A25-BB8F-F1D2971EE6F1}"/>
    <cellStyle name="Calcul 44 6" xfId="26652" xr:uid="{84DD399C-6035-43AA-88CC-F20B0EAEE778}"/>
    <cellStyle name="Calcul 44 7" xfId="29208" xr:uid="{92613E0D-F972-4B7B-8AC0-EBCB8426452F}"/>
    <cellStyle name="Calcul 44 8" xfId="31788" xr:uid="{EC241454-F88F-4E58-B0CA-2FB5F4B3D7D8}"/>
    <cellStyle name="Calcul 44 9" xfId="34189" xr:uid="{D725B903-142F-4A14-BC8F-C873AE841E1F}"/>
    <cellStyle name="Calcul 45" xfId="9815" xr:uid="{D98219E0-830B-4A73-B207-64441CDC7603}"/>
    <cellStyle name="Calcul 46" xfId="9853" xr:uid="{50795041-A2DB-489F-808B-AE059BB0D64A}"/>
    <cellStyle name="Calcul 47" xfId="9855" xr:uid="{5184AAD3-D00F-4782-98C8-89EE5FF5107B}"/>
    <cellStyle name="Calcul 48" xfId="9857" xr:uid="{227D7DAD-4F1E-4E99-B8EC-B9C683A2557E}"/>
    <cellStyle name="Calcul 5" xfId="11529" xr:uid="{ABB51620-53BD-42A5-B05E-C10D0A72F01C}"/>
    <cellStyle name="Calcul 5 10" xfId="21230" xr:uid="{F58EA5FE-5D92-444C-BC98-B03DB7539701}"/>
    <cellStyle name="Calcul 5 11" xfId="24190" xr:uid="{FD010EE7-C1D2-4F50-A40D-8EF14800D792}"/>
    <cellStyle name="Calcul 5 12" xfId="40531" xr:uid="{01BC0D8E-1E1E-43B7-B4F4-F45F9E9696CC}"/>
    <cellStyle name="Calcul 5 2" xfId="14594" xr:uid="{424CA9FF-17F7-4089-B3BE-ED1212C327BF}"/>
    <cellStyle name="Calcul 5 3" xfId="17364" xr:uid="{ECBC1817-4967-4859-A6FE-B6BBCC3C7C12}"/>
    <cellStyle name="Calcul 5 4" xfId="10144" xr:uid="{C90AB596-8B65-4F12-8315-D85C9525E3F8}"/>
    <cellStyle name="Calcul 5 5" xfId="22854" xr:uid="{D2D750AC-ACB5-4288-B2B2-1E84649747C3}"/>
    <cellStyle name="Calcul 5 6" xfId="10990" xr:uid="{23BA8A76-B48F-4640-9FA0-8197E3F86A8B}"/>
    <cellStyle name="Calcul 5 7" xfId="11128" xr:uid="{01F8A217-B177-4356-98FB-AFF603268FCC}"/>
    <cellStyle name="Calcul 5 8" xfId="30719" xr:uid="{457A97F5-CC2A-432E-AED0-13E9304EE808}"/>
    <cellStyle name="Calcul 5 9" xfId="18743" xr:uid="{212446DE-0B3E-4512-B233-E76B1F3DA9DA}"/>
    <cellStyle name="Calcul 6" xfId="11668" xr:uid="{AE108EC2-8CCB-4623-90A8-AD1E92D80106}"/>
    <cellStyle name="Calcul 6 10" xfId="35627" xr:uid="{A04F2A73-6C06-4740-B729-767229C5232C}"/>
    <cellStyle name="Calcul 6 11" xfId="38058" xr:uid="{5A74C4F7-79EE-4649-B920-DE2EC00D9C8D}"/>
    <cellStyle name="Calcul 6 12" xfId="40651" xr:uid="{00309B43-8B0B-4280-BF97-6B15576B3F40}"/>
    <cellStyle name="Calcul 6 2" xfId="14721" xr:uid="{3C57673F-6C1C-449C-ABD4-7A0A0C74110B}"/>
    <cellStyle name="Calcul 6 3" xfId="17496" xr:uid="{D38732FA-FB57-43BC-80A0-09BAF9998A85}"/>
    <cellStyle name="Calcul 6 4" xfId="20121" xr:uid="{E27CD13C-BD48-4025-B9CD-34295DC391A4}"/>
    <cellStyle name="Calcul 6 5" xfId="22985" xr:uid="{2A4C049F-5215-4D63-B6D0-71AA17A8DCBF}"/>
    <cellStyle name="Calcul 6 6" xfId="25548" xr:uid="{44EC2DD9-6BC8-43A6-B88B-1304CE7C7D53}"/>
    <cellStyle name="Calcul 6 7" xfId="28150" xr:uid="{0C616E6C-3400-4499-9FB8-DF5334EAFB43}"/>
    <cellStyle name="Calcul 6 8" xfId="30822" xr:uid="{2952FA72-D026-49D1-8DA8-82DDE1A851E3}"/>
    <cellStyle name="Calcul 6 9" xfId="33223" xr:uid="{F7850226-DE03-44F5-BA4F-0879A731F3C9}"/>
    <cellStyle name="Calcul 7" xfId="11536" xr:uid="{9B514664-9BA5-4CB8-918A-44733FA6F32C}"/>
    <cellStyle name="Calcul 7 10" xfId="21257" xr:uid="{BE53FFD9-6F8C-4940-80CF-BE6D3031F455}"/>
    <cellStyle name="Calcul 7 11" xfId="24222" xr:uid="{0199553F-0A54-413F-AA3C-565BEADF8D2C}"/>
    <cellStyle name="Calcul 7 12" xfId="40538" xr:uid="{CECF96F3-27DF-4DF8-9659-1E76A4A45C4E}"/>
    <cellStyle name="Calcul 7 2" xfId="14601" xr:uid="{EB607D6D-83C8-4924-84C5-8B647B893FC4}"/>
    <cellStyle name="Calcul 7 3" xfId="17371" xr:uid="{C3E48A22-7FF3-4946-A5C7-217FE1409F7E}"/>
    <cellStyle name="Calcul 7 4" xfId="10150" xr:uid="{66B42E86-8931-4C3C-B2B8-69B04A41D830}"/>
    <cellStyle name="Calcul 7 5" xfId="22861" xr:uid="{2DCBEF6A-D3A8-44E1-AB03-94CBFB8CB9D5}"/>
    <cellStyle name="Calcul 7 6" xfId="10997" xr:uid="{6AB93ECD-2506-4481-9129-A527170911DA}"/>
    <cellStyle name="Calcul 7 7" xfId="11135" xr:uid="{001509EB-C0E5-45F4-A7D1-92AB8EAF402B}"/>
    <cellStyle name="Calcul 7 8" xfId="30725" xr:uid="{D902AAC7-8CD7-472F-87DC-356B709A5AF6}"/>
    <cellStyle name="Calcul 7 9" xfId="18767" xr:uid="{0CCAF8CD-1A64-47FF-8964-47EC271F23BD}"/>
    <cellStyle name="Calcul 8" xfId="11677" xr:uid="{B291C2A2-A5E6-4CB3-BFAB-C56E52D7524F}"/>
    <cellStyle name="Calcul 8 10" xfId="35631" xr:uid="{C65BFAFA-3D4F-4884-8AFC-DF114AFD4E60}"/>
    <cellStyle name="Calcul 8 11" xfId="38064" xr:uid="{207884A5-F49D-4464-B96B-0F29FC4BAD60}"/>
    <cellStyle name="Calcul 8 12" xfId="40656" xr:uid="{354111EB-5FF1-4F6F-82BB-C1527405D671}"/>
    <cellStyle name="Calcul 8 2" xfId="14730" xr:uid="{A123649C-9C2D-4F69-9F8A-820DA0291C17}"/>
    <cellStyle name="Calcul 8 3" xfId="17504" xr:uid="{29E5F867-8223-48F5-9D44-5C30603A0BCE}"/>
    <cellStyle name="Calcul 8 4" xfId="20130" xr:uid="{EC73A07B-E995-46D6-A250-2BD687A77D6E}"/>
    <cellStyle name="Calcul 8 5" xfId="22994" xr:uid="{94D6E627-8925-489C-85C1-EBA01E93C6F9}"/>
    <cellStyle name="Calcul 8 6" xfId="25553" xr:uid="{E2658FB4-8689-4159-8783-8A5ED2921005}"/>
    <cellStyle name="Calcul 8 7" xfId="28155" xr:uid="{D96C7D98-FA22-444F-865C-19C97D5967F9}"/>
    <cellStyle name="Calcul 8 8" xfId="30829" xr:uid="{7E36812E-CF73-43A6-9482-80E5239CC6AC}"/>
    <cellStyle name="Calcul 8 9" xfId="33228" xr:uid="{56BB48D8-0589-40E3-A42C-2A5864E4666E}"/>
    <cellStyle name="Calcul 9" xfId="11548" xr:uid="{B56348E0-C8D1-45C4-B303-965E36E3F1E8}"/>
    <cellStyle name="Calcul 9 10" xfId="22674" xr:uid="{E9C13DC8-7BBC-42FF-8B5F-5DAC410AB375}"/>
    <cellStyle name="Calcul 9 11" xfId="24250" xr:uid="{59FBCFBA-01C1-4460-8EB9-3645FB03B6B8}"/>
    <cellStyle name="Calcul 9 12" xfId="40550" xr:uid="{86697534-3CA1-40CB-A921-27D3798A6519}"/>
    <cellStyle name="Calcul 9 2" xfId="14613" xr:uid="{842FE7F4-3466-44D8-85A1-3B22ADE6C5A2}"/>
    <cellStyle name="Calcul 9 3" xfId="17381" xr:uid="{FD167D8F-9C8B-457D-8577-30E3F5C5D8EA}"/>
    <cellStyle name="Calcul 9 4" xfId="10167" xr:uid="{627B52AA-B116-48D5-AA3C-03A1806E6095}"/>
    <cellStyle name="Calcul 9 5" xfId="22872" xr:uid="{81F3A6B2-6499-4E20-AB88-5CA11E5976E1}"/>
    <cellStyle name="Calcul 9 6" xfId="11008" xr:uid="{A3EF580A-D1F6-4680-A5F8-67EFD2B8D652}"/>
    <cellStyle name="Calcul 9 7" xfId="11147" xr:uid="{E8ACC6AE-2233-4486-9539-6B803495EA40}"/>
    <cellStyle name="Calcul 9 8" xfId="30729" xr:uid="{4E1AAE44-A918-43FB-AAFF-6A8A8E4E9F51}"/>
    <cellStyle name="Calcul 9 9" xfId="18808" xr:uid="{2D25B1E9-4580-4ECE-A10D-ACA2CA54171C}"/>
    <cellStyle name="Calculation 2" xfId="36" xr:uid="{00000000-0005-0000-0000-0000FF020000}"/>
    <cellStyle name="Calculation 2 10" xfId="9745" xr:uid="{00000000-0005-0000-0000-000000030000}"/>
    <cellStyle name="Calculation 2 10 10" xfId="11999" xr:uid="{BF556C58-4F81-4CD8-BFA7-CC41ACF02591}"/>
    <cellStyle name="Calculation 2 10 10 10" xfId="35931" xr:uid="{3B503CB6-87B8-4A00-B131-05848DD79D3A}"/>
    <cellStyle name="Calculation 2 10 10 11" xfId="38373" xr:uid="{3C49361C-EC5D-4C92-AE54-B5B728E966EE}"/>
    <cellStyle name="Calculation 2 10 10 12" xfId="40969" xr:uid="{157B184B-7426-45CE-A1D8-9511CA3DFCA8}"/>
    <cellStyle name="Calculation 2 10 10 2" xfId="15052" xr:uid="{D0722B94-5C42-44F2-B073-2F8903873C22}"/>
    <cellStyle name="Calculation 2 10 10 3" xfId="17825" xr:uid="{24F34FFB-4133-40B7-86B0-DB9CF9D426E1}"/>
    <cellStyle name="Calculation 2 10 10 4" xfId="20448" xr:uid="{5078748A-226F-4BE0-850F-169748F5C822}"/>
    <cellStyle name="Calculation 2 10 10 5" xfId="23308" xr:uid="{18C3DA8E-A672-4AB4-AFFD-C493F9FFB9B9}"/>
    <cellStyle name="Calculation 2 10 10 6" xfId="25865" xr:uid="{484C29D2-78E8-4910-AFCC-B438BEF686D5}"/>
    <cellStyle name="Calculation 2 10 10 7" xfId="28466" xr:uid="{37E4DF91-B5E9-4999-A692-525164847A0C}"/>
    <cellStyle name="Calculation 2 10 10 8" xfId="31141" xr:uid="{E418B6E1-BAE8-4152-A1BE-E6D69D6E240A}"/>
    <cellStyle name="Calculation 2 10 10 9" xfId="33540" xr:uid="{EA04E9C3-9B17-4CA6-AFB3-E387A98F76BA}"/>
    <cellStyle name="Calculation 2 10 11" xfId="13325" xr:uid="{6566E035-26E2-4CE3-8B48-50B09EDF2423}"/>
    <cellStyle name="Calculation 2 10 11 10" xfId="37048" xr:uid="{A43DB999-2E43-4636-BC22-7DEC798A398D}"/>
    <cellStyle name="Calculation 2 10 11 11" xfId="39541" xr:uid="{0FC2FD78-E5B2-4805-8AC6-EAE63EED527C}"/>
    <cellStyle name="Calculation 2 10 11 12" xfId="42188" xr:uid="{BD8876EA-9371-458F-B67D-287178987130}"/>
    <cellStyle name="Calculation 2 10 11 2" xfId="16346" xr:uid="{3912EB49-A8B8-46BF-9381-E7F4FFF36DA9}"/>
    <cellStyle name="Calculation 2 10 11 3" xfId="19086" xr:uid="{580E518A-CCCA-410D-8CF7-6A600CBAEA0E}"/>
    <cellStyle name="Calculation 2 10 11 4" xfId="21760" xr:uid="{3C8DAA4F-6627-4D9C-8556-32A1B0FFE975}"/>
    <cellStyle name="Calculation 2 10 11 5" xfId="24583" xr:uid="{61D1E1CD-2339-445B-84C7-1ACA1415F2A4}"/>
    <cellStyle name="Calculation 2 10 11 6" xfId="27151" xr:uid="{19C80EE7-1CEB-4F67-BB60-DF9BD5B741BB}"/>
    <cellStyle name="Calculation 2 10 11 7" xfId="29698" xr:uid="{05C1EABA-BEE9-4C83-9994-46457CC82B8C}"/>
    <cellStyle name="Calculation 2 10 11 8" xfId="32212" xr:uid="{755A8F11-56CA-4A7A-A976-FE971B969644}"/>
    <cellStyle name="Calculation 2 10 11 9" xfId="34612" xr:uid="{0DE63B6A-2897-4D97-8772-CEF9330EF9DF}"/>
    <cellStyle name="Calculation 2 10 12" xfId="13383" xr:uid="{4A290933-B5A7-4E9A-A5CC-9DC4BCD07198}"/>
    <cellStyle name="Calculation 2 10 12 10" xfId="37106" xr:uid="{0DAC0B27-6489-4872-8E9C-3FBF98BC7693}"/>
    <cellStyle name="Calculation 2 10 12 11" xfId="39599" xr:uid="{1B73FB46-164D-4203-8580-E38A18D4DB36}"/>
    <cellStyle name="Calculation 2 10 12 12" xfId="42246" xr:uid="{048323FA-CEDA-4DF7-A2F3-46A6D2B83C7F}"/>
    <cellStyle name="Calculation 2 10 12 2" xfId="16404" xr:uid="{5FDB1C32-46FC-40A3-B075-503BCB0F0810}"/>
    <cellStyle name="Calculation 2 10 12 3" xfId="19144" xr:uid="{B61722FA-6085-4539-964F-6D4BD769F3CA}"/>
    <cellStyle name="Calculation 2 10 12 4" xfId="21818" xr:uid="{C248F4DA-60D9-4E65-9C24-2D5746DA7E82}"/>
    <cellStyle name="Calculation 2 10 12 5" xfId="24641" xr:uid="{A6C1ABD3-0E42-404B-AD70-ED40327740B3}"/>
    <cellStyle name="Calculation 2 10 12 6" xfId="27209" xr:uid="{B1F4EE05-89CB-41D8-8AAF-94CDCC2351FE}"/>
    <cellStyle name="Calculation 2 10 12 7" xfId="29756" xr:uid="{2FA190C8-5115-4773-9964-EF629D61838A}"/>
    <cellStyle name="Calculation 2 10 12 8" xfId="32270" xr:uid="{56028CE8-6166-47DC-AD20-BA9CFD458524}"/>
    <cellStyle name="Calculation 2 10 12 9" xfId="34670" xr:uid="{BE131533-AC6B-41F9-85A6-56126EBE9723}"/>
    <cellStyle name="Calculation 2 10 13" xfId="13407" xr:uid="{BDCA331B-1BEA-4E3E-A352-378E60CE2A5E}"/>
    <cellStyle name="Calculation 2 10 13 10" xfId="37130" xr:uid="{9B40FC74-81D4-4500-A09F-391D0DAB48A9}"/>
    <cellStyle name="Calculation 2 10 13 11" xfId="39623" xr:uid="{6256195E-52F6-44E9-BB82-3275341FE537}"/>
    <cellStyle name="Calculation 2 10 13 12" xfId="42270" xr:uid="{6D2C1E57-C6B3-4AF4-A91E-BA47EEC882C2}"/>
    <cellStyle name="Calculation 2 10 13 2" xfId="16428" xr:uid="{D1D39066-D321-446C-B4A5-6FC2B62F43EB}"/>
    <cellStyle name="Calculation 2 10 13 3" xfId="19168" xr:uid="{A472B8B6-C37B-47A4-A18E-884540110B8A}"/>
    <cellStyle name="Calculation 2 10 13 4" xfId="21842" xr:uid="{E4C7F342-2B63-4E83-858A-E4B6A9066ADE}"/>
    <cellStyle name="Calculation 2 10 13 5" xfId="24665" xr:uid="{0BAC694D-2145-45CD-9304-15FC91F04B97}"/>
    <cellStyle name="Calculation 2 10 13 6" xfId="27233" xr:uid="{3DEB78FA-023B-4530-AE0A-57664C615531}"/>
    <cellStyle name="Calculation 2 10 13 7" xfId="29780" xr:uid="{6E2CAE1E-03DC-40CE-B63A-3B61177F153C}"/>
    <cellStyle name="Calculation 2 10 13 8" xfId="32294" xr:uid="{EC83CFC0-8089-45AE-8BCE-010519AB2B63}"/>
    <cellStyle name="Calculation 2 10 13 9" xfId="34694" xr:uid="{E38093C1-4864-43C7-B1CB-35229CDC67E8}"/>
    <cellStyle name="Calculation 2 10 14" xfId="13461" xr:uid="{29070152-37FB-4C4C-A8F5-EE24B0A98707}"/>
    <cellStyle name="Calculation 2 10 14 10" xfId="37184" xr:uid="{1A8F8326-C126-4CF1-BF68-198518EBB0C5}"/>
    <cellStyle name="Calculation 2 10 14 11" xfId="39677" xr:uid="{0B3D0F0A-7F7D-4C0B-B45C-FF2D88D9512D}"/>
    <cellStyle name="Calculation 2 10 14 12" xfId="42324" xr:uid="{B4685555-BAA0-4046-AE36-3658248EA26D}"/>
    <cellStyle name="Calculation 2 10 14 2" xfId="16482" xr:uid="{61512AEB-587B-4A6E-89A4-F0A05EDE6520}"/>
    <cellStyle name="Calculation 2 10 14 3" xfId="19222" xr:uid="{D298A160-DADE-4BA1-889C-5396D2E78CE3}"/>
    <cellStyle name="Calculation 2 10 14 4" xfId="21896" xr:uid="{94B12078-E421-427E-88CD-67A2A5F9E96C}"/>
    <cellStyle name="Calculation 2 10 14 5" xfId="24719" xr:uid="{5FA54E1E-DC87-4F62-97CF-EFD9EFE97CE1}"/>
    <cellStyle name="Calculation 2 10 14 6" xfId="27287" xr:uid="{3118465E-4DC2-4DBC-9C8F-5D8683E75F21}"/>
    <cellStyle name="Calculation 2 10 14 7" xfId="29834" xr:uid="{6D113C28-58BF-4AC1-BC2B-3DB677AAE631}"/>
    <cellStyle name="Calculation 2 10 14 8" xfId="32348" xr:uid="{508BF238-39B9-4A69-A500-948D2E5BB17E}"/>
    <cellStyle name="Calculation 2 10 14 9" xfId="34748" xr:uid="{4880CCFC-5347-4768-A876-A35F53279C46}"/>
    <cellStyle name="Calculation 2 10 15" xfId="13521" xr:uid="{D11DAC58-3180-4398-B9AD-9D297A38860F}"/>
    <cellStyle name="Calculation 2 10 15 10" xfId="37244" xr:uid="{C5A33493-82C6-4DCF-833B-084CB040F6E7}"/>
    <cellStyle name="Calculation 2 10 15 11" xfId="39737" xr:uid="{5D0617CE-B21D-4159-8CC9-2568D0A6D60D}"/>
    <cellStyle name="Calculation 2 10 15 12" xfId="42384" xr:uid="{46031148-8507-499D-A1EF-818B2B2442F8}"/>
    <cellStyle name="Calculation 2 10 15 2" xfId="16542" xr:uid="{B6504376-CC5E-4E4A-97DD-2C6BF59D4EAD}"/>
    <cellStyle name="Calculation 2 10 15 3" xfId="19282" xr:uid="{D6EBF810-D004-4AD3-9C2F-F13A900BB557}"/>
    <cellStyle name="Calculation 2 10 15 4" xfId="21956" xr:uid="{56036ECE-B515-46E2-85F1-723DB29FB6F8}"/>
    <cellStyle name="Calculation 2 10 15 5" xfId="24779" xr:uid="{4EE7954E-0A26-413D-B12B-BCFC5F571CCE}"/>
    <cellStyle name="Calculation 2 10 15 6" xfId="27347" xr:uid="{08436C81-CF9F-498F-B612-0AA76FD264F1}"/>
    <cellStyle name="Calculation 2 10 15 7" xfId="29894" xr:uid="{9E16EAF1-F4C8-44A9-A551-49B6AF6D083A}"/>
    <cellStyle name="Calculation 2 10 15 8" xfId="32408" xr:uid="{65427B16-4151-45FB-AD0B-69B7BF9BD396}"/>
    <cellStyle name="Calculation 2 10 15 9" xfId="34808" xr:uid="{23A3F73E-119A-4444-BF84-7E339A7883F5}"/>
    <cellStyle name="Calculation 2 10 16" xfId="13568" xr:uid="{9E11D862-3D47-4B01-88DC-AE1B87E88DCA}"/>
    <cellStyle name="Calculation 2 10 16 10" xfId="37291" xr:uid="{302D4023-BE88-459C-971E-38B9DFB90E7C}"/>
    <cellStyle name="Calculation 2 10 16 11" xfId="39784" xr:uid="{96895C8F-06D8-484B-88B3-E38D6F16DDCC}"/>
    <cellStyle name="Calculation 2 10 16 12" xfId="42431" xr:uid="{8FD2D2A5-7681-4DC3-B73D-30E50282A918}"/>
    <cellStyle name="Calculation 2 10 16 2" xfId="16589" xr:uid="{CBC4BC9D-BC75-4EE1-B26B-565E2F9ADE04}"/>
    <cellStyle name="Calculation 2 10 16 3" xfId="19329" xr:uid="{444CA6B8-DF5B-44BA-8A80-AB670D54813F}"/>
    <cellStyle name="Calculation 2 10 16 4" xfId="22003" xr:uid="{B7BD795A-FAE7-40A4-B1F1-A15554E17E21}"/>
    <cellStyle name="Calculation 2 10 16 5" xfId="24826" xr:uid="{E0DAA4BF-B7CE-4268-A2CB-4DBAC4A77E70}"/>
    <cellStyle name="Calculation 2 10 16 6" xfId="27394" xr:uid="{78D44B46-AB81-4388-BC8C-FDB7F5AEAFF5}"/>
    <cellStyle name="Calculation 2 10 16 7" xfId="29941" xr:uid="{61BC1DFC-DCA9-4F74-87F0-B34B833265A1}"/>
    <cellStyle name="Calculation 2 10 16 8" xfId="32455" xr:uid="{9D96EF95-265E-4F1A-A2CB-B69CAE87BE8A}"/>
    <cellStyle name="Calculation 2 10 16 9" xfId="34855" xr:uid="{0E5A555F-BF1D-4114-B44C-D07CC9876549}"/>
    <cellStyle name="Calculation 2 10 17" xfId="13617" xr:uid="{F3593ABE-8447-47BB-A47A-DCD179487139}"/>
    <cellStyle name="Calculation 2 10 17 10" xfId="37340" xr:uid="{F32C128B-C56A-40FB-B495-F938343DB220}"/>
    <cellStyle name="Calculation 2 10 17 11" xfId="39833" xr:uid="{F29748B3-9211-4889-A2B1-D759B32D84D2}"/>
    <cellStyle name="Calculation 2 10 17 12" xfId="42480" xr:uid="{6ECD0FDF-6A2A-4FB2-AD49-8F0F0826AB08}"/>
    <cellStyle name="Calculation 2 10 17 2" xfId="16638" xr:uid="{D498EFD6-9A18-40CF-AD51-C490258A046D}"/>
    <cellStyle name="Calculation 2 10 17 3" xfId="19378" xr:uid="{AD6EA960-F8C2-4967-8238-BE79A196FAC0}"/>
    <cellStyle name="Calculation 2 10 17 4" xfId="22052" xr:uid="{DA1F5E57-B7E4-49DA-B701-B5471409BECA}"/>
    <cellStyle name="Calculation 2 10 17 5" xfId="24875" xr:uid="{4DE1E705-53A4-4072-9BC2-0E0F4E6E187B}"/>
    <cellStyle name="Calculation 2 10 17 6" xfId="27443" xr:uid="{30CFFFDB-8A46-4720-8E2D-438E03B19FFC}"/>
    <cellStyle name="Calculation 2 10 17 7" xfId="29990" xr:uid="{D4746F94-FA78-4D7E-8E68-127B82559E9F}"/>
    <cellStyle name="Calculation 2 10 17 8" xfId="32504" xr:uid="{1DE2F6B9-794C-4F3F-BBC6-E86D22900B68}"/>
    <cellStyle name="Calculation 2 10 17 9" xfId="34904" xr:uid="{2690E864-3366-4891-8A64-40534E1EE5E4}"/>
    <cellStyle name="Calculation 2 10 18" xfId="13646" xr:uid="{D78F6453-8C93-42DD-B23A-35384863242D}"/>
    <cellStyle name="Calculation 2 10 18 10" xfId="37369" xr:uid="{A9145CF3-18D4-4D67-8C5C-BDA5E93AA78B}"/>
    <cellStyle name="Calculation 2 10 18 11" xfId="39862" xr:uid="{61C7C5AC-0B4C-44F4-889F-431ABD75E0FE}"/>
    <cellStyle name="Calculation 2 10 18 12" xfId="42509" xr:uid="{784D48EF-0578-4C74-8248-F58A3D62AE10}"/>
    <cellStyle name="Calculation 2 10 18 2" xfId="16667" xr:uid="{05827226-25EA-42FE-B97D-364A3837B24A}"/>
    <cellStyle name="Calculation 2 10 18 3" xfId="19407" xr:uid="{59CA185A-8A39-4257-BA49-6C85A168AD8E}"/>
    <cellStyle name="Calculation 2 10 18 4" xfId="22081" xr:uid="{001003CF-FF48-4855-BD1C-EC4DB0F74496}"/>
    <cellStyle name="Calculation 2 10 18 5" xfId="24904" xr:uid="{CE654E82-E3CC-497B-A584-456FBF992187}"/>
    <cellStyle name="Calculation 2 10 18 6" xfId="27472" xr:uid="{B23DBCE8-FA21-4C04-B574-F517F2DD4538}"/>
    <cellStyle name="Calculation 2 10 18 7" xfId="30019" xr:uid="{7BCE5D9A-CA85-4D50-8DFD-615D8CE3B615}"/>
    <cellStyle name="Calculation 2 10 18 8" xfId="32533" xr:uid="{BDE1B6AE-CD39-4AE3-8173-6697533ED4B6}"/>
    <cellStyle name="Calculation 2 10 18 9" xfId="34933" xr:uid="{EFB8C3FE-631F-46E6-A889-3D7D77BC1899}"/>
    <cellStyle name="Calculation 2 10 19" xfId="13224" xr:uid="{1B937B72-EEB6-415F-AB5E-46571067C5C8}"/>
    <cellStyle name="Calculation 2 10 19 10" xfId="36950" xr:uid="{0AC82048-0C6B-4E0E-AF19-28F16BFDF274}"/>
    <cellStyle name="Calculation 2 10 19 11" xfId="39442" xr:uid="{61E0B4C3-1366-4398-B8EC-1E476B071F8A}"/>
    <cellStyle name="Calculation 2 10 19 12" xfId="42089" xr:uid="{27E1628A-5773-42D3-8C5B-B9BBA5F4F437}"/>
    <cellStyle name="Calculation 2 10 19 2" xfId="16245" xr:uid="{A4167322-0944-4BA5-97F4-06393E90B405}"/>
    <cellStyle name="Calculation 2 10 19 3" xfId="18986" xr:uid="{35D7C7F4-45AE-4FBA-941C-8F515F74333A}"/>
    <cellStyle name="Calculation 2 10 19 4" xfId="21659" xr:uid="{A7C6E4EB-EAF7-400C-B25B-FBAC76B87EFD}"/>
    <cellStyle name="Calculation 2 10 19 5" xfId="24482" xr:uid="{A3E81536-BD48-4E37-BE84-E33B89C02DA7}"/>
    <cellStyle name="Calculation 2 10 19 6" xfId="27050" xr:uid="{545BB0DC-5EBE-4162-BABE-F8E806FC5ED6}"/>
    <cellStyle name="Calculation 2 10 19 7" xfId="29597" xr:uid="{FFFF9051-D368-4731-AF2D-CCB734EDCBAF}"/>
    <cellStyle name="Calculation 2 10 19 8" xfId="32112" xr:uid="{2044418C-1BC9-4CD9-8326-0F48DCED24BF}"/>
    <cellStyle name="Calculation 2 10 19 9" xfId="34511" xr:uid="{2902F5D4-0375-4D1E-96E7-B7F7E7DC3E5E}"/>
    <cellStyle name="Calculation 2 10 2" xfId="11754" xr:uid="{9302639B-56E9-4FB0-B647-8DB07831A76C}"/>
    <cellStyle name="Calculation 2 10 2 10" xfId="35698" xr:uid="{54372939-A4EB-49B8-AB78-AB9B8339B394}"/>
    <cellStyle name="Calculation 2 10 2 11" xfId="38132" xr:uid="{5ABC9FE0-3D78-4B74-8C52-AA032947108A}"/>
    <cellStyle name="Calculation 2 10 2 12" xfId="40726" xr:uid="{5187A820-9596-4E49-80D4-1B1CACC88EFF}"/>
    <cellStyle name="Calculation 2 10 2 2" xfId="14807" xr:uid="{7D986C7B-1C39-4BA6-9337-5A978BC6BD2F}"/>
    <cellStyle name="Calculation 2 10 2 3" xfId="17581" xr:uid="{C6B2AB61-2F19-406B-A123-4D2B8FE01B1A}"/>
    <cellStyle name="Calculation 2 10 2 4" xfId="20204" xr:uid="{1A0C506C-9D4B-4207-B36C-871F1EAAD0D3}"/>
    <cellStyle name="Calculation 2 10 2 5" xfId="23063" xr:uid="{72965C5B-3693-4360-B411-EA57DFA25B37}"/>
    <cellStyle name="Calculation 2 10 2 6" xfId="25622" xr:uid="{3C8CE7DD-A7C0-4377-B802-00107CD90D58}"/>
    <cellStyle name="Calculation 2 10 2 7" xfId="28225" xr:uid="{B1BEE3F3-330D-45A3-AA47-5FCBB5EF2897}"/>
    <cellStyle name="Calculation 2 10 2 8" xfId="30898" xr:uid="{218E389E-CD07-4D19-89E0-E38475C071E4}"/>
    <cellStyle name="Calculation 2 10 2 9" xfId="33297" xr:uid="{C7D5CEC9-DCA0-4C88-A65E-099D83C61BDF}"/>
    <cellStyle name="Calculation 2 10 20" xfId="13727" xr:uid="{7EE7DF3F-4829-4E96-80CD-4BDBA7FF216E}"/>
    <cellStyle name="Calculation 2 10 20 10" xfId="37450" xr:uid="{B6556801-E84D-4D3D-914B-DAF51F72AB5B}"/>
    <cellStyle name="Calculation 2 10 20 11" xfId="39943" xr:uid="{F17614C3-18D2-4177-8836-101519612041}"/>
    <cellStyle name="Calculation 2 10 20 12" xfId="42590" xr:uid="{676FB13F-D1C4-4423-B9D0-017DF9742591}"/>
    <cellStyle name="Calculation 2 10 20 2" xfId="16748" xr:uid="{7A0D7E4F-8F8A-4305-8E57-50913576581A}"/>
    <cellStyle name="Calculation 2 10 20 3" xfId="19488" xr:uid="{68C79CC6-F451-47B1-A274-8A7AF8632552}"/>
    <cellStyle name="Calculation 2 10 20 4" xfId="22162" xr:uid="{D4EC406C-EE34-4AB5-A696-F65D7D01C66A}"/>
    <cellStyle name="Calculation 2 10 20 5" xfId="24985" xr:uid="{EA26031A-1ED9-4EF4-8A08-C3A09670354C}"/>
    <cellStyle name="Calculation 2 10 20 6" xfId="27553" xr:uid="{B67EA57B-1F50-4541-B671-F5A94564E19A}"/>
    <cellStyle name="Calculation 2 10 20 7" xfId="30100" xr:uid="{F92E780E-ADBC-439F-BDAD-9582E61DFE58}"/>
    <cellStyle name="Calculation 2 10 20 8" xfId="32614" xr:uid="{969143C1-5877-4485-ADD2-B6EDB1168D53}"/>
    <cellStyle name="Calculation 2 10 20 9" xfId="35014" xr:uid="{4FA5A227-7A91-4B0C-AA9D-CAEF310B8CE4}"/>
    <cellStyle name="Calculation 2 10 21" xfId="13789" xr:uid="{614E5C1E-768F-4154-AABF-DAE31DC65E28}"/>
    <cellStyle name="Calculation 2 10 21 10" xfId="37512" xr:uid="{1D828407-CDF1-4FD2-A5EC-378FAB0FE1FB}"/>
    <cellStyle name="Calculation 2 10 21 11" xfId="40005" xr:uid="{507BDCA8-7E4B-4C44-8E35-C63E5F229473}"/>
    <cellStyle name="Calculation 2 10 21 12" xfId="42652" xr:uid="{EE867BEC-53C7-49D9-AD5B-3BC6541F0E87}"/>
    <cellStyle name="Calculation 2 10 21 2" xfId="16810" xr:uid="{43D7062A-6EB7-439E-9288-2284D8D9F8EE}"/>
    <cellStyle name="Calculation 2 10 21 3" xfId="19550" xr:uid="{9E10F252-E843-4B9F-A833-4F5C1B801C04}"/>
    <cellStyle name="Calculation 2 10 21 4" xfId="22224" xr:uid="{C423A432-5BEB-45A9-BC50-0003E4434CBC}"/>
    <cellStyle name="Calculation 2 10 21 5" xfId="25047" xr:uid="{78CF8E1C-D2CB-470B-9F86-C8DD45E94C9C}"/>
    <cellStyle name="Calculation 2 10 21 6" xfId="27615" xr:uid="{069E49A4-3CF2-4C8C-99D1-D8D572625129}"/>
    <cellStyle name="Calculation 2 10 21 7" xfId="30162" xr:uid="{F04EED47-C09A-4AF1-A853-22A5CD8AC646}"/>
    <cellStyle name="Calculation 2 10 21 8" xfId="32676" xr:uid="{23BB03E0-1FB1-4FE8-BEDC-D8FC437A55F5}"/>
    <cellStyle name="Calculation 2 10 21 9" xfId="35076" xr:uid="{85F0CD6D-7E7E-4B07-9B0A-293DD37E39A7}"/>
    <cellStyle name="Calculation 2 10 22" xfId="13243" xr:uid="{17B97E36-065B-42F3-A1C7-92BE8699E97A}"/>
    <cellStyle name="Calculation 2 10 22 10" xfId="36969" xr:uid="{8F1DF4BC-1912-41F4-934E-ADBAA24C1B05}"/>
    <cellStyle name="Calculation 2 10 22 11" xfId="39461" xr:uid="{A5BBC80C-E272-4B10-9A85-FED119B7E461}"/>
    <cellStyle name="Calculation 2 10 22 12" xfId="42108" xr:uid="{46829F75-37DF-4AB8-A72D-CA70B17246B7}"/>
    <cellStyle name="Calculation 2 10 22 2" xfId="16264" xr:uid="{4D5FE2FE-0D55-4F25-842C-B07059EF8C4D}"/>
    <cellStyle name="Calculation 2 10 22 3" xfId="19005" xr:uid="{23C0E068-940A-4A03-9301-6B633E00556E}"/>
    <cellStyle name="Calculation 2 10 22 4" xfId="21678" xr:uid="{C9FFA936-BD5C-416D-921F-E755D6929D06}"/>
    <cellStyle name="Calculation 2 10 22 5" xfId="24501" xr:uid="{BA6C965D-55E2-4D9D-96F8-D5AD2CCE087C}"/>
    <cellStyle name="Calculation 2 10 22 6" xfId="27069" xr:uid="{A05A2F94-611B-420C-9D6B-35B57B9487CA}"/>
    <cellStyle name="Calculation 2 10 22 7" xfId="29616" xr:uid="{6C76DB0A-227E-48A8-BA87-0900A5B81AF4}"/>
    <cellStyle name="Calculation 2 10 22 8" xfId="32131" xr:uid="{38B77A30-A5BE-4F6A-ADDC-1EA0BCA35D80}"/>
    <cellStyle name="Calculation 2 10 22 9" xfId="34530" xr:uid="{D1E4B12B-558C-4B3E-A7EF-44F496336B6C}"/>
    <cellStyle name="Calculation 2 10 23" xfId="13297" xr:uid="{1FA0FDE5-C8E4-4131-8C58-A70FEC297947}"/>
    <cellStyle name="Calculation 2 10 23 10" xfId="37021" xr:uid="{36537E21-0566-4190-BCD0-13E000562AA0}"/>
    <cellStyle name="Calculation 2 10 23 11" xfId="39513" xr:uid="{EFF02218-C9C4-4DD6-94D6-D4348C076776}"/>
    <cellStyle name="Calculation 2 10 23 12" xfId="42160" xr:uid="{DE9A3C05-F0BD-49A3-95AC-A800F760DD22}"/>
    <cellStyle name="Calculation 2 10 23 2" xfId="16318" xr:uid="{84FCA3F9-396E-4F2A-967C-C2FC06C4C761}"/>
    <cellStyle name="Calculation 2 10 23 3" xfId="19059" xr:uid="{6538DE4E-4F7C-4BC0-8D75-4BC71370533C}"/>
    <cellStyle name="Calculation 2 10 23 4" xfId="21732" xr:uid="{A67C2C87-7932-44C9-894B-77EE4E84140C}"/>
    <cellStyle name="Calculation 2 10 23 5" xfId="24555" xr:uid="{03F79D95-4C51-4C94-A10E-197CEFC70E77}"/>
    <cellStyle name="Calculation 2 10 23 6" xfId="27123" xr:uid="{65B29E09-ED18-480E-B083-8A6B5D59E573}"/>
    <cellStyle name="Calculation 2 10 23 7" xfId="29670" xr:uid="{68F08AD2-CE26-4806-9CAF-9C38725C4BC5}"/>
    <cellStyle name="Calculation 2 10 23 8" xfId="32185" xr:uid="{2BC197FF-368B-4257-AE51-109E7AD76C0E}"/>
    <cellStyle name="Calculation 2 10 23 9" xfId="34584" xr:uid="{D88F646D-7401-430A-83B3-3D051539CA14}"/>
    <cellStyle name="Calculation 2 10 24" xfId="13885" xr:uid="{9B26CF88-4E8E-497B-B26F-01A0AE5DAED0}"/>
    <cellStyle name="Calculation 2 10 24 10" xfId="37608" xr:uid="{99407986-63BD-4AB8-8BB8-C4C374690109}"/>
    <cellStyle name="Calculation 2 10 24 11" xfId="40101" xr:uid="{38CD9B49-9341-4431-9B8E-80B16911F363}"/>
    <cellStyle name="Calculation 2 10 24 12" xfId="42748" xr:uid="{C59B56A4-F976-47A2-9B40-C0C36E6A69DE}"/>
    <cellStyle name="Calculation 2 10 24 2" xfId="16906" xr:uid="{86831A1F-E78B-4FC0-BEC6-34861D86CECA}"/>
    <cellStyle name="Calculation 2 10 24 3" xfId="19646" xr:uid="{1AB75419-A134-4EAC-8913-FEB07AD84A6A}"/>
    <cellStyle name="Calculation 2 10 24 4" xfId="22320" xr:uid="{B0EE2707-72D6-4C25-815B-610A2C7281D5}"/>
    <cellStyle name="Calculation 2 10 24 5" xfId="25143" xr:uid="{E961B658-31D6-4CC6-8F06-3E22C93ACFD9}"/>
    <cellStyle name="Calculation 2 10 24 6" xfId="27711" xr:uid="{780097E8-A1BE-4658-B07A-D9B7D1599C80}"/>
    <cellStyle name="Calculation 2 10 24 7" xfId="30258" xr:uid="{3E934A49-3B9E-4E32-B070-56717B8E9215}"/>
    <cellStyle name="Calculation 2 10 24 8" xfId="32772" xr:uid="{081C32DD-B6C4-4C81-91AC-A20356D5D6ED}"/>
    <cellStyle name="Calculation 2 10 24 9" xfId="35172" xr:uid="{747264EB-D01E-440D-BE85-30063AA3E22E}"/>
    <cellStyle name="Calculation 2 10 25" xfId="13293" xr:uid="{7C9AED6C-6A4A-4F84-A5AB-1CD933DE8A76}"/>
    <cellStyle name="Calculation 2 10 25 10" xfId="37017" xr:uid="{7654ECBA-AAB3-4D86-A566-9D7DCECA6DAE}"/>
    <cellStyle name="Calculation 2 10 25 11" xfId="39509" xr:uid="{5051EF08-ADF8-4D31-AACF-EDB3C7A10184}"/>
    <cellStyle name="Calculation 2 10 25 12" xfId="42156" xr:uid="{7CA0ADE4-83AE-44C7-9E45-0689FFCB690F}"/>
    <cellStyle name="Calculation 2 10 25 2" xfId="16314" xr:uid="{979C112E-6F08-4C0B-9FF8-A1BB28C5ED7C}"/>
    <cellStyle name="Calculation 2 10 25 3" xfId="19055" xr:uid="{5279C1A9-3EA9-4318-99CA-B3FAB488C916}"/>
    <cellStyle name="Calculation 2 10 25 4" xfId="21728" xr:uid="{88A11122-D688-47BC-9993-396F45FF0763}"/>
    <cellStyle name="Calculation 2 10 25 5" xfId="24551" xr:uid="{A55FBB9D-30D4-4CA2-BE64-03908BB1B0BE}"/>
    <cellStyle name="Calculation 2 10 25 6" xfId="27119" xr:uid="{6B943417-4DED-4933-8085-FBB16DC502E5}"/>
    <cellStyle name="Calculation 2 10 25 7" xfId="29666" xr:uid="{568FA4C0-E509-4B9F-9C8D-A6B2546753FE}"/>
    <cellStyle name="Calculation 2 10 25 8" xfId="32181" xr:uid="{8818256B-251E-4EF8-BCB5-72EE4C4C24A1}"/>
    <cellStyle name="Calculation 2 10 25 9" xfId="34580" xr:uid="{EACC0846-8F6D-4635-BF5B-3BD7444043CD}"/>
    <cellStyle name="Calculation 2 10 26" xfId="13928" xr:uid="{9629F0BF-6730-45BC-834B-8FB386107A2D}"/>
    <cellStyle name="Calculation 2 10 26 10" xfId="37651" xr:uid="{ED54C7B4-A1EB-45BF-9F43-C1F98C06A753}"/>
    <cellStyle name="Calculation 2 10 26 11" xfId="40144" xr:uid="{843025EE-89F3-4860-B7B3-9B66B3925D72}"/>
    <cellStyle name="Calculation 2 10 26 12" xfId="42791" xr:uid="{0253A125-A358-4ACB-AE1D-7D2367D2F6C1}"/>
    <cellStyle name="Calculation 2 10 26 2" xfId="16949" xr:uid="{7EA8F9E6-B9AA-455A-A911-2B566F226193}"/>
    <cellStyle name="Calculation 2 10 26 3" xfId="19689" xr:uid="{F904E9A9-ECEA-477A-B5DC-6F28E3CD6554}"/>
    <cellStyle name="Calculation 2 10 26 4" xfId="22363" xr:uid="{38687302-D0E6-44D6-8FB2-313D315C9A1E}"/>
    <cellStyle name="Calculation 2 10 26 5" xfId="25186" xr:uid="{07B00013-2490-41D5-B815-8F2E1D7F4B6C}"/>
    <cellStyle name="Calculation 2 10 26 6" xfId="27754" xr:uid="{BFE388C8-6B8E-42C1-8482-66516F976E51}"/>
    <cellStyle name="Calculation 2 10 26 7" xfId="30301" xr:uid="{97871541-9FFC-4B91-A905-052055296496}"/>
    <cellStyle name="Calculation 2 10 26 8" xfId="32815" xr:uid="{87D3665D-8B7D-4514-9E6C-20D0BB22C500}"/>
    <cellStyle name="Calculation 2 10 26 9" xfId="35215" xr:uid="{3D219170-E4B2-4644-864B-F1036D129D1E}"/>
    <cellStyle name="Calculation 2 10 27" xfId="13506" xr:uid="{9392BB79-3072-4973-83EF-78B9EE2B40F6}"/>
    <cellStyle name="Calculation 2 10 27 10" xfId="37229" xr:uid="{6C0024B5-CB0B-4D85-87A3-D38092480D18}"/>
    <cellStyle name="Calculation 2 10 27 11" xfId="39722" xr:uid="{1063C668-4CA0-48EE-81F1-36B65E150CC9}"/>
    <cellStyle name="Calculation 2 10 27 12" xfId="42369" xr:uid="{6A5351DC-7D76-424E-ABB3-E85A36A0B0BD}"/>
    <cellStyle name="Calculation 2 10 27 2" xfId="16527" xr:uid="{AC744968-3220-47AF-B368-E5933A83F01C}"/>
    <cellStyle name="Calculation 2 10 27 3" xfId="19267" xr:uid="{449B77BA-58C1-49F0-A734-7870E7C5C60E}"/>
    <cellStyle name="Calculation 2 10 27 4" xfId="21941" xr:uid="{282DEA2D-1532-49AC-814E-FBE2953EC733}"/>
    <cellStyle name="Calculation 2 10 27 5" xfId="24764" xr:uid="{70CD07D7-9E89-4EC5-AE7D-8E0B0AB2940B}"/>
    <cellStyle name="Calculation 2 10 27 6" xfId="27332" xr:uid="{45063A92-2F24-46A2-A9CB-461029A7C1B4}"/>
    <cellStyle name="Calculation 2 10 27 7" xfId="29879" xr:uid="{C5D06253-18A3-404A-AFE6-BE58B5F527B4}"/>
    <cellStyle name="Calculation 2 10 27 8" xfId="32393" xr:uid="{62C6DC00-2E39-49FB-AA35-6B807C0D0A50}"/>
    <cellStyle name="Calculation 2 10 27 9" xfId="34793" xr:uid="{97C679B5-1F02-4887-AD25-839DA627C466}"/>
    <cellStyle name="Calculation 2 10 28" xfId="13997" xr:uid="{1975102A-CB65-4FDB-B521-7D8D91FB4BAE}"/>
    <cellStyle name="Calculation 2 10 28 10" xfId="37720" xr:uid="{095F4A06-D39F-45B2-996B-07676EEFF406}"/>
    <cellStyle name="Calculation 2 10 28 11" xfId="40213" xr:uid="{B096106C-F657-42AE-A1EB-F8934F6989B8}"/>
    <cellStyle name="Calculation 2 10 28 12" xfId="42860" xr:uid="{57D19E09-690B-4EDE-8236-180ED9D40130}"/>
    <cellStyle name="Calculation 2 10 28 2" xfId="17018" xr:uid="{102EC3A9-C7E0-4DE6-A494-BF2FEF7BCE19}"/>
    <cellStyle name="Calculation 2 10 28 3" xfId="19758" xr:uid="{EB3CF0A2-965B-4297-AEF0-67EFCF662BAB}"/>
    <cellStyle name="Calculation 2 10 28 4" xfId="22432" xr:uid="{6E2EE007-3A57-4F5D-AE0F-EBF713068CD4}"/>
    <cellStyle name="Calculation 2 10 28 5" xfId="25255" xr:uid="{7281451F-567B-4A4E-B2D6-456197F89F5D}"/>
    <cellStyle name="Calculation 2 10 28 6" xfId="27823" xr:uid="{B3373C9B-CC22-463E-A5D7-E0C0C3F2A24F}"/>
    <cellStyle name="Calculation 2 10 28 7" xfId="30370" xr:uid="{3A6BAC6E-9F12-4957-B6FF-0B524102A3A8}"/>
    <cellStyle name="Calculation 2 10 28 8" xfId="32884" xr:uid="{6A99FB00-43E6-4212-A073-8CBA058A671B}"/>
    <cellStyle name="Calculation 2 10 28 9" xfId="35284" xr:uid="{B3E2D1B8-AD75-4E5B-AD18-9B87A31E0A6C}"/>
    <cellStyle name="Calculation 2 10 29" xfId="14025" xr:uid="{CCB7F0DB-19B0-428A-B257-0203D68F86D1}"/>
    <cellStyle name="Calculation 2 10 29 10" xfId="37748" xr:uid="{3C6AF73A-8C0D-440E-BD76-E10BA7FA046F}"/>
    <cellStyle name="Calculation 2 10 29 11" xfId="40241" xr:uid="{01ED4248-14EF-4CD4-8892-C374AFD660AB}"/>
    <cellStyle name="Calculation 2 10 29 12" xfId="42888" xr:uid="{2ED2626F-3B6A-4796-BFD7-4647F8FF4753}"/>
    <cellStyle name="Calculation 2 10 29 2" xfId="17046" xr:uid="{563D8184-35CA-4F4C-9900-25E22C07B3C1}"/>
    <cellStyle name="Calculation 2 10 29 3" xfId="19786" xr:uid="{57D44F5C-7DEF-4E2E-94C6-CB8515A9E693}"/>
    <cellStyle name="Calculation 2 10 29 4" xfId="22460" xr:uid="{FC51105C-C539-45BD-B743-0CD5EAE45F8B}"/>
    <cellStyle name="Calculation 2 10 29 5" xfId="25283" xr:uid="{434F8B33-7C04-4C62-93AE-C268D08ACEB7}"/>
    <cellStyle name="Calculation 2 10 29 6" xfId="27851" xr:uid="{6AE79A9C-891C-4EFB-954B-AF6DE125232B}"/>
    <cellStyle name="Calculation 2 10 29 7" xfId="30398" xr:uid="{408BEC97-45C6-4D7A-8461-E48D9A8F3CBB}"/>
    <cellStyle name="Calculation 2 10 29 8" xfId="32912" xr:uid="{145B78FF-4C7F-451A-8AC4-E8ECD60BB04F}"/>
    <cellStyle name="Calculation 2 10 29 9" xfId="35312" xr:uid="{6FB251B1-F818-4230-8625-054CC6738E4F}"/>
    <cellStyle name="Calculation 2 10 3" xfId="11790" xr:uid="{71E50787-0654-4B42-9BA0-32098366DBF8}"/>
    <cellStyle name="Calculation 2 10 3 10" xfId="35724" xr:uid="{B18B493C-1833-4A9D-8492-7A8B06DDDAC9}"/>
    <cellStyle name="Calculation 2 10 3 11" xfId="38166" xr:uid="{8970FBBF-3C82-4903-9959-B5CC77E88117}"/>
    <cellStyle name="Calculation 2 10 3 12" xfId="40762" xr:uid="{FF865A06-088B-4FDD-8549-DA298CD2396D}"/>
    <cellStyle name="Calculation 2 10 3 2" xfId="14843" xr:uid="{25C0D471-8608-4954-8597-D906A628C3A0}"/>
    <cellStyle name="Calculation 2 10 3 3" xfId="17617" xr:uid="{ED7CA9C5-CCCE-4231-B7EF-CB92279B32B7}"/>
    <cellStyle name="Calculation 2 10 3 4" xfId="20240" xr:uid="{0C79B188-96DD-49D7-9BC9-E91820C33EC4}"/>
    <cellStyle name="Calculation 2 10 3 5" xfId="23099" xr:uid="{544861EA-2CBF-4EBF-8AF0-482187B7BD2E}"/>
    <cellStyle name="Calculation 2 10 3 6" xfId="25658" xr:uid="{C1C93C9A-1CBA-4276-B208-62ADEFCC44A1}"/>
    <cellStyle name="Calculation 2 10 3 7" xfId="28259" xr:uid="{46FB8C3D-BB4D-4563-B5D8-DC41F5435E14}"/>
    <cellStyle name="Calculation 2 10 3 8" xfId="30934" xr:uid="{F5151399-6538-4FC5-92D4-C508A2D0411B}"/>
    <cellStyle name="Calculation 2 10 3 9" xfId="33333" xr:uid="{13F880E3-FC83-4727-B1BA-69BDD7D54D9B}"/>
    <cellStyle name="Calculation 2 10 30" xfId="14054" xr:uid="{CBF12424-41D0-4E79-BE7D-C452EDCB7CB4}"/>
    <cellStyle name="Calculation 2 10 30 10" xfId="37777" xr:uid="{4BD3F52C-6122-439A-90D3-A4F1E0CB37C0}"/>
    <cellStyle name="Calculation 2 10 30 11" xfId="40270" xr:uid="{29C37C57-3A68-497A-8789-14A54CD18559}"/>
    <cellStyle name="Calculation 2 10 30 12" xfId="42917" xr:uid="{1EC2B22D-AF5A-4392-B6A2-0BC8C03AF728}"/>
    <cellStyle name="Calculation 2 10 30 2" xfId="17075" xr:uid="{4C870C7F-2EE7-4A7D-A849-42592FA119A7}"/>
    <cellStyle name="Calculation 2 10 30 3" xfId="19815" xr:uid="{CFDC07B9-5D3A-4F7A-BFA0-DF3D916D6872}"/>
    <cellStyle name="Calculation 2 10 30 4" xfId="22489" xr:uid="{CDD3D7E4-52E1-487C-A4CE-FA9FFC220942}"/>
    <cellStyle name="Calculation 2 10 30 5" xfId="25312" xr:uid="{205DD6C5-7981-4A6E-9D9E-C663947B0FD7}"/>
    <cellStyle name="Calculation 2 10 30 6" xfId="27880" xr:uid="{BA156FB4-BD09-4562-A7EE-A1006734A79F}"/>
    <cellStyle name="Calculation 2 10 30 7" xfId="30427" xr:uid="{981254DE-85E6-4D6D-8285-3488C3B29D35}"/>
    <cellStyle name="Calculation 2 10 30 8" xfId="32941" xr:uid="{B5E98E3B-61CA-4CD2-828F-4E81F06DBDB0}"/>
    <cellStyle name="Calculation 2 10 30 9" xfId="35341" xr:uid="{80BC6E78-96B8-4033-9973-1B809C0A9FCD}"/>
    <cellStyle name="Calculation 2 10 31" xfId="13684" xr:uid="{D7ECBDF0-0679-4391-B766-8AE9B0DBF351}"/>
    <cellStyle name="Calculation 2 10 31 10" xfId="37407" xr:uid="{4F6D75A5-6943-4BD4-9B7B-8879C922A3FB}"/>
    <cellStyle name="Calculation 2 10 31 11" xfId="39900" xr:uid="{B1928834-E425-46E2-BE33-23030AAC76D8}"/>
    <cellStyle name="Calculation 2 10 31 12" xfId="42547" xr:uid="{EC284D4E-E824-44FD-A0BC-0766F9327D4E}"/>
    <cellStyle name="Calculation 2 10 31 2" xfId="16705" xr:uid="{15C62510-66A6-473E-AB68-BBEADC65361E}"/>
    <cellStyle name="Calculation 2 10 31 3" xfId="19445" xr:uid="{32050AFC-5CF3-4147-819C-113BDACE7E42}"/>
    <cellStyle name="Calculation 2 10 31 4" xfId="22119" xr:uid="{44A8574D-EF51-4C23-B1F7-8F81E155BC47}"/>
    <cellStyle name="Calculation 2 10 31 5" xfId="24942" xr:uid="{719C2469-0DFA-4747-A4E7-B8438D30255E}"/>
    <cellStyle name="Calculation 2 10 31 6" xfId="27510" xr:uid="{2F85A18B-15BD-4CBE-BA23-545C44AE7519}"/>
    <cellStyle name="Calculation 2 10 31 7" xfId="30057" xr:uid="{D01CA870-B4E9-473D-BDF2-CE65DBF13C30}"/>
    <cellStyle name="Calculation 2 10 31 8" xfId="32571" xr:uid="{BBF15084-9CB6-4E25-BE89-9151D64F821C}"/>
    <cellStyle name="Calculation 2 10 31 9" xfId="34971" xr:uid="{BC573798-A8AA-4E67-A4B4-8484ADCB0D49}"/>
    <cellStyle name="Calculation 2 10 32" xfId="14121" xr:uid="{FEDA0EDB-EB5A-474F-AD08-7E05ED8B93A3}"/>
    <cellStyle name="Calculation 2 10 32 10" xfId="37844" xr:uid="{7807DC07-9E78-4898-82CF-D0C01EAFFBB1}"/>
    <cellStyle name="Calculation 2 10 32 11" xfId="40337" xr:uid="{57B61644-C45F-40C9-A192-0A8C3534A4F9}"/>
    <cellStyle name="Calculation 2 10 32 12" xfId="42984" xr:uid="{D3F7D05B-44F0-46B0-9081-D8CBC318D23E}"/>
    <cellStyle name="Calculation 2 10 32 2" xfId="17142" xr:uid="{C8CB2875-31A8-4970-A5B5-A2F6D3D34F41}"/>
    <cellStyle name="Calculation 2 10 32 3" xfId="19882" xr:uid="{2DF9CE12-E79E-4ECD-972F-7F69A5C3AC4F}"/>
    <cellStyle name="Calculation 2 10 32 4" xfId="22556" xr:uid="{8C8573E1-578E-4823-82BD-00ACBA4E5C14}"/>
    <cellStyle name="Calculation 2 10 32 5" xfId="25379" xr:uid="{FB5B6035-9CB7-46EE-A6A0-59045E0265DD}"/>
    <cellStyle name="Calculation 2 10 32 6" xfId="27947" xr:uid="{9A9D2246-97DE-4F92-8EA8-C4B202F55167}"/>
    <cellStyle name="Calculation 2 10 32 7" xfId="30494" xr:uid="{99FE0DA8-F592-4266-A2EC-2F8E8B32C2EE}"/>
    <cellStyle name="Calculation 2 10 32 8" xfId="33008" xr:uid="{C09FE2D4-70D8-4241-8BE5-EE542919EAD5}"/>
    <cellStyle name="Calculation 2 10 32 9" xfId="35408" xr:uid="{50D5C1E1-F93D-4493-A099-7CD8D4072266}"/>
    <cellStyle name="Calculation 2 10 33" xfId="14145" xr:uid="{C7D327A8-8BBD-47E6-8909-59FB8983B5D2}"/>
    <cellStyle name="Calculation 2 10 33 10" xfId="37868" xr:uid="{34B19FC4-4657-48EB-91BA-59E02F0B90CC}"/>
    <cellStyle name="Calculation 2 10 33 11" xfId="40361" xr:uid="{001D6DB0-4EAC-4F1A-A3EA-17E59B573F2E}"/>
    <cellStyle name="Calculation 2 10 33 12" xfId="43008" xr:uid="{DC25097D-0BE7-4EAC-89A8-B8748CA12DFC}"/>
    <cellStyle name="Calculation 2 10 33 2" xfId="17166" xr:uid="{64A58FD4-496A-42E9-A45A-8F4DE16331AB}"/>
    <cellStyle name="Calculation 2 10 33 3" xfId="19906" xr:uid="{1A40862F-95E2-41DB-806B-8491E508EAF8}"/>
    <cellStyle name="Calculation 2 10 33 4" xfId="22580" xr:uid="{C1743C4E-9DA0-4E61-9072-863D0072AC59}"/>
    <cellStyle name="Calculation 2 10 33 5" xfId="25403" xr:uid="{B281A4C7-0B31-4B97-88E5-A59AC50DDF5E}"/>
    <cellStyle name="Calculation 2 10 33 6" xfId="27971" xr:uid="{2FABC3B7-96EE-4113-9D20-788DEBE0B27F}"/>
    <cellStyle name="Calculation 2 10 33 7" xfId="30518" xr:uid="{D56429C2-8B67-44D9-8FB1-5AA8CCB7AC81}"/>
    <cellStyle name="Calculation 2 10 33 8" xfId="33032" xr:uid="{014555C4-C04D-4C9F-92E8-0F64082C0E41}"/>
    <cellStyle name="Calculation 2 10 33 9" xfId="35432" xr:uid="{528B4498-801B-4E8E-BC8D-8F0B0791D263}"/>
    <cellStyle name="Calculation 2 10 34" xfId="14171" xr:uid="{96D3BCE0-45E3-4A15-AF5B-0C5F0CBFAA41}"/>
    <cellStyle name="Calculation 2 10 34 10" xfId="37894" xr:uid="{0266A679-F8B8-4E34-8B7C-90220EC924B8}"/>
    <cellStyle name="Calculation 2 10 34 11" xfId="40387" xr:uid="{545A68E0-432E-4FCC-B3C3-C92015080EB8}"/>
    <cellStyle name="Calculation 2 10 34 12" xfId="43034" xr:uid="{91A1A7CD-EC8B-426F-A46E-BA0B14722F57}"/>
    <cellStyle name="Calculation 2 10 34 2" xfId="17192" xr:uid="{F823BACF-8531-421B-9D59-092D4B241D00}"/>
    <cellStyle name="Calculation 2 10 34 3" xfId="19932" xr:uid="{25FD9BD4-9EED-468F-A13A-0DA227609D60}"/>
    <cellStyle name="Calculation 2 10 34 4" xfId="22606" xr:uid="{AC0871D5-CDC2-4B75-B095-7E4945A5951F}"/>
    <cellStyle name="Calculation 2 10 34 5" xfId="25429" xr:uid="{F85D5D04-5021-403F-B25B-8606A4A0157E}"/>
    <cellStyle name="Calculation 2 10 34 6" xfId="27997" xr:uid="{BBB241CC-B943-44C5-A783-B57EBE2B883E}"/>
    <cellStyle name="Calculation 2 10 34 7" xfId="30544" xr:uid="{DB6D595A-DB34-40E8-BC48-3EE21E367079}"/>
    <cellStyle name="Calculation 2 10 34 8" xfId="33058" xr:uid="{EBBC8D8C-AF9D-45DD-BB9D-9D2A05CF862E}"/>
    <cellStyle name="Calculation 2 10 34 9" xfId="35458" xr:uid="{7A91B92B-D2FE-45EC-830B-6801B333FB96}"/>
    <cellStyle name="Calculation 2 10 35" xfId="14191" xr:uid="{AD50F20B-4DE2-46ED-98E0-555CC2124B96}"/>
    <cellStyle name="Calculation 2 10 35 10" xfId="37914" xr:uid="{C08DC55F-C1A4-4979-9E8D-96702850D61B}"/>
    <cellStyle name="Calculation 2 10 35 11" xfId="40407" xr:uid="{4A03B90D-054A-4B1F-9F3B-F1C5FFB8921D}"/>
    <cellStyle name="Calculation 2 10 35 12" xfId="43054" xr:uid="{2B846174-5738-49AD-AFB6-35F5921BD0DB}"/>
    <cellStyle name="Calculation 2 10 35 2" xfId="17212" xr:uid="{179CE138-F034-4120-A539-49C58D7872A9}"/>
    <cellStyle name="Calculation 2 10 35 3" xfId="19952" xr:uid="{93B55760-1D08-477A-9151-50D075394F75}"/>
    <cellStyle name="Calculation 2 10 35 4" xfId="22626" xr:uid="{E5320469-9B7C-4FED-8854-BED4ED6207DB}"/>
    <cellStyle name="Calculation 2 10 35 5" xfId="25449" xr:uid="{0EEE2BB2-14CD-4CD8-BA92-2A7A025C59E6}"/>
    <cellStyle name="Calculation 2 10 35 6" xfId="28017" xr:uid="{A32BF373-2E3F-4560-A62B-47B60BF2748D}"/>
    <cellStyle name="Calculation 2 10 35 7" xfId="30564" xr:uid="{118CA2B1-E51B-4264-A093-CD51AB3B6120}"/>
    <cellStyle name="Calculation 2 10 35 8" xfId="33078" xr:uid="{91C30143-29B2-48A9-AF24-E8931E7EFD9D}"/>
    <cellStyle name="Calculation 2 10 35 9" xfId="35478" xr:uid="{FB3F59C7-FA5B-4CFB-9CA9-B9309A9D1DCB}"/>
    <cellStyle name="Calculation 2 10 36" xfId="14254" xr:uid="{1617B0A1-F1E5-41BD-A072-87959CDFE938}"/>
    <cellStyle name="Calculation 2 10 36 10" xfId="37966" xr:uid="{2E8D1279-DC5A-4103-9846-0DFDF363F469}"/>
    <cellStyle name="Calculation 2 10 36 11" xfId="40458" xr:uid="{44D42BAF-BE71-4F04-A2FA-6AA9B795FD9F}"/>
    <cellStyle name="Calculation 2 10 36 12" xfId="43106" xr:uid="{26D5EF1A-FE29-4CC4-A324-7AF1E2EEE750}"/>
    <cellStyle name="Calculation 2 10 36 2" xfId="17275" xr:uid="{01322E36-1984-450D-92D8-FF0E8172ECB2}"/>
    <cellStyle name="Calculation 2 10 36 3" xfId="20014" xr:uid="{16F83AB4-9BC5-461E-A33E-1E3BECC2972B}"/>
    <cellStyle name="Calculation 2 10 36 4" xfId="22687" xr:uid="{90989295-A06B-423C-BC1B-7D146A54B234}"/>
    <cellStyle name="Calculation 2 10 36 5" xfId="25501" xr:uid="{761C0BF3-5452-4363-AD39-2FF1A6D40140}"/>
    <cellStyle name="Calculation 2 10 36 6" xfId="28070" xr:uid="{A45DD7A8-382F-4973-9092-658D893744C8}"/>
    <cellStyle name="Calculation 2 10 36 7" xfId="30616" xr:uid="{BBC3FED3-E3B6-4B3B-9653-1AC07DD532E4}"/>
    <cellStyle name="Calculation 2 10 36 8" xfId="33130" xr:uid="{E7F8136C-BBF0-4FA4-909E-F75222F18833}"/>
    <cellStyle name="Calculation 2 10 36 9" xfId="35529" xr:uid="{2118BC8A-8494-407C-98EB-2212FB7E97A0}"/>
    <cellStyle name="Calculation 2 10 4" xfId="11818" xr:uid="{60F49111-FF90-4A09-99A2-682E3C12CC34}"/>
    <cellStyle name="Calculation 2 10 4 10" xfId="35752" xr:uid="{C49F3666-BD80-4CC1-B503-0CBA7987A699}"/>
    <cellStyle name="Calculation 2 10 4 11" xfId="38194" xr:uid="{EAD9C859-7485-416B-AC02-8E61A01C1437}"/>
    <cellStyle name="Calculation 2 10 4 12" xfId="40790" xr:uid="{65C425A2-F3CE-48CB-B494-B49FE5FF9E1B}"/>
    <cellStyle name="Calculation 2 10 4 2" xfId="14871" xr:uid="{FDAB8281-1118-419D-BBB2-5A2899886CA6}"/>
    <cellStyle name="Calculation 2 10 4 3" xfId="17645" xr:uid="{073D66BD-6C85-42DA-A941-ADCFA973C0B2}"/>
    <cellStyle name="Calculation 2 10 4 4" xfId="20268" xr:uid="{EC215B1D-C656-4D13-B6B0-DA19C677FCCA}"/>
    <cellStyle name="Calculation 2 10 4 5" xfId="23127" xr:uid="{00AE000B-DA45-452B-AD80-0A3C04763194}"/>
    <cellStyle name="Calculation 2 10 4 6" xfId="25686" xr:uid="{99023D11-106C-47CE-B150-138ED12B5A58}"/>
    <cellStyle name="Calculation 2 10 4 7" xfId="28287" xr:uid="{7A4B3394-67DB-48D9-A631-0E338F2CC08C}"/>
    <cellStyle name="Calculation 2 10 4 8" xfId="30962" xr:uid="{CB6BB1B6-C9E3-4CA3-9CE1-9BB22CF5CABC}"/>
    <cellStyle name="Calculation 2 10 4 9" xfId="33361" xr:uid="{204E563C-E985-43A4-B9BF-4C7F82F0889A}"/>
    <cellStyle name="Calculation 2 10 5" xfId="11851" xr:uid="{D2882D0F-16CD-4AFD-A882-0CC312E6B97D}"/>
    <cellStyle name="Calculation 2 10 5 10" xfId="35783" xr:uid="{1F386F53-8E7B-4086-BB79-536B249B0EAA}"/>
    <cellStyle name="Calculation 2 10 5 11" xfId="38225" xr:uid="{B972F204-F97F-4B66-AA16-066A3A0880ED}"/>
    <cellStyle name="Calculation 2 10 5 12" xfId="40821" xr:uid="{33E2BD8C-CBC7-4476-8233-92E4EE0335E0}"/>
    <cellStyle name="Calculation 2 10 5 2" xfId="14904" xr:uid="{B12D7366-0A57-402A-837B-5EEC15BB4FD9}"/>
    <cellStyle name="Calculation 2 10 5 3" xfId="17677" xr:uid="{0B08A124-A59D-4D2E-86AF-FC8CD2CE4468}"/>
    <cellStyle name="Calculation 2 10 5 4" xfId="20300" xr:uid="{37B45C5D-E6B4-45B3-9C2C-914DD37F1D32}"/>
    <cellStyle name="Calculation 2 10 5 5" xfId="23160" xr:uid="{AD97D6AC-60A9-4E93-BF14-00C3371720BF}"/>
    <cellStyle name="Calculation 2 10 5 6" xfId="25717" xr:uid="{D4766778-A72F-4CCF-A46C-B90A6791B83A}"/>
    <cellStyle name="Calculation 2 10 5 7" xfId="28318" xr:uid="{607E9650-15E9-4BF0-8CBC-FEB7BB4949D1}"/>
    <cellStyle name="Calculation 2 10 5 8" xfId="30993" xr:uid="{E0B09884-CB4C-4586-8FC7-F6CA4B74C07C}"/>
    <cellStyle name="Calculation 2 10 5 9" xfId="33392" xr:uid="{A9CA0BFB-336F-44B0-8505-2CF4A1804079}"/>
    <cellStyle name="Calculation 2 10 6" xfId="11713" xr:uid="{26997D00-8F0B-46DB-B2E2-26FC508215AD}"/>
    <cellStyle name="Calculation 2 10 6 10" xfId="35659" xr:uid="{20E4DCD2-4CCE-4D9C-96E6-F2BE82E23D9F}"/>
    <cellStyle name="Calculation 2 10 6 11" xfId="38093" xr:uid="{02EFF37A-7D8D-40D3-B3C0-ED3B7E11F19B}"/>
    <cellStyle name="Calculation 2 10 6 12" xfId="40685" xr:uid="{8DEF63F2-0912-408E-B668-EEF7909472FF}"/>
    <cellStyle name="Calculation 2 10 6 2" xfId="14766" xr:uid="{237E94A3-0DC4-478E-8874-CCFDD863EA78}"/>
    <cellStyle name="Calculation 2 10 6 3" xfId="17540" xr:uid="{58FBDAFE-EF05-498B-8F57-111B081BC598}"/>
    <cellStyle name="Calculation 2 10 6 4" xfId="20163" xr:uid="{D0F068C7-048A-45A2-821A-9A2648912C61}"/>
    <cellStyle name="Calculation 2 10 6 5" xfId="23023" xr:uid="{8431B6C9-4060-4C65-9913-9D1E68F79055}"/>
    <cellStyle name="Calculation 2 10 6 6" xfId="25581" xr:uid="{0B104643-0985-42E3-B59D-A29B3924F599}"/>
    <cellStyle name="Calculation 2 10 6 7" xfId="28186" xr:uid="{8355033D-18A4-404F-991D-D86316BACD39}"/>
    <cellStyle name="Calculation 2 10 6 8" xfId="30857" xr:uid="{A4D5F219-BA88-4451-B061-BB4BBFB02FDA}"/>
    <cellStyle name="Calculation 2 10 6 9" xfId="33256" xr:uid="{9FDF1B3D-EFA4-402B-BE2D-5C423A34069D}"/>
    <cellStyle name="Calculation 2 10 7" xfId="11908" xr:uid="{417D6A19-9CF2-460E-9A3F-DB1083CF11B0}"/>
    <cellStyle name="Calculation 2 10 7 10" xfId="35840" xr:uid="{0FEE50FC-6525-451E-9BF1-AF870FE5CC56}"/>
    <cellStyle name="Calculation 2 10 7 11" xfId="38282" xr:uid="{23B9B3CC-EC03-41EB-AD3E-A386DEF59491}"/>
    <cellStyle name="Calculation 2 10 7 12" xfId="40878" xr:uid="{9F837EED-8039-472C-B275-C2F404C75C6E}"/>
    <cellStyle name="Calculation 2 10 7 2" xfId="14961" xr:uid="{FB988ACC-05B0-45F6-9D4B-FF82176BD93F}"/>
    <cellStyle name="Calculation 2 10 7 3" xfId="17734" xr:uid="{F17D5AC6-5EBD-4DDB-8277-B829993E960E}"/>
    <cellStyle name="Calculation 2 10 7 4" xfId="20357" xr:uid="{10A38A41-FA41-4758-BCEC-CF9D983E0906}"/>
    <cellStyle name="Calculation 2 10 7 5" xfId="23217" xr:uid="{AE8C67E7-67B3-4545-BF96-1F5549155EEA}"/>
    <cellStyle name="Calculation 2 10 7 6" xfId="25774" xr:uid="{D2C96090-9078-4CB2-B096-A86CE217D3BC}"/>
    <cellStyle name="Calculation 2 10 7 7" xfId="28375" xr:uid="{B0356955-67D3-47CF-B257-1DFA3EE4AA77}"/>
    <cellStyle name="Calculation 2 10 7 8" xfId="31050" xr:uid="{D86A575C-E87E-464E-9C97-E1D86C4D42CA}"/>
    <cellStyle name="Calculation 2 10 7 9" xfId="33449" xr:uid="{0E20DC79-064A-4228-8EFF-320EC6866763}"/>
    <cellStyle name="Calculation 2 10 8" xfId="11926" xr:uid="{62E8108F-D132-4935-AC21-0C3566E4E942}"/>
    <cellStyle name="Calculation 2 10 8 10" xfId="35858" xr:uid="{D02471AB-F73D-44DC-A6BD-31A65D58797F}"/>
    <cellStyle name="Calculation 2 10 8 11" xfId="38300" xr:uid="{45813B00-B580-40F1-8BE2-39EC5A5D19D2}"/>
    <cellStyle name="Calculation 2 10 8 12" xfId="40896" xr:uid="{15AA8F4B-E8FA-4597-8C0D-16A51BA2356D}"/>
    <cellStyle name="Calculation 2 10 8 2" xfId="14979" xr:uid="{ECF2A93C-A2C4-4A96-8C45-F983E684285D}"/>
    <cellStyle name="Calculation 2 10 8 3" xfId="17752" xr:uid="{599C33AE-CB96-4F03-9F2B-294D2395C3BE}"/>
    <cellStyle name="Calculation 2 10 8 4" xfId="20375" xr:uid="{9291246F-9875-46A4-9844-7B0F7B21F42A}"/>
    <cellStyle name="Calculation 2 10 8 5" xfId="23235" xr:uid="{8AFABDAF-1ED3-40B8-8FAB-70B46E957F81}"/>
    <cellStyle name="Calculation 2 10 8 6" xfId="25792" xr:uid="{232F906B-C803-47C1-9C1A-747D89E20469}"/>
    <cellStyle name="Calculation 2 10 8 7" xfId="28393" xr:uid="{98E3C710-5FEB-4247-A979-685E7FC57379}"/>
    <cellStyle name="Calculation 2 10 8 8" xfId="31068" xr:uid="{73533F84-6C98-4F5D-BBAA-5D3886FF0390}"/>
    <cellStyle name="Calculation 2 10 8 9" xfId="33467" xr:uid="{12F54125-394A-41CA-91AC-099386D44CB9}"/>
    <cellStyle name="Calculation 2 10 9" xfId="11973" xr:uid="{610C6142-BCD0-4FD5-9810-F3C4508710D9}"/>
    <cellStyle name="Calculation 2 10 9 10" xfId="35905" xr:uid="{EAA7DB78-EA52-4F76-8A66-AC104664E43C}"/>
    <cellStyle name="Calculation 2 10 9 11" xfId="38347" xr:uid="{FB01AB1F-4A0D-4690-8A47-55970ECA5FBC}"/>
    <cellStyle name="Calculation 2 10 9 12" xfId="40943" xr:uid="{E8EA3A0E-C784-4190-AC05-F882C0335159}"/>
    <cellStyle name="Calculation 2 10 9 2" xfId="15026" xr:uid="{609264B9-84A1-4871-BD28-8D2735D907D9}"/>
    <cellStyle name="Calculation 2 10 9 3" xfId="17799" xr:uid="{C6E73939-8EFB-4E81-A72C-4D79E568AE58}"/>
    <cellStyle name="Calculation 2 10 9 4" xfId="20422" xr:uid="{5F3B2EDF-89C5-4EAF-A874-D2CF25C2AC21}"/>
    <cellStyle name="Calculation 2 10 9 5" xfId="23282" xr:uid="{3EB77373-A4D3-49E5-8602-3E8C84B5010C}"/>
    <cellStyle name="Calculation 2 10 9 6" xfId="25839" xr:uid="{29351F58-40AB-44B2-B338-EA9B114005FE}"/>
    <cellStyle name="Calculation 2 10 9 7" xfId="28440" xr:uid="{D2133596-0CAF-4EE0-B385-F8523A08A3D3}"/>
    <cellStyle name="Calculation 2 10 9 8" xfId="31115" xr:uid="{F043B848-6616-49B1-B010-03CCB00705C8}"/>
    <cellStyle name="Calculation 2 10 9 9" xfId="33514" xr:uid="{926D5216-7A96-4161-8DED-50DAE60BF08A}"/>
    <cellStyle name="Calculation 2 11" xfId="11748" xr:uid="{0A1DCC40-0EB3-481E-A072-AFF7B248FEEE}"/>
    <cellStyle name="Calculation 2 11 10" xfId="35692" xr:uid="{3813796A-D52E-47AF-BFFB-AE19AB4A623B}"/>
    <cellStyle name="Calculation 2 11 11" xfId="38126" xr:uid="{879A6AB7-B2AB-480A-8576-7899CE0E1F17}"/>
    <cellStyle name="Calculation 2 11 12" xfId="40720" xr:uid="{AB35E130-1EE0-4905-8ED3-7A7672B205D9}"/>
    <cellStyle name="Calculation 2 11 2" xfId="14801" xr:uid="{9B52ED3B-CBEE-4802-9D85-D1D36051345E}"/>
    <cellStyle name="Calculation 2 11 3" xfId="17575" xr:uid="{1BAF34A6-CD66-4D89-BEC7-181C5FAD35A8}"/>
    <cellStyle name="Calculation 2 11 4" xfId="20198" xr:uid="{EAF06252-945D-42A8-B5A0-CD508B03D0AD}"/>
    <cellStyle name="Calculation 2 11 5" xfId="23057" xr:uid="{29CD8690-1DB4-4692-B078-D017F081AF17}"/>
    <cellStyle name="Calculation 2 11 6" xfId="25616" xr:uid="{3C7E6603-A8E0-46AD-A1A2-E899D81EF765}"/>
    <cellStyle name="Calculation 2 11 7" xfId="28219" xr:uid="{2B178D79-D1BF-4A11-80B4-E1023C90C72A}"/>
    <cellStyle name="Calculation 2 11 8" xfId="30892" xr:uid="{406B51E1-D65C-47B4-9B43-0AFE33DE6F62}"/>
    <cellStyle name="Calculation 2 11 9" xfId="33291" xr:uid="{3ACB2C08-3981-4803-94D4-5C6E15F581B7}"/>
    <cellStyle name="Calculation 2 12" xfId="11846" xr:uid="{80B33458-3F85-47BF-A94A-556317913AAE}"/>
    <cellStyle name="Calculation 2 12 10" xfId="35780" xr:uid="{765D17A8-BEF8-4BF5-ACA8-7AA5AA5D51F6}"/>
    <cellStyle name="Calculation 2 12 11" xfId="38222" xr:uid="{4F49ADF1-93CF-408E-A31C-BE3791BDCC2D}"/>
    <cellStyle name="Calculation 2 12 12" xfId="40818" xr:uid="{FA591F7E-75B4-4AF0-8256-E2E668AFFF75}"/>
    <cellStyle name="Calculation 2 12 2" xfId="14899" xr:uid="{BD5E5B4F-69A7-4891-AC6B-B0336C34C360}"/>
    <cellStyle name="Calculation 2 12 3" xfId="17673" xr:uid="{FE6F13C4-784A-42CB-B2D6-6219890137F2}"/>
    <cellStyle name="Calculation 2 12 4" xfId="20296" xr:uid="{30E46B30-A259-4C74-AB9F-7E78F223A14A}"/>
    <cellStyle name="Calculation 2 12 5" xfId="23155" xr:uid="{B8421B30-7F7A-483B-820D-B7C20211DC8A}"/>
    <cellStyle name="Calculation 2 12 6" xfId="25714" xr:uid="{F56381A3-3123-479F-8A6F-A110EAAB9101}"/>
    <cellStyle name="Calculation 2 12 7" xfId="28315" xr:uid="{7024154A-F7BC-4EBF-BAD9-EE913FC63718}"/>
    <cellStyle name="Calculation 2 12 8" xfId="30990" xr:uid="{3864AF7F-4D22-4197-BC42-A04F4948321E}"/>
    <cellStyle name="Calculation 2 12 9" xfId="33389" xr:uid="{8DE37E29-7C8D-4A19-811A-8917579D4234}"/>
    <cellStyle name="Calculation 2 13" xfId="11904" xr:uid="{5511669A-1896-4DF0-81CC-5A7125D20075}"/>
    <cellStyle name="Calculation 2 13 10" xfId="35836" xr:uid="{977D5314-0C37-4FA4-B917-6933DA045172}"/>
    <cellStyle name="Calculation 2 13 11" xfId="38278" xr:uid="{82EC1148-21D2-4768-BBA3-F647F39992BE}"/>
    <cellStyle name="Calculation 2 13 12" xfId="40874" xr:uid="{2AC871BD-E5FE-4B9A-9F8E-A1F6AEE5194C}"/>
    <cellStyle name="Calculation 2 13 2" xfId="14957" xr:uid="{E77E782A-CCB7-474F-9FE5-6E476C68FEA2}"/>
    <cellStyle name="Calculation 2 13 3" xfId="17730" xr:uid="{4912AC38-7205-4320-A27B-4E081F7A90E3}"/>
    <cellStyle name="Calculation 2 13 4" xfId="20353" xr:uid="{17BD89AE-67B0-4F0F-9A21-17BF1362DF6D}"/>
    <cellStyle name="Calculation 2 13 5" xfId="23213" xr:uid="{F6CC9AD0-5DBB-41A4-BF18-6AAD7AE74D54}"/>
    <cellStyle name="Calculation 2 13 6" xfId="25770" xr:uid="{985608E5-2887-49C9-8B86-60452CAADA2B}"/>
    <cellStyle name="Calculation 2 13 7" xfId="28371" xr:uid="{B2926DBD-8AE4-4A2E-851C-3BB42541749F}"/>
    <cellStyle name="Calculation 2 13 8" xfId="31046" xr:uid="{B2DBD773-C565-497A-8E6D-FC088E688A42}"/>
    <cellStyle name="Calculation 2 13 9" xfId="33445" xr:uid="{AF191E50-95ED-4302-8C05-79F986BFB2F9}"/>
    <cellStyle name="Calculation 2 14" xfId="12000" xr:uid="{165217D8-6855-4E62-8B02-88444C888437}"/>
    <cellStyle name="Calculation 2 14 10" xfId="35932" xr:uid="{CA99FD95-4957-4294-85BA-56C9215AFD18}"/>
    <cellStyle name="Calculation 2 14 11" xfId="38374" xr:uid="{CE1FE86C-B973-469F-B6E5-071638894110}"/>
    <cellStyle name="Calculation 2 14 12" xfId="40970" xr:uid="{31A521C5-6429-4A62-9507-777C517A1562}"/>
    <cellStyle name="Calculation 2 14 2" xfId="15053" xr:uid="{AAA119F5-481A-4012-9847-EF0FF5E29D59}"/>
    <cellStyle name="Calculation 2 14 3" xfId="17826" xr:uid="{49D2F7DB-F844-4FEB-97E2-66A9946DC12D}"/>
    <cellStyle name="Calculation 2 14 4" xfId="20449" xr:uid="{490A5979-E3B9-4F6C-9968-0472F68CED63}"/>
    <cellStyle name="Calculation 2 14 5" xfId="23309" xr:uid="{BE17EDF3-B0E1-457D-99E2-D11A1C61E46F}"/>
    <cellStyle name="Calculation 2 14 6" xfId="25866" xr:uid="{B043BBFE-52A5-4825-AB60-5644F584BA82}"/>
    <cellStyle name="Calculation 2 14 7" xfId="28467" xr:uid="{3C1C98A7-1072-430A-A6DF-12966435AE31}"/>
    <cellStyle name="Calculation 2 14 8" xfId="31142" xr:uid="{F19EB69F-0753-49FA-9B9B-A9037D228288}"/>
    <cellStyle name="Calculation 2 14 9" xfId="33541" xr:uid="{47F998E0-AE3B-47C3-A89B-171794A5A2A6}"/>
    <cellStyle name="Calculation 2 15" xfId="13296" xr:uid="{E61B6509-3E59-44D6-8183-A0AE9579E85D}"/>
    <cellStyle name="Calculation 2 15 10" xfId="37020" xr:uid="{AE4B31E4-6526-47F7-8F72-6B2414E7A20B}"/>
    <cellStyle name="Calculation 2 15 11" xfId="39512" xr:uid="{F5DA614F-5B1C-4D2C-82F0-25DAA4EA8EFC}"/>
    <cellStyle name="Calculation 2 15 12" xfId="42159" xr:uid="{468F3A6A-D492-4D88-A957-38D227BFF440}"/>
    <cellStyle name="Calculation 2 15 2" xfId="16317" xr:uid="{3E7900F0-FD48-4253-A25B-EE3398073722}"/>
    <cellStyle name="Calculation 2 15 3" xfId="19058" xr:uid="{DAFC5DBC-9566-4868-8472-FC63A6280408}"/>
    <cellStyle name="Calculation 2 15 4" xfId="21731" xr:uid="{4A63625E-33EA-4664-ADF4-B576057B2805}"/>
    <cellStyle name="Calculation 2 15 5" xfId="24554" xr:uid="{4F293FE1-80E5-404F-A85A-82FB3DE5D755}"/>
    <cellStyle name="Calculation 2 15 6" xfId="27122" xr:uid="{10438CDD-3921-42A5-8267-E1F3F4ED9FFC}"/>
    <cellStyle name="Calculation 2 15 7" xfId="29669" xr:uid="{29D5293D-CCEA-40E6-BFDB-90BF6985D434}"/>
    <cellStyle name="Calculation 2 15 8" xfId="32184" xr:uid="{0847795C-EDA0-4A63-B163-C43D5CE4EE0B}"/>
    <cellStyle name="Calculation 2 15 9" xfId="34583" xr:uid="{4478AF22-873F-4C39-9462-033EDA417053}"/>
    <cellStyle name="Calculation 2 16" xfId="13357" xr:uid="{E8F17A78-AFEB-4054-867C-55C982D6EAB9}"/>
    <cellStyle name="Calculation 2 16 10" xfId="37080" xr:uid="{68182C12-3B2A-4A6C-A060-6D53C53DFC83}"/>
    <cellStyle name="Calculation 2 16 11" xfId="39573" xr:uid="{93927435-AC85-4829-B636-C522F17DC46D}"/>
    <cellStyle name="Calculation 2 16 12" xfId="42220" xr:uid="{4562FD65-2964-4F63-9723-C21EADED4672}"/>
    <cellStyle name="Calculation 2 16 2" xfId="16378" xr:uid="{C780FD80-BCC0-4B5D-927C-4AE410659E3B}"/>
    <cellStyle name="Calculation 2 16 3" xfId="19118" xr:uid="{BBE2C8D2-F313-4629-8DA2-0E979ED1C9E2}"/>
    <cellStyle name="Calculation 2 16 4" xfId="21792" xr:uid="{D6F49D1A-1E40-41C2-9360-F63DDE97BAC2}"/>
    <cellStyle name="Calculation 2 16 5" xfId="24615" xr:uid="{E970B3DD-3BE2-4C55-8D36-1B6E13D92DC8}"/>
    <cellStyle name="Calculation 2 16 6" xfId="27183" xr:uid="{37B629F0-30B7-4D28-9F64-0E8223C7D408}"/>
    <cellStyle name="Calculation 2 16 7" xfId="29730" xr:uid="{40CA3CF5-04BF-48F8-B3B0-E11F1BFC7FDD}"/>
    <cellStyle name="Calculation 2 16 8" xfId="32244" xr:uid="{0DD063DF-A54C-42DD-BA4F-B2CB11A06C0E}"/>
    <cellStyle name="Calculation 2 16 9" xfId="34644" xr:uid="{D705AE46-F62A-4B72-A534-EA732EA26184}"/>
    <cellStyle name="Calculation 2 17" xfId="13437" xr:uid="{E1D94DED-D5CC-4EF1-BFD5-E5DA0E94F865}"/>
    <cellStyle name="Calculation 2 17 10" xfId="37160" xr:uid="{E4888813-8967-445C-9F67-6581439ECBF3}"/>
    <cellStyle name="Calculation 2 17 11" xfId="39653" xr:uid="{0C12923C-CA77-463C-9066-1AD806B7E37B}"/>
    <cellStyle name="Calculation 2 17 12" xfId="42300" xr:uid="{606C9820-9532-4569-932B-F7CD9E6B3183}"/>
    <cellStyle name="Calculation 2 17 2" xfId="16458" xr:uid="{D8AC6FDE-0C05-45AF-B86F-83C7D1BBC0FA}"/>
    <cellStyle name="Calculation 2 17 3" xfId="19198" xr:uid="{2E734CC7-BF1C-4737-A38D-88B1D1A90EAB}"/>
    <cellStyle name="Calculation 2 17 4" xfId="21872" xr:uid="{5675D3A2-9E40-46D4-A1AF-5F90D5992CBB}"/>
    <cellStyle name="Calculation 2 17 5" xfId="24695" xr:uid="{432E45DD-4B7F-4015-8596-B5D02EC60FA0}"/>
    <cellStyle name="Calculation 2 17 6" xfId="27263" xr:uid="{EB6FC900-C4A8-4B83-808F-B45F4C017316}"/>
    <cellStyle name="Calculation 2 17 7" xfId="29810" xr:uid="{AD6016EC-4B3E-4F00-8D01-E98BE89DB3D1}"/>
    <cellStyle name="Calculation 2 17 8" xfId="32324" xr:uid="{FED829E9-F9AE-49F2-AE8D-CFD05450EFBC}"/>
    <cellStyle name="Calculation 2 17 9" xfId="34724" xr:uid="{5492BBB1-F804-4AC6-87EA-323289F8A284}"/>
    <cellStyle name="Calculation 2 18" xfId="13505" xr:uid="{578B6869-309A-4A81-B1CA-37AEEFD8794D}"/>
    <cellStyle name="Calculation 2 18 10" xfId="37228" xr:uid="{73DFB543-758D-4DDF-AB6F-EAFA5AFAA733}"/>
    <cellStyle name="Calculation 2 18 11" xfId="39721" xr:uid="{01DE0740-6B40-4A11-A77A-28D9638D945D}"/>
    <cellStyle name="Calculation 2 18 12" xfId="42368" xr:uid="{6483D9CB-6BEC-4621-A0E5-8BD65DC68F5C}"/>
    <cellStyle name="Calculation 2 18 2" xfId="16526" xr:uid="{84755EAA-66AF-4464-8715-C2FA29CEC74D}"/>
    <cellStyle name="Calculation 2 18 3" xfId="19266" xr:uid="{9EBFC5D9-165C-41AF-95D2-4D40034CBF1D}"/>
    <cellStyle name="Calculation 2 18 4" xfId="21940" xr:uid="{BF6DD65F-554B-4AD5-95D6-0EDCCF793DC1}"/>
    <cellStyle name="Calculation 2 18 5" xfId="24763" xr:uid="{CD0428A1-A10F-4EAE-9169-A867D88E1623}"/>
    <cellStyle name="Calculation 2 18 6" xfId="27331" xr:uid="{F4FF5BB8-4DD9-4D64-B250-29CF0CBCE13D}"/>
    <cellStyle name="Calculation 2 18 7" xfId="29878" xr:uid="{8BEA3601-CC59-4F09-8002-EBFA12532855}"/>
    <cellStyle name="Calculation 2 18 8" xfId="32392" xr:uid="{A287418F-2910-47C9-A6C8-3F6FA752877C}"/>
    <cellStyle name="Calculation 2 18 9" xfId="34792" xr:uid="{8A5BCB87-4C0A-471D-8AF6-3326C7060FB9}"/>
    <cellStyle name="Calculation 2 19" xfId="13644" xr:uid="{7C44261F-A6A8-42C8-BFF3-CA81E69A82A8}"/>
    <cellStyle name="Calculation 2 19 10" xfId="37367" xr:uid="{FF3B42BB-CACA-4421-8A24-BB143A6C9270}"/>
    <cellStyle name="Calculation 2 19 11" xfId="39860" xr:uid="{F9000DFC-8A88-4852-8CDC-56485D939669}"/>
    <cellStyle name="Calculation 2 19 12" xfId="42507" xr:uid="{EF8228B8-1641-4016-8FE9-D3E7EFE52039}"/>
    <cellStyle name="Calculation 2 19 2" xfId="16665" xr:uid="{7CD44765-5AEF-4465-AFC3-EF397818EF2E}"/>
    <cellStyle name="Calculation 2 19 3" xfId="19405" xr:uid="{911A7855-5A77-4E81-A499-66A6D9903418}"/>
    <cellStyle name="Calculation 2 19 4" xfId="22079" xr:uid="{4D52BA95-C099-4F9E-BEB2-F80C97A6EBA6}"/>
    <cellStyle name="Calculation 2 19 5" xfId="24902" xr:uid="{E7E71384-0DEE-4367-8E28-CBAC6F04A996}"/>
    <cellStyle name="Calculation 2 19 6" xfId="27470" xr:uid="{87910587-63D8-4707-B878-5DCCDA837709}"/>
    <cellStyle name="Calculation 2 19 7" xfId="30017" xr:uid="{D5637633-B8B6-4E3F-B83F-21D6E02CBB45}"/>
    <cellStyle name="Calculation 2 19 8" xfId="32531" xr:uid="{C0998B45-D7CC-4D73-8175-73A4D2A5C00A}"/>
    <cellStyle name="Calculation 2 19 9" xfId="34931" xr:uid="{02ECCA0E-D026-4416-A9F9-648A64B3C4C3}"/>
    <cellStyle name="Calculation 2 2" xfId="64" xr:uid="{00000000-0005-0000-0000-000001030000}"/>
    <cellStyle name="Calculation 2 2 10" xfId="13324" xr:uid="{04BD882B-3F4D-4CEF-AC02-E092F90DDF1C}"/>
    <cellStyle name="Calculation 2 2 10 10" xfId="37047" xr:uid="{B88B8019-D2C3-4556-8208-7FD1AE8316C3}"/>
    <cellStyle name="Calculation 2 2 10 11" xfId="39540" xr:uid="{8215C817-D5D0-4D8A-8372-06C8F47D2BB6}"/>
    <cellStyle name="Calculation 2 2 10 12" xfId="42187" xr:uid="{99FAD3AA-9D0D-4788-9133-D4EA3DB570C5}"/>
    <cellStyle name="Calculation 2 2 10 2" xfId="16345" xr:uid="{06EAAC4E-C91A-485C-BA85-B2C3C2029D7A}"/>
    <cellStyle name="Calculation 2 2 10 3" xfId="19085" xr:uid="{4DF238A5-6508-49C1-B93D-803B061D88F2}"/>
    <cellStyle name="Calculation 2 2 10 4" xfId="21759" xr:uid="{B4768577-D719-4198-B333-289D47C2E141}"/>
    <cellStyle name="Calculation 2 2 10 5" xfId="24582" xr:uid="{D5A0ED71-D649-4545-9FA1-40C4AAD47FF4}"/>
    <cellStyle name="Calculation 2 2 10 6" xfId="27150" xr:uid="{9396573E-7497-47FD-8C87-B34A609CBA1E}"/>
    <cellStyle name="Calculation 2 2 10 7" xfId="29697" xr:uid="{7FE99B3C-FD4B-4E3B-9C9C-BE99706C7B5E}"/>
    <cellStyle name="Calculation 2 2 10 8" xfId="32211" xr:uid="{8524BAE9-37D5-4EDD-BFCF-15D6919103D4}"/>
    <cellStyle name="Calculation 2 2 10 9" xfId="34611" xr:uid="{BF15034F-3629-4593-A2A0-DF1EF9FAEB70}"/>
    <cellStyle name="Calculation 2 2 11" xfId="13381" xr:uid="{3BEC6625-F48D-4205-86B4-C530020BA343}"/>
    <cellStyle name="Calculation 2 2 11 10" xfId="37104" xr:uid="{E28714C2-239E-40E4-AB71-EBE72C3B019C}"/>
    <cellStyle name="Calculation 2 2 11 11" xfId="39597" xr:uid="{7A8036A4-84BC-409A-A08A-06C587BE2E5A}"/>
    <cellStyle name="Calculation 2 2 11 12" xfId="42244" xr:uid="{0CCCFA23-B1C6-4E99-A7E2-E1CA29A8BC31}"/>
    <cellStyle name="Calculation 2 2 11 2" xfId="16402" xr:uid="{890D2DDC-ACB7-490D-A3FE-4ED3D2C62A18}"/>
    <cellStyle name="Calculation 2 2 11 3" xfId="19142" xr:uid="{B9BA0F4E-C582-4ACA-99FF-7F9F9459FAD9}"/>
    <cellStyle name="Calculation 2 2 11 4" xfId="21816" xr:uid="{EFF2B285-6D2E-403E-A0B6-A2E5EBF63548}"/>
    <cellStyle name="Calculation 2 2 11 5" xfId="24639" xr:uid="{6A0497EE-0A21-4C12-9065-E4AAFAA615AA}"/>
    <cellStyle name="Calculation 2 2 11 6" xfId="27207" xr:uid="{046B9736-7A31-4F20-8B43-6CC41CA271AA}"/>
    <cellStyle name="Calculation 2 2 11 7" xfId="29754" xr:uid="{C4A491E8-B9D8-472F-B0E9-71488166A260}"/>
    <cellStyle name="Calculation 2 2 11 8" xfId="32268" xr:uid="{8A85C717-81B1-473C-A380-7F2A6908CFD3}"/>
    <cellStyle name="Calculation 2 2 11 9" xfId="34668" xr:uid="{52149FAE-7333-4134-A9B5-0AAE28AC4E14}"/>
    <cellStyle name="Calculation 2 2 12" xfId="13495" xr:uid="{9AA4839A-5314-476A-A0B3-58B811138C25}"/>
    <cellStyle name="Calculation 2 2 12 10" xfId="37218" xr:uid="{085077A7-D7E1-4F0E-9ADC-89822096C7B8}"/>
    <cellStyle name="Calculation 2 2 12 11" xfId="39711" xr:uid="{AB15638F-F4C0-4247-A97A-066F3D97430D}"/>
    <cellStyle name="Calculation 2 2 12 12" xfId="42358" xr:uid="{4C9A7398-166D-4919-BFA9-5E5B4E142405}"/>
    <cellStyle name="Calculation 2 2 12 2" xfId="16516" xr:uid="{AB274260-3834-4ECE-8E00-1DD1EB89E7F0}"/>
    <cellStyle name="Calculation 2 2 12 3" xfId="19256" xr:uid="{FF9FAA2A-E2F8-4B34-9B80-A87867856FD1}"/>
    <cellStyle name="Calculation 2 2 12 4" xfId="21930" xr:uid="{F350AA02-8077-43D6-94BA-8CE390497978}"/>
    <cellStyle name="Calculation 2 2 12 5" xfId="24753" xr:uid="{B5AA842B-5612-4FC8-9615-351F14ACAB2E}"/>
    <cellStyle name="Calculation 2 2 12 6" xfId="27321" xr:uid="{471EC52C-5D20-4AF0-943B-10D495207D03}"/>
    <cellStyle name="Calculation 2 2 12 7" xfId="29868" xr:uid="{8F9D6C51-F072-419E-9498-C69354B53931}"/>
    <cellStyle name="Calculation 2 2 12 8" xfId="32382" xr:uid="{D7739D95-B74B-480A-A14E-D82F56E70341}"/>
    <cellStyle name="Calculation 2 2 12 9" xfId="34782" xr:uid="{B6463C2E-5FAF-41A7-9102-0BD71488EF29}"/>
    <cellStyle name="Calculation 2 2 13" xfId="13566" xr:uid="{5EBF5F4B-461E-4FC4-8BF4-809FD179A97A}"/>
    <cellStyle name="Calculation 2 2 13 10" xfId="37289" xr:uid="{E1F10FF8-326E-459C-B68A-657E42CCA924}"/>
    <cellStyle name="Calculation 2 2 13 11" xfId="39782" xr:uid="{5AFCC2A2-C04A-4E7B-98DD-2D4E37EACF78}"/>
    <cellStyle name="Calculation 2 2 13 12" xfId="42429" xr:uid="{BF2B42C6-1E9D-47B6-B75F-45D4A0935302}"/>
    <cellStyle name="Calculation 2 2 13 2" xfId="16587" xr:uid="{FCD5E2BC-F598-4A56-8DAA-206BAA24920C}"/>
    <cellStyle name="Calculation 2 2 13 3" xfId="19327" xr:uid="{F420A24C-A545-4BEC-B38A-FCDC6AE39DDC}"/>
    <cellStyle name="Calculation 2 2 13 4" xfId="22001" xr:uid="{A8DEC7BC-D48C-4E87-854B-942A97572185}"/>
    <cellStyle name="Calculation 2 2 13 5" xfId="24824" xr:uid="{80988504-7623-4704-87DD-8E11A6460B02}"/>
    <cellStyle name="Calculation 2 2 13 6" xfId="27392" xr:uid="{6409D4D5-791A-46FD-87EA-2A941802F0B6}"/>
    <cellStyle name="Calculation 2 2 13 7" xfId="29939" xr:uid="{3CBE3778-99CC-472D-94E8-D91EF160CB19}"/>
    <cellStyle name="Calculation 2 2 13 8" xfId="32453" xr:uid="{0752ED47-6175-418A-94E4-A678D7A2CA3D}"/>
    <cellStyle name="Calculation 2 2 13 9" xfId="34853" xr:uid="{58726C20-4448-4F6D-AC0D-E0D6D10F0C8E}"/>
    <cellStyle name="Calculation 2 2 14" xfId="13647" xr:uid="{51279553-DAE3-439A-BF8C-6B8B875AE02A}"/>
    <cellStyle name="Calculation 2 2 14 10" xfId="37370" xr:uid="{A4396B33-E3FE-42B1-A21B-1A728FE60280}"/>
    <cellStyle name="Calculation 2 2 14 11" xfId="39863" xr:uid="{5932CF55-8F2B-4B02-8E96-A9DC86F675C5}"/>
    <cellStyle name="Calculation 2 2 14 12" xfId="42510" xr:uid="{A1C90E3C-B358-4F43-BD95-3CC2E32D0748}"/>
    <cellStyle name="Calculation 2 2 14 2" xfId="16668" xr:uid="{EC93A7B0-A64F-40C9-AC9B-0CDBA5BDA918}"/>
    <cellStyle name="Calculation 2 2 14 3" xfId="19408" xr:uid="{39845388-6E57-40EF-9F4B-6275735F4DA0}"/>
    <cellStyle name="Calculation 2 2 14 4" xfId="22082" xr:uid="{AD8D7040-7507-4257-A4BD-0CDD9E211AAD}"/>
    <cellStyle name="Calculation 2 2 14 5" xfId="24905" xr:uid="{49CDF3EF-FB4A-46C4-8E71-F1F01F58BDC9}"/>
    <cellStyle name="Calculation 2 2 14 6" xfId="27473" xr:uid="{ADE6101F-FDDA-44FB-B54A-52261BC3BF49}"/>
    <cellStyle name="Calculation 2 2 14 7" xfId="30020" xr:uid="{BC75F2F4-968D-4DCB-A062-B6ECD9494356}"/>
    <cellStyle name="Calculation 2 2 14 8" xfId="32534" xr:uid="{BA4D452B-5B2A-471F-98F1-761EE6D511DE}"/>
    <cellStyle name="Calculation 2 2 14 9" xfId="34934" xr:uid="{4652F36C-E06C-445B-87CF-D2D4244D6EE4}"/>
    <cellStyle name="Calculation 2 2 15" xfId="13758" xr:uid="{CC287B7F-3158-43B7-90A6-6A550D421543}"/>
    <cellStyle name="Calculation 2 2 15 10" xfId="37481" xr:uid="{0F6C4186-8C5B-4122-AF8A-2ACEB34AD604}"/>
    <cellStyle name="Calculation 2 2 15 11" xfId="39974" xr:uid="{C40921A7-5C99-4A4F-BE61-366DCC9101F9}"/>
    <cellStyle name="Calculation 2 2 15 12" xfId="42621" xr:uid="{0290B732-AC95-4C0B-B2BC-7FAEA96891A7}"/>
    <cellStyle name="Calculation 2 2 15 2" xfId="16779" xr:uid="{B6700DE9-5559-4400-9A73-3B29B9B4C256}"/>
    <cellStyle name="Calculation 2 2 15 3" xfId="19519" xr:uid="{5CDA5FA0-FF45-4B85-B3F7-DA5CE1D84E33}"/>
    <cellStyle name="Calculation 2 2 15 4" xfId="22193" xr:uid="{AF536BD3-171A-4319-B304-ED9D8A3C6A6D}"/>
    <cellStyle name="Calculation 2 2 15 5" xfId="25016" xr:uid="{722711F5-B293-4FC8-8DF9-B2834DAFE42B}"/>
    <cellStyle name="Calculation 2 2 15 6" xfId="27584" xr:uid="{40832385-A1DD-446C-92F0-7312DEC2D7B2}"/>
    <cellStyle name="Calculation 2 2 15 7" xfId="30131" xr:uid="{31431D7B-AB28-4282-AE76-0A843B978866}"/>
    <cellStyle name="Calculation 2 2 15 8" xfId="32645" xr:uid="{8FA8AACA-1FFD-4DD9-8394-4655EB21FAEC}"/>
    <cellStyle name="Calculation 2 2 15 9" xfId="35045" xr:uid="{32D19C21-BC36-4AFA-B799-E4DB2C501123}"/>
    <cellStyle name="Calculation 2 2 16" xfId="13784" xr:uid="{A6C7BCDE-2D1C-4E10-9DFC-BA76530EEAEB}"/>
    <cellStyle name="Calculation 2 2 16 10" xfId="37507" xr:uid="{379ED8AC-B3D3-49A9-BD4A-624A7FE00761}"/>
    <cellStyle name="Calculation 2 2 16 11" xfId="40000" xr:uid="{239D78EA-40E7-4E01-8C9F-16D8B7E0B786}"/>
    <cellStyle name="Calculation 2 2 16 12" xfId="42647" xr:uid="{30A0DDDD-D1BE-4C99-9B00-B7C0ACC68F3B}"/>
    <cellStyle name="Calculation 2 2 16 2" xfId="16805" xr:uid="{046DB445-D55C-46AE-9C61-7ACB50CB5A5B}"/>
    <cellStyle name="Calculation 2 2 16 3" xfId="19545" xr:uid="{65288275-E625-4BA3-8D46-A1B08EFE1E7E}"/>
    <cellStyle name="Calculation 2 2 16 4" xfId="22219" xr:uid="{DD812FD0-758A-4A75-A92B-26D7C9D3DC7A}"/>
    <cellStyle name="Calculation 2 2 16 5" xfId="25042" xr:uid="{4BC0748F-6179-4B95-BF7F-6D68EC25591B}"/>
    <cellStyle name="Calculation 2 2 16 6" xfId="27610" xr:uid="{A2DC09E1-14A4-4678-990E-03D8FAD37F94}"/>
    <cellStyle name="Calculation 2 2 16 7" xfId="30157" xr:uid="{325D5DB6-C762-4D9C-922A-9F1849EF7EA0}"/>
    <cellStyle name="Calculation 2 2 16 8" xfId="32671" xr:uid="{F3483081-89A1-46A0-8861-79A90C7B7F5A}"/>
    <cellStyle name="Calculation 2 2 16 9" xfId="35071" xr:uid="{A1735AF9-0EBA-408E-B4CA-3189D0809464}"/>
    <cellStyle name="Calculation 2 2 17" xfId="13844" xr:uid="{5030CBA4-6546-454A-8E67-F2C06DE7FC53}"/>
    <cellStyle name="Calculation 2 2 17 10" xfId="37567" xr:uid="{73D4BDB0-CE41-4299-AF6E-7E9093287F9E}"/>
    <cellStyle name="Calculation 2 2 17 11" xfId="40060" xr:uid="{C52CA2CE-1DD3-4953-8D83-E4CAF5873CB7}"/>
    <cellStyle name="Calculation 2 2 17 12" xfId="42707" xr:uid="{9691D1F3-DFE5-4FB7-BCF5-622D8B40CC1A}"/>
    <cellStyle name="Calculation 2 2 17 2" xfId="16865" xr:uid="{58D6090E-C135-4EFD-BE7D-2AA12320A16F}"/>
    <cellStyle name="Calculation 2 2 17 3" xfId="19605" xr:uid="{E3B1073E-2B91-4D19-B877-35B1D1F5312F}"/>
    <cellStyle name="Calculation 2 2 17 4" xfId="22279" xr:uid="{4EEBFD9D-ABCA-4D0B-91A8-E2B2F9AF2CE3}"/>
    <cellStyle name="Calculation 2 2 17 5" xfId="25102" xr:uid="{F4803775-36AE-4D0B-B699-44AF76A28514}"/>
    <cellStyle name="Calculation 2 2 17 6" xfId="27670" xr:uid="{A3B5DC34-E046-460A-A29E-2A81296B602E}"/>
    <cellStyle name="Calculation 2 2 17 7" xfId="30217" xr:uid="{DD60AA4A-17A0-459A-B634-DDDCE4CDE668}"/>
    <cellStyle name="Calculation 2 2 17 8" xfId="32731" xr:uid="{C1AB2561-1D01-4755-ACFA-602C2CB61B4B}"/>
    <cellStyle name="Calculation 2 2 17 9" xfId="35131" xr:uid="{8C9E4D15-DB8F-410B-842D-153E817661D0}"/>
    <cellStyle name="Calculation 2 2 18" xfId="13872" xr:uid="{6A00B4E9-2300-479D-BC86-28EAE3847F42}"/>
    <cellStyle name="Calculation 2 2 18 10" xfId="37595" xr:uid="{1D5FFB02-8A57-4082-9BD9-43FFC8E16CA3}"/>
    <cellStyle name="Calculation 2 2 18 11" xfId="40088" xr:uid="{7A6BB1D3-56F5-46CC-BF6D-DBDC291A5DCF}"/>
    <cellStyle name="Calculation 2 2 18 12" xfId="42735" xr:uid="{C590B240-F2F7-43D6-91EB-A1665F66543B}"/>
    <cellStyle name="Calculation 2 2 18 2" xfId="16893" xr:uid="{8710830D-2285-422A-85B4-1F60489E2C7D}"/>
    <cellStyle name="Calculation 2 2 18 3" xfId="19633" xr:uid="{4BD953C2-DF62-4481-88DC-45A8FC29785D}"/>
    <cellStyle name="Calculation 2 2 18 4" xfId="22307" xr:uid="{AECAA703-0804-4648-BC94-399E3AF612D9}"/>
    <cellStyle name="Calculation 2 2 18 5" xfId="25130" xr:uid="{4E370D2A-3866-4292-BD22-716D2C5E1D27}"/>
    <cellStyle name="Calculation 2 2 18 6" xfId="27698" xr:uid="{031BBE42-4B89-4905-A338-6F07BFA8B590}"/>
    <cellStyle name="Calculation 2 2 18 7" xfId="30245" xr:uid="{FBAE9F68-CC10-4C2B-9F96-F20536A9B437}"/>
    <cellStyle name="Calculation 2 2 18 8" xfId="32759" xr:uid="{69658214-17AA-4BA9-B1F0-E54D82611C24}"/>
    <cellStyle name="Calculation 2 2 18 9" xfId="35159" xr:uid="{D53BCFEA-5865-4273-BCEA-78EA56F6F8B1}"/>
    <cellStyle name="Calculation 2 2 19" xfId="13964" xr:uid="{5C425C10-F7AE-43CC-B18A-A1012845C548}"/>
    <cellStyle name="Calculation 2 2 19 10" xfId="37687" xr:uid="{C526E1F2-0940-46B5-8040-5BC60446EBC2}"/>
    <cellStyle name="Calculation 2 2 19 11" xfId="40180" xr:uid="{85CCF74A-1DBA-433C-BB44-706F99CAA2BB}"/>
    <cellStyle name="Calculation 2 2 19 12" xfId="42827" xr:uid="{B5F4EBA7-DD33-4CDD-9C3E-6A6B20B42127}"/>
    <cellStyle name="Calculation 2 2 19 2" xfId="16985" xr:uid="{F59104CB-49D5-4727-AC36-940F65A20EAA}"/>
    <cellStyle name="Calculation 2 2 19 3" xfId="19725" xr:uid="{98A624AF-CA80-4851-83CD-1DDEB67B6D61}"/>
    <cellStyle name="Calculation 2 2 19 4" xfId="22399" xr:uid="{B8ACF040-7D3D-4561-BD4C-6838946BFCC4}"/>
    <cellStyle name="Calculation 2 2 19 5" xfId="25222" xr:uid="{AA02E87B-2F34-4E8C-90C0-DFB275D528C6}"/>
    <cellStyle name="Calculation 2 2 19 6" xfId="27790" xr:uid="{804F6FBE-C20E-4A8D-866D-BA463CFA1ABB}"/>
    <cellStyle name="Calculation 2 2 19 7" xfId="30337" xr:uid="{859BCB72-4572-4846-8814-D03B34C5A16A}"/>
    <cellStyle name="Calculation 2 2 19 8" xfId="32851" xr:uid="{7032F6D5-61C6-4BB6-9DB7-CADBBF8DE299}"/>
    <cellStyle name="Calculation 2 2 19 9" xfId="35251" xr:uid="{69C7DB85-7642-4D97-B2D2-A1C37A30876E}"/>
    <cellStyle name="Calculation 2 2 2" xfId="84" xr:uid="{00000000-0005-0000-0000-000002030000}"/>
    <cellStyle name="Calculation 2 2 2 10" xfId="13365" xr:uid="{CF0B7C10-66C7-4A5D-8F3D-84F012E0864A}"/>
    <cellStyle name="Calculation 2 2 2 10 10" xfId="37088" xr:uid="{D5F8D765-881F-4BC1-BD8B-7C78B5A66EBE}"/>
    <cellStyle name="Calculation 2 2 2 10 11" xfId="39581" xr:uid="{E5E1BF3A-0ECF-40B6-BC1C-29DDA6F8CEA8}"/>
    <cellStyle name="Calculation 2 2 2 10 12" xfId="42228" xr:uid="{69B24885-3A23-4C33-9D40-4D2FDAF08339}"/>
    <cellStyle name="Calculation 2 2 2 10 2" xfId="16386" xr:uid="{97210AB9-2679-4F19-825E-D0F4983357DB}"/>
    <cellStyle name="Calculation 2 2 2 10 3" xfId="19126" xr:uid="{E0C63B7E-E820-4F76-BDF4-8BDCAD76BB06}"/>
    <cellStyle name="Calculation 2 2 2 10 4" xfId="21800" xr:uid="{B47380DE-FDF2-49FF-8B16-AF4FCB06123D}"/>
    <cellStyle name="Calculation 2 2 2 10 5" xfId="24623" xr:uid="{A3AC5587-5FED-41FD-945C-949763C0DE9A}"/>
    <cellStyle name="Calculation 2 2 2 10 6" xfId="27191" xr:uid="{43EB06B0-E388-4C9F-B6C2-C0EB0184621B}"/>
    <cellStyle name="Calculation 2 2 2 10 7" xfId="29738" xr:uid="{98F8D890-0337-41B2-9565-F689F4A50172}"/>
    <cellStyle name="Calculation 2 2 2 10 8" xfId="32252" xr:uid="{3409B8BB-5EEB-4C5F-8FE4-1B8A4352DDD4}"/>
    <cellStyle name="Calculation 2 2 2 10 9" xfId="34652" xr:uid="{4A8BFDD4-1787-4C4D-A9CB-86A180D669E7}"/>
    <cellStyle name="Calculation 2 2 2 11" xfId="13443" xr:uid="{4B4B7A2A-6E6E-4BDB-A766-8B095B82AB82}"/>
    <cellStyle name="Calculation 2 2 2 11 10" xfId="37166" xr:uid="{BB5E5B42-EB90-4F42-A56D-DB2FFA937FCB}"/>
    <cellStyle name="Calculation 2 2 2 11 11" xfId="39659" xr:uid="{E8E415A2-99D2-42F9-A2FC-492BFEF5F33A}"/>
    <cellStyle name="Calculation 2 2 2 11 12" xfId="42306" xr:uid="{FFF339AB-7F78-4FE9-A17B-B8968A81083B}"/>
    <cellStyle name="Calculation 2 2 2 11 2" xfId="16464" xr:uid="{CFD8169A-D021-42E3-BB2C-F75F90CDCDCA}"/>
    <cellStyle name="Calculation 2 2 2 11 3" xfId="19204" xr:uid="{1A84A207-884B-487C-B397-746DBEAC9653}"/>
    <cellStyle name="Calculation 2 2 2 11 4" xfId="21878" xr:uid="{1C027102-305A-4063-B6B2-586EECF6CB2F}"/>
    <cellStyle name="Calculation 2 2 2 11 5" xfId="24701" xr:uid="{B657D62A-5E2F-479A-9C9D-2EAA8C9C7B98}"/>
    <cellStyle name="Calculation 2 2 2 11 6" xfId="27269" xr:uid="{E06854E2-9C78-42C2-8906-215F854CDE0E}"/>
    <cellStyle name="Calculation 2 2 2 11 7" xfId="29816" xr:uid="{8A2A0848-D939-42A5-A2CA-6B7B44C1EF89}"/>
    <cellStyle name="Calculation 2 2 2 11 8" xfId="32330" xr:uid="{9273A80C-2073-4F7C-8C5A-AFE1B5D78349}"/>
    <cellStyle name="Calculation 2 2 2 11 9" xfId="34730" xr:uid="{F7BCD976-17E2-4B81-AC39-5032D605CFE2}"/>
    <cellStyle name="Calculation 2 2 2 12" xfId="13554" xr:uid="{B17DA19B-8D7F-4DCD-9CE3-DF9394E54B16}"/>
    <cellStyle name="Calculation 2 2 2 12 10" xfId="37277" xr:uid="{F473087E-D685-429A-BA80-6B11ACDD74BF}"/>
    <cellStyle name="Calculation 2 2 2 12 11" xfId="39770" xr:uid="{65BCDF08-D0BE-4D87-BB23-5B13DD1F7186}"/>
    <cellStyle name="Calculation 2 2 2 12 12" xfId="42417" xr:uid="{0557BE87-99C4-4E39-8B37-3C1BA6848580}"/>
    <cellStyle name="Calculation 2 2 2 12 2" xfId="16575" xr:uid="{02CB059C-1149-4335-8237-7E21D9D8A021}"/>
    <cellStyle name="Calculation 2 2 2 12 3" xfId="19315" xr:uid="{8A88BDB2-43AB-45F7-B069-F3E24DE466ED}"/>
    <cellStyle name="Calculation 2 2 2 12 4" xfId="21989" xr:uid="{506636BE-F46A-4385-B513-05C12C1BDE1B}"/>
    <cellStyle name="Calculation 2 2 2 12 5" xfId="24812" xr:uid="{C38828C7-0602-449C-B8D9-5297B16BD881}"/>
    <cellStyle name="Calculation 2 2 2 12 6" xfId="27380" xr:uid="{E4DCFEEA-AB8F-4B61-96B0-8729118B2714}"/>
    <cellStyle name="Calculation 2 2 2 12 7" xfId="29927" xr:uid="{DF285714-035A-4F1F-91E0-1B748D608974}"/>
    <cellStyle name="Calculation 2 2 2 12 8" xfId="32441" xr:uid="{BE31DD10-3C16-4683-83B2-7462A0205BDE}"/>
    <cellStyle name="Calculation 2 2 2 12 9" xfId="34841" xr:uid="{CE8CABDC-E8B7-47FC-A23E-754CC6077AE5}"/>
    <cellStyle name="Calculation 2 2 2 13" xfId="13605" xr:uid="{8304BCB4-26AA-4896-A6B0-AC3BFDB47940}"/>
    <cellStyle name="Calculation 2 2 2 13 10" xfId="37328" xr:uid="{5BA339F6-7602-4BA7-AB62-0AB89659CFF6}"/>
    <cellStyle name="Calculation 2 2 2 13 11" xfId="39821" xr:uid="{651733BA-9BD0-4385-93E8-B25BA4F486C2}"/>
    <cellStyle name="Calculation 2 2 2 13 12" xfId="42468" xr:uid="{EEA853D3-15DC-4553-BF94-60EB34AB1FD0}"/>
    <cellStyle name="Calculation 2 2 2 13 2" xfId="16626" xr:uid="{5FF54C3D-6C5E-44CD-9ED7-4E7ABD0FC1B9}"/>
    <cellStyle name="Calculation 2 2 2 13 3" xfId="19366" xr:uid="{9BF82573-E816-4107-9BB2-D3631F00FB9A}"/>
    <cellStyle name="Calculation 2 2 2 13 4" xfId="22040" xr:uid="{5947F30E-E55D-4E28-9EB9-FE6834982FC7}"/>
    <cellStyle name="Calculation 2 2 2 13 5" xfId="24863" xr:uid="{3347EF6E-9D16-4C13-8111-EAE9588CDFFF}"/>
    <cellStyle name="Calculation 2 2 2 13 6" xfId="27431" xr:uid="{8F9C3169-265F-45CA-BEBA-5D02E67AE3D2}"/>
    <cellStyle name="Calculation 2 2 2 13 7" xfId="29978" xr:uid="{5891662C-068A-4099-AFFD-36EE5EC5EC6F}"/>
    <cellStyle name="Calculation 2 2 2 13 8" xfId="32492" xr:uid="{B1357165-CF9F-4D22-AACF-CA3B90ABDB62}"/>
    <cellStyle name="Calculation 2 2 2 13 9" xfId="34892" xr:uid="{3C99EECA-6C8B-46E8-BB48-C1C9472A6389}"/>
    <cellStyle name="Calculation 2 2 2 14" xfId="13697" xr:uid="{2A2E37EF-80B6-416B-9801-04D38D120E0F}"/>
    <cellStyle name="Calculation 2 2 2 14 10" xfId="37420" xr:uid="{D5B3F55A-4C5B-4C20-8C85-AA32CDF64107}"/>
    <cellStyle name="Calculation 2 2 2 14 11" xfId="39913" xr:uid="{6C20E4FF-E461-4904-A84D-E259E83F2D68}"/>
    <cellStyle name="Calculation 2 2 2 14 12" xfId="42560" xr:uid="{75A5B3D5-7C60-49B7-9039-6C21868A09B9}"/>
    <cellStyle name="Calculation 2 2 2 14 2" xfId="16718" xr:uid="{DADFB0BA-D826-4DF1-B438-31013FC2ABBC}"/>
    <cellStyle name="Calculation 2 2 2 14 3" xfId="19458" xr:uid="{EF1DE7F5-8D77-4327-A87E-D4BE62D1F7E8}"/>
    <cellStyle name="Calculation 2 2 2 14 4" xfId="22132" xr:uid="{854EECC6-04D9-4DFD-8C72-E7A4C8F0F9F7}"/>
    <cellStyle name="Calculation 2 2 2 14 5" xfId="24955" xr:uid="{DB5FE9D3-21CC-4DD9-96FF-525CA1B2C257}"/>
    <cellStyle name="Calculation 2 2 2 14 6" xfId="27523" xr:uid="{15C6BCCE-211B-4B8A-AB72-47E03A4B8082}"/>
    <cellStyle name="Calculation 2 2 2 14 7" xfId="30070" xr:uid="{1C9A2E80-EC6E-4DE2-812D-8EF34076F633}"/>
    <cellStyle name="Calculation 2 2 2 14 8" xfId="32584" xr:uid="{1EF92B5E-3A97-4014-9C2B-8A30FBE656D8}"/>
    <cellStyle name="Calculation 2 2 2 14 9" xfId="34984" xr:uid="{1A902059-1F6F-4BCC-B496-B8E4A0A2609C}"/>
    <cellStyle name="Calculation 2 2 2 15" xfId="13770" xr:uid="{9A2F124F-A30A-41FF-AEF2-FE97A3E09D10}"/>
    <cellStyle name="Calculation 2 2 2 15 10" xfId="37493" xr:uid="{BD15C8FC-0C32-4631-AF15-2B22083D139D}"/>
    <cellStyle name="Calculation 2 2 2 15 11" xfId="39986" xr:uid="{EFD8E105-FAE5-42B4-B5B3-E33E7901D229}"/>
    <cellStyle name="Calculation 2 2 2 15 12" xfId="42633" xr:uid="{70810363-93DC-4CB2-A0A8-BF1D3095F1E8}"/>
    <cellStyle name="Calculation 2 2 2 15 2" xfId="16791" xr:uid="{D365BDB3-4A78-4AC0-822C-F0FB5C609156}"/>
    <cellStyle name="Calculation 2 2 2 15 3" xfId="19531" xr:uid="{372500AB-A051-4FD5-A4D0-C0CBA52009D4}"/>
    <cellStyle name="Calculation 2 2 2 15 4" xfId="22205" xr:uid="{CDFD4B46-E17F-4A5D-AFCD-9CF5DAB0BE56}"/>
    <cellStyle name="Calculation 2 2 2 15 5" xfId="25028" xr:uid="{BFB42123-BBF6-49F2-9616-474F629A1A0F}"/>
    <cellStyle name="Calculation 2 2 2 15 6" xfId="27596" xr:uid="{105E51EE-27F7-49A9-B19F-CAFD8285F376}"/>
    <cellStyle name="Calculation 2 2 2 15 7" xfId="30143" xr:uid="{E5EFB2BC-8AAE-468D-97FC-852E7EC2B82D}"/>
    <cellStyle name="Calculation 2 2 2 15 8" xfId="32657" xr:uid="{E8735C45-D306-4010-9E2E-C9B065BC6ED6}"/>
    <cellStyle name="Calculation 2 2 2 15 9" xfId="35057" xr:uid="{072618FF-1BB1-4DD3-9F43-2C99D0DF0673}"/>
    <cellStyle name="Calculation 2 2 2 16" xfId="13824" xr:uid="{BAF67DF5-0D68-4096-8ED4-942174CEA57E}"/>
    <cellStyle name="Calculation 2 2 2 16 10" xfId="37547" xr:uid="{C4EF5E7A-FEEA-412A-A62C-497F3D504526}"/>
    <cellStyle name="Calculation 2 2 2 16 11" xfId="40040" xr:uid="{C847C1FE-A278-4F56-84E8-4F7D6B3CEE55}"/>
    <cellStyle name="Calculation 2 2 2 16 12" xfId="42687" xr:uid="{9D972873-2936-4880-91E7-507ED75D71DE}"/>
    <cellStyle name="Calculation 2 2 2 16 2" xfId="16845" xr:uid="{C7E4AC13-EB63-40EC-AE0F-72FD2E8158B2}"/>
    <cellStyle name="Calculation 2 2 2 16 3" xfId="19585" xr:uid="{848625E0-952E-4065-810B-5206E3EE3C99}"/>
    <cellStyle name="Calculation 2 2 2 16 4" xfId="22259" xr:uid="{A152D953-B5DC-455C-A88E-E0ABFFDFB0BF}"/>
    <cellStyle name="Calculation 2 2 2 16 5" xfId="25082" xr:uid="{826888A2-4DEB-4992-A02E-238F6BEFBDE9}"/>
    <cellStyle name="Calculation 2 2 2 16 6" xfId="27650" xr:uid="{9EA8ED80-5BE3-41A2-9F22-9583C2F9FA0A}"/>
    <cellStyle name="Calculation 2 2 2 16 7" xfId="30197" xr:uid="{E475F9F6-F5EE-4DD9-831E-8E7DF7F5821D}"/>
    <cellStyle name="Calculation 2 2 2 16 8" xfId="32711" xr:uid="{222CDE36-40EA-49C7-8224-B8D7161C8060}"/>
    <cellStyle name="Calculation 2 2 2 16 9" xfId="35111" xr:uid="{F9A1935F-F471-45E8-8534-4A04E3EB8350}"/>
    <cellStyle name="Calculation 2 2 2 17" xfId="13860" xr:uid="{56B970DA-501A-4C38-BAE6-4B79F7F2A967}"/>
    <cellStyle name="Calculation 2 2 2 17 10" xfId="37583" xr:uid="{793D5B03-C594-4C85-9767-85F673EC9D36}"/>
    <cellStyle name="Calculation 2 2 2 17 11" xfId="40076" xr:uid="{DE6E77A2-FE7F-4ABB-BD70-AA324818A045}"/>
    <cellStyle name="Calculation 2 2 2 17 12" xfId="42723" xr:uid="{8181B08F-B454-45C3-AC19-309849EC6BB0}"/>
    <cellStyle name="Calculation 2 2 2 17 2" xfId="16881" xr:uid="{4277B715-6942-4B2A-A41C-156D128B1668}"/>
    <cellStyle name="Calculation 2 2 2 17 3" xfId="19621" xr:uid="{73EC5A7F-FD0D-4F2F-8CF0-9F9B051CFA80}"/>
    <cellStyle name="Calculation 2 2 2 17 4" xfId="22295" xr:uid="{E01CCC57-685A-4F91-82BE-7D02E64770A8}"/>
    <cellStyle name="Calculation 2 2 2 17 5" xfId="25118" xr:uid="{E7826178-9773-473D-BFF0-DDCDAB64C454}"/>
    <cellStyle name="Calculation 2 2 2 17 6" xfId="27686" xr:uid="{5FAFFADD-ABFF-4009-B82C-EA49E2C012DF}"/>
    <cellStyle name="Calculation 2 2 2 17 7" xfId="30233" xr:uid="{E875D6CA-4743-4082-93AA-328ED2E17216}"/>
    <cellStyle name="Calculation 2 2 2 17 8" xfId="32747" xr:uid="{C4E8A5E0-2E8E-403E-9CCB-A427D475965D}"/>
    <cellStyle name="Calculation 2 2 2 17 9" xfId="35147" xr:uid="{68F501B1-CF02-46AE-BE90-039F652FFB8A}"/>
    <cellStyle name="Calculation 2 2 2 18" xfId="13944" xr:uid="{384FDCBB-33D1-4BBB-9F98-20B1E701AC0D}"/>
    <cellStyle name="Calculation 2 2 2 18 10" xfId="37667" xr:uid="{E84B2915-89D7-4ED4-8DF5-046062BB891A}"/>
    <cellStyle name="Calculation 2 2 2 18 11" xfId="40160" xr:uid="{FD86039E-DDE4-4459-AB4F-B0E4421942DE}"/>
    <cellStyle name="Calculation 2 2 2 18 12" xfId="42807" xr:uid="{20AA5D3E-D141-4997-B3A2-0D96A2108291}"/>
    <cellStyle name="Calculation 2 2 2 18 2" xfId="16965" xr:uid="{65E6052B-4B52-4AFF-8802-F3D1CF56D576}"/>
    <cellStyle name="Calculation 2 2 2 18 3" xfId="19705" xr:uid="{CBFCD5F1-B23F-491B-BB6F-BFB81C58F6F9}"/>
    <cellStyle name="Calculation 2 2 2 18 4" xfId="22379" xr:uid="{B81F8669-4760-49C3-9B65-138AB4933CC2}"/>
    <cellStyle name="Calculation 2 2 2 18 5" xfId="25202" xr:uid="{33B15E39-A44A-4E3F-A44C-3A2A25DC4781}"/>
    <cellStyle name="Calculation 2 2 2 18 6" xfId="27770" xr:uid="{56F994AC-325B-4C58-B340-2C536E0027B3}"/>
    <cellStyle name="Calculation 2 2 2 18 7" xfId="30317" xr:uid="{7A0786FA-704A-462C-8BB2-042A89293B41}"/>
    <cellStyle name="Calculation 2 2 2 18 8" xfId="32831" xr:uid="{8CF0B5B3-80D4-4C80-98D0-DE73EB0AB7BE}"/>
    <cellStyle name="Calculation 2 2 2 18 9" xfId="35231" xr:uid="{23B652C3-8C9F-423C-B1D4-EE0F476034C2}"/>
    <cellStyle name="Calculation 2 2 2 19" xfId="13978" xr:uid="{1760CA37-DEDA-4D58-9B5B-04A13F25A7F9}"/>
    <cellStyle name="Calculation 2 2 2 19 10" xfId="37701" xr:uid="{FABBD70C-71DB-403D-9616-29BB87B1B365}"/>
    <cellStyle name="Calculation 2 2 2 19 11" xfId="40194" xr:uid="{FE9292CA-508B-40CB-A500-09BA5CD27FAB}"/>
    <cellStyle name="Calculation 2 2 2 19 12" xfId="42841" xr:uid="{2E1FFB27-A8A1-4B77-A82F-A136DCABB707}"/>
    <cellStyle name="Calculation 2 2 2 19 2" xfId="16999" xr:uid="{ECB94CA4-FBC3-49A3-8471-5B344EDE993C}"/>
    <cellStyle name="Calculation 2 2 2 19 3" xfId="19739" xr:uid="{BCCF3ABB-3727-417F-8172-EBE4C4926C33}"/>
    <cellStyle name="Calculation 2 2 2 19 4" xfId="22413" xr:uid="{77F57DF8-3DCC-498D-AA91-488958EEA594}"/>
    <cellStyle name="Calculation 2 2 2 19 5" xfId="25236" xr:uid="{31354249-2222-4A20-BC50-FDD1CBA30F64}"/>
    <cellStyle name="Calculation 2 2 2 19 6" xfId="27804" xr:uid="{3E6CE116-5AC9-4A40-BA2C-00606A6169B1}"/>
    <cellStyle name="Calculation 2 2 2 19 7" xfId="30351" xr:uid="{51233603-58FE-4D0C-BCA1-A244568535F2}"/>
    <cellStyle name="Calculation 2 2 2 19 8" xfId="32865" xr:uid="{FEE8B1DD-8C85-4072-A464-BF6B8C85BC11}"/>
    <cellStyle name="Calculation 2 2 2 19 9" xfId="35265" xr:uid="{329E55A7-15D5-481C-B860-096FA3271020}"/>
    <cellStyle name="Calculation 2 2 2 2" xfId="9766" xr:uid="{00000000-0005-0000-0000-000003030000}"/>
    <cellStyle name="Calculation 2 2 2 2 10" xfId="12020" xr:uid="{7EAFE8F7-7628-498D-B211-EA1EC78CB5F6}"/>
    <cellStyle name="Calculation 2 2 2 2 10 10" xfId="35952" xr:uid="{1BC8DA38-CF66-4058-901B-99BA24DD2C54}"/>
    <cellStyle name="Calculation 2 2 2 2 10 11" xfId="38394" xr:uid="{EC4BB554-8752-432B-8EA7-5406E26097ED}"/>
    <cellStyle name="Calculation 2 2 2 2 10 12" xfId="40990" xr:uid="{4307ED90-2409-4CD0-86D6-27375048653A}"/>
    <cellStyle name="Calculation 2 2 2 2 10 2" xfId="15073" xr:uid="{80821C2B-8182-4CA3-AFD5-40FA64E71CD4}"/>
    <cellStyle name="Calculation 2 2 2 2 10 3" xfId="17846" xr:uid="{40E503F1-6C64-4D82-AD9D-9BBA03911BC3}"/>
    <cellStyle name="Calculation 2 2 2 2 10 4" xfId="20469" xr:uid="{076662F2-949B-43DF-A7AB-6CF2A901F49D}"/>
    <cellStyle name="Calculation 2 2 2 2 10 5" xfId="23329" xr:uid="{C0408DBE-7A5F-4A26-8928-CFEB7A0393AD}"/>
    <cellStyle name="Calculation 2 2 2 2 10 6" xfId="25886" xr:uid="{9DD31E38-8E03-404D-8E91-A7D58F7C54CC}"/>
    <cellStyle name="Calculation 2 2 2 2 10 7" xfId="28487" xr:uid="{707D9DA6-E81E-428D-872C-CFFE1B6CE79F}"/>
    <cellStyle name="Calculation 2 2 2 2 10 8" xfId="31162" xr:uid="{8BBBE30F-EF67-4FD3-B9E7-D595F38D98C5}"/>
    <cellStyle name="Calculation 2 2 2 2 10 9" xfId="33561" xr:uid="{F9AA93D4-EE6B-460D-B1AC-972D09121CF7}"/>
    <cellStyle name="Calculation 2 2 2 2 11" xfId="13339" xr:uid="{C0EEAAB2-74D2-4A20-A491-C7406A0BACB6}"/>
    <cellStyle name="Calculation 2 2 2 2 11 10" xfId="37062" xr:uid="{1CC4BEAE-4B8B-475C-9A59-F02D818EA409}"/>
    <cellStyle name="Calculation 2 2 2 2 11 11" xfId="39555" xr:uid="{35BCA5D7-28AC-4F37-9A6D-447294B3E3F1}"/>
    <cellStyle name="Calculation 2 2 2 2 11 12" xfId="42202" xr:uid="{1F92BF9E-7AAA-4A5B-B9A3-CC1AE2C1885F}"/>
    <cellStyle name="Calculation 2 2 2 2 11 2" xfId="16360" xr:uid="{B9412F6D-F216-456A-8999-5816E0442122}"/>
    <cellStyle name="Calculation 2 2 2 2 11 3" xfId="19100" xr:uid="{6120DBB5-6BE4-41F0-B2F6-1E5629790DAA}"/>
    <cellStyle name="Calculation 2 2 2 2 11 4" xfId="21774" xr:uid="{3CCD8D2C-8FD6-4B6A-BDFD-6D88C7B82732}"/>
    <cellStyle name="Calculation 2 2 2 2 11 5" xfId="24597" xr:uid="{9C55D99C-3786-4523-B58B-7363DF7DA126}"/>
    <cellStyle name="Calculation 2 2 2 2 11 6" xfId="27165" xr:uid="{96A5FDBE-5988-4170-B942-6240451C499A}"/>
    <cellStyle name="Calculation 2 2 2 2 11 7" xfId="29712" xr:uid="{5E07556F-9E65-4CE3-93C1-B7A9600EF0F2}"/>
    <cellStyle name="Calculation 2 2 2 2 11 8" xfId="32226" xr:uid="{5CDE9266-208E-487A-9774-46ADC008B619}"/>
    <cellStyle name="Calculation 2 2 2 2 11 9" xfId="34626" xr:uid="{F923A664-556E-4227-83E8-E3890C5E57A6}"/>
    <cellStyle name="Calculation 2 2 2 2 12" xfId="13401" xr:uid="{3B14AD63-47C4-459B-99F9-A3154527252D}"/>
    <cellStyle name="Calculation 2 2 2 2 12 10" xfId="37124" xr:uid="{46BE1C65-1BFD-4914-8596-583B1044CD2A}"/>
    <cellStyle name="Calculation 2 2 2 2 12 11" xfId="39617" xr:uid="{1361A09F-A0DB-4A2B-940D-888464427606}"/>
    <cellStyle name="Calculation 2 2 2 2 12 12" xfId="42264" xr:uid="{2D29B799-FBE1-46FB-9EFC-08ADBAECA956}"/>
    <cellStyle name="Calculation 2 2 2 2 12 2" xfId="16422" xr:uid="{F8ED1811-646E-40CD-A38A-A290A17AEAE6}"/>
    <cellStyle name="Calculation 2 2 2 2 12 3" xfId="19162" xr:uid="{6D7DCF87-A4A6-4921-9185-D1B497F487E6}"/>
    <cellStyle name="Calculation 2 2 2 2 12 4" xfId="21836" xr:uid="{4AC6C236-AECA-4E92-8B94-9C3DBD4FE227}"/>
    <cellStyle name="Calculation 2 2 2 2 12 5" xfId="24659" xr:uid="{B954EF47-4DBA-4ACD-9249-74030279043E}"/>
    <cellStyle name="Calculation 2 2 2 2 12 6" xfId="27227" xr:uid="{F1FFFAC0-EC64-497A-B945-BDED3B2BF6C2}"/>
    <cellStyle name="Calculation 2 2 2 2 12 7" xfId="29774" xr:uid="{6EE81F2C-4445-4053-BE0B-70CDCF243086}"/>
    <cellStyle name="Calculation 2 2 2 2 12 8" xfId="32288" xr:uid="{2626D12A-E973-4E7F-AABC-EFADFD02C343}"/>
    <cellStyle name="Calculation 2 2 2 2 12 9" xfId="34688" xr:uid="{DB3BFD88-77CB-4199-8FB9-06DBC1AA407F}"/>
    <cellStyle name="Calculation 2 2 2 2 13" xfId="13427" xr:uid="{A1AA8DE7-82EB-44DD-9866-1E6884C84E7A}"/>
    <cellStyle name="Calculation 2 2 2 2 13 10" xfId="37150" xr:uid="{85E93BE8-261D-443D-99BC-A46C9B08573A}"/>
    <cellStyle name="Calculation 2 2 2 2 13 11" xfId="39643" xr:uid="{112582E2-0CEF-4D24-9BCA-37CB0DE9A896}"/>
    <cellStyle name="Calculation 2 2 2 2 13 12" xfId="42290" xr:uid="{FDA718BA-21B7-41B2-9B6C-E6907AECCB9C}"/>
    <cellStyle name="Calculation 2 2 2 2 13 2" xfId="16448" xr:uid="{D00EDDF9-5A67-4224-9853-27B96E6E2E0E}"/>
    <cellStyle name="Calculation 2 2 2 2 13 3" xfId="19188" xr:uid="{C61CA751-B76B-42FD-8157-C6BE60290609}"/>
    <cellStyle name="Calculation 2 2 2 2 13 4" xfId="21862" xr:uid="{460FF3BE-60E5-4D28-A8F3-FC56299F9C9E}"/>
    <cellStyle name="Calculation 2 2 2 2 13 5" xfId="24685" xr:uid="{33C88244-9260-47BD-8142-BBB1B2B2D221}"/>
    <cellStyle name="Calculation 2 2 2 2 13 6" xfId="27253" xr:uid="{6466E1F0-0864-4715-8E33-07993B5EB17B}"/>
    <cellStyle name="Calculation 2 2 2 2 13 7" xfId="29800" xr:uid="{A51BDC1E-503E-4AF6-8AF5-96B8844F37DB}"/>
    <cellStyle name="Calculation 2 2 2 2 13 8" xfId="32314" xr:uid="{57F05A6F-4D08-4C73-A60E-3450AE7DD3AF}"/>
    <cellStyle name="Calculation 2 2 2 2 13 9" xfId="34714" xr:uid="{0E0E05F4-EA48-4433-AAAC-849196BAC07E}"/>
    <cellStyle name="Calculation 2 2 2 2 14" xfId="13482" xr:uid="{31A495BB-E3F8-4984-8000-FB91D997BA0B}"/>
    <cellStyle name="Calculation 2 2 2 2 14 10" xfId="37205" xr:uid="{9131D173-4BB6-474C-9AA8-AF59D9E188B3}"/>
    <cellStyle name="Calculation 2 2 2 2 14 11" xfId="39698" xr:uid="{FBE0552A-44F3-4556-81BA-436AB1F40DBC}"/>
    <cellStyle name="Calculation 2 2 2 2 14 12" xfId="42345" xr:uid="{B2A1C91A-01B3-4398-9398-8B9CF96E62DF}"/>
    <cellStyle name="Calculation 2 2 2 2 14 2" xfId="16503" xr:uid="{F8DF5EA6-7319-4563-9DAC-4F8D4C81E5B4}"/>
    <cellStyle name="Calculation 2 2 2 2 14 3" xfId="19243" xr:uid="{A87D2703-46D1-4CB5-ABF0-AB44D939A20A}"/>
    <cellStyle name="Calculation 2 2 2 2 14 4" xfId="21917" xr:uid="{60B6C84D-EF0E-4D03-8CBC-152ADD5E9ED5}"/>
    <cellStyle name="Calculation 2 2 2 2 14 5" xfId="24740" xr:uid="{744AD50F-F8DC-4F27-8D0D-D8928C27524A}"/>
    <cellStyle name="Calculation 2 2 2 2 14 6" xfId="27308" xr:uid="{A21DD51D-0589-4070-B11C-1CF5DBC0F788}"/>
    <cellStyle name="Calculation 2 2 2 2 14 7" xfId="29855" xr:uid="{4297F418-226F-48D0-8147-9BF6B1C2948E}"/>
    <cellStyle name="Calculation 2 2 2 2 14 8" xfId="32369" xr:uid="{62B92A7B-CA9A-4C9A-A351-7D60C5769F5C}"/>
    <cellStyle name="Calculation 2 2 2 2 14 9" xfId="34769" xr:uid="{CF352074-B9ED-4298-96F2-FF71E863638B}"/>
    <cellStyle name="Calculation 2 2 2 2 15" xfId="13541" xr:uid="{11912271-06BA-4351-8F3B-4CD760BEEC9F}"/>
    <cellStyle name="Calculation 2 2 2 2 15 10" xfId="37264" xr:uid="{876F53D8-AAE8-4237-B69F-16C197226F1D}"/>
    <cellStyle name="Calculation 2 2 2 2 15 11" xfId="39757" xr:uid="{E9CFF422-8349-4C00-B149-ECB935B855A7}"/>
    <cellStyle name="Calculation 2 2 2 2 15 12" xfId="42404" xr:uid="{018060AB-2A33-44E9-B21B-338FE50B6EE7}"/>
    <cellStyle name="Calculation 2 2 2 2 15 2" xfId="16562" xr:uid="{97F759EA-F510-4B09-9405-BB17FC984EE9}"/>
    <cellStyle name="Calculation 2 2 2 2 15 3" xfId="19302" xr:uid="{10E0A740-0319-44C5-BCA7-2FA255EAFBE7}"/>
    <cellStyle name="Calculation 2 2 2 2 15 4" xfId="21976" xr:uid="{4EC58F7A-02FD-4689-8450-D1BABB4F1C51}"/>
    <cellStyle name="Calculation 2 2 2 2 15 5" xfId="24799" xr:uid="{34CD029F-17F6-4006-A66D-C4CE12CBF8EE}"/>
    <cellStyle name="Calculation 2 2 2 2 15 6" xfId="27367" xr:uid="{75A4B7B0-4245-4E4A-8C60-31F280FF6B06}"/>
    <cellStyle name="Calculation 2 2 2 2 15 7" xfId="29914" xr:uid="{DBE0BFEB-CE82-4B12-95CF-AABF63B5F0CD}"/>
    <cellStyle name="Calculation 2 2 2 2 15 8" xfId="32428" xr:uid="{2E773525-3EDC-4429-A747-F3E60B1C7B45}"/>
    <cellStyle name="Calculation 2 2 2 2 15 9" xfId="34828" xr:uid="{355E89DB-1E72-477C-B5B8-68E0351FE76E}"/>
    <cellStyle name="Calculation 2 2 2 2 16" xfId="13588" xr:uid="{8FD5C314-D54B-45FB-A17A-47AC916FAA27}"/>
    <cellStyle name="Calculation 2 2 2 2 16 10" xfId="37311" xr:uid="{E6EBA85E-0A6C-44BC-AA95-9A90C8DC7CEC}"/>
    <cellStyle name="Calculation 2 2 2 2 16 11" xfId="39804" xr:uid="{58222F3B-1BCE-485F-A87A-806E745B2F92}"/>
    <cellStyle name="Calculation 2 2 2 2 16 12" xfId="42451" xr:uid="{F5C8161B-3914-4349-8D3F-1AC57FFBB0B8}"/>
    <cellStyle name="Calculation 2 2 2 2 16 2" xfId="16609" xr:uid="{7EC813F1-0806-469B-BEF6-19AACEADAAFD}"/>
    <cellStyle name="Calculation 2 2 2 2 16 3" xfId="19349" xr:uid="{C5D65CA0-EC49-4A79-96E0-A95C6B0D3EB1}"/>
    <cellStyle name="Calculation 2 2 2 2 16 4" xfId="22023" xr:uid="{F1FBF1E9-4133-472F-B111-EA1C6B2BA515}"/>
    <cellStyle name="Calculation 2 2 2 2 16 5" xfId="24846" xr:uid="{421FE49E-53EC-4704-BE59-A09AE3C257CE}"/>
    <cellStyle name="Calculation 2 2 2 2 16 6" xfId="27414" xr:uid="{F71AC718-6693-4D34-B96B-BB9EBEDAA836}"/>
    <cellStyle name="Calculation 2 2 2 2 16 7" xfId="29961" xr:uid="{D2DD4E6F-FDE3-4AF2-8A9A-A9BEBEF993DB}"/>
    <cellStyle name="Calculation 2 2 2 2 16 8" xfId="32475" xr:uid="{59C5A034-CE0D-4F87-87B0-49995CBB6A68}"/>
    <cellStyle name="Calculation 2 2 2 2 16 9" xfId="34875" xr:uid="{414B67BE-61F3-466B-96E8-9C0BE6BDF70C}"/>
    <cellStyle name="Calculation 2 2 2 2 17" xfId="13634" xr:uid="{73AF0A51-3366-44CC-9505-46E3680A83A1}"/>
    <cellStyle name="Calculation 2 2 2 2 17 10" xfId="37357" xr:uid="{A14E7FAA-0F30-45C4-A3C5-DC572974010B}"/>
    <cellStyle name="Calculation 2 2 2 2 17 11" xfId="39850" xr:uid="{50BF5E20-75CC-4517-8CE6-8095936D7B7D}"/>
    <cellStyle name="Calculation 2 2 2 2 17 12" xfId="42497" xr:uid="{4AF385F4-70FE-4D27-8486-4570C39D11EB}"/>
    <cellStyle name="Calculation 2 2 2 2 17 2" xfId="16655" xr:uid="{AD81B9BE-F152-4A2C-A180-815123892B60}"/>
    <cellStyle name="Calculation 2 2 2 2 17 3" xfId="19395" xr:uid="{E25AFC79-64E4-4F41-8D99-9E75570B2DDE}"/>
    <cellStyle name="Calculation 2 2 2 2 17 4" xfId="22069" xr:uid="{03F613C6-21CC-4144-9147-C49FFC5B8B91}"/>
    <cellStyle name="Calculation 2 2 2 2 17 5" xfId="24892" xr:uid="{8A26EEBB-0D11-4362-AF77-284F345611CD}"/>
    <cellStyle name="Calculation 2 2 2 2 17 6" xfId="27460" xr:uid="{8D99B46A-66B5-479C-92CA-D95F4B6F0BED}"/>
    <cellStyle name="Calculation 2 2 2 2 17 7" xfId="30007" xr:uid="{E80721B7-D00F-4DC9-89EA-B74AC8E81345}"/>
    <cellStyle name="Calculation 2 2 2 2 17 8" xfId="32521" xr:uid="{6309AEEB-032C-4F9A-8702-314DC91C171D}"/>
    <cellStyle name="Calculation 2 2 2 2 17 9" xfId="34921" xr:uid="{EA1B2F4F-E290-453A-8CF8-E8BA5DCBA7BB}"/>
    <cellStyle name="Calculation 2 2 2 2 18" xfId="13667" xr:uid="{25427020-3630-45D3-9E00-01B03363DABC}"/>
    <cellStyle name="Calculation 2 2 2 2 18 10" xfId="37390" xr:uid="{A17E32E9-A42D-4158-84C5-D726FDF6F031}"/>
    <cellStyle name="Calculation 2 2 2 2 18 11" xfId="39883" xr:uid="{FB7E7EEE-EB9B-4C3D-81C8-9980B518B46B}"/>
    <cellStyle name="Calculation 2 2 2 2 18 12" xfId="42530" xr:uid="{ADC08C66-7841-45BB-85FD-55FE8F7F5A20}"/>
    <cellStyle name="Calculation 2 2 2 2 18 2" xfId="16688" xr:uid="{F0344624-6276-4BBE-8A53-6FD5460E3A5C}"/>
    <cellStyle name="Calculation 2 2 2 2 18 3" xfId="19428" xr:uid="{F009E076-2482-4EA4-B2B2-FBCE43846D49}"/>
    <cellStyle name="Calculation 2 2 2 2 18 4" xfId="22102" xr:uid="{73D7A045-4CF6-45E9-B9BC-B76988A3495F}"/>
    <cellStyle name="Calculation 2 2 2 2 18 5" xfId="24925" xr:uid="{FA0222AD-F1AF-41A7-A8FB-69E6E540CE39}"/>
    <cellStyle name="Calculation 2 2 2 2 18 6" xfId="27493" xr:uid="{58B04BC6-C4B0-4AFE-BEAE-D6BCC006E3D9}"/>
    <cellStyle name="Calculation 2 2 2 2 18 7" xfId="30040" xr:uid="{AB510E28-F1C4-4537-A3BC-3AD8594E42DA}"/>
    <cellStyle name="Calculation 2 2 2 2 18 8" xfId="32554" xr:uid="{2BA8F425-3586-4793-BB21-49E3B9C3D112}"/>
    <cellStyle name="Calculation 2 2 2 2 18 9" xfId="34954" xr:uid="{4007A69D-8862-4999-82C3-215DBAD22939}"/>
    <cellStyle name="Calculation 2 2 2 2 19" xfId="13714" xr:uid="{EF85C7FC-158D-4E5D-8AE3-BCF5AA13AD58}"/>
    <cellStyle name="Calculation 2 2 2 2 19 10" xfId="37437" xr:uid="{39B01302-9BF3-46BB-88D4-3832CB1C545F}"/>
    <cellStyle name="Calculation 2 2 2 2 19 11" xfId="39930" xr:uid="{BCA2DB4C-4D63-466E-BB01-82EF7E9164E5}"/>
    <cellStyle name="Calculation 2 2 2 2 19 12" xfId="42577" xr:uid="{283EA913-0BBB-4099-BB4C-FF8C39B06C26}"/>
    <cellStyle name="Calculation 2 2 2 2 19 2" xfId="16735" xr:uid="{DC81AC49-6B19-43B2-A641-0D8CB9BD450A}"/>
    <cellStyle name="Calculation 2 2 2 2 19 3" xfId="19475" xr:uid="{8134936D-AF05-4A2F-97AF-A6B6944EE7DA}"/>
    <cellStyle name="Calculation 2 2 2 2 19 4" xfId="22149" xr:uid="{7976B9A1-1F4B-4C4F-B764-21C46EFE5C71}"/>
    <cellStyle name="Calculation 2 2 2 2 19 5" xfId="24972" xr:uid="{F935AE0E-68AD-40DF-BFB0-384A24F5A76F}"/>
    <cellStyle name="Calculation 2 2 2 2 19 6" xfId="27540" xr:uid="{D83B91EB-F208-43DD-8976-B200098F14E5}"/>
    <cellStyle name="Calculation 2 2 2 2 19 7" xfId="30087" xr:uid="{A7FEF09B-F692-4457-A714-249C3ADACD59}"/>
    <cellStyle name="Calculation 2 2 2 2 19 8" xfId="32601" xr:uid="{83C3EC48-7FC2-40A4-90F4-50B527AFE860}"/>
    <cellStyle name="Calculation 2 2 2 2 19 9" xfId="35001" xr:uid="{F6AEBB00-37C6-4F14-A4AA-DBD97CE340EC}"/>
    <cellStyle name="Calculation 2 2 2 2 2" xfId="11775" xr:uid="{46BB5966-778D-4CAC-A488-1F8EA68D92F1}"/>
    <cellStyle name="Calculation 2 2 2 2 2 10" xfId="35711" xr:uid="{F5F8404D-2023-495C-A9E6-419689D18CF3}"/>
    <cellStyle name="Calculation 2 2 2 2 2 11" xfId="38151" xr:uid="{732049A7-793C-4428-A7ED-EC84D59059F9}"/>
    <cellStyle name="Calculation 2 2 2 2 2 12" xfId="40747" xr:uid="{34F5F680-F57C-4804-A21F-32EB7B75F60D}"/>
    <cellStyle name="Calculation 2 2 2 2 2 2" xfId="14828" xr:uid="{7E99AE60-1F11-4D1F-9AF5-B209ADAD9EB1}"/>
    <cellStyle name="Calculation 2 2 2 2 2 3" xfId="17602" xr:uid="{2321E38F-0C13-4A6E-A563-4121B8AA0F7F}"/>
    <cellStyle name="Calculation 2 2 2 2 2 4" xfId="20225" xr:uid="{D8824215-1B5F-43F4-94F3-910F34206A2A}"/>
    <cellStyle name="Calculation 2 2 2 2 2 5" xfId="23084" xr:uid="{17BCF228-5B34-42B0-AC3B-DC92C574B48F}"/>
    <cellStyle name="Calculation 2 2 2 2 2 6" xfId="25643" xr:uid="{9AFE6746-607E-48C8-B600-221FA38BA2CB}"/>
    <cellStyle name="Calculation 2 2 2 2 2 7" xfId="28244" xr:uid="{4C7D512A-BC5A-412F-919F-191BD1055FB9}"/>
    <cellStyle name="Calculation 2 2 2 2 2 8" xfId="30919" xr:uid="{B14CE8F4-9AFE-493E-9C90-92CDBDCEDA72}"/>
    <cellStyle name="Calculation 2 2 2 2 2 9" xfId="33318" xr:uid="{FB9BE771-02F5-4629-9818-0B4B87134C3D}"/>
    <cellStyle name="Calculation 2 2 2 2 20" xfId="13747" xr:uid="{D413F248-29EE-49CB-B2E3-9AA3C9272EF4}"/>
    <cellStyle name="Calculation 2 2 2 2 20 10" xfId="37470" xr:uid="{569C5887-2C6D-4CEB-9DBB-A36DE876709F}"/>
    <cellStyle name="Calculation 2 2 2 2 20 11" xfId="39963" xr:uid="{BCEDB2E6-9D6D-4598-961B-195813DECCFB}"/>
    <cellStyle name="Calculation 2 2 2 2 20 12" xfId="42610" xr:uid="{DCF2F69A-61D8-49B5-AD32-13F386EEB790}"/>
    <cellStyle name="Calculation 2 2 2 2 20 2" xfId="16768" xr:uid="{55AFF17B-43B6-4692-875A-7A3D0D2E389A}"/>
    <cellStyle name="Calculation 2 2 2 2 20 3" xfId="19508" xr:uid="{852725E3-91EF-4BC2-A019-35DB8649D0D3}"/>
    <cellStyle name="Calculation 2 2 2 2 20 4" xfId="22182" xr:uid="{DE686B0B-0736-4939-9FBE-316598E77D36}"/>
    <cellStyle name="Calculation 2 2 2 2 20 5" xfId="25005" xr:uid="{59F8E58F-F96D-4D15-9B74-C779F6D45352}"/>
    <cellStyle name="Calculation 2 2 2 2 20 6" xfId="27573" xr:uid="{8F4259C4-6CAC-4CF3-A58A-BE5129A931DE}"/>
    <cellStyle name="Calculation 2 2 2 2 20 7" xfId="30120" xr:uid="{B6F7A25E-621F-44AD-86E7-92316FD59E6C}"/>
    <cellStyle name="Calculation 2 2 2 2 20 8" xfId="32634" xr:uid="{245C1C7B-613A-44F3-BCB0-3B4D83B5F7AC}"/>
    <cellStyle name="Calculation 2 2 2 2 20 9" xfId="35034" xr:uid="{E88C0BEA-C718-4FA4-A9B9-7B90E8562BA2}"/>
    <cellStyle name="Calculation 2 2 2 2 21" xfId="13808" xr:uid="{5CF4BE7D-3B27-4282-AE6D-96C10FB0209E}"/>
    <cellStyle name="Calculation 2 2 2 2 21 10" xfId="37531" xr:uid="{8C3E4AAA-184D-470C-85C1-BD0A83440375}"/>
    <cellStyle name="Calculation 2 2 2 2 21 11" xfId="40024" xr:uid="{604F99BE-EDC4-4814-8385-2BB6BEA1CC35}"/>
    <cellStyle name="Calculation 2 2 2 2 21 12" xfId="42671" xr:uid="{783A074A-E007-4740-B9B4-209224CF08D1}"/>
    <cellStyle name="Calculation 2 2 2 2 21 2" xfId="16829" xr:uid="{1A0ECCD1-AB0E-4584-806E-AA1C93F43879}"/>
    <cellStyle name="Calculation 2 2 2 2 21 3" xfId="19569" xr:uid="{679AFAA7-6CBA-4F10-A3FD-DF1163A29274}"/>
    <cellStyle name="Calculation 2 2 2 2 21 4" xfId="22243" xr:uid="{9CEC128E-348E-4763-A8FD-257EF9FC9433}"/>
    <cellStyle name="Calculation 2 2 2 2 21 5" xfId="25066" xr:uid="{60143D25-9734-4CA2-802D-6DFF0FD5DBF7}"/>
    <cellStyle name="Calculation 2 2 2 2 21 6" xfId="27634" xr:uid="{1D9878C7-502F-4CB9-AF6E-34D005F3E4C8}"/>
    <cellStyle name="Calculation 2 2 2 2 21 7" xfId="30181" xr:uid="{8E3E2D0D-4383-4C53-BB22-8D41C5AC4396}"/>
    <cellStyle name="Calculation 2 2 2 2 21 8" xfId="32695" xr:uid="{D3301B10-1738-437A-BBEC-E453A9001B41}"/>
    <cellStyle name="Calculation 2 2 2 2 21 9" xfId="35095" xr:uid="{AC3E8D9A-63AF-44BD-8E28-4F930B7BFAD2}"/>
    <cellStyle name="Calculation 2 2 2 2 22" xfId="13841" xr:uid="{1931000B-D403-47C4-AFC5-18310385CDEC}"/>
    <cellStyle name="Calculation 2 2 2 2 22 10" xfId="37564" xr:uid="{DBA243EB-9A2A-4C0E-8C13-53CBBAA83F09}"/>
    <cellStyle name="Calculation 2 2 2 2 22 11" xfId="40057" xr:uid="{28E94B02-1734-45A3-9018-E45BD7A724F7}"/>
    <cellStyle name="Calculation 2 2 2 2 22 12" xfId="42704" xr:uid="{44EB0BD4-1892-4BEC-B5CC-04CD6D9EBCCD}"/>
    <cellStyle name="Calculation 2 2 2 2 22 2" xfId="16862" xr:uid="{DC23A9B0-CE41-4A23-9C71-FF74499CA75B}"/>
    <cellStyle name="Calculation 2 2 2 2 22 3" xfId="19602" xr:uid="{A9BA29EF-4C54-4369-A7B7-FE1B50FB1F2E}"/>
    <cellStyle name="Calculation 2 2 2 2 22 4" xfId="22276" xr:uid="{35638077-93F4-40BD-9388-0C7EB5C540FB}"/>
    <cellStyle name="Calculation 2 2 2 2 22 5" xfId="25099" xr:uid="{800612E3-F3D4-48F4-81FA-C38D987AEEB8}"/>
    <cellStyle name="Calculation 2 2 2 2 22 6" xfId="27667" xr:uid="{EA942D26-2623-4F23-A1EB-514E9FA90D95}"/>
    <cellStyle name="Calculation 2 2 2 2 22 7" xfId="30214" xr:uid="{84325546-9201-4538-B6DB-974A9C09ED2F}"/>
    <cellStyle name="Calculation 2 2 2 2 22 8" xfId="32728" xr:uid="{9D2B5243-7C25-4A64-99C2-3FEBDB90194B}"/>
    <cellStyle name="Calculation 2 2 2 2 22 9" xfId="35128" xr:uid="{4442CA86-938F-468B-8AEA-7EC5AB620883}"/>
    <cellStyle name="Calculation 2 2 2 2 23" xfId="13879" xr:uid="{82DF23BB-9EBD-4C31-B4C0-2EDF65844C23}"/>
    <cellStyle name="Calculation 2 2 2 2 23 10" xfId="37602" xr:uid="{C55752F7-884A-4387-9A56-D66CA6297EF6}"/>
    <cellStyle name="Calculation 2 2 2 2 23 11" xfId="40095" xr:uid="{32219CAA-51FA-40BB-B830-8A6D99D968D3}"/>
    <cellStyle name="Calculation 2 2 2 2 23 12" xfId="42742" xr:uid="{022E8064-42A2-4210-8CCF-FB0350D498AC}"/>
    <cellStyle name="Calculation 2 2 2 2 23 2" xfId="16900" xr:uid="{1210F322-04C8-41C3-9878-464EC297DB16}"/>
    <cellStyle name="Calculation 2 2 2 2 23 3" xfId="19640" xr:uid="{52667D32-C9D7-4D09-ADD3-D633F25A1CCE}"/>
    <cellStyle name="Calculation 2 2 2 2 23 4" xfId="22314" xr:uid="{6420F9E1-F5A3-4D79-8C44-A15A33BD9CC0}"/>
    <cellStyle name="Calculation 2 2 2 2 23 5" xfId="25137" xr:uid="{C556D9F7-262A-4544-8887-CF015430D8B3}"/>
    <cellStyle name="Calculation 2 2 2 2 23 6" xfId="27705" xr:uid="{B1870045-8C40-4179-AC93-8B1B93EA6541}"/>
    <cellStyle name="Calculation 2 2 2 2 23 7" xfId="30252" xr:uid="{36E3598A-DAB6-4430-8522-C1B8891621CE}"/>
    <cellStyle name="Calculation 2 2 2 2 23 8" xfId="32766" xr:uid="{CC0F9ED2-9B59-4A5C-97E3-F27ED7746648}"/>
    <cellStyle name="Calculation 2 2 2 2 23 9" xfId="35166" xr:uid="{0E367910-191C-411D-B4D8-1EB0386CEF63}"/>
    <cellStyle name="Calculation 2 2 2 2 24" xfId="13902" xr:uid="{5F9EDF3C-506F-4831-911A-6B7D9F351A81}"/>
    <cellStyle name="Calculation 2 2 2 2 24 10" xfId="37625" xr:uid="{E3627C69-630D-4118-8553-5E7F0A258C97}"/>
    <cellStyle name="Calculation 2 2 2 2 24 11" xfId="40118" xr:uid="{7AF03558-A77F-4339-BABC-BBBC56220139}"/>
    <cellStyle name="Calculation 2 2 2 2 24 12" xfId="42765" xr:uid="{CCCE8FCD-87F0-4AC1-8FC2-2EEC1724246B}"/>
    <cellStyle name="Calculation 2 2 2 2 24 2" xfId="16923" xr:uid="{D59F1F8E-1718-4DD9-9E5B-7A6E92698740}"/>
    <cellStyle name="Calculation 2 2 2 2 24 3" xfId="19663" xr:uid="{509452E0-23D2-46C7-A1B2-334F888171BA}"/>
    <cellStyle name="Calculation 2 2 2 2 24 4" xfId="22337" xr:uid="{2C899572-C2F2-49BF-BAF4-7A6FF3901A74}"/>
    <cellStyle name="Calculation 2 2 2 2 24 5" xfId="25160" xr:uid="{A55FCF79-7AFD-4973-8DC7-098BD74D068A}"/>
    <cellStyle name="Calculation 2 2 2 2 24 6" xfId="27728" xr:uid="{AD83669D-2C76-4219-84CF-3BAB0B7CF893}"/>
    <cellStyle name="Calculation 2 2 2 2 24 7" xfId="30275" xr:uid="{250FB188-5D68-4A71-9FE1-076A2EEA1F90}"/>
    <cellStyle name="Calculation 2 2 2 2 24 8" xfId="32789" xr:uid="{C0E875BF-286B-4C7A-866F-93288A1F15BC}"/>
    <cellStyle name="Calculation 2 2 2 2 24 9" xfId="35189" xr:uid="{51FE709F-8FDF-43D1-9CAD-96550EB0C41E}"/>
    <cellStyle name="Calculation 2 2 2 2 25" xfId="13919" xr:uid="{36214888-DD5C-4D66-BA75-7B665584A8E4}"/>
    <cellStyle name="Calculation 2 2 2 2 25 10" xfId="37642" xr:uid="{4B1B2F9F-FF54-4E59-B390-1C4F61D9D94C}"/>
    <cellStyle name="Calculation 2 2 2 2 25 11" xfId="40135" xr:uid="{D640F02B-F68C-4ACF-A491-D821A5296FF7}"/>
    <cellStyle name="Calculation 2 2 2 2 25 12" xfId="42782" xr:uid="{1D665479-9372-45C3-9EBF-ECD12A5414A5}"/>
    <cellStyle name="Calculation 2 2 2 2 25 2" xfId="16940" xr:uid="{A066ADF5-72B6-4926-ADCA-C19047262885}"/>
    <cellStyle name="Calculation 2 2 2 2 25 3" xfId="19680" xr:uid="{D24AE560-64ED-470D-A106-648154931E55}"/>
    <cellStyle name="Calculation 2 2 2 2 25 4" xfId="22354" xr:uid="{94E004DC-C87A-420A-8957-A628E4B67377}"/>
    <cellStyle name="Calculation 2 2 2 2 25 5" xfId="25177" xr:uid="{C5370904-2D4C-4468-AD9F-623369484C55}"/>
    <cellStyle name="Calculation 2 2 2 2 25 6" xfId="27745" xr:uid="{5C15FBBC-788A-4D2C-B335-2EA943F074FE}"/>
    <cellStyle name="Calculation 2 2 2 2 25 7" xfId="30292" xr:uid="{548FCE6B-DB49-4B71-9606-E32D4957CEA1}"/>
    <cellStyle name="Calculation 2 2 2 2 25 8" xfId="32806" xr:uid="{B1F8F9CF-4259-4510-81B8-34411C2FC851}"/>
    <cellStyle name="Calculation 2 2 2 2 25 9" xfId="35206" xr:uid="{DC322077-0FDA-41D4-8CDE-F4C26339CD47}"/>
    <cellStyle name="Calculation 2 2 2 2 26" xfId="13947" xr:uid="{364C1035-C443-4C1C-BD3F-FC850EB21566}"/>
    <cellStyle name="Calculation 2 2 2 2 26 10" xfId="37670" xr:uid="{B92C16E8-A647-4F32-B7BD-141C85064C0B}"/>
    <cellStyle name="Calculation 2 2 2 2 26 11" xfId="40163" xr:uid="{10D7BDB2-5108-4959-B5E9-35EA33628F15}"/>
    <cellStyle name="Calculation 2 2 2 2 26 12" xfId="42810" xr:uid="{3CE1C067-3E83-4041-BE1D-614DF732773F}"/>
    <cellStyle name="Calculation 2 2 2 2 26 2" xfId="16968" xr:uid="{352A1D0A-D4EC-40B3-BAD8-B5983E9F4CDA}"/>
    <cellStyle name="Calculation 2 2 2 2 26 3" xfId="19708" xr:uid="{50C1EDEC-96D3-4D42-BBCD-C98832A93359}"/>
    <cellStyle name="Calculation 2 2 2 2 26 4" xfId="22382" xr:uid="{ED92740D-A027-4F89-B51D-8E8D625B07A3}"/>
    <cellStyle name="Calculation 2 2 2 2 26 5" xfId="25205" xr:uid="{8DBCA291-E705-4EE7-9C58-C1DA033177FE}"/>
    <cellStyle name="Calculation 2 2 2 2 26 6" xfId="27773" xr:uid="{645EB100-7F11-4D9F-9063-2561360C8A7F}"/>
    <cellStyle name="Calculation 2 2 2 2 26 7" xfId="30320" xr:uid="{6D6D77F0-F4B9-4C67-8E64-4A68F9848161}"/>
    <cellStyle name="Calculation 2 2 2 2 26 8" xfId="32834" xr:uid="{0F441D2B-B067-4216-A312-CC2408B5CB0B}"/>
    <cellStyle name="Calculation 2 2 2 2 26 9" xfId="35234" xr:uid="{7E52AA55-0510-4434-ACC4-51F54056DCBF}"/>
    <cellStyle name="Calculation 2 2 2 2 27" xfId="13456" xr:uid="{93498A09-4DCD-4692-BCC0-6B90608B0F1A}"/>
    <cellStyle name="Calculation 2 2 2 2 27 10" xfId="37179" xr:uid="{A1B04447-CC72-4AD7-A264-8D4184889C1C}"/>
    <cellStyle name="Calculation 2 2 2 2 27 11" xfId="39672" xr:uid="{758E0635-4F42-4B2A-8E7F-AEE1C8DA30AC}"/>
    <cellStyle name="Calculation 2 2 2 2 27 12" xfId="42319" xr:uid="{F97636E1-A362-4D03-9496-C4EC2DC43434}"/>
    <cellStyle name="Calculation 2 2 2 2 27 2" xfId="16477" xr:uid="{DBD83444-090D-4DF0-92D4-DE74BF3C30BE}"/>
    <cellStyle name="Calculation 2 2 2 2 27 3" xfId="19217" xr:uid="{7CB8A809-1F46-4D13-8442-23A76FE44248}"/>
    <cellStyle name="Calculation 2 2 2 2 27 4" xfId="21891" xr:uid="{00A7199D-6578-45E7-83D8-3B678CA2CFFC}"/>
    <cellStyle name="Calculation 2 2 2 2 27 5" xfId="24714" xr:uid="{7B78E65E-3D9E-4ECB-95D1-E59724F18246}"/>
    <cellStyle name="Calculation 2 2 2 2 27 6" xfId="27282" xr:uid="{38BAF62F-9835-4258-BDD8-AC1AF7501087}"/>
    <cellStyle name="Calculation 2 2 2 2 27 7" xfId="29829" xr:uid="{9C344396-637E-47E5-A46B-96C46DF94922}"/>
    <cellStyle name="Calculation 2 2 2 2 27 8" xfId="32343" xr:uid="{604C474F-5ED9-4185-9F3B-6EE1832CB59D}"/>
    <cellStyle name="Calculation 2 2 2 2 27 9" xfId="34743" xr:uid="{2AEADB07-B0DC-4174-9D71-E47B11F568A9}"/>
    <cellStyle name="Calculation 2 2 2 2 28" xfId="14017" xr:uid="{DD11228C-30B7-4919-9713-4B68565D664E}"/>
    <cellStyle name="Calculation 2 2 2 2 28 10" xfId="37740" xr:uid="{43FDBC57-9BE3-468B-8AB0-A64C4DEC36F4}"/>
    <cellStyle name="Calculation 2 2 2 2 28 11" xfId="40233" xr:uid="{B4436530-3F8A-4096-931F-5433B75D6571}"/>
    <cellStyle name="Calculation 2 2 2 2 28 12" xfId="42880" xr:uid="{2B0A6C87-2AB4-4489-9D96-375BBC9D7428}"/>
    <cellStyle name="Calculation 2 2 2 2 28 2" xfId="17038" xr:uid="{8CCF524B-B047-42C7-9A17-FFCB344DE99B}"/>
    <cellStyle name="Calculation 2 2 2 2 28 3" xfId="19778" xr:uid="{D910A52A-E6A5-4807-B73E-76D98CCA3BD4}"/>
    <cellStyle name="Calculation 2 2 2 2 28 4" xfId="22452" xr:uid="{7BBE5408-8B78-47CB-8138-3FEC37F9C4A8}"/>
    <cellStyle name="Calculation 2 2 2 2 28 5" xfId="25275" xr:uid="{13F81AEF-E95A-4122-9DB1-47F25343A498}"/>
    <cellStyle name="Calculation 2 2 2 2 28 6" xfId="27843" xr:uid="{1AC17623-4FCB-4EE8-A6AA-BC2E552D1DDC}"/>
    <cellStyle name="Calculation 2 2 2 2 28 7" xfId="30390" xr:uid="{B07F3599-3520-48C6-809B-8F3BD434E5D4}"/>
    <cellStyle name="Calculation 2 2 2 2 28 8" xfId="32904" xr:uid="{0F3BDB6C-D61A-4606-9AC1-422376566A05}"/>
    <cellStyle name="Calculation 2 2 2 2 28 9" xfId="35304" xr:uid="{79B976BE-8643-44AF-A933-2B60912FC3AF}"/>
    <cellStyle name="Calculation 2 2 2 2 29" xfId="14045" xr:uid="{F1616A89-5744-4274-95AB-F1480B9A3202}"/>
    <cellStyle name="Calculation 2 2 2 2 29 10" xfId="37768" xr:uid="{3FA0F04D-EEC6-405B-B215-5DB03BEE87E2}"/>
    <cellStyle name="Calculation 2 2 2 2 29 11" xfId="40261" xr:uid="{0AFB5D84-5122-4FA0-80F8-F3B73147431E}"/>
    <cellStyle name="Calculation 2 2 2 2 29 12" xfId="42908" xr:uid="{35CBD9B2-0F2B-44E1-8287-5ADA24529D9E}"/>
    <cellStyle name="Calculation 2 2 2 2 29 2" xfId="17066" xr:uid="{9433732D-4D8A-4EBA-AA1D-356D41E6EA7A}"/>
    <cellStyle name="Calculation 2 2 2 2 29 3" xfId="19806" xr:uid="{DD1327F8-C590-4DA4-B7E2-7A48F06E3BCC}"/>
    <cellStyle name="Calculation 2 2 2 2 29 4" xfId="22480" xr:uid="{65FFB2FC-735C-42FE-BFA4-7B886B151FFE}"/>
    <cellStyle name="Calculation 2 2 2 2 29 5" xfId="25303" xr:uid="{6BE179A0-3B52-407D-976C-6B9BFA8E5E7E}"/>
    <cellStyle name="Calculation 2 2 2 2 29 6" xfId="27871" xr:uid="{68911A59-0843-4708-8D9F-195C55F69CE3}"/>
    <cellStyle name="Calculation 2 2 2 2 29 7" xfId="30418" xr:uid="{5DEE5146-EFC7-48F5-BAE8-0F315BC46919}"/>
    <cellStyle name="Calculation 2 2 2 2 29 8" xfId="32932" xr:uid="{A1F1C5C9-2F09-40F6-947F-E3D9B2CB009D}"/>
    <cellStyle name="Calculation 2 2 2 2 29 9" xfId="35332" xr:uid="{70B21E73-82FB-4AFF-B92B-A872C554DE07}"/>
    <cellStyle name="Calculation 2 2 2 2 3" xfId="11810" xr:uid="{0F0D3616-9F89-4248-BE34-AF32B876B49C}"/>
    <cellStyle name="Calculation 2 2 2 2 3 10" xfId="35744" xr:uid="{B4BC5049-751F-4753-B18B-1105033B5005}"/>
    <cellStyle name="Calculation 2 2 2 2 3 11" xfId="38186" xr:uid="{12842F3E-0796-497D-B8A9-3B341F416762}"/>
    <cellStyle name="Calculation 2 2 2 2 3 12" xfId="40782" xr:uid="{2E109A5C-F5F7-43F6-B9FE-BEE7F5DA2E83}"/>
    <cellStyle name="Calculation 2 2 2 2 3 2" xfId="14863" xr:uid="{EC0390FB-E666-4C1A-97B2-73646E8C32EB}"/>
    <cellStyle name="Calculation 2 2 2 2 3 3" xfId="17637" xr:uid="{7481C7AE-7647-4B1D-9EA9-B1B802CC4ADB}"/>
    <cellStyle name="Calculation 2 2 2 2 3 4" xfId="20260" xr:uid="{39B798BB-0BB8-42FD-A760-D2A0C4B2375B}"/>
    <cellStyle name="Calculation 2 2 2 2 3 5" xfId="23119" xr:uid="{0212214B-AE57-4C74-807A-3BE7508521EB}"/>
    <cellStyle name="Calculation 2 2 2 2 3 6" xfId="25678" xr:uid="{BE0DBEEA-C874-43FB-B7F2-52FB3D2F854A}"/>
    <cellStyle name="Calculation 2 2 2 2 3 7" xfId="28279" xr:uid="{AFF332DB-505F-4F92-B0A5-02A6BA3E2B23}"/>
    <cellStyle name="Calculation 2 2 2 2 3 8" xfId="30954" xr:uid="{A10ECE2F-CAE9-466E-A47B-1E684D191F6D}"/>
    <cellStyle name="Calculation 2 2 2 2 3 9" xfId="33353" xr:uid="{86D630B6-66FA-44E5-91A2-82CF5E9219D9}"/>
    <cellStyle name="Calculation 2 2 2 2 30" xfId="14070" xr:uid="{BE7B7747-6157-4BF5-8C03-8D28D171FAC4}"/>
    <cellStyle name="Calculation 2 2 2 2 30 10" xfId="37793" xr:uid="{3F3D922E-AF0A-4405-B82C-24959C3DF1F4}"/>
    <cellStyle name="Calculation 2 2 2 2 30 11" xfId="40286" xr:uid="{3F160C61-2D53-4097-9C3A-E59EEFFFCBBA}"/>
    <cellStyle name="Calculation 2 2 2 2 30 12" xfId="42933" xr:uid="{2141F095-5A5C-48EB-A63E-3C139C6A3635}"/>
    <cellStyle name="Calculation 2 2 2 2 30 2" xfId="17091" xr:uid="{A6555F04-9A46-41A4-90E5-C55C793649EB}"/>
    <cellStyle name="Calculation 2 2 2 2 30 3" xfId="19831" xr:uid="{BB39094E-358C-42EC-A677-FCDDB8E4F321}"/>
    <cellStyle name="Calculation 2 2 2 2 30 4" xfId="22505" xr:uid="{F561221C-93D0-4B75-B931-F46A3E82A45D}"/>
    <cellStyle name="Calculation 2 2 2 2 30 5" xfId="25328" xr:uid="{A8CEED82-3CC6-4D35-A26E-D1B8171AF51B}"/>
    <cellStyle name="Calculation 2 2 2 2 30 6" xfId="27896" xr:uid="{F61555B8-D8CE-47EB-9F7F-6B6F0559DF2C}"/>
    <cellStyle name="Calculation 2 2 2 2 30 7" xfId="30443" xr:uid="{741CEDE7-01C2-4916-B6BA-C68B9BF4AA8D}"/>
    <cellStyle name="Calculation 2 2 2 2 30 8" xfId="32957" xr:uid="{9B0D1486-4591-43DD-8510-1C91FD069FBF}"/>
    <cellStyle name="Calculation 2 2 2 2 30 9" xfId="35357" xr:uid="{08C55D68-AF37-4E92-9154-F12178A254F0}"/>
    <cellStyle name="Calculation 2 2 2 2 31" xfId="14102" xr:uid="{DB3414FF-B5FD-45E1-9DCC-BCC2BD42105F}"/>
    <cellStyle name="Calculation 2 2 2 2 31 10" xfId="37825" xr:uid="{1D2D0888-75B2-4B44-9F9C-95EA1404156E}"/>
    <cellStyle name="Calculation 2 2 2 2 31 11" xfId="40318" xr:uid="{1665C3CF-53A7-4DF3-8008-2D4557ACF7E8}"/>
    <cellStyle name="Calculation 2 2 2 2 31 12" xfId="42965" xr:uid="{46B26EC0-A514-4903-863A-559219B34694}"/>
    <cellStyle name="Calculation 2 2 2 2 31 2" xfId="17123" xr:uid="{DA98852E-A385-45A2-9F9D-24E902999511}"/>
    <cellStyle name="Calculation 2 2 2 2 31 3" xfId="19863" xr:uid="{FD72D666-F758-4B7C-A3F9-FCCC124C6C65}"/>
    <cellStyle name="Calculation 2 2 2 2 31 4" xfId="22537" xr:uid="{DDA3ACD3-453E-44D8-B05A-89F0D346CFAB}"/>
    <cellStyle name="Calculation 2 2 2 2 31 5" xfId="25360" xr:uid="{D8A65775-C454-4946-9CA9-42E081D7B8DE}"/>
    <cellStyle name="Calculation 2 2 2 2 31 6" xfId="27928" xr:uid="{C04E7BE8-F88E-4606-9362-79BA513C6A49}"/>
    <cellStyle name="Calculation 2 2 2 2 31 7" xfId="30475" xr:uid="{180865EA-697B-4094-B130-F66DCFDB0D97}"/>
    <cellStyle name="Calculation 2 2 2 2 31 8" xfId="32989" xr:uid="{F19468A8-1346-4BAA-9143-07D55E220167}"/>
    <cellStyle name="Calculation 2 2 2 2 31 9" xfId="35389" xr:uid="{0D4B9CCA-24FB-4AC4-B8E5-D69BEDB08ED5}"/>
    <cellStyle name="Calculation 2 2 2 2 32" xfId="14137" xr:uid="{641CF803-DC74-4D49-97B4-D821C578BFA1}"/>
    <cellStyle name="Calculation 2 2 2 2 32 10" xfId="37860" xr:uid="{6F6278AA-D166-475F-8A16-9362188147B2}"/>
    <cellStyle name="Calculation 2 2 2 2 32 11" xfId="40353" xr:uid="{DEEAFCA1-BE71-4BF5-AAA5-3D0B51959EDB}"/>
    <cellStyle name="Calculation 2 2 2 2 32 12" xfId="43000" xr:uid="{B51AB1B6-B88E-4030-8F9B-6FFBD261A2F2}"/>
    <cellStyle name="Calculation 2 2 2 2 32 2" xfId="17158" xr:uid="{FCC9883D-37D9-4F1C-9B73-58538A974032}"/>
    <cellStyle name="Calculation 2 2 2 2 32 3" xfId="19898" xr:uid="{1C20151F-E9E8-4086-B78A-0A825E7C954F}"/>
    <cellStyle name="Calculation 2 2 2 2 32 4" xfId="22572" xr:uid="{25A99D95-5B5E-4AD5-B5AB-6F04BA7A1F8E}"/>
    <cellStyle name="Calculation 2 2 2 2 32 5" xfId="25395" xr:uid="{3813E55A-29B2-43AA-8C9E-E03E3E7139E3}"/>
    <cellStyle name="Calculation 2 2 2 2 32 6" xfId="27963" xr:uid="{F606FBBD-1CDF-4542-9250-E0C4815FF59D}"/>
    <cellStyle name="Calculation 2 2 2 2 32 7" xfId="30510" xr:uid="{5486A409-4E1F-48C3-95EC-F18CD605B66C}"/>
    <cellStyle name="Calculation 2 2 2 2 32 8" xfId="33024" xr:uid="{6B3C1FC0-A868-4806-8B52-403E4693F8F8}"/>
    <cellStyle name="Calculation 2 2 2 2 32 9" xfId="35424" xr:uid="{658922EC-89EA-4E17-B6F4-24D5E02614BB}"/>
    <cellStyle name="Calculation 2 2 2 2 33" xfId="14165" xr:uid="{4AD3AADD-6C9E-45E8-99E9-C834BF40342A}"/>
    <cellStyle name="Calculation 2 2 2 2 33 10" xfId="37888" xr:uid="{C83B4473-70EA-4EF0-91B6-036380760A70}"/>
    <cellStyle name="Calculation 2 2 2 2 33 11" xfId="40381" xr:uid="{6DE712F1-2445-4FBA-880E-D69478F9FF19}"/>
    <cellStyle name="Calculation 2 2 2 2 33 12" xfId="43028" xr:uid="{04DA0035-F503-40DB-9D30-9740E7022CE6}"/>
    <cellStyle name="Calculation 2 2 2 2 33 2" xfId="17186" xr:uid="{BCB35892-C05C-46EB-9211-6DC7B22B9C1D}"/>
    <cellStyle name="Calculation 2 2 2 2 33 3" xfId="19926" xr:uid="{5D842605-0BB7-40EC-9C20-2BAD1E2B2587}"/>
    <cellStyle name="Calculation 2 2 2 2 33 4" xfId="22600" xr:uid="{87306EC0-E10D-4194-8BD2-02B65AD7F5B7}"/>
    <cellStyle name="Calculation 2 2 2 2 33 5" xfId="25423" xr:uid="{216C7830-A331-4490-9299-8120AB0DDF7F}"/>
    <cellStyle name="Calculation 2 2 2 2 33 6" xfId="27991" xr:uid="{22A42653-39FE-4AE4-9589-E5C5CF227AF1}"/>
    <cellStyle name="Calculation 2 2 2 2 33 7" xfId="30538" xr:uid="{F3279AE4-7826-4923-9F7A-66316780E864}"/>
    <cellStyle name="Calculation 2 2 2 2 33 8" xfId="33052" xr:uid="{BBB28EF7-D90B-48F3-8018-7C81173CCD3A}"/>
    <cellStyle name="Calculation 2 2 2 2 33 9" xfId="35452" xr:uid="{FE8E9196-1CF0-40C8-80CC-4827AFDA7BE0}"/>
    <cellStyle name="Calculation 2 2 2 2 34" xfId="14187" xr:uid="{ADA11FAB-A79B-4A1D-A8C1-F39BBC3E4DA1}"/>
    <cellStyle name="Calculation 2 2 2 2 34 10" xfId="37910" xr:uid="{68087FF6-64FB-4848-902B-073EBBF948BB}"/>
    <cellStyle name="Calculation 2 2 2 2 34 11" xfId="40403" xr:uid="{789DB339-92DE-4623-83D7-FB22680E0E5F}"/>
    <cellStyle name="Calculation 2 2 2 2 34 12" xfId="43050" xr:uid="{CEACA0D3-8E6C-4978-B5F9-E5A209CC815F}"/>
    <cellStyle name="Calculation 2 2 2 2 34 2" xfId="17208" xr:uid="{D5FE457B-C709-4394-9C0F-4A411D667F5A}"/>
    <cellStyle name="Calculation 2 2 2 2 34 3" xfId="19948" xr:uid="{A08F35D2-EA27-4F75-9A4B-B638B6C2AEF9}"/>
    <cellStyle name="Calculation 2 2 2 2 34 4" xfId="22622" xr:uid="{023AB7B9-7181-4F7B-BFE7-7AE3410EE3D2}"/>
    <cellStyle name="Calculation 2 2 2 2 34 5" xfId="25445" xr:uid="{3754E42F-7F10-4513-90BA-F06C38E886BA}"/>
    <cellStyle name="Calculation 2 2 2 2 34 6" xfId="28013" xr:uid="{FC7A33AB-FA2C-4AD5-8A95-23B0E0A25A43}"/>
    <cellStyle name="Calculation 2 2 2 2 34 7" xfId="30560" xr:uid="{C90ADB43-1621-42F4-83E6-B2E2E6DFC2DF}"/>
    <cellStyle name="Calculation 2 2 2 2 34 8" xfId="33074" xr:uid="{4D4BF26A-E680-4933-8A08-238F58D7DE19}"/>
    <cellStyle name="Calculation 2 2 2 2 34 9" xfId="35474" xr:uid="{71859C65-275B-4BEA-9E7A-91B53EDC3B5F}"/>
    <cellStyle name="Calculation 2 2 2 2 35" xfId="14211" xr:uid="{4BD025FE-06BD-41BF-9357-14F81F5F1BE3}"/>
    <cellStyle name="Calculation 2 2 2 2 35 10" xfId="37934" xr:uid="{55B7F937-0B28-4E63-9C33-2CEB77D9C2CE}"/>
    <cellStyle name="Calculation 2 2 2 2 35 11" xfId="40427" xr:uid="{17CCC42E-04AC-4E91-940D-EBDA5B258FBA}"/>
    <cellStyle name="Calculation 2 2 2 2 35 12" xfId="43074" xr:uid="{6071B3AE-BAB5-41AF-B533-D9CE53435BE3}"/>
    <cellStyle name="Calculation 2 2 2 2 35 2" xfId="17232" xr:uid="{1B02BFD2-D254-4C8F-A5EB-19E06A588EA1}"/>
    <cellStyle name="Calculation 2 2 2 2 35 3" xfId="19972" xr:uid="{336ABC31-D8DA-45BC-AA4A-D642D3BB820C}"/>
    <cellStyle name="Calculation 2 2 2 2 35 4" xfId="22646" xr:uid="{D6B2EB9A-86F8-45BE-B89A-5CD03C55579D}"/>
    <cellStyle name="Calculation 2 2 2 2 35 5" xfId="25469" xr:uid="{FE6204DC-F777-430D-8D93-A5BFF04E458D}"/>
    <cellStyle name="Calculation 2 2 2 2 35 6" xfId="28037" xr:uid="{153913DD-8421-4E75-9A55-C0E917A8F5D5}"/>
    <cellStyle name="Calculation 2 2 2 2 35 7" xfId="30584" xr:uid="{968E4B66-AD4C-453B-ABAF-969A3CB87C3A}"/>
    <cellStyle name="Calculation 2 2 2 2 35 8" xfId="33098" xr:uid="{19433072-3C40-4271-B1EC-EA058199E10C}"/>
    <cellStyle name="Calculation 2 2 2 2 35 9" xfId="35498" xr:uid="{E157F478-7A3D-4FE4-8BAA-4109EA871B32}"/>
    <cellStyle name="Calculation 2 2 2 2 36" xfId="14274" xr:uid="{7689F8AB-3B04-4966-A382-3A845A3A19B8}"/>
    <cellStyle name="Calculation 2 2 2 2 36 10" xfId="37986" xr:uid="{EEAF23B9-EA92-4CC1-B5F6-43883EF7B324}"/>
    <cellStyle name="Calculation 2 2 2 2 36 11" xfId="40478" xr:uid="{37EDC541-FE89-4C0A-8DBC-35064EAD8AE4}"/>
    <cellStyle name="Calculation 2 2 2 2 36 12" xfId="43126" xr:uid="{20EE85BC-846B-4211-9145-347B97584413}"/>
    <cellStyle name="Calculation 2 2 2 2 36 2" xfId="17295" xr:uid="{D3A3102B-1201-413D-BFF4-1DEF2F5AE094}"/>
    <cellStyle name="Calculation 2 2 2 2 36 3" xfId="20034" xr:uid="{8CACCA91-70FD-41EA-A8CB-58C65CF76A4B}"/>
    <cellStyle name="Calculation 2 2 2 2 36 4" xfId="22707" xr:uid="{8C67A0FB-28A9-4049-867D-71CF5D21CA34}"/>
    <cellStyle name="Calculation 2 2 2 2 36 5" xfId="25521" xr:uid="{7973BE73-76CE-48D2-AC90-683EFB3178FC}"/>
    <cellStyle name="Calculation 2 2 2 2 36 6" xfId="28090" xr:uid="{935F5067-81E7-49FA-A631-2C64F40EC6B8}"/>
    <cellStyle name="Calculation 2 2 2 2 36 7" xfId="30636" xr:uid="{7B43CF2F-90CD-4940-8EE3-8BF5BDD23F12}"/>
    <cellStyle name="Calculation 2 2 2 2 36 8" xfId="33150" xr:uid="{F69DE026-CF31-4D2E-8232-E67621D05F6E}"/>
    <cellStyle name="Calculation 2 2 2 2 36 9" xfId="35549" xr:uid="{2E351610-1AE2-4135-85BC-FCE5DEC434D2}"/>
    <cellStyle name="Calculation 2 2 2 2 4" xfId="11839" xr:uid="{09CEF93E-2EBC-4391-AA1A-3109FF508442}"/>
    <cellStyle name="Calculation 2 2 2 2 4 10" xfId="35773" xr:uid="{D637F87C-CD44-4E44-898C-4AAABD66E896}"/>
    <cellStyle name="Calculation 2 2 2 2 4 11" xfId="38215" xr:uid="{CAD38E4B-C8BA-424C-BCF5-D3267AE290C0}"/>
    <cellStyle name="Calculation 2 2 2 2 4 12" xfId="40811" xr:uid="{95FA901C-BFAC-4221-A129-17412143E6F5}"/>
    <cellStyle name="Calculation 2 2 2 2 4 2" xfId="14892" xr:uid="{2C6637BC-04AD-4B82-9221-A60295D0DB4A}"/>
    <cellStyle name="Calculation 2 2 2 2 4 3" xfId="17666" xr:uid="{B7EDB059-EBDE-4D4B-B099-5F9B4D473ED5}"/>
    <cellStyle name="Calculation 2 2 2 2 4 4" xfId="20289" xr:uid="{31D9926F-3357-4968-B689-EB83436D8AB9}"/>
    <cellStyle name="Calculation 2 2 2 2 4 5" xfId="23148" xr:uid="{BC7D358D-F1E5-40B2-ADC3-57358C2B28A5}"/>
    <cellStyle name="Calculation 2 2 2 2 4 6" xfId="25707" xr:uid="{CBE7F4F7-09EE-474A-ACA6-961CFD3AA8D0}"/>
    <cellStyle name="Calculation 2 2 2 2 4 7" xfId="28308" xr:uid="{FAB65892-FBEE-4F8C-B891-2616A642C283}"/>
    <cellStyle name="Calculation 2 2 2 2 4 8" xfId="30983" xr:uid="{40E71B98-5ED2-4C79-A13C-D4AFD9FEF9FB}"/>
    <cellStyle name="Calculation 2 2 2 2 4 9" xfId="33382" xr:uid="{E964AEDA-7941-4EE0-9BDD-EFD823A5835D}"/>
    <cellStyle name="Calculation 2 2 2 2 5" xfId="11870" xr:uid="{C4143C4A-5B3B-4E47-9AF6-50162BDF7CC1}"/>
    <cellStyle name="Calculation 2 2 2 2 5 10" xfId="35802" xr:uid="{CF980210-8B3D-4F1E-8C1D-68CD98E0733A}"/>
    <cellStyle name="Calculation 2 2 2 2 5 11" xfId="38244" xr:uid="{06815122-6783-4F2A-99E9-3A24B9F06719}"/>
    <cellStyle name="Calculation 2 2 2 2 5 12" xfId="40840" xr:uid="{F14AF683-469C-4AED-884E-DDA96FD69BE3}"/>
    <cellStyle name="Calculation 2 2 2 2 5 2" xfId="14923" xr:uid="{D6320137-94D1-4739-8ED3-0EC693A9522D}"/>
    <cellStyle name="Calculation 2 2 2 2 5 3" xfId="17696" xr:uid="{ED769E25-C5E6-45BC-9454-49A8C5784902}"/>
    <cellStyle name="Calculation 2 2 2 2 5 4" xfId="20319" xr:uid="{ED6CB8CB-C64A-4B6C-85B3-92672B36E121}"/>
    <cellStyle name="Calculation 2 2 2 2 5 5" xfId="23179" xr:uid="{256CB995-2F84-48DF-8CDB-A885E73538CA}"/>
    <cellStyle name="Calculation 2 2 2 2 5 6" xfId="25736" xr:uid="{BA394D71-5602-481F-BDD1-E41EC3AA7226}"/>
    <cellStyle name="Calculation 2 2 2 2 5 7" xfId="28337" xr:uid="{8D9B620E-64EC-4A23-9B71-2E0A1246B0CC}"/>
    <cellStyle name="Calculation 2 2 2 2 5 8" xfId="31012" xr:uid="{24CBBBD5-4396-4F83-BE74-4E8302B94D95}"/>
    <cellStyle name="Calculation 2 2 2 2 5 9" xfId="33411" xr:uid="{68E44508-1501-4C04-A75C-536C55C6C9ED}"/>
    <cellStyle name="Calculation 2 2 2 2 6" xfId="11703" xr:uid="{C8B412B7-F46E-410C-BEFD-6AB93CE0A5A5}"/>
    <cellStyle name="Calculation 2 2 2 2 6 10" xfId="35649" xr:uid="{27681BD3-03FC-420F-A64C-D428A2E26A0C}"/>
    <cellStyle name="Calculation 2 2 2 2 6 11" xfId="38083" xr:uid="{4221ACED-7D56-4F0F-833B-84D9DFDB5BBC}"/>
    <cellStyle name="Calculation 2 2 2 2 6 12" xfId="40675" xr:uid="{A46C30A9-1FA3-4AAC-B7BA-FBC11311524B}"/>
    <cellStyle name="Calculation 2 2 2 2 6 2" xfId="14756" xr:uid="{1587F3F7-7342-4AE8-BA50-1F11B1AF8E8D}"/>
    <cellStyle name="Calculation 2 2 2 2 6 3" xfId="17530" xr:uid="{0E77DC2A-8AC1-4260-9EB9-D0F2ED3DD652}"/>
    <cellStyle name="Calculation 2 2 2 2 6 4" xfId="20153" xr:uid="{F6181B92-5DAD-4028-BD8D-A0940ED9784F}"/>
    <cellStyle name="Calculation 2 2 2 2 6 5" xfId="23013" xr:uid="{1F5BB076-CA3E-44F0-A61A-09DAA9ECF4FA}"/>
    <cellStyle name="Calculation 2 2 2 2 6 6" xfId="25571" xr:uid="{D9D6B3DD-4BF8-428E-B229-11DFFC5AA432}"/>
    <cellStyle name="Calculation 2 2 2 2 6 7" xfId="28176" xr:uid="{3D1456FB-2B75-4FCD-A512-343AA8813D6A}"/>
    <cellStyle name="Calculation 2 2 2 2 6 8" xfId="30847" xr:uid="{201FED0A-350E-46FB-8F5C-652A9851B22D}"/>
    <cellStyle name="Calculation 2 2 2 2 6 9" xfId="33246" xr:uid="{D7218301-338B-4AD9-8957-112C1061749A}"/>
    <cellStyle name="Calculation 2 2 2 2 7" xfId="11922" xr:uid="{EC808852-9ED2-4D85-8688-CD80B7D4E51C}"/>
    <cellStyle name="Calculation 2 2 2 2 7 10" xfId="35854" xr:uid="{D086EE34-AF22-46E7-814D-50927EC81E81}"/>
    <cellStyle name="Calculation 2 2 2 2 7 11" xfId="38296" xr:uid="{26132C92-DABD-4623-9E89-6F7C5D2D00F9}"/>
    <cellStyle name="Calculation 2 2 2 2 7 12" xfId="40892" xr:uid="{FC720895-1481-4358-84C1-BE76C707E75E}"/>
    <cellStyle name="Calculation 2 2 2 2 7 2" xfId="14975" xr:uid="{BB8CFF84-E077-4341-B17D-5C5C08FD089D}"/>
    <cellStyle name="Calculation 2 2 2 2 7 3" xfId="17748" xr:uid="{122C7682-0BE9-4736-A692-BBEE456AE971}"/>
    <cellStyle name="Calculation 2 2 2 2 7 4" xfId="20371" xr:uid="{303533D4-940C-45C0-9ADD-46AF425ECEF9}"/>
    <cellStyle name="Calculation 2 2 2 2 7 5" xfId="23231" xr:uid="{359F77AA-130A-4271-99EF-C025FDAE9A15}"/>
    <cellStyle name="Calculation 2 2 2 2 7 6" xfId="25788" xr:uid="{3FEB580C-AAC0-4EE3-8952-8377E9335E13}"/>
    <cellStyle name="Calculation 2 2 2 2 7 7" xfId="28389" xr:uid="{6AFA656B-D8C2-4152-B7A5-0FF83E9B43B0}"/>
    <cellStyle name="Calculation 2 2 2 2 7 8" xfId="31064" xr:uid="{A9523922-0241-4C74-A889-D5439B163E54}"/>
    <cellStyle name="Calculation 2 2 2 2 7 9" xfId="33463" xr:uid="{A6C929CB-A13B-4D6B-B67B-1FCBACC63109}"/>
    <cellStyle name="Calculation 2 2 2 2 8" xfId="11944" xr:uid="{330A7BE3-8CD2-4C3D-B664-B108157DB03F}"/>
    <cellStyle name="Calculation 2 2 2 2 8 10" xfId="35876" xr:uid="{38D067C4-9F03-49E5-AFCE-165B9076B677}"/>
    <cellStyle name="Calculation 2 2 2 2 8 11" xfId="38318" xr:uid="{6D2AD5CC-0C21-475A-82FF-30DD823A67F1}"/>
    <cellStyle name="Calculation 2 2 2 2 8 12" xfId="40914" xr:uid="{B7ED3267-5EE0-4095-B253-8D2857F7ADA9}"/>
    <cellStyle name="Calculation 2 2 2 2 8 2" xfId="14997" xr:uid="{6A3BF9A7-2A4C-49B4-9CD7-920AD572CE3A}"/>
    <cellStyle name="Calculation 2 2 2 2 8 3" xfId="17770" xr:uid="{DD21D3BF-4B57-4A65-B6A1-EB3AAA82FC5C}"/>
    <cellStyle name="Calculation 2 2 2 2 8 4" xfId="20393" xr:uid="{815B0FBD-5C8E-463D-B1E0-7D7D49137EDD}"/>
    <cellStyle name="Calculation 2 2 2 2 8 5" xfId="23253" xr:uid="{A62B6D63-D4DC-4027-95BA-C217438390FF}"/>
    <cellStyle name="Calculation 2 2 2 2 8 6" xfId="25810" xr:uid="{09EBBB7C-A0CF-4CC6-8F79-94734D5C6A0B}"/>
    <cellStyle name="Calculation 2 2 2 2 8 7" xfId="28411" xr:uid="{1E7C51B2-4E4E-40FC-9D61-AAB431CB191D}"/>
    <cellStyle name="Calculation 2 2 2 2 8 8" xfId="31086" xr:uid="{1206B864-D2E6-4A69-98B7-11E771CFF2B1}"/>
    <cellStyle name="Calculation 2 2 2 2 8 9" xfId="33485" xr:uid="{B9942E24-693A-41ED-92B0-EF9A1C8ED665}"/>
    <cellStyle name="Calculation 2 2 2 2 9" xfId="11993" xr:uid="{C7188091-B5DF-4496-909A-4995832CB377}"/>
    <cellStyle name="Calculation 2 2 2 2 9 10" xfId="35925" xr:uid="{F87D2D56-E0F3-4F2A-81F3-CAED728FDB0A}"/>
    <cellStyle name="Calculation 2 2 2 2 9 11" xfId="38367" xr:uid="{B7C0DF16-83B2-48BD-8974-F0361E4C66A7}"/>
    <cellStyle name="Calculation 2 2 2 2 9 12" xfId="40963" xr:uid="{9E584999-555A-4A86-875A-2513F757FD63}"/>
    <cellStyle name="Calculation 2 2 2 2 9 2" xfId="15046" xr:uid="{56774730-352E-4286-B990-B908CBE23299}"/>
    <cellStyle name="Calculation 2 2 2 2 9 3" xfId="17819" xr:uid="{5C5CB8C9-4067-4A04-AECD-B703884C6609}"/>
    <cellStyle name="Calculation 2 2 2 2 9 4" xfId="20442" xr:uid="{13311FF4-2F74-4E0B-82BD-EFC429771E95}"/>
    <cellStyle name="Calculation 2 2 2 2 9 5" xfId="23302" xr:uid="{E0F48A14-3029-44E3-BB3C-603B250B8CFC}"/>
    <cellStyle name="Calculation 2 2 2 2 9 6" xfId="25859" xr:uid="{8662C129-740A-4959-B86C-BBFFEDFE0A74}"/>
    <cellStyle name="Calculation 2 2 2 2 9 7" xfId="28460" xr:uid="{A47A9E9F-FECB-4248-AA03-DDC626EF4549}"/>
    <cellStyle name="Calculation 2 2 2 2 9 8" xfId="31135" xr:uid="{9C5C45DE-D60A-477C-876D-DE6E9AA82EA4}"/>
    <cellStyle name="Calculation 2 2 2 2 9 9" xfId="33534" xr:uid="{6C5A13BA-58C2-4CD8-B5B8-64621633481D}"/>
    <cellStyle name="Calculation 2 2 2 20" xfId="14079" xr:uid="{55236AD6-7083-4D82-8C45-9DCC7801B5E1}"/>
    <cellStyle name="Calculation 2 2 2 20 10" xfId="37802" xr:uid="{60C64AD2-9CE1-4F73-9599-C170864A7D39}"/>
    <cellStyle name="Calculation 2 2 2 20 11" xfId="40295" xr:uid="{8C44BC84-AC5F-4F30-9F3A-EFEE72DA1662}"/>
    <cellStyle name="Calculation 2 2 2 20 12" xfId="42942" xr:uid="{538AC4B4-4427-440A-9E2B-DEE982F9C43F}"/>
    <cellStyle name="Calculation 2 2 2 20 2" xfId="17100" xr:uid="{9C61CFDD-4768-478C-B46D-B788EF4ECE2A}"/>
    <cellStyle name="Calculation 2 2 2 20 3" xfId="19840" xr:uid="{789FF9D7-6ED6-4C32-85A5-FEC64DADCD2F}"/>
    <cellStyle name="Calculation 2 2 2 20 4" xfId="22514" xr:uid="{5FDCB51C-D7F1-432D-8A92-76B111D64F90}"/>
    <cellStyle name="Calculation 2 2 2 20 5" xfId="25337" xr:uid="{6A4A3BD1-3170-44A3-9061-F3F001C7A093}"/>
    <cellStyle name="Calculation 2 2 2 20 6" xfId="27905" xr:uid="{F89B6004-AD52-49FB-A6D2-C44479FD721C}"/>
    <cellStyle name="Calculation 2 2 2 20 7" xfId="30452" xr:uid="{DF897DDE-BD0A-4D23-87F5-BBD5D4C672DD}"/>
    <cellStyle name="Calculation 2 2 2 20 8" xfId="32966" xr:uid="{AF38E49A-8DD2-435F-965F-11A1B36DDD84}"/>
    <cellStyle name="Calculation 2 2 2 20 9" xfId="35366" xr:uid="{42A86313-3914-4D18-842B-FB85662B0E64}"/>
    <cellStyle name="Calculation 2 2 2 21" xfId="14114" xr:uid="{67B22383-68C0-4847-AD4C-3D38857D6C20}"/>
    <cellStyle name="Calculation 2 2 2 21 10" xfId="37837" xr:uid="{FE010C33-58DA-486D-AFB6-65310ACB42B8}"/>
    <cellStyle name="Calculation 2 2 2 21 11" xfId="40330" xr:uid="{15C8CE0D-65D7-4ABB-BDA0-29AD53964CAC}"/>
    <cellStyle name="Calculation 2 2 2 21 12" xfId="42977" xr:uid="{8539AE91-BE53-4227-BA00-4F66D7A4CDBE}"/>
    <cellStyle name="Calculation 2 2 2 21 2" xfId="17135" xr:uid="{0121BDA6-68CA-4FE6-B5C7-C28DBDA03769}"/>
    <cellStyle name="Calculation 2 2 2 21 3" xfId="19875" xr:uid="{CB7F01DA-6056-4AC2-B285-DA5B17804EA0}"/>
    <cellStyle name="Calculation 2 2 2 21 4" xfId="22549" xr:uid="{1BB70B51-FF6B-474C-B347-6318E415628A}"/>
    <cellStyle name="Calculation 2 2 2 21 5" xfId="25372" xr:uid="{941AFD8D-E042-4C18-A2E1-B0413AB13DC1}"/>
    <cellStyle name="Calculation 2 2 2 21 6" xfId="27940" xr:uid="{D189999C-29BD-4B14-B48C-D3E35723FCB4}"/>
    <cellStyle name="Calculation 2 2 2 21 7" xfId="30487" xr:uid="{610642C8-9C4B-4900-93B4-CF16A35B3B8C}"/>
    <cellStyle name="Calculation 2 2 2 21 8" xfId="33001" xr:uid="{275BD12F-F59C-4D37-AEC4-F18FF05C97F9}"/>
    <cellStyle name="Calculation 2 2 2 21 9" xfId="35401" xr:uid="{E39AF806-4662-470F-A3E1-29F5A6915667}"/>
    <cellStyle name="Calculation 2 2 2 3" xfId="11280" xr:uid="{AC949A05-A0F4-4477-8106-DEB6912D5BAC}"/>
    <cellStyle name="Calculation 2 2 2 3 10" xfId="10731" xr:uid="{6B7256CD-BDAF-4359-B588-6B2C20ED350C}"/>
    <cellStyle name="Calculation 2 2 2 3 11" xfId="22863" xr:uid="{0AC86223-7AEA-434E-8CD1-92EC6465B581}"/>
    <cellStyle name="Calculation 2 2 2 3 12" xfId="26255" xr:uid="{70442E51-F17D-4DD6-943A-AF0023CB3A6C}"/>
    <cellStyle name="Calculation 2 2 2 3 2" xfId="14352" xr:uid="{2166EA10-DE11-4EDD-8F88-5905D926F784}"/>
    <cellStyle name="Calculation 2 2 2 3 3" xfId="10450" xr:uid="{04BD27E4-744D-4F79-8E0D-52A95CF1282B}"/>
    <cellStyle name="Calculation 2 2 2 3 4" xfId="9902" xr:uid="{86193820-15D6-455B-A23E-98B4DC04709D}"/>
    <cellStyle name="Calculation 2 2 2 3 5" xfId="10695" xr:uid="{B00DD0FB-2EC6-402D-B3C1-1653E5055ECE}"/>
    <cellStyle name="Calculation 2 2 2 3 6" xfId="10527" xr:uid="{69BD0C36-4532-4ADB-93A5-8505BFF76B34}"/>
    <cellStyle name="Calculation 2 2 2 3 7" xfId="10231" xr:uid="{170D129F-F66F-4A09-95B1-08BA7FC59434}"/>
    <cellStyle name="Calculation 2 2 2 3 8" xfId="15749" xr:uid="{2F953EAD-41B5-4950-9A6A-FE305589B79B}"/>
    <cellStyle name="Calculation 2 2 2 3 9" xfId="11028" xr:uid="{8F8470FC-AEC5-4AD2-8BCC-25B1AA124334}"/>
    <cellStyle name="Calculation 2 2 2 4" xfId="11740" xr:uid="{6C0B1DB5-60E4-432F-B401-4E04512F9676}"/>
    <cellStyle name="Calculation 2 2 2 4 10" xfId="35686" xr:uid="{FC32654E-74DE-4E80-935C-BE50997C449C}"/>
    <cellStyle name="Calculation 2 2 2 4 11" xfId="38120" xr:uid="{39A6277B-046E-40DA-BD00-01E402195A87}"/>
    <cellStyle name="Calculation 2 2 2 4 12" xfId="40712" xr:uid="{4006ED55-CD44-4F85-BD95-1C4C29662643}"/>
    <cellStyle name="Calculation 2 2 2 4 2" xfId="14793" xr:uid="{FC988851-A112-419A-8D8A-180D0B3B4E95}"/>
    <cellStyle name="Calculation 2 2 2 4 3" xfId="17567" xr:uid="{A58F5F75-D86C-4303-AEAC-20AAEE43174C}"/>
    <cellStyle name="Calculation 2 2 2 4 4" xfId="20190" xr:uid="{C08E5A86-FAA6-4C3E-92F1-A0801C617A36}"/>
    <cellStyle name="Calculation 2 2 2 4 5" xfId="23050" xr:uid="{F7A26B5B-4588-4C4D-8E39-4AAE4FA98914}"/>
    <cellStyle name="Calculation 2 2 2 4 6" xfId="25608" xr:uid="{A0254FE0-2C3E-4069-82B9-EDB1F35B03E9}"/>
    <cellStyle name="Calculation 2 2 2 4 7" xfId="28213" xr:uid="{3694B625-73D0-406A-A475-F9D397A4F514}"/>
    <cellStyle name="Calculation 2 2 2 4 8" xfId="30884" xr:uid="{08345B5C-8AC5-4DFD-B3E0-9CCBA4F79F41}"/>
    <cellStyle name="Calculation 2 2 2 4 9" xfId="33283" xr:uid="{0A37A4FD-4443-4A9E-8089-F98459DE4FFF}"/>
    <cellStyle name="Calculation 2 2 2 5" xfId="11758" xr:uid="{3E935A36-71FF-4040-9F75-3AB8F8DE7EDB}"/>
    <cellStyle name="Calculation 2 2 2 5 10" xfId="35702" xr:uid="{E06FC957-9171-4D2F-856E-B7DD33ADEF39}"/>
    <cellStyle name="Calculation 2 2 2 5 11" xfId="38136" xr:uid="{85FBA2F7-3794-4685-9614-811975C93648}"/>
    <cellStyle name="Calculation 2 2 2 5 12" xfId="40730" xr:uid="{F6C2F97F-90D4-457F-BA9E-FAF2332AECCE}"/>
    <cellStyle name="Calculation 2 2 2 5 2" xfId="14811" xr:uid="{7DC64652-5B2D-4F25-8432-181FE1045CC6}"/>
    <cellStyle name="Calculation 2 2 2 5 3" xfId="17585" xr:uid="{9E1C282C-7580-4F90-8830-5DEF21E56EE0}"/>
    <cellStyle name="Calculation 2 2 2 5 4" xfId="20208" xr:uid="{485B36E9-6DFB-4D21-8A14-DBF0A1F92A08}"/>
    <cellStyle name="Calculation 2 2 2 5 5" xfId="23067" xr:uid="{4C84EEC9-E807-4ACF-8F7B-7707018F71F6}"/>
    <cellStyle name="Calculation 2 2 2 5 6" xfId="25626" xr:uid="{0E16EFD3-EB74-4945-AA1C-6DFCCD3F222E}"/>
    <cellStyle name="Calculation 2 2 2 5 7" xfId="28229" xr:uid="{38315FD9-4647-47FC-B9F2-3C8008F049D4}"/>
    <cellStyle name="Calculation 2 2 2 5 8" xfId="30902" xr:uid="{A868E267-87F3-42A8-9751-1525E8E76357}"/>
    <cellStyle name="Calculation 2 2 2 5 9" xfId="33301" xr:uid="{CF2D389F-AE2F-4C67-B938-F3C4E07175A0}"/>
    <cellStyle name="Calculation 2 2 2 6" xfId="11880" xr:uid="{592E9471-5BEE-41C1-AEE0-504EFCD50E64}"/>
    <cellStyle name="Calculation 2 2 2 6 10" xfId="35812" xr:uid="{8A285E92-1E76-47B8-AEAC-345F12CA4F73}"/>
    <cellStyle name="Calculation 2 2 2 6 11" xfId="38254" xr:uid="{AEBF5EB9-B40F-42AE-8D85-613E254CB337}"/>
    <cellStyle name="Calculation 2 2 2 6 12" xfId="40850" xr:uid="{B51424C2-8FFE-4D44-BDEA-CF581DE610F2}"/>
    <cellStyle name="Calculation 2 2 2 6 2" xfId="14933" xr:uid="{63D571CC-1313-4118-9A0C-8DC3FA529F9B}"/>
    <cellStyle name="Calculation 2 2 2 6 3" xfId="17706" xr:uid="{4E91A90F-50C1-4C32-B64A-AA9496844FE1}"/>
    <cellStyle name="Calculation 2 2 2 6 4" xfId="20329" xr:uid="{75D8BDDB-AD9E-4836-B9B7-9A7AF2FD2DC9}"/>
    <cellStyle name="Calculation 2 2 2 6 5" xfId="23189" xr:uid="{D3F04899-8AED-4D98-9722-1E9CFD37158D}"/>
    <cellStyle name="Calculation 2 2 2 6 6" xfId="25746" xr:uid="{7B75B4B3-56A8-42E2-BD74-0D44FF2747B6}"/>
    <cellStyle name="Calculation 2 2 2 6 7" xfId="28347" xr:uid="{89B6F3DC-F6B7-4CCF-B0C2-8DCCD00043FC}"/>
    <cellStyle name="Calculation 2 2 2 6 8" xfId="31022" xr:uid="{9C72DB76-BD13-46E1-8EFE-80D9D9A03CD7}"/>
    <cellStyle name="Calculation 2 2 2 6 9" xfId="33421" xr:uid="{44B3B7E1-9C5B-4471-A8C4-2E1A31283D18}"/>
    <cellStyle name="Calculation 2 2 2 7" xfId="11955" xr:uid="{DDE3DCC1-FC71-4212-AAAD-60FBB386EB76}"/>
    <cellStyle name="Calculation 2 2 2 7 10" xfId="35887" xr:uid="{C4BC8AD8-FD8E-4334-B010-AB82FF361920}"/>
    <cellStyle name="Calculation 2 2 2 7 11" xfId="38329" xr:uid="{72CA6A97-1047-48CD-8535-8D0503F5CEE1}"/>
    <cellStyle name="Calculation 2 2 2 7 12" xfId="40925" xr:uid="{16836960-2834-4662-9AA7-43EF04FAA8D3}"/>
    <cellStyle name="Calculation 2 2 2 7 2" xfId="15008" xr:uid="{0EAD1FF6-8A0E-48D0-8C02-68F274D6DA82}"/>
    <cellStyle name="Calculation 2 2 2 7 3" xfId="17781" xr:uid="{975C3B89-E462-4810-BD15-BAB57B5C0A03}"/>
    <cellStyle name="Calculation 2 2 2 7 4" xfId="20404" xr:uid="{433CDD8E-DE1A-4D41-8108-9DECE24C3085}"/>
    <cellStyle name="Calculation 2 2 2 7 5" xfId="23264" xr:uid="{408BC9C1-6B6C-4E75-8142-9BEAAE08F14B}"/>
    <cellStyle name="Calculation 2 2 2 7 6" xfId="25821" xr:uid="{98191446-68A7-4246-A204-FB10EA209A85}"/>
    <cellStyle name="Calculation 2 2 2 7 7" xfId="28422" xr:uid="{49BC7033-20AC-4693-BD29-2178E0A60D7F}"/>
    <cellStyle name="Calculation 2 2 2 7 8" xfId="31097" xr:uid="{676B972E-06BA-4C7B-BC3A-3647FEDBAD33}"/>
    <cellStyle name="Calculation 2 2 2 7 9" xfId="33496" xr:uid="{4956F62D-8249-4007-8507-E8E6FA18C830}"/>
    <cellStyle name="Calculation 2 2 2 8" xfId="13265" xr:uid="{1B792B84-8567-4A95-8892-CF05BB9667A9}"/>
    <cellStyle name="Calculation 2 2 2 8 10" xfId="36991" xr:uid="{90868FDB-2521-4BEC-A414-07C109DE72EC}"/>
    <cellStyle name="Calculation 2 2 2 8 11" xfId="39483" xr:uid="{71DA9603-CDD2-4365-9B1B-4486071A4889}"/>
    <cellStyle name="Calculation 2 2 2 8 12" xfId="42130" xr:uid="{0E1C5EBF-456A-492F-BB40-AC77432E5B8F}"/>
    <cellStyle name="Calculation 2 2 2 8 2" xfId="16286" xr:uid="{7D6D268F-FF62-4834-849C-DFC6DE8F62FB}"/>
    <cellStyle name="Calculation 2 2 2 8 3" xfId="19027" xr:uid="{0828B558-CA18-4EB8-936E-5309D2C3A173}"/>
    <cellStyle name="Calculation 2 2 2 8 4" xfId="21700" xr:uid="{29A6D5E9-DCA5-48B5-BEAD-3F705935D040}"/>
    <cellStyle name="Calculation 2 2 2 8 5" xfId="24523" xr:uid="{C722A4CB-17E3-4567-83EE-31B1134B891E}"/>
    <cellStyle name="Calculation 2 2 2 8 6" xfId="27091" xr:uid="{34AF784C-E674-4372-B024-1533732B64FE}"/>
    <cellStyle name="Calculation 2 2 2 8 7" xfId="29638" xr:uid="{7FC8D544-60D0-4B31-88D1-EDD0CB77B428}"/>
    <cellStyle name="Calculation 2 2 2 8 8" xfId="32153" xr:uid="{F80BF562-F6B1-47B0-9BAA-ADC9FE3CD970}"/>
    <cellStyle name="Calculation 2 2 2 8 9" xfId="34552" xr:uid="{8611DDB9-1984-4C9B-B693-403A31D6A39A}"/>
    <cellStyle name="Calculation 2 2 2 9" xfId="13308" xr:uid="{7FC8B3E9-525D-43F8-BB6E-D24117E53252}"/>
    <cellStyle name="Calculation 2 2 2 9 10" xfId="37031" xr:uid="{653D4839-E2D1-47C8-82BE-B4FF2D18DF8D}"/>
    <cellStyle name="Calculation 2 2 2 9 11" xfId="39524" xr:uid="{164FAAC7-FF81-477A-9282-50FE8A76DF5B}"/>
    <cellStyle name="Calculation 2 2 2 9 12" xfId="42171" xr:uid="{FE62084E-31A5-4948-ACB5-83336F1057F9}"/>
    <cellStyle name="Calculation 2 2 2 9 2" xfId="16329" xr:uid="{D4E729E0-04D3-4366-A4E1-6108FEBA7BAE}"/>
    <cellStyle name="Calculation 2 2 2 9 3" xfId="19069" xr:uid="{00B728C9-A637-4DEE-A7C2-CDDB98B86819}"/>
    <cellStyle name="Calculation 2 2 2 9 4" xfId="21743" xr:uid="{343FC456-5C6F-4E24-A968-A674B9076675}"/>
    <cellStyle name="Calculation 2 2 2 9 5" xfId="24566" xr:uid="{3FECD8DB-017D-4599-9FA2-946DF9A8A84E}"/>
    <cellStyle name="Calculation 2 2 2 9 6" xfId="27134" xr:uid="{70F963D2-638F-45AD-9739-BFC53EFD22C4}"/>
    <cellStyle name="Calculation 2 2 2 9 7" xfId="29681" xr:uid="{390A2F36-7C99-4CF4-8816-DE99CE1AA051}"/>
    <cellStyle name="Calculation 2 2 2 9 8" xfId="32195" xr:uid="{0C540210-6670-4205-BF53-794518B8949F}"/>
    <cellStyle name="Calculation 2 2 2 9 9" xfId="34595" xr:uid="{7207521A-6DA7-43B9-9BB0-DD3E8A6023D8}"/>
    <cellStyle name="Calculation 2 2 20" xfId="13991" xr:uid="{FC18D29B-AB30-4154-876E-490EA6FD9318}"/>
    <cellStyle name="Calculation 2 2 20 10" xfId="37714" xr:uid="{A4B7F314-1F1C-4153-B7F1-248D8573003A}"/>
    <cellStyle name="Calculation 2 2 20 11" xfId="40207" xr:uid="{95F7506A-5357-4C61-9634-62C86601FB9E}"/>
    <cellStyle name="Calculation 2 2 20 12" xfId="42854" xr:uid="{36642B7B-D4CF-4B34-B9A0-4048643A2CD1}"/>
    <cellStyle name="Calculation 2 2 20 2" xfId="17012" xr:uid="{7111BC91-BAF9-42F6-BFB9-71D26C93A5D0}"/>
    <cellStyle name="Calculation 2 2 20 3" xfId="19752" xr:uid="{0F46D7B3-9B9C-4882-9AB7-92D79B647318}"/>
    <cellStyle name="Calculation 2 2 20 4" xfId="22426" xr:uid="{02BF5534-8329-4B3C-B0B2-0325B803EECB}"/>
    <cellStyle name="Calculation 2 2 20 5" xfId="25249" xr:uid="{05E6DBE4-58EC-44EA-94E8-643E43995A89}"/>
    <cellStyle name="Calculation 2 2 20 6" xfId="27817" xr:uid="{89A8987F-EBED-4F0D-9964-5B15F0244BFB}"/>
    <cellStyle name="Calculation 2 2 20 7" xfId="30364" xr:uid="{EDA8AB51-7F16-4921-8301-FFB34F0F32CA}"/>
    <cellStyle name="Calculation 2 2 20 8" xfId="32878" xr:uid="{CC77FCD2-D2C5-47FB-8FC5-E8AE6A8E0892}"/>
    <cellStyle name="Calculation 2 2 20 9" xfId="35278" xr:uid="{DD4147CB-1EBC-4F34-B459-4231679A7956}"/>
    <cellStyle name="Calculation 2 2 21" xfId="14091" xr:uid="{4CB3709F-184F-49B5-873D-AFD090EA5646}"/>
    <cellStyle name="Calculation 2 2 21 10" xfId="37814" xr:uid="{1963E0B0-9E24-4EA2-BA35-A3B85EBFBDFE}"/>
    <cellStyle name="Calculation 2 2 21 11" xfId="40307" xr:uid="{C7B9986F-712B-4432-941E-BEE436FCC89C}"/>
    <cellStyle name="Calculation 2 2 21 12" xfId="42954" xr:uid="{39937F7B-5C7F-45C4-9136-8EFC87561C96}"/>
    <cellStyle name="Calculation 2 2 21 2" xfId="17112" xr:uid="{9C111AA1-9992-4C49-B4FD-35642DF05514}"/>
    <cellStyle name="Calculation 2 2 21 3" xfId="19852" xr:uid="{C2FB7EC7-EADD-4709-BB0C-902941670D02}"/>
    <cellStyle name="Calculation 2 2 21 4" xfId="22526" xr:uid="{FC9F8CF8-8746-4446-A7EE-4251DE6740E9}"/>
    <cellStyle name="Calculation 2 2 21 5" xfId="25349" xr:uid="{B7F2F17D-C47D-4866-8B9A-CE60CA4B8EF7}"/>
    <cellStyle name="Calculation 2 2 21 6" xfId="27917" xr:uid="{319214AF-5772-42D7-B27A-4E3627A7FB6B}"/>
    <cellStyle name="Calculation 2 2 21 7" xfId="30464" xr:uid="{9EBA798D-8037-4EBB-B345-FFCFD2A186FA}"/>
    <cellStyle name="Calculation 2 2 21 8" xfId="32978" xr:uid="{DA3E6041-1C5A-440B-B738-7B490D04E593}"/>
    <cellStyle name="Calculation 2 2 21 9" xfId="35378" xr:uid="{1698CDD9-A8B5-476E-8A3D-CE7DC430757C}"/>
    <cellStyle name="Calculation 2 2 22" xfId="14144" xr:uid="{DBD03DB9-C779-42FE-B16E-423AFDEAD1D7}"/>
    <cellStyle name="Calculation 2 2 22 10" xfId="37867" xr:uid="{4F5CB892-4F97-4509-BEFD-FB4105E37B91}"/>
    <cellStyle name="Calculation 2 2 22 11" xfId="40360" xr:uid="{AB4F6FC9-9550-4B20-ACFE-4CE3D46334F5}"/>
    <cellStyle name="Calculation 2 2 22 12" xfId="43007" xr:uid="{45DECA91-00C1-48BC-8385-86B5C8F79C61}"/>
    <cellStyle name="Calculation 2 2 22 2" xfId="17165" xr:uid="{9848CCA6-C2DD-4FCD-8167-73569CB56172}"/>
    <cellStyle name="Calculation 2 2 22 3" xfId="19905" xr:uid="{BAAAF389-71B2-475F-A785-7BB77C9EB352}"/>
    <cellStyle name="Calculation 2 2 22 4" xfId="22579" xr:uid="{52714F6A-620C-4109-9C83-638EF04B025F}"/>
    <cellStyle name="Calculation 2 2 22 5" xfId="25402" xr:uid="{E4C22920-8770-447B-A534-CB9CBBDAF1B5}"/>
    <cellStyle name="Calculation 2 2 22 6" xfId="27970" xr:uid="{97684DCE-6999-4EF8-B64B-95CA0ABEDF6D}"/>
    <cellStyle name="Calculation 2 2 22 7" xfId="30517" xr:uid="{E4CA08D7-FF4D-4EA8-9377-0BFA5AD946D8}"/>
    <cellStyle name="Calculation 2 2 22 8" xfId="33031" xr:uid="{41B71DF8-D78A-4B18-8929-9941FAF719B0}"/>
    <cellStyle name="Calculation 2 2 22 9" xfId="35431" xr:uid="{868D9E1B-B5F9-41F0-A62B-2F280B123692}"/>
    <cellStyle name="Calculation 2 2 3" xfId="9752" xr:uid="{00000000-0005-0000-0000-000004030000}"/>
    <cellStyle name="Calculation 2 2 3 10" xfId="12006" xr:uid="{2ACF0E89-CF10-4D60-BE74-21087811C692}"/>
    <cellStyle name="Calculation 2 2 3 10 10" xfId="35938" xr:uid="{329F7EA3-F7BB-4234-9ED5-B86CB3AF2C4D}"/>
    <cellStyle name="Calculation 2 2 3 10 11" xfId="38380" xr:uid="{4AB3C73A-5FF6-464B-8CE1-1DE45E8FBF5E}"/>
    <cellStyle name="Calculation 2 2 3 10 12" xfId="40976" xr:uid="{EDFF0C2C-175F-4ED5-96D4-729E83D6BA61}"/>
    <cellStyle name="Calculation 2 2 3 10 2" xfId="15059" xr:uid="{F78A052A-C51B-4134-BA35-13910B0D28BC}"/>
    <cellStyle name="Calculation 2 2 3 10 3" xfId="17832" xr:uid="{7F3EEFEA-1916-4CCE-90CD-72041E2E29AC}"/>
    <cellStyle name="Calculation 2 2 3 10 4" xfId="20455" xr:uid="{E47AB3FB-0CAD-4A9F-A640-9DD3817EAFBD}"/>
    <cellStyle name="Calculation 2 2 3 10 5" xfId="23315" xr:uid="{B1B68D0C-9C5A-4CA0-A6BD-EAE183801ADA}"/>
    <cellStyle name="Calculation 2 2 3 10 6" xfId="25872" xr:uid="{B78623BF-B202-4AC4-99F2-9EAD7D83EC59}"/>
    <cellStyle name="Calculation 2 2 3 10 7" xfId="28473" xr:uid="{4257C473-5CF6-4D37-8DC2-3E09C791C9FC}"/>
    <cellStyle name="Calculation 2 2 3 10 8" xfId="31148" xr:uid="{BCF9CE82-7215-4F5D-B743-7A2E186D4F4D}"/>
    <cellStyle name="Calculation 2 2 3 10 9" xfId="33547" xr:uid="{86A38009-5170-4ACC-A819-839363FD62CF}"/>
    <cellStyle name="Calculation 2 2 3 11" xfId="13329" xr:uid="{69CF12AE-2281-4363-9B62-255BA2D5D731}"/>
    <cellStyle name="Calculation 2 2 3 11 10" xfId="37052" xr:uid="{515BAB3F-9CD9-45E1-9841-CED3694974A1}"/>
    <cellStyle name="Calculation 2 2 3 11 11" xfId="39545" xr:uid="{4634A4D0-FEEC-4682-90A4-5C92A111810A}"/>
    <cellStyle name="Calculation 2 2 3 11 12" xfId="42192" xr:uid="{59A0C1DD-039E-4407-9B05-ADBC1B85CDD1}"/>
    <cellStyle name="Calculation 2 2 3 11 2" xfId="16350" xr:uid="{3007295F-A3F6-43B5-8296-42E2549DC80E}"/>
    <cellStyle name="Calculation 2 2 3 11 3" xfId="19090" xr:uid="{3AFEC584-F757-4CA6-A99E-395072AA4F87}"/>
    <cellStyle name="Calculation 2 2 3 11 4" xfId="21764" xr:uid="{36ABF194-4BAE-4B41-A0A4-CCE61E5D6536}"/>
    <cellStyle name="Calculation 2 2 3 11 5" xfId="24587" xr:uid="{B569EE7D-AFD3-4838-8180-AD23D0E7345C}"/>
    <cellStyle name="Calculation 2 2 3 11 6" xfId="27155" xr:uid="{CD349731-BE7D-4437-AD0D-324AD5767895}"/>
    <cellStyle name="Calculation 2 2 3 11 7" xfId="29702" xr:uid="{5E1FB378-A454-42A2-A4C9-075100B312B1}"/>
    <cellStyle name="Calculation 2 2 3 11 8" xfId="32216" xr:uid="{AE698486-8844-42C3-9CA6-61709CC63A57}"/>
    <cellStyle name="Calculation 2 2 3 11 9" xfId="34616" xr:uid="{95469FB2-4EF5-47C4-8D45-31C6A9201A11}"/>
    <cellStyle name="Calculation 2 2 3 12" xfId="13389" xr:uid="{7E14A131-3436-43A8-9810-BAC33A28F197}"/>
    <cellStyle name="Calculation 2 2 3 12 10" xfId="37112" xr:uid="{BB4CBA29-9D04-4397-8272-7F683EC14792}"/>
    <cellStyle name="Calculation 2 2 3 12 11" xfId="39605" xr:uid="{57E47A28-6C21-4F6B-B435-C6A718719A8C}"/>
    <cellStyle name="Calculation 2 2 3 12 12" xfId="42252" xr:uid="{D7CFBF14-4043-4D25-946C-C5AA0F83FAD1}"/>
    <cellStyle name="Calculation 2 2 3 12 2" xfId="16410" xr:uid="{D123D4DC-B9C0-409E-9305-88333B8E95EA}"/>
    <cellStyle name="Calculation 2 2 3 12 3" xfId="19150" xr:uid="{D9E07D6E-C371-4DDD-A608-5CB8EB9CA2A9}"/>
    <cellStyle name="Calculation 2 2 3 12 4" xfId="21824" xr:uid="{39CCD75D-5AA4-4F93-8D0F-B762AB797FF5}"/>
    <cellStyle name="Calculation 2 2 3 12 5" xfId="24647" xr:uid="{78E6FC25-3C22-431A-A631-3F09309C3713}"/>
    <cellStyle name="Calculation 2 2 3 12 6" xfId="27215" xr:uid="{C2E1E907-FC1B-4E43-8266-E44D994CBC67}"/>
    <cellStyle name="Calculation 2 2 3 12 7" xfId="29762" xr:uid="{96A8EFC4-CD46-4F7C-B806-A1AD102BE24D}"/>
    <cellStyle name="Calculation 2 2 3 12 8" xfId="32276" xr:uid="{629EACE4-83A5-40F7-9F9F-23C001CAD209}"/>
    <cellStyle name="Calculation 2 2 3 12 9" xfId="34676" xr:uid="{B25E3E3E-4AFA-43FF-B198-339299AFA466}"/>
    <cellStyle name="Calculation 2 2 3 13" xfId="13413" xr:uid="{8E928FBC-5C0F-4CD3-B5A8-0E1757D5EE9E}"/>
    <cellStyle name="Calculation 2 2 3 13 10" xfId="37136" xr:uid="{82007A3E-ADDA-48D5-A1C7-C2F63ACDB65D}"/>
    <cellStyle name="Calculation 2 2 3 13 11" xfId="39629" xr:uid="{6A72E078-AB31-4752-A59C-DC50C6682D25}"/>
    <cellStyle name="Calculation 2 2 3 13 12" xfId="42276" xr:uid="{52C5B643-2A48-4910-9919-B2985189D739}"/>
    <cellStyle name="Calculation 2 2 3 13 2" xfId="16434" xr:uid="{426C653F-6216-45CD-8F9D-8103EB9C4A41}"/>
    <cellStyle name="Calculation 2 2 3 13 3" xfId="19174" xr:uid="{1F5B5E40-ED4C-46B9-9AC0-DFA8CECB4E11}"/>
    <cellStyle name="Calculation 2 2 3 13 4" xfId="21848" xr:uid="{4D9EC5A8-B39E-4D7D-8616-348323B7CCC3}"/>
    <cellStyle name="Calculation 2 2 3 13 5" xfId="24671" xr:uid="{728C41B2-3991-421F-BC63-536B4A074912}"/>
    <cellStyle name="Calculation 2 2 3 13 6" xfId="27239" xr:uid="{1EB7EA55-E8FB-434E-BB27-5B080E07EA47}"/>
    <cellStyle name="Calculation 2 2 3 13 7" xfId="29786" xr:uid="{BAA6660C-7755-474B-9F3D-9355588346E3}"/>
    <cellStyle name="Calculation 2 2 3 13 8" xfId="32300" xr:uid="{E84CA0BA-B888-4166-B040-CBDEF62D918D}"/>
    <cellStyle name="Calculation 2 2 3 13 9" xfId="34700" xr:uid="{D01D8029-209F-4C30-8391-FCB234DFF949}"/>
    <cellStyle name="Calculation 2 2 3 14" xfId="13468" xr:uid="{FEB863FA-06A1-4829-B118-48CF4C5DD92A}"/>
    <cellStyle name="Calculation 2 2 3 14 10" xfId="37191" xr:uid="{3ECE75E1-8C3A-401E-8AD6-3423BE42A2B7}"/>
    <cellStyle name="Calculation 2 2 3 14 11" xfId="39684" xr:uid="{C1D9BF71-99CC-42F3-803F-93FFD0380EA8}"/>
    <cellStyle name="Calculation 2 2 3 14 12" xfId="42331" xr:uid="{AC201221-DF5C-4BE2-8390-4193AD1BC3EA}"/>
    <cellStyle name="Calculation 2 2 3 14 2" xfId="16489" xr:uid="{08920C8E-4D7B-4A3D-A068-804AF4A8FF53}"/>
    <cellStyle name="Calculation 2 2 3 14 3" xfId="19229" xr:uid="{EC13F470-A3AE-4696-BA1D-38F27E78B818}"/>
    <cellStyle name="Calculation 2 2 3 14 4" xfId="21903" xr:uid="{4B4B5A1A-2376-4D7B-9482-02DD705C4051}"/>
    <cellStyle name="Calculation 2 2 3 14 5" xfId="24726" xr:uid="{DD462099-2564-40A5-BF9B-940A34633CCE}"/>
    <cellStyle name="Calculation 2 2 3 14 6" xfId="27294" xr:uid="{BF0535DC-C52A-4C6C-B23B-B185649F9A7C}"/>
    <cellStyle name="Calculation 2 2 3 14 7" xfId="29841" xr:uid="{3DABC5DD-46CA-450F-9C9C-F16D9F74F2D5}"/>
    <cellStyle name="Calculation 2 2 3 14 8" xfId="32355" xr:uid="{604A442F-FBA0-4CFD-B0BB-0E84D880A855}"/>
    <cellStyle name="Calculation 2 2 3 14 9" xfId="34755" xr:uid="{E534924B-A2E9-4A78-B7BD-2DE69B8E65B9}"/>
    <cellStyle name="Calculation 2 2 3 15" xfId="13527" xr:uid="{E4573C15-B90C-427F-8F9A-2F4CF3A13631}"/>
    <cellStyle name="Calculation 2 2 3 15 10" xfId="37250" xr:uid="{391EE861-DACB-4E95-BC76-00E1C3207FBB}"/>
    <cellStyle name="Calculation 2 2 3 15 11" xfId="39743" xr:uid="{6DC99941-BD09-44F2-A11C-A608C2A0C02D}"/>
    <cellStyle name="Calculation 2 2 3 15 12" xfId="42390" xr:uid="{8C1FD143-6922-4345-BF82-3B75C7010632}"/>
    <cellStyle name="Calculation 2 2 3 15 2" xfId="16548" xr:uid="{8F55FD72-85EF-4389-B980-0E2629FAD970}"/>
    <cellStyle name="Calculation 2 2 3 15 3" xfId="19288" xr:uid="{BF3F90A7-F367-4D91-9184-920EC7012B66}"/>
    <cellStyle name="Calculation 2 2 3 15 4" xfId="21962" xr:uid="{5B9846A9-8659-426A-ABDE-ABF9C22FB6D2}"/>
    <cellStyle name="Calculation 2 2 3 15 5" xfId="24785" xr:uid="{7111DB93-FE00-4636-A032-7B7437346B2E}"/>
    <cellStyle name="Calculation 2 2 3 15 6" xfId="27353" xr:uid="{D0CEBC75-4D0C-464D-9338-A3CFDF07DE0C}"/>
    <cellStyle name="Calculation 2 2 3 15 7" xfId="29900" xr:uid="{391AEAAA-241C-41A0-988C-04AEDB5D3523}"/>
    <cellStyle name="Calculation 2 2 3 15 8" xfId="32414" xr:uid="{2CE92431-4496-4E00-A877-5F3951E88BAD}"/>
    <cellStyle name="Calculation 2 2 3 15 9" xfId="34814" xr:uid="{9DA34E71-6787-4E13-BA4A-AF074D23387F}"/>
    <cellStyle name="Calculation 2 2 3 16" xfId="13574" xr:uid="{87E1CCF1-3141-4DEA-A157-DC95783CDEF2}"/>
    <cellStyle name="Calculation 2 2 3 16 10" xfId="37297" xr:uid="{1B6D9D70-49E1-4106-8BE1-1D6B4AD0B44B}"/>
    <cellStyle name="Calculation 2 2 3 16 11" xfId="39790" xr:uid="{20D349E6-F1B7-49F1-B7E4-D6610940B845}"/>
    <cellStyle name="Calculation 2 2 3 16 12" xfId="42437" xr:uid="{A297F108-6FAD-428D-B8E8-9786E61C4958}"/>
    <cellStyle name="Calculation 2 2 3 16 2" xfId="16595" xr:uid="{46AAD245-7B5C-4149-AA53-D5BE5498496F}"/>
    <cellStyle name="Calculation 2 2 3 16 3" xfId="19335" xr:uid="{FFD5B469-7F61-4B7E-9325-D6F11890C07A}"/>
    <cellStyle name="Calculation 2 2 3 16 4" xfId="22009" xr:uid="{FA76D23A-48A4-4A06-862D-5C2F4FB07994}"/>
    <cellStyle name="Calculation 2 2 3 16 5" xfId="24832" xr:uid="{E8D57994-A223-4BD3-84BB-80FD170B097D}"/>
    <cellStyle name="Calculation 2 2 3 16 6" xfId="27400" xr:uid="{A2982E22-7CE5-4789-8E05-A55F3A83DDF3}"/>
    <cellStyle name="Calculation 2 2 3 16 7" xfId="29947" xr:uid="{F3C4A023-CD18-4B7F-A6A1-13EA33319780}"/>
    <cellStyle name="Calculation 2 2 3 16 8" xfId="32461" xr:uid="{0BDEE496-85E5-4651-A3F0-5581C75AB042}"/>
    <cellStyle name="Calculation 2 2 3 16 9" xfId="34861" xr:uid="{5CDCE237-37B2-44B5-BFAC-A524AD214145}"/>
    <cellStyle name="Calculation 2 2 3 17" xfId="13621" xr:uid="{ADE6D555-7193-412F-843E-2BFCAB9FEED8}"/>
    <cellStyle name="Calculation 2 2 3 17 10" xfId="37344" xr:uid="{8FFA086A-3083-4C38-8F68-4E9CE2F26750}"/>
    <cellStyle name="Calculation 2 2 3 17 11" xfId="39837" xr:uid="{D3894763-6E6F-456D-ADA6-985BD04732D2}"/>
    <cellStyle name="Calculation 2 2 3 17 12" xfId="42484" xr:uid="{AE1CADB5-6AF7-4823-B485-21625009A71A}"/>
    <cellStyle name="Calculation 2 2 3 17 2" xfId="16642" xr:uid="{0A1FC8A3-E0C3-4F4A-886B-528568535A40}"/>
    <cellStyle name="Calculation 2 2 3 17 3" xfId="19382" xr:uid="{4779D313-0C8C-488C-B99C-0E2A73F97063}"/>
    <cellStyle name="Calculation 2 2 3 17 4" xfId="22056" xr:uid="{670F1674-84D6-4DD4-9794-FDBF32691723}"/>
    <cellStyle name="Calculation 2 2 3 17 5" xfId="24879" xr:uid="{BE6FB5F4-C7D8-40DB-AC1D-4A7815F70176}"/>
    <cellStyle name="Calculation 2 2 3 17 6" xfId="27447" xr:uid="{D7C0538D-048A-431D-9208-C12453D20193}"/>
    <cellStyle name="Calculation 2 2 3 17 7" xfId="29994" xr:uid="{B4FCBAB9-037A-4CB3-8965-A4D35D989981}"/>
    <cellStyle name="Calculation 2 2 3 17 8" xfId="32508" xr:uid="{2F0D2390-17D9-4014-A2A6-ED240521ED77}"/>
    <cellStyle name="Calculation 2 2 3 17 9" xfId="34908" xr:uid="{29B86751-C937-4A76-A85D-B0A4491F0E61}"/>
    <cellStyle name="Calculation 2 2 3 18" xfId="13653" xr:uid="{28D2AE54-8562-467F-8A11-6B07ACF24220}"/>
    <cellStyle name="Calculation 2 2 3 18 10" xfId="37376" xr:uid="{3D502EDD-B94D-4B73-90C5-404A53697418}"/>
    <cellStyle name="Calculation 2 2 3 18 11" xfId="39869" xr:uid="{E507C409-B756-4A0C-A9E6-6D54037A7085}"/>
    <cellStyle name="Calculation 2 2 3 18 12" xfId="42516" xr:uid="{CB535D91-0533-4C8F-8FEC-8BCD02E52C36}"/>
    <cellStyle name="Calculation 2 2 3 18 2" xfId="16674" xr:uid="{F3BDFD91-1976-4C8D-AD6C-BB56C6C3439A}"/>
    <cellStyle name="Calculation 2 2 3 18 3" xfId="19414" xr:uid="{4D8B4E01-8340-4BFB-B124-00BD7B8E8570}"/>
    <cellStyle name="Calculation 2 2 3 18 4" xfId="22088" xr:uid="{C924110E-4EC5-4760-BB0E-CAE305CED005}"/>
    <cellStyle name="Calculation 2 2 3 18 5" xfId="24911" xr:uid="{81370826-DD6D-4540-B15D-9029A007EB14}"/>
    <cellStyle name="Calculation 2 2 3 18 6" xfId="27479" xr:uid="{422E5D40-4550-4556-AE91-8354A379A80E}"/>
    <cellStyle name="Calculation 2 2 3 18 7" xfId="30026" xr:uid="{FB5F2B79-1306-4B8B-AF7E-5E32391F0A9B}"/>
    <cellStyle name="Calculation 2 2 3 18 8" xfId="32540" xr:uid="{62BD4869-6FB7-4DEE-9820-08056EDFCC5B}"/>
    <cellStyle name="Calculation 2 2 3 18 9" xfId="34940" xr:uid="{BBA65490-3D9F-46F3-B009-65F66ECC6868}"/>
    <cellStyle name="Calculation 2 2 3 19" xfId="13213" xr:uid="{7512A313-7FDB-4E4B-A0A0-A67929DFEBF9}"/>
    <cellStyle name="Calculation 2 2 3 19 10" xfId="36939" xr:uid="{A54A7A39-1462-4EB7-B016-56B9C5F82D8B}"/>
    <cellStyle name="Calculation 2 2 3 19 11" xfId="39431" xr:uid="{C6F77476-A3B7-4F8E-841F-50CADD4C03B1}"/>
    <cellStyle name="Calculation 2 2 3 19 12" xfId="42078" xr:uid="{B67FE00F-8955-4DF6-8435-5C78E8EF57A9}"/>
    <cellStyle name="Calculation 2 2 3 19 2" xfId="16234" xr:uid="{DD4956B3-AAF5-4350-A94D-8F9F3494DA01}"/>
    <cellStyle name="Calculation 2 2 3 19 3" xfId="18975" xr:uid="{7D688BBC-95D3-49CE-A1F2-B2E9439C3753}"/>
    <cellStyle name="Calculation 2 2 3 19 4" xfId="21648" xr:uid="{E6E97F48-991E-444D-9BA6-FDE32CAA4DC7}"/>
    <cellStyle name="Calculation 2 2 3 19 5" xfId="24471" xr:uid="{AC502E60-1E49-4961-BDA8-F09E318C65EB}"/>
    <cellStyle name="Calculation 2 2 3 19 6" xfId="27039" xr:uid="{4A1168FC-4182-49C9-AF74-E2D41AAD1811}"/>
    <cellStyle name="Calculation 2 2 3 19 7" xfId="29586" xr:uid="{63F3C436-F681-4B1E-A1D5-2B735763A773}"/>
    <cellStyle name="Calculation 2 2 3 19 8" xfId="32101" xr:uid="{A7765957-DE5D-4167-AD69-4062DE63F122}"/>
    <cellStyle name="Calculation 2 2 3 19 9" xfId="34500" xr:uid="{A5BF0133-BEBF-459B-9D4F-A13D236E9B8B}"/>
    <cellStyle name="Calculation 2 2 3 2" xfId="11761" xr:uid="{5C9A8EEC-D9B2-42AD-A1D3-46F2AA342395}"/>
    <cellStyle name="Calculation 2 2 3 2 10" xfId="35703" xr:uid="{AB80C83F-56E8-4329-9615-C8F27B4FF965}"/>
    <cellStyle name="Calculation 2 2 3 2 11" xfId="38139" xr:uid="{E121ACD5-E901-45C7-B1D2-D754CA22CEAB}"/>
    <cellStyle name="Calculation 2 2 3 2 12" xfId="40733" xr:uid="{EFDA87CB-220E-419E-8A93-E3B1A5F1376A}"/>
    <cellStyle name="Calculation 2 2 3 2 2" xfId="14814" xr:uid="{C57C0EA2-0EF2-451D-9668-ED121C83EEB3}"/>
    <cellStyle name="Calculation 2 2 3 2 3" xfId="17588" xr:uid="{F129445C-E11A-4AA9-8A90-825B0C4117A7}"/>
    <cellStyle name="Calculation 2 2 3 2 4" xfId="20211" xr:uid="{8C2201F5-085F-43AF-AD7C-9EDCD3127990}"/>
    <cellStyle name="Calculation 2 2 3 2 5" xfId="23070" xr:uid="{34963CA9-6882-4BBF-A3A7-31AE433436F6}"/>
    <cellStyle name="Calculation 2 2 3 2 6" xfId="25629" xr:uid="{8AA98DE0-35DF-4445-AEA2-E87AB44AE9DF}"/>
    <cellStyle name="Calculation 2 2 3 2 7" xfId="28232" xr:uid="{81886F78-EB4B-4FD0-B0B9-488B90DE5090}"/>
    <cellStyle name="Calculation 2 2 3 2 8" xfId="30905" xr:uid="{E2228A2E-AAF5-4EAA-893A-4D5CE57E0454}"/>
    <cellStyle name="Calculation 2 2 3 2 9" xfId="33304" xr:uid="{7CA85404-6389-48E2-B664-99186DBD47D6}"/>
    <cellStyle name="Calculation 2 2 3 20" xfId="13733" xr:uid="{70A9D569-BCF3-4239-B352-6E1491336A55}"/>
    <cellStyle name="Calculation 2 2 3 20 10" xfId="37456" xr:uid="{B2304AD0-DB3E-4E47-A7D5-1F7B7C27EA1C}"/>
    <cellStyle name="Calculation 2 2 3 20 11" xfId="39949" xr:uid="{5345877A-7555-4431-BB4C-27C99D28DEA4}"/>
    <cellStyle name="Calculation 2 2 3 20 12" xfId="42596" xr:uid="{4D0FE401-19BB-4AD0-AAAB-D2C9E525B0B2}"/>
    <cellStyle name="Calculation 2 2 3 20 2" xfId="16754" xr:uid="{FC40E309-7674-4A99-AEA0-EA85F0FCC004}"/>
    <cellStyle name="Calculation 2 2 3 20 3" xfId="19494" xr:uid="{57CCBD41-7585-42B7-9EAB-142FA6C428B8}"/>
    <cellStyle name="Calculation 2 2 3 20 4" xfId="22168" xr:uid="{2172E47D-C9D1-44F0-B880-9DF7F4D73433}"/>
    <cellStyle name="Calculation 2 2 3 20 5" xfId="24991" xr:uid="{BAED09A2-B042-44F4-8E23-282BDBD46754}"/>
    <cellStyle name="Calculation 2 2 3 20 6" xfId="27559" xr:uid="{49F68AEE-4CBA-49E5-956B-74152D1FF399}"/>
    <cellStyle name="Calculation 2 2 3 20 7" xfId="30106" xr:uid="{A7FA6751-9EA6-4B6C-87DD-1FAB08669258}"/>
    <cellStyle name="Calculation 2 2 3 20 8" xfId="32620" xr:uid="{34D7168C-1405-4FBE-9858-CD3C9170609D}"/>
    <cellStyle name="Calculation 2 2 3 20 9" xfId="35020" xr:uid="{8AAA9986-9229-4CE3-B8B1-9FDC4AD7C9AA}"/>
    <cellStyle name="Calculation 2 2 3 21" xfId="13795" xr:uid="{6A83B2FE-11F5-4C58-A731-22A111F92F3E}"/>
    <cellStyle name="Calculation 2 2 3 21 10" xfId="37518" xr:uid="{0220DB62-9ED1-4E44-92D5-A2735D19C7B0}"/>
    <cellStyle name="Calculation 2 2 3 21 11" xfId="40011" xr:uid="{41356022-DDD8-4205-A68E-192AC184EB9C}"/>
    <cellStyle name="Calculation 2 2 3 21 12" xfId="42658" xr:uid="{C6E72A6F-79EF-4E91-A808-F9F8FAC3074E}"/>
    <cellStyle name="Calculation 2 2 3 21 2" xfId="16816" xr:uid="{C1021D5B-4CDE-4DB2-AFE0-3F85BB9ECC4A}"/>
    <cellStyle name="Calculation 2 2 3 21 3" xfId="19556" xr:uid="{37331B53-0771-471B-B8D1-71309ED3C7F7}"/>
    <cellStyle name="Calculation 2 2 3 21 4" xfId="22230" xr:uid="{45A7462A-003E-4764-BAB7-9571EB67C256}"/>
    <cellStyle name="Calculation 2 2 3 21 5" xfId="25053" xr:uid="{9805D867-4AE7-40A1-BC0B-57380D07A181}"/>
    <cellStyle name="Calculation 2 2 3 21 6" xfId="27621" xr:uid="{9846CC16-C5CA-4CD8-A714-41CF9AA0CDF4}"/>
    <cellStyle name="Calculation 2 2 3 21 7" xfId="30168" xr:uid="{1A93D035-17D5-4B4D-B021-EC9D0E7AEB71}"/>
    <cellStyle name="Calculation 2 2 3 21 8" xfId="32682" xr:uid="{4A366126-39B7-44EB-88A0-49523FCEAC4D}"/>
    <cellStyle name="Calculation 2 2 3 21 9" xfId="35082" xr:uid="{6139064E-729A-41BA-95EF-EC71792F9886}"/>
    <cellStyle name="Calculation 2 2 3 22" xfId="13247" xr:uid="{815BC616-0998-429D-9015-AB67AD005E29}"/>
    <cellStyle name="Calculation 2 2 3 22 10" xfId="36973" xr:uid="{00C32828-F2AC-40A0-A90C-DA6D47C214C0}"/>
    <cellStyle name="Calculation 2 2 3 22 11" xfId="39465" xr:uid="{FA70493C-9F2D-4ADC-AF04-D2B8FBE15AB2}"/>
    <cellStyle name="Calculation 2 2 3 22 12" xfId="42112" xr:uid="{15B4FFEC-F7E3-4A4E-A664-AAEEF542F1F9}"/>
    <cellStyle name="Calculation 2 2 3 22 2" xfId="16268" xr:uid="{B981CE01-2ACB-4F7F-8BAC-5EBD04E8BAED}"/>
    <cellStyle name="Calculation 2 2 3 22 3" xfId="19009" xr:uid="{EAEF4F9E-C940-41EC-8804-B5642BCF8350}"/>
    <cellStyle name="Calculation 2 2 3 22 4" xfId="21682" xr:uid="{D97EA2BF-B5DF-4DB7-9EA0-FB30E32B6841}"/>
    <cellStyle name="Calculation 2 2 3 22 5" xfId="24505" xr:uid="{614892E8-64AF-4B51-A67B-49B38D60DC0D}"/>
    <cellStyle name="Calculation 2 2 3 22 6" xfId="27073" xr:uid="{4F66810C-2A8B-40C2-A3DC-D387028B2169}"/>
    <cellStyle name="Calculation 2 2 3 22 7" xfId="29620" xr:uid="{41D6DEDD-8461-45E9-BE69-EB85E3131AA2}"/>
    <cellStyle name="Calculation 2 2 3 22 8" xfId="32135" xr:uid="{A98375E6-D94A-4E97-836A-C5293FB51D5D}"/>
    <cellStyle name="Calculation 2 2 3 22 9" xfId="34534" xr:uid="{BD9E8667-1D7C-4551-B979-7D172E463002}"/>
    <cellStyle name="Calculation 2 2 3 23" xfId="13345" xr:uid="{D0FC41CE-FAF5-40AE-8B6D-6020D366C90B}"/>
    <cellStyle name="Calculation 2 2 3 23 10" xfId="37068" xr:uid="{31A748F8-00ED-4CEC-8262-5EE7117D9DA4}"/>
    <cellStyle name="Calculation 2 2 3 23 11" xfId="39561" xr:uid="{0DF939C3-2EA8-4A08-9D18-B7A11D25A4C1}"/>
    <cellStyle name="Calculation 2 2 3 23 12" xfId="42208" xr:uid="{937ECC4C-5C4C-4DA5-AFA5-7621B552C3E9}"/>
    <cellStyle name="Calculation 2 2 3 23 2" xfId="16366" xr:uid="{0ADE8956-5CC0-4048-8FCE-B4A9889290DF}"/>
    <cellStyle name="Calculation 2 2 3 23 3" xfId="19106" xr:uid="{DC1EC924-0E06-424A-A5BB-95D3FF22333B}"/>
    <cellStyle name="Calculation 2 2 3 23 4" xfId="21780" xr:uid="{61BB9DF6-1AF8-431F-ADE9-2E1AB900784D}"/>
    <cellStyle name="Calculation 2 2 3 23 5" xfId="24603" xr:uid="{894B6C67-FD12-43B7-99BF-2DEB55CD712B}"/>
    <cellStyle name="Calculation 2 2 3 23 6" xfId="27171" xr:uid="{E3EB6680-1775-44CD-8C68-2EA361F0E4A8}"/>
    <cellStyle name="Calculation 2 2 3 23 7" xfId="29718" xr:uid="{BF54A034-B26C-4357-B63D-6D9AA4C72DB6}"/>
    <cellStyle name="Calculation 2 2 3 23 8" xfId="32232" xr:uid="{0717B220-8F21-4D5E-B955-F6707A355D66}"/>
    <cellStyle name="Calculation 2 2 3 23 9" xfId="34632" xr:uid="{23E7B961-AEC0-4226-911C-DCED09C4DC63}"/>
    <cellStyle name="Calculation 2 2 3 24" xfId="13889" xr:uid="{C24DCB70-59C7-4A84-8E60-2996E4678A19}"/>
    <cellStyle name="Calculation 2 2 3 24 10" xfId="37612" xr:uid="{7F588B53-E3EB-487D-BA50-56F43BAF8BF3}"/>
    <cellStyle name="Calculation 2 2 3 24 11" xfId="40105" xr:uid="{C262EAB3-F4CF-445F-B48E-75581B6A657A}"/>
    <cellStyle name="Calculation 2 2 3 24 12" xfId="42752" xr:uid="{7897B114-1ABA-4288-B464-F8FE6B2B7B34}"/>
    <cellStyle name="Calculation 2 2 3 24 2" xfId="16910" xr:uid="{1D942864-32B2-4DC9-8999-49FF1C9A7E07}"/>
    <cellStyle name="Calculation 2 2 3 24 3" xfId="19650" xr:uid="{B11053AB-F63A-4EFA-808C-AC77E98AE929}"/>
    <cellStyle name="Calculation 2 2 3 24 4" xfId="22324" xr:uid="{F8BDC79E-22CA-42BA-8392-6FCA5DEBFE26}"/>
    <cellStyle name="Calculation 2 2 3 24 5" xfId="25147" xr:uid="{29D0463A-5ED5-4FAF-9BC0-8F2BE7CFB43A}"/>
    <cellStyle name="Calculation 2 2 3 24 6" xfId="27715" xr:uid="{F1EEEEFB-36D5-46B6-AF13-D56FFF7AE02E}"/>
    <cellStyle name="Calculation 2 2 3 24 7" xfId="30262" xr:uid="{A20E796B-8DC5-4653-A922-23D4D3468E83}"/>
    <cellStyle name="Calculation 2 2 3 24 8" xfId="32776" xr:uid="{96E35309-E926-49A4-A4A3-AD9363C76E1F}"/>
    <cellStyle name="Calculation 2 2 3 24 9" xfId="35176" xr:uid="{62630BEC-51FA-4D5A-8164-E91C26E6E54E}"/>
    <cellStyle name="Calculation 2 2 3 25" xfId="13302" xr:uid="{0360BD91-6A74-4C32-BCB7-DC360E6694BD}"/>
    <cellStyle name="Calculation 2 2 3 25 10" xfId="37025" xr:uid="{454D792F-0033-4C0C-9B10-D6E011C3E434}"/>
    <cellStyle name="Calculation 2 2 3 25 11" xfId="39518" xr:uid="{5E684AA2-01CA-4632-AE68-8079337F3E35}"/>
    <cellStyle name="Calculation 2 2 3 25 12" xfId="42165" xr:uid="{F6A16CF0-6427-453E-ADF1-8C99E4F904B3}"/>
    <cellStyle name="Calculation 2 2 3 25 2" xfId="16323" xr:uid="{5F048654-A9AA-4EF7-9E07-F9E7151D1F54}"/>
    <cellStyle name="Calculation 2 2 3 25 3" xfId="19063" xr:uid="{B1617A6A-D767-4CA3-8CE0-A2E1C8B7E87E}"/>
    <cellStyle name="Calculation 2 2 3 25 4" xfId="21737" xr:uid="{F6CA5818-A892-496D-995A-DD6DABC9B0BE}"/>
    <cellStyle name="Calculation 2 2 3 25 5" xfId="24560" xr:uid="{1ECECE1D-BD08-480E-911F-9E9206686311}"/>
    <cellStyle name="Calculation 2 2 3 25 6" xfId="27128" xr:uid="{1323144D-B97D-41A0-9ACC-01B44F3197DA}"/>
    <cellStyle name="Calculation 2 2 3 25 7" xfId="29675" xr:uid="{6B8E57B0-401D-4101-A29C-1B85BDCE84E4}"/>
    <cellStyle name="Calculation 2 2 3 25 8" xfId="32189" xr:uid="{8AE58FB7-370F-4386-B926-426D1F206B34}"/>
    <cellStyle name="Calculation 2 2 3 25 9" xfId="34589" xr:uid="{B803546C-35DB-4E4F-80E3-2940A591D449}"/>
    <cellStyle name="Calculation 2 2 3 26" xfId="13933" xr:uid="{933D8A80-AE9A-4430-8FE9-0DCBB764131C}"/>
    <cellStyle name="Calculation 2 2 3 26 10" xfId="37656" xr:uid="{275FF6C2-23F3-4B4B-B4FC-117238BEE391}"/>
    <cellStyle name="Calculation 2 2 3 26 11" xfId="40149" xr:uid="{1B36DD7B-0805-4281-9DF7-321F9D2442CF}"/>
    <cellStyle name="Calculation 2 2 3 26 12" xfId="42796" xr:uid="{1BF4B795-778B-496F-8F74-22F9781C65B0}"/>
    <cellStyle name="Calculation 2 2 3 26 2" xfId="16954" xr:uid="{573A6E71-2911-495E-B62D-0467C34F7FFA}"/>
    <cellStyle name="Calculation 2 2 3 26 3" xfId="19694" xr:uid="{F79FA4BC-0C48-4DE0-8320-EEDD693578D7}"/>
    <cellStyle name="Calculation 2 2 3 26 4" xfId="22368" xr:uid="{64A5E5A3-90C4-47A9-AE79-756A457E1BA2}"/>
    <cellStyle name="Calculation 2 2 3 26 5" xfId="25191" xr:uid="{44DEEA9E-0292-48AD-8279-9E856E794C39}"/>
    <cellStyle name="Calculation 2 2 3 26 6" xfId="27759" xr:uid="{0262C5BD-CCE3-4EE4-9E5C-077CB0E28638}"/>
    <cellStyle name="Calculation 2 2 3 26 7" xfId="30306" xr:uid="{A5FDA37D-8BFB-4551-A941-BF771798AD1A}"/>
    <cellStyle name="Calculation 2 2 3 26 8" xfId="32820" xr:uid="{5F32E60E-4ECF-428A-8270-80BD210BAAD0}"/>
    <cellStyle name="Calculation 2 2 3 26 9" xfId="35220" xr:uid="{F8A1FF04-172B-452D-9CB3-46267D3CA41E}"/>
    <cellStyle name="Calculation 2 2 3 27" xfId="13511" xr:uid="{A82E3D20-F907-4602-9445-BCE2113A09A3}"/>
    <cellStyle name="Calculation 2 2 3 27 10" xfId="37234" xr:uid="{7DA2EAD4-A094-4CAC-8FAB-B9B37CAB76E1}"/>
    <cellStyle name="Calculation 2 2 3 27 11" xfId="39727" xr:uid="{8291D9B1-627B-4D07-BF4B-2AB9D3DE4912}"/>
    <cellStyle name="Calculation 2 2 3 27 12" xfId="42374" xr:uid="{2EF53BEB-872A-4CDE-9686-7B047029BC47}"/>
    <cellStyle name="Calculation 2 2 3 27 2" xfId="16532" xr:uid="{983ED402-BBB5-4957-95AC-429DFEBAE184}"/>
    <cellStyle name="Calculation 2 2 3 27 3" xfId="19272" xr:uid="{02B4F17D-DF63-4791-BEE8-851149DBEF9F}"/>
    <cellStyle name="Calculation 2 2 3 27 4" xfId="21946" xr:uid="{9C3590E0-6E4E-40F0-87C6-998B3C8D5B13}"/>
    <cellStyle name="Calculation 2 2 3 27 5" xfId="24769" xr:uid="{9606F643-5F2D-4502-97F7-7CD45D24A496}"/>
    <cellStyle name="Calculation 2 2 3 27 6" xfId="27337" xr:uid="{2B1F852A-8F71-4F6B-9A5A-722607F6F6C7}"/>
    <cellStyle name="Calculation 2 2 3 27 7" xfId="29884" xr:uid="{4912BF97-8C9F-4275-ABDC-C9D905C1361D}"/>
    <cellStyle name="Calculation 2 2 3 27 8" xfId="32398" xr:uid="{65A5ADAC-A4A4-4EA4-B3B4-9B4B110E6DD1}"/>
    <cellStyle name="Calculation 2 2 3 27 9" xfId="34798" xr:uid="{121AF898-DF30-4131-B67E-F33AFC3348EF}"/>
    <cellStyle name="Calculation 2 2 3 28" xfId="14003" xr:uid="{698175CF-605B-428E-A319-9ACBA7B6D395}"/>
    <cellStyle name="Calculation 2 2 3 28 10" xfId="37726" xr:uid="{5F275599-1CFC-4B93-B9B6-0B61614CB546}"/>
    <cellStyle name="Calculation 2 2 3 28 11" xfId="40219" xr:uid="{641888AD-6802-4629-B738-E2110379B5BA}"/>
    <cellStyle name="Calculation 2 2 3 28 12" xfId="42866" xr:uid="{6FDD52F8-8ABD-4D42-BFC1-61E84C7126AB}"/>
    <cellStyle name="Calculation 2 2 3 28 2" xfId="17024" xr:uid="{C298432B-C8F7-460D-8D2F-EA23E905D433}"/>
    <cellStyle name="Calculation 2 2 3 28 3" xfId="19764" xr:uid="{DC88F9B8-B559-432B-B43F-D6575E388178}"/>
    <cellStyle name="Calculation 2 2 3 28 4" xfId="22438" xr:uid="{D2AFDBCB-1ADC-4965-B9B9-7FE362E08F79}"/>
    <cellStyle name="Calculation 2 2 3 28 5" xfId="25261" xr:uid="{5A57A4E2-6870-46C6-8AB8-E3F1B02C9172}"/>
    <cellStyle name="Calculation 2 2 3 28 6" xfId="27829" xr:uid="{52B75155-DA5C-4268-AF19-B1E6E4ACB21F}"/>
    <cellStyle name="Calculation 2 2 3 28 7" xfId="30376" xr:uid="{C6DAE899-6413-4BCC-ACD4-7ECFFBC21760}"/>
    <cellStyle name="Calculation 2 2 3 28 8" xfId="32890" xr:uid="{0D2B1B36-D7DD-40D4-8F0C-B1ED63433380}"/>
    <cellStyle name="Calculation 2 2 3 28 9" xfId="35290" xr:uid="{FC73F906-E22F-4996-91D7-523916344C58}"/>
    <cellStyle name="Calculation 2 2 3 29" xfId="14031" xr:uid="{8A583211-9827-4A71-9057-47B6525C165A}"/>
    <cellStyle name="Calculation 2 2 3 29 10" xfId="37754" xr:uid="{FC380FD5-12A1-4B09-9794-1D650959C71F}"/>
    <cellStyle name="Calculation 2 2 3 29 11" xfId="40247" xr:uid="{DE550499-4E45-457B-B783-501C159DE583}"/>
    <cellStyle name="Calculation 2 2 3 29 12" xfId="42894" xr:uid="{8C18FC83-875A-4823-BB1E-FD22747FFDC2}"/>
    <cellStyle name="Calculation 2 2 3 29 2" xfId="17052" xr:uid="{DCF52BC6-50D1-454C-B4D1-397FFC52A335}"/>
    <cellStyle name="Calculation 2 2 3 29 3" xfId="19792" xr:uid="{860B4E2E-9CC6-41AA-B36A-E4DD862AFADB}"/>
    <cellStyle name="Calculation 2 2 3 29 4" xfId="22466" xr:uid="{BFE6AD8E-870D-4B3B-AE4F-2AE2BB882AE9}"/>
    <cellStyle name="Calculation 2 2 3 29 5" xfId="25289" xr:uid="{BEAB4EDF-8BAD-4051-9243-2A3A32AD2D13}"/>
    <cellStyle name="Calculation 2 2 3 29 6" xfId="27857" xr:uid="{A9076590-9072-4968-AF54-C362B006837A}"/>
    <cellStyle name="Calculation 2 2 3 29 7" xfId="30404" xr:uid="{CC291D4D-0302-4C42-99B5-55CE751D01CE}"/>
    <cellStyle name="Calculation 2 2 3 29 8" xfId="32918" xr:uid="{2C70B01E-2188-4AEE-B212-9B3AD7F6032A}"/>
    <cellStyle name="Calculation 2 2 3 29 9" xfId="35318" xr:uid="{250E6B80-7C7C-4D17-81C6-B53073359611}"/>
    <cellStyle name="Calculation 2 2 3 3" xfId="11796" xr:uid="{611D92B6-40C1-46B9-8104-1D1C4FD43A4F}"/>
    <cellStyle name="Calculation 2 2 3 3 10" xfId="35730" xr:uid="{8F332B06-5C80-460B-8452-25EF474AFFC8}"/>
    <cellStyle name="Calculation 2 2 3 3 11" xfId="38172" xr:uid="{303FCCF9-46FD-4A67-B8B6-8BB982539C48}"/>
    <cellStyle name="Calculation 2 2 3 3 12" xfId="40768" xr:uid="{773397A3-34BA-481B-A579-6A46CE8EF167}"/>
    <cellStyle name="Calculation 2 2 3 3 2" xfId="14849" xr:uid="{975B4C64-897E-4F70-91AD-2293B1A90518}"/>
    <cellStyle name="Calculation 2 2 3 3 3" xfId="17623" xr:uid="{F56FF651-D679-48E5-86F8-CD2EB7E18276}"/>
    <cellStyle name="Calculation 2 2 3 3 4" xfId="20246" xr:uid="{670A41E0-FB6A-4D5C-80A7-5E2FB5BD9719}"/>
    <cellStyle name="Calculation 2 2 3 3 5" xfId="23105" xr:uid="{4C65B717-69EC-433B-A1D1-5AD51EF3B345}"/>
    <cellStyle name="Calculation 2 2 3 3 6" xfId="25664" xr:uid="{67D3DB80-322B-4F9F-8B3A-EC4A06450B35}"/>
    <cellStyle name="Calculation 2 2 3 3 7" xfId="28265" xr:uid="{341D1559-52EB-4A89-9B11-9D6AC127C710}"/>
    <cellStyle name="Calculation 2 2 3 3 8" xfId="30940" xr:uid="{EDF0A480-CB6F-4182-AF0F-273174E9F452}"/>
    <cellStyle name="Calculation 2 2 3 3 9" xfId="33339" xr:uid="{98D66828-A567-4CA2-A866-AB1021030DE9}"/>
    <cellStyle name="Calculation 2 2 3 30" xfId="14059" xr:uid="{079D55A1-B999-40AC-B5CB-D557E51A794E}"/>
    <cellStyle name="Calculation 2 2 3 30 10" xfId="37782" xr:uid="{1D1AFD38-9382-4F76-BE43-B6AC3126F48B}"/>
    <cellStyle name="Calculation 2 2 3 30 11" xfId="40275" xr:uid="{14C81C27-C647-470C-A48F-823CC3C8A2B6}"/>
    <cellStyle name="Calculation 2 2 3 30 12" xfId="42922" xr:uid="{2EE77653-3FB0-4359-8CA2-01AC8471CD8A}"/>
    <cellStyle name="Calculation 2 2 3 30 2" xfId="17080" xr:uid="{201F156F-7EEE-44BE-8226-94B452D1E12E}"/>
    <cellStyle name="Calculation 2 2 3 30 3" xfId="19820" xr:uid="{C2DE7D7E-AC75-4617-B04F-F2AD78C2C0F8}"/>
    <cellStyle name="Calculation 2 2 3 30 4" xfId="22494" xr:uid="{DAD76698-2115-4AB4-AB32-EE74D81A6E29}"/>
    <cellStyle name="Calculation 2 2 3 30 5" xfId="25317" xr:uid="{BE2E4524-D56D-48B4-A019-5A54CA76FFAD}"/>
    <cellStyle name="Calculation 2 2 3 30 6" xfId="27885" xr:uid="{7673F221-8763-4644-B23E-48BF9ACD552E}"/>
    <cellStyle name="Calculation 2 2 3 30 7" xfId="30432" xr:uid="{C1CFAD68-EC34-4253-B059-DFD85B668ACA}"/>
    <cellStyle name="Calculation 2 2 3 30 8" xfId="32946" xr:uid="{2D1823EE-4CE5-45D7-A702-4C22A353681C}"/>
    <cellStyle name="Calculation 2 2 3 30 9" xfId="35346" xr:uid="{4B84D84F-E1CD-4580-AA57-555CDA8C964D}"/>
    <cellStyle name="Calculation 2 2 3 31" xfId="13690" xr:uid="{30DAA2B8-A025-4ABF-9461-AA58490AD7C3}"/>
    <cellStyle name="Calculation 2 2 3 31 10" xfId="37413" xr:uid="{DC62686F-9C7B-4520-8C8F-FBF27F4D2CCC}"/>
    <cellStyle name="Calculation 2 2 3 31 11" xfId="39906" xr:uid="{7BFA00A4-623E-47BE-8B12-9649C1C4A184}"/>
    <cellStyle name="Calculation 2 2 3 31 12" xfId="42553" xr:uid="{49115E99-3E05-40E2-AB82-CF27C8C5AC60}"/>
    <cellStyle name="Calculation 2 2 3 31 2" xfId="16711" xr:uid="{92D0C0AD-84C9-4B6B-A405-8D885652E8F7}"/>
    <cellStyle name="Calculation 2 2 3 31 3" xfId="19451" xr:uid="{DB7441F1-5346-44E6-A0D4-F07129B7425C}"/>
    <cellStyle name="Calculation 2 2 3 31 4" xfId="22125" xr:uid="{455DE496-D640-453B-947C-ADCBA9B9900E}"/>
    <cellStyle name="Calculation 2 2 3 31 5" xfId="24948" xr:uid="{4AD6C647-04C9-4979-9BC1-6EE5C3ED34BC}"/>
    <cellStyle name="Calculation 2 2 3 31 6" xfId="27516" xr:uid="{011748D3-AF96-4F60-80D5-B59AD49983F9}"/>
    <cellStyle name="Calculation 2 2 3 31 7" xfId="30063" xr:uid="{5D854B2E-C40F-42DD-A3B1-2ABECE735BF5}"/>
    <cellStyle name="Calculation 2 2 3 31 8" xfId="32577" xr:uid="{6642C327-F1B1-4660-9DC1-ED1921FAD1B8}"/>
    <cellStyle name="Calculation 2 2 3 31 9" xfId="34977" xr:uid="{4D3F9B26-D1EE-465A-9CF0-72CFC2F69FC5}"/>
    <cellStyle name="Calculation 2 2 3 32" xfId="14125" xr:uid="{406625E7-F506-42A2-8787-29C56F3F9610}"/>
    <cellStyle name="Calculation 2 2 3 32 10" xfId="37848" xr:uid="{998DF6EF-5915-4A7A-9928-7D8C73A228EF}"/>
    <cellStyle name="Calculation 2 2 3 32 11" xfId="40341" xr:uid="{4E241FE0-B919-4563-9150-5333CC93966E}"/>
    <cellStyle name="Calculation 2 2 3 32 12" xfId="42988" xr:uid="{083BB3BE-8CD6-4994-8397-8D73734E37D7}"/>
    <cellStyle name="Calculation 2 2 3 32 2" xfId="17146" xr:uid="{F80D0ED2-0DA4-4F0B-85C0-2CA148EAD540}"/>
    <cellStyle name="Calculation 2 2 3 32 3" xfId="19886" xr:uid="{A40903EE-7CCF-4B33-9DA8-92BB04485DCF}"/>
    <cellStyle name="Calculation 2 2 3 32 4" xfId="22560" xr:uid="{17C0F6E5-AD64-4AF3-AACA-39C56E811CDF}"/>
    <cellStyle name="Calculation 2 2 3 32 5" xfId="25383" xr:uid="{34ECAE4C-D49B-42A3-8CCB-81B5B9D3AA16}"/>
    <cellStyle name="Calculation 2 2 3 32 6" xfId="27951" xr:uid="{55BEAA1A-45D2-4C37-A02A-B244358C4EFD}"/>
    <cellStyle name="Calculation 2 2 3 32 7" xfId="30498" xr:uid="{8C504C95-CB92-4A01-8FF3-5A4E4F01B8DB}"/>
    <cellStyle name="Calculation 2 2 3 32 8" xfId="33012" xr:uid="{5094DB73-6355-4B9F-B598-D8496E78C0C7}"/>
    <cellStyle name="Calculation 2 2 3 32 9" xfId="35412" xr:uid="{6E0DE73A-B60B-4E95-9985-A394BC657972}"/>
    <cellStyle name="Calculation 2 2 3 33" xfId="14151" xr:uid="{32C6FCA4-5694-4C4C-BB1E-542FD1F6B029}"/>
    <cellStyle name="Calculation 2 2 3 33 10" xfId="37874" xr:uid="{2463E644-3EDC-4A94-B10A-27D87318E102}"/>
    <cellStyle name="Calculation 2 2 3 33 11" xfId="40367" xr:uid="{0D7F63D0-82C2-4FAC-869A-5FF091BB5080}"/>
    <cellStyle name="Calculation 2 2 3 33 12" xfId="43014" xr:uid="{7811405D-160D-44C0-AEED-39BF98656D2C}"/>
    <cellStyle name="Calculation 2 2 3 33 2" xfId="17172" xr:uid="{70081959-A1CE-4B0B-B4D6-6C6770BD90BE}"/>
    <cellStyle name="Calculation 2 2 3 33 3" xfId="19912" xr:uid="{0419C998-02C9-42AC-843D-DDA7472A6DFD}"/>
    <cellStyle name="Calculation 2 2 3 33 4" xfId="22586" xr:uid="{2D8A8F7C-0798-4821-88C2-27D7346AF791}"/>
    <cellStyle name="Calculation 2 2 3 33 5" xfId="25409" xr:uid="{1240BB84-4DA5-4FF7-B4F8-9353BF404905}"/>
    <cellStyle name="Calculation 2 2 3 33 6" xfId="27977" xr:uid="{0C2BB2DA-44F8-4861-A9AE-4491AC739159}"/>
    <cellStyle name="Calculation 2 2 3 33 7" xfId="30524" xr:uid="{82FC70BF-B47F-46FA-9DB0-3B54791A7ED8}"/>
    <cellStyle name="Calculation 2 2 3 33 8" xfId="33038" xr:uid="{EE87C6B7-FCAE-49C3-B5F4-391BF0F3CF5C}"/>
    <cellStyle name="Calculation 2 2 3 33 9" xfId="35438" xr:uid="{6E177223-8603-4622-AF9E-37760A4626F5}"/>
    <cellStyle name="Calculation 2 2 3 34" xfId="14176" xr:uid="{307A32C0-89E0-4D60-AE9B-D9A02A5B2028}"/>
    <cellStyle name="Calculation 2 2 3 34 10" xfId="37899" xr:uid="{37D17604-40D4-4B7B-8ED4-D3E6EAF3C977}"/>
    <cellStyle name="Calculation 2 2 3 34 11" xfId="40392" xr:uid="{FA041D9E-7CC0-4B98-84EC-671E05AB95F0}"/>
    <cellStyle name="Calculation 2 2 3 34 12" xfId="43039" xr:uid="{623D0C8F-07EC-444A-9978-56D528F81E78}"/>
    <cellStyle name="Calculation 2 2 3 34 2" xfId="17197" xr:uid="{7DB61A7B-AC25-4B83-9397-93FAD3978B8A}"/>
    <cellStyle name="Calculation 2 2 3 34 3" xfId="19937" xr:uid="{80F53EB2-025B-4849-84D2-A0ABE0EF4E1C}"/>
    <cellStyle name="Calculation 2 2 3 34 4" xfId="22611" xr:uid="{0BB2BFA9-F025-4F85-8329-B0419C1F5076}"/>
    <cellStyle name="Calculation 2 2 3 34 5" xfId="25434" xr:uid="{2A699707-2717-44FB-83FA-9D96D975BD0C}"/>
    <cellStyle name="Calculation 2 2 3 34 6" xfId="28002" xr:uid="{BB7F9742-E490-4AA0-A31A-6980C3711EEB}"/>
    <cellStyle name="Calculation 2 2 3 34 7" xfId="30549" xr:uid="{EFE47CA6-9780-48EA-8336-7CBBC19C63E0}"/>
    <cellStyle name="Calculation 2 2 3 34 8" xfId="33063" xr:uid="{884B07C1-10A1-4646-9094-878692BF2F2B}"/>
    <cellStyle name="Calculation 2 2 3 34 9" xfId="35463" xr:uid="{62049E3B-2263-4B25-BB84-4EB1E736D35F}"/>
    <cellStyle name="Calculation 2 2 3 35" xfId="14197" xr:uid="{A510D116-3F59-4549-BB56-0BB4472BB1B1}"/>
    <cellStyle name="Calculation 2 2 3 35 10" xfId="37920" xr:uid="{D098FE7C-E763-4403-9753-3220F6B0BCEB}"/>
    <cellStyle name="Calculation 2 2 3 35 11" xfId="40413" xr:uid="{7D62A99F-7B7F-4BE7-9E3A-7584CC0B6859}"/>
    <cellStyle name="Calculation 2 2 3 35 12" xfId="43060" xr:uid="{A1958402-51B3-427E-ABBE-E8920995A0B2}"/>
    <cellStyle name="Calculation 2 2 3 35 2" xfId="17218" xr:uid="{85A230D3-8C41-4D04-A403-066D30AE08DB}"/>
    <cellStyle name="Calculation 2 2 3 35 3" xfId="19958" xr:uid="{EB2B75AD-2239-4FDB-9834-CD280A467B6B}"/>
    <cellStyle name="Calculation 2 2 3 35 4" xfId="22632" xr:uid="{641011CB-98D6-44C1-9247-D07946911003}"/>
    <cellStyle name="Calculation 2 2 3 35 5" xfId="25455" xr:uid="{19820199-DBFE-46EC-B4BE-AFEDBF208788}"/>
    <cellStyle name="Calculation 2 2 3 35 6" xfId="28023" xr:uid="{22512802-6EF0-423B-9080-9A88EF72786B}"/>
    <cellStyle name="Calculation 2 2 3 35 7" xfId="30570" xr:uid="{6A75ADBE-2D64-47A9-BF44-1E1B7E4441DD}"/>
    <cellStyle name="Calculation 2 2 3 35 8" xfId="33084" xr:uid="{6C5B1191-3FBC-4258-93FB-0BF1414E8064}"/>
    <cellStyle name="Calculation 2 2 3 35 9" xfId="35484" xr:uid="{F63F41C2-D33E-4C4C-B4B4-5D04C8365EE9}"/>
    <cellStyle name="Calculation 2 2 3 36" xfId="14260" xr:uid="{95F00F18-4D77-47BA-9C7C-B1845462BF29}"/>
    <cellStyle name="Calculation 2 2 3 36 10" xfId="37972" xr:uid="{3B09F76B-ABA1-42AD-AF4D-7180C35F3A93}"/>
    <cellStyle name="Calculation 2 2 3 36 11" xfId="40464" xr:uid="{17859121-AA83-4733-9F40-7A3C06A54552}"/>
    <cellStyle name="Calculation 2 2 3 36 12" xfId="43112" xr:uid="{614FC72A-CDB6-4D40-8D88-51BDEF1FAB1F}"/>
    <cellStyle name="Calculation 2 2 3 36 2" xfId="17281" xr:uid="{6B572EDB-DE87-43A8-BD34-4CC8E1217DC2}"/>
    <cellStyle name="Calculation 2 2 3 36 3" xfId="20020" xr:uid="{C0EC41CC-61CA-44CA-BB9D-E7CAEE7C9DF9}"/>
    <cellStyle name="Calculation 2 2 3 36 4" xfId="22693" xr:uid="{6C6F44E9-E590-4B23-A42F-0266B2394EF1}"/>
    <cellStyle name="Calculation 2 2 3 36 5" xfId="25507" xr:uid="{4AB878FC-7E45-4D5C-8359-4653F8632D09}"/>
    <cellStyle name="Calculation 2 2 3 36 6" xfId="28076" xr:uid="{D4F00873-85FD-4168-8D36-8DCA031544A8}"/>
    <cellStyle name="Calculation 2 2 3 36 7" xfId="30622" xr:uid="{D6ED765C-96B9-4EE1-985A-13899357BACC}"/>
    <cellStyle name="Calculation 2 2 3 36 8" xfId="33136" xr:uid="{7F268F63-34AA-42C7-A0A7-1AC50A177194}"/>
    <cellStyle name="Calculation 2 2 3 36 9" xfId="35535" xr:uid="{BF91269C-CF0A-49BB-8149-4FBF4B136015}"/>
    <cellStyle name="Calculation 2 2 3 4" xfId="11825" xr:uid="{002D9FFD-3AE3-42F9-AD0E-F0F5D46ACE1E}"/>
    <cellStyle name="Calculation 2 2 3 4 10" xfId="35759" xr:uid="{F6E3363A-F711-47A1-9745-98FB119A564E}"/>
    <cellStyle name="Calculation 2 2 3 4 11" xfId="38201" xr:uid="{3686AAC2-0037-480F-B505-1748DFD503F7}"/>
    <cellStyle name="Calculation 2 2 3 4 12" xfId="40797" xr:uid="{51BE2E2A-C54E-41A6-9F88-7756FA9A4A5C}"/>
    <cellStyle name="Calculation 2 2 3 4 2" xfId="14878" xr:uid="{1629E245-8BBD-4F49-B3FC-6B04903B993A}"/>
    <cellStyle name="Calculation 2 2 3 4 3" xfId="17652" xr:uid="{49CC1C7E-2268-44F3-909D-4491E3E35EA8}"/>
    <cellStyle name="Calculation 2 2 3 4 4" xfId="20275" xr:uid="{3D04390B-1A38-4294-B487-4A463C30431F}"/>
    <cellStyle name="Calculation 2 2 3 4 5" xfId="23134" xr:uid="{06C076B4-F847-4AAF-B483-97A77294B269}"/>
    <cellStyle name="Calculation 2 2 3 4 6" xfId="25693" xr:uid="{46D49684-461F-43DD-861E-3790812DF4F7}"/>
    <cellStyle name="Calculation 2 2 3 4 7" xfId="28294" xr:uid="{30BED9E5-3E4C-42B3-AE51-81ADE4619D54}"/>
    <cellStyle name="Calculation 2 2 3 4 8" xfId="30969" xr:uid="{42F5084A-C232-4FDB-B5D0-8162CC751098}"/>
    <cellStyle name="Calculation 2 2 3 4 9" xfId="33368" xr:uid="{2FD997BD-7E35-4C96-A846-93ECBF8306E3}"/>
    <cellStyle name="Calculation 2 2 3 5" xfId="11857" xr:uid="{253BF9AF-FB6E-413E-BAEA-59D2888EF3BD}"/>
    <cellStyle name="Calculation 2 2 3 5 10" xfId="35789" xr:uid="{3D8D8059-B6A1-472D-B4DD-8B2690EF5D07}"/>
    <cellStyle name="Calculation 2 2 3 5 11" xfId="38231" xr:uid="{CEAC3A45-2862-45A4-9786-7B8743CF5050}"/>
    <cellStyle name="Calculation 2 2 3 5 12" xfId="40827" xr:uid="{AFDF2DF8-439B-4F93-B3E5-2B43D008AAF8}"/>
    <cellStyle name="Calculation 2 2 3 5 2" xfId="14910" xr:uid="{15B7DEA8-96A3-4943-8A6F-3873FDA4DAD8}"/>
    <cellStyle name="Calculation 2 2 3 5 3" xfId="17683" xr:uid="{FF6CC77E-F9F5-4C13-994D-568CB50A9947}"/>
    <cellStyle name="Calculation 2 2 3 5 4" xfId="20306" xr:uid="{343463F0-60E8-40A3-97F1-B6ABCEB7D6D9}"/>
    <cellStyle name="Calculation 2 2 3 5 5" xfId="23166" xr:uid="{77F41348-A41A-426B-82CD-3AA93F5D6B1B}"/>
    <cellStyle name="Calculation 2 2 3 5 6" xfId="25723" xr:uid="{66DC503D-4720-498B-9A29-E53499279932}"/>
    <cellStyle name="Calculation 2 2 3 5 7" xfId="28324" xr:uid="{3053A524-7848-4468-80CD-B6645522AB9D}"/>
    <cellStyle name="Calculation 2 2 3 5 8" xfId="30999" xr:uid="{7C187BE5-C9EA-4E42-BE89-F64914647D11}"/>
    <cellStyle name="Calculation 2 2 3 5 9" xfId="33398" xr:uid="{84DB9F93-D390-4B49-B97A-DEA6F550F57D}"/>
    <cellStyle name="Calculation 2 2 3 6" xfId="11718" xr:uid="{38469B7C-5426-4E50-AB61-C256B4B53C1F}"/>
    <cellStyle name="Calculation 2 2 3 6 10" xfId="35664" xr:uid="{A28E0B20-AED3-41FB-AD55-2948E8D41DA4}"/>
    <cellStyle name="Calculation 2 2 3 6 11" xfId="38098" xr:uid="{15B1B2B1-19E1-4353-82DC-DD76C62F26AB}"/>
    <cellStyle name="Calculation 2 2 3 6 12" xfId="40690" xr:uid="{FE4DB362-0305-4F6F-B31B-AA3AA7E16F46}"/>
    <cellStyle name="Calculation 2 2 3 6 2" xfId="14771" xr:uid="{5C98A3A8-7A95-467E-8766-6FDD935C5088}"/>
    <cellStyle name="Calculation 2 2 3 6 3" xfId="17545" xr:uid="{45142392-5B14-4A88-B856-372FB05F5245}"/>
    <cellStyle name="Calculation 2 2 3 6 4" xfId="20168" xr:uid="{40DE9F30-6E19-41A5-8B14-CB8E5682D440}"/>
    <cellStyle name="Calculation 2 2 3 6 5" xfId="23028" xr:uid="{6D1C4565-054C-404C-A523-C1DFCEE280A1}"/>
    <cellStyle name="Calculation 2 2 3 6 6" xfId="25586" xr:uid="{4495C2E9-153B-47CC-BD35-D5FBDFCB9DF0}"/>
    <cellStyle name="Calculation 2 2 3 6 7" xfId="28191" xr:uid="{F77A9C3A-DE9A-4533-81A7-8D24C5B24D51}"/>
    <cellStyle name="Calculation 2 2 3 6 8" xfId="30862" xr:uid="{339CFF55-3E48-494A-AAF1-448C0F6E01C2}"/>
    <cellStyle name="Calculation 2 2 3 6 9" xfId="33261" xr:uid="{5A0398AC-E753-4320-AD9F-6789A84769C5}"/>
    <cellStyle name="Calculation 2 2 3 7" xfId="11912" xr:uid="{3C09C05A-FA8A-4D10-A0C1-EB12E6F00EE9}"/>
    <cellStyle name="Calculation 2 2 3 7 10" xfId="35844" xr:uid="{15E0712A-71FF-4BA4-8F89-94DB8CB95D68}"/>
    <cellStyle name="Calculation 2 2 3 7 11" xfId="38286" xr:uid="{AE93E840-7963-4A75-92BE-A457066D5576}"/>
    <cellStyle name="Calculation 2 2 3 7 12" xfId="40882" xr:uid="{7AD6399B-9395-4DBE-8FC2-D3843DA730C0}"/>
    <cellStyle name="Calculation 2 2 3 7 2" xfId="14965" xr:uid="{C939620B-3FD3-4BC4-927C-3EBB5C2DB1CA}"/>
    <cellStyle name="Calculation 2 2 3 7 3" xfId="17738" xr:uid="{04C8DAFC-003C-4F6E-B69B-1D24CF281ACC}"/>
    <cellStyle name="Calculation 2 2 3 7 4" xfId="20361" xr:uid="{B1AB73C3-2488-4AF8-A1AA-7600009F9FAF}"/>
    <cellStyle name="Calculation 2 2 3 7 5" xfId="23221" xr:uid="{0C47A4FB-F4E9-4EB1-B105-1F08361DB6F5}"/>
    <cellStyle name="Calculation 2 2 3 7 6" xfId="25778" xr:uid="{44545FAB-F036-4DFD-8BB2-577B08C65B53}"/>
    <cellStyle name="Calculation 2 2 3 7 7" xfId="28379" xr:uid="{DC14A854-0FF8-4ECE-8385-886B436CD4E1}"/>
    <cellStyle name="Calculation 2 2 3 7 8" xfId="31054" xr:uid="{97A5C52E-2DF6-45E2-8DEB-BAFC513851A7}"/>
    <cellStyle name="Calculation 2 2 3 7 9" xfId="33453" xr:uid="{6A44049E-D6D6-472E-8D73-0F66EAC45066}"/>
    <cellStyle name="Calculation 2 2 3 8" xfId="11932" xr:uid="{61600F70-7938-4A29-BFF4-E942BB4CE6E6}"/>
    <cellStyle name="Calculation 2 2 3 8 10" xfId="35864" xr:uid="{D7C12104-91FE-4246-AC9E-4CED0A71B8D6}"/>
    <cellStyle name="Calculation 2 2 3 8 11" xfId="38306" xr:uid="{21FF3426-10BE-4025-8069-87A5D1F35A3F}"/>
    <cellStyle name="Calculation 2 2 3 8 12" xfId="40902" xr:uid="{A0E584F5-40B0-4B96-B44D-0A84E963DECF}"/>
    <cellStyle name="Calculation 2 2 3 8 2" xfId="14985" xr:uid="{9862244C-8932-4BC5-BF25-ED1D58904359}"/>
    <cellStyle name="Calculation 2 2 3 8 3" xfId="17758" xr:uid="{C07D5DFB-70EA-4997-9603-8CBD6C45486A}"/>
    <cellStyle name="Calculation 2 2 3 8 4" xfId="20381" xr:uid="{0F3E9683-5923-4FDF-87E8-334F360F7137}"/>
    <cellStyle name="Calculation 2 2 3 8 5" xfId="23241" xr:uid="{4301CF86-5B17-4E0D-A0E6-3BACBE81079A}"/>
    <cellStyle name="Calculation 2 2 3 8 6" xfId="25798" xr:uid="{38BE3F71-B629-4AD4-B42F-31C2D2CE1C4F}"/>
    <cellStyle name="Calculation 2 2 3 8 7" xfId="28399" xr:uid="{09F3EC01-FA89-40EF-B127-5E39CF5778A8}"/>
    <cellStyle name="Calculation 2 2 3 8 8" xfId="31074" xr:uid="{C162E007-4397-45D0-ADF1-1F672924B11D}"/>
    <cellStyle name="Calculation 2 2 3 8 9" xfId="33473" xr:uid="{7138A481-7222-4FE0-9F33-C9AD0E5CA053}"/>
    <cellStyle name="Calculation 2 2 3 9" xfId="11979" xr:uid="{D47C031B-988D-40B1-BB65-617C7B54AA50}"/>
    <cellStyle name="Calculation 2 2 3 9 10" xfId="35911" xr:uid="{B1514072-904E-49F0-A2C8-C062CF9D8FC8}"/>
    <cellStyle name="Calculation 2 2 3 9 11" xfId="38353" xr:uid="{837ED9D2-5F95-420F-8633-05D2EDC80578}"/>
    <cellStyle name="Calculation 2 2 3 9 12" xfId="40949" xr:uid="{1D1179C9-0820-4E9B-A08F-19004F2EFD15}"/>
    <cellStyle name="Calculation 2 2 3 9 2" xfId="15032" xr:uid="{A6E33FE4-B218-418E-BE19-AC8DAA3E154D}"/>
    <cellStyle name="Calculation 2 2 3 9 3" xfId="17805" xr:uid="{593EF170-974E-4813-B630-0A7AE591CB4D}"/>
    <cellStyle name="Calculation 2 2 3 9 4" xfId="20428" xr:uid="{30DA15C5-8B36-47BE-AD5E-23CC87244E55}"/>
    <cellStyle name="Calculation 2 2 3 9 5" xfId="23288" xr:uid="{86AFC93B-E9DB-454D-BB56-91B2F693B1A5}"/>
    <cellStyle name="Calculation 2 2 3 9 6" xfId="25845" xr:uid="{C407CC32-1B44-4A48-87DC-4CEF41C13701}"/>
    <cellStyle name="Calculation 2 2 3 9 7" xfId="28446" xr:uid="{311A1E4A-449E-45CB-95E9-4BEFEBB8F4C0}"/>
    <cellStyle name="Calculation 2 2 3 9 8" xfId="31121" xr:uid="{D9A99181-A724-4FA9-89E7-2EC44D75E241}"/>
    <cellStyle name="Calculation 2 2 3 9 9" xfId="33520" xr:uid="{7C931A8D-CCFE-41D6-99AD-A737258F9F96}"/>
    <cellStyle name="Calculation 2 2 4" xfId="11271" xr:uid="{C2938DCF-EA33-4409-8DD8-B6CA2B71180E}"/>
    <cellStyle name="Calculation 2 2 4 10" xfId="10715" xr:uid="{A7F765E9-722D-4C30-B401-1BF71A504FD5}"/>
    <cellStyle name="Calculation 2 2 4 11" xfId="32062" xr:uid="{083EDD23-C404-442A-9824-4972814B8583}"/>
    <cellStyle name="Calculation 2 2 4 12" xfId="26161" xr:uid="{8D7ED4D9-371A-4AEB-8D29-8EAFCDACA003}"/>
    <cellStyle name="Calculation 2 2 4 2" xfId="14343" xr:uid="{F516C980-46CF-4BC5-8B3A-91366F63EBCA}"/>
    <cellStyle name="Calculation 2 2 4 3" xfId="10442" xr:uid="{CF043DE9-5BFB-42C4-B0CD-26F3A9B0A95D}"/>
    <cellStyle name="Calculation 2 2 4 4" xfId="9894" xr:uid="{9CE3B324-E8ED-4502-BCFB-EE74C959C1BB}"/>
    <cellStyle name="Calculation 2 2 4 5" xfId="10687" xr:uid="{527BCDF6-80B0-434D-924D-AA05CBCF294E}"/>
    <cellStyle name="Calculation 2 2 4 6" xfId="10477" xr:uid="{E75C9D0B-03FF-46BB-97CE-ED06F4939F79}"/>
    <cellStyle name="Calculation 2 2 4 7" xfId="10223" xr:uid="{2CEA9D5A-44D0-49C2-81E4-65966D18CB43}"/>
    <cellStyle name="Calculation 2 2 4 8" xfId="15691" xr:uid="{29F66081-25BA-4371-9E41-1A3EA744CE44}"/>
    <cellStyle name="Calculation 2 2 4 9" xfId="11005" xr:uid="{5FCD9BF6-B56E-4F84-8003-7E108EFE8900}"/>
    <cellStyle name="Calculation 2 2 5" xfId="11744" xr:uid="{5DED916E-1C07-4A93-BEFF-2A386A7A0610}"/>
    <cellStyle name="Calculation 2 2 5 10" xfId="35690" xr:uid="{BD772A59-01B5-4F5D-9C33-93520DFB275F}"/>
    <cellStyle name="Calculation 2 2 5 11" xfId="38124" xr:uid="{3EF45BAE-32F6-4816-8F22-57B2CA9A24EE}"/>
    <cellStyle name="Calculation 2 2 5 12" xfId="40716" xr:uid="{ABE84331-F3D6-44C9-A332-4731731245D4}"/>
    <cellStyle name="Calculation 2 2 5 2" xfId="14797" xr:uid="{52965AF1-3472-49D1-93F7-E38E12358027}"/>
    <cellStyle name="Calculation 2 2 5 3" xfId="17571" xr:uid="{B5F90CF3-ED57-4D0C-89A1-9F40615922EA}"/>
    <cellStyle name="Calculation 2 2 5 4" xfId="20194" xr:uid="{F9A01839-A4B0-4DA4-B65F-BCB10E2B287D}"/>
    <cellStyle name="Calculation 2 2 5 5" xfId="23054" xr:uid="{590F2C57-8F67-4017-8F3C-3C4FB23D6F6F}"/>
    <cellStyle name="Calculation 2 2 5 6" xfId="25612" xr:uid="{EFF17EEC-44F8-4DE5-9EE2-CCD600464454}"/>
    <cellStyle name="Calculation 2 2 5 7" xfId="28217" xr:uid="{36666C2E-DC50-4F67-9B64-4A699936FB49}"/>
    <cellStyle name="Calculation 2 2 5 8" xfId="30888" xr:uid="{EC1189E4-9004-4427-A20B-67CE768C2A93}"/>
    <cellStyle name="Calculation 2 2 5 9" xfId="33287" xr:uid="{42C9D45E-88CE-416A-979E-3958763DA4D3}"/>
    <cellStyle name="Calculation 2 2 6" xfId="11786" xr:uid="{179B41DD-67A0-4A78-812D-B4ED0EB0DC4C}"/>
    <cellStyle name="Calculation 2 2 6 10" xfId="35720" xr:uid="{28A9E3BF-E661-4A9E-A56E-8D4D224E474F}"/>
    <cellStyle name="Calculation 2 2 6 11" xfId="38162" xr:uid="{0AABCC8C-CC4C-42D2-9720-BDB5FF70AD1A}"/>
    <cellStyle name="Calculation 2 2 6 12" xfId="40758" xr:uid="{617974C7-A0EE-4D69-9F80-00D430D6A65C}"/>
    <cellStyle name="Calculation 2 2 6 2" xfId="14839" xr:uid="{61297785-006E-41D7-8DA1-4C7965C266D2}"/>
    <cellStyle name="Calculation 2 2 6 3" xfId="17613" xr:uid="{A7FD5F59-D634-4D20-AFC1-A27B6C73DABB}"/>
    <cellStyle name="Calculation 2 2 6 4" xfId="20236" xr:uid="{B9982EE9-CB88-42B3-B99D-BF1D01833C71}"/>
    <cellStyle name="Calculation 2 2 6 5" xfId="23095" xr:uid="{96B3BB9D-184C-4C12-84DF-710D0E5CE105}"/>
    <cellStyle name="Calculation 2 2 6 6" xfId="25654" xr:uid="{146B075C-E467-4783-A093-E05978347303}"/>
    <cellStyle name="Calculation 2 2 6 7" xfId="28255" xr:uid="{841B0D07-19E0-4793-BD65-69FE6ADDC8A5}"/>
    <cellStyle name="Calculation 2 2 6 8" xfId="30930" xr:uid="{0CB1417D-94E2-4A4E-B97A-575D6E773DBC}"/>
    <cellStyle name="Calculation 2 2 6 9" xfId="33329" xr:uid="{1E37ADD6-C10E-4FD0-B61F-95B9052DA62D}"/>
    <cellStyle name="Calculation 2 2 7" xfId="11892" xr:uid="{B01FB7A5-7809-4297-876A-8EEE34AC6D13}"/>
    <cellStyle name="Calculation 2 2 7 10" xfId="35824" xr:uid="{87DECBF5-95DC-4E40-99CC-E6ACC2B70252}"/>
    <cellStyle name="Calculation 2 2 7 11" xfId="38266" xr:uid="{F7967B5D-AC0F-43B4-8AD6-2529832EE2AF}"/>
    <cellStyle name="Calculation 2 2 7 12" xfId="40862" xr:uid="{1B52A220-0BFE-4BD5-9130-4FDFB379BDC8}"/>
    <cellStyle name="Calculation 2 2 7 2" xfId="14945" xr:uid="{A5265C03-48A2-40FC-87C4-628942A2AC0F}"/>
    <cellStyle name="Calculation 2 2 7 3" xfId="17718" xr:uid="{89AB85E0-E001-4BDE-AD22-7BD1945D91B4}"/>
    <cellStyle name="Calculation 2 2 7 4" xfId="20341" xr:uid="{04458F49-B8F3-49BC-A926-BAA32E7928B7}"/>
    <cellStyle name="Calculation 2 2 7 5" xfId="23201" xr:uid="{526D9101-C57F-4A90-A91C-5E9070EBDCD1}"/>
    <cellStyle name="Calculation 2 2 7 6" xfId="25758" xr:uid="{B066D977-83FA-427D-BC3F-B598DCE01797}"/>
    <cellStyle name="Calculation 2 2 7 7" xfId="28359" xr:uid="{EF3F77B4-11AF-405C-B5C4-156AA23CF5F4}"/>
    <cellStyle name="Calculation 2 2 7 8" xfId="31034" xr:uid="{5D38DFA4-B3F5-4DD6-B4E1-0649D0C8FEC4}"/>
    <cellStyle name="Calculation 2 2 7 9" xfId="33433" xr:uid="{6CE10471-28E3-4F02-974C-5AE5652BB57A}"/>
    <cellStyle name="Calculation 2 2 8" xfId="11967" xr:uid="{AD2BBB6A-5AAB-4738-A7FC-65FB32420A0C}"/>
    <cellStyle name="Calculation 2 2 8 10" xfId="35899" xr:uid="{41503834-0FBA-49B3-9B3C-4AD5E3FE8A84}"/>
    <cellStyle name="Calculation 2 2 8 11" xfId="38341" xr:uid="{3B65EB39-7C0B-4DDB-9FDF-F8304689DE06}"/>
    <cellStyle name="Calculation 2 2 8 12" xfId="40937" xr:uid="{0188D69C-97A4-48B2-A9C4-0146DD5B74EB}"/>
    <cellStyle name="Calculation 2 2 8 2" xfId="15020" xr:uid="{E19B16AC-1CB0-4808-B35E-EAC0C8141CDC}"/>
    <cellStyle name="Calculation 2 2 8 3" xfId="17793" xr:uid="{7A4923A4-A684-4930-9874-E318D1D9F963}"/>
    <cellStyle name="Calculation 2 2 8 4" xfId="20416" xr:uid="{CF6419DC-F684-4684-A607-1FF59E31D5FD}"/>
    <cellStyle name="Calculation 2 2 8 5" xfId="23276" xr:uid="{C020FBA3-A6C8-4564-83D0-2414E8B767B4}"/>
    <cellStyle name="Calculation 2 2 8 6" xfId="25833" xr:uid="{399728AD-B1B2-4DBC-B625-8711B250E025}"/>
    <cellStyle name="Calculation 2 2 8 7" xfId="28434" xr:uid="{3D04F80F-4A7E-4C5A-A594-C1927B9E4A35}"/>
    <cellStyle name="Calculation 2 2 8 8" xfId="31109" xr:uid="{67384DAA-2B68-4E96-A5E6-E6FCE3520061}"/>
    <cellStyle name="Calculation 2 2 8 9" xfId="33508" xr:uid="{1EC4D3E2-FF5D-420B-A216-A0C91375E80D}"/>
    <cellStyle name="Calculation 2 2 9" xfId="13279" xr:uid="{F2800DB1-FDFC-4C59-9173-382F9C9D6596}"/>
    <cellStyle name="Calculation 2 2 9 10" xfId="37004" xr:uid="{169ABF9A-7805-48AA-AE1D-EF0CF34FC1A5}"/>
    <cellStyle name="Calculation 2 2 9 11" xfId="39496" xr:uid="{6184B5C6-A03D-4AD7-99BF-EE969CB3A86A}"/>
    <cellStyle name="Calculation 2 2 9 12" xfId="42143" xr:uid="{E91430D6-7EAF-4628-B8F0-B7DD1A0D356C}"/>
    <cellStyle name="Calculation 2 2 9 2" xfId="16300" xr:uid="{BBF664E9-19E2-4A48-A7E4-1D2C418C7A84}"/>
    <cellStyle name="Calculation 2 2 9 3" xfId="19041" xr:uid="{DF14320F-700D-44DD-8F75-40BDBCFE00E0}"/>
    <cellStyle name="Calculation 2 2 9 4" xfId="21714" xr:uid="{82E73B0D-001F-43E0-9662-B79FD1A727F6}"/>
    <cellStyle name="Calculation 2 2 9 5" xfId="24537" xr:uid="{4B691A03-23D4-4AB8-9673-A7D63CBC8A71}"/>
    <cellStyle name="Calculation 2 2 9 6" xfId="27105" xr:uid="{B3D37870-BCF8-4700-B260-E486A1E82E16}"/>
    <cellStyle name="Calculation 2 2 9 7" xfId="29652" xr:uid="{79C90492-E6E7-4440-952E-69C7680405F6}"/>
    <cellStyle name="Calculation 2 2 9 8" xfId="32167" xr:uid="{C358EF8C-FE5D-4A01-95BF-630F97C69474}"/>
    <cellStyle name="Calculation 2 2 9 9" xfId="34566" xr:uid="{18C74B1B-16D6-4B95-8FB6-5C51B93926B9}"/>
    <cellStyle name="Calculation 2 20" xfId="13678" xr:uid="{460E786A-5331-4272-8F0A-32EEA7407E9C}"/>
    <cellStyle name="Calculation 2 20 10" xfId="37401" xr:uid="{713DE797-E095-4B2A-9A68-9291FD50FB84}"/>
    <cellStyle name="Calculation 2 20 11" xfId="39894" xr:uid="{EFA76333-3F41-4357-897F-ABB6219EB108}"/>
    <cellStyle name="Calculation 2 20 12" xfId="42541" xr:uid="{62651747-ACC2-4B2B-A551-042F7956FA97}"/>
    <cellStyle name="Calculation 2 20 2" xfId="16699" xr:uid="{B41AB415-F867-4B37-9A91-2BDF87B9A7CA}"/>
    <cellStyle name="Calculation 2 20 3" xfId="19439" xr:uid="{CEBC0804-43B3-4901-B600-A72AD8581322}"/>
    <cellStyle name="Calculation 2 20 4" xfId="22113" xr:uid="{7D983265-9D67-44C4-B868-2F99E66CFBEE}"/>
    <cellStyle name="Calculation 2 20 5" xfId="24936" xr:uid="{B36A9909-21D8-48EC-95C8-B19FCEA31184}"/>
    <cellStyle name="Calculation 2 20 6" xfId="27504" xr:uid="{C58779D5-2EBA-4066-A40A-5450F2204213}"/>
    <cellStyle name="Calculation 2 20 7" xfId="30051" xr:uid="{90E00FC2-933C-4C15-874D-FD8553522255}"/>
    <cellStyle name="Calculation 2 20 8" xfId="32565" xr:uid="{BCD8A8AE-ED24-46E4-8FEF-A75379AD8AEF}"/>
    <cellStyle name="Calculation 2 20 9" xfId="34965" xr:uid="{BC6ED49D-65B6-41E2-B724-41F0D4427DB8}"/>
    <cellStyle name="Calculation 2 21" xfId="13764" xr:uid="{CDBD17DD-B6B5-460C-8FE1-5BAE9938E4CF}"/>
    <cellStyle name="Calculation 2 21 10" xfId="37487" xr:uid="{BB40F414-48A4-46A3-8875-CEB986361950}"/>
    <cellStyle name="Calculation 2 21 11" xfId="39980" xr:uid="{F674D63F-7A02-4148-AD67-21D6438421A3}"/>
    <cellStyle name="Calculation 2 21 12" xfId="42627" xr:uid="{6F8D6BE4-0279-4B5C-A627-7EF35F06474F}"/>
    <cellStyle name="Calculation 2 21 2" xfId="16785" xr:uid="{AF02C425-DF29-493E-B112-54A81A3B410A}"/>
    <cellStyle name="Calculation 2 21 3" xfId="19525" xr:uid="{6A57F52D-4D65-410A-A632-BB6DE59C3942}"/>
    <cellStyle name="Calculation 2 21 4" xfId="22199" xr:uid="{84AAC5F4-BB48-4F47-9149-CBB5E962CA69}"/>
    <cellStyle name="Calculation 2 21 5" xfId="25022" xr:uid="{7DF3C11D-13BE-4843-8A5D-E7B65024D14E}"/>
    <cellStyle name="Calculation 2 21 6" xfId="27590" xr:uid="{4B3A9595-7137-44F1-A7E4-9E87153F1673}"/>
    <cellStyle name="Calculation 2 21 7" xfId="30137" xr:uid="{DCC36050-FCD5-47B6-B083-E274F26317F5}"/>
    <cellStyle name="Calculation 2 21 8" xfId="32651" xr:uid="{5E34CF0C-BBD6-4B17-8F58-14178203D2A7}"/>
    <cellStyle name="Calculation 2 21 9" xfId="35051" xr:uid="{F41262BC-2270-4CB7-9903-1705666FFC34}"/>
    <cellStyle name="Calculation 2 22" xfId="13818" xr:uid="{F6625A8F-39DD-4BB8-883E-5AEAAC35DFB6}"/>
    <cellStyle name="Calculation 2 22 10" xfId="37541" xr:uid="{34CB5F91-7476-4BDC-9842-34B0BD64AA40}"/>
    <cellStyle name="Calculation 2 22 11" xfId="40034" xr:uid="{7482A414-FACD-4BB2-B066-E91B1D230195}"/>
    <cellStyle name="Calculation 2 22 12" xfId="42681" xr:uid="{07DC4929-49CC-427B-8C8F-6DAA8240CAB4}"/>
    <cellStyle name="Calculation 2 22 2" xfId="16839" xr:uid="{C5547354-166F-488B-92D9-20397838FEE8}"/>
    <cellStyle name="Calculation 2 22 3" xfId="19579" xr:uid="{9ED03611-9103-4734-BDE2-F509B02B4508}"/>
    <cellStyle name="Calculation 2 22 4" xfId="22253" xr:uid="{4A5EC321-0605-4014-A84D-8F6673A6F3B1}"/>
    <cellStyle name="Calculation 2 22 5" xfId="25076" xr:uid="{AEDF4717-7A3B-4D66-AB73-D85D0F24EF5C}"/>
    <cellStyle name="Calculation 2 22 6" xfId="27644" xr:uid="{EE803185-C5EC-48AB-97C3-95438D81CB30}"/>
    <cellStyle name="Calculation 2 22 7" xfId="30191" xr:uid="{7318412A-1EC3-4421-80F2-072ECF7A3E92}"/>
    <cellStyle name="Calculation 2 22 8" xfId="32705" xr:uid="{2BDA886A-A4D6-412E-B57F-82129DE5BC6B}"/>
    <cellStyle name="Calculation 2 22 9" xfId="35105" xr:uid="{501754EA-8AD4-40DF-BE37-85F88FA6C77B}"/>
    <cellStyle name="Calculation 2 23" xfId="13854" xr:uid="{7A588CF6-2160-4F47-BA2E-36386D8BE5C8}"/>
    <cellStyle name="Calculation 2 23 10" xfId="37577" xr:uid="{23F89EA0-3DC7-47D8-BB24-16D5B5C8731D}"/>
    <cellStyle name="Calculation 2 23 11" xfId="40070" xr:uid="{4F9FC935-B79B-486B-8C94-BCF940DDA828}"/>
    <cellStyle name="Calculation 2 23 12" xfId="42717" xr:uid="{2A845D6B-32B4-432C-AB79-39D786F27320}"/>
    <cellStyle name="Calculation 2 23 2" xfId="16875" xr:uid="{4E97CF45-76CD-4C5A-80C6-84273E786784}"/>
    <cellStyle name="Calculation 2 23 3" xfId="19615" xr:uid="{260D07A6-AB78-4352-A947-C86797EEF899}"/>
    <cellStyle name="Calculation 2 23 4" xfId="22289" xr:uid="{898A8E5C-F674-4906-AE06-7C26E9D9FA37}"/>
    <cellStyle name="Calculation 2 23 5" xfId="25112" xr:uid="{198A2E9A-D519-4BCF-819C-9083F72F2F6D}"/>
    <cellStyle name="Calculation 2 23 6" xfId="27680" xr:uid="{961EA2B1-087E-4930-9517-5C86AD2C4FF0}"/>
    <cellStyle name="Calculation 2 23 7" xfId="30227" xr:uid="{788AFE75-65E5-40CF-91AA-370DF1CF4115}"/>
    <cellStyle name="Calculation 2 23 8" xfId="32741" xr:uid="{12E52AFC-8675-450E-A66E-C7A04BB91A71}"/>
    <cellStyle name="Calculation 2 23 9" xfId="35141" xr:uid="{AD6AFCC1-A939-4955-83F6-0436CC6BF7E3}"/>
    <cellStyle name="Calculation 2 24" xfId="13899" xr:uid="{6BB78439-85C0-4CD3-B65D-A13D470C0377}"/>
    <cellStyle name="Calculation 2 24 10" xfId="37622" xr:uid="{F8B5045F-0084-470A-973F-C79E8D59AACD}"/>
    <cellStyle name="Calculation 2 24 11" xfId="40115" xr:uid="{11F9D0F0-2D66-4638-A38B-494063BCFE6E}"/>
    <cellStyle name="Calculation 2 24 12" xfId="42762" xr:uid="{86A03A2E-226D-4373-8781-9056E8E933A8}"/>
    <cellStyle name="Calculation 2 24 2" xfId="16920" xr:uid="{EE2FD545-4603-4867-8D7B-886B44EEF367}"/>
    <cellStyle name="Calculation 2 24 3" xfId="19660" xr:uid="{23E6AB9E-C45A-4FF2-AEC7-F6D5A3D03B13}"/>
    <cellStyle name="Calculation 2 24 4" xfId="22334" xr:uid="{0C7426FD-E39D-4879-9BE3-3C60E3A4232A}"/>
    <cellStyle name="Calculation 2 24 5" xfId="25157" xr:uid="{ADA93142-2AFE-4A98-A16F-5C09E9B1B72B}"/>
    <cellStyle name="Calculation 2 24 6" xfId="27725" xr:uid="{371D1C4F-33B4-4FB7-8415-7654D0593D05}"/>
    <cellStyle name="Calculation 2 24 7" xfId="30272" xr:uid="{D5549A79-161D-4E28-A6A1-85855518F379}"/>
    <cellStyle name="Calculation 2 24 8" xfId="32786" xr:uid="{0628C3B8-A42A-4B27-AC4E-9A9008B9CCB3}"/>
    <cellStyle name="Calculation 2 24 9" xfId="35186" xr:uid="{87F974B9-889C-42D3-B6BD-7120A9C6D840}"/>
    <cellStyle name="Calculation 2 25" xfId="13972" xr:uid="{07A54710-EBCE-47ED-8B0D-7CECAEDD39A1}"/>
    <cellStyle name="Calculation 2 25 10" xfId="37695" xr:uid="{529A5BB7-C8D7-4411-997F-E43A56BDE968}"/>
    <cellStyle name="Calculation 2 25 11" xfId="40188" xr:uid="{9A2C05F2-A95F-4892-B591-FD81ECA8524E}"/>
    <cellStyle name="Calculation 2 25 12" xfId="42835" xr:uid="{4B719340-27B5-4C88-824C-4B2ED284B596}"/>
    <cellStyle name="Calculation 2 25 2" xfId="16993" xr:uid="{2F0249DE-1A35-4B4D-8C3D-E63E7EB6F4BE}"/>
    <cellStyle name="Calculation 2 25 3" xfId="19733" xr:uid="{EAF93847-55A9-43C1-9DB4-C1D580FA471D}"/>
    <cellStyle name="Calculation 2 25 4" xfId="22407" xr:uid="{B17D3058-6A91-432D-AD2D-051C46C563B6}"/>
    <cellStyle name="Calculation 2 25 5" xfId="25230" xr:uid="{3FC336E3-7EC9-47E3-9787-6E4B2956E876}"/>
    <cellStyle name="Calculation 2 25 6" xfId="27798" xr:uid="{C673D8E8-6ECF-427B-B7E3-DC01A03CAC92}"/>
    <cellStyle name="Calculation 2 25 7" xfId="30345" xr:uid="{6008FFF9-65F7-47BB-8E22-D3E43273EEEB}"/>
    <cellStyle name="Calculation 2 25 8" xfId="32859" xr:uid="{70917934-83CA-4AE8-969E-6D7136AD7D16}"/>
    <cellStyle name="Calculation 2 25 9" xfId="35259" xr:uid="{CBD5F467-2066-4F95-A8FF-8C641EDE6EC1}"/>
    <cellStyle name="Calculation 2 26" xfId="14051" xr:uid="{08E53103-632D-46CF-9EFE-2558D972A89B}"/>
    <cellStyle name="Calculation 2 26 10" xfId="37774" xr:uid="{1E7B55CD-D286-4524-85DB-0D8127571521}"/>
    <cellStyle name="Calculation 2 26 11" xfId="40267" xr:uid="{ADD75C9D-1BED-43CC-96EA-50BEE231CC35}"/>
    <cellStyle name="Calculation 2 26 12" xfId="42914" xr:uid="{445531D9-D8FF-42AC-A6DA-A28416F565FF}"/>
    <cellStyle name="Calculation 2 26 2" xfId="17072" xr:uid="{EE1AAC6D-370B-4782-BAE4-BE8750FE1734}"/>
    <cellStyle name="Calculation 2 26 3" xfId="19812" xr:uid="{F771E721-C145-4B84-B1B7-86C2E94435A2}"/>
    <cellStyle name="Calculation 2 26 4" xfId="22486" xr:uid="{3580425B-2A49-4CA8-9841-3D38DF57BD5B}"/>
    <cellStyle name="Calculation 2 26 5" xfId="25309" xr:uid="{2AEC9BD7-C5F9-40E1-B48A-D6688C6C9FD0}"/>
    <cellStyle name="Calculation 2 26 6" xfId="27877" xr:uid="{8D369255-C280-40E4-9477-B1931E8021AD}"/>
    <cellStyle name="Calculation 2 26 7" xfId="30424" xr:uid="{10D5D5A2-B89A-4B34-A0FB-5EA6F88FB080}"/>
    <cellStyle name="Calculation 2 26 8" xfId="32938" xr:uid="{AD36C698-4458-4D8A-97F5-010254DF530F}"/>
    <cellStyle name="Calculation 2 26 9" xfId="35338" xr:uid="{90484F06-B447-4F2B-9612-D5F3B9BB93FD}"/>
    <cellStyle name="Calculation 2 27" xfId="14108" xr:uid="{DFC5F09D-4FF5-47BE-8333-D8F81624A6E5}"/>
    <cellStyle name="Calculation 2 27 10" xfId="37831" xr:uid="{C1CD5B62-828A-41C6-A6F4-6B793ABA418D}"/>
    <cellStyle name="Calculation 2 27 11" xfId="40324" xr:uid="{FC3B75C3-4B04-405F-9B5E-64DB71CB0B98}"/>
    <cellStyle name="Calculation 2 27 12" xfId="42971" xr:uid="{B96A3962-BD30-4425-BEE8-BA52ECCD6069}"/>
    <cellStyle name="Calculation 2 27 2" xfId="17129" xr:uid="{E33F7212-36DC-423B-AD51-4765723CC2F7}"/>
    <cellStyle name="Calculation 2 27 3" xfId="19869" xr:uid="{5447436B-01F2-4705-91B8-23D4E111174D}"/>
    <cellStyle name="Calculation 2 27 4" xfId="22543" xr:uid="{C4A19BED-BEA5-4ACE-8086-8FE9DEB3449D}"/>
    <cellStyle name="Calculation 2 27 5" xfId="25366" xr:uid="{A62105D7-2834-426F-86F7-2D5BA03EC81E}"/>
    <cellStyle name="Calculation 2 27 6" xfId="27934" xr:uid="{F2C83562-9B8D-45DD-82A3-BCB72B66561D}"/>
    <cellStyle name="Calculation 2 27 7" xfId="30481" xr:uid="{D864F60A-B6B1-412E-8561-2C93210CBE32}"/>
    <cellStyle name="Calculation 2 27 8" xfId="32995" xr:uid="{727D00A0-77AB-48DA-85EA-60025F42D369}"/>
    <cellStyle name="Calculation 2 27 9" xfId="35395" xr:uid="{ACE37D24-D57E-458A-A08B-80D29AC8E385}"/>
    <cellStyle name="Calculation 2 3" xfId="78" xr:uid="{00000000-0005-0000-0000-000005030000}"/>
    <cellStyle name="Calculation 2 3 10" xfId="13371" xr:uid="{A29FAF35-7774-48B4-BEBF-DF96BBC3E440}"/>
    <cellStyle name="Calculation 2 3 10 10" xfId="37094" xr:uid="{4E0CD595-AA57-45F0-BA6B-946EC4C5E9F9}"/>
    <cellStyle name="Calculation 2 3 10 11" xfId="39587" xr:uid="{0B469A0A-2508-45A1-A017-0107FD0C5E3C}"/>
    <cellStyle name="Calculation 2 3 10 12" xfId="42234" xr:uid="{BDDF68A4-7DC7-4221-95C3-FA0C66391772}"/>
    <cellStyle name="Calculation 2 3 10 2" xfId="16392" xr:uid="{CEA18578-BE02-4D25-8135-FC450B0C691F}"/>
    <cellStyle name="Calculation 2 3 10 3" xfId="19132" xr:uid="{4B5AE407-70C5-4BC5-9420-DBF6F16133C2}"/>
    <cellStyle name="Calculation 2 3 10 4" xfId="21806" xr:uid="{D8073254-EF1D-4724-A255-502CF7BDAE96}"/>
    <cellStyle name="Calculation 2 3 10 5" xfId="24629" xr:uid="{D76E0BD2-D331-4D8E-B251-F3A8D816320A}"/>
    <cellStyle name="Calculation 2 3 10 6" xfId="27197" xr:uid="{47EA41A1-7BFD-4544-8347-5DACF97E2700}"/>
    <cellStyle name="Calculation 2 3 10 7" xfId="29744" xr:uid="{BE33417D-E8E8-4F56-8EC4-0E113C30A691}"/>
    <cellStyle name="Calculation 2 3 10 8" xfId="32258" xr:uid="{10121904-4499-46C9-A148-2A34D784275F}"/>
    <cellStyle name="Calculation 2 3 10 9" xfId="34658" xr:uid="{6A4C1778-E5E9-412A-8A46-57E0E5781E2B}"/>
    <cellStyle name="Calculation 2 3 11" xfId="13462" xr:uid="{90F61175-C988-4CD4-A6DB-60C60689D4EB}"/>
    <cellStyle name="Calculation 2 3 11 10" xfId="37185" xr:uid="{E5F17397-8DFB-4931-A494-987E1440F4AD}"/>
    <cellStyle name="Calculation 2 3 11 11" xfId="39678" xr:uid="{AAC70882-15EA-49D9-909E-1B350EFA292A}"/>
    <cellStyle name="Calculation 2 3 11 12" xfId="42325" xr:uid="{8640B479-366B-425E-A476-82C751B9CF9D}"/>
    <cellStyle name="Calculation 2 3 11 2" xfId="16483" xr:uid="{78C1D61D-756C-4597-A241-496C429A2F50}"/>
    <cellStyle name="Calculation 2 3 11 3" xfId="19223" xr:uid="{654B3B0E-F7C1-46AA-AC7A-F4B30267A4FA}"/>
    <cellStyle name="Calculation 2 3 11 4" xfId="21897" xr:uid="{943A8EC8-DDFE-4BC8-974B-5775FC26ACE6}"/>
    <cellStyle name="Calculation 2 3 11 5" xfId="24720" xr:uid="{05EE4E91-4B80-4470-BB07-414F4E9E762C}"/>
    <cellStyle name="Calculation 2 3 11 6" xfId="27288" xr:uid="{06E87FDA-8274-4DFF-8920-BBFB6178DAC9}"/>
    <cellStyle name="Calculation 2 3 11 7" xfId="29835" xr:uid="{3B8070A4-02A6-4E75-B47D-9E927B563066}"/>
    <cellStyle name="Calculation 2 3 11 8" xfId="32349" xr:uid="{2537C8FF-BF5E-4591-B7FF-D888E885DC12}"/>
    <cellStyle name="Calculation 2 3 11 9" xfId="34749" xr:uid="{5ECCA053-DD1A-4FC2-AC6B-03E1AC58B0B8}"/>
    <cellStyle name="Calculation 2 3 12" xfId="13560" xr:uid="{64DB032C-2326-4B90-A877-8A0AF95E96D4}"/>
    <cellStyle name="Calculation 2 3 12 10" xfId="37283" xr:uid="{98A3B794-38B5-43FA-A484-8D23509B64BC}"/>
    <cellStyle name="Calculation 2 3 12 11" xfId="39776" xr:uid="{D15611B2-8FC5-4AEA-B02A-2C9B7EFE59AD}"/>
    <cellStyle name="Calculation 2 3 12 12" xfId="42423" xr:uid="{9EE6DAAF-04F7-4794-A4A3-656BD65985D6}"/>
    <cellStyle name="Calculation 2 3 12 2" xfId="16581" xr:uid="{D637FFAF-9678-447C-86F4-B6C20EAE7F21}"/>
    <cellStyle name="Calculation 2 3 12 3" xfId="19321" xr:uid="{35CBCFCE-5641-4D20-ACA4-11E4BAED52B5}"/>
    <cellStyle name="Calculation 2 3 12 4" xfId="21995" xr:uid="{24853247-1E39-4000-8C19-507238656998}"/>
    <cellStyle name="Calculation 2 3 12 5" xfId="24818" xr:uid="{64179C72-4051-4106-8705-8DCF730D5064}"/>
    <cellStyle name="Calculation 2 3 12 6" xfId="27386" xr:uid="{F57A2186-7B47-4FA5-8E58-E5BF40AB7068}"/>
    <cellStyle name="Calculation 2 3 12 7" xfId="29933" xr:uid="{10FA1888-016F-4C4F-8E6D-1C7389AE9D1D}"/>
    <cellStyle name="Calculation 2 3 12 8" xfId="32447" xr:uid="{CC86C731-BCDD-4592-8832-BAA20F728891}"/>
    <cellStyle name="Calculation 2 3 12 9" xfId="34847" xr:uid="{CEF01413-4AE7-412E-9676-264BD4F14591}"/>
    <cellStyle name="Calculation 2 3 13" xfId="13611" xr:uid="{2BA0D453-4ABB-4B85-BB44-508C29E65FF5}"/>
    <cellStyle name="Calculation 2 3 13 10" xfId="37334" xr:uid="{E8E42C02-5B1F-4E73-8055-731E3F4D1E98}"/>
    <cellStyle name="Calculation 2 3 13 11" xfId="39827" xr:uid="{94D4F717-4D66-4853-8C16-B16B13664D31}"/>
    <cellStyle name="Calculation 2 3 13 12" xfId="42474" xr:uid="{490828D6-22C6-4656-8CEA-738FE0478064}"/>
    <cellStyle name="Calculation 2 3 13 2" xfId="16632" xr:uid="{4868FF58-51FD-4FAA-8CE7-FDEC5652C08A}"/>
    <cellStyle name="Calculation 2 3 13 3" xfId="19372" xr:uid="{4668C7AC-C107-47D0-8EE5-AF219703A20B}"/>
    <cellStyle name="Calculation 2 3 13 4" xfId="22046" xr:uid="{3C64D0BC-53FA-4789-B23B-8B395CC0E3A5}"/>
    <cellStyle name="Calculation 2 3 13 5" xfId="24869" xr:uid="{FF3A077A-6015-40F8-B18F-937AD4B85576}"/>
    <cellStyle name="Calculation 2 3 13 6" xfId="27437" xr:uid="{E79D2164-8BCD-4024-BB3A-62BF6016E36B}"/>
    <cellStyle name="Calculation 2 3 13 7" xfId="29984" xr:uid="{E66F8ABB-B9C3-4947-8E9B-A8A5B2E16E26}"/>
    <cellStyle name="Calculation 2 3 13 8" xfId="32498" xr:uid="{A309242F-1A85-4DA9-87BD-BFC557A45905}"/>
    <cellStyle name="Calculation 2 3 13 9" xfId="34898" xr:uid="{E3B82C97-A9F6-4A54-BB98-7486EAF27E36}"/>
    <cellStyle name="Calculation 2 3 14" xfId="13705" xr:uid="{C75DA864-F19D-4922-A9B4-B96F3101B922}"/>
    <cellStyle name="Calculation 2 3 14 10" xfId="37428" xr:uid="{D1B96CB6-5588-4606-89CE-23EB3E138D12}"/>
    <cellStyle name="Calculation 2 3 14 11" xfId="39921" xr:uid="{6C7879CE-2D4A-4BD2-8AF6-802A7FA03C70}"/>
    <cellStyle name="Calculation 2 3 14 12" xfId="42568" xr:uid="{FFD0E7BA-08B6-46BC-B2CB-7FC18AA266D9}"/>
    <cellStyle name="Calculation 2 3 14 2" xfId="16726" xr:uid="{A4991217-BF7F-4360-9C8C-3F6954BEBAFA}"/>
    <cellStyle name="Calculation 2 3 14 3" xfId="19466" xr:uid="{6125F6DD-6795-4B2F-BE5A-281614E7C47A}"/>
    <cellStyle name="Calculation 2 3 14 4" xfId="22140" xr:uid="{0735918E-4095-4E93-8DAD-A029E0B85827}"/>
    <cellStyle name="Calculation 2 3 14 5" xfId="24963" xr:uid="{A14031DE-2777-43C2-9117-47143415A9C7}"/>
    <cellStyle name="Calculation 2 3 14 6" xfId="27531" xr:uid="{5C2238A0-204B-462D-9DB0-1E644C745DF4}"/>
    <cellStyle name="Calculation 2 3 14 7" xfId="30078" xr:uid="{8F9179A9-BCF4-43F1-912B-E74A6DC8BD1F}"/>
    <cellStyle name="Calculation 2 3 14 8" xfId="32592" xr:uid="{75221F0A-0E8B-4F14-9862-6AAF12C68FA5}"/>
    <cellStyle name="Calculation 2 3 14 9" xfId="34992" xr:uid="{EA3E3223-1C36-471F-B46E-A5DA7EB4EF6E}"/>
    <cellStyle name="Calculation 2 3 15" xfId="13776" xr:uid="{160C3EBF-F2E6-49AF-9CAF-521348B3622A}"/>
    <cellStyle name="Calculation 2 3 15 10" xfId="37499" xr:uid="{89E4E13B-3BA3-4E6C-95E6-76A8BBD37E75}"/>
    <cellStyle name="Calculation 2 3 15 11" xfId="39992" xr:uid="{24F1E7A8-4F4C-45EE-8202-B06FFCCF4740}"/>
    <cellStyle name="Calculation 2 3 15 12" xfId="42639" xr:uid="{66DC746B-979C-4C24-A262-161EC486B951}"/>
    <cellStyle name="Calculation 2 3 15 2" xfId="16797" xr:uid="{B4AFF879-D1D3-4890-908C-DA8E129F5992}"/>
    <cellStyle name="Calculation 2 3 15 3" xfId="19537" xr:uid="{36F8060F-BCFD-409A-9FDA-820901C5044F}"/>
    <cellStyle name="Calculation 2 3 15 4" xfId="22211" xr:uid="{31B685A1-E7BA-4BFC-BC26-D5031B08454A}"/>
    <cellStyle name="Calculation 2 3 15 5" xfId="25034" xr:uid="{6F4A4520-4F6C-44AF-8EA8-F3CFB013B54F}"/>
    <cellStyle name="Calculation 2 3 15 6" xfId="27602" xr:uid="{C3F48CF9-B545-4D9B-B6B2-1393CA8B3D9F}"/>
    <cellStyle name="Calculation 2 3 15 7" xfId="30149" xr:uid="{34D01392-4536-4368-A713-FB79335305A3}"/>
    <cellStyle name="Calculation 2 3 15 8" xfId="32663" xr:uid="{FA41928A-3B19-4F6C-98CB-66D43BA6444C}"/>
    <cellStyle name="Calculation 2 3 15 9" xfId="35063" xr:uid="{1389DC52-B9D9-4906-BDD2-49805EA436D9}"/>
    <cellStyle name="Calculation 2 3 16" xfId="13830" xr:uid="{03ED5607-2730-4BE9-B907-C3245F59FCE1}"/>
    <cellStyle name="Calculation 2 3 16 10" xfId="37553" xr:uid="{046FD858-1681-4931-A500-2A02F5F6B278}"/>
    <cellStyle name="Calculation 2 3 16 11" xfId="40046" xr:uid="{1192DAC5-680D-4600-AF27-0B5D23CA019B}"/>
    <cellStyle name="Calculation 2 3 16 12" xfId="42693" xr:uid="{9FDA31C8-8DF7-4E04-A9A1-ED29D9D06925}"/>
    <cellStyle name="Calculation 2 3 16 2" xfId="16851" xr:uid="{E425BA74-0518-4AA3-BE2E-A45EDB8A5630}"/>
    <cellStyle name="Calculation 2 3 16 3" xfId="19591" xr:uid="{AD3DCEAC-674B-4DF9-A0F3-42DB60022D66}"/>
    <cellStyle name="Calculation 2 3 16 4" xfId="22265" xr:uid="{9AB66988-AC37-4F26-A198-BC91C0687D3B}"/>
    <cellStyle name="Calculation 2 3 16 5" xfId="25088" xr:uid="{A504168D-66CF-4C6E-ACBB-AD9FB291A0EA}"/>
    <cellStyle name="Calculation 2 3 16 6" xfId="27656" xr:uid="{F66E1F15-FEC1-4DB2-BE4B-381AEEDB6512}"/>
    <cellStyle name="Calculation 2 3 16 7" xfId="30203" xr:uid="{AD5A5310-975B-4043-B5E6-1E1076EDCDE7}"/>
    <cellStyle name="Calculation 2 3 16 8" xfId="32717" xr:uid="{9FE62586-FC61-4041-9D26-5988B8309870}"/>
    <cellStyle name="Calculation 2 3 16 9" xfId="35117" xr:uid="{CD4AEBB2-3E88-4DA7-BF3E-67863F74A627}"/>
    <cellStyle name="Calculation 2 3 17" xfId="13866" xr:uid="{6C2435C6-904D-4A8B-B889-D1D9186713C1}"/>
    <cellStyle name="Calculation 2 3 17 10" xfId="37589" xr:uid="{52270A1B-618A-4907-9EF1-F9966B4240F3}"/>
    <cellStyle name="Calculation 2 3 17 11" xfId="40082" xr:uid="{28400A42-56B4-4235-984D-EE3D7A9444B4}"/>
    <cellStyle name="Calculation 2 3 17 12" xfId="42729" xr:uid="{9520213C-226B-4DF8-B148-31A97DD111EE}"/>
    <cellStyle name="Calculation 2 3 17 2" xfId="16887" xr:uid="{8C37191B-DEDA-49FC-9247-9E16E06A3661}"/>
    <cellStyle name="Calculation 2 3 17 3" xfId="19627" xr:uid="{F31DFE19-9E6E-48B9-ADD2-EE75252D248B}"/>
    <cellStyle name="Calculation 2 3 17 4" xfId="22301" xr:uid="{C64E5D93-F9DE-4AB9-AC9B-4A1C0A4B29C4}"/>
    <cellStyle name="Calculation 2 3 17 5" xfId="25124" xr:uid="{B896192E-9E81-4127-8094-8B303F3452F0}"/>
    <cellStyle name="Calculation 2 3 17 6" xfId="27692" xr:uid="{8916E781-C8E4-4E98-B971-C8EBA5BA6036}"/>
    <cellStyle name="Calculation 2 3 17 7" xfId="30239" xr:uid="{E201FB29-49EA-4DCB-94D6-767B308EE2B1}"/>
    <cellStyle name="Calculation 2 3 17 8" xfId="32753" xr:uid="{78C2B9C9-F606-4314-9ECF-89D609B5A578}"/>
    <cellStyle name="Calculation 2 3 17 9" xfId="35153" xr:uid="{98FD3F5D-983B-4A4C-8CA4-7472BB1713D0}"/>
    <cellStyle name="Calculation 2 3 18" xfId="13956" xr:uid="{87755434-B50B-4BC4-B620-02D30C824691}"/>
    <cellStyle name="Calculation 2 3 18 10" xfId="37679" xr:uid="{27859440-D0AD-40B8-8B70-BCF7FEEAF572}"/>
    <cellStyle name="Calculation 2 3 18 11" xfId="40172" xr:uid="{0901F753-64BF-4330-AC07-35558F1C5413}"/>
    <cellStyle name="Calculation 2 3 18 12" xfId="42819" xr:uid="{870D600C-ED07-4A69-B282-A9A8B990A034}"/>
    <cellStyle name="Calculation 2 3 18 2" xfId="16977" xr:uid="{052C1281-E547-43AA-B3DD-BB423C0E7B85}"/>
    <cellStyle name="Calculation 2 3 18 3" xfId="19717" xr:uid="{0B93CE26-4112-47DD-9354-71CD1B5F0558}"/>
    <cellStyle name="Calculation 2 3 18 4" xfId="22391" xr:uid="{1CEE0B8F-275F-4F77-9D7B-9031D7490D32}"/>
    <cellStyle name="Calculation 2 3 18 5" xfId="25214" xr:uid="{4E9209AF-1558-47B7-852C-10B75E42B32F}"/>
    <cellStyle name="Calculation 2 3 18 6" xfId="27782" xr:uid="{D0C15251-5E37-4780-B463-126D1671A96A}"/>
    <cellStyle name="Calculation 2 3 18 7" xfId="30329" xr:uid="{24845590-47A3-4D33-8353-52B7D16E7894}"/>
    <cellStyle name="Calculation 2 3 18 8" xfId="32843" xr:uid="{BF67F328-2134-49F6-B27A-CEFA21A0DBC9}"/>
    <cellStyle name="Calculation 2 3 18 9" xfId="35243" xr:uid="{2A4007CB-8162-4EDB-B6F2-DBB572216104}"/>
    <cellStyle name="Calculation 2 3 19" xfId="13984" xr:uid="{3091F855-1CB7-4338-B96E-F0D181EA7EAB}"/>
    <cellStyle name="Calculation 2 3 19 10" xfId="37707" xr:uid="{82B4E03F-5162-442E-9563-DC64ABA4B164}"/>
    <cellStyle name="Calculation 2 3 19 11" xfId="40200" xr:uid="{98ED7C39-8FEE-4CDF-A6E3-E8EFB0EE3B30}"/>
    <cellStyle name="Calculation 2 3 19 12" xfId="42847" xr:uid="{A0701C6B-CFB1-4D35-92B3-3C628F92CA63}"/>
    <cellStyle name="Calculation 2 3 19 2" xfId="17005" xr:uid="{BE6E03ED-26CC-4B3C-9A37-4FEF0861572E}"/>
    <cellStyle name="Calculation 2 3 19 3" xfId="19745" xr:uid="{85710E00-72F2-4DCD-940B-2EB460C57CE1}"/>
    <cellStyle name="Calculation 2 3 19 4" xfId="22419" xr:uid="{208B4D40-D8A2-44AD-8315-6A7DFB322C36}"/>
    <cellStyle name="Calculation 2 3 19 5" xfId="25242" xr:uid="{31A54681-0EA9-4ACF-BF83-06EFEDBAF42B}"/>
    <cellStyle name="Calculation 2 3 19 6" xfId="27810" xr:uid="{CE6B1EB2-0F78-4AA1-A5F6-984F8F8A0BD4}"/>
    <cellStyle name="Calculation 2 3 19 7" xfId="30357" xr:uid="{D2DD5D1E-8673-46F2-A611-A6C87602BE7F}"/>
    <cellStyle name="Calculation 2 3 19 8" xfId="32871" xr:uid="{6F72C2F1-A392-4DF3-9C14-E74EEC053D15}"/>
    <cellStyle name="Calculation 2 3 19 9" xfId="35271" xr:uid="{80336E2C-FA2F-46AE-B1C3-3C6A97370611}"/>
    <cellStyle name="Calculation 2 3 2" xfId="9760" xr:uid="{00000000-0005-0000-0000-000006030000}"/>
    <cellStyle name="Calculation 2 3 2 10" xfId="12014" xr:uid="{3902831B-A799-4CCA-BB6C-69AC82BC245F}"/>
    <cellStyle name="Calculation 2 3 2 10 10" xfId="35946" xr:uid="{DF65502E-74A4-4E71-951A-58F8F903956E}"/>
    <cellStyle name="Calculation 2 3 2 10 11" xfId="38388" xr:uid="{9DAD89A8-4ACF-4789-A709-AD1E475833B1}"/>
    <cellStyle name="Calculation 2 3 2 10 12" xfId="40984" xr:uid="{C110891E-9527-4640-9186-1B1DEE8DC52D}"/>
    <cellStyle name="Calculation 2 3 2 10 2" xfId="15067" xr:uid="{276167D6-40C5-4A8F-A1C1-2C7B7C5EF01F}"/>
    <cellStyle name="Calculation 2 3 2 10 3" xfId="17840" xr:uid="{3FEADD40-7BC9-467E-91DB-78ADEBEE54E2}"/>
    <cellStyle name="Calculation 2 3 2 10 4" xfId="20463" xr:uid="{5D12DF99-DAA6-452D-9525-769158AB8DF2}"/>
    <cellStyle name="Calculation 2 3 2 10 5" xfId="23323" xr:uid="{9C6EDEC1-53D9-438C-83FE-02D81B2638D4}"/>
    <cellStyle name="Calculation 2 3 2 10 6" xfId="25880" xr:uid="{392D49BC-3016-4FC1-A890-62D5B5261D38}"/>
    <cellStyle name="Calculation 2 3 2 10 7" xfId="28481" xr:uid="{0D356048-7AFF-412F-B45C-A7C74FC37E1E}"/>
    <cellStyle name="Calculation 2 3 2 10 8" xfId="31156" xr:uid="{55F16D36-C530-4A3F-A4F9-A54975BB0ED3}"/>
    <cellStyle name="Calculation 2 3 2 10 9" xfId="33555" xr:uid="{782C9277-89F1-43DB-8661-EC4251DA2E88}"/>
    <cellStyle name="Calculation 2 3 2 11" xfId="13335" xr:uid="{A3348BCD-AE53-4BAE-8088-C458DC942033}"/>
    <cellStyle name="Calculation 2 3 2 11 10" xfId="37058" xr:uid="{B512A82F-8DD3-4EFA-B418-4F61BE749B08}"/>
    <cellStyle name="Calculation 2 3 2 11 11" xfId="39551" xr:uid="{05EA9789-177F-4F78-9FFC-38A812D48203}"/>
    <cellStyle name="Calculation 2 3 2 11 12" xfId="42198" xr:uid="{86103D77-64C6-4F13-9D41-0ABCB09FFDD0}"/>
    <cellStyle name="Calculation 2 3 2 11 2" xfId="16356" xr:uid="{1D718910-660C-4903-A7F8-3261A5C9480D}"/>
    <cellStyle name="Calculation 2 3 2 11 3" xfId="19096" xr:uid="{C5C1837E-06F3-4196-8A18-9DA45B6E8731}"/>
    <cellStyle name="Calculation 2 3 2 11 4" xfId="21770" xr:uid="{502953CC-79E2-414F-8DCE-413DDEDDF664}"/>
    <cellStyle name="Calculation 2 3 2 11 5" xfId="24593" xr:uid="{DC02E011-6C91-4392-851D-0325D5F5D1ED}"/>
    <cellStyle name="Calculation 2 3 2 11 6" xfId="27161" xr:uid="{2D50A89D-765E-4372-A5F7-F724FA084DFC}"/>
    <cellStyle name="Calculation 2 3 2 11 7" xfId="29708" xr:uid="{065945CC-FDD7-4CCA-9FF8-0F263482F868}"/>
    <cellStyle name="Calculation 2 3 2 11 8" xfId="32222" xr:uid="{DBC6D498-57E5-4AB3-BA74-553AD18C436D}"/>
    <cellStyle name="Calculation 2 3 2 11 9" xfId="34622" xr:uid="{C99E4CD9-A8AD-4A32-B2D3-3595A95288C1}"/>
    <cellStyle name="Calculation 2 3 2 12" xfId="13395" xr:uid="{4B7DA32B-63FC-4816-99E9-E56465F612FE}"/>
    <cellStyle name="Calculation 2 3 2 12 10" xfId="37118" xr:uid="{C5DF2FD6-207A-4E78-BB99-79EE705F3A2B}"/>
    <cellStyle name="Calculation 2 3 2 12 11" xfId="39611" xr:uid="{E906C2EA-ADC8-4751-9F44-F822B7477F49}"/>
    <cellStyle name="Calculation 2 3 2 12 12" xfId="42258" xr:uid="{84003B82-8C54-473B-8FCD-2FAFF1BB4A30}"/>
    <cellStyle name="Calculation 2 3 2 12 2" xfId="16416" xr:uid="{78B59B4C-067B-469D-A6CE-09E33EE0273D}"/>
    <cellStyle name="Calculation 2 3 2 12 3" xfId="19156" xr:uid="{4F3BCC9B-58AB-4309-A53E-C0795916FA61}"/>
    <cellStyle name="Calculation 2 3 2 12 4" xfId="21830" xr:uid="{30A9821B-3F68-47AD-967A-D1483A2EDC6F}"/>
    <cellStyle name="Calculation 2 3 2 12 5" xfId="24653" xr:uid="{01D1DAC2-8D74-4C91-8EF5-3CFDB29FDF6F}"/>
    <cellStyle name="Calculation 2 3 2 12 6" xfId="27221" xr:uid="{3BE04E0B-E844-4952-995B-15FD1426D046}"/>
    <cellStyle name="Calculation 2 3 2 12 7" xfId="29768" xr:uid="{43B6B383-4611-4588-AE0F-0E54DA1DA073}"/>
    <cellStyle name="Calculation 2 3 2 12 8" xfId="32282" xr:uid="{00423E39-1428-4B38-9BDC-E9E73E35063C}"/>
    <cellStyle name="Calculation 2 3 2 12 9" xfId="34682" xr:uid="{9FB2DD94-F4EB-4AD9-86CE-87E3478D8C00}"/>
    <cellStyle name="Calculation 2 3 2 13" xfId="13421" xr:uid="{C44FA001-2E35-4A9F-A02A-56432FBE6C73}"/>
    <cellStyle name="Calculation 2 3 2 13 10" xfId="37144" xr:uid="{410F8D42-9698-49EB-A799-77E73F2FD5EC}"/>
    <cellStyle name="Calculation 2 3 2 13 11" xfId="39637" xr:uid="{3FB4CAD1-914C-484D-B189-20D57C3BFA14}"/>
    <cellStyle name="Calculation 2 3 2 13 12" xfId="42284" xr:uid="{7AB2B3D3-7482-4F2D-A11B-F642AC8472D0}"/>
    <cellStyle name="Calculation 2 3 2 13 2" xfId="16442" xr:uid="{AE474F51-18CB-48E8-A152-1108287D3CB5}"/>
    <cellStyle name="Calculation 2 3 2 13 3" xfId="19182" xr:uid="{C460A933-94A9-4E2C-8D14-A3B3918EA91C}"/>
    <cellStyle name="Calculation 2 3 2 13 4" xfId="21856" xr:uid="{891C4150-8A23-4A9C-AB6E-655341B84A20}"/>
    <cellStyle name="Calculation 2 3 2 13 5" xfId="24679" xr:uid="{BCF7F98C-7C1E-4ACC-B260-D20AB9E875C7}"/>
    <cellStyle name="Calculation 2 3 2 13 6" xfId="27247" xr:uid="{553AB98A-AE68-4FA3-B7D2-16CFF509DC99}"/>
    <cellStyle name="Calculation 2 3 2 13 7" xfId="29794" xr:uid="{83782F90-9DD6-4B0B-8C3F-DD3C7DDE0A0B}"/>
    <cellStyle name="Calculation 2 3 2 13 8" xfId="32308" xr:uid="{A3702330-FCAF-49AB-9BEC-148334A4BE43}"/>
    <cellStyle name="Calculation 2 3 2 13 9" xfId="34708" xr:uid="{F6966E49-95AD-412D-959E-C4CD61BAFA3A}"/>
    <cellStyle name="Calculation 2 3 2 14" xfId="13476" xr:uid="{94D7ABC0-A587-4DFE-A630-BB8D840CC7FD}"/>
    <cellStyle name="Calculation 2 3 2 14 10" xfId="37199" xr:uid="{6F129668-52A0-406E-9C73-1D58E4733B17}"/>
    <cellStyle name="Calculation 2 3 2 14 11" xfId="39692" xr:uid="{1838A4DD-7C95-4652-BFB6-1CA1DD0990A2}"/>
    <cellStyle name="Calculation 2 3 2 14 12" xfId="42339" xr:uid="{4AEC9D91-B858-4227-A768-BD1229DFD4CB}"/>
    <cellStyle name="Calculation 2 3 2 14 2" xfId="16497" xr:uid="{CE23A554-CEEF-4550-A651-F2C92FCD8168}"/>
    <cellStyle name="Calculation 2 3 2 14 3" xfId="19237" xr:uid="{AEF5F20C-09F8-45EA-AE2A-CAE4B37026B5}"/>
    <cellStyle name="Calculation 2 3 2 14 4" xfId="21911" xr:uid="{D5F89645-9B65-40B1-915C-9CBE0B1117A0}"/>
    <cellStyle name="Calculation 2 3 2 14 5" xfId="24734" xr:uid="{B039C138-7583-47D3-889F-0750155E9D5C}"/>
    <cellStyle name="Calculation 2 3 2 14 6" xfId="27302" xr:uid="{5ADFE74D-DA93-4D3D-B1F6-C32E5610DDFA}"/>
    <cellStyle name="Calculation 2 3 2 14 7" xfId="29849" xr:uid="{BC553527-28A6-4389-ACED-3319E914C3F7}"/>
    <cellStyle name="Calculation 2 3 2 14 8" xfId="32363" xr:uid="{B3AC54B6-54B9-4906-9D3C-003D4F0EE680}"/>
    <cellStyle name="Calculation 2 3 2 14 9" xfId="34763" xr:uid="{7DF6A943-8259-4F0B-8AD8-C047F39A7229}"/>
    <cellStyle name="Calculation 2 3 2 15" xfId="13535" xr:uid="{C2BF741A-54C3-4CC0-922A-C7C5B3D79FBD}"/>
    <cellStyle name="Calculation 2 3 2 15 10" xfId="37258" xr:uid="{51C8A7E1-D48B-431C-A473-EA5BD6B28DF7}"/>
    <cellStyle name="Calculation 2 3 2 15 11" xfId="39751" xr:uid="{63317E5A-CC14-4F55-95B5-6CDC2F51EFFE}"/>
    <cellStyle name="Calculation 2 3 2 15 12" xfId="42398" xr:uid="{FBEF6D7E-5DF5-42F0-98D8-933D334129B5}"/>
    <cellStyle name="Calculation 2 3 2 15 2" xfId="16556" xr:uid="{0EAF980F-D73C-4593-8E03-63750316A4ED}"/>
    <cellStyle name="Calculation 2 3 2 15 3" xfId="19296" xr:uid="{AB99C875-E548-44B7-868B-AABCB5CCF3E2}"/>
    <cellStyle name="Calculation 2 3 2 15 4" xfId="21970" xr:uid="{45F4D351-5BBE-4555-B246-8B127AFED2A5}"/>
    <cellStyle name="Calculation 2 3 2 15 5" xfId="24793" xr:uid="{477756AE-AA27-4581-83A3-E5FF6FA63738}"/>
    <cellStyle name="Calculation 2 3 2 15 6" xfId="27361" xr:uid="{02430291-B5BD-4DCC-860E-FA925EBF7DDD}"/>
    <cellStyle name="Calculation 2 3 2 15 7" xfId="29908" xr:uid="{53E61144-D675-4625-9F85-799B42C79136}"/>
    <cellStyle name="Calculation 2 3 2 15 8" xfId="32422" xr:uid="{DAF8D592-666D-4A35-9DA8-11F7F83E71E4}"/>
    <cellStyle name="Calculation 2 3 2 15 9" xfId="34822" xr:uid="{57084314-91D0-4E13-89E9-DAF1F8794C88}"/>
    <cellStyle name="Calculation 2 3 2 16" xfId="13582" xr:uid="{979111E0-3F7B-4B3F-BD22-785D0A8BEF26}"/>
    <cellStyle name="Calculation 2 3 2 16 10" xfId="37305" xr:uid="{AC4DAF49-A99F-4E26-A2C6-99DBC76EA589}"/>
    <cellStyle name="Calculation 2 3 2 16 11" xfId="39798" xr:uid="{DBECE190-2B68-4CD1-A866-7C6DB11CEB75}"/>
    <cellStyle name="Calculation 2 3 2 16 12" xfId="42445" xr:uid="{200D143B-7FAD-4519-81DC-A24BA565ED91}"/>
    <cellStyle name="Calculation 2 3 2 16 2" xfId="16603" xr:uid="{E1529663-3152-419E-BA3C-EB29F37F51CB}"/>
    <cellStyle name="Calculation 2 3 2 16 3" xfId="19343" xr:uid="{E3E8F8EA-97C0-487D-8CD8-3D027DAF29D8}"/>
    <cellStyle name="Calculation 2 3 2 16 4" xfId="22017" xr:uid="{CF997631-9CB4-4B23-A577-8DE71E9C61F1}"/>
    <cellStyle name="Calculation 2 3 2 16 5" xfId="24840" xr:uid="{CF2D0C74-821E-4249-B440-8B1ABFD7B223}"/>
    <cellStyle name="Calculation 2 3 2 16 6" xfId="27408" xr:uid="{C8758363-C062-45E6-8291-B98D63A2FE7F}"/>
    <cellStyle name="Calculation 2 3 2 16 7" xfId="29955" xr:uid="{A25E83CD-3A11-4D8F-B9C0-C64FD1C82FE4}"/>
    <cellStyle name="Calculation 2 3 2 16 8" xfId="32469" xr:uid="{11FFB0DD-D068-4165-B107-1DF7ED3A3E63}"/>
    <cellStyle name="Calculation 2 3 2 16 9" xfId="34869" xr:uid="{C48E5D17-5F38-4949-82B0-1B85439BF683}"/>
    <cellStyle name="Calculation 2 3 2 17" xfId="13628" xr:uid="{DEC8836D-1C46-4E3B-8DBB-C942843E83FC}"/>
    <cellStyle name="Calculation 2 3 2 17 10" xfId="37351" xr:uid="{D531CF1F-3F6F-48F4-9D2D-8E995F5A8BF2}"/>
    <cellStyle name="Calculation 2 3 2 17 11" xfId="39844" xr:uid="{F9CB7193-0D40-4165-93CD-D3D8B5E88713}"/>
    <cellStyle name="Calculation 2 3 2 17 12" xfId="42491" xr:uid="{AF470BBC-F5C0-40E1-8CFE-31E7894CE668}"/>
    <cellStyle name="Calculation 2 3 2 17 2" xfId="16649" xr:uid="{1D69A281-055C-4A9A-84F4-C3FEA31C5280}"/>
    <cellStyle name="Calculation 2 3 2 17 3" xfId="19389" xr:uid="{E8FE1D28-8D79-4AA6-BA89-DD9FE0DD38CF}"/>
    <cellStyle name="Calculation 2 3 2 17 4" xfId="22063" xr:uid="{354D6F9C-9C72-4E7B-93D2-32BE414FA604}"/>
    <cellStyle name="Calculation 2 3 2 17 5" xfId="24886" xr:uid="{E3612649-DFCA-4102-BDFF-6452DBAC948A}"/>
    <cellStyle name="Calculation 2 3 2 17 6" xfId="27454" xr:uid="{65BD4DF6-8D28-4A8E-84E3-9901B9FFE4B3}"/>
    <cellStyle name="Calculation 2 3 2 17 7" xfId="30001" xr:uid="{EB9B99F7-2138-456C-86CB-66D79A43BA18}"/>
    <cellStyle name="Calculation 2 3 2 17 8" xfId="32515" xr:uid="{00E498F6-810B-4F68-8387-08AD25F0BD1C}"/>
    <cellStyle name="Calculation 2 3 2 17 9" xfId="34915" xr:uid="{D858272F-AB36-4663-97F5-805F95D8ADAF}"/>
    <cellStyle name="Calculation 2 3 2 18" xfId="13661" xr:uid="{ED4FDCDB-C91F-4C86-A0A3-B194193E64A4}"/>
    <cellStyle name="Calculation 2 3 2 18 10" xfId="37384" xr:uid="{3C326CD3-0335-4375-B102-620B154431DC}"/>
    <cellStyle name="Calculation 2 3 2 18 11" xfId="39877" xr:uid="{A758E957-C41B-4E23-977E-39131784F171}"/>
    <cellStyle name="Calculation 2 3 2 18 12" xfId="42524" xr:uid="{3A9B4757-0372-4709-9463-6A0C0B8695F3}"/>
    <cellStyle name="Calculation 2 3 2 18 2" xfId="16682" xr:uid="{35D89B8B-24AB-48BD-AF12-A70B4760EDB1}"/>
    <cellStyle name="Calculation 2 3 2 18 3" xfId="19422" xr:uid="{09DA0D41-062C-4054-9217-70463269D72C}"/>
    <cellStyle name="Calculation 2 3 2 18 4" xfId="22096" xr:uid="{FA2A4682-1119-4595-A797-D52044837C7B}"/>
    <cellStyle name="Calculation 2 3 2 18 5" xfId="24919" xr:uid="{5DF48EDA-AE1A-4069-9ACC-57BDA13D026C}"/>
    <cellStyle name="Calculation 2 3 2 18 6" xfId="27487" xr:uid="{09F36E6B-6E8F-4B0E-8F35-7EF2F49ADC08}"/>
    <cellStyle name="Calculation 2 3 2 18 7" xfId="30034" xr:uid="{188F5232-43E6-4658-814C-825D760B81B6}"/>
    <cellStyle name="Calculation 2 3 2 18 8" xfId="32548" xr:uid="{BA6F58A4-5823-432B-81F7-B91BFABF94C1}"/>
    <cellStyle name="Calculation 2 3 2 18 9" xfId="34948" xr:uid="{130654BC-CCF2-46B0-AB3D-9AE7E2832985}"/>
    <cellStyle name="Calculation 2 3 2 19" xfId="13708" xr:uid="{F694FF91-96B0-42C7-8D01-1CF2A316443F}"/>
    <cellStyle name="Calculation 2 3 2 19 10" xfId="37431" xr:uid="{0C069272-3137-4303-8D79-772528ABF388}"/>
    <cellStyle name="Calculation 2 3 2 19 11" xfId="39924" xr:uid="{792F94F5-D5FA-4C80-B782-19DDDE1EB53B}"/>
    <cellStyle name="Calculation 2 3 2 19 12" xfId="42571" xr:uid="{CD25DCF7-FF24-45F9-A207-3C2DAFDA0905}"/>
    <cellStyle name="Calculation 2 3 2 19 2" xfId="16729" xr:uid="{B8143EB5-13F5-4161-B98C-E716A81BD064}"/>
    <cellStyle name="Calculation 2 3 2 19 3" xfId="19469" xr:uid="{D69C17B6-6875-4905-B66C-38113C8F1E28}"/>
    <cellStyle name="Calculation 2 3 2 19 4" xfId="22143" xr:uid="{40849DB8-3019-4F04-860C-F9EF3D8B71E4}"/>
    <cellStyle name="Calculation 2 3 2 19 5" xfId="24966" xr:uid="{37DDB84A-3575-4700-A2EF-9575899A76FB}"/>
    <cellStyle name="Calculation 2 3 2 19 6" xfId="27534" xr:uid="{6B99FF6E-16E2-4A3D-AD81-DA5E7DDA40F5}"/>
    <cellStyle name="Calculation 2 3 2 19 7" xfId="30081" xr:uid="{7AF2A3E0-5A35-43F6-98FB-818536E90AE1}"/>
    <cellStyle name="Calculation 2 3 2 19 8" xfId="32595" xr:uid="{56A6EDF2-D454-42FA-98DF-198B9A7A6FEC}"/>
    <cellStyle name="Calculation 2 3 2 19 9" xfId="34995" xr:uid="{5A9F6F26-0FF1-4363-8B7E-740E70BD8CB1}"/>
    <cellStyle name="Calculation 2 3 2 2" xfId="11769" xr:uid="{84D1FFFA-5A95-4521-A299-597D30654D43}"/>
    <cellStyle name="Calculation 2 3 2 2 10" xfId="35707" xr:uid="{04DCA742-15E4-4943-AB0E-D0C5D7B48C62}"/>
    <cellStyle name="Calculation 2 3 2 2 11" xfId="38145" xr:uid="{96FC11C3-4D32-460C-8740-0570D621DCCB}"/>
    <cellStyle name="Calculation 2 3 2 2 12" xfId="40741" xr:uid="{C30F3D47-E2AD-457F-95E1-B1CAFCA97C3F}"/>
    <cellStyle name="Calculation 2 3 2 2 2" xfId="14822" xr:uid="{DAD73982-5BB5-4665-A1B6-789EF4A3D65B}"/>
    <cellStyle name="Calculation 2 3 2 2 3" xfId="17596" xr:uid="{3850120F-D404-494D-910B-ED2E8BFCCED2}"/>
    <cellStyle name="Calculation 2 3 2 2 4" xfId="20219" xr:uid="{A3B32D91-CEE7-4072-B17F-0A70CBFC2F6C}"/>
    <cellStyle name="Calculation 2 3 2 2 5" xfId="23078" xr:uid="{CC13DFD7-01F2-4E19-BFA3-5754668DF687}"/>
    <cellStyle name="Calculation 2 3 2 2 6" xfId="25637" xr:uid="{95030EFE-DC84-4669-B9A0-C08F2AF1932F}"/>
    <cellStyle name="Calculation 2 3 2 2 7" xfId="28238" xr:uid="{6161AE5A-BE7E-4238-8AB7-F78A41FEC40F}"/>
    <cellStyle name="Calculation 2 3 2 2 8" xfId="30913" xr:uid="{8F0B8720-138D-4F70-99B1-7515A991663A}"/>
    <cellStyle name="Calculation 2 3 2 2 9" xfId="33312" xr:uid="{AB91C1B7-C8AB-4A98-98C8-26E8D0AD2DD6}"/>
    <cellStyle name="Calculation 2 3 2 20" xfId="13741" xr:uid="{297B4BB5-C934-4B4F-A66C-86AFE1BC8946}"/>
    <cellStyle name="Calculation 2 3 2 20 10" xfId="37464" xr:uid="{A5628481-C68A-4EE4-8DED-A82C1B378316}"/>
    <cellStyle name="Calculation 2 3 2 20 11" xfId="39957" xr:uid="{DBD9F762-9AAD-4037-81D4-C2082FED349A}"/>
    <cellStyle name="Calculation 2 3 2 20 12" xfId="42604" xr:uid="{AF9E5F6D-09E7-4BB1-B352-BD92903C5512}"/>
    <cellStyle name="Calculation 2 3 2 20 2" xfId="16762" xr:uid="{47D1E003-DF8F-4B58-8FB4-0C8C3E98F0F9}"/>
    <cellStyle name="Calculation 2 3 2 20 3" xfId="19502" xr:uid="{9A53BA91-AE28-4FD7-8881-6009FA3B478D}"/>
    <cellStyle name="Calculation 2 3 2 20 4" xfId="22176" xr:uid="{ECE6AC5D-756D-49F4-8A16-08C2CC326CBD}"/>
    <cellStyle name="Calculation 2 3 2 20 5" xfId="24999" xr:uid="{97E8C752-FF84-4BC5-83CF-5EC05CAB9814}"/>
    <cellStyle name="Calculation 2 3 2 20 6" xfId="27567" xr:uid="{0ED2C42F-ED84-4DD1-A1BD-C0713FC00CDC}"/>
    <cellStyle name="Calculation 2 3 2 20 7" xfId="30114" xr:uid="{822E91CB-0E43-476B-8867-FAA2FFAF8035}"/>
    <cellStyle name="Calculation 2 3 2 20 8" xfId="32628" xr:uid="{1E5874B0-FE89-41F9-9BD5-E1BFD51E7DD5}"/>
    <cellStyle name="Calculation 2 3 2 20 9" xfId="35028" xr:uid="{666E0B0E-EFAC-42F1-BDEB-40E8A3E2FE29}"/>
    <cellStyle name="Calculation 2 3 2 21" xfId="13802" xr:uid="{25CEAE3B-D43B-431B-ACAE-33E0A12E73CE}"/>
    <cellStyle name="Calculation 2 3 2 21 10" xfId="37525" xr:uid="{84F90C3B-4121-4759-BABD-3334E0D026EE}"/>
    <cellStyle name="Calculation 2 3 2 21 11" xfId="40018" xr:uid="{04543BCC-89D1-47C3-B291-E753C9E660B0}"/>
    <cellStyle name="Calculation 2 3 2 21 12" xfId="42665" xr:uid="{B0F0A997-084C-464C-BB48-B88EEC5CCD78}"/>
    <cellStyle name="Calculation 2 3 2 21 2" xfId="16823" xr:uid="{110DB553-9FCE-479E-AFA2-AAA170BD81A6}"/>
    <cellStyle name="Calculation 2 3 2 21 3" xfId="19563" xr:uid="{52EA4614-E03C-4F5E-9E55-9FFC01B37E86}"/>
    <cellStyle name="Calculation 2 3 2 21 4" xfId="22237" xr:uid="{002B6F1D-C4AD-4864-853C-0E43C7A8372A}"/>
    <cellStyle name="Calculation 2 3 2 21 5" xfId="25060" xr:uid="{60BAE23C-D527-42FD-BE8E-E49DDD9E5794}"/>
    <cellStyle name="Calculation 2 3 2 21 6" xfId="27628" xr:uid="{DA1C7981-28F8-48C3-A965-7E43582FDE1E}"/>
    <cellStyle name="Calculation 2 3 2 21 7" xfId="30175" xr:uid="{FD76BF9F-3DA2-4826-AAA3-48C8C0EFD141}"/>
    <cellStyle name="Calculation 2 3 2 21 8" xfId="32689" xr:uid="{3A5D8C69-FE1A-418B-AC5B-5E9146E5E790}"/>
    <cellStyle name="Calculation 2 3 2 21 9" xfId="35089" xr:uid="{E88B3B75-8C84-4C7C-85F5-8BE3DE25F44C}"/>
    <cellStyle name="Calculation 2 3 2 22" xfId="13232" xr:uid="{9BB6C7EA-FDAF-4BBD-B27A-FF88A7E9C08B}"/>
    <cellStyle name="Calculation 2 3 2 22 10" xfId="36958" xr:uid="{C2519FE7-EFC2-40AD-A10B-2C6284DD628B}"/>
    <cellStyle name="Calculation 2 3 2 22 11" xfId="39450" xr:uid="{839BC04D-6FE1-4E38-AA85-13F3C789357C}"/>
    <cellStyle name="Calculation 2 3 2 22 12" xfId="42097" xr:uid="{461B2D73-D869-4CEE-A23A-5C5AFD327EB0}"/>
    <cellStyle name="Calculation 2 3 2 22 2" xfId="16253" xr:uid="{0F579D15-1830-4F37-B015-48064A7CFB9A}"/>
    <cellStyle name="Calculation 2 3 2 22 3" xfId="18994" xr:uid="{9DF4099B-BFA1-426E-A3AA-D7CA19E06B11}"/>
    <cellStyle name="Calculation 2 3 2 22 4" xfId="21667" xr:uid="{D47E2B2E-2A58-4417-AA3A-C12234939DE8}"/>
    <cellStyle name="Calculation 2 3 2 22 5" xfId="24490" xr:uid="{58895A10-06C7-4EDB-A207-39AA4F4FC81E}"/>
    <cellStyle name="Calculation 2 3 2 22 6" xfId="27058" xr:uid="{ED8E4BF5-81E3-45B5-AD0E-32A030E972D4}"/>
    <cellStyle name="Calculation 2 3 2 22 7" xfId="29605" xr:uid="{60CE2661-F018-463F-BBE2-763F4883D278}"/>
    <cellStyle name="Calculation 2 3 2 22 8" xfId="32120" xr:uid="{751F32A8-57C4-4405-886F-CBB85AA028BD}"/>
    <cellStyle name="Calculation 2 3 2 22 9" xfId="34519" xr:uid="{6220DF36-A3F0-4067-A5E5-F358C929F61D}"/>
    <cellStyle name="Calculation 2 3 2 23" xfId="13255" xr:uid="{51E72C81-BD0A-4FCF-B9C1-6AA4F751599C}"/>
    <cellStyle name="Calculation 2 3 2 23 10" xfId="36981" xr:uid="{A2DBCB89-313E-40A9-B671-DB300D4A9B31}"/>
    <cellStyle name="Calculation 2 3 2 23 11" xfId="39473" xr:uid="{7D3087DB-01F0-4ED5-A649-3CA30A6DEBDC}"/>
    <cellStyle name="Calculation 2 3 2 23 12" xfId="42120" xr:uid="{8400B8BF-0D0C-444B-B57F-407280206CD1}"/>
    <cellStyle name="Calculation 2 3 2 23 2" xfId="16276" xr:uid="{9E7F080B-4CDB-42F0-A9F4-F3B9D73156C8}"/>
    <cellStyle name="Calculation 2 3 2 23 3" xfId="19017" xr:uid="{98455956-AA42-41E6-9AD2-207857A30783}"/>
    <cellStyle name="Calculation 2 3 2 23 4" xfId="21690" xr:uid="{058DACDE-C833-4686-AE74-C03B7C2C7C76}"/>
    <cellStyle name="Calculation 2 3 2 23 5" xfId="24513" xr:uid="{C7936FB8-888C-467D-8CB6-89CF75FB9AD9}"/>
    <cellStyle name="Calculation 2 3 2 23 6" xfId="27081" xr:uid="{DB2592B9-92E6-4A5D-8C6F-E743B63EF5BB}"/>
    <cellStyle name="Calculation 2 3 2 23 7" xfId="29628" xr:uid="{80A413B2-BADA-4227-B269-FB3A127AD365}"/>
    <cellStyle name="Calculation 2 3 2 23 8" xfId="32143" xr:uid="{1FF3EB39-BF49-4F4B-96D2-E15C65A48A95}"/>
    <cellStyle name="Calculation 2 3 2 23 9" xfId="34542" xr:uid="{921AD033-F5C0-497A-973A-1CBB70338EA0}"/>
    <cellStyle name="Calculation 2 3 2 24" xfId="13896" xr:uid="{CDF49FCA-651E-4A75-8930-534E6E13FC4F}"/>
    <cellStyle name="Calculation 2 3 2 24 10" xfId="37619" xr:uid="{B1EE8C36-F231-4B55-94CE-0FF35D153636}"/>
    <cellStyle name="Calculation 2 3 2 24 11" xfId="40112" xr:uid="{CF647248-BF82-4FE5-B84B-682E286516DB}"/>
    <cellStyle name="Calculation 2 3 2 24 12" xfId="42759" xr:uid="{AEF2EF54-93C9-4D6A-B99D-D06A57467116}"/>
    <cellStyle name="Calculation 2 3 2 24 2" xfId="16917" xr:uid="{8DC282FB-F267-45AB-AFA8-DB0EE34C167B}"/>
    <cellStyle name="Calculation 2 3 2 24 3" xfId="19657" xr:uid="{9EA66EEE-074C-4E80-9C20-7E1E624A5002}"/>
    <cellStyle name="Calculation 2 3 2 24 4" xfId="22331" xr:uid="{3C92C924-3E9D-416D-BF19-2D39D5359D53}"/>
    <cellStyle name="Calculation 2 3 2 24 5" xfId="25154" xr:uid="{EA747663-542A-4281-A1D4-508579413DC0}"/>
    <cellStyle name="Calculation 2 3 2 24 6" xfId="27722" xr:uid="{120BB73B-6326-4FEB-9EA4-38E88430ACE7}"/>
    <cellStyle name="Calculation 2 3 2 24 7" xfId="30269" xr:uid="{73811C9E-0558-4359-9381-DEE2BA476047}"/>
    <cellStyle name="Calculation 2 3 2 24 8" xfId="32783" xr:uid="{336BA618-C8E2-411D-A6D4-9FE3266E6EDB}"/>
    <cellStyle name="Calculation 2 3 2 24 9" xfId="35183" xr:uid="{FB543D76-DB0C-41D7-8A65-1C7B642CDF49}"/>
    <cellStyle name="Calculation 2 3 2 25" xfId="13913" xr:uid="{094248F4-51E0-4805-83D3-9D71F2428EA2}"/>
    <cellStyle name="Calculation 2 3 2 25 10" xfId="37636" xr:uid="{C651A43E-DAA8-400C-8F75-EF17CF82C605}"/>
    <cellStyle name="Calculation 2 3 2 25 11" xfId="40129" xr:uid="{3FECAFEE-8379-450B-A394-7B1E719A5EBD}"/>
    <cellStyle name="Calculation 2 3 2 25 12" xfId="42776" xr:uid="{06D84BBC-F41B-4C00-B3C0-17ED688CDAA5}"/>
    <cellStyle name="Calculation 2 3 2 25 2" xfId="16934" xr:uid="{D7B99328-23D5-49F0-9B0D-D9D27B94FFE6}"/>
    <cellStyle name="Calculation 2 3 2 25 3" xfId="19674" xr:uid="{C15C63E5-BA70-4D09-888F-83844BD6A3F5}"/>
    <cellStyle name="Calculation 2 3 2 25 4" xfId="22348" xr:uid="{5D9AD88A-B92F-499D-8606-31206181AC84}"/>
    <cellStyle name="Calculation 2 3 2 25 5" xfId="25171" xr:uid="{02BCA1C6-19A1-4138-8608-1BB1EA581D28}"/>
    <cellStyle name="Calculation 2 3 2 25 6" xfId="27739" xr:uid="{1ACEDB45-8FE8-4006-A90B-98C07CB32081}"/>
    <cellStyle name="Calculation 2 3 2 25 7" xfId="30286" xr:uid="{BDF3E365-ADBE-4C13-9FCC-5FFBB9F4D83B}"/>
    <cellStyle name="Calculation 2 3 2 25 8" xfId="32800" xr:uid="{F6645932-9459-4C76-9871-B4D53CB47E12}"/>
    <cellStyle name="Calculation 2 3 2 25 9" xfId="35200" xr:uid="{C5EDF035-FFAB-4515-9309-5759FBD8DA1D}"/>
    <cellStyle name="Calculation 2 3 2 26" xfId="13941" xr:uid="{8159344F-8D46-403B-83D1-DDF779F95FF6}"/>
    <cellStyle name="Calculation 2 3 2 26 10" xfId="37664" xr:uid="{6C46D6BB-F4F8-4395-960F-56902BD63EE8}"/>
    <cellStyle name="Calculation 2 3 2 26 11" xfId="40157" xr:uid="{F0DDC3BA-2FEE-4265-9DD2-22F79DBD0131}"/>
    <cellStyle name="Calculation 2 3 2 26 12" xfId="42804" xr:uid="{5417BF79-B87E-4025-A3AF-88AA49B8B76E}"/>
    <cellStyle name="Calculation 2 3 2 26 2" xfId="16962" xr:uid="{43C67290-0729-4C6D-ADC8-B4748560984D}"/>
    <cellStyle name="Calculation 2 3 2 26 3" xfId="19702" xr:uid="{13F54B48-FCF7-4826-AA2A-E0A22AE1C3AD}"/>
    <cellStyle name="Calculation 2 3 2 26 4" xfId="22376" xr:uid="{F4AA30E4-1B95-4F0C-BFBD-12E5B091069C}"/>
    <cellStyle name="Calculation 2 3 2 26 5" xfId="25199" xr:uid="{63DAD721-7116-4485-B84B-D82A177FBB65}"/>
    <cellStyle name="Calculation 2 3 2 26 6" xfId="27767" xr:uid="{3769673D-420F-4871-9FE9-18391E6EEB10}"/>
    <cellStyle name="Calculation 2 3 2 26 7" xfId="30314" xr:uid="{8846BBAB-97E2-4DFE-87F3-A1EFA07253C6}"/>
    <cellStyle name="Calculation 2 3 2 26 8" xfId="32828" xr:uid="{DC795771-9A53-408A-8414-A852044CBC8D}"/>
    <cellStyle name="Calculation 2 3 2 26 9" xfId="35228" xr:uid="{75AFE9C6-BE7D-480D-A375-D5C3FAA92D54}"/>
    <cellStyle name="Calculation 2 3 2 27" xfId="13518" xr:uid="{249DD25D-D8DE-40BB-B716-5F7DD2C78F9E}"/>
    <cellStyle name="Calculation 2 3 2 27 10" xfId="37241" xr:uid="{4498F69C-E454-42F3-B93F-DC1561B17037}"/>
    <cellStyle name="Calculation 2 3 2 27 11" xfId="39734" xr:uid="{2391347F-3485-4291-B5CD-97421AE67E3D}"/>
    <cellStyle name="Calculation 2 3 2 27 12" xfId="42381" xr:uid="{FE3BAA26-AFB9-44A3-9775-746B84777D4A}"/>
    <cellStyle name="Calculation 2 3 2 27 2" xfId="16539" xr:uid="{915819B9-F663-4107-BA15-5BCA40DA1A30}"/>
    <cellStyle name="Calculation 2 3 2 27 3" xfId="19279" xr:uid="{2DC8666B-0CA2-41B0-8E63-CBEB778D4FED}"/>
    <cellStyle name="Calculation 2 3 2 27 4" xfId="21953" xr:uid="{879AF8F1-5A9F-43BB-A95F-3D56E4F58788}"/>
    <cellStyle name="Calculation 2 3 2 27 5" xfId="24776" xr:uid="{3BBC3F42-686C-4635-81A5-B4CE75CD3EBF}"/>
    <cellStyle name="Calculation 2 3 2 27 6" xfId="27344" xr:uid="{6943FBA1-6804-428B-9954-0AAE11C5AC01}"/>
    <cellStyle name="Calculation 2 3 2 27 7" xfId="29891" xr:uid="{57DBCB6B-8764-4FE2-92C9-DE681FA22489}"/>
    <cellStyle name="Calculation 2 3 2 27 8" xfId="32405" xr:uid="{0675273B-C278-45CF-9F20-1087BBFBB9FC}"/>
    <cellStyle name="Calculation 2 3 2 27 9" xfId="34805" xr:uid="{AFC90A38-CB19-425B-9B4F-A7FBB3017222}"/>
    <cellStyle name="Calculation 2 3 2 28" xfId="14011" xr:uid="{78307437-C09F-4002-A096-721943ECD74B}"/>
    <cellStyle name="Calculation 2 3 2 28 10" xfId="37734" xr:uid="{98F99362-21EB-44AE-90F5-E84B188202A0}"/>
    <cellStyle name="Calculation 2 3 2 28 11" xfId="40227" xr:uid="{B41C09DD-7E4F-46A1-AAE5-7001BED24B72}"/>
    <cellStyle name="Calculation 2 3 2 28 12" xfId="42874" xr:uid="{1B0B1711-DF8C-449E-9292-0FB33ABF866F}"/>
    <cellStyle name="Calculation 2 3 2 28 2" xfId="17032" xr:uid="{443DC070-AC5A-4251-AF56-7CADFEEE94D6}"/>
    <cellStyle name="Calculation 2 3 2 28 3" xfId="19772" xr:uid="{3E03E2C6-58DF-47E2-ACAD-382D11F69E67}"/>
    <cellStyle name="Calculation 2 3 2 28 4" xfId="22446" xr:uid="{A095716A-7D00-4C3E-85C5-656BFC1F04A8}"/>
    <cellStyle name="Calculation 2 3 2 28 5" xfId="25269" xr:uid="{4CF86F00-BA55-4A29-AD64-AC9C794E95BA}"/>
    <cellStyle name="Calculation 2 3 2 28 6" xfId="27837" xr:uid="{6C25F5E6-5FFA-4EE3-8675-F226756FCF82}"/>
    <cellStyle name="Calculation 2 3 2 28 7" xfId="30384" xr:uid="{28ABF36F-DF76-48B4-B85B-13C1FA1D096D}"/>
    <cellStyle name="Calculation 2 3 2 28 8" xfId="32898" xr:uid="{BDA1F539-8B6F-42F3-989C-CC864A485D1E}"/>
    <cellStyle name="Calculation 2 3 2 28 9" xfId="35298" xr:uid="{2D0D2BE2-3271-4D84-BED0-CE144C9BE565}"/>
    <cellStyle name="Calculation 2 3 2 29" xfId="14039" xr:uid="{F0496621-382F-49A2-AFCC-FEEA27CDDBC3}"/>
    <cellStyle name="Calculation 2 3 2 29 10" xfId="37762" xr:uid="{5A53F0A7-31BB-4F3C-AF05-384F411731BD}"/>
    <cellStyle name="Calculation 2 3 2 29 11" xfId="40255" xr:uid="{A1AF2A33-C960-47B8-B455-7990DAB5B469}"/>
    <cellStyle name="Calculation 2 3 2 29 12" xfId="42902" xr:uid="{EE639D57-3599-4C24-8D28-2DD6BF07725B}"/>
    <cellStyle name="Calculation 2 3 2 29 2" xfId="17060" xr:uid="{2A961283-5C48-44F9-B3C6-FC2ECC2C7723}"/>
    <cellStyle name="Calculation 2 3 2 29 3" xfId="19800" xr:uid="{6CBF056F-DC31-462A-B39D-C5BA68BF14C0}"/>
    <cellStyle name="Calculation 2 3 2 29 4" xfId="22474" xr:uid="{72832960-8A1B-4DE7-AA7E-6F4A7B5C1C6D}"/>
    <cellStyle name="Calculation 2 3 2 29 5" xfId="25297" xr:uid="{E3CC74AC-3650-4166-B9C7-9FFEFE93A0CB}"/>
    <cellStyle name="Calculation 2 3 2 29 6" xfId="27865" xr:uid="{34BFE920-A76C-4A62-8A83-588FBCE49991}"/>
    <cellStyle name="Calculation 2 3 2 29 7" xfId="30412" xr:uid="{5712D776-8027-45BD-BE15-66AE26098116}"/>
    <cellStyle name="Calculation 2 3 2 29 8" xfId="32926" xr:uid="{E9F84486-6E7A-491F-A060-4E2A635960E7}"/>
    <cellStyle name="Calculation 2 3 2 29 9" xfId="35326" xr:uid="{46CA8653-FC5E-4543-9122-262658A39F08}"/>
    <cellStyle name="Calculation 2 3 2 3" xfId="11804" xr:uid="{E6173D80-1061-4D6C-AB10-1F408A2470EA}"/>
    <cellStyle name="Calculation 2 3 2 3 10" xfId="35738" xr:uid="{C31D8C73-999F-4037-A598-D9BAE7E1BF11}"/>
    <cellStyle name="Calculation 2 3 2 3 11" xfId="38180" xr:uid="{FDC02177-BEC0-4801-85E4-3BEED29D95E0}"/>
    <cellStyle name="Calculation 2 3 2 3 12" xfId="40776" xr:uid="{52856593-55F2-4D87-8B26-6039C794AFE4}"/>
    <cellStyle name="Calculation 2 3 2 3 2" xfId="14857" xr:uid="{F2076DF6-1A41-46DA-9CAE-A4693F8421C4}"/>
    <cellStyle name="Calculation 2 3 2 3 3" xfId="17631" xr:uid="{1ECC99ED-F0C1-4BB5-8B53-BD7C5C8A9D5B}"/>
    <cellStyle name="Calculation 2 3 2 3 4" xfId="20254" xr:uid="{4D2C8091-CE97-4FE9-A961-7FDCADD90CFE}"/>
    <cellStyle name="Calculation 2 3 2 3 5" xfId="23113" xr:uid="{ED3AE025-00D9-49F2-A18F-99015415EAA4}"/>
    <cellStyle name="Calculation 2 3 2 3 6" xfId="25672" xr:uid="{2CC8813D-E2AB-4377-8C51-B7A0379B4EA5}"/>
    <cellStyle name="Calculation 2 3 2 3 7" xfId="28273" xr:uid="{6A473B8B-BFF9-4ECE-A54D-2ACECE780B24}"/>
    <cellStyle name="Calculation 2 3 2 3 8" xfId="30948" xr:uid="{A352A7D6-86F2-4DC9-9043-5977659A3341}"/>
    <cellStyle name="Calculation 2 3 2 3 9" xfId="33347" xr:uid="{FD7ED12C-0357-467D-8EB9-26C5F5057951}"/>
    <cellStyle name="Calculation 2 3 2 30" xfId="14066" xr:uid="{2128D7B2-2D0B-44E1-A6F2-F4B926A4C2E9}"/>
    <cellStyle name="Calculation 2 3 2 30 10" xfId="37789" xr:uid="{5C0EFDBF-B513-4D67-9354-1B820D54BC55}"/>
    <cellStyle name="Calculation 2 3 2 30 11" xfId="40282" xr:uid="{BE84A63C-6CBC-4135-A27E-D5A9E3DE057D}"/>
    <cellStyle name="Calculation 2 3 2 30 12" xfId="42929" xr:uid="{61C874B3-6410-4416-955C-66503A646F28}"/>
    <cellStyle name="Calculation 2 3 2 30 2" xfId="17087" xr:uid="{CB0F4058-F8B4-4743-9635-969DB4739CF2}"/>
    <cellStyle name="Calculation 2 3 2 30 3" xfId="19827" xr:uid="{FC58470A-BEC1-495C-9050-03F6E7C655CF}"/>
    <cellStyle name="Calculation 2 3 2 30 4" xfId="22501" xr:uid="{6200EF0B-BF55-46BA-8ACA-E51B5BD5B431}"/>
    <cellStyle name="Calculation 2 3 2 30 5" xfId="25324" xr:uid="{D610C9F0-5A9B-44E9-BEE4-9DA4602717DD}"/>
    <cellStyle name="Calculation 2 3 2 30 6" xfId="27892" xr:uid="{31B12BD7-9572-4C4B-8F3A-EC5AEDC930A7}"/>
    <cellStyle name="Calculation 2 3 2 30 7" xfId="30439" xr:uid="{6C853220-6179-4498-97AC-3EB0287C5648}"/>
    <cellStyle name="Calculation 2 3 2 30 8" xfId="32953" xr:uid="{A44A4D36-0CF1-4C9D-B1F5-713B7609E8DA}"/>
    <cellStyle name="Calculation 2 3 2 30 9" xfId="35353" xr:uid="{EFC07931-7105-44E6-9713-8FE6077F8DAC}"/>
    <cellStyle name="Calculation 2 3 2 31" xfId="13640" xr:uid="{47AD6D7D-BE43-4D53-9D99-FE021A558DDD}"/>
    <cellStyle name="Calculation 2 3 2 31 10" xfId="37363" xr:uid="{7325A99F-460B-44B5-91B1-821E4AE990BA}"/>
    <cellStyle name="Calculation 2 3 2 31 11" xfId="39856" xr:uid="{CAA5214F-5536-4772-B745-D0536191556C}"/>
    <cellStyle name="Calculation 2 3 2 31 12" xfId="42503" xr:uid="{EBCB1EC3-F054-4285-B877-89C55EF1C8AB}"/>
    <cellStyle name="Calculation 2 3 2 31 2" xfId="16661" xr:uid="{DB221C5E-C6C1-4D60-849F-0E97F845E31D}"/>
    <cellStyle name="Calculation 2 3 2 31 3" xfId="19401" xr:uid="{CCB502B5-2E65-40D1-B2CE-7121342E3F76}"/>
    <cellStyle name="Calculation 2 3 2 31 4" xfId="22075" xr:uid="{4D745A8F-C51C-4CA0-9AE2-330CB4AFFE30}"/>
    <cellStyle name="Calculation 2 3 2 31 5" xfId="24898" xr:uid="{62D49505-8773-4607-8F99-5936071A46FE}"/>
    <cellStyle name="Calculation 2 3 2 31 6" xfId="27466" xr:uid="{F58334AF-5B06-4D94-AF99-70D13863F513}"/>
    <cellStyle name="Calculation 2 3 2 31 7" xfId="30013" xr:uid="{EE328833-4763-494A-86F3-A083203436AC}"/>
    <cellStyle name="Calculation 2 3 2 31 8" xfId="32527" xr:uid="{C1FE3E8F-2D1F-47CD-BD9F-6878BDF9D938}"/>
    <cellStyle name="Calculation 2 3 2 31 9" xfId="34927" xr:uid="{89B1F714-58B4-436F-B161-80776A0FBDDB}"/>
    <cellStyle name="Calculation 2 3 2 32" xfId="14131" xr:uid="{74526510-F5B7-4442-9194-EBBFDA388D74}"/>
    <cellStyle name="Calculation 2 3 2 32 10" xfId="37854" xr:uid="{0ADEF553-28CB-4DE5-9D3F-13E28534B4F8}"/>
    <cellStyle name="Calculation 2 3 2 32 11" xfId="40347" xr:uid="{EDF03A64-FB59-4AF6-A2C9-D60433FA95EA}"/>
    <cellStyle name="Calculation 2 3 2 32 12" xfId="42994" xr:uid="{0B4AD556-5929-4F80-AC52-4942C4CF2C00}"/>
    <cellStyle name="Calculation 2 3 2 32 2" xfId="17152" xr:uid="{B3C2D20F-06DB-4314-B20B-00D496EBDBA9}"/>
    <cellStyle name="Calculation 2 3 2 32 3" xfId="19892" xr:uid="{A11923EB-AB88-4B6D-8644-6C0F07649E04}"/>
    <cellStyle name="Calculation 2 3 2 32 4" xfId="22566" xr:uid="{ED9C95BA-6528-4D54-97A6-9BC7457E5961}"/>
    <cellStyle name="Calculation 2 3 2 32 5" xfId="25389" xr:uid="{7E125E17-E7C7-46AE-80E7-C470237AECD3}"/>
    <cellStyle name="Calculation 2 3 2 32 6" xfId="27957" xr:uid="{A557DC83-86D6-463B-90A7-C5BCD03F46BB}"/>
    <cellStyle name="Calculation 2 3 2 32 7" xfId="30504" xr:uid="{35CF8D03-9FB2-4FEE-8518-7257882C9C36}"/>
    <cellStyle name="Calculation 2 3 2 32 8" xfId="33018" xr:uid="{96C61901-1C86-46E7-A822-587966503BB5}"/>
    <cellStyle name="Calculation 2 3 2 32 9" xfId="35418" xr:uid="{12BEBCA8-5ED6-4E4C-9E35-4D74CA6829F8}"/>
    <cellStyle name="Calculation 2 3 2 33" xfId="14159" xr:uid="{E9ABFA27-267D-465A-A949-C8476F65233B}"/>
    <cellStyle name="Calculation 2 3 2 33 10" xfId="37882" xr:uid="{8BE11D53-5F6A-49C9-9CB2-11C52974E35E}"/>
    <cellStyle name="Calculation 2 3 2 33 11" xfId="40375" xr:uid="{89D739E9-0BCB-464D-A9A7-230603369435}"/>
    <cellStyle name="Calculation 2 3 2 33 12" xfId="43022" xr:uid="{5A7B75D5-F481-4F09-9900-1F392AB3CD9C}"/>
    <cellStyle name="Calculation 2 3 2 33 2" xfId="17180" xr:uid="{A0F15275-F692-4FCF-A8AB-F31365D34A86}"/>
    <cellStyle name="Calculation 2 3 2 33 3" xfId="19920" xr:uid="{B9A98EC2-345E-4E5B-9F17-571719EFAD5C}"/>
    <cellStyle name="Calculation 2 3 2 33 4" xfId="22594" xr:uid="{8FDF1913-CB01-4C2F-8870-E9B4049E4274}"/>
    <cellStyle name="Calculation 2 3 2 33 5" xfId="25417" xr:uid="{E4601797-7302-4FF2-96BA-67C75B5BF5A3}"/>
    <cellStyle name="Calculation 2 3 2 33 6" xfId="27985" xr:uid="{3242ECF4-4343-4483-A412-BBBA58FEF222}"/>
    <cellStyle name="Calculation 2 3 2 33 7" xfId="30532" xr:uid="{49B4C99C-1655-444F-85E5-24DB23CD9D9E}"/>
    <cellStyle name="Calculation 2 3 2 33 8" xfId="33046" xr:uid="{5FF59A59-C6C1-42C2-8ACD-B14626B1E085}"/>
    <cellStyle name="Calculation 2 3 2 33 9" xfId="35446" xr:uid="{235A56D3-D9C9-42F1-8371-0FBFC2E10F5A}"/>
    <cellStyle name="Calculation 2 3 2 34" xfId="14182" xr:uid="{FD78DBB0-59E0-45E6-87B8-C6CA23EBCE62}"/>
    <cellStyle name="Calculation 2 3 2 34 10" xfId="37905" xr:uid="{A70B6CD8-5A45-44B5-9C53-1E62ACD52607}"/>
    <cellStyle name="Calculation 2 3 2 34 11" xfId="40398" xr:uid="{8CDBD2DC-6264-4C9C-B6E5-671FF54E400A}"/>
    <cellStyle name="Calculation 2 3 2 34 12" xfId="43045" xr:uid="{63A7FFB5-489C-4277-893D-9D7E53B033B1}"/>
    <cellStyle name="Calculation 2 3 2 34 2" xfId="17203" xr:uid="{8AABA0DB-BA96-4319-B9B9-DB7CE8C6BA6A}"/>
    <cellStyle name="Calculation 2 3 2 34 3" xfId="19943" xr:uid="{5C75B937-CDEC-4713-A026-519B1D868730}"/>
    <cellStyle name="Calculation 2 3 2 34 4" xfId="22617" xr:uid="{1BC8C053-5EA1-471E-B22A-F8C29A38A00C}"/>
    <cellStyle name="Calculation 2 3 2 34 5" xfId="25440" xr:uid="{624C4228-8A51-4A6D-8842-E0B2F263C399}"/>
    <cellStyle name="Calculation 2 3 2 34 6" xfId="28008" xr:uid="{FF9C6763-8B54-461A-9F0F-D5B8F54E60F2}"/>
    <cellStyle name="Calculation 2 3 2 34 7" xfId="30555" xr:uid="{70DEECCC-7C19-47E3-93E7-192D05284806}"/>
    <cellStyle name="Calculation 2 3 2 34 8" xfId="33069" xr:uid="{16623CCA-C56A-4CA0-9AF1-8356FD524FC8}"/>
    <cellStyle name="Calculation 2 3 2 34 9" xfId="35469" xr:uid="{DAA197FC-E2CC-4C9B-BEB7-5F3548CE8FF8}"/>
    <cellStyle name="Calculation 2 3 2 35" xfId="14205" xr:uid="{289F4750-E963-486E-AC1B-7CABA297B85F}"/>
    <cellStyle name="Calculation 2 3 2 35 10" xfId="37928" xr:uid="{0F017C60-4835-4A4E-9FD3-6A0B3BF1EC50}"/>
    <cellStyle name="Calculation 2 3 2 35 11" xfId="40421" xr:uid="{A0AE3779-C648-4A31-AEFA-A3547B78C27A}"/>
    <cellStyle name="Calculation 2 3 2 35 12" xfId="43068" xr:uid="{649B1E70-3759-413D-B22F-ACBD97939131}"/>
    <cellStyle name="Calculation 2 3 2 35 2" xfId="17226" xr:uid="{ABC254DE-C466-4FB6-9B73-08F44B694846}"/>
    <cellStyle name="Calculation 2 3 2 35 3" xfId="19966" xr:uid="{356372EB-551D-46D8-AE6A-EDBE254B0ED7}"/>
    <cellStyle name="Calculation 2 3 2 35 4" xfId="22640" xr:uid="{D4836695-811A-43F8-B461-B172BABDE945}"/>
    <cellStyle name="Calculation 2 3 2 35 5" xfId="25463" xr:uid="{255953FC-436C-4DF1-AF17-4E29A0E5DE7A}"/>
    <cellStyle name="Calculation 2 3 2 35 6" xfId="28031" xr:uid="{6DAF3E78-15CD-4E1B-AF69-BC82317E4A4A}"/>
    <cellStyle name="Calculation 2 3 2 35 7" xfId="30578" xr:uid="{9A613B31-5D45-46A2-90CE-B3C6E904F1BB}"/>
    <cellStyle name="Calculation 2 3 2 35 8" xfId="33092" xr:uid="{AACAC9CA-8CD7-4F52-9288-70E5A1B12FFE}"/>
    <cellStyle name="Calculation 2 3 2 35 9" xfId="35492" xr:uid="{6D422176-7963-4628-889C-8AD94092B7FD}"/>
    <cellStyle name="Calculation 2 3 2 36" xfId="14268" xr:uid="{04406306-623F-48D5-9015-D01BE9618E1A}"/>
    <cellStyle name="Calculation 2 3 2 36 10" xfId="37980" xr:uid="{11FFF891-B20B-49BD-8172-ED0487106892}"/>
    <cellStyle name="Calculation 2 3 2 36 11" xfId="40472" xr:uid="{EBFD234C-2301-49EC-BD83-AB67A996B7BE}"/>
    <cellStyle name="Calculation 2 3 2 36 12" xfId="43120" xr:uid="{76382555-217A-417A-8731-7473F8DDF00E}"/>
    <cellStyle name="Calculation 2 3 2 36 2" xfId="17289" xr:uid="{5D43DBD4-A525-4570-ABA9-429DD468E878}"/>
    <cellStyle name="Calculation 2 3 2 36 3" xfId="20028" xr:uid="{6925A7C6-5AE8-4DF6-B2FD-6D9ADDE0615F}"/>
    <cellStyle name="Calculation 2 3 2 36 4" xfId="22701" xr:uid="{F2D2B4C1-449A-4FB6-8D88-161B04FA0FCE}"/>
    <cellStyle name="Calculation 2 3 2 36 5" xfId="25515" xr:uid="{43C4AEB4-5149-4F01-A441-EB77E2FFC629}"/>
    <cellStyle name="Calculation 2 3 2 36 6" xfId="28084" xr:uid="{9BD82399-A85E-489F-94B5-97AD73273C6A}"/>
    <cellStyle name="Calculation 2 3 2 36 7" xfId="30630" xr:uid="{E53B9CE2-EFDA-4A62-9434-F92BA1BD8B61}"/>
    <cellStyle name="Calculation 2 3 2 36 8" xfId="33144" xr:uid="{1C80562A-37CC-4860-AC4E-E1DD14AF3CCF}"/>
    <cellStyle name="Calculation 2 3 2 36 9" xfId="35543" xr:uid="{EBC9AB16-C14D-4C4F-96B7-4E9810F68FE0}"/>
    <cellStyle name="Calculation 2 3 2 4" xfId="11833" xr:uid="{4DF8E88B-5B8A-4CCD-8C9F-C8F57B403DA9}"/>
    <cellStyle name="Calculation 2 3 2 4 10" xfId="35767" xr:uid="{36C3150F-E2A9-40A2-85CD-1C76685F7283}"/>
    <cellStyle name="Calculation 2 3 2 4 11" xfId="38209" xr:uid="{EB5DC8A1-01A4-4047-9261-8E068F1CA5D8}"/>
    <cellStyle name="Calculation 2 3 2 4 12" xfId="40805" xr:uid="{ED783C78-3158-4305-B8D0-2983ED84D1A0}"/>
    <cellStyle name="Calculation 2 3 2 4 2" xfId="14886" xr:uid="{C1253BDB-EFA1-418A-90F5-4E67DBF55BE1}"/>
    <cellStyle name="Calculation 2 3 2 4 3" xfId="17660" xr:uid="{588AB650-552D-48B0-A020-3960777E50D8}"/>
    <cellStyle name="Calculation 2 3 2 4 4" xfId="20283" xr:uid="{24227361-47F3-45E3-9359-1EEE3B444372}"/>
    <cellStyle name="Calculation 2 3 2 4 5" xfId="23142" xr:uid="{5900296A-C172-4D2F-A83D-728996BBE14B}"/>
    <cellStyle name="Calculation 2 3 2 4 6" xfId="25701" xr:uid="{B64DAB8D-16EC-408C-ABCE-D8B55007FFD9}"/>
    <cellStyle name="Calculation 2 3 2 4 7" xfId="28302" xr:uid="{F2C47E2C-649A-43BD-8A05-DEA9AF18D21C}"/>
    <cellStyle name="Calculation 2 3 2 4 8" xfId="30977" xr:uid="{B500DDAA-C78F-4474-AA87-C54185E2CF3B}"/>
    <cellStyle name="Calculation 2 3 2 4 9" xfId="33376" xr:uid="{417C029D-51D8-40AF-9DD0-111DEB0EA18C}"/>
    <cellStyle name="Calculation 2 3 2 5" xfId="11864" xr:uid="{31FF6614-D88E-4597-B4C0-0B7AB0806525}"/>
    <cellStyle name="Calculation 2 3 2 5 10" xfId="35796" xr:uid="{E5ECC336-BF76-4142-89A1-17AF22778B5A}"/>
    <cellStyle name="Calculation 2 3 2 5 11" xfId="38238" xr:uid="{1259D0D0-AD23-4F85-8BF7-B593812A2735}"/>
    <cellStyle name="Calculation 2 3 2 5 12" xfId="40834" xr:uid="{3AC4D30A-C687-435A-87DD-8B5D1FC0D54D}"/>
    <cellStyle name="Calculation 2 3 2 5 2" xfId="14917" xr:uid="{165AA49B-A299-4184-A5C2-3E033C344549}"/>
    <cellStyle name="Calculation 2 3 2 5 3" xfId="17690" xr:uid="{59B88889-5D75-4987-80BA-E0B1AC709118}"/>
    <cellStyle name="Calculation 2 3 2 5 4" xfId="20313" xr:uid="{5B324CF6-F3BA-4028-A741-BAC245B3233E}"/>
    <cellStyle name="Calculation 2 3 2 5 5" xfId="23173" xr:uid="{2022DFCD-D47C-42A6-92C8-29E8BCADDB4F}"/>
    <cellStyle name="Calculation 2 3 2 5 6" xfId="25730" xr:uid="{739741C6-D86D-4265-A7D3-809529A295FC}"/>
    <cellStyle name="Calculation 2 3 2 5 7" xfId="28331" xr:uid="{0ED9C23C-0E4E-45A7-876F-7CB5AB26B852}"/>
    <cellStyle name="Calculation 2 3 2 5 8" xfId="31006" xr:uid="{FB19A92F-C23F-41D6-8F53-0A4E1D546BC1}"/>
    <cellStyle name="Calculation 2 3 2 5 9" xfId="33405" xr:uid="{880ACD4D-EAAA-4888-B7FC-8E87C8D5F21C}"/>
    <cellStyle name="Calculation 2 3 2 6" xfId="11706" xr:uid="{560925D5-489D-4F6F-A6B7-9AFFE9FA8368}"/>
    <cellStyle name="Calculation 2 3 2 6 10" xfId="35652" xr:uid="{76AAB293-8566-4337-B371-A23BF33F3F4D}"/>
    <cellStyle name="Calculation 2 3 2 6 11" xfId="38086" xr:uid="{3B7F5124-CD2D-48D9-8C6F-E91D9C0C0C6A}"/>
    <cellStyle name="Calculation 2 3 2 6 12" xfId="40678" xr:uid="{D8DAADE8-A10A-44E1-9FD1-4EBA79016570}"/>
    <cellStyle name="Calculation 2 3 2 6 2" xfId="14759" xr:uid="{F7A8B906-27DF-4964-B1BD-0129EF7DD7E1}"/>
    <cellStyle name="Calculation 2 3 2 6 3" xfId="17533" xr:uid="{B565AF36-F530-4A94-B44A-A4F7001AAFF4}"/>
    <cellStyle name="Calculation 2 3 2 6 4" xfId="20156" xr:uid="{AED12419-A5D3-4D95-972F-B4E0017AFDA8}"/>
    <cellStyle name="Calculation 2 3 2 6 5" xfId="23016" xr:uid="{0CE0C725-DE1B-4229-ADB7-EDD33657AED8}"/>
    <cellStyle name="Calculation 2 3 2 6 6" xfId="25574" xr:uid="{A14DEF07-0094-4FBA-94A1-35853EB4CD7A}"/>
    <cellStyle name="Calculation 2 3 2 6 7" xfId="28179" xr:uid="{CDF45359-9749-494C-B132-9290AC7FA361}"/>
    <cellStyle name="Calculation 2 3 2 6 8" xfId="30850" xr:uid="{51D72DBC-BAA0-4D52-8CB0-29EA8D59B515}"/>
    <cellStyle name="Calculation 2 3 2 6 9" xfId="33249" xr:uid="{A5980435-FC55-4CEF-B4A2-9ADBDEB5794E}"/>
    <cellStyle name="Calculation 2 3 2 7" xfId="11918" xr:uid="{4585CB53-3966-4088-9C13-5B21142C78E4}"/>
    <cellStyle name="Calculation 2 3 2 7 10" xfId="35850" xr:uid="{16F26C8B-7356-4D65-8575-DEB7DCF8C97B}"/>
    <cellStyle name="Calculation 2 3 2 7 11" xfId="38292" xr:uid="{31E767E0-5AAC-42D1-B95E-77519D5594E7}"/>
    <cellStyle name="Calculation 2 3 2 7 12" xfId="40888" xr:uid="{2E1C5ED4-2E0A-4244-955B-C3D747EC3DE2}"/>
    <cellStyle name="Calculation 2 3 2 7 2" xfId="14971" xr:uid="{5E38A972-DC08-4DF7-86D8-A314CB11AB04}"/>
    <cellStyle name="Calculation 2 3 2 7 3" xfId="17744" xr:uid="{5555F4DB-B4FE-4F6F-9D0B-CD5AE5793177}"/>
    <cellStyle name="Calculation 2 3 2 7 4" xfId="20367" xr:uid="{DDB77027-6377-48BC-B79B-087F1D14C2A7}"/>
    <cellStyle name="Calculation 2 3 2 7 5" xfId="23227" xr:uid="{73CE0CC8-41AC-4883-A204-513CE0CDE5A0}"/>
    <cellStyle name="Calculation 2 3 2 7 6" xfId="25784" xr:uid="{E83CD60A-E3BE-48DA-B1BF-4EFAA0084F49}"/>
    <cellStyle name="Calculation 2 3 2 7 7" xfId="28385" xr:uid="{B64CC38F-6CE0-490D-9254-E86D6F366AA1}"/>
    <cellStyle name="Calculation 2 3 2 7 8" xfId="31060" xr:uid="{E423B730-FEA4-4737-97B2-704ED3AA7698}"/>
    <cellStyle name="Calculation 2 3 2 7 9" xfId="33459" xr:uid="{7EE95B4D-A5D8-49D6-BEA5-39E231194A63}"/>
    <cellStyle name="Calculation 2 3 2 8" xfId="11938" xr:uid="{FF5FEBAD-DB6A-4777-A398-AAD8730603FD}"/>
    <cellStyle name="Calculation 2 3 2 8 10" xfId="35870" xr:uid="{C62EA21A-F54B-464D-ACE2-0F76BF6866E8}"/>
    <cellStyle name="Calculation 2 3 2 8 11" xfId="38312" xr:uid="{A2C41DA7-5D0B-4DEC-8591-F4FD0D3A8E47}"/>
    <cellStyle name="Calculation 2 3 2 8 12" xfId="40908" xr:uid="{9376D39B-2F8E-432A-B2E0-19ACBADD4F61}"/>
    <cellStyle name="Calculation 2 3 2 8 2" xfId="14991" xr:uid="{8EB5BBC1-A05F-4318-A279-6DAD3B1E6FB5}"/>
    <cellStyle name="Calculation 2 3 2 8 3" xfId="17764" xr:uid="{72766685-EDFC-430B-B07B-F949B7C546E7}"/>
    <cellStyle name="Calculation 2 3 2 8 4" xfId="20387" xr:uid="{9803F3BD-0E56-4A6D-8164-9BB3D9181011}"/>
    <cellStyle name="Calculation 2 3 2 8 5" xfId="23247" xr:uid="{13826206-D635-49E2-A6E7-1A58A2DC7057}"/>
    <cellStyle name="Calculation 2 3 2 8 6" xfId="25804" xr:uid="{0AE3CE33-1FC9-4444-BBA1-43665EADC949}"/>
    <cellStyle name="Calculation 2 3 2 8 7" xfId="28405" xr:uid="{38DD8C11-98B3-4FE9-8931-40CADC11EAB6}"/>
    <cellStyle name="Calculation 2 3 2 8 8" xfId="31080" xr:uid="{AC391ECD-F727-4146-B34F-A4ED97075BA8}"/>
    <cellStyle name="Calculation 2 3 2 8 9" xfId="33479" xr:uid="{BEAB5BD0-9067-4866-82DE-0A1B9EBD5266}"/>
    <cellStyle name="Calculation 2 3 2 9" xfId="11987" xr:uid="{31AFAC3E-9A84-437F-AF7B-7BFBF65A8C5F}"/>
    <cellStyle name="Calculation 2 3 2 9 10" xfId="35919" xr:uid="{25AD0AC6-8CD6-487B-9C9D-DC4579642FFD}"/>
    <cellStyle name="Calculation 2 3 2 9 11" xfId="38361" xr:uid="{AA3918E0-E469-493B-BADD-7D0C5DBCA850}"/>
    <cellStyle name="Calculation 2 3 2 9 12" xfId="40957" xr:uid="{D4328EAC-BBB1-4342-BA7E-C20A09007A4E}"/>
    <cellStyle name="Calculation 2 3 2 9 2" xfId="15040" xr:uid="{03D3C324-6830-48A1-9E8F-BB96AF89FC6F}"/>
    <cellStyle name="Calculation 2 3 2 9 3" xfId="17813" xr:uid="{FAE37245-9379-4C82-8C14-C09879E9F00A}"/>
    <cellStyle name="Calculation 2 3 2 9 4" xfId="20436" xr:uid="{5A6FEAA3-00E3-4443-BCF3-C4F397160780}"/>
    <cellStyle name="Calculation 2 3 2 9 5" xfId="23296" xr:uid="{A83958A5-5C97-4C2E-A4D2-AC7AF723C704}"/>
    <cellStyle name="Calculation 2 3 2 9 6" xfId="25853" xr:uid="{E7EF5420-0DC1-48E7-9FBD-85E9C2E9049C}"/>
    <cellStyle name="Calculation 2 3 2 9 7" xfId="28454" xr:uid="{022CA6E3-5509-4C78-BB02-B0A3E904E88F}"/>
    <cellStyle name="Calculation 2 3 2 9 8" xfId="31129" xr:uid="{C1FA14F9-B07B-4C99-A6EC-9B12A347A80E}"/>
    <cellStyle name="Calculation 2 3 2 9 9" xfId="33528" xr:uid="{08B519FD-B549-4C30-8A12-32C5DF7EE392}"/>
    <cellStyle name="Calculation 2 3 20" xfId="14085" xr:uid="{AE95C359-C751-4F8D-8050-54FA0A406280}"/>
    <cellStyle name="Calculation 2 3 20 10" xfId="37808" xr:uid="{994030B8-CAD4-49E3-A0BF-D7DDEA730C77}"/>
    <cellStyle name="Calculation 2 3 20 11" xfId="40301" xr:uid="{3D64FE7C-7D1C-4C83-9D2D-F7A28413CD23}"/>
    <cellStyle name="Calculation 2 3 20 12" xfId="42948" xr:uid="{CA906F28-6BBC-4C60-BF34-6FA4169CB8FF}"/>
    <cellStyle name="Calculation 2 3 20 2" xfId="17106" xr:uid="{4A6C22B8-0342-4AFE-BD02-3D44A794DACA}"/>
    <cellStyle name="Calculation 2 3 20 3" xfId="19846" xr:uid="{4F74BF20-BFF5-4388-9086-A8C7A939AF43}"/>
    <cellStyle name="Calculation 2 3 20 4" xfId="22520" xr:uid="{A171A06C-B035-46AA-A32E-440534452E25}"/>
    <cellStyle name="Calculation 2 3 20 5" xfId="25343" xr:uid="{70510452-E316-404F-91A4-D0DFFB3EFB97}"/>
    <cellStyle name="Calculation 2 3 20 6" xfId="27911" xr:uid="{DE6E450D-4057-4F81-AEDE-B7D94EB9C651}"/>
    <cellStyle name="Calculation 2 3 20 7" xfId="30458" xr:uid="{83F63BE7-19D6-44A1-85AF-AABDC00E7965}"/>
    <cellStyle name="Calculation 2 3 20 8" xfId="32972" xr:uid="{BBCA5007-5B13-46DC-B90C-826E0ABE8810}"/>
    <cellStyle name="Calculation 2 3 20 9" xfId="35372" xr:uid="{C0A37CAC-7068-4E56-A445-32C9D6C61039}"/>
    <cellStyle name="Calculation 2 3 21" xfId="14120" xr:uid="{3977490B-85FA-4686-936A-F4A58D8E4FDB}"/>
    <cellStyle name="Calculation 2 3 21 10" xfId="37843" xr:uid="{A44146E5-10D2-484F-A728-8D2C561D8EA7}"/>
    <cellStyle name="Calculation 2 3 21 11" xfId="40336" xr:uid="{4D776CF2-0B99-42F6-866F-A63F5C79C311}"/>
    <cellStyle name="Calculation 2 3 21 12" xfId="42983" xr:uid="{E18CEF71-6090-4A2F-B8A4-B9889039AD98}"/>
    <cellStyle name="Calculation 2 3 21 2" xfId="17141" xr:uid="{3372BE8F-856F-4EE9-AE9B-86C683C91920}"/>
    <cellStyle name="Calculation 2 3 21 3" xfId="19881" xr:uid="{D9737155-15DA-4D98-A715-1E2CEBB0C12F}"/>
    <cellStyle name="Calculation 2 3 21 4" xfId="22555" xr:uid="{152D05A0-1832-4D38-A7D9-3B4920A30212}"/>
    <cellStyle name="Calculation 2 3 21 5" xfId="25378" xr:uid="{E915A105-32EA-44F4-AA1E-0B3C0207BF46}"/>
    <cellStyle name="Calculation 2 3 21 6" xfId="27946" xr:uid="{CF916D9F-B7DC-4069-9A5C-E0E63C479A36}"/>
    <cellStyle name="Calculation 2 3 21 7" xfId="30493" xr:uid="{08C38921-E79F-405E-8045-10C2FDCE8D71}"/>
    <cellStyle name="Calculation 2 3 21 8" xfId="33007" xr:uid="{05A09C1F-8513-4453-B527-DFA530753E48}"/>
    <cellStyle name="Calculation 2 3 21 9" xfId="35407" xr:uid="{8837AB80-E3A2-4F97-B095-C63956460AF5}"/>
    <cellStyle name="Calculation 2 3 3" xfId="11275" xr:uid="{F6E98799-A121-4A02-A6B5-140697EF4180}"/>
    <cellStyle name="Calculation 2 3 3 10" xfId="10727" xr:uid="{1B868C19-7711-4361-B501-C0F71707230D}"/>
    <cellStyle name="Calculation 2 3 3 11" xfId="22831" xr:uid="{B8CD7F04-01FB-4120-9420-9C22D46E6FBD}"/>
    <cellStyle name="Calculation 2 3 3 12" xfId="26247" xr:uid="{8A3108C8-3FAD-4220-9B4C-5F70179E42DD}"/>
    <cellStyle name="Calculation 2 3 3 2" xfId="14347" xr:uid="{2A81A338-2325-442D-A673-AC528D60571A}"/>
    <cellStyle name="Calculation 2 3 3 3" xfId="10446" xr:uid="{898A9000-66FF-4CD8-9B51-B6D76BEB35F4}"/>
    <cellStyle name="Calculation 2 3 3 4" xfId="9898" xr:uid="{E3AD9C7A-1DD5-471A-8000-3447CF17D8CE}"/>
    <cellStyle name="Calculation 2 3 3 5" xfId="16313" xr:uid="{394F851C-2FDE-4084-9208-8825BF2DCD21}"/>
    <cellStyle name="Calculation 2 3 3 6" xfId="10492" xr:uid="{2BC53258-0797-4E9A-9262-67EA77B351DA}"/>
    <cellStyle name="Calculation 2 3 3 7" xfId="10227" xr:uid="{90C1B4E0-F979-49FC-A87E-0F0A8432E9F8}"/>
    <cellStyle name="Calculation 2 3 3 8" xfId="15701" xr:uid="{51146EF9-0CFE-4B18-85D1-9EECF91C606A}"/>
    <cellStyle name="Calculation 2 3 3 9" xfId="11013" xr:uid="{AA6605CD-BF4B-4C71-8189-0E7E211475C4}"/>
    <cellStyle name="Calculation 2 3 4" xfId="11742" xr:uid="{B8BDC219-4D55-4F0B-BEE9-CB32EC31B170}"/>
    <cellStyle name="Calculation 2 3 4 10" xfId="35688" xr:uid="{A09900E7-E6B7-4EC6-A465-4769B83B3628}"/>
    <cellStyle name="Calculation 2 3 4 11" xfId="38122" xr:uid="{65BB3C28-FE72-4F4E-8D24-D99C8471C13D}"/>
    <cellStyle name="Calculation 2 3 4 12" xfId="40714" xr:uid="{91101477-CC46-49BA-BC07-1658DE001766}"/>
    <cellStyle name="Calculation 2 3 4 2" xfId="14795" xr:uid="{28A4C6B6-4896-4382-9F6C-C2305BA78875}"/>
    <cellStyle name="Calculation 2 3 4 3" xfId="17569" xr:uid="{855FF340-9244-404C-84A3-AF616DC7538F}"/>
    <cellStyle name="Calculation 2 3 4 4" xfId="20192" xr:uid="{79E6721D-1B58-48FA-BC96-1965ED6EEDCF}"/>
    <cellStyle name="Calculation 2 3 4 5" xfId="23052" xr:uid="{85208AC7-5258-409B-AD6D-C8EC52524977}"/>
    <cellStyle name="Calculation 2 3 4 6" xfId="25610" xr:uid="{336441A6-9B5E-4A5E-BF39-8F87CB92D8CA}"/>
    <cellStyle name="Calculation 2 3 4 7" xfId="28215" xr:uid="{0BD4858A-9902-43A4-B6C9-8057473BE535}"/>
    <cellStyle name="Calculation 2 3 4 8" xfId="30886" xr:uid="{6C6A4A5B-AAE9-4F13-8EE8-22271A6A7B8E}"/>
    <cellStyle name="Calculation 2 3 4 9" xfId="33285" xr:uid="{DBF4341B-1B8E-4D82-8151-5679BAD52EA6}"/>
    <cellStyle name="Calculation 2 3 5" xfId="11778" xr:uid="{694299AE-4465-49A6-9213-BFBB4255FF5A}"/>
    <cellStyle name="Calculation 2 3 5 10" xfId="35714" xr:uid="{CA9A6FDF-3626-4008-9C80-2AC4E26B8EA5}"/>
    <cellStyle name="Calculation 2 3 5 11" xfId="38154" xr:uid="{072CBED1-0C92-4E4F-9B13-1FB819F191F8}"/>
    <cellStyle name="Calculation 2 3 5 12" xfId="40750" xr:uid="{BFC310C1-7C68-4386-9CD1-1C5FD06DB14B}"/>
    <cellStyle name="Calculation 2 3 5 2" xfId="14831" xr:uid="{DE6FF80B-89DE-4BED-81C6-0BCD34932920}"/>
    <cellStyle name="Calculation 2 3 5 3" xfId="17605" xr:uid="{129B7317-0A91-43E5-B65A-F2FE76B06191}"/>
    <cellStyle name="Calculation 2 3 5 4" xfId="20228" xr:uid="{304150A7-F791-4AA2-BF92-063EB78F47D6}"/>
    <cellStyle name="Calculation 2 3 5 5" xfId="23087" xr:uid="{F200B261-C963-476F-AB22-CC76A421093E}"/>
    <cellStyle name="Calculation 2 3 5 6" xfId="25646" xr:uid="{79898B7B-6F6E-4786-9AEA-785DB090D35B}"/>
    <cellStyle name="Calculation 2 3 5 7" xfId="28247" xr:uid="{F70BA9CC-9F7E-463E-929E-B023BB938048}"/>
    <cellStyle name="Calculation 2 3 5 8" xfId="30922" xr:uid="{1C9ACC5E-9D88-4D83-A43A-A8F1BE1EE669}"/>
    <cellStyle name="Calculation 2 3 5 9" xfId="33321" xr:uid="{131C79C2-2401-4196-817A-2C3CDD5FC18C}"/>
    <cellStyle name="Calculation 2 3 6" xfId="11886" xr:uid="{E7DD308B-03CE-4C4D-90AC-E58993759894}"/>
    <cellStyle name="Calculation 2 3 6 10" xfId="35818" xr:uid="{6A70D392-33B8-4FA5-8629-95AC226645D4}"/>
    <cellStyle name="Calculation 2 3 6 11" xfId="38260" xr:uid="{679A906E-7174-42E9-8955-F1E729248C80}"/>
    <cellStyle name="Calculation 2 3 6 12" xfId="40856" xr:uid="{78D10EBA-9B15-4988-9D17-C7BA68F650FB}"/>
    <cellStyle name="Calculation 2 3 6 2" xfId="14939" xr:uid="{E2079A4F-713A-470D-8E78-B3F11637725A}"/>
    <cellStyle name="Calculation 2 3 6 3" xfId="17712" xr:uid="{2ECF3E14-F2FF-446F-A8F8-59274897DF14}"/>
    <cellStyle name="Calculation 2 3 6 4" xfId="20335" xr:uid="{1C1FF728-0E42-4FAA-875D-F46900016957}"/>
    <cellStyle name="Calculation 2 3 6 5" xfId="23195" xr:uid="{ECD5226D-E509-4315-9D4A-6FBB4EE44AB4}"/>
    <cellStyle name="Calculation 2 3 6 6" xfId="25752" xr:uid="{6FD5F5A7-23F1-4015-8C5C-C4C9E8928690}"/>
    <cellStyle name="Calculation 2 3 6 7" xfId="28353" xr:uid="{5B1E225C-CBCE-4A81-BE18-76F8E9705012}"/>
    <cellStyle name="Calculation 2 3 6 8" xfId="31028" xr:uid="{7998B259-AF89-4FD2-9BA3-FEC135D15C79}"/>
    <cellStyle name="Calculation 2 3 6 9" xfId="33427" xr:uid="{003BB286-F477-457D-9C2D-56E84A6FF183}"/>
    <cellStyle name="Calculation 2 3 7" xfId="11961" xr:uid="{F34B063C-A1DC-4B67-85B8-F72ACAEDC18A}"/>
    <cellStyle name="Calculation 2 3 7 10" xfId="35893" xr:uid="{93890B7D-6CF9-4A4D-949A-B529C24D8BE9}"/>
    <cellStyle name="Calculation 2 3 7 11" xfId="38335" xr:uid="{A532276E-FE66-4610-9379-BFA53DDE43A1}"/>
    <cellStyle name="Calculation 2 3 7 12" xfId="40931" xr:uid="{7D61FD03-9478-4789-AAC7-83480B34DC8C}"/>
    <cellStyle name="Calculation 2 3 7 2" xfId="15014" xr:uid="{9949E03D-2845-447E-8B3A-C9C403626AB3}"/>
    <cellStyle name="Calculation 2 3 7 3" xfId="17787" xr:uid="{F3BE232F-EC4E-4872-A1F9-A839C1A55A87}"/>
    <cellStyle name="Calculation 2 3 7 4" xfId="20410" xr:uid="{C81C2895-4375-440A-8D3D-EA6C1877438E}"/>
    <cellStyle name="Calculation 2 3 7 5" xfId="23270" xr:uid="{2A5BE400-1186-4279-8048-1F8A0FC050FC}"/>
    <cellStyle name="Calculation 2 3 7 6" xfId="25827" xr:uid="{45E6528D-4511-4A68-BFC7-730C0DFE624B}"/>
    <cellStyle name="Calculation 2 3 7 7" xfId="28428" xr:uid="{C2B3C8CA-9610-4873-B955-BC6DE5462166}"/>
    <cellStyle name="Calculation 2 3 7 8" xfId="31103" xr:uid="{B08A3554-50F7-46C6-AADB-2ECEEF30A23C}"/>
    <cellStyle name="Calculation 2 3 7 9" xfId="33502" xr:uid="{ABAB8670-087A-4022-9EFE-9A9547C450C4}"/>
    <cellStyle name="Calculation 2 3 8" xfId="13271" xr:uid="{0594D309-53F6-4679-8334-7D06DA252362}"/>
    <cellStyle name="Calculation 2 3 8 10" xfId="36997" xr:uid="{FCAA9C20-45D0-4738-ACEA-ABE6511538DB}"/>
    <cellStyle name="Calculation 2 3 8 11" xfId="39489" xr:uid="{F9B18EC5-8654-4938-8D0E-DBD649FE9DE3}"/>
    <cellStyle name="Calculation 2 3 8 12" xfId="42136" xr:uid="{1E117D78-4B1B-4B46-A7B5-D48C3C9EFAC8}"/>
    <cellStyle name="Calculation 2 3 8 2" xfId="16292" xr:uid="{28B89E94-FF16-43C6-BBBE-FE3AB30B8C40}"/>
    <cellStyle name="Calculation 2 3 8 3" xfId="19033" xr:uid="{EE7B91DF-C35A-4051-BBDD-85E8E8B9B65A}"/>
    <cellStyle name="Calculation 2 3 8 4" xfId="21706" xr:uid="{895D0581-36F2-4A12-A2A4-2FD3E0DA3944}"/>
    <cellStyle name="Calculation 2 3 8 5" xfId="24529" xr:uid="{7151E8FC-0F75-452F-BE65-008D0C666648}"/>
    <cellStyle name="Calculation 2 3 8 6" xfId="27097" xr:uid="{88ADE61E-1AEF-4824-A328-7EBA1800358A}"/>
    <cellStyle name="Calculation 2 3 8 7" xfId="29644" xr:uid="{AACC569E-AEF7-4100-9060-EC34ACBD0B74}"/>
    <cellStyle name="Calculation 2 3 8 8" xfId="32159" xr:uid="{C6BB3275-6309-47B9-B2C1-DF79F3637621}"/>
    <cellStyle name="Calculation 2 3 8 9" xfId="34558" xr:uid="{5CF156D1-B3BD-43A7-A74E-1D86E9495A2F}"/>
    <cellStyle name="Calculation 2 3 9" xfId="13314" xr:uid="{3CCCE2F3-1A0F-4EB3-A018-408B00B3CDD8}"/>
    <cellStyle name="Calculation 2 3 9 10" xfId="37037" xr:uid="{0F57A848-E0E9-4E10-A6F0-80FEBC7296C9}"/>
    <cellStyle name="Calculation 2 3 9 11" xfId="39530" xr:uid="{AF2B795C-ED7B-4589-B099-804A62EDE785}"/>
    <cellStyle name="Calculation 2 3 9 12" xfId="42177" xr:uid="{4EB88B71-3465-4243-ABCC-7E522D5FBE39}"/>
    <cellStyle name="Calculation 2 3 9 2" xfId="16335" xr:uid="{6F2DE1E9-940B-4057-B30E-827144E33CA1}"/>
    <cellStyle name="Calculation 2 3 9 3" xfId="19075" xr:uid="{B192571A-90D5-4E4D-9E82-E6A1C347B5F7}"/>
    <cellStyle name="Calculation 2 3 9 4" xfId="21749" xr:uid="{0C327D69-DFE0-4960-92A8-1D8B0FF79F6A}"/>
    <cellStyle name="Calculation 2 3 9 5" xfId="24572" xr:uid="{358151E4-2209-41CF-A942-7A365A463BB3}"/>
    <cellStyle name="Calculation 2 3 9 6" xfId="27140" xr:uid="{18414B07-3B81-4EE6-A1EA-38349B90D152}"/>
    <cellStyle name="Calculation 2 3 9 7" xfId="29687" xr:uid="{207C2BB0-F472-4045-A962-F91047AE1B41}"/>
    <cellStyle name="Calculation 2 3 9 8" xfId="32201" xr:uid="{032E31EC-1819-4875-B668-4E0758B72DFE}"/>
    <cellStyle name="Calculation 2 3 9 9" xfId="34601" xr:uid="{405ADCEB-61D7-4892-AACF-E04D44C4F3A9}"/>
    <cellStyle name="Calculation 2 4" xfId="1400" xr:uid="{00000000-0005-0000-0000-000007030000}"/>
    <cellStyle name="Calculation 2 5" xfId="1401" xr:uid="{00000000-0005-0000-0000-000008030000}"/>
    <cellStyle name="Calculation 2 6" xfId="1402" xr:uid="{00000000-0005-0000-0000-000009030000}"/>
    <cellStyle name="Calculation 2 7" xfId="1403" xr:uid="{00000000-0005-0000-0000-00000A030000}"/>
    <cellStyle name="Calculation 2 8" xfId="1404" xr:uid="{00000000-0005-0000-0000-00000B030000}"/>
    <cellStyle name="Calculation 2 9" xfId="1405" xr:uid="{00000000-0005-0000-0000-00000C030000}"/>
    <cellStyle name="Calculation 3" xfId="1406" xr:uid="{00000000-0005-0000-0000-00000D030000}"/>
    <cellStyle name="Case" xfId="1407" xr:uid="{00000000-0005-0000-0000-00000E030000}"/>
    <cellStyle name="Cellule liée" xfId="1408" xr:uid="{00000000-0005-0000-0000-00000F030000}"/>
    <cellStyle name="Check" xfId="1409" xr:uid="{00000000-0005-0000-0000-000010030000}"/>
    <cellStyle name="Check Cell 2" xfId="37" xr:uid="{00000000-0005-0000-0000-000011030000}"/>
    <cellStyle name="Check Cell 2 2" xfId="1410" xr:uid="{00000000-0005-0000-0000-000012030000}"/>
    <cellStyle name="Check Cell 2 3" xfId="1411" xr:uid="{00000000-0005-0000-0000-000013030000}"/>
    <cellStyle name="Check Cell 2 4" xfId="1412" xr:uid="{00000000-0005-0000-0000-000014030000}"/>
    <cellStyle name="Check Cell 2 5" xfId="1413" xr:uid="{00000000-0005-0000-0000-000015030000}"/>
    <cellStyle name="Check Cell 2 6" xfId="1414" xr:uid="{00000000-0005-0000-0000-000016030000}"/>
    <cellStyle name="Check Cell 2 7" xfId="1415" xr:uid="{00000000-0005-0000-0000-000017030000}"/>
    <cellStyle name="Check Cell 2 8" xfId="1416" xr:uid="{00000000-0005-0000-0000-000018030000}"/>
    <cellStyle name="Check Cell 2 9" xfId="1417" xr:uid="{00000000-0005-0000-0000-000019030000}"/>
    <cellStyle name="Check Cell 3" xfId="1418" xr:uid="{00000000-0005-0000-0000-00001A030000}"/>
    <cellStyle name="Chiffre" xfId="1419" xr:uid="{00000000-0005-0000-0000-00001B030000}"/>
    <cellStyle name="Colhead_left" xfId="1420" xr:uid="{00000000-0005-0000-0000-00001C030000}"/>
    <cellStyle name="ColHeading" xfId="1421" xr:uid="{00000000-0005-0000-0000-00001D030000}"/>
    <cellStyle name="Column Title" xfId="1422" xr:uid="{00000000-0005-0000-0000-00001E030000}"/>
    <cellStyle name="ColumnHeadings" xfId="1423" xr:uid="{00000000-0005-0000-0000-00001F030000}"/>
    <cellStyle name="ColumnHeadings2" xfId="1424" xr:uid="{00000000-0005-0000-0000-000020030000}"/>
    <cellStyle name="Comma" xfId="71" builtinId="3"/>
    <cellStyle name="Comma  - Style1" xfId="1425" xr:uid="{00000000-0005-0000-0000-000022030000}"/>
    <cellStyle name="Comma  - Style2" xfId="1426" xr:uid="{00000000-0005-0000-0000-000023030000}"/>
    <cellStyle name="Comma  - Style3" xfId="1427" xr:uid="{00000000-0005-0000-0000-000024030000}"/>
    <cellStyle name="Comma  - Style4" xfId="1428" xr:uid="{00000000-0005-0000-0000-000025030000}"/>
    <cellStyle name="Comma  - Style5" xfId="1429" xr:uid="{00000000-0005-0000-0000-000026030000}"/>
    <cellStyle name="Comma  - Style6" xfId="1430" xr:uid="{00000000-0005-0000-0000-000027030000}"/>
    <cellStyle name="Comma  - Style7" xfId="1431" xr:uid="{00000000-0005-0000-0000-000028030000}"/>
    <cellStyle name="Comma  - Style8" xfId="1432" xr:uid="{00000000-0005-0000-0000-000029030000}"/>
    <cellStyle name="Comma ," xfId="1433" xr:uid="{00000000-0005-0000-0000-00002A030000}"/>
    <cellStyle name="Comma [00]" xfId="1434" xr:uid="{00000000-0005-0000-0000-00002B030000}"/>
    <cellStyle name="Comma [1]" xfId="1435" xr:uid="{00000000-0005-0000-0000-00002C030000}"/>
    <cellStyle name="Comma [2]" xfId="1436" xr:uid="{00000000-0005-0000-0000-00002D030000}"/>
    <cellStyle name="Comma [3]" xfId="1437" xr:uid="{00000000-0005-0000-0000-00002E030000}"/>
    <cellStyle name="Comma 0" xfId="1438" xr:uid="{00000000-0005-0000-0000-00002F030000}"/>
    <cellStyle name="Comma 0*" xfId="1439" xr:uid="{00000000-0005-0000-0000-000030030000}"/>
    <cellStyle name="Comma 10" xfId="1440" xr:uid="{00000000-0005-0000-0000-000031030000}"/>
    <cellStyle name="Comma 10 2" xfId="1441" xr:uid="{00000000-0005-0000-0000-000032030000}"/>
    <cellStyle name="Comma 10 3" xfId="1442" xr:uid="{00000000-0005-0000-0000-000033030000}"/>
    <cellStyle name="Comma 10 4" xfId="1443" xr:uid="{00000000-0005-0000-0000-000034030000}"/>
    <cellStyle name="Comma 10 5" xfId="1444" xr:uid="{00000000-0005-0000-0000-000035030000}"/>
    <cellStyle name="Comma 11" xfId="1445" xr:uid="{00000000-0005-0000-0000-000036030000}"/>
    <cellStyle name="Comma 12" xfId="1446" xr:uid="{00000000-0005-0000-0000-000037030000}"/>
    <cellStyle name="Comma 13" xfId="132" xr:uid="{00000000-0005-0000-0000-000038030000}"/>
    <cellStyle name="Comma 14" xfId="6210" xr:uid="{00000000-0005-0000-0000-000039030000}"/>
    <cellStyle name="Comma 15" xfId="6262" xr:uid="{00000000-0005-0000-0000-00003A030000}"/>
    <cellStyle name="Comma 16" xfId="6264" xr:uid="{00000000-0005-0000-0000-00003B030000}"/>
    <cellStyle name="Comma 17" xfId="6263" xr:uid="{00000000-0005-0000-0000-00003C030000}"/>
    <cellStyle name="Comma 2" xfId="1" xr:uid="{00000000-0005-0000-0000-00003D030000}"/>
    <cellStyle name="Comma 2 10" xfId="1447" xr:uid="{00000000-0005-0000-0000-00003E030000}"/>
    <cellStyle name="Comma 2 11" xfId="1448" xr:uid="{00000000-0005-0000-0000-00003F030000}"/>
    <cellStyle name="Comma 2 11 2" xfId="1449" xr:uid="{00000000-0005-0000-0000-000040030000}"/>
    <cellStyle name="Comma 2 11 2 2" xfId="1450" xr:uid="{00000000-0005-0000-0000-000041030000}"/>
    <cellStyle name="Comma 2 11 3" xfId="1451" xr:uid="{00000000-0005-0000-0000-000042030000}"/>
    <cellStyle name="Comma 2 12" xfId="1452" xr:uid="{00000000-0005-0000-0000-000043030000}"/>
    <cellStyle name="Comma 2 12 2" xfId="1453" xr:uid="{00000000-0005-0000-0000-000044030000}"/>
    <cellStyle name="Comma 2 13" xfId="1454" xr:uid="{00000000-0005-0000-0000-000045030000}"/>
    <cellStyle name="Comma 2 14" xfId="1455" xr:uid="{00000000-0005-0000-0000-000046030000}"/>
    <cellStyle name="Comma 2 15" xfId="1456" xr:uid="{00000000-0005-0000-0000-000047030000}"/>
    <cellStyle name="Comma 2 16" xfId="1457" xr:uid="{00000000-0005-0000-0000-000048030000}"/>
    <cellStyle name="Comma 2 17" xfId="1458" xr:uid="{00000000-0005-0000-0000-000049030000}"/>
    <cellStyle name="Comma 2 18" xfId="1459" xr:uid="{00000000-0005-0000-0000-00004A030000}"/>
    <cellStyle name="Comma 2 19" xfId="1460" xr:uid="{00000000-0005-0000-0000-00004B030000}"/>
    <cellStyle name="Comma 2 2" xfId="2" xr:uid="{00000000-0005-0000-0000-00004C030000}"/>
    <cellStyle name="Comma 2 2 10" xfId="1461" xr:uid="{00000000-0005-0000-0000-00004D030000}"/>
    <cellStyle name="Comma 2 2 11" xfId="1462" xr:uid="{00000000-0005-0000-0000-00004E030000}"/>
    <cellStyle name="Comma 2 2 2" xfId="1463" xr:uid="{00000000-0005-0000-0000-00004F030000}"/>
    <cellStyle name="Comma 2 2 2 2" xfId="1464" xr:uid="{00000000-0005-0000-0000-000050030000}"/>
    <cellStyle name="Comma 2 2 3" xfId="1465" xr:uid="{00000000-0005-0000-0000-000051030000}"/>
    <cellStyle name="Comma 2 2 4" xfId="1466" xr:uid="{00000000-0005-0000-0000-000052030000}"/>
    <cellStyle name="Comma 2 2 5" xfId="1467" xr:uid="{00000000-0005-0000-0000-000053030000}"/>
    <cellStyle name="Comma 2 2 6" xfId="1468" xr:uid="{00000000-0005-0000-0000-000054030000}"/>
    <cellStyle name="Comma 2 2 7" xfId="1469" xr:uid="{00000000-0005-0000-0000-000055030000}"/>
    <cellStyle name="Comma 2 2 8" xfId="1470" xr:uid="{00000000-0005-0000-0000-000056030000}"/>
    <cellStyle name="Comma 2 2 9" xfId="1471" xr:uid="{00000000-0005-0000-0000-000057030000}"/>
    <cellStyle name="Comma 2 3" xfId="39" xr:uid="{00000000-0005-0000-0000-000058030000}"/>
    <cellStyle name="Comma 2 3 2" xfId="1472" xr:uid="{00000000-0005-0000-0000-000059030000}"/>
    <cellStyle name="Comma 2 3 3" xfId="1473" xr:uid="{00000000-0005-0000-0000-00005A030000}"/>
    <cellStyle name="Comma 2 3 4" xfId="1474" xr:uid="{00000000-0005-0000-0000-00005B030000}"/>
    <cellStyle name="Comma 2 3 5" xfId="1475" xr:uid="{00000000-0005-0000-0000-00005C030000}"/>
    <cellStyle name="Comma 2 3 6" xfId="1476" xr:uid="{00000000-0005-0000-0000-00005D030000}"/>
    <cellStyle name="Comma 2 3 7" xfId="1477" xr:uid="{00000000-0005-0000-0000-00005E030000}"/>
    <cellStyle name="Comma 2 3 8" xfId="1478" xr:uid="{00000000-0005-0000-0000-00005F030000}"/>
    <cellStyle name="Comma 2 4" xfId="1479" xr:uid="{00000000-0005-0000-0000-000060030000}"/>
    <cellStyle name="Comma 2 4 2" xfId="1480" xr:uid="{00000000-0005-0000-0000-000061030000}"/>
    <cellStyle name="Comma 2 4 3" xfId="1481" xr:uid="{00000000-0005-0000-0000-000062030000}"/>
    <cellStyle name="Comma 2 5" xfId="1482" xr:uid="{00000000-0005-0000-0000-000063030000}"/>
    <cellStyle name="Comma 2 5 2" xfId="1483" xr:uid="{00000000-0005-0000-0000-000064030000}"/>
    <cellStyle name="Comma 2 5 2 2" xfId="1484" xr:uid="{00000000-0005-0000-0000-000065030000}"/>
    <cellStyle name="Comma 2 5 2 2 2" xfId="1485" xr:uid="{00000000-0005-0000-0000-000066030000}"/>
    <cellStyle name="Comma 2 5 2 2 2 2" xfId="1486" xr:uid="{00000000-0005-0000-0000-000067030000}"/>
    <cellStyle name="Comma 2 5 2 2 3" xfId="1487" xr:uid="{00000000-0005-0000-0000-000068030000}"/>
    <cellStyle name="Comma 2 5 2 3" xfId="1488" xr:uid="{00000000-0005-0000-0000-000069030000}"/>
    <cellStyle name="Comma 2 5 2 3 2" xfId="1489" xr:uid="{00000000-0005-0000-0000-00006A030000}"/>
    <cellStyle name="Comma 2 5 2 4" xfId="1490" xr:uid="{00000000-0005-0000-0000-00006B030000}"/>
    <cellStyle name="Comma 2 5 3" xfId="1491" xr:uid="{00000000-0005-0000-0000-00006C030000}"/>
    <cellStyle name="Comma 2 5 3 2" xfId="1492" xr:uid="{00000000-0005-0000-0000-00006D030000}"/>
    <cellStyle name="Comma 2 5 3 2 2" xfId="1493" xr:uid="{00000000-0005-0000-0000-00006E030000}"/>
    <cellStyle name="Comma 2 5 3 2 2 2" xfId="1494" xr:uid="{00000000-0005-0000-0000-00006F030000}"/>
    <cellStyle name="Comma 2 5 3 2 3" xfId="1495" xr:uid="{00000000-0005-0000-0000-000070030000}"/>
    <cellStyle name="Comma 2 5 3 3" xfId="1496" xr:uid="{00000000-0005-0000-0000-000071030000}"/>
    <cellStyle name="Comma 2 5 3 3 2" xfId="1497" xr:uid="{00000000-0005-0000-0000-000072030000}"/>
    <cellStyle name="Comma 2 5 3 4" xfId="1498" xr:uid="{00000000-0005-0000-0000-000073030000}"/>
    <cellStyle name="Comma 2 5 4" xfId="1499" xr:uid="{00000000-0005-0000-0000-000074030000}"/>
    <cellStyle name="Comma 2 5 4 2" xfId="1500" xr:uid="{00000000-0005-0000-0000-000075030000}"/>
    <cellStyle name="Comma 2 5 4 2 2" xfId="1501" xr:uid="{00000000-0005-0000-0000-000076030000}"/>
    <cellStyle name="Comma 2 5 4 3" xfId="1502" xr:uid="{00000000-0005-0000-0000-000077030000}"/>
    <cellStyle name="Comma 2 5 5" xfId="1503" xr:uid="{00000000-0005-0000-0000-000078030000}"/>
    <cellStyle name="Comma 2 5 5 2" xfId="1504" xr:uid="{00000000-0005-0000-0000-000079030000}"/>
    <cellStyle name="Comma 2 5 6" xfId="1505" xr:uid="{00000000-0005-0000-0000-00007A030000}"/>
    <cellStyle name="Comma 2 6" xfId="1506" xr:uid="{00000000-0005-0000-0000-00007B030000}"/>
    <cellStyle name="Comma 2 6 2" xfId="1507" xr:uid="{00000000-0005-0000-0000-00007C030000}"/>
    <cellStyle name="Comma 2 6 2 2" xfId="1508" xr:uid="{00000000-0005-0000-0000-00007D030000}"/>
    <cellStyle name="Comma 2 6 2 2 2" xfId="1509" xr:uid="{00000000-0005-0000-0000-00007E030000}"/>
    <cellStyle name="Comma 2 6 2 3" xfId="1510" xr:uid="{00000000-0005-0000-0000-00007F030000}"/>
    <cellStyle name="Comma 2 6 3" xfId="1511" xr:uid="{00000000-0005-0000-0000-000080030000}"/>
    <cellStyle name="Comma 2 6 3 2" xfId="1512" xr:uid="{00000000-0005-0000-0000-000081030000}"/>
    <cellStyle name="Comma 2 6 4" xfId="1513" xr:uid="{00000000-0005-0000-0000-000082030000}"/>
    <cellStyle name="Comma 2 7" xfId="1514" xr:uid="{00000000-0005-0000-0000-000083030000}"/>
    <cellStyle name="Comma 2 7 2" xfId="1515" xr:uid="{00000000-0005-0000-0000-000084030000}"/>
    <cellStyle name="Comma 2 7 2 2" xfId="1516" xr:uid="{00000000-0005-0000-0000-000085030000}"/>
    <cellStyle name="Comma 2 7 2 2 2" xfId="1517" xr:uid="{00000000-0005-0000-0000-000086030000}"/>
    <cellStyle name="Comma 2 7 2 3" xfId="1518" xr:uid="{00000000-0005-0000-0000-000087030000}"/>
    <cellStyle name="Comma 2 7 3" xfId="1519" xr:uid="{00000000-0005-0000-0000-000088030000}"/>
    <cellStyle name="Comma 2 7 3 2" xfId="1520" xr:uid="{00000000-0005-0000-0000-000089030000}"/>
    <cellStyle name="Comma 2 7 4" xfId="1521" xr:uid="{00000000-0005-0000-0000-00008A030000}"/>
    <cellStyle name="Comma 2 8" xfId="1522" xr:uid="{00000000-0005-0000-0000-00008B030000}"/>
    <cellStyle name="Comma 2 9" xfId="1523" xr:uid="{00000000-0005-0000-0000-00008C030000}"/>
    <cellStyle name="Comma 2 9 2" xfId="1524" xr:uid="{00000000-0005-0000-0000-00008D030000}"/>
    <cellStyle name="Comma 2 9 2 2" xfId="1525" xr:uid="{00000000-0005-0000-0000-00008E030000}"/>
    <cellStyle name="Comma 2 9 3" xfId="1526" xr:uid="{00000000-0005-0000-0000-00008F030000}"/>
    <cellStyle name="Comma 2*" xfId="1527" xr:uid="{00000000-0005-0000-0000-000090030000}"/>
    <cellStyle name="Comma 3" xfId="3" xr:uid="{00000000-0005-0000-0000-000091030000}"/>
    <cellStyle name="Comma 3 2" xfId="40" xr:uid="{00000000-0005-0000-0000-000092030000}"/>
    <cellStyle name="Comma 3 2 2" xfId="1528" xr:uid="{00000000-0005-0000-0000-000093030000}"/>
    <cellStyle name="Comma 3 3" xfId="1529" xr:uid="{00000000-0005-0000-0000-000094030000}"/>
    <cellStyle name="Comma 3 3 2" xfId="1530" xr:uid="{00000000-0005-0000-0000-000095030000}"/>
    <cellStyle name="Comma 3 3 2 2" xfId="1531" xr:uid="{00000000-0005-0000-0000-000096030000}"/>
    <cellStyle name="Comma 3 3 3" xfId="1532" xr:uid="{00000000-0005-0000-0000-000097030000}"/>
    <cellStyle name="Comma 3 3 4" xfId="1533" xr:uid="{00000000-0005-0000-0000-000098030000}"/>
    <cellStyle name="Comma 3 4" xfId="1534" xr:uid="{00000000-0005-0000-0000-000099030000}"/>
    <cellStyle name="Comma 3 4 2" xfId="1535" xr:uid="{00000000-0005-0000-0000-00009A030000}"/>
    <cellStyle name="Comma 3 4 3" xfId="1536" xr:uid="{00000000-0005-0000-0000-00009B030000}"/>
    <cellStyle name="Comma 3 5" xfId="1537" xr:uid="{00000000-0005-0000-0000-00009C030000}"/>
    <cellStyle name="Comma 3 6" xfId="1538" xr:uid="{00000000-0005-0000-0000-00009D030000}"/>
    <cellStyle name="Comma 3 7" xfId="1539" xr:uid="{00000000-0005-0000-0000-00009E030000}"/>
    <cellStyle name="Comma 3 8" xfId="1540" xr:uid="{00000000-0005-0000-0000-00009F030000}"/>
    <cellStyle name="Comma 3 9" xfId="1541" xr:uid="{00000000-0005-0000-0000-0000A0030000}"/>
    <cellStyle name="Comma 4" xfId="38" xr:uid="{00000000-0005-0000-0000-0000A1030000}"/>
    <cellStyle name="Comma 4 10" xfId="1542" xr:uid="{00000000-0005-0000-0000-0000A2030000}"/>
    <cellStyle name="Comma 4 11" xfId="1543" xr:uid="{00000000-0005-0000-0000-0000A3030000}"/>
    <cellStyle name="Comma 4 12" xfId="1544" xr:uid="{00000000-0005-0000-0000-0000A4030000}"/>
    <cellStyle name="Comma 4 13" xfId="1545" xr:uid="{00000000-0005-0000-0000-0000A5030000}"/>
    <cellStyle name="Comma 4 14" xfId="1546" xr:uid="{00000000-0005-0000-0000-0000A6030000}"/>
    <cellStyle name="Comma 4 2" xfId="1547" xr:uid="{00000000-0005-0000-0000-0000A7030000}"/>
    <cellStyle name="Comma 4 2 2" xfId="1548" xr:uid="{00000000-0005-0000-0000-0000A8030000}"/>
    <cellStyle name="Comma 4 2 2 2" xfId="1549" xr:uid="{00000000-0005-0000-0000-0000A9030000}"/>
    <cellStyle name="Comma 4 2 2 2 2" xfId="1550" xr:uid="{00000000-0005-0000-0000-0000AA030000}"/>
    <cellStyle name="Comma 4 2 2 3" xfId="1551" xr:uid="{00000000-0005-0000-0000-0000AB030000}"/>
    <cellStyle name="Comma 4 2 3" xfId="1552" xr:uid="{00000000-0005-0000-0000-0000AC030000}"/>
    <cellStyle name="Comma 4 2 3 2" xfId="1553" xr:uid="{00000000-0005-0000-0000-0000AD030000}"/>
    <cellStyle name="Comma 4 2 4" xfId="1554" xr:uid="{00000000-0005-0000-0000-0000AE030000}"/>
    <cellStyle name="Comma 4 2 5" xfId="1555" xr:uid="{00000000-0005-0000-0000-0000AF030000}"/>
    <cellStyle name="Comma 4 3" xfId="1556" xr:uid="{00000000-0005-0000-0000-0000B0030000}"/>
    <cellStyle name="Comma 4 3 2" xfId="1557" xr:uid="{00000000-0005-0000-0000-0000B1030000}"/>
    <cellStyle name="Comma 4 3 2 2" xfId="1558" xr:uid="{00000000-0005-0000-0000-0000B2030000}"/>
    <cellStyle name="Comma 4 3 2 2 2" xfId="1559" xr:uid="{00000000-0005-0000-0000-0000B3030000}"/>
    <cellStyle name="Comma 4 3 2 3" xfId="1560" xr:uid="{00000000-0005-0000-0000-0000B4030000}"/>
    <cellStyle name="Comma 4 3 3" xfId="1561" xr:uid="{00000000-0005-0000-0000-0000B5030000}"/>
    <cellStyle name="Comma 4 3 3 2" xfId="1562" xr:uid="{00000000-0005-0000-0000-0000B6030000}"/>
    <cellStyle name="Comma 4 3 4" xfId="1563" xr:uid="{00000000-0005-0000-0000-0000B7030000}"/>
    <cellStyle name="Comma 4 4" xfId="1564" xr:uid="{00000000-0005-0000-0000-0000B8030000}"/>
    <cellStyle name="Comma 4 4 2" xfId="1565" xr:uid="{00000000-0005-0000-0000-0000B9030000}"/>
    <cellStyle name="Comma 4 4 2 2" xfId="1566" xr:uid="{00000000-0005-0000-0000-0000BA030000}"/>
    <cellStyle name="Comma 4 4 2 2 2" xfId="1567" xr:uid="{00000000-0005-0000-0000-0000BB030000}"/>
    <cellStyle name="Comma 4 4 2 3" xfId="1568" xr:uid="{00000000-0005-0000-0000-0000BC030000}"/>
    <cellStyle name="Comma 4 4 3" xfId="1569" xr:uid="{00000000-0005-0000-0000-0000BD030000}"/>
    <cellStyle name="Comma 4 4 3 2" xfId="1570" xr:uid="{00000000-0005-0000-0000-0000BE030000}"/>
    <cellStyle name="Comma 4 4 4" xfId="1571" xr:uid="{00000000-0005-0000-0000-0000BF030000}"/>
    <cellStyle name="Comma 4 5" xfId="1572" xr:uid="{00000000-0005-0000-0000-0000C0030000}"/>
    <cellStyle name="Comma 4 5 2" xfId="1573" xr:uid="{00000000-0005-0000-0000-0000C1030000}"/>
    <cellStyle name="Comma 4 5 2 2" xfId="1574" xr:uid="{00000000-0005-0000-0000-0000C2030000}"/>
    <cellStyle name="Comma 4 5 3" xfId="1575" xr:uid="{00000000-0005-0000-0000-0000C3030000}"/>
    <cellStyle name="Comma 4 6" xfId="1576" xr:uid="{00000000-0005-0000-0000-0000C4030000}"/>
    <cellStyle name="Comma 4 6 2" xfId="1577" xr:uid="{00000000-0005-0000-0000-0000C5030000}"/>
    <cellStyle name="Comma 4 6 2 2" xfId="1578" xr:uid="{00000000-0005-0000-0000-0000C6030000}"/>
    <cellStyle name="Comma 4 6 3" xfId="1579" xr:uid="{00000000-0005-0000-0000-0000C7030000}"/>
    <cellStyle name="Comma 4 7" xfId="1580" xr:uid="{00000000-0005-0000-0000-0000C8030000}"/>
    <cellStyle name="Comma 4 7 2" xfId="1581" xr:uid="{00000000-0005-0000-0000-0000C9030000}"/>
    <cellStyle name="Comma 4 8" xfId="1582" xr:uid="{00000000-0005-0000-0000-0000CA030000}"/>
    <cellStyle name="Comma 4 9" xfId="1583" xr:uid="{00000000-0005-0000-0000-0000CB030000}"/>
    <cellStyle name="Comma 5" xfId="90" xr:uid="{00000000-0005-0000-0000-0000CC030000}"/>
    <cellStyle name="Comma 5 10" xfId="1584" xr:uid="{00000000-0005-0000-0000-0000CD030000}"/>
    <cellStyle name="Comma 5 11" xfId="1585" xr:uid="{00000000-0005-0000-0000-0000CE030000}"/>
    <cellStyle name="Comma 5 12" xfId="1586" xr:uid="{00000000-0005-0000-0000-0000CF030000}"/>
    <cellStyle name="Comma 5 2" xfId="1587" xr:uid="{00000000-0005-0000-0000-0000D0030000}"/>
    <cellStyle name="Comma 5 2 2" xfId="1588" xr:uid="{00000000-0005-0000-0000-0000D1030000}"/>
    <cellStyle name="Comma 5 2 2 2" xfId="1589" xr:uid="{00000000-0005-0000-0000-0000D2030000}"/>
    <cellStyle name="Comma 5 2 2 2 2" xfId="1590" xr:uid="{00000000-0005-0000-0000-0000D3030000}"/>
    <cellStyle name="Comma 5 2 2 3" xfId="1591" xr:uid="{00000000-0005-0000-0000-0000D4030000}"/>
    <cellStyle name="Comma 5 2 3" xfId="1592" xr:uid="{00000000-0005-0000-0000-0000D5030000}"/>
    <cellStyle name="Comma 5 2 3 2" xfId="1593" xr:uid="{00000000-0005-0000-0000-0000D6030000}"/>
    <cellStyle name="Comma 5 2 4" xfId="1594" xr:uid="{00000000-0005-0000-0000-0000D7030000}"/>
    <cellStyle name="Comma 5 3" xfId="1595" xr:uid="{00000000-0005-0000-0000-0000D8030000}"/>
    <cellStyle name="Comma 5 3 2" xfId="1596" xr:uid="{00000000-0005-0000-0000-0000D9030000}"/>
    <cellStyle name="Comma 5 3 2 2" xfId="1597" xr:uid="{00000000-0005-0000-0000-0000DA030000}"/>
    <cellStyle name="Comma 5 3 2 2 2" xfId="1598" xr:uid="{00000000-0005-0000-0000-0000DB030000}"/>
    <cellStyle name="Comma 5 3 2 3" xfId="1599" xr:uid="{00000000-0005-0000-0000-0000DC030000}"/>
    <cellStyle name="Comma 5 3 3" xfId="1600" xr:uid="{00000000-0005-0000-0000-0000DD030000}"/>
    <cellStyle name="Comma 5 3 3 2" xfId="1601" xr:uid="{00000000-0005-0000-0000-0000DE030000}"/>
    <cellStyle name="Comma 5 3 4" xfId="1602" xr:uid="{00000000-0005-0000-0000-0000DF030000}"/>
    <cellStyle name="Comma 5 4" xfId="1603" xr:uid="{00000000-0005-0000-0000-0000E0030000}"/>
    <cellStyle name="Comma 5 4 2" xfId="1604" xr:uid="{00000000-0005-0000-0000-0000E1030000}"/>
    <cellStyle name="Comma 5 4 2 2" xfId="1605" xr:uid="{00000000-0005-0000-0000-0000E2030000}"/>
    <cellStyle name="Comma 5 4 3" xfId="1606" xr:uid="{00000000-0005-0000-0000-0000E3030000}"/>
    <cellStyle name="Comma 5 5" xfId="1607" xr:uid="{00000000-0005-0000-0000-0000E4030000}"/>
    <cellStyle name="Comma 5 5 2" xfId="1608" xr:uid="{00000000-0005-0000-0000-0000E5030000}"/>
    <cellStyle name="Comma 5 5 2 2" xfId="1609" xr:uid="{00000000-0005-0000-0000-0000E6030000}"/>
    <cellStyle name="Comma 5 5 3" xfId="1610" xr:uid="{00000000-0005-0000-0000-0000E7030000}"/>
    <cellStyle name="Comma 5 6" xfId="1611" xr:uid="{00000000-0005-0000-0000-0000E8030000}"/>
    <cellStyle name="Comma 5 6 2" xfId="1612" xr:uid="{00000000-0005-0000-0000-0000E9030000}"/>
    <cellStyle name="Comma 5 7" xfId="1613" xr:uid="{00000000-0005-0000-0000-0000EA030000}"/>
    <cellStyle name="Comma 5 8" xfId="1614" xr:uid="{00000000-0005-0000-0000-0000EB030000}"/>
    <cellStyle name="Comma 5 9" xfId="1615" xr:uid="{00000000-0005-0000-0000-0000EC030000}"/>
    <cellStyle name="Comma 6" xfId="111" xr:uid="{00000000-0005-0000-0000-0000ED030000}"/>
    <cellStyle name="Comma 6 2" xfId="1616" xr:uid="{00000000-0005-0000-0000-0000EE030000}"/>
    <cellStyle name="Comma 6 3" xfId="1617" xr:uid="{00000000-0005-0000-0000-0000EF030000}"/>
    <cellStyle name="Comma 6 4" xfId="1618" xr:uid="{00000000-0005-0000-0000-0000F0030000}"/>
    <cellStyle name="Comma 6 5" xfId="1619" xr:uid="{00000000-0005-0000-0000-0000F1030000}"/>
    <cellStyle name="Comma 6 6" xfId="1620" xr:uid="{00000000-0005-0000-0000-0000F2030000}"/>
    <cellStyle name="Comma 6 7" xfId="622" xr:uid="{00000000-0005-0000-0000-0000F3030000}"/>
    <cellStyle name="Comma 7" xfId="1621" xr:uid="{00000000-0005-0000-0000-0000F4030000}"/>
    <cellStyle name="Comma 7 2" xfId="1622" xr:uid="{00000000-0005-0000-0000-0000F5030000}"/>
    <cellStyle name="Comma 7 2 2" xfId="1623" xr:uid="{00000000-0005-0000-0000-0000F6030000}"/>
    <cellStyle name="Comma 7 2 2 2" xfId="1624" xr:uid="{00000000-0005-0000-0000-0000F7030000}"/>
    <cellStyle name="Comma 7 2 3" xfId="1625" xr:uid="{00000000-0005-0000-0000-0000F8030000}"/>
    <cellStyle name="Comma 7 3" xfId="1626" xr:uid="{00000000-0005-0000-0000-0000F9030000}"/>
    <cellStyle name="Comma 7 3 2" xfId="1627" xr:uid="{00000000-0005-0000-0000-0000FA030000}"/>
    <cellStyle name="Comma 7 4" xfId="1628" xr:uid="{00000000-0005-0000-0000-0000FB030000}"/>
    <cellStyle name="Comma 7 5" xfId="1629" xr:uid="{00000000-0005-0000-0000-0000FC030000}"/>
    <cellStyle name="Comma 7 6" xfId="1630" xr:uid="{00000000-0005-0000-0000-0000FD030000}"/>
    <cellStyle name="Comma 7 7" xfId="1631" xr:uid="{00000000-0005-0000-0000-0000FE030000}"/>
    <cellStyle name="Comma 7 8" xfId="1632" xr:uid="{00000000-0005-0000-0000-0000FF030000}"/>
    <cellStyle name="Comma 8" xfId="1633" xr:uid="{00000000-0005-0000-0000-000000040000}"/>
    <cellStyle name="Comma 8 2" xfId="1634" xr:uid="{00000000-0005-0000-0000-000001040000}"/>
    <cellStyle name="Comma 8 2 2" xfId="1635" xr:uid="{00000000-0005-0000-0000-000002040000}"/>
    <cellStyle name="Comma 8 3" xfId="1636" xr:uid="{00000000-0005-0000-0000-000003040000}"/>
    <cellStyle name="Comma 8 4" xfId="1637" xr:uid="{00000000-0005-0000-0000-000004040000}"/>
    <cellStyle name="Comma 8 5" xfId="1638" xr:uid="{00000000-0005-0000-0000-000005040000}"/>
    <cellStyle name="Comma 8 6" xfId="1639" xr:uid="{00000000-0005-0000-0000-000006040000}"/>
    <cellStyle name="Comma 8 7" xfId="1640" xr:uid="{00000000-0005-0000-0000-000007040000}"/>
    <cellStyle name="Comma 9" xfId="1641" xr:uid="{00000000-0005-0000-0000-000008040000}"/>
    <cellStyle name="Comma 9 2" xfId="1642" xr:uid="{00000000-0005-0000-0000-000009040000}"/>
    <cellStyle name="Comma 9 3" xfId="1643" xr:uid="{00000000-0005-0000-0000-00000A040000}"/>
    <cellStyle name="Comma 9 4" xfId="1644" xr:uid="{00000000-0005-0000-0000-00000B040000}"/>
    <cellStyle name="Comma 9 5" xfId="1645" xr:uid="{00000000-0005-0000-0000-00000C040000}"/>
    <cellStyle name="Comma0" xfId="1646" xr:uid="{00000000-0005-0000-0000-00000D040000}"/>
    <cellStyle name="Comma2 (0)" xfId="1647" xr:uid="{00000000-0005-0000-0000-00000E040000}"/>
    <cellStyle name="Comment" xfId="1648" xr:uid="{00000000-0005-0000-0000-00000F040000}"/>
    <cellStyle name="Commentaire" xfId="1649" xr:uid="{00000000-0005-0000-0000-000010040000}"/>
    <cellStyle name="Commentaire 10" xfId="13065" xr:uid="{1C971A1F-6C1E-42DD-BF6B-AC90094A6EF5}"/>
    <cellStyle name="Commentaire 10 10" xfId="36809" xr:uid="{49C76E75-688A-4DFF-8052-8E241106707F}"/>
    <cellStyle name="Commentaire 10 11" xfId="39294" xr:uid="{7EF5F7BD-9BDF-4F07-8395-A32D9FE783D4}"/>
    <cellStyle name="Commentaire 10 12" xfId="41941" xr:uid="{30057981-E5EE-45A8-AE04-8B66DE45FE45}"/>
    <cellStyle name="Commentaire 10 2" xfId="16087" xr:uid="{90A70B88-EC7D-4A8B-A60F-C2DB42B99547}"/>
    <cellStyle name="Commentaire 10 3" xfId="18835" xr:uid="{C5B4991A-FD31-45EC-AACD-045A908A2838}"/>
    <cellStyle name="Commentaire 10 4" xfId="21501" xr:uid="{3757E70A-5939-46D6-B68C-187BF037C10F}"/>
    <cellStyle name="Commentaire 10 5" xfId="24334" xr:uid="{DFE9E20D-7905-488A-A027-FFFBB5B2FDE0}"/>
    <cellStyle name="Commentaire 10 6" xfId="26892" xr:uid="{FE20F2B2-181C-4BAD-9005-3FAF809973DF}"/>
    <cellStyle name="Commentaire 10 7" xfId="29445" xr:uid="{4E669C74-FDDE-430F-BDEC-3563420F194C}"/>
    <cellStyle name="Commentaire 10 8" xfId="31968" xr:uid="{536656B4-69FD-4124-BA10-B5B7C9B84E21}"/>
    <cellStyle name="Commentaire 10 9" xfId="34369" xr:uid="{C7086A3A-C68C-4128-97CF-7567CE6B09CD}"/>
    <cellStyle name="Commentaire 11" xfId="13063" xr:uid="{E16879D6-94A8-4021-BABE-A62FA9295EBA}"/>
    <cellStyle name="Commentaire 11 10" xfId="36807" xr:uid="{498DB31D-3B9A-4B5E-B4DD-C1C2554A15EE}"/>
    <cellStyle name="Commentaire 11 11" xfId="39292" xr:uid="{5EDFDC3E-FF5D-4F59-BFCD-EC296C6FC218}"/>
    <cellStyle name="Commentaire 11 12" xfId="41939" xr:uid="{A3594FC3-C1E5-4069-8FC2-44DBC9DB43E2}"/>
    <cellStyle name="Commentaire 11 2" xfId="16085" xr:uid="{F4065886-2DEE-49BB-8BF9-B6662743BB13}"/>
    <cellStyle name="Commentaire 11 3" xfId="18833" xr:uid="{17663B16-A9C0-4BF9-9E36-C9912157CF2E}"/>
    <cellStyle name="Commentaire 11 4" xfId="21499" xr:uid="{D5CB85B3-A91F-410C-92C6-70872CE85394}"/>
    <cellStyle name="Commentaire 11 5" xfId="24332" xr:uid="{C1A5CB74-B1FA-47E5-82DD-0F69CB5681C3}"/>
    <cellStyle name="Commentaire 11 6" xfId="26890" xr:uid="{77C0AC02-F646-48C0-8914-934618A07FE2}"/>
    <cellStyle name="Commentaire 11 7" xfId="29443" xr:uid="{0D00ED25-906F-4F75-93DE-3F8C9E56B2EA}"/>
    <cellStyle name="Commentaire 11 8" xfId="31966" xr:uid="{9A67EE25-C31D-4F0E-8AF7-383663407AE0}"/>
    <cellStyle name="Commentaire 11 9" xfId="34367" xr:uid="{011E934C-E78A-441F-88BC-0C6DCB719B5B}"/>
    <cellStyle name="Commentaire 12" xfId="12654" xr:uid="{8176040C-5F8C-49A4-8CFB-ADE49B6D578B}"/>
    <cellStyle name="Commentaire 12 10" xfId="36491" xr:uid="{288CAEC0-952A-4BAF-B066-43ED3BBD0CFF}"/>
    <cellStyle name="Commentaire 12 11" xfId="38970" xr:uid="{C6DE610F-2DA0-46E1-94A6-8C0ACA110EA2}"/>
    <cellStyle name="Commentaire 12 12" xfId="41584" xr:uid="{53F0C7FC-693A-4353-A77B-02E97A7CB1A6}"/>
    <cellStyle name="Commentaire 12 2" xfId="15680" xr:uid="{B80A2971-81D3-4FB6-A877-711BD8746470}"/>
    <cellStyle name="Commentaire 12 3" xfId="18456" xr:uid="{97A30EB7-AF80-47EC-A428-3D64598586A9}"/>
    <cellStyle name="Commentaire 12 4" xfId="21097" xr:uid="{60E42FE7-5242-471B-A8B3-AEA0756CE6B9}"/>
    <cellStyle name="Commentaire 12 5" xfId="23953" xr:uid="{9B1BF9E3-2C58-4803-91EE-08AA4C0679DE}"/>
    <cellStyle name="Commentaire 12 6" xfId="26495" xr:uid="{51973271-793D-4DE6-BD01-86012C4363EC}"/>
    <cellStyle name="Commentaire 12 7" xfId="29084" xr:uid="{D70227B6-40E1-4CF0-ABC6-5B03D17B9AC7}"/>
    <cellStyle name="Commentaire 12 8" xfId="31683" xr:uid="{564D54EA-A210-47DB-B7E2-F9A0E35D9024}"/>
    <cellStyle name="Commentaire 12 9" xfId="34082" xr:uid="{62A86AC7-6171-4B84-837A-49EA638D941A}"/>
    <cellStyle name="Commentaire 13" xfId="13067" xr:uid="{F21A7E4A-F4DB-4BF9-94F3-0662D144F9AB}"/>
    <cellStyle name="Commentaire 13 10" xfId="36811" xr:uid="{2633F00C-96CC-45A1-AA67-6AE66C762790}"/>
    <cellStyle name="Commentaire 13 11" xfId="39296" xr:uid="{BACE684E-88B8-491D-A89F-718FB97979AD}"/>
    <cellStyle name="Commentaire 13 12" xfId="41943" xr:uid="{C025D009-C1EE-4BFC-86DD-B9CABBDA96E9}"/>
    <cellStyle name="Commentaire 13 2" xfId="16089" xr:uid="{92317E5A-059C-48A3-81CE-A5F99D4B0FB1}"/>
    <cellStyle name="Commentaire 13 3" xfId="18837" xr:uid="{15F32252-906D-487A-B47D-280C91DA575A}"/>
    <cellStyle name="Commentaire 13 4" xfId="21503" xr:uid="{6211FF33-4185-4663-AEE8-54DF6E0B0B98}"/>
    <cellStyle name="Commentaire 13 5" xfId="24336" xr:uid="{1CDCD94D-35F1-4745-9C1D-6DAA525D86A3}"/>
    <cellStyle name="Commentaire 13 6" xfId="26894" xr:uid="{2DDFAD82-96BD-48B2-A8F1-6D375F430073}"/>
    <cellStyle name="Commentaire 13 7" xfId="29447" xr:uid="{38D20082-5DC5-48CC-BD44-D28EBD8C3204}"/>
    <cellStyle name="Commentaire 13 8" xfId="31970" xr:uid="{70D3ACDB-A3CA-4240-B992-281364CA60AC}"/>
    <cellStyle name="Commentaire 13 9" xfId="34371" xr:uid="{EAC4B30B-10B8-4B42-888B-D44784542CE7}"/>
    <cellStyle name="Commentaire 14" xfId="13072" xr:uid="{78A6009E-3786-4F9C-BBC3-53868D616DB2}"/>
    <cellStyle name="Commentaire 14 10" xfId="36816" xr:uid="{A8EF8DC3-68BD-41F7-9719-95FCD97B24FA}"/>
    <cellStyle name="Commentaire 14 11" xfId="39301" xr:uid="{6B9B4B19-0345-492B-B80A-59B1CFC6BE55}"/>
    <cellStyle name="Commentaire 14 12" xfId="41948" xr:uid="{C61F0486-A0B5-4B0E-97E7-0F4C50BB5935}"/>
    <cellStyle name="Commentaire 14 2" xfId="16094" xr:uid="{8D3996E4-8BA0-407E-A968-9A6BF166A2AC}"/>
    <cellStyle name="Commentaire 14 3" xfId="18842" xr:uid="{EF6B8B16-C03A-4A92-9BD5-047D6166AB12}"/>
    <cellStyle name="Commentaire 14 4" xfId="21508" xr:uid="{09004F73-211D-45F7-BB93-8A8D421B29AA}"/>
    <cellStyle name="Commentaire 14 5" xfId="24341" xr:uid="{8264B5FF-5808-4F47-B414-9855F2C15801}"/>
    <cellStyle name="Commentaire 14 6" xfId="26899" xr:uid="{55B271BF-36DD-4795-BBA5-820FC7D1A81C}"/>
    <cellStyle name="Commentaire 14 7" xfId="29452" xr:uid="{EFE57DE8-0B10-4808-ADB7-23DF7F98EB10}"/>
    <cellStyle name="Commentaire 14 8" xfId="31975" xr:uid="{10388324-A2BA-4DE8-BBCE-D8882B8BC356}"/>
    <cellStyle name="Commentaire 14 9" xfId="34376" xr:uid="{18D79E47-88FA-4C59-AAA8-B0BD23F1A524}"/>
    <cellStyle name="Commentaire 15" xfId="13076" xr:uid="{74D17F64-3F3B-47BA-BF5F-E3F8465D8802}"/>
    <cellStyle name="Commentaire 15 10" xfId="36820" xr:uid="{2C2330DD-6E06-445F-BA8A-50D2EA52FB4E}"/>
    <cellStyle name="Commentaire 15 11" xfId="39305" xr:uid="{4C47F7A5-6421-49D5-9A10-52D872A36884}"/>
    <cellStyle name="Commentaire 15 12" xfId="41952" xr:uid="{B7BE33D6-5FE3-4D2E-8EF7-7994C1E35B38}"/>
    <cellStyle name="Commentaire 15 2" xfId="16098" xr:uid="{268DEB25-963A-4DBD-A349-AF0432FCE3F7}"/>
    <cellStyle name="Commentaire 15 3" xfId="18846" xr:uid="{EACBB407-840C-4686-B5F6-B1C6433389EF}"/>
    <cellStyle name="Commentaire 15 4" xfId="21512" xr:uid="{8470A22D-793A-4794-8E99-AFCF85D8F2E6}"/>
    <cellStyle name="Commentaire 15 5" xfId="24345" xr:uid="{7C110256-8454-46D9-B235-76A42C475E17}"/>
    <cellStyle name="Commentaire 15 6" xfId="26903" xr:uid="{F9BCC9D9-BF2F-41FC-9DA9-C01A9EA4B0BC}"/>
    <cellStyle name="Commentaire 15 7" xfId="29456" xr:uid="{739EE1B6-CC9F-4D71-A3DB-E877BCEB6444}"/>
    <cellStyle name="Commentaire 15 8" xfId="31979" xr:uid="{E4AE9A38-90D5-426B-ABC5-30BAA8CAAB24}"/>
    <cellStyle name="Commentaire 15 9" xfId="34380" xr:uid="{3462AEE6-F109-4189-8276-01C6B8491CE5}"/>
    <cellStyle name="Commentaire 16" xfId="13079" xr:uid="{3964F362-3ECA-46FE-A7EA-999B137187D0}"/>
    <cellStyle name="Commentaire 16 10" xfId="36823" xr:uid="{A7009FE2-CE58-4096-AAC7-E481167CED18}"/>
    <cellStyle name="Commentaire 16 11" xfId="39308" xr:uid="{BE7A4C9B-DF77-4951-97FE-D6E0180BE83A}"/>
    <cellStyle name="Commentaire 16 12" xfId="41955" xr:uid="{C8F8663C-1342-42FC-B2E2-BF6194B5F1F6}"/>
    <cellStyle name="Commentaire 16 2" xfId="16101" xr:uid="{17047C54-5883-41E2-9D3C-EF6904B48D4E}"/>
    <cellStyle name="Commentaire 16 3" xfId="18849" xr:uid="{D8C4CEC1-F027-41CC-B560-F5FF06780E81}"/>
    <cellStyle name="Commentaire 16 4" xfId="21515" xr:uid="{89949662-36FF-4C41-9DB2-80236F3FD7E1}"/>
    <cellStyle name="Commentaire 16 5" xfId="24348" xr:uid="{5285246D-0359-41C0-A573-C4EC77471AC7}"/>
    <cellStyle name="Commentaire 16 6" xfId="26906" xr:uid="{8E386897-8AE7-41E0-A9DB-59B5235CD9B0}"/>
    <cellStyle name="Commentaire 16 7" xfId="29459" xr:uid="{774CA316-2E6C-45FE-9C46-F4B37337338B}"/>
    <cellStyle name="Commentaire 16 8" xfId="31982" xr:uid="{D90167A3-82DC-453E-855B-72066BABE699}"/>
    <cellStyle name="Commentaire 16 9" xfId="34383" xr:uid="{96C7B883-96DD-4366-B5CC-98ABCD9731AE}"/>
    <cellStyle name="Commentaire 17" xfId="13081" xr:uid="{6354E931-FD8A-4293-BB09-BC3BCC0BA41E}"/>
    <cellStyle name="Commentaire 17 10" xfId="36825" xr:uid="{9EC5A095-59BF-46B6-BDEB-BF1883D4B1BD}"/>
    <cellStyle name="Commentaire 17 11" xfId="39310" xr:uid="{93BA4D69-70B1-4B0B-840F-F96BDA185207}"/>
    <cellStyle name="Commentaire 17 12" xfId="41957" xr:uid="{1DBE81D9-EFEA-4544-BF0B-2A65AC4A509A}"/>
    <cellStyle name="Commentaire 17 2" xfId="16103" xr:uid="{ACB94948-A9E3-4D75-9814-13A81C3F2B4B}"/>
    <cellStyle name="Commentaire 17 3" xfId="18851" xr:uid="{A7412788-A8CB-49A5-AC6B-D7C6D1C548F0}"/>
    <cellStyle name="Commentaire 17 4" xfId="21517" xr:uid="{9246D88B-6CFD-4C22-B1FA-7AF73E66F161}"/>
    <cellStyle name="Commentaire 17 5" xfId="24350" xr:uid="{3B247067-E391-4E65-A43D-13A0DD92507A}"/>
    <cellStyle name="Commentaire 17 6" xfId="26908" xr:uid="{406C3053-B84E-47E5-85F6-5D6E4450A964}"/>
    <cellStyle name="Commentaire 17 7" xfId="29461" xr:uid="{3BC8A45E-EE78-4DFF-BBF1-754017CC66C1}"/>
    <cellStyle name="Commentaire 17 8" xfId="31984" xr:uid="{FF5D4CA1-59D9-4EA9-8D20-77B57D8BFA3C}"/>
    <cellStyle name="Commentaire 17 9" xfId="34385" xr:uid="{38258CB9-8E44-4795-B6A9-D0495F19854D}"/>
    <cellStyle name="Commentaire 18" xfId="12683" xr:uid="{AEA9EDEA-C839-47DF-825C-DA9284C0442D}"/>
    <cellStyle name="Commentaire 18 10" xfId="36517" xr:uid="{7B1D8580-E980-4562-A1FB-BA7232E4F4A9}"/>
    <cellStyle name="Commentaire 18 11" xfId="38991" xr:uid="{4611F658-AC18-4213-BEAC-8B941154DA59}"/>
    <cellStyle name="Commentaire 18 12" xfId="41611" xr:uid="{95D7BED6-91EF-4DB5-AE98-6D9007E86FB1}"/>
    <cellStyle name="Commentaire 18 2" xfId="15709" xr:uid="{9585CE76-4020-4E7C-B7B7-8E7F54D77212}"/>
    <cellStyle name="Commentaire 18 3" xfId="18485" xr:uid="{430D4890-7E80-40C9-A780-AA05F74A26C7}"/>
    <cellStyle name="Commentaire 18 4" xfId="21125" xr:uid="{AB0D5BE6-6E78-40CD-981E-6E4D8C1A38CE}"/>
    <cellStyle name="Commentaire 18 5" xfId="23981" xr:uid="{12C8D7A1-622F-49BE-A8F1-05B4E4C08C11}"/>
    <cellStyle name="Commentaire 18 6" xfId="26524" xr:uid="{72ADDDFB-0F92-42D6-B349-92B3377B4F2A}"/>
    <cellStyle name="Commentaire 18 7" xfId="29111" xr:uid="{24726CAF-1177-48FF-85CD-D57FA4B39FBB}"/>
    <cellStyle name="Commentaire 18 8" xfId="31703" xr:uid="{EE992FC5-6225-494B-B32C-7AAF83D33223}"/>
    <cellStyle name="Commentaire 18 9" xfId="34102" xr:uid="{D73D4BB2-9F35-43E3-A6AB-454A1D766028}"/>
    <cellStyle name="Commentaire 19" xfId="12691" xr:uid="{FA3ACEBC-4ECA-4C91-9070-AA9BF226FD49}"/>
    <cellStyle name="Commentaire 19 10" xfId="36525" xr:uid="{DEF14B32-EF40-426D-99F4-9FC15022D9E6}"/>
    <cellStyle name="Commentaire 19 11" xfId="38999" xr:uid="{0EC4B06E-3C01-4800-B1A9-FEBC48A73A8F}"/>
    <cellStyle name="Commentaire 19 12" xfId="41619" xr:uid="{9A22D11F-5A94-4CC1-B4D9-4086968945D3}"/>
    <cellStyle name="Commentaire 19 2" xfId="15717" xr:uid="{35D7AC72-2C6D-4AE0-9E84-9CACB53E920D}"/>
    <cellStyle name="Commentaire 19 3" xfId="18493" xr:uid="{F490D6A1-05BB-4A0D-BFB0-362F4383ACA3}"/>
    <cellStyle name="Commentaire 19 4" xfId="21133" xr:uid="{DDF06875-584F-4068-BCFB-EADBBF495F3E}"/>
    <cellStyle name="Commentaire 19 5" xfId="23989" xr:uid="{053C75D7-1555-490A-8E98-DEA5DC016E4E}"/>
    <cellStyle name="Commentaire 19 6" xfId="26532" xr:uid="{EAE1F763-34AC-4C64-966C-8D7AC3B372AA}"/>
    <cellStyle name="Commentaire 19 7" xfId="29119" xr:uid="{BE503BE9-B45A-462B-824E-FE937B92B654}"/>
    <cellStyle name="Commentaire 19 8" xfId="31711" xr:uid="{D78D5149-20A7-438E-ACA8-C5E32E8107C8}"/>
    <cellStyle name="Commentaire 19 9" xfId="34110" xr:uid="{5FC958F7-0660-443E-A244-84B99C883D90}"/>
    <cellStyle name="Commentaire 2" xfId="11244" xr:uid="{8D72EDC5-1413-4F4B-913C-649232F5EB65}"/>
    <cellStyle name="Commentaire 2 10" xfId="10662" xr:uid="{7AFCCA44-0808-42A5-92E8-E74FD501C38D}"/>
    <cellStyle name="Commentaire 2 11" xfId="15808" xr:uid="{C8095C97-9E40-49F2-AD06-F81775DB6210}"/>
    <cellStyle name="Commentaire 2 12" xfId="25979" xr:uid="{AD6AC5AD-AA98-4660-B31A-9155561EAD95}"/>
    <cellStyle name="Commentaire 2 2" xfId="14316" xr:uid="{41E4516E-7CDE-417A-9E24-CEAFC416722C}"/>
    <cellStyle name="Commentaire 2 3" xfId="10415" xr:uid="{0030EFA9-6FFC-4FB2-9402-31B760BD5003}"/>
    <cellStyle name="Commentaire 2 4" xfId="9868" xr:uid="{06FC1CE2-0C76-4270-81DB-C614A47D9F36}"/>
    <cellStyle name="Commentaire 2 5" xfId="10671" xr:uid="{A8CDCC16-04E2-4B0E-877C-EB8421F697B9}"/>
    <cellStyle name="Commentaire 2 6" xfId="10387" xr:uid="{6C3C0B09-8563-4A56-A89F-49C44AC0F260}"/>
    <cellStyle name="Commentaire 2 7" xfId="10212" xr:uid="{C37EC121-969B-452E-8C0C-93C181B520CD}"/>
    <cellStyle name="Commentaire 2 8" xfId="15609" xr:uid="{A780D121-35B8-44EA-966F-32153AAD756C}"/>
    <cellStyle name="Commentaire 2 9" xfId="10886" xr:uid="{86BB788B-A8F3-4A30-A96D-E11B0C931B93}"/>
    <cellStyle name="Commentaire 20" xfId="12699" xr:uid="{90AF84E6-B19E-4BEE-8ADE-7BDD7A7E3580}"/>
    <cellStyle name="Commentaire 20 10" xfId="36532" xr:uid="{5287F484-015A-48E0-A442-3D568D1063B4}"/>
    <cellStyle name="Commentaire 20 11" xfId="39007" xr:uid="{CFD6A68E-68FE-41FB-91CC-75E15870AA14}"/>
    <cellStyle name="Commentaire 20 12" xfId="41627" xr:uid="{98145702-E6A8-41F4-B3F5-EAACF920A298}"/>
    <cellStyle name="Commentaire 20 2" xfId="15725" xr:uid="{4731998F-3140-42B3-804F-F699F89D5B16}"/>
    <cellStyle name="Commentaire 20 3" xfId="18501" xr:uid="{FB22A6F5-7ECD-4CA1-B5E1-3AC551E74C3E}"/>
    <cellStyle name="Commentaire 20 4" xfId="21141" xr:uid="{CB1802D0-477B-4D15-BFA0-23D4764E7CE1}"/>
    <cellStyle name="Commentaire 20 5" xfId="23997" xr:uid="{5D1B3736-672F-4DDB-9854-A35D4599CC67}"/>
    <cellStyle name="Commentaire 20 6" xfId="26540" xr:uid="{D4D14C38-7BEC-4158-A5ED-EC80D9DDE391}"/>
    <cellStyle name="Commentaire 20 7" xfId="29127" xr:uid="{36FB8953-4A15-4D65-A00E-56CCCFC36BF6}"/>
    <cellStyle name="Commentaire 20 8" xfId="31718" xr:uid="{827F5CD4-A490-4B82-9CA2-DB926D1C1B7B}"/>
    <cellStyle name="Commentaire 20 9" xfId="34117" xr:uid="{99BD5CEF-0ED3-4D5C-9734-AAFF90C62668}"/>
    <cellStyle name="Commentaire 21" xfId="13097" xr:uid="{076F5827-C066-48F5-9632-175BC3EC1C69}"/>
    <cellStyle name="Commentaire 21 10" xfId="36841" xr:uid="{07F37565-0C9A-482A-A00B-D656A7BD1BAB}"/>
    <cellStyle name="Commentaire 21 11" xfId="39326" xr:uid="{2637C840-C0DE-42D6-94B4-D0E795A4193B}"/>
    <cellStyle name="Commentaire 21 12" xfId="41973" xr:uid="{F73213B9-49C9-4607-B7E5-4E3F9826B535}"/>
    <cellStyle name="Commentaire 21 2" xfId="16119" xr:uid="{55CA0050-1984-4506-9A1F-2FAE8BE51E0E}"/>
    <cellStyle name="Commentaire 21 3" xfId="18867" xr:uid="{DFB4DA3E-8BA8-41B5-9F2B-FB2874927B94}"/>
    <cellStyle name="Commentaire 21 4" xfId="21533" xr:uid="{74921A94-3D1F-446E-A94B-A53F02F3C05E}"/>
    <cellStyle name="Commentaire 21 5" xfId="24366" xr:uid="{1FF032CA-38A2-4D72-894E-AAAC1FC6EA00}"/>
    <cellStyle name="Commentaire 21 6" xfId="26924" xr:uid="{84620EDC-0994-446D-A588-7E76DE50FD6D}"/>
    <cellStyle name="Commentaire 21 7" xfId="29477" xr:uid="{EC5586C0-B710-4234-9EA7-2A745327DF62}"/>
    <cellStyle name="Commentaire 21 8" xfId="32000" xr:uid="{AFE03F70-1599-45EF-9109-C2D94955A6DD}"/>
    <cellStyle name="Commentaire 21 9" xfId="34401" xr:uid="{97FA949A-B5D2-4B34-90AF-488A9BBAE13C}"/>
    <cellStyle name="Commentaire 22" xfId="12716" xr:uid="{425D87FE-5F51-4372-BDE4-86A7D86A1330}"/>
    <cellStyle name="Commentaire 22 10" xfId="36547" xr:uid="{99022CDD-B6AC-40FE-897B-C63AB4AF580B}"/>
    <cellStyle name="Commentaire 22 11" xfId="39024" xr:uid="{171EB6BC-6004-48AD-9BD0-6A00F5E52131}"/>
    <cellStyle name="Commentaire 22 12" xfId="41644" xr:uid="{13B2756D-B5CB-47BE-A47F-5904810BB779}"/>
    <cellStyle name="Commentaire 22 2" xfId="15742" xr:uid="{FB657ED5-26A0-4EA0-B4BF-9B98873525EC}"/>
    <cellStyle name="Commentaire 22 3" xfId="18518" xr:uid="{09EF5CA8-B2EA-40E4-9C7F-4CEEF6602F4E}"/>
    <cellStyle name="Commentaire 22 4" xfId="21158" xr:uid="{0DE8D09D-BF3A-45E6-8786-B37A3CC4D989}"/>
    <cellStyle name="Commentaire 22 5" xfId="24014" xr:uid="{9E8E77F8-0909-4A00-AB50-004967CCFA26}"/>
    <cellStyle name="Commentaire 22 6" xfId="26557" xr:uid="{946A36F5-3E81-416E-AFDE-812A6C4CB7E1}"/>
    <cellStyle name="Commentaire 22 7" xfId="29144" xr:uid="{1963BAA1-7629-4E41-B11D-2A10B947BE90}"/>
    <cellStyle name="Commentaire 22 8" xfId="31733" xr:uid="{998D276B-FB39-40CD-8BEA-E1FCDE68F663}"/>
    <cellStyle name="Commentaire 22 9" xfId="34132" xr:uid="{F1DB727F-A2BF-49F9-A117-E76BAA8A73B5}"/>
    <cellStyle name="Commentaire 23" xfId="12733" xr:uid="{072CD46F-4C6D-43F6-8357-C91D077BC970}"/>
    <cellStyle name="Commentaire 23 10" xfId="36555" xr:uid="{5A0A3F1C-D472-473D-AFB1-1ABDFF84A5A0}"/>
    <cellStyle name="Commentaire 23 11" xfId="39041" xr:uid="{B0FF8D11-4EF6-473D-9488-203B99983D26}"/>
    <cellStyle name="Commentaire 23 12" xfId="41661" xr:uid="{42B3065E-AC00-4989-881C-04DF4C97EB49}"/>
    <cellStyle name="Commentaire 23 2" xfId="15759" xr:uid="{ED1F74F3-271C-482A-8A16-D6505F1EA10C}"/>
    <cellStyle name="Commentaire 23 3" xfId="18533" xr:uid="{E1388710-BBFC-41EE-83F1-FA2CA4A24B08}"/>
    <cellStyle name="Commentaire 23 4" xfId="21175" xr:uid="{734EC04D-B4F0-4ABE-BF3A-EB11E6EA47C6}"/>
    <cellStyle name="Commentaire 23 5" xfId="24029" xr:uid="{660B77CF-F5CC-4576-871F-88B82943DAAC}"/>
    <cellStyle name="Commentaire 23 6" xfId="26572" xr:uid="{43B84BA9-02DD-4CCA-9292-379C2CE1ED22}"/>
    <cellStyle name="Commentaire 23 7" xfId="29153" xr:uid="{77B8C262-481E-43DF-875D-7409AC2C9BB6}"/>
    <cellStyle name="Commentaire 23 8" xfId="31741" xr:uid="{C19BE25C-96A6-4D32-894F-370991F7CB14}"/>
    <cellStyle name="Commentaire 23 9" xfId="34140" xr:uid="{E856A432-FFC2-4BA0-B4B5-90F86F6D3E0E}"/>
    <cellStyle name="Commentaire 24" xfId="12741" xr:uid="{F1D7A32F-9FBC-451B-A611-DC0DC5567F6B}"/>
    <cellStyle name="Commentaire 24 10" xfId="36562" xr:uid="{29A989CF-D5A4-454D-BFDC-D1BDB6699A33}"/>
    <cellStyle name="Commentaire 24 11" xfId="39049" xr:uid="{F6CDCCD8-A944-4B42-9752-73BFF4424788}"/>
    <cellStyle name="Commentaire 24 12" xfId="41669" xr:uid="{AF17D8BC-1C88-4DD0-B94C-FF47D465600E}"/>
    <cellStyle name="Commentaire 24 2" xfId="15767" xr:uid="{42F7A50B-EBCC-4435-9299-1300D39D9253}"/>
    <cellStyle name="Commentaire 24 3" xfId="18541" xr:uid="{1CCEED11-0915-4048-8969-F89E4C52344E}"/>
    <cellStyle name="Commentaire 24 4" xfId="21183" xr:uid="{F7327792-D274-4F26-AF0F-04A7FD1DB55C}"/>
    <cellStyle name="Commentaire 24 5" xfId="24037" xr:uid="{33353F9E-641E-4BF4-A1C2-022A9E2F59CF}"/>
    <cellStyle name="Commentaire 24 6" xfId="26580" xr:uid="{45FFF839-B3F7-47BC-8631-8E438F64B31F}"/>
    <cellStyle name="Commentaire 24 7" xfId="29160" xr:uid="{5D81689F-B75A-48B3-BF0F-9C0502AB60BC}"/>
    <cellStyle name="Commentaire 24 8" xfId="31748" xr:uid="{F8B1CDDB-EA5A-416F-92C3-7CFBE2F9C2FB}"/>
    <cellStyle name="Commentaire 24 9" xfId="34147" xr:uid="{B00DD228-6CAD-41A8-81F0-9574D35782FD}"/>
    <cellStyle name="Commentaire 25" xfId="12743" xr:uid="{CE7F9DA8-53BA-4E56-9D77-8441657C9FB0}"/>
    <cellStyle name="Commentaire 25 10" xfId="36564" xr:uid="{2F246242-531D-4BFF-8C61-B6F609FF3710}"/>
    <cellStyle name="Commentaire 25 11" xfId="39051" xr:uid="{EBB0796B-C1FD-44D6-AE70-6AA2671B6A69}"/>
    <cellStyle name="Commentaire 25 12" xfId="41671" xr:uid="{27FBFB64-007C-481C-B889-5628C07CC748}"/>
    <cellStyle name="Commentaire 25 2" xfId="15769" xr:uid="{E0E6194E-C159-4097-9353-0EF65078936D}"/>
    <cellStyle name="Commentaire 25 3" xfId="18543" xr:uid="{EA0143EE-A82E-485B-8CCC-7C6F35B9082F}"/>
    <cellStyle name="Commentaire 25 4" xfId="21185" xr:uid="{1903B577-7386-453B-9E8A-B26811CD1CE6}"/>
    <cellStyle name="Commentaire 25 5" xfId="24039" xr:uid="{3149750C-6B58-441B-AA24-1C01D00591DE}"/>
    <cellStyle name="Commentaire 25 6" xfId="26582" xr:uid="{0FDBF2A0-5299-4EB0-B286-2E4E5C3A6E73}"/>
    <cellStyle name="Commentaire 25 7" xfId="29162" xr:uid="{91273FDD-D605-47EE-BA94-D53686252654}"/>
    <cellStyle name="Commentaire 25 8" xfId="31750" xr:uid="{218CEB40-2CF6-412A-9701-FB8AD4ECCBDA}"/>
    <cellStyle name="Commentaire 25 9" xfId="34149" xr:uid="{1CBC4DDF-931F-4DEB-A676-6523E85A6789}"/>
    <cellStyle name="Commentaire 26" xfId="13127" xr:uid="{C909EDCA-2B06-4C17-8FE3-C2DF37F3D658}"/>
    <cellStyle name="Commentaire 26 10" xfId="36870" xr:uid="{F948B136-1FD4-4DA7-94DF-3B1266762E66}"/>
    <cellStyle name="Commentaire 26 11" xfId="39356" xr:uid="{EEB5071E-1342-4D2F-875F-A6E36C345FC9}"/>
    <cellStyle name="Commentaire 26 12" xfId="42003" xr:uid="{0F2DE329-6C7B-4019-A537-AE03F8ED247B}"/>
    <cellStyle name="Commentaire 26 2" xfId="16149" xr:uid="{8BFD6FBD-8A3C-4115-BDB7-134EF1106723}"/>
    <cellStyle name="Commentaire 26 3" xfId="18897" xr:uid="{5EE657ED-CCA4-4247-8697-EBF1A0EED587}"/>
    <cellStyle name="Commentaire 26 4" xfId="21563" xr:uid="{8E8D1879-8EC1-419C-95C2-DDAB29A7BFE0}"/>
    <cellStyle name="Commentaire 26 5" xfId="24396" xr:uid="{9DDFA3D5-2399-4A0D-A9AB-B9334A7B3297}"/>
    <cellStyle name="Commentaire 26 6" xfId="26954" xr:uid="{92DA8AD4-9CD8-495A-98DC-00C2C8E847D2}"/>
    <cellStyle name="Commentaire 26 7" xfId="29507" xr:uid="{F0581155-0A7A-41D0-8812-0D40EBC841C7}"/>
    <cellStyle name="Commentaire 26 8" xfId="32029" xr:uid="{E8CC2247-AE93-4D31-A277-B7DC632FADAD}"/>
    <cellStyle name="Commentaire 26 9" xfId="34430" xr:uid="{D5926FB9-03A2-4BF3-9042-245B8E16B57B}"/>
    <cellStyle name="Commentaire 27" xfId="12749" xr:uid="{48776D85-75AE-4AD4-AC00-A411730B0794}"/>
    <cellStyle name="Commentaire 27 10" xfId="36569" xr:uid="{3799D4D8-48E3-495F-94D0-34C5376702CB}"/>
    <cellStyle name="Commentaire 27 11" xfId="39057" xr:uid="{83C821B4-68A3-4BF9-9C76-ACDB85646952}"/>
    <cellStyle name="Commentaire 27 12" xfId="41677" xr:uid="{0AE88F89-27F5-4ACD-9748-8989F7F344DE}"/>
    <cellStyle name="Commentaire 27 2" xfId="15775" xr:uid="{861BB6DC-D394-484A-802B-A38B31AEB296}"/>
    <cellStyle name="Commentaire 27 3" xfId="18549" xr:uid="{5DE5DE1F-B3E2-4715-8289-5469231505F2}"/>
    <cellStyle name="Commentaire 27 4" xfId="21191" xr:uid="{9788670A-D245-4498-AC8B-264BEFD1567E}"/>
    <cellStyle name="Commentaire 27 5" xfId="24045" xr:uid="{879B12BB-940F-4489-96F2-F804B3361D0F}"/>
    <cellStyle name="Commentaire 27 6" xfId="26588" xr:uid="{CBE4A7CB-0C27-4EF1-9009-666033B2729C}"/>
    <cellStyle name="Commentaire 27 7" xfId="29168" xr:uid="{7D7EF3A4-B69B-4AF1-A09D-B78FAE8A66D7}"/>
    <cellStyle name="Commentaire 27 8" xfId="31755" xr:uid="{912A34F8-85ED-40E6-B896-B706AF42E8A5}"/>
    <cellStyle name="Commentaire 27 9" xfId="34154" xr:uid="{B9EE4F33-DC5C-4DAF-9A06-AD720B3B8FFB}"/>
    <cellStyle name="Commentaire 28" xfId="13136" xr:uid="{220FA921-11BB-4AF3-B111-8A56F59F0D6E}"/>
    <cellStyle name="Commentaire 28 10" xfId="36877" xr:uid="{EF50CDF5-49D0-4C40-BF89-3825B229C05A}"/>
    <cellStyle name="Commentaire 28 11" xfId="39365" xr:uid="{53E205DC-82C9-4676-8E72-C61E3A3627E6}"/>
    <cellStyle name="Commentaire 28 12" xfId="42012" xr:uid="{E7D58F43-B69F-4C4B-895C-922274D32EBB}"/>
    <cellStyle name="Commentaire 28 2" xfId="16158" xr:uid="{64749C70-9B76-4FDE-9FC6-F5C470539FB8}"/>
    <cellStyle name="Commentaire 28 3" xfId="18906" xr:uid="{CD982C38-DA8E-48FC-B1C9-388498C3910B}"/>
    <cellStyle name="Commentaire 28 4" xfId="21572" xr:uid="{13D8BAB3-EA3B-43BB-B5A5-E7BEF80F70CE}"/>
    <cellStyle name="Commentaire 28 5" xfId="24404" xr:uid="{44659917-EEF0-4754-9AC7-66A228D4D1B1}"/>
    <cellStyle name="Commentaire 28 6" xfId="26963" xr:uid="{C77D8A98-FBD5-4A2E-8593-8BF6693EF6D9}"/>
    <cellStyle name="Commentaire 28 7" xfId="29516" xr:uid="{A99F1334-E384-4742-85CB-9C5782774D5A}"/>
    <cellStyle name="Commentaire 28 8" xfId="32036" xr:uid="{79CB0F8C-F302-4FFF-9650-B28AE9641ECD}"/>
    <cellStyle name="Commentaire 28 9" xfId="34437" xr:uid="{5F0EB8D1-FF63-4414-BD6B-6A4DA3438D5B}"/>
    <cellStyle name="Commentaire 29" xfId="12765" xr:uid="{A0883D0C-E120-4A95-97F9-5779FF43AEC2}"/>
    <cellStyle name="Commentaire 29 10" xfId="36575" xr:uid="{46B00FA6-E810-4511-B35E-E86372F51075}"/>
    <cellStyle name="Commentaire 29 11" xfId="39063" xr:uid="{0F60CB92-A4A8-4BB6-A4A9-E0F7345AA36E}"/>
    <cellStyle name="Commentaire 29 12" xfId="41683" xr:uid="{92032F29-FC7D-4F88-98FA-DA39D24F6855}"/>
    <cellStyle name="Commentaire 29 2" xfId="15791" xr:uid="{DAD46BE4-84B6-43F3-9552-7484DFA5565D}"/>
    <cellStyle name="Commentaire 29 3" xfId="18564" xr:uid="{7D919800-F9CA-47C9-A669-C14DED6180BE}"/>
    <cellStyle name="Commentaire 29 4" xfId="21206" xr:uid="{86147B27-2A01-4BA7-8938-D28EC909859E}"/>
    <cellStyle name="Commentaire 29 5" xfId="24060" xr:uid="{829BAF03-10F8-43E0-B72F-301C6D9DC8C2}"/>
    <cellStyle name="Commentaire 29 6" xfId="26604" xr:uid="{5E89B894-1843-4736-9CAE-896345F8E620}"/>
    <cellStyle name="Commentaire 29 7" xfId="29174" xr:uid="{A2CF56CF-59BD-4921-B1BF-EB870801C0E5}"/>
    <cellStyle name="Commentaire 29 8" xfId="31761" xr:uid="{F46F2F71-A076-4C2C-AEB9-F7A2EFE9C539}"/>
    <cellStyle name="Commentaire 29 9" xfId="34160" xr:uid="{5337A7B0-3335-4C29-BAD8-BBE5E665F3CC}"/>
    <cellStyle name="Commentaire 3" xfId="11517" xr:uid="{0961D372-CE60-4164-BEF4-2D6E866CBFD3}"/>
    <cellStyle name="Commentaire 3 10" xfId="21201" xr:uid="{04647C2B-E931-47A1-A7DA-A285C55A43A1}"/>
    <cellStyle name="Commentaire 3 11" xfId="24115" xr:uid="{D9155163-DE21-4C30-9F52-B6D053E5521B}"/>
    <cellStyle name="Commentaire 3 12" xfId="40519" xr:uid="{76F3A739-E805-4F2D-A549-A071A7217029}"/>
    <cellStyle name="Commentaire 3 2" xfId="14582" xr:uid="{A9A12975-EE79-45C5-A1A0-9E13D1BF783B}"/>
    <cellStyle name="Commentaire 3 3" xfId="17352" xr:uid="{5A85FB94-605A-4559-A82A-896A7282592B}"/>
    <cellStyle name="Commentaire 3 4" xfId="10132" xr:uid="{686B84D1-8EB2-44CD-8962-D839CCE26E06}"/>
    <cellStyle name="Commentaire 3 5" xfId="22842" xr:uid="{15708C99-D5D8-482B-B520-D82E7ADFA954}"/>
    <cellStyle name="Commentaire 3 6" xfId="10978" xr:uid="{8DC5A1F0-5673-447B-AD69-D22E0CC076BA}"/>
    <cellStyle name="Commentaire 3 7" xfId="11116" xr:uid="{FAE4071A-8440-4952-9855-ED38C1D0D296}"/>
    <cellStyle name="Commentaire 3 8" xfId="30707" xr:uid="{54AA9B56-A926-441A-BFC3-CF8BC8A1B851}"/>
    <cellStyle name="Commentaire 3 9" xfId="18707" xr:uid="{95ECCD88-3AB8-4A53-A858-F4A7F47F5387}"/>
    <cellStyle name="Commentaire 30" xfId="13156" xr:uid="{5D644FEE-12FB-45D9-BF04-8B50738235DB}"/>
    <cellStyle name="Commentaire 30 10" xfId="36886" xr:uid="{AD69839A-ECC6-4DC3-8A51-53FAB31A3FD0}"/>
    <cellStyle name="Commentaire 30 11" xfId="39375" xr:uid="{EB254C80-FEED-4513-B20D-EC34B0AD2A47}"/>
    <cellStyle name="Commentaire 30 12" xfId="42022" xr:uid="{07389A6C-0C4C-4F7B-9E3B-40FABE4756C0}"/>
    <cellStyle name="Commentaire 30 2" xfId="16177" xr:uid="{259C6DC3-0F19-43B6-B17D-24D71500E3BC}"/>
    <cellStyle name="Commentaire 30 3" xfId="18918" xr:uid="{84FB444B-1A2B-420B-BBC2-A69956AEE2D3}"/>
    <cellStyle name="Commentaire 30 4" xfId="21591" xr:uid="{1C925C34-054A-4C6E-B6FD-073ED10F3439}"/>
    <cellStyle name="Commentaire 30 5" xfId="24418" xr:uid="{8E4A9248-D783-44E9-8EC2-A86E349A4AFF}"/>
    <cellStyle name="Commentaire 30 6" xfId="26983" xr:uid="{4C5D9C92-452D-4FD7-827C-FF0E50EA8CAB}"/>
    <cellStyle name="Commentaire 30 7" xfId="29529" xr:uid="{03C9C0AA-23CF-4EB9-8C59-44BBBCDEBE2E}"/>
    <cellStyle name="Commentaire 30 8" xfId="32045" xr:uid="{CED17498-BDF0-48B4-8461-549A4A4DBB94}"/>
    <cellStyle name="Commentaire 30 9" xfId="34446" xr:uid="{BA2F5FCE-41A0-4F5B-8E72-B4E41454FC33}"/>
    <cellStyle name="Commentaire 31" xfId="12769" xr:uid="{CDF6DDE8-686F-4259-B395-C282F73ACC0B}"/>
    <cellStyle name="Commentaire 31 10" xfId="36578" xr:uid="{2A211880-EC9F-495C-865F-61332E25B987}"/>
    <cellStyle name="Commentaire 31 11" xfId="39066" xr:uid="{0AD3BF13-DCD5-40F0-9430-31AB24972ADE}"/>
    <cellStyle name="Commentaire 31 12" xfId="41686" xr:uid="{4B1F2E3F-0E4D-4CAF-9637-41DB8DBE8C34}"/>
    <cellStyle name="Commentaire 31 2" xfId="15795" xr:uid="{877FF5AF-D6D5-4531-A547-DDCAFC0339B6}"/>
    <cellStyle name="Commentaire 31 3" xfId="18568" xr:uid="{D5E25664-CD78-42A0-872C-470AF7083ACD}"/>
    <cellStyle name="Commentaire 31 4" xfId="21210" xr:uid="{6F95FFCE-A81D-4134-A4A7-E081B86496B7}"/>
    <cellStyle name="Commentaire 31 5" xfId="24064" xr:uid="{B9355738-DD9D-4C89-AE41-BEA4C3E09F79}"/>
    <cellStyle name="Commentaire 31 6" xfId="26608" xr:uid="{0120E3DE-8943-4B0A-AEBC-945DE82FA73E}"/>
    <cellStyle name="Commentaire 31 7" xfId="29177" xr:uid="{50247378-D267-4205-AB0D-02AC0536BFC5}"/>
    <cellStyle name="Commentaire 31 8" xfId="31764" xr:uid="{0FF84C43-E87D-4A0C-BAD5-C631A7AB0107}"/>
    <cellStyle name="Commentaire 31 9" xfId="34163" xr:uid="{079C0633-3C75-4ABA-98AB-831E1ECB13BA}"/>
    <cellStyle name="Commentaire 32" xfId="9816" xr:uid="{AD053B3B-3E75-40B4-BF68-5A7B15B0072E}"/>
    <cellStyle name="Commentaire 33" xfId="9850" xr:uid="{7314BB53-B746-4F87-8045-156A63591A51}"/>
    <cellStyle name="Commentaire 34" xfId="10203" xr:uid="{337EA25D-5D85-4BE4-9932-A991EF033FC4}"/>
    <cellStyle name="Commentaire 35" xfId="9851" xr:uid="{F8033D70-724A-4AFF-A5D8-12BDC0D7F80E}"/>
    <cellStyle name="Commentaire 36" xfId="10204" xr:uid="{6B421584-B6BB-43FA-806A-DED24BFDC8BD}"/>
    <cellStyle name="Commentaire 37" xfId="9852" xr:uid="{22939692-5967-442E-9021-5FFF25CB0C55}"/>
    <cellStyle name="Commentaire 4" xfId="11661" xr:uid="{5507FB10-E05A-413A-9CAE-FDC4FBB23B24}"/>
    <cellStyle name="Commentaire 4 10" xfId="35620" xr:uid="{46954D29-BCBE-43D1-A79F-594F3F34051C}"/>
    <cellStyle name="Commentaire 4 11" xfId="38051" xr:uid="{286B271B-477A-4687-A8A0-E077055D833C}"/>
    <cellStyle name="Commentaire 4 12" xfId="40644" xr:uid="{EA0A5C9E-838B-4BA2-A610-FDFF5A70C96C}"/>
    <cellStyle name="Commentaire 4 2" xfId="14714" xr:uid="{C547F9F7-1709-46BC-BED0-279AB74FBA0B}"/>
    <cellStyle name="Commentaire 4 3" xfId="17489" xr:uid="{425D54D9-0FAD-4990-ADDE-B7B37050A166}"/>
    <cellStyle name="Commentaire 4 4" xfId="20114" xr:uid="{541C0D24-1A52-43BD-861F-D381BE6FC218}"/>
    <cellStyle name="Commentaire 4 5" xfId="22978" xr:uid="{0FB2A7BF-9F6A-44D9-8B2B-1812F5BF5059}"/>
    <cellStyle name="Commentaire 4 6" xfId="25541" xr:uid="{8DA19836-598A-484A-B3BF-206E6A956EC5}"/>
    <cellStyle name="Commentaire 4 7" xfId="28143" xr:uid="{84E060A6-3A5D-4168-88A0-EBA522B92AA0}"/>
    <cellStyle name="Commentaire 4 8" xfId="30815" xr:uid="{D495E2D0-EB52-47D3-AB0F-9E036C1CB9A6}"/>
    <cellStyle name="Commentaire 4 9" xfId="33216" xr:uid="{C208AFF4-0696-414B-ADF3-98231AB4AB28}"/>
    <cellStyle name="Commentaire 5" xfId="11520" xr:uid="{30EF24A6-77C2-4CE0-995F-D0212575A3B3}"/>
    <cellStyle name="Commentaire 5 10" xfId="21209" xr:uid="{C89995DE-E437-4176-AF0D-A216AD0620B6}"/>
    <cellStyle name="Commentaire 5 11" xfId="24118" xr:uid="{EE780DE5-CC03-4E44-9BCF-07006122EBCE}"/>
    <cellStyle name="Commentaire 5 12" xfId="40522" xr:uid="{798EED18-8C16-4B36-829D-155B2F34FE20}"/>
    <cellStyle name="Commentaire 5 2" xfId="14585" xr:uid="{52540FCC-714B-44FB-A1BA-FA9563E0D3C0}"/>
    <cellStyle name="Commentaire 5 3" xfId="17355" xr:uid="{7B3E3048-0690-4DD7-B2C0-55D92EE62A82}"/>
    <cellStyle name="Commentaire 5 4" xfId="10135" xr:uid="{4D721BD6-C9E5-46D1-AD49-37C2342DC93D}"/>
    <cellStyle name="Commentaire 5 5" xfId="22845" xr:uid="{226D6D22-756E-4B2E-91FC-A4EDF28BA35B}"/>
    <cellStyle name="Commentaire 5 6" xfId="10981" xr:uid="{7906A784-F226-4F10-8A9E-895E50579C59}"/>
    <cellStyle name="Commentaire 5 7" xfId="11119" xr:uid="{9714BCAF-DE98-45EC-8084-93512A6721CB}"/>
    <cellStyle name="Commentaire 5 8" xfId="30710" xr:uid="{38846B30-49F7-4F2C-B460-D31840321E2C}"/>
    <cellStyle name="Commentaire 5 9" xfId="18718" xr:uid="{74D78BB9-850A-4D0F-BB8A-9C490C1463B4}"/>
    <cellStyle name="Commentaire 6" xfId="11665" xr:uid="{C6711C46-BE7F-4828-85F2-07CBA379AE8C}"/>
    <cellStyle name="Commentaire 6 10" xfId="35624" xr:uid="{2E4E7F22-8A12-4AF3-907A-C74402633E44}"/>
    <cellStyle name="Commentaire 6 11" xfId="38055" xr:uid="{120667F9-3563-4CE8-AF15-C94BC9DCF1B1}"/>
    <cellStyle name="Commentaire 6 12" xfId="40648" xr:uid="{07C9CBAD-38A6-4D89-A833-76AA4263989A}"/>
    <cellStyle name="Commentaire 6 2" xfId="14718" xr:uid="{66AE52A3-FCB6-401F-A631-D38EB3F594D7}"/>
    <cellStyle name="Commentaire 6 3" xfId="17493" xr:uid="{1E261147-2701-411D-A231-C9682DC315F6}"/>
    <cellStyle name="Commentaire 6 4" xfId="20118" xr:uid="{EE7312F4-4CB3-4C71-8F0A-35F2F50DDB14}"/>
    <cellStyle name="Commentaire 6 5" xfId="22982" xr:uid="{91D2DE81-EF0A-4A9D-8721-7706E1B16A0C}"/>
    <cellStyle name="Commentaire 6 6" xfId="25545" xr:uid="{42DAC794-27DA-48AD-A705-7A7C00F6CA14}"/>
    <cellStyle name="Commentaire 6 7" xfId="28147" xr:uid="{746D257E-878A-4395-A65E-298387040755}"/>
    <cellStyle name="Commentaire 6 8" xfId="30819" xr:uid="{3FC11CBD-A71E-4D88-AF44-FC6A3E30DB7C}"/>
    <cellStyle name="Commentaire 6 9" xfId="33220" xr:uid="{AD4BDBD9-08BD-4368-B253-5AF83ECFE104}"/>
    <cellStyle name="Commentaire 7" xfId="11666" xr:uid="{48607D0C-E5E6-4B28-9B64-52AC8CD4C93C}"/>
    <cellStyle name="Commentaire 7 10" xfId="35625" xr:uid="{F7055B07-40F0-4CDA-A89E-C54953CC0E61}"/>
    <cellStyle name="Commentaire 7 11" xfId="38056" xr:uid="{4DFA8066-94D0-4AD3-B28E-57C54B65F107}"/>
    <cellStyle name="Commentaire 7 12" xfId="40649" xr:uid="{64D8C86D-263E-4C7A-AB43-E7988644455F}"/>
    <cellStyle name="Commentaire 7 2" xfId="14719" xr:uid="{4B58B489-CC1C-4A20-81AD-9D07BC150D11}"/>
    <cellStyle name="Commentaire 7 3" xfId="17494" xr:uid="{9DB11372-55BC-4A0D-B183-88F1308E92A8}"/>
    <cellStyle name="Commentaire 7 4" xfId="20119" xr:uid="{461F936C-6F88-42A8-BBA0-BEB37F2DD221}"/>
    <cellStyle name="Commentaire 7 5" xfId="22983" xr:uid="{6E9327BD-7325-4821-9C06-54B7BDFCC191}"/>
    <cellStyle name="Commentaire 7 6" xfId="25546" xr:uid="{0D2413DA-3F70-4A5A-BD5B-00166462EF2E}"/>
    <cellStyle name="Commentaire 7 7" xfId="28148" xr:uid="{7C2B014F-6C6C-4E4B-8826-D14CDE53BCD2}"/>
    <cellStyle name="Commentaire 7 8" xfId="30820" xr:uid="{8C27C4E4-1E80-4AF2-AA44-BE2529782E32}"/>
    <cellStyle name="Commentaire 7 9" xfId="33221" xr:uid="{0C0D74D6-11F2-42B4-B340-097AF3B4A73E}"/>
    <cellStyle name="Commentaire 8" xfId="11667" xr:uid="{8A95D8DD-CD1C-4604-ACE7-6C94366431B1}"/>
    <cellStyle name="Commentaire 8 10" xfId="35626" xr:uid="{CCE854B3-6E9C-44B7-807C-D9BCE5E394F6}"/>
    <cellStyle name="Commentaire 8 11" xfId="38057" xr:uid="{2B47879F-B4E4-4C6F-BC9D-170F2DA67E4F}"/>
    <cellStyle name="Commentaire 8 12" xfId="40650" xr:uid="{99B39FF2-D852-41EA-8010-995F1A59C184}"/>
    <cellStyle name="Commentaire 8 2" xfId="14720" xr:uid="{6CC65F4E-C5ED-4B85-9C4A-AE5BD608E912}"/>
    <cellStyle name="Commentaire 8 3" xfId="17495" xr:uid="{FF7E16E4-97C9-45D2-938B-F3CEBE261A7F}"/>
    <cellStyle name="Commentaire 8 4" xfId="20120" xr:uid="{827F9ACA-2D87-4F4C-8427-A0CAD517912E}"/>
    <cellStyle name="Commentaire 8 5" xfId="22984" xr:uid="{A1ED4B23-2011-482A-B87E-139E988CB78C}"/>
    <cellStyle name="Commentaire 8 6" xfId="25547" xr:uid="{B65F291E-7781-4FDD-BED3-0EB73C1EE396}"/>
    <cellStyle name="Commentaire 8 7" xfId="28149" xr:uid="{03BE2E92-058C-4C2E-A94A-24967D067601}"/>
    <cellStyle name="Commentaire 8 8" xfId="30821" xr:uid="{9AA73ADB-6B84-455D-85BD-2CB7C2EE6DC2}"/>
    <cellStyle name="Commentaire 8 9" xfId="33222" xr:uid="{0CA8DB3E-D343-43B5-A452-5CB9F5F0529C}"/>
    <cellStyle name="Commentaire 9" xfId="11533" xr:uid="{9FEA4C97-3097-48A2-8605-428E655FD09C}"/>
    <cellStyle name="Commentaire 9 10" xfId="21248" xr:uid="{A3C96EBD-9873-42B9-B281-DC982CADC80D}"/>
    <cellStyle name="Commentaire 9 11" xfId="24211" xr:uid="{139DA089-AF40-46CC-8EEC-372699242BB5}"/>
    <cellStyle name="Commentaire 9 12" xfId="40535" xr:uid="{0569E79C-7425-4AAE-AD4D-329E32769881}"/>
    <cellStyle name="Commentaire 9 2" xfId="14598" xr:uid="{3612B20E-6FAC-4E03-A386-F0418C3D0249}"/>
    <cellStyle name="Commentaire 9 3" xfId="17368" xr:uid="{A76E636C-23BA-4976-B803-3A115C2B64BC}"/>
    <cellStyle name="Commentaire 9 4" xfId="10147" xr:uid="{79351F92-5FB9-49F5-B216-0C999F09CD3E}"/>
    <cellStyle name="Commentaire 9 5" xfId="22858" xr:uid="{4D3872E9-88B9-40DD-A4EC-68689528D9AB}"/>
    <cellStyle name="Commentaire 9 6" xfId="10994" xr:uid="{0B3431E8-4E53-4549-BFA3-212827807B72}"/>
    <cellStyle name="Commentaire 9 7" xfId="11132" xr:uid="{B34FE61B-15FA-4E7C-8B00-593402A11112}"/>
    <cellStyle name="Commentaire 9 8" xfId="30722" xr:uid="{ACDEFC9A-4F82-4E90-892A-4947F642A012}"/>
    <cellStyle name="Commentaire 9 9" xfId="18755" xr:uid="{CA6490A0-3F33-42E4-9B6D-A90E3747BF72}"/>
    <cellStyle name="Company" xfId="1650" xr:uid="{00000000-0005-0000-0000-000011040000}"/>
    <cellStyle name="CurRatio" xfId="1651" xr:uid="{00000000-0005-0000-0000-000012040000}"/>
    <cellStyle name="Currency" xfId="70" builtinId="4"/>
    <cellStyle name="Currency--" xfId="2173" xr:uid="{00000000-0005-0000-0000-000014040000}"/>
    <cellStyle name="Currency [00]" xfId="1652" xr:uid="{00000000-0005-0000-0000-000015040000}"/>
    <cellStyle name="Currency [1]" xfId="1653" xr:uid="{00000000-0005-0000-0000-000016040000}"/>
    <cellStyle name="Currency [2]" xfId="1654" xr:uid="{00000000-0005-0000-0000-000017040000}"/>
    <cellStyle name="Currency [2] 10" xfId="11526" xr:uid="{26A2C910-2CDB-461E-9971-EBC3A2BF67DD}"/>
    <cellStyle name="Currency [2] 10 10" xfId="21222" xr:uid="{0905B278-AE61-402C-A5B3-A01F7FFB7680}"/>
    <cellStyle name="Currency [2] 10 11" xfId="24124" xr:uid="{A87E81D0-D9BB-4C84-B27D-81D013C421D0}"/>
    <cellStyle name="Currency [2] 10 12" xfId="40528" xr:uid="{3EF434F6-74D6-4ED5-BDDE-92A8398ED1C0}"/>
    <cellStyle name="Currency [2] 10 2" xfId="14591" xr:uid="{B6E56CC2-F710-4363-8762-FD851022AA84}"/>
    <cellStyle name="Currency [2] 10 3" xfId="17361" xr:uid="{2F946378-C5E4-4DF1-BEBB-E752FAE17DBE}"/>
    <cellStyle name="Currency [2] 10 4" xfId="10141" xr:uid="{F278F6DD-59DE-4CF5-A0FC-6DCB75D73B88}"/>
    <cellStyle name="Currency [2] 10 5" xfId="22851" xr:uid="{BFB72B61-5348-49AB-B37D-BB2F4B481874}"/>
    <cellStyle name="Currency [2] 10 6" xfId="10987" xr:uid="{31BF0526-911F-40AF-B2CD-9266613D7553}"/>
    <cellStyle name="Currency [2] 10 7" xfId="11125" xr:uid="{29ECE350-BC7D-4F19-8D6A-A3D8E89DE8C7}"/>
    <cellStyle name="Currency [2] 10 8" xfId="30716" xr:uid="{31CFDBB6-AEC1-4A86-B7D7-C89547AF5F31}"/>
    <cellStyle name="Currency [2] 10 9" xfId="18729" xr:uid="{A7851299-BB8D-4C93-8D6A-1F9C3DC3D6E0}"/>
    <cellStyle name="Currency [2] 11" xfId="11664" xr:uid="{C2DCF2AF-33BE-46C2-9F73-6BB40B2DE49F}"/>
    <cellStyle name="Currency [2] 11 10" xfId="35623" xr:uid="{15B3741D-503C-439F-8739-7DBC1BAA6498}"/>
    <cellStyle name="Currency [2] 11 11" xfId="38054" xr:uid="{CEEAB3AB-52E4-4506-9948-6C22108CCD51}"/>
    <cellStyle name="Currency [2] 11 12" xfId="40647" xr:uid="{D186BD3B-C9AC-499A-B69B-61565CCAEC89}"/>
    <cellStyle name="Currency [2] 11 2" xfId="14717" xr:uid="{4FC4506E-6F75-4184-BBE8-FB798D50F811}"/>
    <cellStyle name="Currency [2] 11 3" xfId="17492" xr:uid="{BCCB8CBD-1BA4-4AD5-B460-B29C355A3A86}"/>
    <cellStyle name="Currency [2] 11 4" xfId="20117" xr:uid="{D68D8E30-8DF2-465C-BEC3-8680E5D2A28F}"/>
    <cellStyle name="Currency [2] 11 5" xfId="22981" xr:uid="{824994C6-05D7-4B15-BB55-F7353DE2E397}"/>
    <cellStyle name="Currency [2] 11 6" xfId="25544" xr:uid="{E5304838-91F7-414C-B014-1DEBF0241634}"/>
    <cellStyle name="Currency [2] 11 7" xfId="28146" xr:uid="{0162D8CE-466E-492E-AB32-694DBAA1135B}"/>
    <cellStyle name="Currency [2] 11 8" xfId="30818" xr:uid="{C0C3CDC3-F805-47B2-BE8B-72F47290EE7A}"/>
    <cellStyle name="Currency [2] 11 9" xfId="33219" xr:uid="{9B8D0E99-E250-4569-A48C-1F4289DE9019}"/>
    <cellStyle name="Currency [2] 12" xfId="11527" xr:uid="{0A2901F9-F9EC-4918-8AF3-EAB65195AAD5}"/>
    <cellStyle name="Currency [2] 12 10" xfId="21223" xr:uid="{84936C82-638F-411C-82C6-F9B4AE1EA908}"/>
    <cellStyle name="Currency [2] 12 11" xfId="24125" xr:uid="{F2B11BBA-233D-4F4A-AADD-CFFDC6F1DF2C}"/>
    <cellStyle name="Currency [2] 12 12" xfId="40529" xr:uid="{873FE6B2-6D31-47AD-8D71-26C4F9653FA0}"/>
    <cellStyle name="Currency [2] 12 2" xfId="14592" xr:uid="{E6F6EDF2-A511-4906-92ED-19DF5578F48B}"/>
    <cellStyle name="Currency [2] 12 3" xfId="17362" xr:uid="{3BAD2819-B7C1-417F-A2E4-CBEF9B76F429}"/>
    <cellStyle name="Currency [2] 12 4" xfId="10142" xr:uid="{2D2170DF-04E0-4E39-83BE-BC5639DAA6CE}"/>
    <cellStyle name="Currency [2] 12 5" xfId="22852" xr:uid="{9D330130-5EC2-49EF-8FED-3E76D9D5B25E}"/>
    <cellStyle name="Currency [2] 12 6" xfId="10988" xr:uid="{7A5E97F4-B562-48CE-85B2-6E5C36CC2A39}"/>
    <cellStyle name="Currency [2] 12 7" xfId="11126" xr:uid="{FC82A53C-C59D-4036-B1EE-CF4AD3A60B76}"/>
    <cellStyle name="Currency [2] 12 8" xfId="30717" xr:uid="{09A4CC09-D0EE-4591-9D5E-B95D7DE928E8}"/>
    <cellStyle name="Currency [2] 12 9" xfId="18737" xr:uid="{B8EE43EE-3C7E-4569-91FE-163F8DF6CFCC}"/>
    <cellStyle name="Currency [2] 13" xfId="11528" xr:uid="{54D85886-8220-4AEF-A1E5-92B23E9DAE00}"/>
    <cellStyle name="Currency [2] 13 10" xfId="21224" xr:uid="{C73DE641-274A-4616-A47F-ECD19A908A70}"/>
    <cellStyle name="Currency [2] 13 11" xfId="24126" xr:uid="{1F57D3BB-931E-4B1C-8E7F-A1B77B5F4F32}"/>
    <cellStyle name="Currency [2] 13 12" xfId="40530" xr:uid="{BF2CA332-BE45-4D53-B3ED-1CE354102A79}"/>
    <cellStyle name="Currency [2] 13 2" xfId="14593" xr:uid="{A8B1FD17-D5C4-40E2-BF31-FE3D73FD026B}"/>
    <cellStyle name="Currency [2] 13 3" xfId="17363" xr:uid="{AA381ECA-D184-4A73-A0BD-1E0FF1675970}"/>
    <cellStyle name="Currency [2] 13 4" xfId="10143" xr:uid="{FCC5ADB1-7992-45B0-9F57-B371049D859F}"/>
    <cellStyle name="Currency [2] 13 5" xfId="22853" xr:uid="{D67118C0-5743-4D6F-A5AE-6C21A7089A84}"/>
    <cellStyle name="Currency [2] 13 6" xfId="10989" xr:uid="{A01B586B-72BA-4FDB-A9FE-ED106B10915E}"/>
    <cellStyle name="Currency [2] 13 7" xfId="11127" xr:uid="{2DDEEB46-4A4B-469F-8A59-DAF7F6B84BBC}"/>
    <cellStyle name="Currency [2] 13 8" xfId="30718" xr:uid="{078A9603-3709-42CB-960C-996E5AEB12F5}"/>
    <cellStyle name="Currency [2] 13 9" xfId="18742" xr:uid="{2777C5D9-BF6D-44B4-8E4A-D12396B5C345}"/>
    <cellStyle name="Currency [2] 14" xfId="11531" xr:uid="{DA13FEB8-5C85-4160-8EF3-E0254981B3DA}"/>
    <cellStyle name="Currency [2] 14 10" xfId="21240" xr:uid="{0E6EEC20-B427-446C-8BF0-02416442CE44}"/>
    <cellStyle name="Currency [2] 14 11" xfId="24203" xr:uid="{B9BFDC2C-FD87-4E67-B439-5A386CA24B0A}"/>
    <cellStyle name="Currency [2] 14 12" xfId="40533" xr:uid="{069474A8-BFF9-494E-8D4B-85B7ACE10F4A}"/>
    <cellStyle name="Currency [2] 14 2" xfId="14596" xr:uid="{50679B4A-D501-4A8B-AAF1-601D8B851388}"/>
    <cellStyle name="Currency [2] 14 3" xfId="17366" xr:uid="{FFA400E5-E207-4194-BEF1-118BF296D549}"/>
    <cellStyle name="Currency [2] 14 4" xfId="10146" xr:uid="{FA545226-0384-4C4A-B805-A2BE2942C861}"/>
    <cellStyle name="Currency [2] 14 5" xfId="22856" xr:uid="{8563C3D5-1D7F-48EB-BC7F-8EA0072E24DA}"/>
    <cellStyle name="Currency [2] 14 6" xfId="10992" xr:uid="{1A2DA5C9-3A60-46AA-814C-A3B688EE4431}"/>
    <cellStyle name="Currency [2] 14 7" xfId="11130" xr:uid="{8DC18194-4D26-47B9-91D0-090919C448D7}"/>
    <cellStyle name="Currency [2] 14 8" xfId="30721" xr:uid="{970323D3-2138-4793-BAC5-C700F37312CB}"/>
    <cellStyle name="Currency [2] 14 9" xfId="18752" xr:uid="{9487A887-C3E5-4A82-A89D-DF201F0FE53D}"/>
    <cellStyle name="Currency [2] 15" xfId="12454" xr:uid="{50C64045-A563-4179-B268-FC74154BFAFB}"/>
    <cellStyle name="Currency [2] 15 10" xfId="36315" xr:uid="{6A064EBB-9086-445C-B6EA-401CFEFF8D16}"/>
    <cellStyle name="Currency [2] 15 11" xfId="38800" xr:uid="{B4C185AF-7428-4173-B182-027CD921F35E}"/>
    <cellStyle name="Currency [2] 15 12" xfId="41396" xr:uid="{950CFA26-1576-452F-BF84-DDF3E7DC6247}"/>
    <cellStyle name="Currency [2] 15 2" xfId="15482" xr:uid="{5C73D11C-4472-4028-93AA-BD6AF48CEA83}"/>
    <cellStyle name="Currency [2] 15 3" xfId="18271" xr:uid="{83A4F9EC-DF2E-4BE9-89EB-978627A3F4AD}"/>
    <cellStyle name="Currency [2] 15 4" xfId="20901" xr:uid="{5C92FF4F-F011-4D36-A9C9-650E2AD50928}"/>
    <cellStyle name="Currency [2] 15 5" xfId="23759" xr:uid="{85E6371B-4242-4C2D-98D1-9A5BB95295CF}"/>
    <cellStyle name="Currency [2] 15 6" xfId="26301" xr:uid="{EED9007D-FE84-439A-A76A-F68721804E8B}"/>
    <cellStyle name="Currency [2] 15 7" xfId="28894" xr:uid="{7D54FD1F-7398-4542-B6F3-242B004F1703}"/>
    <cellStyle name="Currency [2] 15 8" xfId="31525" xr:uid="{6D84DF9B-9BB1-4814-A0C6-BE860758197A}"/>
    <cellStyle name="Currency [2] 15 9" xfId="33924" xr:uid="{6243177F-528B-4493-A345-A330E6FF7435}"/>
    <cellStyle name="Currency [2] 16" xfId="13064" xr:uid="{D9DCA80D-450D-4D5D-AD76-9C0798451A41}"/>
    <cellStyle name="Currency [2] 16 10" xfId="36808" xr:uid="{269D8541-AE6D-4E39-AAF9-85D6DE052A84}"/>
    <cellStyle name="Currency [2] 16 11" xfId="39293" xr:uid="{7D713CE8-1522-4EEC-8165-2E507C393037}"/>
    <cellStyle name="Currency [2] 16 12" xfId="41940" xr:uid="{1E7244F3-2FB1-4578-AC92-C55E7851E0CA}"/>
    <cellStyle name="Currency [2] 16 2" xfId="16086" xr:uid="{53FFD207-0FD9-4826-9A00-374AF8625168}"/>
    <cellStyle name="Currency [2] 16 3" xfId="18834" xr:uid="{0B15988E-91BF-4EA1-A820-668BA2F99E62}"/>
    <cellStyle name="Currency [2] 16 4" xfId="21500" xr:uid="{33917CC0-8E8C-48FA-80A6-15F065BCF074}"/>
    <cellStyle name="Currency [2] 16 5" xfId="24333" xr:uid="{C816361D-E9F6-42C4-94FB-268550D70697}"/>
    <cellStyle name="Currency [2] 16 6" xfId="26891" xr:uid="{C51F04C4-175D-447C-AD16-85AD918E357A}"/>
    <cellStyle name="Currency [2] 16 7" xfId="29444" xr:uid="{31B1EA05-561F-41B6-80BF-B20177B9F95C}"/>
    <cellStyle name="Currency [2] 16 8" xfId="31967" xr:uid="{AF422362-55FA-41D9-AAA0-A2805140370D}"/>
    <cellStyle name="Currency [2] 16 9" xfId="34368" xr:uid="{F1EA0276-3E78-44AA-893F-278A3B73FD3D}"/>
    <cellStyle name="Currency [2] 17" xfId="12645" xr:uid="{CB78D012-EE33-459A-9CCB-BF67666493AF}"/>
    <cellStyle name="Currency [2] 17 10" xfId="36482" xr:uid="{A34E47EE-9A46-4098-BEDF-D2366F226528}"/>
    <cellStyle name="Currency [2] 17 11" xfId="38964" xr:uid="{307211CE-AA8E-4274-B05C-F355173C3BEC}"/>
    <cellStyle name="Currency [2] 17 12" xfId="41575" xr:uid="{5A1A4988-8F75-43FF-B0E6-C6CDDA8C2202}"/>
    <cellStyle name="Currency [2] 17 2" xfId="15671" xr:uid="{09DFB230-C315-4E27-B39B-EA0076D60397}"/>
    <cellStyle name="Currency [2] 17 3" xfId="18447" xr:uid="{D7C0597D-EB09-4632-8221-90E0DF352FCB}"/>
    <cellStyle name="Currency [2] 17 4" xfId="21088" xr:uid="{D08F7708-2F5B-49CF-9654-E822F37BFC63}"/>
    <cellStyle name="Currency [2] 17 5" xfId="23944" xr:uid="{869BC1D3-55CC-4CD0-9EA9-21335D2A6417}"/>
    <cellStyle name="Currency [2] 17 6" xfId="26486" xr:uid="{F8D4F2AC-C7D6-493B-8477-5FDFE5380F4F}"/>
    <cellStyle name="Currency [2] 17 7" xfId="29075" xr:uid="{6FA31601-11EF-483C-9A4B-A8D7071306B4}"/>
    <cellStyle name="Currency [2] 17 8" xfId="31677" xr:uid="{ECC5E662-2FAD-4578-A1D8-9D8B99D79BAB}"/>
    <cellStyle name="Currency [2] 17 9" xfId="34076" xr:uid="{FC50F497-85B3-4AB3-AF08-632D021097B9}"/>
    <cellStyle name="Currency [2] 18" xfId="13062" xr:uid="{4C0EDBBF-87A1-43CE-ADD6-615D5A6CF046}"/>
    <cellStyle name="Currency [2] 18 10" xfId="36806" xr:uid="{5B1F5DFB-EBE9-4301-80F0-68D88C505FA8}"/>
    <cellStyle name="Currency [2] 18 11" xfId="39291" xr:uid="{6842A432-55E0-4E81-BF98-0AE013617AD8}"/>
    <cellStyle name="Currency [2] 18 12" xfId="41938" xr:uid="{84180E3E-AA5D-4575-A54D-EA5F97455505}"/>
    <cellStyle name="Currency [2] 18 2" xfId="16084" xr:uid="{5BEE48BE-08B8-4BC5-947E-16CC26BA56CA}"/>
    <cellStyle name="Currency [2] 18 3" xfId="18832" xr:uid="{14811557-4175-4F52-B28A-28639D516A85}"/>
    <cellStyle name="Currency [2] 18 4" xfId="21498" xr:uid="{DA59691E-11A4-4448-9E37-DBDE3054094D}"/>
    <cellStyle name="Currency [2] 18 5" xfId="24331" xr:uid="{B12FE96A-E724-420A-80FD-1EB9A8BEAC9A}"/>
    <cellStyle name="Currency [2] 18 6" xfId="26889" xr:uid="{A141E230-D96D-47D7-83BB-8779ABE3A3C1}"/>
    <cellStyle name="Currency [2] 18 7" xfId="29442" xr:uid="{CD3A03A0-EB5A-4834-A036-A0C332634C7E}"/>
    <cellStyle name="Currency [2] 18 8" xfId="31965" xr:uid="{8803ECC0-FE2F-437E-9B75-1B25F9A2C0A5}"/>
    <cellStyle name="Currency [2] 18 9" xfId="34366" xr:uid="{C473AB3E-DA53-48C8-82FC-DE2EE27C5391}"/>
    <cellStyle name="Currency [2] 19" xfId="13066" xr:uid="{80E5B951-CC1E-4ECB-B9BF-093F68E110C5}"/>
    <cellStyle name="Currency [2] 19 10" xfId="36810" xr:uid="{87E7FAC5-DF6B-4A15-A6FD-BA96D9E84E37}"/>
    <cellStyle name="Currency [2] 19 11" xfId="39295" xr:uid="{925E7513-4797-41F5-85F7-2EB9553827B5}"/>
    <cellStyle name="Currency [2] 19 12" xfId="41942" xr:uid="{7541C18B-E168-4AC5-9F1D-7CD2387B0234}"/>
    <cellStyle name="Currency [2] 19 2" xfId="16088" xr:uid="{5DF93FA4-E7C3-444C-B357-4085FA2E3FED}"/>
    <cellStyle name="Currency [2] 19 3" xfId="18836" xr:uid="{A97B13EC-41C4-4210-A0A3-0A9A81A9F517}"/>
    <cellStyle name="Currency [2] 19 4" xfId="21502" xr:uid="{3C271A13-1548-4C7A-974C-54FA1B37A8DA}"/>
    <cellStyle name="Currency [2] 19 5" xfId="24335" xr:uid="{FDFAF074-BF8F-4C6C-AC38-1343F4E2C458}"/>
    <cellStyle name="Currency [2] 19 6" xfId="26893" xr:uid="{5654FAB1-6FEF-4C66-99FE-F5A2CB191E05}"/>
    <cellStyle name="Currency [2] 19 7" xfId="29446" xr:uid="{4B74838E-B556-4D64-BBA8-8E3CE8CB1B23}"/>
    <cellStyle name="Currency [2] 19 8" xfId="31969" xr:uid="{1004C061-48EF-45E0-9E29-2996C91F2FA7}"/>
    <cellStyle name="Currency [2] 19 9" xfId="34370" xr:uid="{A7CFFA10-27ED-47E2-8217-66640E1921D2}"/>
    <cellStyle name="Currency [2] 2" xfId="6862" xr:uid="{00000000-0005-0000-0000-000018040000}"/>
    <cellStyle name="Currency [2] 2 10" xfId="11444" xr:uid="{52718F3E-41F3-424A-AB01-4700E7A459BC}"/>
    <cellStyle name="Currency [2] 2 10 10" xfId="29536" xr:uid="{D70DEE9B-928E-422B-B35F-70EAE876DA26}"/>
    <cellStyle name="Currency [2] 2 10 11" xfId="23928" xr:uid="{05E3741F-82D0-40CA-AAD9-8C5E910C855F}"/>
    <cellStyle name="Currency [2] 2 10 12" xfId="26865" xr:uid="{BC5B3223-505E-440F-9B5A-09503026D3FA}"/>
    <cellStyle name="Currency [2] 2 10 2" xfId="14515" xr:uid="{FBBD09B9-79CD-4209-91AA-7C2F397457F9}"/>
    <cellStyle name="Currency [2] 2 10 3" xfId="10617" xr:uid="{9B9FDB68-44CE-4DC0-9B22-51CB0C4C8BA6}"/>
    <cellStyle name="Currency [2] 2 10 4" xfId="10057" xr:uid="{E3DDB0A2-E77D-4256-ADA1-66DD823AC018}"/>
    <cellStyle name="Currency [2] 2 10 5" xfId="22772" xr:uid="{893A6D9C-1128-473C-897C-7AD10A8C7FA5}"/>
    <cellStyle name="Currency [2] 2 10 6" xfId="10907" xr:uid="{C59C4684-F7F9-44E3-80C8-2C63BE6922D6}"/>
    <cellStyle name="Currency [2] 2 10 7" xfId="10360" xr:uid="{84C7B1D5-7C28-40D8-A519-0D9EC75FB354}"/>
    <cellStyle name="Currency [2] 2 10 8" xfId="30649" xr:uid="{089AF841-E5B8-4A9F-A6A3-12A1311F4DCC}"/>
    <cellStyle name="Currency [2] 2 10 9" xfId="18477" xr:uid="{AC5D619C-683D-437A-ADBE-C22582439B26}"/>
    <cellStyle name="Currency [2] 2 11" xfId="11591" xr:uid="{25F3DD86-789F-4380-8325-0E82BA5D2A75}"/>
    <cellStyle name="Currency [2] 2 11 10" xfId="35561" xr:uid="{88509ECA-C9F1-4EBC-BAA7-997001D91FDD}"/>
    <cellStyle name="Currency [2] 2 11 11" xfId="24285" xr:uid="{EEB1E5C0-1726-47C5-8E5B-5072C5A08ACC}"/>
    <cellStyle name="Currency [2] 2 11 12" xfId="40578" xr:uid="{B99C7CDD-393D-4CF6-BEF7-D7F105CFEE5C}"/>
    <cellStyle name="Currency [2] 2 11 2" xfId="14647" xr:uid="{D661DF21-D006-49E1-BAF6-F7D7A89F8D33}"/>
    <cellStyle name="Currency [2] 2 11 3" xfId="17423" xr:uid="{8D4DD0C6-3AAB-41E3-8A75-7D043133186C}"/>
    <cellStyle name="Currency [2] 2 11 4" xfId="20044" xr:uid="{3DE28E4E-A753-49F9-869B-4166288F2832}"/>
    <cellStyle name="Currency [2] 2 11 5" xfId="22913" xr:uid="{B65E270E-9A86-4C60-98A3-D3773C218268}"/>
    <cellStyle name="Currency [2] 2 11 6" xfId="11049" xr:uid="{FD8C57F0-E0C2-4F4C-A6FE-F5B1A6679EC0}"/>
    <cellStyle name="Currency [2] 2 11 7" xfId="11196" xr:uid="{59AF5EC1-39C3-4DE3-85B4-593E1B4AFAD6}"/>
    <cellStyle name="Currency [2] 2 11 8" xfId="30754" xr:uid="{E327F256-8DC8-444D-9ECA-01917823E5FA}"/>
    <cellStyle name="Currency [2] 2 11 9" xfId="33158" xr:uid="{C56B3F14-428C-4449-9BF5-FA50A1B08FF0}"/>
    <cellStyle name="Currency [2] 2 12" xfId="11447" xr:uid="{DACD8FAD-8579-4455-A3C6-91868E393AE0}"/>
    <cellStyle name="Currency [2] 2 12 10" xfId="14736" xr:uid="{03B57843-80CE-4006-AFFC-F498664CDFBE}"/>
    <cellStyle name="Currency [2] 2 12 11" xfId="23936" xr:uid="{E493D037-C282-455B-8FC2-015B849E1C08}"/>
    <cellStyle name="Currency [2] 2 12 12" xfId="26876" xr:uid="{9A752DC5-F842-49ED-8F02-0F507A7DAF18}"/>
    <cellStyle name="Currency [2] 2 12 2" xfId="14518" xr:uid="{0703D831-1CCD-430C-A6E5-B54AD2F0452E}"/>
    <cellStyle name="Currency [2] 2 12 3" xfId="10620" xr:uid="{80B28F64-D39C-4923-9A48-30A20BC67550}"/>
    <cellStyle name="Currency [2] 2 12 4" xfId="10059" xr:uid="{B7FC6E50-101B-40A0-92D0-DA3140A60665}"/>
    <cellStyle name="Currency [2] 2 12 5" xfId="22775" xr:uid="{6D99AEED-FA35-4DC9-A6BF-353CDAF6083E}"/>
    <cellStyle name="Currency [2] 2 12 6" xfId="10910" xr:uid="{90DCBA38-4177-4813-AFF1-EADDB9BC2414}"/>
    <cellStyle name="Currency [2] 2 12 7" xfId="10363" xr:uid="{6E80970D-C094-4D10-8B3F-7BD2908A096D}"/>
    <cellStyle name="Currency [2] 2 12 8" xfId="30652" xr:uid="{5F439A88-0814-48DD-A18D-B0F1C1BD39BD}"/>
    <cellStyle name="Currency [2] 2 12 9" xfId="18496" xr:uid="{8A29FE55-25D9-4814-8AEC-F0245463B6D1}"/>
    <cellStyle name="Currency [2] 2 13" xfId="11597" xr:uid="{CE20ABC4-805D-45E5-916A-8DF194807F8A}"/>
    <cellStyle name="Currency [2] 2 13 10" xfId="35567" xr:uid="{96C07A0C-9D58-41AF-BB84-284A1D80F14A}"/>
    <cellStyle name="Currency [2] 2 13 11" xfId="37997" xr:uid="{4D7F5EC1-48AE-4D34-8C8F-710D37A22B44}"/>
    <cellStyle name="Currency [2] 2 13 12" xfId="40584" xr:uid="{0DE1E04E-164A-49F9-862D-D3B06C626909}"/>
    <cellStyle name="Currency [2] 2 13 2" xfId="14653" xr:uid="{5F9E0412-B9FB-4682-8BF5-91C26BFEA711}"/>
    <cellStyle name="Currency [2] 2 13 3" xfId="17429" xr:uid="{88E23182-3D27-4E14-A9B2-40B3BFA213F0}"/>
    <cellStyle name="Currency [2] 2 13 4" xfId="20050" xr:uid="{E055EF53-6B69-4C35-BCA9-E9BB99C07227}"/>
    <cellStyle name="Currency [2] 2 13 5" xfId="22919" xr:uid="{D91D20C5-581F-41C4-9B37-346D438F1AD4}"/>
    <cellStyle name="Currency [2] 2 13 6" xfId="11055" xr:uid="{E7DA39E4-2838-4FA6-91A2-D812F918BFD3}"/>
    <cellStyle name="Currency [2] 2 13 7" xfId="11202" xr:uid="{B2D05D3C-5C0F-444A-B8A9-AF9D6F54F17D}"/>
    <cellStyle name="Currency [2] 2 13 8" xfId="30760" xr:uid="{7C4AAD6F-C5FF-490D-8FB5-94FAA0224761}"/>
    <cellStyle name="Currency [2] 2 13 9" xfId="33164" xr:uid="{5DD16B46-BAC5-4F97-91DA-15AC154F396A}"/>
    <cellStyle name="Currency [2] 2 14" xfId="11450" xr:uid="{84D8773F-1B72-4847-A4F9-728BC58EDAE4}"/>
    <cellStyle name="Currency [2] 2 14 10" xfId="14902" xr:uid="{29F3BA29-82D5-4183-9214-3ADE6CF87341}"/>
    <cellStyle name="Currency [2] 2 14 11" xfId="23938" xr:uid="{6E55EB62-513A-400D-9DF3-7C866372D7A6}"/>
    <cellStyle name="Currency [2] 2 14 12" xfId="26879" xr:uid="{53C5857E-BE46-4559-8C72-F023F80CDB66}"/>
    <cellStyle name="Currency [2] 2 14 2" xfId="14521" xr:uid="{C6A8A15F-B119-446E-B005-9977F858F7B2}"/>
    <cellStyle name="Currency [2] 2 14 3" xfId="10623" xr:uid="{2ED3F792-C927-4597-98B6-167A73DB4D1B}"/>
    <cellStyle name="Currency [2] 2 14 4" xfId="10062" xr:uid="{A6E240C7-5A3C-4DFB-B9BF-9FA954052734}"/>
    <cellStyle name="Currency [2] 2 14 5" xfId="22778" xr:uid="{B39106E4-0984-45DE-8C97-38ABBDBA293B}"/>
    <cellStyle name="Currency [2] 2 14 6" xfId="10913" xr:uid="{4498D54E-7DF9-4267-BFA0-B0693BBC2E0A}"/>
    <cellStyle name="Currency [2] 2 14 7" xfId="10366" xr:uid="{7FDCCDBF-4931-4BE7-B7CC-07E5BEF3FE0B}"/>
    <cellStyle name="Currency [2] 2 14 8" xfId="30655" xr:uid="{69DD2E8F-CF15-4288-93D5-E104DFF88250}"/>
    <cellStyle name="Currency [2] 2 14 9" xfId="18521" xr:uid="{71D75D5B-A224-4B98-9074-F6142F7F7ADC}"/>
    <cellStyle name="Currency [2] 2 15" xfId="11594" xr:uid="{BE2078EF-F317-4859-AE56-CD6F754A9B65}"/>
    <cellStyle name="Currency [2] 2 15 10" xfId="35564" xr:uid="{6EDE76F8-35E0-4594-9055-E48ABDE50802}"/>
    <cellStyle name="Currency [2] 2 15 11" xfId="37994" xr:uid="{3D92778A-0723-4AAB-81B4-EBE68C35FEE0}"/>
    <cellStyle name="Currency [2] 2 15 12" xfId="40581" xr:uid="{ECBB41F0-6F17-4659-9494-49A45077AB47}"/>
    <cellStyle name="Currency [2] 2 15 2" xfId="14650" xr:uid="{BD15D931-0ADF-4F49-B7A0-FE12A8D0002A}"/>
    <cellStyle name="Currency [2] 2 15 3" xfId="17426" xr:uid="{22C679E7-8A74-4BF9-86DC-7BB8C77CFCBD}"/>
    <cellStyle name="Currency [2] 2 15 4" xfId="20047" xr:uid="{1E735860-5FBB-4E28-B3CD-D7B4EB1D5DCC}"/>
    <cellStyle name="Currency [2] 2 15 5" xfId="22916" xr:uid="{01725B52-E100-461E-ACCD-111C28D557EE}"/>
    <cellStyle name="Currency [2] 2 15 6" xfId="11052" xr:uid="{D511728C-E1AD-4F5C-9FBD-FABB247AF75E}"/>
    <cellStyle name="Currency [2] 2 15 7" xfId="11199" xr:uid="{5D81CEDF-3E49-4257-85B2-2B6C698DD34F}"/>
    <cellStyle name="Currency [2] 2 15 8" xfId="30757" xr:uid="{2225CC8D-B58F-4732-896F-A8BF9030A3AE}"/>
    <cellStyle name="Currency [2] 2 15 9" xfId="33161" xr:uid="{CB705D1D-6446-4E98-8DE7-E59D5D78F922}"/>
    <cellStyle name="Currency [2] 2 16" xfId="12882" xr:uid="{9999438A-8A9B-4375-90DE-215EF4BBC7E0}"/>
    <cellStyle name="Currency [2] 2 16 10" xfId="36651" xr:uid="{E251E6F3-1651-47C3-9364-DD9AFACCFFC2}"/>
    <cellStyle name="Currency [2] 2 16 11" xfId="39142" xr:uid="{0A28B19B-59B9-420F-BCAB-307DE47123E5}"/>
    <cellStyle name="Currency [2] 2 16 12" xfId="41762" xr:uid="{10E8C6BA-D312-4D84-B99B-49BC4D77A10F}"/>
    <cellStyle name="Currency [2] 2 16 2" xfId="15907" xr:uid="{C3013901-3A02-4398-82C0-FFF0DEDE8A93}"/>
    <cellStyle name="Currency [2] 2 16 3" xfId="18669" xr:uid="{6B23CB79-1E67-4E50-A58B-109DFE3C04C2}"/>
    <cellStyle name="Currency [2] 2 16 4" xfId="21320" xr:uid="{D9599101-0A6D-4829-9CC7-DF717D088055}"/>
    <cellStyle name="Currency [2] 2 16 5" xfId="24173" xr:uid="{30D5B215-9A2F-4B8B-90B4-9EFD739D8A2C}"/>
    <cellStyle name="Currency [2] 2 16 6" xfId="26716" xr:uid="{9789F1AB-4387-4055-AD5F-260DD63CC918}"/>
    <cellStyle name="Currency [2] 2 16 7" xfId="29266" xr:uid="{2858D003-5FD8-4B21-8B16-B1D54149F7B1}"/>
    <cellStyle name="Currency [2] 2 16 8" xfId="31837" xr:uid="{5CCCDA86-5D9C-42CB-83E2-9F59908AB23C}"/>
    <cellStyle name="Currency [2] 2 16 9" xfId="34238" xr:uid="{6F22D5C0-B38F-4966-A76E-02C3B43145FE}"/>
    <cellStyle name="Currency [2] 2 17" xfId="12539" xr:uid="{43093D1E-59B1-4002-B901-298BEECB6EAF}"/>
    <cellStyle name="Currency [2] 2 17 10" xfId="36396" xr:uid="{C537769D-F6CA-46B7-85E5-BD705F97BBAB}"/>
    <cellStyle name="Currency [2] 2 17 11" xfId="38881" xr:uid="{A8127880-2EEB-4EAB-AB78-BDF8E2A6FB6A}"/>
    <cellStyle name="Currency [2] 2 17 12" xfId="41478" xr:uid="{C1079203-9083-4651-B36E-127EF53A3BBC}"/>
    <cellStyle name="Currency [2] 2 17 2" xfId="15565" xr:uid="{5EA526A2-50D1-468A-A4E7-5B11AE63BA5C}"/>
    <cellStyle name="Currency [2] 2 17 3" xfId="18355" xr:uid="{F215C4A2-35F2-44D4-AB3D-B5829F4E6779}"/>
    <cellStyle name="Currency [2] 2 17 4" xfId="20986" xr:uid="{D4853B6A-B72C-4FDD-868C-8EEA29C1270A}"/>
    <cellStyle name="Currency [2] 2 17 5" xfId="23844" xr:uid="{48A0B8F1-F87F-4417-872E-E4A5617D1B43}"/>
    <cellStyle name="Currency [2] 2 17 6" xfId="26386" xr:uid="{235E9CD8-C83F-4893-A7F4-61F20C900AE4}"/>
    <cellStyle name="Currency [2] 2 17 7" xfId="28979" xr:uid="{44BF1273-DA6C-4C13-BE27-7097CD5004B2}"/>
    <cellStyle name="Currency [2] 2 17 8" xfId="31605" xr:uid="{46480D70-92CE-45C3-9795-A64CCF6DEAA2}"/>
    <cellStyle name="Currency [2] 2 17 9" xfId="34004" xr:uid="{702DC622-CF4F-45DF-8F65-AE8F3490055E}"/>
    <cellStyle name="Currency [2] 2 18" xfId="12472" xr:uid="{4F7AB203-8024-41DE-AE3C-B294C0BBC905}"/>
    <cellStyle name="Currency [2] 2 18 10" xfId="36332" xr:uid="{6FE7AAA2-0522-4FD0-8245-D7A4D016F214}"/>
    <cellStyle name="Currency [2] 2 18 11" xfId="38817" xr:uid="{FD2328A8-8976-4F5E-8155-B8C834FBBA67}"/>
    <cellStyle name="Currency [2] 2 18 12" xfId="41413" xr:uid="{7162CC05-8353-407D-A087-EAAE68A25C99}"/>
    <cellStyle name="Currency [2] 2 18 2" xfId="15499" xr:uid="{E585EFBF-F012-4E8D-86B2-31C410F89ABA}"/>
    <cellStyle name="Currency [2] 2 18 3" xfId="18289" xr:uid="{D398D034-0996-43CE-812B-1A42FF8D04DA}"/>
    <cellStyle name="Currency [2] 2 18 4" xfId="20919" xr:uid="{70882E99-385A-405A-9CA7-2F235E968E92}"/>
    <cellStyle name="Currency [2] 2 18 5" xfId="23777" xr:uid="{BAC2DE1B-DCC0-4EC7-819C-023D68F04C29}"/>
    <cellStyle name="Currency [2] 2 18 6" xfId="26319" xr:uid="{E7A4661F-716D-4071-92B5-3F74CCAB9F04}"/>
    <cellStyle name="Currency [2] 2 18 7" xfId="28912" xr:uid="{7FC787E7-C1B0-4B41-821A-9F854F2C48D3}"/>
    <cellStyle name="Currency [2] 2 18 8" xfId="31542" xr:uid="{E21D5289-9BD7-475B-A52B-A07F644526AA}"/>
    <cellStyle name="Currency [2] 2 18 9" xfId="33941" xr:uid="{EBD31910-FA32-45F1-9CCC-5AB7C5A5E026}"/>
    <cellStyle name="Currency [2] 2 19" xfId="12475" xr:uid="{B45C413D-38E6-4CBE-8F8C-09D9A5023940}"/>
    <cellStyle name="Currency [2] 2 19 10" xfId="36335" xr:uid="{DC4D54CA-DFA4-48DD-A4E2-7897D8167E53}"/>
    <cellStyle name="Currency [2] 2 19 11" xfId="38820" xr:uid="{DFA313CD-0BA2-48EE-8CBB-04573CD58611}"/>
    <cellStyle name="Currency [2] 2 19 12" xfId="41416" xr:uid="{20D25FF9-0A0D-4FA5-AB2B-6A2C2E2F0616}"/>
    <cellStyle name="Currency [2] 2 19 2" xfId="15502" xr:uid="{1EEB2977-7A8A-44DB-9065-A3CCD0077499}"/>
    <cellStyle name="Currency [2] 2 19 3" xfId="18292" xr:uid="{CD44D19C-334B-4BF1-A8E1-5122C6E3EEBB}"/>
    <cellStyle name="Currency [2] 2 19 4" xfId="20922" xr:uid="{F775EF13-DC99-4B90-A4CA-CD38FD8CD71E}"/>
    <cellStyle name="Currency [2] 2 19 5" xfId="23780" xr:uid="{F8FD348E-AC68-4DA9-949A-4D54BF3621E7}"/>
    <cellStyle name="Currency [2] 2 19 6" xfId="26322" xr:uid="{8A1B1414-CE9D-47BF-91B0-98A4596153C7}"/>
    <cellStyle name="Currency [2] 2 19 7" xfId="28915" xr:uid="{B62FD428-3820-4BF6-9028-06233A37FA62}"/>
    <cellStyle name="Currency [2] 2 19 8" xfId="31545" xr:uid="{AF32CC0B-CB3C-486E-B7E6-87B5103B42A0}"/>
    <cellStyle name="Currency [2] 2 19 9" xfId="33944" xr:uid="{63A2A75E-9C87-47E9-9AA7-9B153D998389}"/>
    <cellStyle name="Currency [2] 2 2" xfId="11266" xr:uid="{AD3F8D8E-6743-46FC-9B1B-A9F1B0E943C9}"/>
    <cellStyle name="Currency [2] 2 2 10" xfId="29524" xr:uid="{AD64A568-C237-4450-88C0-5506B2B6B507}"/>
    <cellStyle name="Currency [2] 2 2 11" xfId="22798" xr:uid="{212D4642-A51A-44D9-9FF9-9D0FD77B13E7}"/>
    <cellStyle name="Currency [2] 2 2 12" xfId="26154" xr:uid="{80C1B586-5B81-4B89-AF60-B482E380622E}"/>
    <cellStyle name="Currency [2] 2 2 2" xfId="14338" xr:uid="{364BF9A2-9E6A-4FBD-B548-67C9811FFC5E}"/>
    <cellStyle name="Currency [2] 2 2 3" xfId="10437" xr:uid="{1DF772E5-4A24-4A63-8A5E-E54FF60A387E}"/>
    <cellStyle name="Currency [2] 2 2 4" xfId="9890" xr:uid="{666DAF5B-3624-4EEC-BAAB-2D537C4726E4}"/>
    <cellStyle name="Currency [2] 2 2 5" xfId="10682" xr:uid="{2A262AAF-9295-4704-A72A-A419FD90365D}"/>
    <cellStyle name="Currency [2] 2 2 6" xfId="10454" xr:uid="{BEAE9BF2-A410-4E26-87B5-AB21C7520DE0}"/>
    <cellStyle name="Currency [2] 2 2 7" xfId="10218" xr:uid="{D303A23A-3469-43CD-9A1A-BBDAB6DB6DC1}"/>
    <cellStyle name="Currency [2] 2 2 8" xfId="15672" xr:uid="{6BA63EBB-C37A-487B-A045-B8E25937BF8A}"/>
    <cellStyle name="Currency [2] 2 2 9" xfId="11000" xr:uid="{DB5585F3-FD8A-4A36-A98D-042F151EBECA}"/>
    <cellStyle name="Currency [2] 2 20" xfId="12837" xr:uid="{EDBBFB46-6795-4F6C-89AB-D9B45A26877A}"/>
    <cellStyle name="Currency [2] 2 20 10" xfId="36606" xr:uid="{DAAC7DA0-DB71-438B-8DE3-ECFE9332ABB2}"/>
    <cellStyle name="Currency [2] 2 20 11" xfId="39097" xr:uid="{EACBE66A-C802-4B4D-B8D0-5745FD973033}"/>
    <cellStyle name="Currency [2] 2 20 12" xfId="41717" xr:uid="{DDA2DBAE-388C-43DF-A48F-718CECC7EE81}"/>
    <cellStyle name="Currency [2] 2 20 2" xfId="15862" xr:uid="{849139F4-A21D-445F-BA3D-3EA254E84586}"/>
    <cellStyle name="Currency [2] 2 20 3" xfId="18624" xr:uid="{45E62F22-BE41-488E-8A79-C15AE9A6F128}"/>
    <cellStyle name="Currency [2] 2 20 4" xfId="21275" xr:uid="{9EF0858B-062B-4AFF-9446-A5B15EA672BC}"/>
    <cellStyle name="Currency [2] 2 20 5" xfId="24128" xr:uid="{911A8122-D33B-48BA-A723-01C1B6ED1BC1}"/>
    <cellStyle name="Currency [2] 2 20 6" xfId="26671" xr:uid="{CED93837-0935-4A71-967E-DA188317C8FF}"/>
    <cellStyle name="Currency [2] 2 20 7" xfId="29221" xr:uid="{CE1923A1-9DCB-447A-9891-55492EB0E141}"/>
    <cellStyle name="Currency [2] 2 20 8" xfId="31792" xr:uid="{F0DFEDA3-1173-4AC8-8556-39FEE349B60D}"/>
    <cellStyle name="Currency [2] 2 20 9" xfId="34193" xr:uid="{AF96DD2A-8A7B-4FD6-B46B-14F20291E142}"/>
    <cellStyle name="Currency [2] 2 21" xfId="12478" xr:uid="{5F9C9282-6C71-4B5C-A71E-EBBCD9AA0768}"/>
    <cellStyle name="Currency [2] 2 21 10" xfId="36338" xr:uid="{6FB16ACC-76F5-4543-BAFE-2E6ED92751D2}"/>
    <cellStyle name="Currency [2] 2 21 11" xfId="38823" xr:uid="{1BF84139-C562-49FA-BBF5-4702111F2A76}"/>
    <cellStyle name="Currency [2] 2 21 12" xfId="41419" xr:uid="{3037EFE3-B801-4A9B-9617-FB534A7EA6E8}"/>
    <cellStyle name="Currency [2] 2 21 2" xfId="15505" xr:uid="{AD52BB87-BB3A-44BF-88B1-3033EE769FF6}"/>
    <cellStyle name="Currency [2] 2 21 3" xfId="18295" xr:uid="{A11E74EF-4E98-4593-9D6F-7E3CAE398E45}"/>
    <cellStyle name="Currency [2] 2 21 4" xfId="20925" xr:uid="{AD944EED-4650-4E2A-98FD-FA969ABFB893}"/>
    <cellStyle name="Currency [2] 2 21 5" xfId="23783" xr:uid="{2450B89C-6F3B-46DD-92CD-F3FF94585CAB}"/>
    <cellStyle name="Currency [2] 2 21 6" xfId="26325" xr:uid="{EBB08F3A-16DE-4F9B-A5DE-FC10935D9C8C}"/>
    <cellStyle name="Currency [2] 2 21 7" xfId="28918" xr:uid="{690A27C1-1C70-4980-B0B4-EDC56AEAFA09}"/>
    <cellStyle name="Currency [2] 2 21 8" xfId="31548" xr:uid="{E6735F07-5A99-45AE-9EF8-500FC1087049}"/>
    <cellStyle name="Currency [2] 2 21 9" xfId="33947" xr:uid="{BC4D2224-229A-494C-829A-BB5F792D81E6}"/>
    <cellStyle name="Currency [2] 2 22" xfId="12841" xr:uid="{A56105E5-365E-466A-A002-97A0C177DF4A}"/>
    <cellStyle name="Currency [2] 2 22 10" xfId="36610" xr:uid="{A519A6C6-8EAE-47CB-B584-40822868B38A}"/>
    <cellStyle name="Currency [2] 2 22 11" xfId="39101" xr:uid="{11FA3616-02BF-4DAB-923E-A0665A3F2415}"/>
    <cellStyle name="Currency [2] 2 22 12" xfId="41721" xr:uid="{B52CD9D8-3FA3-4248-95ED-A0597EEF641C}"/>
    <cellStyle name="Currency [2] 2 22 2" xfId="15866" xr:uid="{F5B5E524-8CE0-4F3B-BAD1-9B3875F6D738}"/>
    <cellStyle name="Currency [2] 2 22 3" xfId="18628" xr:uid="{E710AAC4-3FA7-4271-9586-FE69F1829A7D}"/>
    <cellStyle name="Currency [2] 2 22 4" xfId="21279" xr:uid="{49288B2A-A91D-4636-A0B4-6538AE676060}"/>
    <cellStyle name="Currency [2] 2 22 5" xfId="24132" xr:uid="{3CE05685-380C-44FD-9991-46E0E7B176D6}"/>
    <cellStyle name="Currency [2] 2 22 6" xfId="26675" xr:uid="{C6DA1880-5D31-4303-A899-4272FD04CC19}"/>
    <cellStyle name="Currency [2] 2 22 7" xfId="29225" xr:uid="{73CE0C9D-11EE-4583-9A74-D8648D4F82E4}"/>
    <cellStyle name="Currency [2] 2 22 8" xfId="31796" xr:uid="{A80B1487-0A29-41A5-9BE8-1F2E4A551DD7}"/>
    <cellStyle name="Currency [2] 2 22 9" xfId="34197" xr:uid="{E12D2CD8-CDE2-4CA0-89F6-95BFE3E0C24E}"/>
    <cellStyle name="Currency [2] 2 23" xfId="12484" xr:uid="{851A9D10-B402-48A6-BAD4-FBA8A7271C9A}"/>
    <cellStyle name="Currency [2] 2 23 10" xfId="36342" xr:uid="{4D819374-ADA3-4078-ABC5-2FBDC2FC608D}"/>
    <cellStyle name="Currency [2] 2 23 11" xfId="38827" xr:uid="{678E57B2-61DE-42B9-827A-DCCBAB29186D}"/>
    <cellStyle name="Currency [2] 2 23 12" xfId="41423" xr:uid="{8E2DFAFF-FB8E-48D2-B915-33064349C9BA}"/>
    <cellStyle name="Currency [2] 2 23 2" xfId="15511" xr:uid="{78C51439-7725-4990-BC74-D2684F239D17}"/>
    <cellStyle name="Currency [2] 2 23 3" xfId="18301" xr:uid="{C5A3A2F7-650C-4A9F-A586-54598B1B0B31}"/>
    <cellStyle name="Currency [2] 2 23 4" xfId="20931" xr:uid="{8E77CF98-5090-48CA-88D5-06335F95847B}"/>
    <cellStyle name="Currency [2] 2 23 5" xfId="23789" xr:uid="{8FCC2DB5-0D48-42F8-8F9C-98735022F1A8}"/>
    <cellStyle name="Currency [2] 2 23 6" xfId="26331" xr:uid="{1EE310FD-01C5-4435-BD07-B6E0E050EE3A}"/>
    <cellStyle name="Currency [2] 2 23 7" xfId="28924" xr:uid="{BEFCFB1E-87D6-4A94-919C-053D8A27FF07}"/>
    <cellStyle name="Currency [2] 2 23 8" xfId="31552" xr:uid="{EA0ECFF5-5160-473B-B23B-476526511BC5}"/>
    <cellStyle name="Currency [2] 2 23 9" xfId="33951" xr:uid="{FBA3EA31-695A-49D9-94BD-68E1D10D26ED}"/>
    <cellStyle name="Currency [2] 2 24" xfId="12843" xr:uid="{6134A79D-48FE-434C-83E4-DE6F46D4190C}"/>
    <cellStyle name="Currency [2] 2 24 10" xfId="36612" xr:uid="{BAACFD41-49DC-4813-8375-D46D47DF9E49}"/>
    <cellStyle name="Currency [2] 2 24 11" xfId="39103" xr:uid="{0B223DF7-7B99-4D50-94B8-530FF130C174}"/>
    <cellStyle name="Currency [2] 2 24 12" xfId="41723" xr:uid="{00AC12F1-B21D-4BEE-A43F-8622730217BB}"/>
    <cellStyle name="Currency [2] 2 24 2" xfId="15868" xr:uid="{158201BC-04AD-4A40-9752-47DE83E5E7D5}"/>
    <cellStyle name="Currency [2] 2 24 3" xfId="18630" xr:uid="{29188D91-9B93-462C-A434-D2F382B26C6D}"/>
    <cellStyle name="Currency [2] 2 24 4" xfId="21281" xr:uid="{5049F1F2-7845-4D2F-B21A-57DDA329FA86}"/>
    <cellStyle name="Currency [2] 2 24 5" xfId="24134" xr:uid="{5F344336-D47D-445C-B684-849BAB95D08B}"/>
    <cellStyle name="Currency [2] 2 24 6" xfId="26677" xr:uid="{C84CA6E0-DB20-4A8B-93D9-A18559BC638F}"/>
    <cellStyle name="Currency [2] 2 24 7" xfId="29227" xr:uid="{A425C0F9-9E3E-4FF9-82CD-61F8A9D533CE}"/>
    <cellStyle name="Currency [2] 2 24 8" xfId="31798" xr:uid="{AF8EC57E-1EBE-4713-BD24-EBD1341D88BA}"/>
    <cellStyle name="Currency [2] 2 24 9" xfId="34199" xr:uid="{5AA10FEB-3558-4C6C-A390-AE48A824E7F1}"/>
    <cellStyle name="Currency [2] 2 25" xfId="12487" xr:uid="{5BAC21B5-D363-4827-80BB-163A13B28C32}"/>
    <cellStyle name="Currency [2] 2 25 10" xfId="36345" xr:uid="{F32E5C91-5D98-45FE-9995-E680D54E0217}"/>
    <cellStyle name="Currency [2] 2 25 11" xfId="38830" xr:uid="{FCCDC390-913A-43E3-AED5-1AD665AD858F}"/>
    <cellStyle name="Currency [2] 2 25 12" xfId="41426" xr:uid="{524AB637-D96F-45B4-9E74-1E1AE4098B75}"/>
    <cellStyle name="Currency [2] 2 25 2" xfId="15514" xr:uid="{F01C6A24-5729-4879-86E4-8BF777945C98}"/>
    <cellStyle name="Currency [2] 2 25 3" xfId="18304" xr:uid="{CBE312D7-2442-4E6C-A828-97659B6552C3}"/>
    <cellStyle name="Currency [2] 2 25 4" xfId="20934" xr:uid="{EFC55DB0-43F0-444D-8851-5E9407EFCC04}"/>
    <cellStyle name="Currency [2] 2 25 5" xfId="23792" xr:uid="{43E08B96-407F-43E8-BCD7-E49EC3964408}"/>
    <cellStyle name="Currency [2] 2 25 6" xfId="26334" xr:uid="{6A052C55-BD0D-437E-AFE5-2C9465A1A3D7}"/>
    <cellStyle name="Currency [2] 2 25 7" xfId="28927" xr:uid="{6161137C-8F20-4DBD-864B-D5433602D390}"/>
    <cellStyle name="Currency [2] 2 25 8" xfId="31555" xr:uid="{376520DE-57C4-430F-A0A5-4DB11D946FEB}"/>
    <cellStyle name="Currency [2] 2 25 9" xfId="33954" xr:uid="{35E6534A-9D51-421A-9ED7-4DEEA4C18422}"/>
    <cellStyle name="Currency [2] 2 26" xfId="12490" xr:uid="{52205987-236A-4C9A-9AFD-7881E0F2CCAF}"/>
    <cellStyle name="Currency [2] 2 26 10" xfId="36348" xr:uid="{0C042E9E-9014-4C8C-9BB0-5811051C734F}"/>
    <cellStyle name="Currency [2] 2 26 11" xfId="38833" xr:uid="{0C4FA319-D338-410B-A9C2-FB0076B20B0A}"/>
    <cellStyle name="Currency [2] 2 26 12" xfId="41429" xr:uid="{D06EB6CB-A6D8-40E3-A63A-188977A2311F}"/>
    <cellStyle name="Currency [2] 2 26 2" xfId="15517" xr:uid="{BB053A32-2E95-4294-A23D-5E49EA7A8875}"/>
    <cellStyle name="Currency [2] 2 26 3" xfId="18307" xr:uid="{D7BAD3F9-C2E0-4D3A-9EF7-CA2DBE817DEA}"/>
    <cellStyle name="Currency [2] 2 26 4" xfId="20937" xr:uid="{CFF8A133-62AA-45E5-8EFA-3621FC7D7D15}"/>
    <cellStyle name="Currency [2] 2 26 5" xfId="23795" xr:uid="{F9085357-29C7-4276-8AC1-3868C21AB0BA}"/>
    <cellStyle name="Currency [2] 2 26 6" xfId="26337" xr:uid="{41657E1F-EA23-4AA7-8937-07FACDA8E975}"/>
    <cellStyle name="Currency [2] 2 26 7" xfId="28930" xr:uid="{8E5994D3-314A-4C78-BF52-868579483C8D}"/>
    <cellStyle name="Currency [2] 2 26 8" xfId="31558" xr:uid="{779EE606-A812-4AA7-8660-C718B8BED27A}"/>
    <cellStyle name="Currency [2] 2 26 9" xfId="33957" xr:uid="{79CCCE57-7B6C-487F-9C3C-DE486C981334}"/>
    <cellStyle name="Currency [2] 2 27" xfId="12851" xr:uid="{79709385-26F4-483C-B727-C7C987C35064}"/>
    <cellStyle name="Currency [2] 2 27 10" xfId="36620" xr:uid="{E3A2E693-42ED-44CA-9DCA-A046627AC90A}"/>
    <cellStyle name="Currency [2] 2 27 11" xfId="39111" xr:uid="{615506DC-68C9-4C73-9AC2-683B0B7CA172}"/>
    <cellStyle name="Currency [2] 2 27 12" xfId="41731" xr:uid="{B71B5598-9AF0-4D20-A27F-160F69130375}"/>
    <cellStyle name="Currency [2] 2 27 2" xfId="15876" xr:uid="{7F364A0B-B2DB-41B6-B2C8-DFDF9ADF7DE2}"/>
    <cellStyle name="Currency [2] 2 27 3" xfId="18638" xr:uid="{0E56352E-6E67-4AD2-BC95-71D5A8FE4F1D}"/>
    <cellStyle name="Currency [2] 2 27 4" xfId="21289" xr:uid="{47733FD2-A00D-4478-A9E1-CCECF0B96667}"/>
    <cellStyle name="Currency [2] 2 27 5" xfId="24142" xr:uid="{C66E3F81-7101-4E5B-BFF0-A3E893257FB3}"/>
    <cellStyle name="Currency [2] 2 27 6" xfId="26685" xr:uid="{60FF6926-949B-4967-AD8B-FD1E98AF226A}"/>
    <cellStyle name="Currency [2] 2 27 7" xfId="29235" xr:uid="{6598C202-F048-4FD2-9D8C-C0EFEE526687}"/>
    <cellStyle name="Currency [2] 2 27 8" xfId="31806" xr:uid="{CF42B0C3-2062-49CF-AC47-6307AF00DD8A}"/>
    <cellStyle name="Currency [2] 2 27 9" xfId="34207" xr:uid="{6F93B485-2CB8-422E-BE61-B8BCAE8BB047}"/>
    <cellStyle name="Currency [2] 2 28" xfId="12496" xr:uid="{2CD33103-0E7A-4FFF-86F6-0511DC6D0D6D}"/>
    <cellStyle name="Currency [2] 2 28 10" xfId="36354" xr:uid="{AEDFE7AD-7B03-4FA9-A918-EC4EF3446136}"/>
    <cellStyle name="Currency [2] 2 28 11" xfId="38839" xr:uid="{E1D83ACC-52B7-43F5-B9CA-2C1AD17C43AD}"/>
    <cellStyle name="Currency [2] 2 28 12" xfId="41435" xr:uid="{AB69A47B-7EF1-4F48-B828-4128B3276EA1}"/>
    <cellStyle name="Currency [2] 2 28 2" xfId="15523" xr:uid="{12122F1D-ABC3-460A-92DC-C1251247483D}"/>
    <cellStyle name="Currency [2] 2 28 3" xfId="18313" xr:uid="{81F86FC1-5CA2-45DC-AB89-A6654807BEF6}"/>
    <cellStyle name="Currency [2] 2 28 4" xfId="20943" xr:uid="{1DF80822-FE5E-4A22-8C44-410AD34A6051}"/>
    <cellStyle name="Currency [2] 2 28 5" xfId="23801" xr:uid="{64F93F6C-C125-466B-A7DD-CD7E15B3D6BE}"/>
    <cellStyle name="Currency [2] 2 28 6" xfId="26343" xr:uid="{04924FBE-40E3-4A89-A273-FC4FA5BA2D6F}"/>
    <cellStyle name="Currency [2] 2 28 7" xfId="28936" xr:uid="{96C7454D-C234-4960-9128-6780C0C21F75}"/>
    <cellStyle name="Currency [2] 2 28 8" xfId="31564" xr:uid="{747B1779-1DDA-4F3F-9ABB-862447E2D635}"/>
    <cellStyle name="Currency [2] 2 28 9" xfId="33963" xr:uid="{BCDE2928-AC5B-45D9-8860-4758965740C2}"/>
    <cellStyle name="Currency [2] 2 29" xfId="12846" xr:uid="{2DD50479-3C1F-4119-A446-DCA39D619E40}"/>
    <cellStyle name="Currency [2] 2 29 10" xfId="36615" xr:uid="{006CBC3D-D48D-4D4B-8729-D54583C3B518}"/>
    <cellStyle name="Currency [2] 2 29 11" xfId="39106" xr:uid="{12B2677C-F311-41CC-9E04-283B1102D1B6}"/>
    <cellStyle name="Currency [2] 2 29 12" xfId="41726" xr:uid="{B0AEDA6D-A169-470D-A951-458D2B952F28}"/>
    <cellStyle name="Currency [2] 2 29 2" xfId="15871" xr:uid="{E15CAF2C-8CE8-4132-857C-F018E0599D76}"/>
    <cellStyle name="Currency [2] 2 29 3" xfId="18633" xr:uid="{174132FD-E14E-447F-B491-C8BD978D6A8B}"/>
    <cellStyle name="Currency [2] 2 29 4" xfId="21284" xr:uid="{2ED74F68-2EB4-4841-AE7F-F94236812A4D}"/>
    <cellStyle name="Currency [2] 2 29 5" xfId="24137" xr:uid="{A56D2B79-3636-44FB-AEC0-18C758365E2D}"/>
    <cellStyle name="Currency [2] 2 29 6" xfId="26680" xr:uid="{EBF05703-C2CA-4887-9AB5-8D701223FB15}"/>
    <cellStyle name="Currency [2] 2 29 7" xfId="29230" xr:uid="{2D247821-C8B2-41B9-95AE-56A069F93707}"/>
    <cellStyle name="Currency [2] 2 29 8" xfId="31801" xr:uid="{CA815079-0383-44C5-8015-F567946727F4}"/>
    <cellStyle name="Currency [2] 2 29 9" xfId="34202" xr:uid="{14E4B99C-B0CE-48C5-8CF6-1AEC3C9F2255}"/>
    <cellStyle name="Currency [2] 2 3" xfId="11603" xr:uid="{80050393-81C7-4E65-A357-B0769E8A1D87}"/>
    <cellStyle name="Currency [2] 2 3 10" xfId="35573" xr:uid="{29B8C498-EA2C-438B-BCE6-87419CF2B46E}"/>
    <cellStyle name="Currency [2] 2 3 11" xfId="38003" xr:uid="{A849BAE8-A360-4773-9CCF-911D287EE79B}"/>
    <cellStyle name="Currency [2] 2 3 12" xfId="40590" xr:uid="{2E8A865E-F779-40B4-A7F8-C5F234AEE241}"/>
    <cellStyle name="Currency [2] 2 3 2" xfId="14659" xr:uid="{31132508-CAEC-4548-BBCF-8B5C97610156}"/>
    <cellStyle name="Currency [2] 2 3 3" xfId="17435" xr:uid="{CDA947B1-B80C-42E0-9814-7A23651EC386}"/>
    <cellStyle name="Currency [2] 2 3 4" xfId="20056" xr:uid="{2AF30289-4F47-442B-B33A-DE9028A50FE1}"/>
    <cellStyle name="Currency [2] 2 3 5" xfId="22925" xr:uid="{A5A0433A-EB84-4A49-A1AE-D0D438D8CA6F}"/>
    <cellStyle name="Currency [2] 2 3 6" xfId="11071" xr:uid="{6C5898BF-4FF7-4137-8791-FA47DE1D60BA}"/>
    <cellStyle name="Currency [2] 2 3 7" xfId="11168" xr:uid="{17B6209B-4D93-4D65-ACBE-C7DF4A1D4601}"/>
    <cellStyle name="Currency [2] 2 3 8" xfId="30766" xr:uid="{5B6C1E62-B83B-44AA-B84F-E674E192822C}"/>
    <cellStyle name="Currency [2] 2 3 9" xfId="33170" xr:uid="{AB5D971D-F32E-4D1D-873D-41964BB2C485}"/>
    <cellStyle name="Currency [2] 2 30" xfId="12493" xr:uid="{DCBE823E-0E00-470D-B89B-9DF3DA568633}"/>
    <cellStyle name="Currency [2] 2 30 10" xfId="36351" xr:uid="{AF33A81C-E8BE-4BF0-8917-4E0F73AFB1C5}"/>
    <cellStyle name="Currency [2] 2 30 11" xfId="38836" xr:uid="{21BED0B3-D4E6-4735-9698-726222ED2901}"/>
    <cellStyle name="Currency [2] 2 30 12" xfId="41432" xr:uid="{00691E0B-0A5E-4977-A226-CACF4C1CC4AE}"/>
    <cellStyle name="Currency [2] 2 30 2" xfId="15520" xr:uid="{30CF091E-1F37-4420-BD65-42D3B925A0FB}"/>
    <cellStyle name="Currency [2] 2 30 3" xfId="18310" xr:uid="{E2C53788-D70E-4FD2-AD99-DC83200A44AF}"/>
    <cellStyle name="Currency [2] 2 30 4" xfId="20940" xr:uid="{C1B2AE87-90A7-4320-9592-0D6E5C0D3262}"/>
    <cellStyle name="Currency [2] 2 30 5" xfId="23798" xr:uid="{AA852698-1C13-4AC5-8C85-84F851B9BD15}"/>
    <cellStyle name="Currency [2] 2 30 6" xfId="26340" xr:uid="{E90B8DF0-F84C-42A8-916F-DA33F2C09E5E}"/>
    <cellStyle name="Currency [2] 2 30 7" xfId="28933" xr:uid="{17CC3178-0A68-4345-983B-5F631D8D8309}"/>
    <cellStyle name="Currency [2] 2 30 8" xfId="31561" xr:uid="{7D63E113-3AFF-44AB-8847-3E8D91C80DA9}"/>
    <cellStyle name="Currency [2] 2 30 9" xfId="33960" xr:uid="{B652CDC1-A6F4-4B37-8FED-5E1E1CD333E8}"/>
    <cellStyle name="Currency [2] 2 31" xfId="12849" xr:uid="{0B2B312C-3AB9-44C3-AFA5-4C904320F023}"/>
    <cellStyle name="Currency [2] 2 31 10" xfId="36618" xr:uid="{DBB17E5A-4BD5-48A9-BB3B-6F770A07CF98}"/>
    <cellStyle name="Currency [2] 2 31 11" xfId="39109" xr:uid="{69DCA84E-F54B-4B76-9D78-9DB05353BF57}"/>
    <cellStyle name="Currency [2] 2 31 12" xfId="41729" xr:uid="{6EB5C5DB-3DD2-46C9-9A34-2354A772724B}"/>
    <cellStyle name="Currency [2] 2 31 2" xfId="15874" xr:uid="{0A40715B-5003-4C07-AED9-13D83BB6599F}"/>
    <cellStyle name="Currency [2] 2 31 3" xfId="18636" xr:uid="{3C2A7A5F-61C9-488A-9CFE-5AE1D0C8240C}"/>
    <cellStyle name="Currency [2] 2 31 4" xfId="21287" xr:uid="{CE1774D2-26CE-49B9-BB25-396FF6675CD9}"/>
    <cellStyle name="Currency [2] 2 31 5" xfId="24140" xr:uid="{332ECE82-D7EC-481E-B966-DADF8FF04543}"/>
    <cellStyle name="Currency [2] 2 31 6" xfId="26683" xr:uid="{5BE1B4F1-FEB6-41F4-B392-AF3AEB4F2275}"/>
    <cellStyle name="Currency [2] 2 31 7" xfId="29233" xr:uid="{9FA4FC86-9838-4625-8C93-DE58F67439D0}"/>
    <cellStyle name="Currency [2] 2 31 8" xfId="31804" xr:uid="{619ECCF8-1A18-493D-B24E-2087794F49A5}"/>
    <cellStyle name="Currency [2] 2 31 9" xfId="34205" xr:uid="{2F9ECC8A-3476-423F-B6C5-DFD2A1BC28A7}"/>
    <cellStyle name="Currency [2] 2 32" xfId="12499" xr:uid="{E574EF29-208A-4DDD-8240-2E719B56728C}"/>
    <cellStyle name="Currency [2] 2 32 10" xfId="36357" xr:uid="{FC4B8319-197E-4E9A-AB1D-50290183216B}"/>
    <cellStyle name="Currency [2] 2 32 11" xfId="38842" xr:uid="{F54EEF58-C7D7-402A-990A-1D4222DFCB14}"/>
    <cellStyle name="Currency [2] 2 32 12" xfId="41438" xr:uid="{E951FDC3-16D3-47E6-9FE0-A70DDB1A75A9}"/>
    <cellStyle name="Currency [2] 2 32 2" xfId="15526" xr:uid="{B2989078-00F6-4E0B-952F-55869012DC2D}"/>
    <cellStyle name="Currency [2] 2 32 3" xfId="18316" xr:uid="{9A9F14F9-AE43-429C-A37B-6A9AC972F8A5}"/>
    <cellStyle name="Currency [2] 2 32 4" xfId="20946" xr:uid="{CD847FC8-56C7-490A-BD02-5396E7502506}"/>
    <cellStyle name="Currency [2] 2 32 5" xfId="23804" xr:uid="{938FB50A-6B8C-445E-9C27-2B5A91448F6C}"/>
    <cellStyle name="Currency [2] 2 32 6" xfId="26346" xr:uid="{5A8EB79D-9C3E-458F-80BC-8EF3BEA86E1B}"/>
    <cellStyle name="Currency [2] 2 32 7" xfId="28939" xr:uid="{4A7BAB10-B749-400E-9DA2-2B0C71E2FAD5}"/>
    <cellStyle name="Currency [2] 2 32 8" xfId="31567" xr:uid="{CF6F8AAA-B058-4D3C-8337-D2AE588D1E4D}"/>
    <cellStyle name="Currency [2] 2 32 9" xfId="33966" xr:uid="{236BCD0B-DF3F-453D-9E4D-142C1BBED963}"/>
    <cellStyle name="Currency [2] 2 33" xfId="12502" xr:uid="{A28A3EA8-7A44-411F-BCAE-4E6BB97BABB4}"/>
    <cellStyle name="Currency [2] 2 33 10" xfId="36360" xr:uid="{3D039FE6-3593-4ED4-9C2A-5C514AFD9130}"/>
    <cellStyle name="Currency [2] 2 33 11" xfId="38845" xr:uid="{14BA5418-8199-4408-B0C0-91E2C23DFD72}"/>
    <cellStyle name="Currency [2] 2 33 12" xfId="41441" xr:uid="{FFD421C4-564F-4B7E-BB9B-A900DC9104BF}"/>
    <cellStyle name="Currency [2] 2 33 2" xfId="15529" xr:uid="{379495F9-F74C-4D3B-984A-22A58AF61C50}"/>
    <cellStyle name="Currency [2] 2 33 3" xfId="18319" xr:uid="{F16469D1-4137-4614-B0DD-8C99E63BD489}"/>
    <cellStyle name="Currency [2] 2 33 4" xfId="20949" xr:uid="{D3549AD5-061A-4557-ACF1-5C6AABA13606}"/>
    <cellStyle name="Currency [2] 2 33 5" xfId="23807" xr:uid="{13E9CAA8-9069-4586-9A36-9D48D872A281}"/>
    <cellStyle name="Currency [2] 2 33 6" xfId="26349" xr:uid="{DD935AAC-51DA-4721-968D-DAC10C623E9D}"/>
    <cellStyle name="Currency [2] 2 33 7" xfId="28942" xr:uid="{5F89F860-76B0-4EE1-9BCB-49849C5C85C3}"/>
    <cellStyle name="Currency [2] 2 33 8" xfId="31570" xr:uid="{40725855-29E7-402F-8C5D-E6E88D576D11}"/>
    <cellStyle name="Currency [2] 2 33 9" xfId="33969" xr:uid="{4D9EDD50-CB56-4F11-874E-1064C0AAA872}"/>
    <cellStyle name="Currency [2] 2 34" xfId="12855" xr:uid="{C2845214-B127-49F7-859A-FDA349A44BDA}"/>
    <cellStyle name="Currency [2] 2 34 10" xfId="36624" xr:uid="{0AF04269-61DD-4A98-A261-CDD66993D461}"/>
    <cellStyle name="Currency [2] 2 34 11" xfId="39115" xr:uid="{589461E8-8A15-4FEE-8923-1B444164DBB8}"/>
    <cellStyle name="Currency [2] 2 34 12" xfId="41735" xr:uid="{8D344DAC-7651-4CC4-B58D-6F687917561C}"/>
    <cellStyle name="Currency [2] 2 34 2" xfId="15880" xr:uid="{06ECFE83-A509-4689-86CF-2C7C65EA2819}"/>
    <cellStyle name="Currency [2] 2 34 3" xfId="18642" xr:uid="{283B350E-0039-467B-AD61-E33A8F9C5E8F}"/>
    <cellStyle name="Currency [2] 2 34 4" xfId="21293" xr:uid="{1CB6793F-970C-46F6-A62B-CDA912B6F4B1}"/>
    <cellStyle name="Currency [2] 2 34 5" xfId="24146" xr:uid="{13530622-B6C2-432B-BEE5-D19D7B9DE571}"/>
    <cellStyle name="Currency [2] 2 34 6" xfId="26689" xr:uid="{C87E0CC9-AE68-4083-8CE7-083D8A6F71E0}"/>
    <cellStyle name="Currency [2] 2 34 7" xfId="29239" xr:uid="{84FBD656-A87A-465B-B033-737D4ACDAE73}"/>
    <cellStyle name="Currency [2] 2 34 8" xfId="31810" xr:uid="{95F7D206-53A3-43D5-A9B7-245C7044904D}"/>
    <cellStyle name="Currency [2] 2 34 9" xfId="34211" xr:uid="{1F6D03B8-93B1-48FB-8A1C-34E7C7E346F1}"/>
    <cellStyle name="Currency [2] 2 35" xfId="12505" xr:uid="{D0C2E437-6BE4-4511-8DED-FF1832BA37B7}"/>
    <cellStyle name="Currency [2] 2 35 10" xfId="36363" xr:uid="{1B15F6A4-9C73-4650-8506-78B0A85735A2}"/>
    <cellStyle name="Currency [2] 2 35 11" xfId="38848" xr:uid="{54BFF26F-C921-434A-9EE4-CE521CD83DDD}"/>
    <cellStyle name="Currency [2] 2 35 12" xfId="41444" xr:uid="{FBC97FE1-F555-42B0-9AF8-922E8BEAD47F}"/>
    <cellStyle name="Currency [2] 2 35 2" xfId="15532" xr:uid="{DE85826E-E6F2-4EF5-A945-296CB028296F}"/>
    <cellStyle name="Currency [2] 2 35 3" xfId="18322" xr:uid="{1F058785-4713-43D5-84CD-5879C78CC8B6}"/>
    <cellStyle name="Currency [2] 2 35 4" xfId="20952" xr:uid="{F52644AA-02FF-4A1A-9922-B5E4185C202F}"/>
    <cellStyle name="Currency [2] 2 35 5" xfId="23810" xr:uid="{9388CB49-E6C5-4B7B-A69E-3A8D20B618E4}"/>
    <cellStyle name="Currency [2] 2 35 6" xfId="26352" xr:uid="{5DF22CB7-0474-4F77-B8B5-767C7285A1D1}"/>
    <cellStyle name="Currency [2] 2 35 7" xfId="28945" xr:uid="{D623ED16-1B91-4A24-8B63-07C82B42409E}"/>
    <cellStyle name="Currency [2] 2 35 8" xfId="31573" xr:uid="{B8DA57FB-F927-474F-8944-867A2DB26468}"/>
    <cellStyle name="Currency [2] 2 35 9" xfId="33972" xr:uid="{3654535D-7778-4F5D-AA58-C603C4B8A771}"/>
    <cellStyle name="Currency [2] 2 36" xfId="12864" xr:uid="{F0C9FE44-636E-4238-9083-450533F79F90}"/>
    <cellStyle name="Currency [2] 2 36 10" xfId="36633" xr:uid="{FF5AB73A-CAAF-444B-93FC-9147A7AA658E}"/>
    <cellStyle name="Currency [2] 2 36 11" xfId="39124" xr:uid="{15BEF3C6-ED76-4B93-AA91-781A2BC5AA2E}"/>
    <cellStyle name="Currency [2] 2 36 12" xfId="41744" xr:uid="{E33CCFC4-9450-45C4-80C7-A3F382D903D0}"/>
    <cellStyle name="Currency [2] 2 36 2" xfId="15889" xr:uid="{D7585FA4-4575-4326-8264-155BF6FA7580}"/>
    <cellStyle name="Currency [2] 2 36 3" xfId="18651" xr:uid="{58A9B19A-7B3B-4204-B710-75F35C2AD5F1}"/>
    <cellStyle name="Currency [2] 2 36 4" xfId="21302" xr:uid="{58B28194-F3D0-4618-89E3-C6120239F02D}"/>
    <cellStyle name="Currency [2] 2 36 5" xfId="24155" xr:uid="{833D7A17-A749-494C-BD54-1C180C721EF8}"/>
    <cellStyle name="Currency [2] 2 36 6" xfId="26698" xr:uid="{9D8E0240-FE60-448F-89F5-04C9E3EC87A7}"/>
    <cellStyle name="Currency [2] 2 36 7" xfId="29248" xr:uid="{F7D30DA3-50E4-4893-B395-81FD655C8EB3}"/>
    <cellStyle name="Currency [2] 2 36 8" xfId="31819" xr:uid="{0CA31C5A-1564-4BC5-95A2-4CBEE4267987}"/>
    <cellStyle name="Currency [2] 2 36 9" xfId="34220" xr:uid="{611D57B0-E8B5-4C28-BF61-6EE3F031634B}"/>
    <cellStyle name="Currency [2] 2 37" xfId="12508" xr:uid="{F9829D58-2CDB-4331-A781-52B7B23901B2}"/>
    <cellStyle name="Currency [2] 2 37 10" xfId="36366" xr:uid="{6F3BF1FF-8BBB-42B7-BB3C-E93A6F108435}"/>
    <cellStyle name="Currency [2] 2 37 11" xfId="38851" xr:uid="{31C8309C-B59F-445A-96E1-BB031D9892E3}"/>
    <cellStyle name="Currency [2] 2 37 12" xfId="41447" xr:uid="{53AA7753-ED15-42BD-A681-74BE4128F869}"/>
    <cellStyle name="Currency [2] 2 37 2" xfId="15535" xr:uid="{5B79782F-9203-43CC-9AF1-04D83BFC7303}"/>
    <cellStyle name="Currency [2] 2 37 3" xfId="18325" xr:uid="{8A0CE82B-0271-4937-8A25-79E9CB58A2CF}"/>
    <cellStyle name="Currency [2] 2 37 4" xfId="20955" xr:uid="{1D11B75D-FF35-483C-BC50-B46CB9BBD02F}"/>
    <cellStyle name="Currency [2] 2 37 5" xfId="23813" xr:uid="{0424E2F7-61C9-4269-9EA6-C30E9BF53DD2}"/>
    <cellStyle name="Currency [2] 2 37 6" xfId="26355" xr:uid="{6D182079-606A-42F3-9524-D70713BAE54D}"/>
    <cellStyle name="Currency [2] 2 37 7" xfId="28948" xr:uid="{B2D7D574-B892-46ED-BC3F-EB670C0F5880}"/>
    <cellStyle name="Currency [2] 2 37 8" xfId="31576" xr:uid="{6B63CB32-A62B-42C5-8A97-16F9B7BB0DD3}"/>
    <cellStyle name="Currency [2] 2 37 9" xfId="33975" xr:uid="{C8B64B00-B7B6-4932-BF8B-ED05543669AB}"/>
    <cellStyle name="Currency [2] 2 38" xfId="12861" xr:uid="{22C2D261-C1BB-4714-B409-0BDCAF2FDA58}"/>
    <cellStyle name="Currency [2] 2 38 10" xfId="36630" xr:uid="{ED57BB1A-B4FC-49B6-A76C-EB2D0375857D}"/>
    <cellStyle name="Currency [2] 2 38 11" xfId="39121" xr:uid="{B3D0F85C-0BE4-41DC-B7B4-C93ACEF7337C}"/>
    <cellStyle name="Currency [2] 2 38 12" xfId="41741" xr:uid="{D0C95772-4B2B-47F3-80F3-71262669FDBB}"/>
    <cellStyle name="Currency [2] 2 38 2" xfId="15886" xr:uid="{54C31D25-1DDD-41B3-B8A8-A8D1D4DF974C}"/>
    <cellStyle name="Currency [2] 2 38 3" xfId="18648" xr:uid="{B531E537-248C-475D-B3FD-AD769BB19E89}"/>
    <cellStyle name="Currency [2] 2 38 4" xfId="21299" xr:uid="{D04D4CAF-705D-4610-B8DE-8869290A7E64}"/>
    <cellStyle name="Currency [2] 2 38 5" xfId="24152" xr:uid="{E605F55A-E929-430D-96DE-03CAC614AB49}"/>
    <cellStyle name="Currency [2] 2 38 6" xfId="26695" xr:uid="{4EC7542F-A879-4AE3-8B66-57A5302813B1}"/>
    <cellStyle name="Currency [2] 2 38 7" xfId="29245" xr:uid="{83A11BEF-282C-413D-9359-ED21119419DE}"/>
    <cellStyle name="Currency [2] 2 38 8" xfId="31816" xr:uid="{6EECEAD2-8D1D-4E93-8CD6-37611797385D}"/>
    <cellStyle name="Currency [2] 2 38 9" xfId="34217" xr:uid="{55810961-6426-4593-9A01-54AA66217063}"/>
    <cellStyle name="Currency [2] 2 39" xfId="12511" xr:uid="{1151FA26-6FC4-4686-94E5-21071E3F7F7E}"/>
    <cellStyle name="Currency [2] 2 39 10" xfId="36369" xr:uid="{11FFF262-03EE-41DB-B2BD-7B007C254702}"/>
    <cellStyle name="Currency [2] 2 39 11" xfId="38854" xr:uid="{189BF32B-F552-467E-9E89-C4B46DBF3B61}"/>
    <cellStyle name="Currency [2] 2 39 12" xfId="41450" xr:uid="{4C9426CB-2451-45B3-84EE-91337DCE2D45}"/>
    <cellStyle name="Currency [2] 2 39 2" xfId="15538" xr:uid="{F7F7DE29-F025-4851-8632-84D1CFBA72A9}"/>
    <cellStyle name="Currency [2] 2 39 3" xfId="18328" xr:uid="{0B937FFF-C0EC-47AB-9677-CFB8E9230A2F}"/>
    <cellStyle name="Currency [2] 2 39 4" xfId="20958" xr:uid="{4D267399-BCC0-4164-9CF5-7028A420837B}"/>
    <cellStyle name="Currency [2] 2 39 5" xfId="23816" xr:uid="{4BD2734E-336A-4BAF-BB9B-A9706217CACB}"/>
    <cellStyle name="Currency [2] 2 39 6" xfId="26358" xr:uid="{78546A3D-AE25-4DB5-BEBC-CB0BE92BC621}"/>
    <cellStyle name="Currency [2] 2 39 7" xfId="28951" xr:uid="{A08BA47A-40AD-4235-9CC7-16F7453DAB2A}"/>
    <cellStyle name="Currency [2] 2 39 8" xfId="31579" xr:uid="{1AD22FCF-C6F2-4BAD-B545-FC6F47E91C5F}"/>
    <cellStyle name="Currency [2] 2 39 9" xfId="33978" xr:uid="{86A484F5-E833-4325-9238-61DFAD81913C}"/>
    <cellStyle name="Currency [2] 2 4" xfId="11460" xr:uid="{2804A510-DAD7-486E-9395-85A2BA12EC5C}"/>
    <cellStyle name="Currency [2] 2 4 10" xfId="20005" xr:uid="{4FE6C0F1-62D6-4AD1-99EF-461353B8FC2A}"/>
    <cellStyle name="Currency [2] 2 4 11" xfId="23970" xr:uid="{DE8CF19B-3454-4153-876A-4519FBA2E946}"/>
    <cellStyle name="Currency [2] 2 4 12" xfId="26853" xr:uid="{BA83428F-AFB5-4D00-AECB-2456C6507056}"/>
    <cellStyle name="Currency [2] 2 4 2" xfId="14531" xr:uid="{F32985AD-057F-413E-828B-3188E346E269}"/>
    <cellStyle name="Currency [2] 2 4 3" xfId="10583" xr:uid="{637C4BE0-13DE-4FC5-8B62-15605811FBE2}"/>
    <cellStyle name="Currency [2] 2 4 4" xfId="10072" xr:uid="{C32C6868-3E9A-48D1-9C49-0AF23F647B26}"/>
    <cellStyle name="Currency [2] 2 4 5" xfId="22786" xr:uid="{1069C5DC-4FA1-4659-9328-6221B92758E3}"/>
    <cellStyle name="Currency [2] 2 4 6" xfId="10922" xr:uid="{89126160-75F8-4FB0-8CC8-3C771F81D3A0}"/>
    <cellStyle name="Currency [2] 2 4 7" xfId="10376" xr:uid="{713630D0-D89B-4085-AF8C-32947EA21BD4}"/>
    <cellStyle name="Currency [2] 2 4 8" xfId="30663" xr:uid="{F2508589-EDE5-4983-9A0D-F60ABD2998E9}"/>
    <cellStyle name="Currency [2] 2 4 9" xfId="18544" xr:uid="{FE6AB725-872C-4339-9AD2-2FB0D1FF6985}"/>
    <cellStyle name="Currency [2] 2 40" xfId="12858" xr:uid="{D4287483-BCAE-407A-951E-98E0514FE6DE}"/>
    <cellStyle name="Currency [2] 2 40 10" xfId="36627" xr:uid="{8767F964-A455-4AFD-B38A-824D98739D83}"/>
    <cellStyle name="Currency [2] 2 40 11" xfId="39118" xr:uid="{BEFC3484-3EB7-4115-93E8-80AB4824C563}"/>
    <cellStyle name="Currency [2] 2 40 12" xfId="41738" xr:uid="{6787E31C-B169-4FE6-92B5-3350705BD9FF}"/>
    <cellStyle name="Currency [2] 2 40 2" xfId="15883" xr:uid="{5F3C20A4-D438-4CF0-BB06-047BDF1607AF}"/>
    <cellStyle name="Currency [2] 2 40 3" xfId="18645" xr:uid="{EB311DEA-78C3-4B31-8EA2-18882257F285}"/>
    <cellStyle name="Currency [2] 2 40 4" xfId="21296" xr:uid="{FEDD1F24-DAA4-4035-A0F1-D0D59E8A4041}"/>
    <cellStyle name="Currency [2] 2 40 5" xfId="24149" xr:uid="{8A161DDB-DC6F-475E-B7EA-C9FE4D424782}"/>
    <cellStyle name="Currency [2] 2 40 6" xfId="26692" xr:uid="{E200D444-1B66-4697-9364-800A60B4F5D3}"/>
    <cellStyle name="Currency [2] 2 40 7" xfId="29242" xr:uid="{C36C3205-DE20-4EC1-9BB6-C3B298D44728}"/>
    <cellStyle name="Currency [2] 2 40 8" xfId="31813" xr:uid="{E18C401B-169A-4992-A5A9-06EFD473B9EB}"/>
    <cellStyle name="Currency [2] 2 40 9" xfId="34214" xr:uid="{165D3C94-16C9-4A73-BE2D-3DA5FBDF5A93}"/>
    <cellStyle name="Currency [2] 2 41" xfId="12514" xr:uid="{B2D1F273-B1D9-47F2-8FB7-A1A44DE35D4E}"/>
    <cellStyle name="Currency [2] 2 41 10" xfId="36372" xr:uid="{B2538CCD-4BA5-4187-918E-2DC6E24AD78C}"/>
    <cellStyle name="Currency [2] 2 41 11" xfId="38857" xr:uid="{1B14857E-9034-41D2-85F1-0DD542DD7903}"/>
    <cellStyle name="Currency [2] 2 41 12" xfId="41453" xr:uid="{71FB7582-EB7F-4903-A29C-FEE59ACE135B}"/>
    <cellStyle name="Currency [2] 2 41 2" xfId="15541" xr:uid="{E6B7346F-19B4-49E5-83F7-525C6923A001}"/>
    <cellStyle name="Currency [2] 2 41 3" xfId="18331" xr:uid="{B4A520FC-0F3E-4166-81E3-BA48E8C59A6B}"/>
    <cellStyle name="Currency [2] 2 41 4" xfId="20961" xr:uid="{3BFA1E36-0844-4020-8E75-9CB6A7048723}"/>
    <cellStyle name="Currency [2] 2 41 5" xfId="23819" xr:uid="{E6B09702-8F1C-432E-ABA2-4D4813DCF2B1}"/>
    <cellStyle name="Currency [2] 2 41 6" xfId="26361" xr:uid="{7E02B076-31E3-421F-A58E-F6BBB0D77F3B}"/>
    <cellStyle name="Currency [2] 2 41 7" xfId="28954" xr:uid="{EF529B85-616D-4760-B520-69F5D70CB35E}"/>
    <cellStyle name="Currency [2] 2 41 8" xfId="31582" xr:uid="{1899D1C2-7808-44D4-BD73-AC48395AB8EC}"/>
    <cellStyle name="Currency [2] 2 41 9" xfId="33981" xr:uid="{5A5E9834-94CE-4596-9CEC-31A040AB0963}"/>
    <cellStyle name="Currency [2] 2 42" xfId="12867" xr:uid="{C8B61A1D-FFF3-4C41-83C3-20063B38AC51}"/>
    <cellStyle name="Currency [2] 2 42 10" xfId="36636" xr:uid="{8917C2A1-54CC-4C5C-A0D8-FC69023E45BF}"/>
    <cellStyle name="Currency [2] 2 42 11" xfId="39127" xr:uid="{B5A513DD-7D99-4E09-83BB-C9BB9177BEBE}"/>
    <cellStyle name="Currency [2] 2 42 12" xfId="41747" xr:uid="{96DB1693-BBB1-45EC-985C-BF9E41E9E5AC}"/>
    <cellStyle name="Currency [2] 2 42 2" xfId="15892" xr:uid="{DA596050-646E-4497-873B-CA3C15116D87}"/>
    <cellStyle name="Currency [2] 2 42 3" xfId="18654" xr:uid="{734AF279-68F3-407E-A3E4-5B3F9EE6B147}"/>
    <cellStyle name="Currency [2] 2 42 4" xfId="21305" xr:uid="{51BCF121-0EDA-4E4D-BB5F-83E34F83F10D}"/>
    <cellStyle name="Currency [2] 2 42 5" xfId="24158" xr:uid="{E243AD79-9F89-450B-A4FB-56745615F4AA}"/>
    <cellStyle name="Currency [2] 2 42 6" xfId="26701" xr:uid="{11CAD496-D592-46FE-9BCE-152908F26857}"/>
    <cellStyle name="Currency [2] 2 42 7" xfId="29251" xr:uid="{30FF8AD9-CD18-4EC0-BDED-9D140760C745}"/>
    <cellStyle name="Currency [2] 2 42 8" xfId="31822" xr:uid="{7294CEC1-BA10-48E6-B9FD-A2302AFD86F0}"/>
    <cellStyle name="Currency [2] 2 42 9" xfId="34223" xr:uid="{0D53D72D-91A6-4B7C-99F3-8D258534F582}"/>
    <cellStyle name="Currency [2] 2 43" xfId="12517" xr:uid="{B44490AA-2213-48AE-8A17-9CE09CB43724}"/>
    <cellStyle name="Currency [2] 2 43 10" xfId="36375" xr:uid="{9803AF91-44A4-4BD5-8EB7-CA89D8666C26}"/>
    <cellStyle name="Currency [2] 2 43 11" xfId="38860" xr:uid="{D281C59E-4414-4D49-AF72-49D6F0FBF387}"/>
    <cellStyle name="Currency [2] 2 43 12" xfId="41456" xr:uid="{58B697BE-8CF5-48C8-9B6F-61192AAD93F6}"/>
    <cellStyle name="Currency [2] 2 43 2" xfId="15544" xr:uid="{7096B497-054A-4999-AB02-D6FFFAA300A3}"/>
    <cellStyle name="Currency [2] 2 43 3" xfId="18334" xr:uid="{A3F02DBD-FA1C-42D0-81E7-D3BE9E992C9C}"/>
    <cellStyle name="Currency [2] 2 43 4" xfId="20964" xr:uid="{87A58845-C375-4F69-A72E-649F388F6313}"/>
    <cellStyle name="Currency [2] 2 43 5" xfId="23822" xr:uid="{D137C10B-F4B9-4A95-9A56-081B54FE5D37}"/>
    <cellStyle name="Currency [2] 2 43 6" xfId="26364" xr:uid="{5AC8C8B9-8A70-4242-8E56-4036C678B4C5}"/>
    <cellStyle name="Currency [2] 2 43 7" xfId="28957" xr:uid="{E01CF923-14A9-48FA-9E3B-909091B946F2}"/>
    <cellStyle name="Currency [2] 2 43 8" xfId="31585" xr:uid="{771C2E1A-9A92-48A6-BAD1-C6C59AFFE881}"/>
    <cellStyle name="Currency [2] 2 43 9" xfId="33984" xr:uid="{5831F0A4-67D1-42EE-A2BF-26C63CDD4ACC}"/>
    <cellStyle name="Currency [2] 2 44" xfId="12872" xr:uid="{183AB0BA-701D-488D-A8BD-969F681E2754}"/>
    <cellStyle name="Currency [2] 2 44 10" xfId="36641" xr:uid="{D960FE43-6C0B-4D7A-8C20-079BCA8ECF2D}"/>
    <cellStyle name="Currency [2] 2 44 11" xfId="39132" xr:uid="{58852FDE-36E3-4B78-BC28-2F7316BA3084}"/>
    <cellStyle name="Currency [2] 2 44 12" xfId="41752" xr:uid="{600ED437-149A-4D6E-9859-4D3F2F4094F1}"/>
    <cellStyle name="Currency [2] 2 44 2" xfId="15897" xr:uid="{D071AAB9-7FBE-49AE-9CA4-3F205486E76D}"/>
    <cellStyle name="Currency [2] 2 44 3" xfId="18659" xr:uid="{CC8BC00E-13E5-4670-B8AB-8EBE7FBE97CB}"/>
    <cellStyle name="Currency [2] 2 44 4" xfId="21310" xr:uid="{AE637EC6-A76C-40F0-90CA-E3E194A47F14}"/>
    <cellStyle name="Currency [2] 2 44 5" xfId="24163" xr:uid="{EFAAFBD3-98AD-447C-AFD1-33C3876985EA}"/>
    <cellStyle name="Currency [2] 2 44 6" xfId="26706" xr:uid="{2ABE9F96-E5EA-46AF-999A-676EAC0B5F4D}"/>
    <cellStyle name="Currency [2] 2 44 7" xfId="29256" xr:uid="{B7447AFF-08F7-4139-A990-C404508EA916}"/>
    <cellStyle name="Currency [2] 2 44 8" xfId="31827" xr:uid="{3A384720-B58E-4A7D-A40B-8DBEA3BFF098}"/>
    <cellStyle name="Currency [2] 2 44 9" xfId="34228" xr:uid="{E9A8DF4B-163D-42D7-8472-61524840FB80}"/>
    <cellStyle name="Currency [2] 2 45" xfId="12520" xr:uid="{0795D79A-93DB-4E3C-80A4-03453421DAF5}"/>
    <cellStyle name="Currency [2] 2 45 10" xfId="36378" xr:uid="{F775E9F3-5321-43B7-A19F-EB6FAD85144D}"/>
    <cellStyle name="Currency [2] 2 45 11" xfId="38863" xr:uid="{AD15B391-ACF3-4725-A203-B52FE6C25842}"/>
    <cellStyle name="Currency [2] 2 45 12" xfId="41459" xr:uid="{EEB0C71D-19C2-4F86-8D80-DA4DCB82A7F1}"/>
    <cellStyle name="Currency [2] 2 45 2" xfId="15547" xr:uid="{48EF1379-D83B-4B26-90BF-27B598DABD1D}"/>
    <cellStyle name="Currency [2] 2 45 3" xfId="18337" xr:uid="{BC80C410-911E-4A46-B3AC-6878BE1F1EC6}"/>
    <cellStyle name="Currency [2] 2 45 4" xfId="20967" xr:uid="{AFB87D88-E685-42EE-8684-3FA9E255DCD7}"/>
    <cellStyle name="Currency [2] 2 45 5" xfId="23825" xr:uid="{F6EC90BD-350D-4EBE-8545-2822DE7CFD99}"/>
    <cellStyle name="Currency [2] 2 45 6" xfId="26367" xr:uid="{D2A99B0B-D859-447C-A602-95711D466DD1}"/>
    <cellStyle name="Currency [2] 2 45 7" xfId="28960" xr:uid="{1FC723FF-0385-4235-8507-8528EC5C30B3}"/>
    <cellStyle name="Currency [2] 2 45 8" xfId="31588" xr:uid="{9A9415E9-C813-40CE-AE34-3A44C1B0FDDA}"/>
    <cellStyle name="Currency [2] 2 45 9" xfId="33987" xr:uid="{F0FE6B38-22A1-48C6-BFFA-C6E84C1A3F0E}"/>
    <cellStyle name="Currency [2] 2 46" xfId="12876" xr:uid="{77A3A693-D46A-4E53-AAA4-85203E84A89D}"/>
    <cellStyle name="Currency [2] 2 46 10" xfId="36645" xr:uid="{18293E8D-D74F-48A9-A591-7F26B8CDAC5B}"/>
    <cellStyle name="Currency [2] 2 46 11" xfId="39136" xr:uid="{37465290-2957-4C6E-9ACB-9166458DE29B}"/>
    <cellStyle name="Currency [2] 2 46 12" xfId="41756" xr:uid="{FB7C00D1-7713-45B3-9102-230F755B1C05}"/>
    <cellStyle name="Currency [2] 2 46 2" xfId="15901" xr:uid="{AF9967E0-8B17-4D16-BAE6-2AE969BC8B1E}"/>
    <cellStyle name="Currency [2] 2 46 3" xfId="18663" xr:uid="{00E91A60-B438-46BE-9EC8-C5649F7EE03A}"/>
    <cellStyle name="Currency [2] 2 46 4" xfId="21314" xr:uid="{71DEC1C4-A44F-419B-9DB7-D1ED032B199C}"/>
    <cellStyle name="Currency [2] 2 46 5" xfId="24167" xr:uid="{B66E8249-A959-4ABA-B9BB-B3402FCAC7CF}"/>
    <cellStyle name="Currency [2] 2 46 6" xfId="26710" xr:uid="{D23C5A63-B4C7-4CAC-A13C-1D2BF2D6AD62}"/>
    <cellStyle name="Currency [2] 2 46 7" xfId="29260" xr:uid="{179A40B2-6A44-4858-B537-66C2ABE55B16}"/>
    <cellStyle name="Currency [2] 2 46 8" xfId="31831" xr:uid="{2F987E87-80AB-4F76-99F7-0D6DEC94FC58}"/>
    <cellStyle name="Currency [2] 2 46 9" xfId="34232" xr:uid="{03B0178C-DBB4-48E2-9575-804AE7419E68}"/>
    <cellStyle name="Currency [2] 2 47" xfId="12870" xr:uid="{E4750404-00C7-447E-A78D-E51922B7D1F8}"/>
    <cellStyle name="Currency [2] 2 47 10" xfId="36639" xr:uid="{F2BA23C9-7106-4CD7-B5CB-55DE2CDF6ECA}"/>
    <cellStyle name="Currency [2] 2 47 11" xfId="39130" xr:uid="{0ABD9F52-C649-491B-A9E6-A5A4D567A25D}"/>
    <cellStyle name="Currency [2] 2 47 12" xfId="41750" xr:uid="{B35C0B12-32CF-4F22-92A9-0B29FD811E4C}"/>
    <cellStyle name="Currency [2] 2 47 2" xfId="15895" xr:uid="{3DEAF618-CBD4-448D-A767-BA9A6F699EA5}"/>
    <cellStyle name="Currency [2] 2 47 3" xfId="18657" xr:uid="{A674D30C-3742-4A15-9927-DAD413E1DF6C}"/>
    <cellStyle name="Currency [2] 2 47 4" xfId="21308" xr:uid="{4E6696C9-844C-4556-983E-57584EAF7A1A}"/>
    <cellStyle name="Currency [2] 2 47 5" xfId="24161" xr:uid="{C9F45886-B3C6-4454-B58A-AEAFC3FBC38F}"/>
    <cellStyle name="Currency [2] 2 47 6" xfId="26704" xr:uid="{D2CF7556-C607-401F-B93B-D3D0F78557F3}"/>
    <cellStyle name="Currency [2] 2 47 7" xfId="29254" xr:uid="{91154CF2-7312-4A3F-A2A3-5A1AF8AC3A09}"/>
    <cellStyle name="Currency [2] 2 47 8" xfId="31825" xr:uid="{A328AE2F-67C7-4793-A30F-EA5E7EE32A09}"/>
    <cellStyle name="Currency [2] 2 47 9" xfId="34226" xr:uid="{7686A190-5554-4176-8B26-1C02AC0E1885}"/>
    <cellStyle name="Currency [2] 2 48" xfId="12523" xr:uid="{5D23D78F-F44F-4EA0-8833-FBB8CFAD419B}"/>
    <cellStyle name="Currency [2] 2 48 10" xfId="36381" xr:uid="{E00EAFD5-7184-4EEF-8B82-0C65B0D9FC5A}"/>
    <cellStyle name="Currency [2] 2 48 11" xfId="38866" xr:uid="{E040A077-80B1-4640-84B9-EF621604449F}"/>
    <cellStyle name="Currency [2] 2 48 12" xfId="41462" xr:uid="{2EBC4FDE-C047-4E22-8E30-308526F2755E}"/>
    <cellStyle name="Currency [2] 2 48 2" xfId="15550" xr:uid="{5AD3DB12-9E31-4D39-9387-7820B373BA0B}"/>
    <cellStyle name="Currency [2] 2 48 3" xfId="18340" xr:uid="{AFD90B92-0004-456A-B66A-19759F26DA13}"/>
    <cellStyle name="Currency [2] 2 48 4" xfId="20970" xr:uid="{9E5FF423-4925-4385-ABD3-A99A07E6395A}"/>
    <cellStyle name="Currency [2] 2 48 5" xfId="23828" xr:uid="{356E11E8-19FF-4D41-9F9B-5F1934FFFEDF}"/>
    <cellStyle name="Currency [2] 2 48 6" xfId="26370" xr:uid="{34A780D4-9290-4048-A229-705F2FE784CE}"/>
    <cellStyle name="Currency [2] 2 48 7" xfId="28963" xr:uid="{6959F4C1-9B2B-46F7-8437-41D6292205D8}"/>
    <cellStyle name="Currency [2] 2 48 8" xfId="31591" xr:uid="{0480D3D8-440D-4D49-9FB5-931B614E33D9}"/>
    <cellStyle name="Currency [2] 2 48 9" xfId="33990" xr:uid="{17D8BCEF-6E26-42F9-BF8B-A2A49222369A}"/>
    <cellStyle name="Currency [2] 2 49" xfId="12879" xr:uid="{2292A7E2-30A2-4549-A189-711B7D9FE578}"/>
    <cellStyle name="Currency [2] 2 49 10" xfId="36648" xr:uid="{C382FBC1-68FC-4521-B625-944D53CF0DC3}"/>
    <cellStyle name="Currency [2] 2 49 11" xfId="39139" xr:uid="{C32D2966-9C90-43B9-98C2-AF6970CA2164}"/>
    <cellStyle name="Currency [2] 2 49 12" xfId="41759" xr:uid="{D8717DDB-C07B-4EDC-B788-CB5FBDADD4D5}"/>
    <cellStyle name="Currency [2] 2 49 2" xfId="15904" xr:uid="{84DA1F47-F544-4A50-9063-549423C35F13}"/>
    <cellStyle name="Currency [2] 2 49 3" xfId="18666" xr:uid="{98B9946B-3DFE-4422-9CB6-5777ECC72C14}"/>
    <cellStyle name="Currency [2] 2 49 4" xfId="21317" xr:uid="{702DB53D-00BB-4B55-B2C4-2CA4020DAA41}"/>
    <cellStyle name="Currency [2] 2 49 5" xfId="24170" xr:uid="{1B72DCA5-3A14-4D29-8A75-79BDD83389C8}"/>
    <cellStyle name="Currency [2] 2 49 6" xfId="26713" xr:uid="{2ACD5125-FE62-444B-96A1-C41F40B9DEB0}"/>
    <cellStyle name="Currency [2] 2 49 7" xfId="29263" xr:uid="{DA8EBEB2-F7BB-4173-9BB1-85D84DD8CCEA}"/>
    <cellStyle name="Currency [2] 2 49 8" xfId="31834" xr:uid="{2467DC2B-3B62-46B9-A664-E05C056580D7}"/>
    <cellStyle name="Currency [2] 2 49 9" xfId="34235" xr:uid="{5D7BF288-D6EF-4395-BEE8-3B9C8031CCEB}"/>
    <cellStyle name="Currency [2] 2 5" xfId="11600" xr:uid="{95AE90F9-7B64-4E5A-8694-CBA1B87B2989}"/>
    <cellStyle name="Currency [2] 2 5 10" xfId="35570" xr:uid="{CF6F34AA-EAAF-4CAC-9063-9282B2EAC701}"/>
    <cellStyle name="Currency [2] 2 5 11" xfId="38000" xr:uid="{A86EC1EB-39BB-44CD-A6DD-1D3556BE3E81}"/>
    <cellStyle name="Currency [2] 2 5 12" xfId="40587" xr:uid="{8D4D79C0-991F-47AC-9AFB-359CE9A3EB59}"/>
    <cellStyle name="Currency [2] 2 5 2" xfId="14656" xr:uid="{09046CD3-E763-4F43-AF6C-48EDF1F913C4}"/>
    <cellStyle name="Currency [2] 2 5 3" xfId="17432" xr:uid="{C387C163-7105-413D-B46B-644767892FC3}"/>
    <cellStyle name="Currency [2] 2 5 4" xfId="20053" xr:uid="{E489B02C-0622-453F-86E3-8C24C304615D}"/>
    <cellStyle name="Currency [2] 2 5 5" xfId="22922" xr:uid="{64685407-6880-49F3-A2FB-03E8371B3D9F}"/>
    <cellStyle name="Currency [2] 2 5 6" xfId="11062" xr:uid="{D7ADF74D-79E0-4741-A409-E97DFD4E1A5F}"/>
    <cellStyle name="Currency [2] 2 5 7" xfId="11171" xr:uid="{34A7C8B6-6E99-4D7E-9307-5D8108C2028C}"/>
    <cellStyle name="Currency [2] 2 5 8" xfId="30763" xr:uid="{5F20C61A-DE70-445D-8BA4-33C924E05AD7}"/>
    <cellStyle name="Currency [2] 2 5 9" xfId="33167" xr:uid="{5FB83D86-2460-4843-B3AD-25BE56F63F2D}"/>
    <cellStyle name="Currency [2] 2 50" xfId="12526" xr:uid="{6594683F-3982-4CDA-BE14-A459CF7929E7}"/>
    <cellStyle name="Currency [2] 2 50 10" xfId="36384" xr:uid="{68782E76-47D7-427B-B744-D4A034619458}"/>
    <cellStyle name="Currency [2] 2 50 11" xfId="38869" xr:uid="{CF865B69-2B30-4954-8EE5-F07869EC5AD7}"/>
    <cellStyle name="Currency [2] 2 50 12" xfId="41465" xr:uid="{F767021C-55E1-462A-9842-E700BDDF65D8}"/>
    <cellStyle name="Currency [2] 2 50 2" xfId="15553" xr:uid="{7C84A125-0BD9-4B42-8A8B-FB8D093A6B67}"/>
    <cellStyle name="Currency [2] 2 50 3" xfId="18343" xr:uid="{8AE2D160-2FA9-4EAE-B3F1-0DCBFFB43162}"/>
    <cellStyle name="Currency [2] 2 50 4" xfId="20973" xr:uid="{82CC7D40-BDBC-45E0-8FB9-D9FB4E9E29B3}"/>
    <cellStyle name="Currency [2] 2 50 5" xfId="23831" xr:uid="{8A3438C1-9396-43BB-AE59-1898EC1BD3BF}"/>
    <cellStyle name="Currency [2] 2 50 6" xfId="26373" xr:uid="{0F0457DC-8982-4DD3-9E87-787EBCE7CE02}"/>
    <cellStyle name="Currency [2] 2 50 7" xfId="28966" xr:uid="{3BF627C8-E557-4C11-85C9-9F66528DD9F5}"/>
    <cellStyle name="Currency [2] 2 50 8" xfId="31594" xr:uid="{F183EE75-84FD-4A07-BC8F-6BA7A44C04FE}"/>
    <cellStyle name="Currency [2] 2 50 9" xfId="33993" xr:uid="{3D23C460-EBE5-495F-BEAA-9C82BDB8D013}"/>
    <cellStyle name="Currency [2] 2 51" xfId="14250" xr:uid="{02ADBE15-96B9-421A-BFB8-032F55AC7F6A}"/>
    <cellStyle name="Currency [2] 2 51 10" xfId="37962" xr:uid="{AABB4C1D-CFBB-4558-B809-02434613BEEC}"/>
    <cellStyle name="Currency [2] 2 51 11" xfId="40454" xr:uid="{7955D92D-65E6-40C3-9505-E9351019A963}"/>
    <cellStyle name="Currency [2] 2 51 12" xfId="43102" xr:uid="{6105F3BD-1AAF-45FC-ABA0-A9025BD6FD8F}"/>
    <cellStyle name="Currency [2] 2 51 2" xfId="17271" xr:uid="{6BEC47C5-7A29-4019-A6E6-8FB41B6AAF51}"/>
    <cellStyle name="Currency [2] 2 51 3" xfId="20010" xr:uid="{88FFA07D-907D-4597-8CE3-67BA3E7545DA}"/>
    <cellStyle name="Currency [2] 2 51 4" xfId="22683" xr:uid="{6B22C792-AEC4-43AF-929D-2FB53BC8FAA4}"/>
    <cellStyle name="Currency [2] 2 51 5" xfId="25497" xr:uid="{ABA8A055-CF16-4B2F-B9C0-299798B42E3E}"/>
    <cellStyle name="Currency [2] 2 51 6" xfId="28066" xr:uid="{9611F5AE-D0CE-4B48-A33B-6382FC2934CE}"/>
    <cellStyle name="Currency [2] 2 51 7" xfId="30612" xr:uid="{42E08F05-86B8-45B8-BBEF-DE4E81EB6ABC}"/>
    <cellStyle name="Currency [2] 2 51 8" xfId="33126" xr:uid="{BF1AFD79-AB8F-4E46-9BAA-81676B2FDB46}"/>
    <cellStyle name="Currency [2] 2 51 9" xfId="35525" xr:uid="{C23541B1-F76A-4376-B173-EC892EF44CD1}"/>
    <cellStyle name="Currency [2] 2 6" xfId="11437" xr:uid="{F133EBFE-8117-46D3-B50E-618D1FF6133C}"/>
    <cellStyle name="Currency [2] 2 6 10" xfId="14700" xr:uid="{8790C5AF-AABD-4B5F-9EB1-B15FEA965B7C}"/>
    <cellStyle name="Currency [2] 2 6 11" xfId="23913" xr:uid="{BCEAB9F7-BFE6-44E2-8DEE-087B8D7ABA69}"/>
    <cellStyle name="Currency [2] 2 6 12" xfId="26833" xr:uid="{EFD1A057-B132-4990-A3FC-5069CD044625}"/>
    <cellStyle name="Currency [2] 2 6 2" xfId="14508" xr:uid="{07CB8C76-93C2-46F5-9B69-7DB6C439A86A}"/>
    <cellStyle name="Currency [2] 2 6 3" xfId="10611" xr:uid="{77C8EF02-E1AD-464F-BA97-57982C4D508D}"/>
    <cellStyle name="Currency [2] 2 6 4" xfId="10050" xr:uid="{675B055B-48C3-47CC-B78B-2A90CC213601}"/>
    <cellStyle name="Currency [2] 2 6 5" xfId="22765" xr:uid="{57692DA3-96F5-42B8-A554-B9743C09954B}"/>
    <cellStyle name="Currency [2] 2 6 6" xfId="10900" xr:uid="{057676A1-8614-4C3F-9DC3-3691635197CE}"/>
    <cellStyle name="Currency [2] 2 6 7" xfId="10353" xr:uid="{A1C24CD6-F1D0-42BD-87E5-C08AFC917143}"/>
    <cellStyle name="Currency [2] 2 6 8" xfId="30642" xr:uid="{47D8F69C-D6B2-40E0-8A9C-ADE24BC6BE7F}"/>
    <cellStyle name="Currency [2] 2 6 9" xfId="18458" xr:uid="{EA32083E-C3AB-4F79-8FB7-CF8EC56E6699}"/>
    <cellStyle name="Currency [2] 2 7" xfId="11440" xr:uid="{28338E06-4E51-4361-8AB8-68FC7931C477}"/>
    <cellStyle name="Currency [2] 2 7 10" xfId="14725" xr:uid="{50F14155-2768-4115-83EE-8832A7391C5A}"/>
    <cellStyle name="Currency [2] 2 7 11" xfId="23923" xr:uid="{01A6391D-1639-4731-B7BC-2B391AB778FF}"/>
    <cellStyle name="Currency [2] 2 7 12" xfId="26857" xr:uid="{B0611AFE-E73D-494C-9A7E-0B80BDD0D08F}"/>
    <cellStyle name="Currency [2] 2 7 2" xfId="14511" xr:uid="{40032A8E-1CB1-41C4-B3BD-865DD14671CF}"/>
    <cellStyle name="Currency [2] 2 7 3" xfId="10614" xr:uid="{600BA355-36C4-4B96-9F05-52C0334E7205}"/>
    <cellStyle name="Currency [2] 2 7 4" xfId="10053" xr:uid="{73B10F6E-3AA3-426F-80DC-11217E7F2DA4}"/>
    <cellStyle name="Currency [2] 2 7 5" xfId="22768" xr:uid="{0131B3F7-EB02-441A-84E9-1833297D4032}"/>
    <cellStyle name="Currency [2] 2 7 6" xfId="10903" xr:uid="{6A48A64E-4B28-4D94-A918-A7841FEDF560}"/>
    <cellStyle name="Currency [2] 2 7 7" xfId="10356" xr:uid="{62546954-8317-4696-9936-010194C3412A}"/>
    <cellStyle name="Currency [2] 2 7 8" xfId="30645" xr:uid="{D988D193-A18D-4D21-A321-0DFD3769EF2B}"/>
    <cellStyle name="Currency [2] 2 7 9" xfId="18467" xr:uid="{DD23BA7D-8987-4A01-B2A3-F602C9A334E3}"/>
    <cellStyle name="Currency [2] 2 8" xfId="11585" xr:uid="{7074608B-8EB6-4B01-8A7B-5E3399DDE412}"/>
    <cellStyle name="Currency [2] 2 8 10" xfId="35555" xr:uid="{BE49E2DB-76FF-4A2C-8C83-8941B4BF809F}"/>
    <cellStyle name="Currency [2] 2 8 11" xfId="24284" xr:uid="{C20E32F2-DC0E-436E-AA47-E3759031D664}"/>
    <cellStyle name="Currency [2] 2 8 12" xfId="40572" xr:uid="{969F3A4C-C673-47D9-B022-E7C8AD7961DB}"/>
    <cellStyle name="Currency [2] 2 8 2" xfId="14641" xr:uid="{16A9DBE3-F7FD-4A7B-A019-7662DBFD9C68}"/>
    <cellStyle name="Currency [2] 2 8 3" xfId="17417" xr:uid="{882F9C1C-4DB5-4634-A3A1-DDFC9FF4E788}"/>
    <cellStyle name="Currency [2] 2 8 4" xfId="10189" xr:uid="{58B95410-31AF-4AA6-BEAF-218DF4B50FDD}"/>
    <cellStyle name="Currency [2] 2 8 5" xfId="22907" xr:uid="{D199AE50-B444-45D5-9C3D-12D866336369}"/>
    <cellStyle name="Currency [2] 2 8 6" xfId="11042" xr:uid="{030A0ADC-D312-4762-9701-D45B013110B8}"/>
    <cellStyle name="Currency [2] 2 8 7" xfId="11191" xr:uid="{4B63CB4E-2F35-4F7B-887D-542DF526E327}"/>
    <cellStyle name="Currency [2] 2 8 8" xfId="30748" xr:uid="{1C475537-0EBF-4B06-9631-44907530A4DB}"/>
    <cellStyle name="Currency [2] 2 8 9" xfId="18784" xr:uid="{0F518F0C-B5D8-44D9-9D29-5A0D661DC6C1}"/>
    <cellStyle name="Currency [2] 2 9" xfId="11588" xr:uid="{872AE6A0-8CE1-4D91-87AD-91F43ED9D06F}"/>
    <cellStyle name="Currency [2] 2 9 10" xfId="35558" xr:uid="{91973E27-1ADC-4E99-8B92-5E02DE4FE39A}"/>
    <cellStyle name="Currency [2] 2 9 11" xfId="24258" xr:uid="{BDFC785F-CA33-43E3-B17E-5429321F3461}"/>
    <cellStyle name="Currency [2] 2 9 12" xfId="40575" xr:uid="{58044EEE-1395-4171-9F48-72124AFB7EBF}"/>
    <cellStyle name="Currency [2] 2 9 2" xfId="14644" xr:uid="{AA40933A-98DD-45A0-9F1D-665E80C37C3F}"/>
    <cellStyle name="Currency [2] 2 9 3" xfId="17420" xr:uid="{45C52A16-3D33-49E4-BFC6-9ED72BD242E7}"/>
    <cellStyle name="Currency [2] 2 9 4" xfId="20041" xr:uid="{069C2750-BCF2-45ED-9220-DA43C45B1706}"/>
    <cellStyle name="Currency [2] 2 9 5" xfId="22910" xr:uid="{156EAE4F-9707-44DE-872E-223D4FB707BB}"/>
    <cellStyle name="Currency [2] 2 9 6" xfId="19982" xr:uid="{1868D039-D70D-4A2E-8673-36D7D74F3B00}"/>
    <cellStyle name="Currency [2] 2 9 7" xfId="11193" xr:uid="{57AA0D94-09F0-4244-8F54-810CF063FBA1}"/>
    <cellStyle name="Currency [2] 2 9 8" xfId="30751" xr:uid="{BE462FAA-5255-4C73-BEC5-2F2163C936B0}"/>
    <cellStyle name="Currency [2] 2 9 9" xfId="18803" xr:uid="{4C591A1C-B276-4FA9-AE9A-AFA18E00CC66}"/>
    <cellStyle name="Currency [2] 20" xfId="12662" xr:uid="{CA6C7500-7E92-43F4-99C4-8302F56EECCD}"/>
    <cellStyle name="Currency [2] 20 10" xfId="36498" xr:uid="{55007D61-5FC4-428F-92F8-D57A8EC80094}"/>
    <cellStyle name="Currency [2] 20 11" xfId="38977" xr:uid="{E6CA65DD-52C0-4B3B-BA85-51333851BE77}"/>
    <cellStyle name="Currency [2] 20 12" xfId="41592" xr:uid="{514B79DD-B3DF-4422-B6CA-D715289F666D}"/>
    <cellStyle name="Currency [2] 20 2" xfId="15688" xr:uid="{DE395102-8BAD-4222-AF64-42060DDF2D96}"/>
    <cellStyle name="Currency [2] 20 3" xfId="18464" xr:uid="{2F27F109-373C-441C-B046-D902B51C96EF}"/>
    <cellStyle name="Currency [2] 20 4" xfId="21105" xr:uid="{FEFD5E0F-BE49-4DCF-96AA-B247F3B0CE7E}"/>
    <cellStyle name="Currency [2] 20 5" xfId="23960" xr:uid="{0BBD6323-7F2B-4476-A90D-F7BCDCF3CD3A}"/>
    <cellStyle name="Currency [2] 20 6" xfId="26503" xr:uid="{6FDE48A4-87E6-4216-BE15-1F5EC4D51A9F}"/>
    <cellStyle name="Currency [2] 20 7" xfId="29092" xr:uid="{17809089-A8C0-400B-9C86-96DDCAE4D114}"/>
    <cellStyle name="Currency [2] 20 8" xfId="31689" xr:uid="{8AA2DFC2-438C-4C20-8678-9F75C2E57A10}"/>
    <cellStyle name="Currency [2] 20 9" xfId="34088" xr:uid="{8360F954-0BF9-407C-A7C5-1B2DB07746CA}"/>
    <cellStyle name="Currency [2] 21" xfId="13071" xr:uid="{BDD9D5AE-17F9-414C-9DCF-6A1545A085FC}"/>
    <cellStyle name="Currency [2] 21 10" xfId="36815" xr:uid="{012451C9-4820-4040-B3FB-21BAD16D8B4C}"/>
    <cellStyle name="Currency [2] 21 11" xfId="39300" xr:uid="{0536BA49-C809-4EDC-B1A0-6C9C70E2468D}"/>
    <cellStyle name="Currency [2] 21 12" xfId="41947" xr:uid="{AD2A8F48-80F0-4379-87F7-618ACFB5B293}"/>
    <cellStyle name="Currency [2] 21 2" xfId="16093" xr:uid="{1F480F8A-AE02-4CB8-A71A-6A3F7ECC5F2E}"/>
    <cellStyle name="Currency [2] 21 3" xfId="18841" xr:uid="{FDC9762E-0F23-431C-BD22-79A3CFFCB0BC}"/>
    <cellStyle name="Currency [2] 21 4" xfId="21507" xr:uid="{0BCF8D24-AEB7-4E1C-BBAA-5A20006F4BA3}"/>
    <cellStyle name="Currency [2] 21 5" xfId="24340" xr:uid="{E5AC5DAB-0CC9-42BF-BBE6-AE559FDD0786}"/>
    <cellStyle name="Currency [2] 21 6" xfId="26898" xr:uid="{69EAEA3F-3024-4EE3-A519-FE8267325A95}"/>
    <cellStyle name="Currency [2] 21 7" xfId="29451" xr:uid="{480AE6B4-1634-4961-B145-A28910F1E9FC}"/>
    <cellStyle name="Currency [2] 21 8" xfId="31974" xr:uid="{EEE8EEC8-AE7B-4960-88E9-7C7AAD4C73B2}"/>
    <cellStyle name="Currency [2] 21 9" xfId="34375" xr:uid="{22A0B39C-D2E3-4F10-B9CD-AB51D17805D3}"/>
    <cellStyle name="Currency [2] 22" xfId="12671" xr:uid="{1CBF3FF7-96FE-494D-A0A6-7E0CA54D6381}"/>
    <cellStyle name="Currency [2] 22 10" xfId="36505" xr:uid="{3B8C24D6-C22C-4324-AC7D-D49C97FFD7BB}"/>
    <cellStyle name="Currency [2] 22 11" xfId="38982" xr:uid="{6C97BA5F-FDD7-4041-828A-CB079E13FBC3}"/>
    <cellStyle name="Currency [2] 22 12" xfId="41599" xr:uid="{B9FC9E6B-E73E-40F8-85F1-F100FBB50FBC}"/>
    <cellStyle name="Currency [2] 22 2" xfId="15697" xr:uid="{EBB1B289-5886-4D2E-8DE0-6673EBB0DE2A}"/>
    <cellStyle name="Currency [2] 22 3" xfId="18473" xr:uid="{EBCBA1DA-483A-47BB-ACA9-A9FD320989AC}"/>
    <cellStyle name="Currency [2] 22 4" xfId="21113" xr:uid="{39108D2F-8AB8-4461-B036-0CD277CE8C38}"/>
    <cellStyle name="Currency [2] 22 5" xfId="23969" xr:uid="{9A7B48F3-DBB2-48DB-BB42-13011EC1A354}"/>
    <cellStyle name="Currency [2] 22 6" xfId="26512" xr:uid="{66C0D80C-B8FB-46B9-94A6-79F7554E7BD5}"/>
    <cellStyle name="Currency [2] 22 7" xfId="29099" xr:uid="{C21B3AD3-9B02-4F32-95F5-41A42ED2C8F3}"/>
    <cellStyle name="Currency [2] 22 8" xfId="31694" xr:uid="{41F5E2E1-23A3-4F9A-8B0C-CD2D87D51602}"/>
    <cellStyle name="Currency [2] 22 9" xfId="34093" xr:uid="{2CB257BC-0214-42CA-9B7A-7A9244F6C842}"/>
    <cellStyle name="Currency [2] 23" xfId="12679" xr:uid="{4C83582F-B24A-475A-A509-E70CE6A19891}"/>
    <cellStyle name="Currency [2] 23 10" xfId="36513" xr:uid="{E50A5D2F-EB99-4282-9D61-8AAD4F7BFFB7}"/>
    <cellStyle name="Currency [2] 23 11" xfId="38988" xr:uid="{D6A9E406-BD86-4A48-9910-2E76D4E0DE59}"/>
    <cellStyle name="Currency [2] 23 12" xfId="41607" xr:uid="{945E7252-DF0D-474D-B57C-C9E01AF9D132}"/>
    <cellStyle name="Currency [2] 23 2" xfId="15705" xr:uid="{669933F4-7950-4D87-8374-E0F37F007E61}"/>
    <cellStyle name="Currency [2] 23 3" xfId="18481" xr:uid="{7DA77833-8E97-43A6-80FA-E5D5AE51A2A6}"/>
    <cellStyle name="Currency [2] 23 4" xfId="21121" xr:uid="{79A755BC-3F93-49F9-B276-ABABDB4E3D7F}"/>
    <cellStyle name="Currency [2] 23 5" xfId="23977" xr:uid="{28F9DA06-8775-4C68-A260-53D09B5E9965}"/>
    <cellStyle name="Currency [2] 23 6" xfId="26520" xr:uid="{00463E7C-F34E-479A-9271-3785200DE039}"/>
    <cellStyle name="Currency [2] 23 7" xfId="29107" xr:uid="{6E7168E2-B31E-4881-ABD7-1CFEC673DE5A}"/>
    <cellStyle name="Currency [2] 23 8" xfId="31700" xr:uid="{01B0B4F7-8979-4330-9A14-A7E2C906FDDF}"/>
    <cellStyle name="Currency [2] 23 9" xfId="34099" xr:uid="{544C3BAD-B25F-421B-9195-B6ADBE6E04CB}"/>
    <cellStyle name="Currency [2] 24" xfId="13078" xr:uid="{DF95C23F-A6E5-415F-9E81-C52B64935375}"/>
    <cellStyle name="Currency [2] 24 10" xfId="36822" xr:uid="{78A89BDD-0FB4-4973-BE5D-0D9BA40A1390}"/>
    <cellStyle name="Currency [2] 24 11" xfId="39307" xr:uid="{52719399-EA22-4C4F-A0FD-79C1BF252702}"/>
    <cellStyle name="Currency [2] 24 12" xfId="41954" xr:uid="{3D9793E9-C2A1-48C3-B1EB-9E5951AD9CAD}"/>
    <cellStyle name="Currency [2] 24 2" xfId="16100" xr:uid="{866812D4-B497-4A8F-AFEF-4C6A8C0DF8FD}"/>
    <cellStyle name="Currency [2] 24 3" xfId="18848" xr:uid="{3ECFA035-D73C-4785-A2FD-0FB03C2D10E1}"/>
    <cellStyle name="Currency [2] 24 4" xfId="21514" xr:uid="{BA76C02D-E507-44FB-A8DC-80BC02BAAF27}"/>
    <cellStyle name="Currency [2] 24 5" xfId="24347" xr:uid="{BDFCC2FC-DB2D-4C07-BE96-012FB481A3F8}"/>
    <cellStyle name="Currency [2] 24 6" xfId="26905" xr:uid="{37EBB266-1249-436D-BF4E-EE454604FDA4}"/>
    <cellStyle name="Currency [2] 24 7" xfId="29458" xr:uid="{0B5D8670-CF07-4FB6-9754-423FEC64296E}"/>
    <cellStyle name="Currency [2] 24 8" xfId="31981" xr:uid="{61FB7042-AF9B-4CB3-A2B2-35F8D2C11744}"/>
    <cellStyle name="Currency [2] 24 9" xfId="34382" xr:uid="{C2F315D1-C06B-4024-A315-2938780C3117}"/>
    <cellStyle name="Currency [2] 25" xfId="13080" xr:uid="{516D102C-2948-492C-A19B-0EEF34C023D1}"/>
    <cellStyle name="Currency [2] 25 10" xfId="36824" xr:uid="{3C00D88C-8CF4-4055-AEE4-39B9A9F07364}"/>
    <cellStyle name="Currency [2] 25 11" xfId="39309" xr:uid="{BD2FFAA9-C7EE-4A8D-908B-261708440E30}"/>
    <cellStyle name="Currency [2] 25 12" xfId="41956" xr:uid="{10CECEE2-6A44-4CC8-B51E-C48B8C90E751}"/>
    <cellStyle name="Currency [2] 25 2" xfId="16102" xr:uid="{FF532DD1-9652-44EA-852B-93A96570A4BA}"/>
    <cellStyle name="Currency [2] 25 3" xfId="18850" xr:uid="{837810EE-7CAB-4773-9AE8-FE9DE8490F20}"/>
    <cellStyle name="Currency [2] 25 4" xfId="21516" xr:uid="{DF670124-D549-4738-9477-0648E09F97E6}"/>
    <cellStyle name="Currency [2] 25 5" xfId="24349" xr:uid="{4BB2653F-29A4-4DC2-ABF0-53AB5580C625}"/>
    <cellStyle name="Currency [2] 25 6" xfId="26907" xr:uid="{FEF62E92-5663-40EA-89C1-ED1B20F10DBF}"/>
    <cellStyle name="Currency [2] 25 7" xfId="29460" xr:uid="{BA995036-2AF6-4900-814A-8A9B74801889}"/>
    <cellStyle name="Currency [2] 25 8" xfId="31983" xr:uid="{C8A8C444-85A0-484F-BBBE-5D44B0150857}"/>
    <cellStyle name="Currency [2] 25 9" xfId="34384" xr:uid="{F29DE235-80E9-4319-A9F6-EB8D972332A9}"/>
    <cellStyle name="Currency [2] 26" xfId="12681" xr:uid="{36EFD344-B521-421C-9995-7274624A2700}"/>
    <cellStyle name="Currency [2] 26 10" xfId="36515" xr:uid="{286A89C9-EB6A-45B1-82B1-614FD6367388}"/>
    <cellStyle name="Currency [2] 26 11" xfId="38989" xr:uid="{66747840-3EE6-4E9E-8957-F1CE65E6926B}"/>
    <cellStyle name="Currency [2] 26 12" xfId="41609" xr:uid="{1BE3A2EA-CE8D-4274-8DC9-07FBA1E9E0A8}"/>
    <cellStyle name="Currency [2] 26 2" xfId="15707" xr:uid="{7A3A1862-FD2B-4B66-8706-F8780ADBE70B}"/>
    <cellStyle name="Currency [2] 26 3" xfId="18483" xr:uid="{3BC13A6F-4945-46DA-8389-6056712F3D41}"/>
    <cellStyle name="Currency [2] 26 4" xfId="21123" xr:uid="{0D89345D-0020-4056-936D-2F5BE708FC5F}"/>
    <cellStyle name="Currency [2] 26 5" xfId="23979" xr:uid="{E0C01020-FFAE-4DD4-AF2B-B0AFEC25B430}"/>
    <cellStyle name="Currency [2] 26 6" xfId="26522" xr:uid="{81CC3C16-BDE7-4F58-8885-FD71127A2D33}"/>
    <cellStyle name="Currency [2] 26 7" xfId="29109" xr:uid="{99B3D10E-0770-4F55-BD4B-6B99670D6F73}"/>
    <cellStyle name="Currency [2] 26 8" xfId="31701" xr:uid="{33C24C2A-FB0E-421B-93C0-D3377D201146}"/>
    <cellStyle name="Currency [2] 26 9" xfId="34100" xr:uid="{AEEF936C-0E3B-4CBB-8AE1-30805458D13E}"/>
    <cellStyle name="Currency [2] 27" xfId="13087" xr:uid="{09A4B965-524D-45DA-8641-C428477630D1}"/>
    <cellStyle name="Currency [2] 27 10" xfId="36831" xr:uid="{DF9E70D9-635F-43DD-98AD-0262CB08AC09}"/>
    <cellStyle name="Currency [2] 27 11" xfId="39316" xr:uid="{4083E88F-95A0-4297-83B9-427161BDD41B}"/>
    <cellStyle name="Currency [2] 27 12" xfId="41963" xr:uid="{1C2E5FDD-6FCE-47D1-936E-DA19473F0237}"/>
    <cellStyle name="Currency [2] 27 2" xfId="16109" xr:uid="{E291D97C-419C-4894-9DBE-6479591C96C1}"/>
    <cellStyle name="Currency [2] 27 3" xfId="18857" xr:uid="{03E8C6A8-BA55-487A-B3AC-BCC8F798F003}"/>
    <cellStyle name="Currency [2] 27 4" xfId="21523" xr:uid="{55D4B7A7-0D19-4441-901A-642CB8AF9045}"/>
    <cellStyle name="Currency [2] 27 5" xfId="24356" xr:uid="{1954DBBB-7B6C-42BA-8B8C-689183DE63E3}"/>
    <cellStyle name="Currency [2] 27 6" xfId="26914" xr:uid="{AD6C40CD-8D03-435F-AD6F-E1F927F9E09C}"/>
    <cellStyle name="Currency [2] 27 7" xfId="29467" xr:uid="{77851EE4-DA9C-4710-A6BD-EE687722A697}"/>
    <cellStyle name="Currency [2] 27 8" xfId="31990" xr:uid="{93800EA5-38D8-4BA1-AB87-AC33BCD55318}"/>
    <cellStyle name="Currency [2] 27 9" xfId="34391" xr:uid="{FB1803CB-D450-427A-A1D7-075144FC81A0}"/>
    <cellStyle name="Currency [2] 28" xfId="13090" xr:uid="{878689F3-3FDF-49C8-92B3-33C9E08612B3}"/>
    <cellStyle name="Currency [2] 28 10" xfId="36834" xr:uid="{3ADFB60A-7B57-478A-A746-5AF10D69C125}"/>
    <cellStyle name="Currency [2] 28 11" xfId="39319" xr:uid="{B3DA7E00-2D9B-4508-9DBE-E9FF22FF8030}"/>
    <cellStyle name="Currency [2] 28 12" xfId="41966" xr:uid="{B00F1F54-7C21-4B5C-A3EB-A6B52F8F200B}"/>
    <cellStyle name="Currency [2] 28 2" xfId="16112" xr:uid="{1217AA68-B727-451A-BDCD-71C02473B48E}"/>
    <cellStyle name="Currency [2] 28 3" xfId="18860" xr:uid="{C5CFE025-3337-489B-B118-FBFBB3CE7F67}"/>
    <cellStyle name="Currency [2] 28 4" xfId="21526" xr:uid="{8B52EB08-79A3-49A4-B102-F57B4DDA5370}"/>
    <cellStyle name="Currency [2] 28 5" xfId="24359" xr:uid="{06936334-3CD4-446B-BE8D-51D0978F384F}"/>
    <cellStyle name="Currency [2] 28 6" xfId="26917" xr:uid="{B5DADF21-7CB8-4657-AD8F-9B02659DB61C}"/>
    <cellStyle name="Currency [2] 28 7" xfId="29470" xr:uid="{F30930EA-4EE1-4656-8345-4D4113484DE2}"/>
    <cellStyle name="Currency [2] 28 8" xfId="31993" xr:uid="{D256C251-91E0-4809-A842-4E7DB2D1A83B}"/>
    <cellStyle name="Currency [2] 28 9" xfId="34394" xr:uid="{802EA9AD-C92A-4565-BED7-02CDFB0359D4}"/>
    <cellStyle name="Currency [2] 29" xfId="12697" xr:uid="{2F623ECC-043A-4034-80ED-B925145FA200}"/>
    <cellStyle name="Currency [2] 29 10" xfId="36530" xr:uid="{B46693D5-123F-49F1-B53B-33E2DB9FD22B}"/>
    <cellStyle name="Currency [2] 29 11" xfId="39005" xr:uid="{AB4F7FAD-FE37-4940-9306-8787C189F9F3}"/>
    <cellStyle name="Currency [2] 29 12" xfId="41625" xr:uid="{B9DCB9A3-31DC-4048-9324-A1518699D8E5}"/>
    <cellStyle name="Currency [2] 29 2" xfId="15723" xr:uid="{E83432D9-43F6-4261-AAF8-8A0679DB5E0E}"/>
    <cellStyle name="Currency [2] 29 3" xfId="18499" xr:uid="{EDC3AA5D-F1CB-41F7-BEE5-E3C79762C8E6}"/>
    <cellStyle name="Currency [2] 29 4" xfId="21139" xr:uid="{3FCC0C4B-7DA9-4801-B98D-EEB7805D97AA}"/>
    <cellStyle name="Currency [2] 29 5" xfId="23995" xr:uid="{853A1B35-317D-4130-AF12-4B9A537DC9CC}"/>
    <cellStyle name="Currency [2] 29 6" xfId="26538" xr:uid="{7BD54EB6-EEBF-4D1A-AA7F-4BA12017741B}"/>
    <cellStyle name="Currency [2] 29 7" xfId="29125" xr:uid="{9334FDE3-F3CB-4FBE-8FCA-D5207B2C529A}"/>
    <cellStyle name="Currency [2] 29 8" xfId="31716" xr:uid="{EB1BEA12-3046-4D97-A834-D27DA5FF7964}"/>
    <cellStyle name="Currency [2] 29 9" xfId="34115" xr:uid="{ACCC6EE2-3E34-442A-A111-D6E0D789877C}"/>
    <cellStyle name="Currency [2] 3" xfId="11245" xr:uid="{58FAD3C2-7E8A-4DD0-B4F0-170D61F17D01}"/>
    <cellStyle name="Currency [2] 3 10" xfId="10663" xr:uid="{DED0B500-2F1F-4E15-92BA-B11ED201AEBA}"/>
    <cellStyle name="Currency [2] 3 11" xfId="15827" xr:uid="{AAC65AA6-3234-4258-9044-535E0F699265}"/>
    <cellStyle name="Currency [2] 3 12" xfId="25980" xr:uid="{6FC47AD7-5644-475D-BE87-23465A934F80}"/>
    <cellStyle name="Currency [2] 3 2" xfId="14317" xr:uid="{8630B354-F454-4B45-BA31-72BC9CDDEEF5}"/>
    <cellStyle name="Currency [2] 3 3" xfId="10416" xr:uid="{965E025E-F334-4452-A8DD-BD10F8A594E6}"/>
    <cellStyle name="Currency [2] 3 4" xfId="9869" xr:uid="{3278568F-78D3-43FB-8EDA-0B752291B8B5}"/>
    <cellStyle name="Currency [2] 3 5" xfId="10672" xr:uid="{044F529A-689F-471F-A70C-17E3104AD280}"/>
    <cellStyle name="Currency [2] 3 6" xfId="10388" xr:uid="{0F382A60-B17E-4ADE-8694-5F5797D5F722}"/>
    <cellStyle name="Currency [2] 3 7" xfId="21583" xr:uid="{41C2BD88-F622-4A31-B1C7-B5ED7F1468D8}"/>
    <cellStyle name="Currency [2] 3 8" xfId="15611" xr:uid="{F6879E49-9266-4647-A1A4-23E565439933}"/>
    <cellStyle name="Currency [2] 3 9" xfId="10887" xr:uid="{796ADDBF-9AB4-468D-B185-F12BB776F3B7}"/>
    <cellStyle name="Currency [2] 30" xfId="13091" xr:uid="{D640050A-D411-4374-A0FD-C1BF748328D6}"/>
    <cellStyle name="Currency [2] 30 10" xfId="36835" xr:uid="{F15E67D9-374E-4773-BACE-96E4872127F7}"/>
    <cellStyle name="Currency [2] 30 11" xfId="39320" xr:uid="{80A9B14C-82D6-4F3D-9A0A-890D0A598807}"/>
    <cellStyle name="Currency [2] 30 12" xfId="41967" xr:uid="{8AB83F91-0EAB-4558-82E1-8215CFB4BA1A}"/>
    <cellStyle name="Currency [2] 30 2" xfId="16113" xr:uid="{DEB207E4-C2FB-4181-A8C1-5DA9839D5BBE}"/>
    <cellStyle name="Currency [2] 30 3" xfId="18861" xr:uid="{D27CC9A0-847D-472E-8592-967BFD52ED17}"/>
    <cellStyle name="Currency [2] 30 4" xfId="21527" xr:uid="{38EAC07A-8988-4207-85DD-1E7CB4639CE9}"/>
    <cellStyle name="Currency [2] 30 5" xfId="24360" xr:uid="{205E15D2-243E-411C-A444-3A9207078561}"/>
    <cellStyle name="Currency [2] 30 6" xfId="26918" xr:uid="{6402176B-2E30-456D-82AB-08FB76C8D719}"/>
    <cellStyle name="Currency [2] 30 7" xfId="29471" xr:uid="{DEA10B3C-17CF-4778-912F-B8D79685C267}"/>
    <cellStyle name="Currency [2] 30 8" xfId="31994" xr:uid="{BCFDD577-21FB-42EF-8C40-5B4A0D438E65}"/>
    <cellStyle name="Currency [2] 30 9" xfId="34395" xr:uid="{E14D41ED-8884-4D39-B7D7-5B29D65032B7}"/>
    <cellStyle name="Currency [2] 31" xfId="13100" xr:uid="{0BBF2C6E-032A-44E7-B9D7-DF19D1D976C9}"/>
    <cellStyle name="Currency [2] 31 10" xfId="36844" xr:uid="{49F43A50-D2DF-448F-9AE1-11E8A7F1A7EF}"/>
    <cellStyle name="Currency [2] 31 11" xfId="39329" xr:uid="{49A605AD-52B9-4ED6-A4B3-6CB53D010A75}"/>
    <cellStyle name="Currency [2] 31 12" xfId="41976" xr:uid="{1AC47DBD-3F2D-4AF3-9574-F35F665AD0E6}"/>
    <cellStyle name="Currency [2] 31 2" xfId="16122" xr:uid="{4BF6178B-A908-4E0F-93D5-BDA955B5FBD6}"/>
    <cellStyle name="Currency [2] 31 3" xfId="18870" xr:uid="{6DE80A04-2778-4454-98A2-3DB3345B1F4B}"/>
    <cellStyle name="Currency [2] 31 4" xfId="21536" xr:uid="{EF08F109-B22D-4EE3-919C-1B11B391340F}"/>
    <cellStyle name="Currency [2] 31 5" xfId="24369" xr:uid="{6B72DAA5-D837-4B7B-9BBA-25189747D907}"/>
    <cellStyle name="Currency [2] 31 6" xfId="26927" xr:uid="{B8E58EAC-8F07-487B-B252-CBB731903D69}"/>
    <cellStyle name="Currency [2] 31 7" xfId="29480" xr:uid="{B6119B26-C8BA-4A5F-98E1-FA8DA91C607A}"/>
    <cellStyle name="Currency [2] 31 8" xfId="32003" xr:uid="{A0369A03-595F-4D84-8991-754524BEC5FF}"/>
    <cellStyle name="Currency [2] 31 9" xfId="34404" xr:uid="{AC19A9DC-66C5-49AC-89EA-7C6A7879E17B}"/>
    <cellStyle name="Currency [2] 32" xfId="12715" xr:uid="{FA7A9322-9A41-4B4E-8241-9C71C3DC0270}"/>
    <cellStyle name="Currency [2] 32 10" xfId="36546" xr:uid="{2ABA3B33-6E81-4247-A93C-0B73D77A99E8}"/>
    <cellStyle name="Currency [2] 32 11" xfId="39023" xr:uid="{BD8F1A2A-50C3-4C0F-958C-3010A33212CD}"/>
    <cellStyle name="Currency [2] 32 12" xfId="41643" xr:uid="{F4E7A251-6161-414F-A9F4-ED3FFAE783B0}"/>
    <cellStyle name="Currency [2] 32 2" xfId="15741" xr:uid="{3DA277E5-A7A7-4DB0-B9D8-1B7C373CF6C2}"/>
    <cellStyle name="Currency [2] 32 3" xfId="18517" xr:uid="{AB1F2186-365F-4FAE-9FD7-4818A1A5C022}"/>
    <cellStyle name="Currency [2] 32 4" xfId="21157" xr:uid="{BA2D144B-C6DA-4768-B9D6-469DBC9A26FF}"/>
    <cellStyle name="Currency [2] 32 5" xfId="24013" xr:uid="{78B2F2DE-ADEC-487F-A151-348881502513}"/>
    <cellStyle name="Currency [2] 32 6" xfId="26556" xr:uid="{BD437DE0-D785-4896-A0E3-2596D658A9EE}"/>
    <cellStyle name="Currency [2] 32 7" xfId="29143" xr:uid="{DE516F35-653E-4C9F-A929-951C877FF034}"/>
    <cellStyle name="Currency [2] 32 8" xfId="31732" xr:uid="{E632A36B-DC6C-4D09-B781-49B400460680}"/>
    <cellStyle name="Currency [2] 32 9" xfId="34131" xr:uid="{2031C998-E7D7-413C-8A23-80032781AEDB}"/>
    <cellStyle name="Currency [2] 33" xfId="13108" xr:uid="{3EF05F61-4B4F-4A0B-9791-A1A111C9722B}"/>
    <cellStyle name="Currency [2] 33 10" xfId="36852" xr:uid="{FD6B58D0-02FE-436B-9A93-5AC19068BADF}"/>
    <cellStyle name="Currency [2] 33 11" xfId="39337" xr:uid="{AFEFA8B0-2874-45F6-B1B7-383EBD2862DE}"/>
    <cellStyle name="Currency [2] 33 12" xfId="41984" xr:uid="{54343874-44C9-4AA5-BA20-7C7EC905FD6F}"/>
    <cellStyle name="Currency [2] 33 2" xfId="16130" xr:uid="{501C2549-9EBA-46C1-96E7-208DC0DCB46D}"/>
    <cellStyle name="Currency [2] 33 3" xfId="18878" xr:uid="{9F5F44AD-6858-4B4D-8FD6-2016789E119E}"/>
    <cellStyle name="Currency [2] 33 4" xfId="21544" xr:uid="{8D8F19F8-5630-4969-A058-C6F459F9037D}"/>
    <cellStyle name="Currency [2] 33 5" xfId="24377" xr:uid="{BA62DA1A-D634-45BE-9136-145C21F055A0}"/>
    <cellStyle name="Currency [2] 33 6" xfId="26935" xr:uid="{EC1AE107-37B1-4679-A3B5-26A23E8973A1}"/>
    <cellStyle name="Currency [2] 33 7" xfId="29488" xr:uid="{B5DBFF52-48D4-449A-873C-233D0424B94B}"/>
    <cellStyle name="Currency [2] 33 8" xfId="32011" xr:uid="{277DA922-CAFC-42E0-8CC1-F904F06AA342}"/>
    <cellStyle name="Currency [2] 33 9" xfId="34412" xr:uid="{E20D1647-45A9-4AA1-B1A9-E662FCD15DDE}"/>
    <cellStyle name="Currency [2] 34" xfId="12731" xr:uid="{2D2A013A-5FCF-425D-84FB-8EA4FDD7E42E}"/>
    <cellStyle name="Currency [2] 34 10" xfId="36553" xr:uid="{68B3A027-1F71-4256-9037-FBD29B6B4C2A}"/>
    <cellStyle name="Currency [2] 34 11" xfId="39039" xr:uid="{6CA4B791-FB02-47F1-8E6E-E1B2732AD2F1}"/>
    <cellStyle name="Currency [2] 34 12" xfId="41659" xr:uid="{E341DAAB-1061-4D94-8360-192A4B0D1D42}"/>
    <cellStyle name="Currency [2] 34 2" xfId="15757" xr:uid="{5D05A23A-7868-4BA7-8F90-2AF0A968C345}"/>
    <cellStyle name="Currency [2] 34 3" xfId="18531" xr:uid="{07EC24C0-AD2E-44DA-B4CC-23017A3ED08F}"/>
    <cellStyle name="Currency [2] 34 4" xfId="21173" xr:uid="{BC07A15E-112F-49F7-BD95-A3A0D8405ED0}"/>
    <cellStyle name="Currency [2] 34 5" xfId="24027" xr:uid="{A5061257-7D9B-4C15-8B6A-8B54EB669F3A}"/>
    <cellStyle name="Currency [2] 34 6" xfId="26570" xr:uid="{88AA2940-8948-486D-99F8-BA1BC5D6213C}"/>
    <cellStyle name="Currency [2] 34 7" xfId="29151" xr:uid="{A1F2526B-F5EC-4C59-9FC3-BB8B03194238}"/>
    <cellStyle name="Currency [2] 34 8" xfId="31739" xr:uid="{27432022-E119-4B7A-9B83-D77D09207FD4}"/>
    <cellStyle name="Currency [2] 34 9" xfId="34138" xr:uid="{59722F80-8771-4770-B488-F33E5F53DAB6}"/>
    <cellStyle name="Currency [2] 35" xfId="13113" xr:uid="{3A0EB1B9-9032-4700-9C39-C3FF17459FC7}"/>
    <cellStyle name="Currency [2] 35 10" xfId="36857" xr:uid="{F9EF13A4-1DB1-4B5E-9DAA-AA319EF66FB3}"/>
    <cellStyle name="Currency [2] 35 11" xfId="39342" xr:uid="{D63F7731-7DA1-4817-A572-E99266A1F5AA}"/>
    <cellStyle name="Currency [2] 35 12" xfId="41989" xr:uid="{BE6CC02E-9FAD-42C8-97CC-065303B7EAA1}"/>
    <cellStyle name="Currency [2] 35 2" xfId="16135" xr:uid="{287DE4B4-1CEE-435C-8CDF-E0460276E02C}"/>
    <cellStyle name="Currency [2] 35 3" xfId="18883" xr:uid="{E0DD15FA-A855-4867-8BCA-65395B638883}"/>
    <cellStyle name="Currency [2] 35 4" xfId="21549" xr:uid="{C06E18AB-9011-4DC5-848C-9224029801C9}"/>
    <cellStyle name="Currency [2] 35 5" xfId="24382" xr:uid="{90F15EA4-5753-4DE6-A04E-D9951F2AB0C0}"/>
    <cellStyle name="Currency [2] 35 6" xfId="26940" xr:uid="{9D677FC1-14F3-4310-8B62-EDFFD4B6FE69}"/>
    <cellStyle name="Currency [2] 35 7" xfId="29493" xr:uid="{D9715141-1BAF-4084-A133-FC55445BA489}"/>
    <cellStyle name="Currency [2] 35 8" xfId="32016" xr:uid="{17F2243D-0286-40EA-82C8-58A1929802A7}"/>
    <cellStyle name="Currency [2] 35 9" xfId="34417" xr:uid="{3C7E4497-3D7E-4B8E-80F1-4C446AF01A7B}"/>
    <cellStyle name="Currency [2] 36" xfId="13116" xr:uid="{B75F1F2F-9CB0-4F89-A6BF-46F519E1EDBF}"/>
    <cellStyle name="Currency [2] 36 10" xfId="36859" xr:uid="{977B4DEA-E18E-41BF-92DA-6779147E83AE}"/>
    <cellStyle name="Currency [2] 36 11" xfId="39345" xr:uid="{039F97D5-E627-4670-9F8E-12E56FEBC6A9}"/>
    <cellStyle name="Currency [2] 36 12" xfId="41992" xr:uid="{AD1489D7-0C10-40F3-9426-147315EA4662}"/>
    <cellStyle name="Currency [2] 36 2" xfId="16138" xr:uid="{EA90690C-3EBF-4F2D-ADC2-E2AE4DE11003}"/>
    <cellStyle name="Currency [2] 36 3" xfId="18886" xr:uid="{A7EF9317-29C2-4808-8A66-6F9A3702C464}"/>
    <cellStyle name="Currency [2] 36 4" xfId="21552" xr:uid="{A579BC1A-C8C8-4DDD-A554-0612314882AB}"/>
    <cellStyle name="Currency [2] 36 5" xfId="24385" xr:uid="{056E18C7-5734-44E9-A9B5-A230ECD5F06F}"/>
    <cellStyle name="Currency [2] 36 6" xfId="26943" xr:uid="{C44646CB-31B0-40B9-B510-D18CCE8E019E}"/>
    <cellStyle name="Currency [2] 36 7" xfId="29496" xr:uid="{39D4CE06-DC06-4306-B96E-B33F3094B57D}"/>
    <cellStyle name="Currency [2] 36 8" xfId="32018" xr:uid="{907CD009-BFDB-465A-AB80-1830278C7749}"/>
    <cellStyle name="Currency [2] 36 9" xfId="34419" xr:uid="{07CD204B-68EA-47B4-8199-41B6B17EF5A7}"/>
    <cellStyle name="Currency [2] 37" xfId="13121" xr:uid="{D55242EC-3CA8-4389-B1B1-8CE28C9349D3}"/>
    <cellStyle name="Currency [2] 37 10" xfId="36864" xr:uid="{44E72BDB-5825-40E7-955A-8EE857EE5CA2}"/>
    <cellStyle name="Currency [2] 37 11" xfId="39350" xr:uid="{812AE88B-5729-4C3A-912D-DDF97AF0B7FC}"/>
    <cellStyle name="Currency [2] 37 12" xfId="41997" xr:uid="{0149CF20-01B1-4FBC-AAD0-55BDEAA12D6D}"/>
    <cellStyle name="Currency [2] 37 2" xfId="16143" xr:uid="{76D41B4F-4A80-491D-A7DF-86248C052452}"/>
    <cellStyle name="Currency [2] 37 3" xfId="18891" xr:uid="{51A85183-272D-42D8-963D-E7FF15E1A2A6}"/>
    <cellStyle name="Currency [2] 37 4" xfId="21557" xr:uid="{200AFC9A-3F1D-44FD-94A6-E3680B3441BC}"/>
    <cellStyle name="Currency [2] 37 5" xfId="24390" xr:uid="{81ACF8B4-DBDD-40D0-946B-F99AF0C00211}"/>
    <cellStyle name="Currency [2] 37 6" xfId="26948" xr:uid="{6B5663F6-C340-4880-B0C1-5F50CB82DF6C}"/>
    <cellStyle name="Currency [2] 37 7" xfId="29501" xr:uid="{220789BC-B124-4A9B-9041-51F6B71EA9B9}"/>
    <cellStyle name="Currency [2] 37 8" xfId="32023" xr:uid="{22BEF55B-0D0A-4690-BD08-4C524C293811}"/>
    <cellStyle name="Currency [2] 37 9" xfId="34424" xr:uid="{9ABB882B-44CD-422E-B330-2016780117A4}"/>
    <cellStyle name="Currency [2] 38" xfId="12742" xr:uid="{185E6C7B-D6A3-4BF7-AFE2-10964D499E3D}"/>
    <cellStyle name="Currency [2] 38 10" xfId="36563" xr:uid="{77C51217-4E38-4D86-8B54-A8C26D628F8A}"/>
    <cellStyle name="Currency [2] 38 11" xfId="39050" xr:uid="{E049D963-8791-4119-B212-F05FB8B0F610}"/>
    <cellStyle name="Currency [2] 38 12" xfId="41670" xr:uid="{CA6BDDBA-D87C-4754-82A9-EACF99EE8BF4}"/>
    <cellStyle name="Currency [2] 38 2" xfId="15768" xr:uid="{61EC49BF-1D0F-4C4D-8EBF-62C7AC9A1EF4}"/>
    <cellStyle name="Currency [2] 38 3" xfId="18542" xr:uid="{B48D1D11-1322-4AB3-BCB8-B2ECF38088BB}"/>
    <cellStyle name="Currency [2] 38 4" xfId="21184" xr:uid="{67E07E65-5378-44B0-8820-2F67EC0E3283}"/>
    <cellStyle name="Currency [2] 38 5" xfId="24038" xr:uid="{0F27D557-47DC-4614-B741-64DCCF958526}"/>
    <cellStyle name="Currency [2] 38 6" xfId="26581" xr:uid="{AE556745-B7D8-4D0B-9690-8EA39E70E892}"/>
    <cellStyle name="Currency [2] 38 7" xfId="29161" xr:uid="{72F9A21A-FA03-4B16-8CB9-94F7500D9C88}"/>
    <cellStyle name="Currency [2] 38 8" xfId="31749" xr:uid="{99839A86-6807-4C26-AF8D-D0304D0CDBC6}"/>
    <cellStyle name="Currency [2] 38 9" xfId="34148" xr:uid="{337F571D-1DFE-47B1-99DD-53C7C0A73F3A}"/>
    <cellStyle name="Currency [2] 39" xfId="13126" xr:uid="{598366BE-99B5-44A7-A107-DCE1D6755929}"/>
    <cellStyle name="Currency [2] 39 10" xfId="36869" xr:uid="{B887B1FF-B546-463B-A53A-B64F22423130}"/>
    <cellStyle name="Currency [2] 39 11" xfId="39355" xr:uid="{5270832E-89C0-4310-8660-E5444563415D}"/>
    <cellStyle name="Currency [2] 39 12" xfId="42002" xr:uid="{169CE75B-6250-4FC5-BABE-D02E1C579ABF}"/>
    <cellStyle name="Currency [2] 39 2" xfId="16148" xr:uid="{8FDB1A8D-2DA4-4BB1-A376-905634857E6C}"/>
    <cellStyle name="Currency [2] 39 3" xfId="18896" xr:uid="{DBBADE08-B9CB-4AF2-8571-9F437E359F23}"/>
    <cellStyle name="Currency [2] 39 4" xfId="21562" xr:uid="{346CAAB8-84E7-445D-B7FB-91B499E83328}"/>
    <cellStyle name="Currency [2] 39 5" xfId="24395" xr:uid="{F7E47336-2C3F-4314-91C8-399C4C22D2CB}"/>
    <cellStyle name="Currency [2] 39 6" xfId="26953" xr:uid="{C4B660A0-E1B4-43FD-9175-58D320FB3AAC}"/>
    <cellStyle name="Currency [2] 39 7" xfId="29506" xr:uid="{37ED52E5-C745-49C4-9EBC-FD89D3189ECE}"/>
    <cellStyle name="Currency [2] 39 8" xfId="32028" xr:uid="{7FA6CE87-9523-482D-87EF-ECCABAAAD647}"/>
    <cellStyle name="Currency [2] 39 9" xfId="34429" xr:uid="{07CA7D60-BBC8-4FAC-A1DC-797ADC931746}"/>
    <cellStyle name="Currency [2] 4" xfId="11427" xr:uid="{48D9B9B9-01DE-4276-BDB2-4CC602DB5C12}"/>
    <cellStyle name="Currency [2] 4 10" xfId="14670" xr:uid="{193C4493-A26B-4847-9A27-7F183AC5F3B5}"/>
    <cellStyle name="Currency [2] 4 11" xfId="23891" xr:uid="{7CBB4A3B-5509-41E7-AEAB-014C578C4A87}"/>
    <cellStyle name="Currency [2] 4 12" xfId="26794" xr:uid="{40B50FF4-9F36-4DA9-84F8-46BBB1B82585}"/>
    <cellStyle name="Currency [2] 4 2" xfId="14498" xr:uid="{D1288A87-9283-4B81-BDD0-5D4BFD7CC163}"/>
    <cellStyle name="Currency [2] 4 3" xfId="10601" xr:uid="{80F0B39A-6729-4491-B1DE-1168494A1426}"/>
    <cellStyle name="Currency [2] 4 4" xfId="10041" xr:uid="{46739CB2-61FF-41FD-8970-8780EFCBCD1F}"/>
    <cellStyle name="Currency [2] 4 5" xfId="22756" xr:uid="{089C2526-1701-4060-B98B-24E57C522BEE}"/>
    <cellStyle name="Currency [2] 4 6" xfId="10890" xr:uid="{2ACD45A4-CB35-4BA9-AF40-832D329C10FE}"/>
    <cellStyle name="Currency [2] 4 7" xfId="10345" xr:uid="{67CABAD7-AFD7-40BD-9A36-5C6FB1AD7AE7}"/>
    <cellStyle name="Currency [2] 4 8" xfId="17345" xr:uid="{A96EF8E6-E792-49B0-AF05-137342BA5A94}"/>
    <cellStyle name="Currency [2] 4 9" xfId="18431" xr:uid="{0A859C8B-9B78-41EA-97A2-251C1F9861D3}"/>
    <cellStyle name="Currency [2] 40" xfId="12752" xr:uid="{12FB4FA4-4A68-43BC-A8AF-8DB258CB10CE}"/>
    <cellStyle name="Currency [2] 40 10" xfId="36572" xr:uid="{4F89B3BC-DDCD-4E9E-B2D7-6FC374FA1151}"/>
    <cellStyle name="Currency [2] 40 11" xfId="39060" xr:uid="{AE43282C-5B11-4E77-8433-E6F384489F4D}"/>
    <cellStyle name="Currency [2] 40 12" xfId="41680" xr:uid="{BD075C42-A72E-4539-A88D-7DE6DE364BF8}"/>
    <cellStyle name="Currency [2] 40 2" xfId="15778" xr:uid="{C3C44632-AE8C-49DB-B82B-C73EBE9EDD0B}"/>
    <cellStyle name="Currency [2] 40 3" xfId="18552" xr:uid="{AAC56E96-B23E-4674-BCF5-41B254DAE37A}"/>
    <cellStyle name="Currency [2] 40 4" xfId="21194" xr:uid="{DA2701DF-9573-4ADA-BA2D-3B63131AAA69}"/>
    <cellStyle name="Currency [2] 40 5" xfId="24048" xr:uid="{8E6C16F4-EDC3-4861-AA09-3D8BAF84F561}"/>
    <cellStyle name="Currency [2] 40 6" xfId="26591" xr:uid="{E32A5E74-2171-4812-81D3-6A060C03DC06}"/>
    <cellStyle name="Currency [2] 40 7" xfId="29171" xr:uid="{58D5FC81-0313-4B9D-9692-2F138F5E82C9}"/>
    <cellStyle name="Currency [2] 40 8" xfId="31758" xr:uid="{359D4073-302F-4781-AA24-EFEDFC70864A}"/>
    <cellStyle name="Currency [2] 40 9" xfId="34157" xr:uid="{946FDDF1-BCB3-44E5-BA7D-707D2EC455C8}"/>
    <cellStyle name="Currency [2] 41" xfId="13139" xr:uid="{524E1CB3-37A8-4AA2-AF7E-47D870B7846E}"/>
    <cellStyle name="Currency [2] 41 10" xfId="36880" xr:uid="{3A9BD6C4-CD3F-4CD8-8671-929C200A8D4B}"/>
    <cellStyle name="Currency [2] 41 11" xfId="39368" xr:uid="{FC447AC8-96A1-4470-BCE9-0432957B7A38}"/>
    <cellStyle name="Currency [2] 41 12" xfId="42015" xr:uid="{E6C9BA1F-45AF-4196-A1E8-2F9E01F875C5}"/>
    <cellStyle name="Currency [2] 41 2" xfId="16161" xr:uid="{14AA88AB-15E4-472B-B0BC-D6CBE806BEFA}"/>
    <cellStyle name="Currency [2] 41 3" xfId="18909" xr:uid="{88ECB772-DB8F-4CE5-B450-85B5FF535D90}"/>
    <cellStyle name="Currency [2] 41 4" xfId="21575" xr:uid="{C2009837-88EA-4845-9380-10C1845E1DCB}"/>
    <cellStyle name="Currency [2] 41 5" xfId="24407" xr:uid="{977918AC-2707-41A8-8227-CD8DE9AFCA5E}"/>
    <cellStyle name="Currency [2] 41 6" xfId="26966" xr:uid="{ADFB33DB-95FB-4793-95AA-82DCE3495B8A}"/>
    <cellStyle name="Currency [2] 41 7" xfId="29519" xr:uid="{ED05D715-5F20-41A3-9FDC-D8634E5DFA6E}"/>
    <cellStyle name="Currency [2] 41 8" xfId="32039" xr:uid="{86815B72-3D5C-4768-9C87-BFFED7BDD9B6}"/>
    <cellStyle name="Currency [2] 41 9" xfId="34440" xr:uid="{E828B50B-C605-4C7E-ACB5-F065B76ADA49}"/>
    <cellStyle name="Currency [2] 42" xfId="12764" xr:uid="{C96CEC27-59E2-4144-8548-1FF031E00CE9}"/>
    <cellStyle name="Currency [2] 42 10" xfId="36574" xr:uid="{83DCAF36-0917-48ED-9E7B-8F6F7C8DEAC2}"/>
    <cellStyle name="Currency [2] 42 11" xfId="39062" xr:uid="{73F88E83-F05C-4D45-8500-2C2796A6B2D7}"/>
    <cellStyle name="Currency [2] 42 12" xfId="41682" xr:uid="{94C92E95-B1F5-40A3-9D83-3BE23F498EB9}"/>
    <cellStyle name="Currency [2] 42 2" xfId="15790" xr:uid="{07358068-2C45-4B8A-8691-A992EA9FA2EB}"/>
    <cellStyle name="Currency [2] 42 3" xfId="18563" xr:uid="{17631A30-A48D-40F8-8130-915AD3CD4F3E}"/>
    <cellStyle name="Currency [2] 42 4" xfId="21205" xr:uid="{ACFDFAC7-94CA-44B8-B42A-9D857A126267}"/>
    <cellStyle name="Currency [2] 42 5" xfId="24059" xr:uid="{58A5C5DD-3062-463A-8B64-97A94E83C05D}"/>
    <cellStyle name="Currency [2] 42 6" xfId="26603" xr:uid="{0F33C02D-82D2-4E31-91E7-EDE662FA2F95}"/>
    <cellStyle name="Currency [2] 42 7" xfId="29173" xr:uid="{E6F85BDC-4EAC-494C-84E3-BEA42815D652}"/>
    <cellStyle name="Currency [2] 42 8" xfId="31760" xr:uid="{C4B5381C-E8DC-4172-B2E1-29428CE5E4B6}"/>
    <cellStyle name="Currency [2] 42 9" xfId="34159" xr:uid="{F7549802-672F-4016-BA03-5826FC8133BA}"/>
    <cellStyle name="Currency [2] 43" xfId="13154" xr:uid="{C1BE2376-86DD-4B20-9655-B97EFBA56E77}"/>
    <cellStyle name="Currency [2] 43 10" xfId="36885" xr:uid="{78859FD8-D59D-4899-9E9F-2C72529C2C4B}"/>
    <cellStyle name="Currency [2] 43 11" xfId="39373" xr:uid="{F38229C3-672C-4210-91CE-970E8DBADBC5}"/>
    <cellStyle name="Currency [2] 43 12" xfId="42020" xr:uid="{88256BD1-CA9A-4750-8278-3EFEF5313A51}"/>
    <cellStyle name="Currency [2] 43 2" xfId="16175" xr:uid="{2FF3A3DD-6DEA-4569-A3DB-7D23F7D26302}"/>
    <cellStyle name="Currency [2] 43 3" xfId="18916" xr:uid="{A345A70B-F638-4B8D-ADDA-42D6290EC4A1}"/>
    <cellStyle name="Currency [2] 43 4" xfId="21589" xr:uid="{028240BD-439E-46F6-BFBE-1655E3ED9929}"/>
    <cellStyle name="Currency [2] 43 5" xfId="24417" xr:uid="{EC5FFF11-C74F-4DE8-9B55-5359F0F84BFA}"/>
    <cellStyle name="Currency [2] 43 6" xfId="26981" xr:uid="{FAC6C89A-53EF-47B8-B2F6-A94AF3DD000E}"/>
    <cellStyle name="Currency [2] 43 7" xfId="29527" xr:uid="{5020EB99-0228-452D-889D-82A060AAED87}"/>
    <cellStyle name="Currency [2] 43 8" xfId="32044" xr:uid="{D088845E-09E1-4DB2-988C-B843CDA248A5}"/>
    <cellStyle name="Currency [2] 43 9" xfId="34445" xr:uid="{FD4226CA-7AF9-4C1C-BB45-FA324DFF9DAF}"/>
    <cellStyle name="Currency [2] 44" xfId="14220" xr:uid="{8BD14307-6CF6-4EEB-9DF2-D8554C907D3C}"/>
    <cellStyle name="Currency [2] 44 10" xfId="37943" xr:uid="{52B15160-2F34-4042-A2CB-7FAD9D1FD3C8}"/>
    <cellStyle name="Currency [2] 44 11" xfId="40436" xr:uid="{9A63981A-0187-4D60-A158-F0A5096B6CAA}"/>
    <cellStyle name="Currency [2] 44 12" xfId="43083" xr:uid="{D6983540-8E1F-4821-BD7A-BC999FF42AD3}"/>
    <cellStyle name="Currency [2] 44 2" xfId="17241" xr:uid="{465AF501-DD88-4F48-BD52-91689601FBB9}"/>
    <cellStyle name="Currency [2] 44 3" xfId="19981" xr:uid="{C3E179A4-7736-41BB-87C8-A161ECEC6D8A}"/>
    <cellStyle name="Currency [2] 44 4" xfId="22655" xr:uid="{CCACD5AA-1B6C-4F0A-A886-8ECBBEC0E559}"/>
    <cellStyle name="Currency [2] 44 5" xfId="25478" xr:uid="{C874A3F0-C7E4-43E5-88E8-00732579EEBA}"/>
    <cellStyle name="Currency [2] 44 6" xfId="28046" xr:uid="{DAAD5170-FDFC-4406-A6DC-C25105F105DD}"/>
    <cellStyle name="Currency [2] 44 7" xfId="30593" xr:uid="{451C8405-65A9-496E-B198-E60D24FB1D1C}"/>
    <cellStyle name="Currency [2] 44 8" xfId="33107" xr:uid="{29405487-8406-40EC-809A-B4643B53813F}"/>
    <cellStyle name="Currency [2] 44 9" xfId="35507" xr:uid="{23BDEBF9-CF18-46F8-8687-082AC184452F}"/>
    <cellStyle name="Currency [2] 5" xfId="11662" xr:uid="{DB71E3F5-CF66-454C-AC2B-C2C3345D3D54}"/>
    <cellStyle name="Currency [2] 5 10" xfId="35621" xr:uid="{12256DE8-32DD-4FA4-A7E8-69205F71874A}"/>
    <cellStyle name="Currency [2] 5 11" xfId="38052" xr:uid="{A47DC934-EA69-4FDA-A8DE-5FA77D203FCB}"/>
    <cellStyle name="Currency [2] 5 12" xfId="40645" xr:uid="{3DBCA2B6-8759-4B98-A80C-B485A1FEC975}"/>
    <cellStyle name="Currency [2] 5 2" xfId="14715" xr:uid="{3E4751A7-F93C-4603-87CB-E588C44AA768}"/>
    <cellStyle name="Currency [2] 5 3" xfId="17490" xr:uid="{0C6EE1C6-9835-4502-905A-EE98B9D5076A}"/>
    <cellStyle name="Currency [2] 5 4" xfId="20115" xr:uid="{CBE9B777-B80B-49E7-A1D3-2ADD06C4B9C0}"/>
    <cellStyle name="Currency [2] 5 5" xfId="22979" xr:uid="{7F669460-5B93-4436-BA1E-5C41D1DC5A46}"/>
    <cellStyle name="Currency [2] 5 6" xfId="25542" xr:uid="{920009C5-0517-4C07-B29F-3DFD3981C905}"/>
    <cellStyle name="Currency [2] 5 7" xfId="28144" xr:uid="{A4FDD7B9-5866-444D-941F-9BB34C525A2E}"/>
    <cellStyle name="Currency [2] 5 8" xfId="30816" xr:uid="{88466FE8-FF24-4BBF-9B17-444C3DA6D9FA}"/>
    <cellStyle name="Currency [2] 5 9" xfId="33217" xr:uid="{BCB7C966-7855-43BA-AF5B-2AA6E9A040AF}"/>
    <cellStyle name="Currency [2] 6" xfId="11516" xr:uid="{78F10FA4-17A6-49ED-B236-75363595DDF6}"/>
    <cellStyle name="Currency [2] 6 10" xfId="21200" xr:uid="{C595D7C1-E712-4593-AF9D-3427B87833D3}"/>
    <cellStyle name="Currency [2] 6 11" xfId="24114" xr:uid="{422D5369-3BAF-49D7-B1C7-DD5853650522}"/>
    <cellStyle name="Currency [2] 6 12" xfId="40518" xr:uid="{DD7C745F-EC59-4660-ADF4-AF787B9BB7CD}"/>
    <cellStyle name="Currency [2] 6 2" xfId="14581" xr:uid="{1097D248-7E58-4ADF-9A8C-41366E4FBF0F}"/>
    <cellStyle name="Currency [2] 6 3" xfId="17351" xr:uid="{CD449A58-E068-4C04-9F16-01734F6D5FE7}"/>
    <cellStyle name="Currency [2] 6 4" xfId="10131" xr:uid="{F29D8318-41C2-4A34-9931-3B8DEDF4B700}"/>
    <cellStyle name="Currency [2] 6 5" xfId="22841" xr:uid="{351A0441-C5A8-4EB6-B2BA-C42029B7A950}"/>
    <cellStyle name="Currency [2] 6 6" xfId="10977" xr:uid="{3A6D9A84-6D9D-4BA9-9D58-846F6929BAC6}"/>
    <cellStyle name="Currency [2] 6 7" xfId="11115" xr:uid="{AECF2B06-C264-4B98-A0D3-9790F46370C2}"/>
    <cellStyle name="Currency [2] 6 8" xfId="30706" xr:uid="{E01B8AFB-0F4D-4014-BD32-F3FFB7F2ABA1}"/>
    <cellStyle name="Currency [2] 6 9" xfId="18703" xr:uid="{DBB23886-428A-403C-81DC-49E3C555626B}"/>
    <cellStyle name="Currency [2] 7" xfId="11660" xr:uid="{3736D80C-8CE1-4940-BA08-4F2E090510D7}"/>
    <cellStyle name="Currency [2] 7 10" xfId="35619" xr:uid="{58FEF845-2785-40E6-ACE2-025D9EBAFCE8}"/>
    <cellStyle name="Currency [2] 7 11" xfId="38050" xr:uid="{6E592627-CFCD-4045-9A0E-E4155DFE95CE}"/>
    <cellStyle name="Currency [2] 7 12" xfId="40643" xr:uid="{96159AC6-1E8A-4FC8-9CF2-616DF0842FCD}"/>
    <cellStyle name="Currency [2] 7 2" xfId="14713" xr:uid="{58866E55-8C83-450A-886F-52277C0797B5}"/>
    <cellStyle name="Currency [2] 7 3" xfId="17488" xr:uid="{EC59BA79-4833-4661-A589-5D5F4BE304DD}"/>
    <cellStyle name="Currency [2] 7 4" xfId="20113" xr:uid="{AD6AD57E-9A06-45D2-8358-C9997A3F252D}"/>
    <cellStyle name="Currency [2] 7 5" xfId="22977" xr:uid="{A2BABFD7-B3D6-46DC-BC8A-0BE1A87DD297}"/>
    <cellStyle name="Currency [2] 7 6" xfId="25540" xr:uid="{3D1146CB-E324-4EF4-9AE4-FBC89F9DDA41}"/>
    <cellStyle name="Currency [2] 7 7" xfId="28142" xr:uid="{A5773C48-A3D3-4F31-9656-57B27324BFC2}"/>
    <cellStyle name="Currency [2] 7 8" xfId="30814" xr:uid="{46BC8CD3-FC66-4499-883E-209A08B0DCEF}"/>
    <cellStyle name="Currency [2] 7 9" xfId="33215" xr:uid="{46777C2F-9388-40D5-A28C-00AE3514AFCD}"/>
    <cellStyle name="Currency [2] 8" xfId="11663" xr:uid="{EF66AE86-2A06-4D56-9C61-C0ADBDE59F6D}"/>
    <cellStyle name="Currency [2] 8 10" xfId="35622" xr:uid="{AE62DC5D-D168-4E4B-8E2D-E6E3025438A0}"/>
    <cellStyle name="Currency [2] 8 11" xfId="38053" xr:uid="{A4CFEF37-3C24-4428-93CC-F83F024CBEA4}"/>
    <cellStyle name="Currency [2] 8 12" xfId="40646" xr:uid="{6261CD55-54B1-4C64-88DA-E1273A192CDA}"/>
    <cellStyle name="Currency [2] 8 2" xfId="14716" xr:uid="{86F99B15-2EE2-4255-85A5-A6CA496D7439}"/>
    <cellStyle name="Currency [2] 8 3" xfId="17491" xr:uid="{41CA0C41-C44A-49D7-AF6E-A7EB68F166E7}"/>
    <cellStyle name="Currency [2] 8 4" xfId="20116" xr:uid="{2D09ADBB-FAB6-4EEF-95C7-D5A1A872F828}"/>
    <cellStyle name="Currency [2] 8 5" xfId="22980" xr:uid="{AABD25C0-FEBE-4E53-A559-3E6C49038FCA}"/>
    <cellStyle name="Currency [2] 8 6" xfId="25543" xr:uid="{8F782204-6C2E-4ACD-B363-B2948D2BBF1C}"/>
    <cellStyle name="Currency [2] 8 7" xfId="28145" xr:uid="{2489CABA-6B4B-40DB-A79F-1CAA0D01A616}"/>
    <cellStyle name="Currency [2] 8 8" xfId="30817" xr:uid="{AA3F6E24-7BA6-45D5-A01A-CE25FDF4B0E0}"/>
    <cellStyle name="Currency [2] 8 9" xfId="33218" xr:uid="{B3953024-FACD-4E95-BB84-5E5873B31346}"/>
    <cellStyle name="Currency [2] 9" xfId="11523" xr:uid="{F9A9CD54-ED29-47BD-965D-3F91B5AAE065}"/>
    <cellStyle name="Currency [2] 9 10" xfId="21219" xr:uid="{3A30D8B7-F8B0-4281-9CB7-BD3E160EF69F}"/>
    <cellStyle name="Currency [2] 9 11" xfId="24121" xr:uid="{EA565E8B-A9BF-4986-A84B-F6CC42085448}"/>
    <cellStyle name="Currency [2] 9 12" xfId="40525" xr:uid="{CB2A3048-82CF-4841-8115-12BDC1995119}"/>
    <cellStyle name="Currency [2] 9 2" xfId="14588" xr:uid="{C22E9665-AB07-4639-97A7-15C02379B5AA}"/>
    <cellStyle name="Currency [2] 9 3" xfId="17358" xr:uid="{9170F265-79E1-4308-BD47-536B2B3CA196}"/>
    <cellStyle name="Currency [2] 9 4" xfId="10138" xr:uid="{BD1C69FE-B84A-46E9-825B-F37F42E0D165}"/>
    <cellStyle name="Currency [2] 9 5" xfId="22848" xr:uid="{DC4A0089-68ED-4E96-9656-BE5C06CDDD50}"/>
    <cellStyle name="Currency [2] 9 6" xfId="10984" xr:uid="{D8BE3757-BC99-4C93-8B66-9DD5F0902E74}"/>
    <cellStyle name="Currency [2] 9 7" xfId="11122" xr:uid="{FA8E68F4-F0A5-4D3F-89D8-BFBB2CDFECC5}"/>
    <cellStyle name="Currency [2] 9 8" xfId="30713" xr:uid="{A7455241-B1B5-49A5-8ABB-065B1F979A91}"/>
    <cellStyle name="Currency [2] 9 9" xfId="18724" xr:uid="{5B809B1A-511D-4090-B2A6-8687DF022532}"/>
    <cellStyle name="Currency [3]" xfId="1655" xr:uid="{00000000-0005-0000-0000-000019040000}"/>
    <cellStyle name="Currency 0" xfId="1656" xr:uid="{00000000-0005-0000-0000-00001A040000}"/>
    <cellStyle name="Currency 10" xfId="1657" xr:uid="{00000000-0005-0000-0000-00001B040000}"/>
    <cellStyle name="Currency-- 10" xfId="11646" xr:uid="{2A96C336-82C5-4114-98A2-D114F944BEA5}"/>
    <cellStyle name="Currency-- 10 10" xfId="40629" xr:uid="{ED84514D-7AFF-42FF-AD03-7461555F4344}"/>
    <cellStyle name="Currency 10 2" xfId="1658" xr:uid="{00000000-0005-0000-0000-00001C040000}"/>
    <cellStyle name="Currency-- 10 2" xfId="20099" xr:uid="{53EA5F70-C641-4C88-8D88-E67BE934B894}"/>
    <cellStyle name="Currency 10 2 2" xfId="1659" xr:uid="{00000000-0005-0000-0000-00001D040000}"/>
    <cellStyle name="Currency 10 2 2 2" xfId="1660" xr:uid="{00000000-0005-0000-0000-00001E040000}"/>
    <cellStyle name="Currency 10 2 2 2 2" xfId="1661" xr:uid="{00000000-0005-0000-0000-00001F040000}"/>
    <cellStyle name="Currency 10 2 2 3" xfId="1662" xr:uid="{00000000-0005-0000-0000-000020040000}"/>
    <cellStyle name="Currency 10 2 3" xfId="1663" xr:uid="{00000000-0005-0000-0000-000021040000}"/>
    <cellStyle name="Currency 10 2 3 2" xfId="1664" xr:uid="{00000000-0005-0000-0000-000022040000}"/>
    <cellStyle name="Currency 10 2 4" xfId="1665" xr:uid="{00000000-0005-0000-0000-000023040000}"/>
    <cellStyle name="Currency 10 3" xfId="1666" xr:uid="{00000000-0005-0000-0000-000024040000}"/>
    <cellStyle name="Currency-- 10 3" xfId="22963" xr:uid="{CC9E1659-7C2B-44D1-BBD8-F8B63A952128}"/>
    <cellStyle name="Currency 10 3 2" xfId="1667" xr:uid="{00000000-0005-0000-0000-000025040000}"/>
    <cellStyle name="Currency 10 3 2 2" xfId="1668" xr:uid="{00000000-0005-0000-0000-000026040000}"/>
    <cellStyle name="Currency 10 3 2 2 2" xfId="1669" xr:uid="{00000000-0005-0000-0000-000027040000}"/>
    <cellStyle name="Currency 10 3 2 3" xfId="1670" xr:uid="{00000000-0005-0000-0000-000028040000}"/>
    <cellStyle name="Currency 10 3 3" xfId="1671" xr:uid="{00000000-0005-0000-0000-000029040000}"/>
    <cellStyle name="Currency 10 3 3 2" xfId="1672" xr:uid="{00000000-0005-0000-0000-00002A040000}"/>
    <cellStyle name="Currency 10 3 4" xfId="1673" xr:uid="{00000000-0005-0000-0000-00002B040000}"/>
    <cellStyle name="Currency 10 4" xfId="1674" xr:uid="{00000000-0005-0000-0000-00002C040000}"/>
    <cellStyle name="Currency-- 10 4" xfId="25527" xr:uid="{089A50D6-DE61-450F-A8ED-FDDCCD9DEA45}"/>
    <cellStyle name="Currency 10 4 2" xfId="1675" xr:uid="{00000000-0005-0000-0000-00002D040000}"/>
    <cellStyle name="Currency 10 4 2 2" xfId="1676" xr:uid="{00000000-0005-0000-0000-00002E040000}"/>
    <cellStyle name="Currency 10 4 3" xfId="1677" xr:uid="{00000000-0005-0000-0000-00002F040000}"/>
    <cellStyle name="Currency 10 5" xfId="1678" xr:uid="{00000000-0005-0000-0000-000030040000}"/>
    <cellStyle name="Currency-- 10 5" xfId="28128" xr:uid="{F8277213-1D55-48DC-BF69-25998A932855}"/>
    <cellStyle name="Currency 10 5 2" xfId="1679" xr:uid="{00000000-0005-0000-0000-000031040000}"/>
    <cellStyle name="Currency 10 6" xfId="1680" xr:uid="{00000000-0005-0000-0000-000032040000}"/>
    <cellStyle name="Currency-- 10 6" xfId="30801" xr:uid="{D6BD3642-2940-42C7-A919-E8D3DCCA79AD}"/>
    <cellStyle name="Currency-- 10 7" xfId="33202" xr:uid="{823E7A28-9463-4922-9254-25241F043867}"/>
    <cellStyle name="Currency-- 10 8" xfId="35605" xr:uid="{2491FC99-7EEA-4D20-AE86-05F7674140B5}"/>
    <cellStyle name="Currency-- 10 9" xfId="38037" xr:uid="{43A43082-FD07-4130-A765-0B8A563F6946}"/>
    <cellStyle name="Currency 11" xfId="1681" xr:uid="{00000000-0005-0000-0000-000033040000}"/>
    <cellStyle name="Currency-- 11" xfId="11495" xr:uid="{0A4B7D94-7DE7-430D-A785-02941F96A672}"/>
    <cellStyle name="Currency-- 11 10" xfId="40499" xr:uid="{3C3C5954-3156-49DF-ADB0-EEC314B4F7EC}"/>
    <cellStyle name="Currency 11 2" xfId="1682" xr:uid="{00000000-0005-0000-0000-000034040000}"/>
    <cellStyle name="Currency-- 11 2" xfId="10112" xr:uid="{98128A51-59FF-483F-8FB7-80F2727ED213}"/>
    <cellStyle name="Currency 11 2 2" xfId="1683" xr:uid="{00000000-0005-0000-0000-000035040000}"/>
    <cellStyle name="Currency 11 2 2 2" xfId="1684" xr:uid="{00000000-0005-0000-0000-000036040000}"/>
    <cellStyle name="Currency 11 2 2 2 2" xfId="1685" xr:uid="{00000000-0005-0000-0000-000037040000}"/>
    <cellStyle name="Currency 11 2 2 3" xfId="1686" xr:uid="{00000000-0005-0000-0000-000038040000}"/>
    <cellStyle name="Currency 11 2 3" xfId="1687" xr:uid="{00000000-0005-0000-0000-000039040000}"/>
    <cellStyle name="Currency 11 2 3 2" xfId="1688" xr:uid="{00000000-0005-0000-0000-00003A040000}"/>
    <cellStyle name="Currency 11 2 4" xfId="1689" xr:uid="{00000000-0005-0000-0000-00003B040000}"/>
    <cellStyle name="Currency 11 3" xfId="1690" xr:uid="{00000000-0005-0000-0000-00003C040000}"/>
    <cellStyle name="Currency-- 11 3" xfId="22821" xr:uid="{4BA0B931-725F-4FC1-B1CD-189A7AC52E90}"/>
    <cellStyle name="Currency 11 3 2" xfId="1691" xr:uid="{00000000-0005-0000-0000-00003D040000}"/>
    <cellStyle name="Currency 11 3 2 2" xfId="1692" xr:uid="{00000000-0005-0000-0000-00003E040000}"/>
    <cellStyle name="Currency 11 3 2 2 2" xfId="1693" xr:uid="{00000000-0005-0000-0000-00003F040000}"/>
    <cellStyle name="Currency 11 3 2 3" xfId="1694" xr:uid="{00000000-0005-0000-0000-000040040000}"/>
    <cellStyle name="Currency 11 3 3" xfId="1695" xr:uid="{00000000-0005-0000-0000-000041040000}"/>
    <cellStyle name="Currency 11 3 3 2" xfId="1696" xr:uid="{00000000-0005-0000-0000-000042040000}"/>
    <cellStyle name="Currency 11 3 4" xfId="1697" xr:uid="{00000000-0005-0000-0000-000043040000}"/>
    <cellStyle name="Currency 11 4" xfId="1698" xr:uid="{00000000-0005-0000-0000-000044040000}"/>
    <cellStyle name="Currency-- 11 4" xfId="10957" xr:uid="{29C6E0DE-5487-4D40-833B-E399FDA2CE07}"/>
    <cellStyle name="Currency 11 4 2" xfId="1699" xr:uid="{00000000-0005-0000-0000-000045040000}"/>
    <cellStyle name="Currency 11 4 2 2" xfId="1700" xr:uid="{00000000-0005-0000-0000-000046040000}"/>
    <cellStyle name="Currency 11 4 3" xfId="1701" xr:uid="{00000000-0005-0000-0000-000047040000}"/>
    <cellStyle name="Currency 11 5" xfId="1702" xr:uid="{00000000-0005-0000-0000-000048040000}"/>
    <cellStyle name="Currency-- 11 5" xfId="10654" xr:uid="{060F6FE8-9FF5-4C43-83DA-599CE7F5CC32}"/>
    <cellStyle name="Currency 11 5 2" xfId="1703" xr:uid="{00000000-0005-0000-0000-000049040000}"/>
    <cellStyle name="Currency 11 6" xfId="1704" xr:uid="{00000000-0005-0000-0000-00004A040000}"/>
    <cellStyle name="Currency-- 11 6" xfId="30692" xr:uid="{29A4F62C-D225-4BCC-927B-FD2A0C2BA01E}"/>
    <cellStyle name="Currency-- 11 7" xfId="18612" xr:uid="{A5C650AE-EEBD-4B1C-8A06-C1FFF9479E82}"/>
    <cellStyle name="Currency-- 11 8" xfId="20762" xr:uid="{05F49CC5-0153-41F9-88AB-9197F4258D69}"/>
    <cellStyle name="Currency-- 11 9" xfId="24077" xr:uid="{505BAF43-A15E-41F1-A9BF-93E9F3163197}"/>
    <cellStyle name="Currency 12" xfId="1705" xr:uid="{00000000-0005-0000-0000-00004B040000}"/>
    <cellStyle name="Currency-- 12" xfId="11645" xr:uid="{DC4EF654-0CE7-4BD3-AAF5-D69E64CF2278}"/>
    <cellStyle name="Currency-- 12 2" xfId="20098" xr:uid="{8FE4F633-7F0E-4DAE-BA42-04A3AEEDD0E2}"/>
    <cellStyle name="Currency-- 12 3" xfId="28127" xr:uid="{0FB1D108-A978-4C3A-B03B-FF483C5BF984}"/>
    <cellStyle name="Currency-- 12 4" xfId="35604" xr:uid="{890C99A9-B1B5-4E21-A24F-D86FF168CB66}"/>
    <cellStyle name="Currency-- 12 5" xfId="40628" xr:uid="{171DA655-015B-48B0-B193-976F88A7D53A}"/>
    <cellStyle name="Currency 13" xfId="1706" xr:uid="{00000000-0005-0000-0000-00004C040000}"/>
    <cellStyle name="Currency-- 13" xfId="11499" xr:uid="{72AFDB30-680A-4408-BA97-1D6AAFADDC2E}"/>
    <cellStyle name="Currency-- 13 2" xfId="10115" xr:uid="{DFEA3BC8-0EFA-462D-8700-6CB89643AFBD}"/>
    <cellStyle name="Currency-- 13 3" xfId="10815" xr:uid="{B710B569-1CC9-41AC-8658-1E8072F12E6B}"/>
    <cellStyle name="Currency-- 13 4" xfId="20898" xr:uid="{36C36518-9603-48EF-B456-585BAB1E2941}"/>
    <cellStyle name="Currency-- 13 5" xfId="40502" xr:uid="{7EF2FDDF-70F2-4F51-8676-AE9D2D4C8BC3}"/>
    <cellStyle name="Currency 14" xfId="1707" xr:uid="{00000000-0005-0000-0000-00004D040000}"/>
    <cellStyle name="Currency-- 14" xfId="11647" xr:uid="{AB9B10A6-6778-4E69-BD13-BB9916287359}"/>
    <cellStyle name="Currency-- 14 10" xfId="40630" xr:uid="{2FFB017D-73D8-49BC-B8A5-62E7BEDE0413}"/>
    <cellStyle name="Currency 14 2" xfId="1708" xr:uid="{00000000-0005-0000-0000-00004E040000}"/>
    <cellStyle name="Currency-- 14 2" xfId="20100" xr:uid="{21577AC5-E1C3-4929-BCB7-E8A8CD948393}"/>
    <cellStyle name="Currency 14 2 2" xfId="1709" xr:uid="{00000000-0005-0000-0000-00004F040000}"/>
    <cellStyle name="Currency 14 2 2 2" xfId="1710" xr:uid="{00000000-0005-0000-0000-000050040000}"/>
    <cellStyle name="Currency 14 2 2 2 2" xfId="1711" xr:uid="{00000000-0005-0000-0000-000051040000}"/>
    <cellStyle name="Currency 14 2 2 3" xfId="1712" xr:uid="{00000000-0005-0000-0000-000052040000}"/>
    <cellStyle name="Currency 14 2 3" xfId="1713" xr:uid="{00000000-0005-0000-0000-000053040000}"/>
    <cellStyle name="Currency 14 2 3 2" xfId="1714" xr:uid="{00000000-0005-0000-0000-000054040000}"/>
    <cellStyle name="Currency 14 2 4" xfId="1715" xr:uid="{00000000-0005-0000-0000-000055040000}"/>
    <cellStyle name="Currency 14 3" xfId="1716" xr:uid="{00000000-0005-0000-0000-000056040000}"/>
    <cellStyle name="Currency-- 14 3" xfId="22964" xr:uid="{1B6C9A57-2A8A-46B0-B461-0A1952D38A42}"/>
    <cellStyle name="Currency 14 3 2" xfId="1717" xr:uid="{00000000-0005-0000-0000-000057040000}"/>
    <cellStyle name="Currency 14 3 2 2" xfId="1718" xr:uid="{00000000-0005-0000-0000-000058040000}"/>
    <cellStyle name="Currency 14 3 2 2 2" xfId="1719" xr:uid="{00000000-0005-0000-0000-000059040000}"/>
    <cellStyle name="Currency 14 3 2 3" xfId="1720" xr:uid="{00000000-0005-0000-0000-00005A040000}"/>
    <cellStyle name="Currency 14 3 3" xfId="1721" xr:uid="{00000000-0005-0000-0000-00005B040000}"/>
    <cellStyle name="Currency 14 3 3 2" xfId="1722" xr:uid="{00000000-0005-0000-0000-00005C040000}"/>
    <cellStyle name="Currency 14 3 4" xfId="1723" xr:uid="{00000000-0005-0000-0000-00005D040000}"/>
    <cellStyle name="Currency 14 4" xfId="1724" xr:uid="{00000000-0005-0000-0000-00005E040000}"/>
    <cellStyle name="Currency-- 14 4" xfId="25528" xr:uid="{A0C57FC6-1D24-4C09-B2F3-C5BA37157731}"/>
    <cellStyle name="Currency 14 4 2" xfId="1725" xr:uid="{00000000-0005-0000-0000-00005F040000}"/>
    <cellStyle name="Currency 14 4 2 2" xfId="1726" xr:uid="{00000000-0005-0000-0000-000060040000}"/>
    <cellStyle name="Currency 14 4 2 2 2" xfId="1727" xr:uid="{00000000-0005-0000-0000-000061040000}"/>
    <cellStyle name="Currency 14 4 2 3" xfId="1728" xr:uid="{00000000-0005-0000-0000-000062040000}"/>
    <cellStyle name="Currency 14 4 3" xfId="1729" xr:uid="{00000000-0005-0000-0000-000063040000}"/>
    <cellStyle name="Currency 14 4 3 2" xfId="1730" xr:uid="{00000000-0005-0000-0000-000064040000}"/>
    <cellStyle name="Currency 14 4 4" xfId="1731" xr:uid="{00000000-0005-0000-0000-000065040000}"/>
    <cellStyle name="Currency 14 5" xfId="1732" xr:uid="{00000000-0005-0000-0000-000066040000}"/>
    <cellStyle name="Currency-- 14 5" xfId="28129" xr:uid="{953F895F-8C0A-4E9B-AACF-C1D2002A17FA}"/>
    <cellStyle name="Currency 14 5 2" xfId="1733" xr:uid="{00000000-0005-0000-0000-000067040000}"/>
    <cellStyle name="Currency 14 5 2 2" xfId="1734" xr:uid="{00000000-0005-0000-0000-000068040000}"/>
    <cellStyle name="Currency 14 5 3" xfId="1735" xr:uid="{00000000-0005-0000-0000-000069040000}"/>
    <cellStyle name="Currency 14 6" xfId="1736" xr:uid="{00000000-0005-0000-0000-00006A040000}"/>
    <cellStyle name="Currency-- 14 6" xfId="30802" xr:uid="{EDD8B4BB-1E55-4052-BF85-68BD9F6DEC67}"/>
    <cellStyle name="Currency 14 6 2" xfId="1737" xr:uid="{00000000-0005-0000-0000-00006B040000}"/>
    <cellStyle name="Currency 14 7" xfId="1738" xr:uid="{00000000-0005-0000-0000-00006C040000}"/>
    <cellStyle name="Currency-- 14 7" xfId="33203" xr:uid="{4654557B-F857-468E-8711-E5B13E4FCEB6}"/>
    <cellStyle name="Currency-- 14 8" xfId="35606" xr:uid="{5B556819-D784-436E-9843-3FB000D736E0}"/>
    <cellStyle name="Currency-- 14 9" xfId="38038" xr:uid="{D6B8AC05-F3C5-4490-8977-12E8D30CF5A3}"/>
    <cellStyle name="Currency 15" xfId="1739" xr:uid="{00000000-0005-0000-0000-00006D040000}"/>
    <cellStyle name="Currency-- 15" xfId="11507" xr:uid="{A8E56854-2303-4860-99BC-DCE189F26ECA}"/>
    <cellStyle name="Currency-- 15 10" xfId="40509" xr:uid="{88F42D2B-9FD7-4061-A054-BB8D2CB6BDFE}"/>
    <cellStyle name="Currency 15 2" xfId="1740" xr:uid="{00000000-0005-0000-0000-00006E040000}"/>
    <cellStyle name="Currency-- 15 2" xfId="10122" xr:uid="{2D6F2963-6F1C-4168-9D0B-10F8109CE3E4}"/>
    <cellStyle name="Currency 15 2 2" xfId="1741" xr:uid="{00000000-0005-0000-0000-00006F040000}"/>
    <cellStyle name="Currency 15 2 2 2" xfId="1742" xr:uid="{00000000-0005-0000-0000-000070040000}"/>
    <cellStyle name="Currency 15 2 3" xfId="1743" xr:uid="{00000000-0005-0000-0000-000071040000}"/>
    <cellStyle name="Currency 15 3" xfId="1744" xr:uid="{00000000-0005-0000-0000-000072040000}"/>
    <cellStyle name="Currency-- 15 3" xfId="22833" xr:uid="{8AFCFF51-73A3-4B70-9DDE-97A720132C3D}"/>
    <cellStyle name="Currency 15 3 2" xfId="1745" xr:uid="{00000000-0005-0000-0000-000073040000}"/>
    <cellStyle name="Currency 15 4" xfId="1746" xr:uid="{00000000-0005-0000-0000-000074040000}"/>
    <cellStyle name="Currency-- 15 4" xfId="10968" xr:uid="{FD0F3B56-B608-447C-B646-8CAB04131572}"/>
    <cellStyle name="Currency-- 15 5" xfId="11107" xr:uid="{F27ECF79-86A6-405D-8C8A-D0424BA56E74}"/>
    <cellStyle name="Currency-- 15 6" xfId="30700" xr:uid="{9B072F3D-39D0-42BA-AE30-4E0C11269606}"/>
    <cellStyle name="Currency-- 15 7" xfId="18620" xr:uid="{48C312C4-F56B-4F04-A4C1-E52DF658FDA6}"/>
    <cellStyle name="Currency-- 15 8" xfId="21074" xr:uid="{07DEEBD8-663B-4859-9707-3439D431F8CC}"/>
    <cellStyle name="Currency-- 15 9" xfId="24100" xr:uid="{6E5C547A-B7A3-430B-807C-2330B487B0A4}"/>
    <cellStyle name="Currency 16" xfId="1747" xr:uid="{00000000-0005-0000-0000-000075040000}"/>
    <cellStyle name="Currency-- 16" xfId="11648" xr:uid="{E36ACF91-0669-48B8-9A60-45E316D5A6AD}"/>
    <cellStyle name="Currency-- 16 10" xfId="40631" xr:uid="{948C9078-16A6-4436-9AD2-293332DE597A}"/>
    <cellStyle name="Currency 16 2" xfId="1748" xr:uid="{00000000-0005-0000-0000-000076040000}"/>
    <cellStyle name="Currency-- 16 2" xfId="20101" xr:uid="{E3846585-FF37-438C-BD48-7BEEDFC076F0}"/>
    <cellStyle name="Currency-- 16 3" xfId="22965" xr:uid="{5494020F-C4A5-48B5-8351-B4075E4084B0}"/>
    <cellStyle name="Currency-- 16 4" xfId="25529" xr:uid="{6EBA5751-08D3-4D40-A7BF-C1603446B380}"/>
    <cellStyle name="Currency-- 16 5" xfId="28130" xr:uid="{805A02F7-9C2F-4FDE-94E4-0D4AB1060A0A}"/>
    <cellStyle name="Currency-- 16 6" xfId="30803" xr:uid="{7A57C0DA-F8CB-4BC9-B1D6-05A729E8F190}"/>
    <cellStyle name="Currency-- 16 7" xfId="33204" xr:uid="{AC014C91-8570-48E8-A0A5-691D46D8383C}"/>
    <cellStyle name="Currency-- 16 8" xfId="35607" xr:uid="{87A23AFF-4550-4674-8AD7-B958737D718B}"/>
    <cellStyle name="Currency-- 16 9" xfId="38039" xr:uid="{E8A38AF9-5F7A-4060-ABDA-82B11E0312E2}"/>
    <cellStyle name="Currency 17" xfId="1749" xr:uid="{00000000-0005-0000-0000-000077040000}"/>
    <cellStyle name="Currency-- 17" xfId="11508" xr:uid="{454908FE-2E13-4576-BFB9-7546B0BC600A}"/>
    <cellStyle name="Currency-- 17 2" xfId="10123" xr:uid="{C78FFFCC-A0CB-4A68-9484-60094CF03273}"/>
    <cellStyle name="Currency-- 17 3" xfId="11108" xr:uid="{3713C087-6FF2-4424-8250-939A15CB1EAC}"/>
    <cellStyle name="Currency-- 17 4" xfId="21081" xr:uid="{AFD68B3A-1027-4244-BCAC-615E9D6CB33B}"/>
    <cellStyle name="Currency-- 17 5" xfId="40510" xr:uid="{BD7B739B-B517-4833-A963-12BA467C6752}"/>
    <cellStyle name="Currency 18" xfId="1750" xr:uid="{00000000-0005-0000-0000-000078040000}"/>
    <cellStyle name="Currency-- 18" xfId="11649" xr:uid="{796E27D9-3BD3-4E98-961B-5A849B4D4EDB}"/>
    <cellStyle name="Currency-- 18 2" xfId="20102" xr:uid="{20E73347-F288-458B-B0EC-9B4978BBDDD0}"/>
    <cellStyle name="Currency-- 18 3" xfId="28131" xr:uid="{FB53420E-F488-40BA-A945-EF5FE19A37CA}"/>
    <cellStyle name="Currency-- 18 4" xfId="35608" xr:uid="{95021194-A6DB-4A06-ADD6-163EF000965B}"/>
    <cellStyle name="Currency-- 18 5" xfId="40632" xr:uid="{AD06DD97-4548-40C8-82B6-78A4DB67B15E}"/>
    <cellStyle name="Currency 19" xfId="1751" xr:uid="{00000000-0005-0000-0000-000079040000}"/>
    <cellStyle name="Currency-- 19" xfId="11511" xr:uid="{7EF04657-8E2C-4A5E-8525-D6D7544C4FAE}"/>
    <cellStyle name="Currency-- 19 10" xfId="40513" xr:uid="{568C8F34-CC0D-47F6-9F4A-15C569B6CC0F}"/>
    <cellStyle name="Currency 19 2" xfId="1752" xr:uid="{00000000-0005-0000-0000-00007A040000}"/>
    <cellStyle name="Currency-- 19 2" xfId="10126" xr:uid="{21F51EBC-6788-4E6C-B756-028117F99842}"/>
    <cellStyle name="Currency 19 2 2" xfId="1753" xr:uid="{00000000-0005-0000-0000-00007B040000}"/>
    <cellStyle name="Currency 19 2 2 2" xfId="1754" xr:uid="{00000000-0005-0000-0000-00007C040000}"/>
    <cellStyle name="Currency 19 2 2 2 2" xfId="1755" xr:uid="{00000000-0005-0000-0000-00007D040000}"/>
    <cellStyle name="Currency 19 2 2 3" xfId="1756" xr:uid="{00000000-0005-0000-0000-00007E040000}"/>
    <cellStyle name="Currency 19 2 3" xfId="1757" xr:uid="{00000000-0005-0000-0000-00007F040000}"/>
    <cellStyle name="Currency 19 2 3 2" xfId="1758" xr:uid="{00000000-0005-0000-0000-000080040000}"/>
    <cellStyle name="Currency 19 2 4" xfId="1759" xr:uid="{00000000-0005-0000-0000-000081040000}"/>
    <cellStyle name="Currency 19 3" xfId="1760" xr:uid="{00000000-0005-0000-0000-000082040000}"/>
    <cellStyle name="Currency-- 19 3" xfId="22836" xr:uid="{136F5111-8F20-4566-AA65-8B528602F230}"/>
    <cellStyle name="Currency 19 3 2" xfId="1761" xr:uid="{00000000-0005-0000-0000-000083040000}"/>
    <cellStyle name="Currency 19 3 2 2" xfId="1762" xr:uid="{00000000-0005-0000-0000-000084040000}"/>
    <cellStyle name="Currency 19 3 2 2 2" xfId="1763" xr:uid="{00000000-0005-0000-0000-000085040000}"/>
    <cellStyle name="Currency 19 3 2 3" xfId="1764" xr:uid="{00000000-0005-0000-0000-000086040000}"/>
    <cellStyle name="Currency 19 3 3" xfId="1765" xr:uid="{00000000-0005-0000-0000-000087040000}"/>
    <cellStyle name="Currency 19 3 3 2" xfId="1766" xr:uid="{00000000-0005-0000-0000-000088040000}"/>
    <cellStyle name="Currency 19 3 4" xfId="1767" xr:uid="{00000000-0005-0000-0000-000089040000}"/>
    <cellStyle name="Currency 19 4" xfId="1768" xr:uid="{00000000-0005-0000-0000-00008A040000}"/>
    <cellStyle name="Currency-- 19 4" xfId="10972" xr:uid="{A975A105-3B35-494D-9FA4-E6BC41DEA224}"/>
    <cellStyle name="Currency 19 4 2" xfId="1769" xr:uid="{00000000-0005-0000-0000-00008B040000}"/>
    <cellStyle name="Currency 19 4 2 2" xfId="1770" xr:uid="{00000000-0005-0000-0000-00008C040000}"/>
    <cellStyle name="Currency 19 4 3" xfId="1771" xr:uid="{00000000-0005-0000-0000-00008D040000}"/>
    <cellStyle name="Currency 19 5" xfId="1772" xr:uid="{00000000-0005-0000-0000-00008E040000}"/>
    <cellStyle name="Currency-- 19 5" xfId="11110" xr:uid="{9A2DC758-9DE4-466B-9C31-E3ABBFB9DABA}"/>
    <cellStyle name="Currency 19 5 2" xfId="1773" xr:uid="{00000000-0005-0000-0000-00008F040000}"/>
    <cellStyle name="Currency 19 6" xfId="1774" xr:uid="{00000000-0005-0000-0000-000090040000}"/>
    <cellStyle name="Currency-- 19 6" xfId="30701" xr:uid="{8677E136-4E8B-48B1-976D-FBD3F81DB4BE}"/>
    <cellStyle name="Currency-- 19 7" xfId="18621" xr:uid="{2135EEF4-9871-4F65-B299-EC7021F46E77}"/>
    <cellStyle name="Currency-- 19 8" xfId="21112" xr:uid="{358BF329-6167-4D4C-BD9E-B3D143CA5E50}"/>
    <cellStyle name="Currency-- 19 9" xfId="24109" xr:uid="{B5803955-E40A-4E15-AA0C-E91B0378DF3B}"/>
    <cellStyle name="Currency 2" xfId="4" xr:uid="{00000000-0005-0000-0000-000091040000}"/>
    <cellStyle name="Currency-- 2" xfId="11644" xr:uid="{3D748B6E-4E67-4B4C-8D48-EC0B4F04C3C0}"/>
    <cellStyle name="Currency 2 10" xfId="1775" xr:uid="{00000000-0005-0000-0000-000092040000}"/>
    <cellStyle name="Currency-- 2 10" xfId="40627" xr:uid="{4818D217-5139-4D99-89C6-DE6391EE4E02}"/>
    <cellStyle name="Currency 2 10 2" xfId="1776" xr:uid="{00000000-0005-0000-0000-000093040000}"/>
    <cellStyle name="Currency 2 10 2 2" xfId="1777" xr:uid="{00000000-0005-0000-0000-000094040000}"/>
    <cellStyle name="Currency 2 10 3" xfId="1778" xr:uid="{00000000-0005-0000-0000-000095040000}"/>
    <cellStyle name="Currency 2 11" xfId="1779" xr:uid="{00000000-0005-0000-0000-000096040000}"/>
    <cellStyle name="Currency 2 12" xfId="1780" xr:uid="{00000000-0005-0000-0000-000097040000}"/>
    <cellStyle name="Currency 2 13" xfId="1781" xr:uid="{00000000-0005-0000-0000-000098040000}"/>
    <cellStyle name="Currency 2 14" xfId="1782" xr:uid="{00000000-0005-0000-0000-000099040000}"/>
    <cellStyle name="Currency 2 15" xfId="1783" xr:uid="{00000000-0005-0000-0000-00009A040000}"/>
    <cellStyle name="Currency 2 16" xfId="1784" xr:uid="{00000000-0005-0000-0000-00009B040000}"/>
    <cellStyle name="Currency 2 17" xfId="1785" xr:uid="{00000000-0005-0000-0000-00009C040000}"/>
    <cellStyle name="Currency 2 18" xfId="1786" xr:uid="{00000000-0005-0000-0000-00009D040000}"/>
    <cellStyle name="Currency 2 2" xfId="1787" xr:uid="{00000000-0005-0000-0000-00009E040000}"/>
    <cellStyle name="Currency-- 2 2" xfId="20097" xr:uid="{FCB78E3C-B8C8-4555-9B3C-9E9F890ED065}"/>
    <cellStyle name="Currency 2 2 10" xfId="1788" xr:uid="{00000000-0005-0000-0000-00009F040000}"/>
    <cellStyle name="Currency 2 2 11" xfId="1789" xr:uid="{00000000-0005-0000-0000-0000A0040000}"/>
    <cellStyle name="Currency 2 2 2" xfId="1790" xr:uid="{00000000-0005-0000-0000-0000A1040000}"/>
    <cellStyle name="Currency 2 2 3" xfId="1791" xr:uid="{00000000-0005-0000-0000-0000A2040000}"/>
    <cellStyle name="Currency 2 2 4" xfId="1792" xr:uid="{00000000-0005-0000-0000-0000A3040000}"/>
    <cellStyle name="Currency 2 2 5" xfId="1793" xr:uid="{00000000-0005-0000-0000-0000A4040000}"/>
    <cellStyle name="Currency 2 2 6" xfId="1794" xr:uid="{00000000-0005-0000-0000-0000A5040000}"/>
    <cellStyle name="Currency 2 2 7" xfId="1795" xr:uid="{00000000-0005-0000-0000-0000A6040000}"/>
    <cellStyle name="Currency 2 2 8" xfId="1796" xr:uid="{00000000-0005-0000-0000-0000A7040000}"/>
    <cellStyle name="Currency 2 2 9" xfId="1797" xr:uid="{00000000-0005-0000-0000-0000A8040000}"/>
    <cellStyle name="Currency 2 3" xfId="1798" xr:uid="{00000000-0005-0000-0000-0000A9040000}"/>
    <cellStyle name="Currency-- 2 3" xfId="22962" xr:uid="{B982F5BE-001A-4E00-AAED-5A06DC8478A2}"/>
    <cellStyle name="Currency 2 3 2" xfId="1799" xr:uid="{00000000-0005-0000-0000-0000AA040000}"/>
    <cellStyle name="Currency 2 3 3" xfId="1800" xr:uid="{00000000-0005-0000-0000-0000AB040000}"/>
    <cellStyle name="Currency 2 3 4" xfId="1801" xr:uid="{00000000-0005-0000-0000-0000AC040000}"/>
    <cellStyle name="Currency 2 3 5" xfId="1802" xr:uid="{00000000-0005-0000-0000-0000AD040000}"/>
    <cellStyle name="Currency 2 4" xfId="1803" xr:uid="{00000000-0005-0000-0000-0000AE040000}"/>
    <cellStyle name="Currency-- 2 4" xfId="11070" xr:uid="{7B42577B-DB5F-4024-8FF0-AF72D722E089}"/>
    <cellStyle name="Currency 2 5" xfId="1804" xr:uid="{00000000-0005-0000-0000-0000AF040000}"/>
    <cellStyle name="Currency-- 2 5" xfId="28126" xr:uid="{9D031FC2-C2F8-4107-BD7F-700CA38B42D1}"/>
    <cellStyle name="Currency 2 6" xfId="1805" xr:uid="{00000000-0005-0000-0000-0000B0040000}"/>
    <cellStyle name="Currency-- 2 6" xfId="30800" xr:uid="{025B5C54-D8FB-4864-9FA4-E059278F8A3E}"/>
    <cellStyle name="Currency 2 7" xfId="1806" xr:uid="{00000000-0005-0000-0000-0000B1040000}"/>
    <cellStyle name="Currency-- 2 7" xfId="33201" xr:uid="{203C7FFA-9431-4B32-B952-7CBB669BD3F2}"/>
    <cellStyle name="Currency 2 8" xfId="1807" xr:uid="{00000000-0005-0000-0000-0000B2040000}"/>
    <cellStyle name="Currency-- 2 8" xfId="35603" xr:uid="{108446CD-65ED-4056-B0F7-0A0EB81A0A7A}"/>
    <cellStyle name="Currency 2 9" xfId="1808" xr:uid="{00000000-0005-0000-0000-0000B3040000}"/>
    <cellStyle name="Currency-- 2 9" xfId="38036" xr:uid="{9A5C325B-B4FE-49AC-8BB6-51F5E84AB3A6}"/>
    <cellStyle name="Currency 2*" xfId="1810" xr:uid="{00000000-0005-0000-0000-0000B4040000}"/>
    <cellStyle name="Currency 2_CLdcfmodel" xfId="1809" xr:uid="{00000000-0005-0000-0000-0000B5040000}"/>
    <cellStyle name="Currency 20" xfId="1811" xr:uid="{00000000-0005-0000-0000-0000B6040000}"/>
    <cellStyle name="Currency-- 20" xfId="12469" xr:uid="{6BD514DB-8264-4C7C-816F-6C0BEA4524BB}"/>
    <cellStyle name="Currency-- 20 10" xfId="41411" xr:uid="{64C0FAD3-401B-4F90-B0E9-3D2C36352203}"/>
    <cellStyle name="Currency 20 2" xfId="1812" xr:uid="{00000000-0005-0000-0000-0000B7040000}"/>
    <cellStyle name="Currency-- 20 2" xfId="20916" xr:uid="{B113906B-85E7-40C9-B51B-2CC3975A1C5E}"/>
    <cellStyle name="Currency 20 2 2" xfId="1813" xr:uid="{00000000-0005-0000-0000-0000B8040000}"/>
    <cellStyle name="Currency 20 2 2 2" xfId="1814" xr:uid="{00000000-0005-0000-0000-0000B9040000}"/>
    <cellStyle name="Currency 20 2 2 2 2" xfId="1815" xr:uid="{00000000-0005-0000-0000-0000BA040000}"/>
    <cellStyle name="Currency 20 2 2 3" xfId="1816" xr:uid="{00000000-0005-0000-0000-0000BB040000}"/>
    <cellStyle name="Currency 20 2 3" xfId="1817" xr:uid="{00000000-0005-0000-0000-0000BC040000}"/>
    <cellStyle name="Currency 20 2 3 2" xfId="1818" xr:uid="{00000000-0005-0000-0000-0000BD040000}"/>
    <cellStyle name="Currency 20 2 4" xfId="1819" xr:uid="{00000000-0005-0000-0000-0000BE040000}"/>
    <cellStyle name="Currency 20 3" xfId="1820" xr:uid="{00000000-0005-0000-0000-0000BF040000}"/>
    <cellStyle name="Currency-- 20 3" xfId="23774" xr:uid="{81CAAA4C-5CDB-4C6B-A54A-7BD43A1081DA}"/>
    <cellStyle name="Currency 20 3 2" xfId="1821" xr:uid="{00000000-0005-0000-0000-0000C0040000}"/>
    <cellStyle name="Currency 20 3 2 2" xfId="1822" xr:uid="{00000000-0005-0000-0000-0000C1040000}"/>
    <cellStyle name="Currency 20 3 2 2 2" xfId="1823" xr:uid="{00000000-0005-0000-0000-0000C2040000}"/>
    <cellStyle name="Currency 20 3 2 3" xfId="1824" xr:uid="{00000000-0005-0000-0000-0000C3040000}"/>
    <cellStyle name="Currency 20 3 3" xfId="1825" xr:uid="{00000000-0005-0000-0000-0000C4040000}"/>
    <cellStyle name="Currency 20 3 3 2" xfId="1826" xr:uid="{00000000-0005-0000-0000-0000C5040000}"/>
    <cellStyle name="Currency 20 3 4" xfId="1827" xr:uid="{00000000-0005-0000-0000-0000C6040000}"/>
    <cellStyle name="Currency 20 4" xfId="1828" xr:uid="{00000000-0005-0000-0000-0000C7040000}"/>
    <cellStyle name="Currency-- 20 4" xfId="26316" xr:uid="{95FB9A48-9A2C-4B42-8446-67A17A3DF89F}"/>
    <cellStyle name="Currency 20 4 2" xfId="1829" xr:uid="{00000000-0005-0000-0000-0000C8040000}"/>
    <cellStyle name="Currency 20 4 2 2" xfId="1830" xr:uid="{00000000-0005-0000-0000-0000C9040000}"/>
    <cellStyle name="Currency 20 4 3" xfId="1831" xr:uid="{00000000-0005-0000-0000-0000CA040000}"/>
    <cellStyle name="Currency 20 5" xfId="1832" xr:uid="{00000000-0005-0000-0000-0000CB040000}"/>
    <cellStyle name="Currency-- 20 5" xfId="28909" xr:uid="{D865BADB-FCC9-42EE-A7EC-E280F68038C3}"/>
    <cellStyle name="Currency 20 5 2" xfId="1833" xr:uid="{00000000-0005-0000-0000-0000CC040000}"/>
    <cellStyle name="Currency 20 6" xfId="1834" xr:uid="{00000000-0005-0000-0000-0000CD040000}"/>
    <cellStyle name="Currency-- 20 6" xfId="31540" xr:uid="{6E13DDD9-4B52-4A8C-88A9-1BDB1D5D6913}"/>
    <cellStyle name="Currency-- 20 7" xfId="33939" xr:uid="{A382B511-1D93-4FFA-9E06-3D0EDEC380B5}"/>
    <cellStyle name="Currency-- 20 8" xfId="36330" xr:uid="{2C21A33D-9009-4A9E-8770-4452D4DFDDD0}"/>
    <cellStyle name="Currency-- 20 9" xfId="38815" xr:uid="{6C7BDB55-6501-4B20-A77B-98AA6D06362B}"/>
    <cellStyle name="Currency 21" xfId="1835" xr:uid="{00000000-0005-0000-0000-0000CE040000}"/>
    <cellStyle name="Currency-- 21" xfId="12938" xr:uid="{8D0F90A9-49D8-4822-92D7-355AB3420711}"/>
    <cellStyle name="Currency-- 21 10" xfId="41816" xr:uid="{A9654285-303D-4A55-A763-0ECD2C33D859}"/>
    <cellStyle name="Currency 21 2" xfId="1836" xr:uid="{00000000-0005-0000-0000-0000CF040000}"/>
    <cellStyle name="Currency-- 21 2" xfId="21375" xr:uid="{A48E1B31-7E24-40AB-9977-0AE941983FC9}"/>
    <cellStyle name="Currency 21 2 2" xfId="1837" xr:uid="{00000000-0005-0000-0000-0000D0040000}"/>
    <cellStyle name="Currency 21 2 2 2" xfId="1838" xr:uid="{00000000-0005-0000-0000-0000D1040000}"/>
    <cellStyle name="Currency 21 2 2 2 2" xfId="1839" xr:uid="{00000000-0005-0000-0000-0000D2040000}"/>
    <cellStyle name="Currency 21 2 2 3" xfId="1840" xr:uid="{00000000-0005-0000-0000-0000D3040000}"/>
    <cellStyle name="Currency 21 2 3" xfId="1841" xr:uid="{00000000-0005-0000-0000-0000D4040000}"/>
    <cellStyle name="Currency 21 2 3 2" xfId="1842" xr:uid="{00000000-0005-0000-0000-0000D5040000}"/>
    <cellStyle name="Currency 21 2 4" xfId="1843" xr:uid="{00000000-0005-0000-0000-0000D6040000}"/>
    <cellStyle name="Currency 21 3" xfId="1844" xr:uid="{00000000-0005-0000-0000-0000D7040000}"/>
    <cellStyle name="Currency-- 21 3" xfId="24227" xr:uid="{A50E3BD0-FDA1-4131-A502-1B737C887DD7}"/>
    <cellStyle name="Currency 21 3 2" xfId="1845" xr:uid="{00000000-0005-0000-0000-0000D8040000}"/>
    <cellStyle name="Currency 21 3 2 2" xfId="1846" xr:uid="{00000000-0005-0000-0000-0000D9040000}"/>
    <cellStyle name="Currency 21 3 2 2 2" xfId="1847" xr:uid="{00000000-0005-0000-0000-0000DA040000}"/>
    <cellStyle name="Currency 21 3 2 3" xfId="1848" xr:uid="{00000000-0005-0000-0000-0000DB040000}"/>
    <cellStyle name="Currency 21 3 3" xfId="1849" xr:uid="{00000000-0005-0000-0000-0000DC040000}"/>
    <cellStyle name="Currency 21 3 3 2" xfId="1850" xr:uid="{00000000-0005-0000-0000-0000DD040000}"/>
    <cellStyle name="Currency 21 3 4" xfId="1851" xr:uid="{00000000-0005-0000-0000-0000DE040000}"/>
    <cellStyle name="Currency 21 4" xfId="1852" xr:uid="{00000000-0005-0000-0000-0000DF040000}"/>
    <cellStyle name="Currency-- 21 4" xfId="26772" xr:uid="{8ECE50BC-F6AC-4BCF-947E-488AFA09A9C2}"/>
    <cellStyle name="Currency 21 4 2" xfId="1853" xr:uid="{00000000-0005-0000-0000-0000E0040000}"/>
    <cellStyle name="Currency 21 4 2 2" xfId="1854" xr:uid="{00000000-0005-0000-0000-0000E1040000}"/>
    <cellStyle name="Currency 21 4 3" xfId="1855" xr:uid="{00000000-0005-0000-0000-0000E2040000}"/>
    <cellStyle name="Currency 21 5" xfId="1856" xr:uid="{00000000-0005-0000-0000-0000E3040000}"/>
    <cellStyle name="Currency-- 21 5" xfId="29320" xr:uid="{C51ABBDF-DB35-40AA-A377-BE1417A42419}"/>
    <cellStyle name="Currency 21 5 2" xfId="1857" xr:uid="{00000000-0005-0000-0000-0000E4040000}"/>
    <cellStyle name="Currency 21 6" xfId="1858" xr:uid="{00000000-0005-0000-0000-0000E5040000}"/>
    <cellStyle name="Currency-- 21 6" xfId="31883" xr:uid="{B27C8210-1398-4FDF-A8A4-4CE008AC5903}"/>
    <cellStyle name="Currency-- 21 7" xfId="34284" xr:uid="{BE0BB913-CD4B-4C43-BB22-8FD778FCD3F1}"/>
    <cellStyle name="Currency-- 21 8" xfId="36699" xr:uid="{74B96A03-6513-4551-B108-8E5603D51755}"/>
    <cellStyle name="Currency-- 21 9" xfId="39194" xr:uid="{AC2BE2DF-BD21-4724-AAFB-F0C7B8601B8B}"/>
    <cellStyle name="Currency 22" xfId="1859" xr:uid="{00000000-0005-0000-0000-0000E6040000}"/>
    <cellStyle name="Currency-- 22" xfId="12553" xr:uid="{B94817E6-C431-44D3-9083-4A22AF339097}"/>
    <cellStyle name="Currency-- 22 10" xfId="41492" xr:uid="{EB25BAC0-A6A0-44E1-A68D-E4AFEA02A782}"/>
    <cellStyle name="Currency 22 2" xfId="1860" xr:uid="{00000000-0005-0000-0000-0000E7040000}"/>
    <cellStyle name="Currency-- 22 2" xfId="21000" xr:uid="{33DCCEC5-8221-4D39-9D42-A46D60B7E5B3}"/>
    <cellStyle name="Currency 22 2 2" xfId="1861" xr:uid="{00000000-0005-0000-0000-0000E8040000}"/>
    <cellStyle name="Currency 22 2 2 2" xfId="1862" xr:uid="{00000000-0005-0000-0000-0000E9040000}"/>
    <cellStyle name="Currency 22 2 2 2 2" xfId="1863" xr:uid="{00000000-0005-0000-0000-0000EA040000}"/>
    <cellStyle name="Currency 22 2 2 3" xfId="1864" xr:uid="{00000000-0005-0000-0000-0000EB040000}"/>
    <cellStyle name="Currency 22 2 3" xfId="1865" xr:uid="{00000000-0005-0000-0000-0000EC040000}"/>
    <cellStyle name="Currency 22 2 3 2" xfId="1866" xr:uid="{00000000-0005-0000-0000-0000ED040000}"/>
    <cellStyle name="Currency 22 2 4" xfId="1867" xr:uid="{00000000-0005-0000-0000-0000EE040000}"/>
    <cellStyle name="Currency 22 3" xfId="1868" xr:uid="{00000000-0005-0000-0000-0000EF040000}"/>
    <cellStyle name="Currency-- 22 3" xfId="23858" xr:uid="{A895807B-D2F5-4318-BDFA-B351B88A57B4}"/>
    <cellStyle name="Currency 22 3 2" xfId="1869" xr:uid="{00000000-0005-0000-0000-0000F0040000}"/>
    <cellStyle name="Currency 22 3 2 2" xfId="1870" xr:uid="{00000000-0005-0000-0000-0000F1040000}"/>
    <cellStyle name="Currency 22 3 2 2 2" xfId="1871" xr:uid="{00000000-0005-0000-0000-0000F2040000}"/>
    <cellStyle name="Currency 22 3 2 3" xfId="1872" xr:uid="{00000000-0005-0000-0000-0000F3040000}"/>
    <cellStyle name="Currency 22 3 3" xfId="1873" xr:uid="{00000000-0005-0000-0000-0000F4040000}"/>
    <cellStyle name="Currency 22 3 3 2" xfId="1874" xr:uid="{00000000-0005-0000-0000-0000F5040000}"/>
    <cellStyle name="Currency 22 3 4" xfId="1875" xr:uid="{00000000-0005-0000-0000-0000F6040000}"/>
    <cellStyle name="Currency 22 4" xfId="1876" xr:uid="{00000000-0005-0000-0000-0000F7040000}"/>
    <cellStyle name="Currency-- 22 4" xfId="26400" xr:uid="{F17D604E-95E5-4255-9916-E00285E74DAB}"/>
    <cellStyle name="Currency 22 4 2" xfId="1877" xr:uid="{00000000-0005-0000-0000-0000F8040000}"/>
    <cellStyle name="Currency 22 4 2 2" xfId="1878" xr:uid="{00000000-0005-0000-0000-0000F9040000}"/>
    <cellStyle name="Currency 22 4 3" xfId="1879" xr:uid="{00000000-0005-0000-0000-0000FA040000}"/>
    <cellStyle name="Currency 22 5" xfId="1880" xr:uid="{00000000-0005-0000-0000-0000FB040000}"/>
    <cellStyle name="Currency-- 22 5" xfId="28993" xr:uid="{36D0762C-C90F-4283-B35A-C966115EEB32}"/>
    <cellStyle name="Currency 22 5 2" xfId="1881" xr:uid="{00000000-0005-0000-0000-0000FC040000}"/>
    <cellStyle name="Currency 22 6" xfId="1882" xr:uid="{00000000-0005-0000-0000-0000FD040000}"/>
    <cellStyle name="Currency-- 22 6" xfId="31618" xr:uid="{5D329164-0EF7-463A-8AF7-49F554259417}"/>
    <cellStyle name="Currency-- 22 7" xfId="34017" xr:uid="{63A3B8BD-FED5-4E49-B6DE-22226555AEF9}"/>
    <cellStyle name="Currency-- 22 8" xfId="36409" xr:uid="{E29C3C6C-4EEC-4E12-8497-702C0097E65B}"/>
    <cellStyle name="Currency-- 22 9" xfId="38895" xr:uid="{310F7F0A-CBC0-4287-9978-9E7994E9E801}"/>
    <cellStyle name="Currency 23" xfId="1883" xr:uid="{00000000-0005-0000-0000-0000FE040000}"/>
    <cellStyle name="Currency-- 23" xfId="12928" xr:uid="{BE9AF86D-ED09-4E7B-BBF6-1C83C14A7628}"/>
    <cellStyle name="Currency-- 23 10" xfId="41807" xr:uid="{6A583538-508F-4639-9EF1-33BC78B68F69}"/>
    <cellStyle name="Currency 23 2" xfId="1884" xr:uid="{00000000-0005-0000-0000-0000FF040000}"/>
    <cellStyle name="Currency-- 23 2" xfId="21366" xr:uid="{6C39496B-0353-4A27-BB31-C772B00D92BE}"/>
    <cellStyle name="Currency 23 2 2" xfId="1885" xr:uid="{00000000-0005-0000-0000-000000050000}"/>
    <cellStyle name="Currency 23 2 2 2" xfId="1886" xr:uid="{00000000-0005-0000-0000-000001050000}"/>
    <cellStyle name="Currency 23 2 2 2 2" xfId="1887" xr:uid="{00000000-0005-0000-0000-000002050000}"/>
    <cellStyle name="Currency 23 2 2 3" xfId="1888" xr:uid="{00000000-0005-0000-0000-000003050000}"/>
    <cellStyle name="Currency 23 2 3" xfId="1889" xr:uid="{00000000-0005-0000-0000-000004050000}"/>
    <cellStyle name="Currency 23 2 3 2" xfId="1890" xr:uid="{00000000-0005-0000-0000-000005050000}"/>
    <cellStyle name="Currency 23 2 4" xfId="1891" xr:uid="{00000000-0005-0000-0000-000006050000}"/>
    <cellStyle name="Currency 23 3" xfId="1892" xr:uid="{00000000-0005-0000-0000-000007050000}"/>
    <cellStyle name="Currency-- 23 3" xfId="24219" xr:uid="{E57A3546-EC85-4D22-8183-B90A549A49F2}"/>
    <cellStyle name="Currency 23 3 2" xfId="1893" xr:uid="{00000000-0005-0000-0000-000008050000}"/>
    <cellStyle name="Currency 23 3 2 2" xfId="1894" xr:uid="{00000000-0005-0000-0000-000009050000}"/>
    <cellStyle name="Currency 23 3 2 2 2" xfId="1895" xr:uid="{00000000-0005-0000-0000-00000A050000}"/>
    <cellStyle name="Currency 23 3 2 3" xfId="1896" xr:uid="{00000000-0005-0000-0000-00000B050000}"/>
    <cellStyle name="Currency 23 3 3" xfId="1897" xr:uid="{00000000-0005-0000-0000-00000C050000}"/>
    <cellStyle name="Currency 23 3 3 2" xfId="1898" xr:uid="{00000000-0005-0000-0000-00000D050000}"/>
    <cellStyle name="Currency 23 3 4" xfId="1899" xr:uid="{00000000-0005-0000-0000-00000E050000}"/>
    <cellStyle name="Currency 23 4" xfId="1900" xr:uid="{00000000-0005-0000-0000-00000F050000}"/>
    <cellStyle name="Currency-- 23 4" xfId="26762" xr:uid="{063D5106-B2B3-4CC7-8926-7936651A7B18}"/>
    <cellStyle name="Currency 23 4 2" xfId="1901" xr:uid="{00000000-0005-0000-0000-000010050000}"/>
    <cellStyle name="Currency 23 4 2 2" xfId="1902" xr:uid="{00000000-0005-0000-0000-000011050000}"/>
    <cellStyle name="Currency 23 4 3" xfId="1903" xr:uid="{00000000-0005-0000-0000-000012050000}"/>
    <cellStyle name="Currency 23 5" xfId="1904" xr:uid="{00000000-0005-0000-0000-000013050000}"/>
    <cellStyle name="Currency-- 23 5" xfId="29311" xr:uid="{1F0AB267-08CD-4243-9B85-539E06141C65}"/>
    <cellStyle name="Currency 23 5 2" xfId="1905" xr:uid="{00000000-0005-0000-0000-000014050000}"/>
    <cellStyle name="Currency 23 6" xfId="1906" xr:uid="{00000000-0005-0000-0000-000015050000}"/>
    <cellStyle name="Currency-- 23 6" xfId="31877" xr:uid="{FBD4BDC8-BDD8-4895-8505-A2A069DF30BD}"/>
    <cellStyle name="Currency-- 23 7" xfId="34278" xr:uid="{707348A9-C361-465C-BF61-32DB55DDBA86}"/>
    <cellStyle name="Currency-- 23 8" xfId="36692" xr:uid="{C561DF43-ED76-43F9-8AA1-CFB4F63FCA37}"/>
    <cellStyle name="Currency-- 23 9" xfId="39186" xr:uid="{F1D4F32A-74C0-4F04-B0B9-6A120733E1D4}"/>
    <cellStyle name="Currency 24" xfId="1907" xr:uid="{00000000-0005-0000-0000-000016050000}"/>
    <cellStyle name="Currency-- 24" xfId="12556" xr:uid="{F15C4E4E-E139-4A24-A9C2-F288D8DDD788}"/>
    <cellStyle name="Currency-- 24 10" xfId="41495" xr:uid="{2259A679-9953-4ADA-8DF9-20E59ADCA2B8}"/>
    <cellStyle name="Currency 24 2" xfId="1908" xr:uid="{00000000-0005-0000-0000-000017050000}"/>
    <cellStyle name="Currency-- 24 2" xfId="21003" xr:uid="{61FEE313-5359-44B4-A3A2-072D441B15C5}"/>
    <cellStyle name="Currency 24 2 2" xfId="1909" xr:uid="{00000000-0005-0000-0000-000018050000}"/>
    <cellStyle name="Currency 24 2 2 2" xfId="1910" xr:uid="{00000000-0005-0000-0000-000019050000}"/>
    <cellStyle name="Currency 24 2 2 2 2" xfId="1911" xr:uid="{00000000-0005-0000-0000-00001A050000}"/>
    <cellStyle name="Currency 24 2 2 3" xfId="1912" xr:uid="{00000000-0005-0000-0000-00001B050000}"/>
    <cellStyle name="Currency 24 2 3" xfId="1913" xr:uid="{00000000-0005-0000-0000-00001C050000}"/>
    <cellStyle name="Currency 24 2 3 2" xfId="1914" xr:uid="{00000000-0005-0000-0000-00001D050000}"/>
    <cellStyle name="Currency 24 2 4" xfId="1915" xr:uid="{00000000-0005-0000-0000-00001E050000}"/>
    <cellStyle name="Currency 24 3" xfId="1916" xr:uid="{00000000-0005-0000-0000-00001F050000}"/>
    <cellStyle name="Currency-- 24 3" xfId="23861" xr:uid="{736D0B8F-07D1-4AD8-A787-12095CC032B4}"/>
    <cellStyle name="Currency 24 3 2" xfId="1917" xr:uid="{00000000-0005-0000-0000-000020050000}"/>
    <cellStyle name="Currency 24 3 2 2" xfId="1918" xr:uid="{00000000-0005-0000-0000-000021050000}"/>
    <cellStyle name="Currency 24 3 2 2 2" xfId="1919" xr:uid="{00000000-0005-0000-0000-000022050000}"/>
    <cellStyle name="Currency 24 3 2 3" xfId="1920" xr:uid="{00000000-0005-0000-0000-000023050000}"/>
    <cellStyle name="Currency 24 3 3" xfId="1921" xr:uid="{00000000-0005-0000-0000-000024050000}"/>
    <cellStyle name="Currency 24 3 3 2" xfId="1922" xr:uid="{00000000-0005-0000-0000-000025050000}"/>
    <cellStyle name="Currency 24 3 4" xfId="1923" xr:uid="{00000000-0005-0000-0000-000026050000}"/>
    <cellStyle name="Currency 24 4" xfId="1924" xr:uid="{00000000-0005-0000-0000-000027050000}"/>
    <cellStyle name="Currency-- 24 4" xfId="26403" xr:uid="{E8E61FF2-CF9B-4EE0-B494-D42893454018}"/>
    <cellStyle name="Currency 24 4 2" xfId="1925" xr:uid="{00000000-0005-0000-0000-000028050000}"/>
    <cellStyle name="Currency 24 4 2 2" xfId="1926" xr:uid="{00000000-0005-0000-0000-000029050000}"/>
    <cellStyle name="Currency 24 4 3" xfId="1927" xr:uid="{00000000-0005-0000-0000-00002A050000}"/>
    <cellStyle name="Currency 24 5" xfId="1928" xr:uid="{00000000-0005-0000-0000-00002B050000}"/>
    <cellStyle name="Currency-- 24 5" xfId="28996" xr:uid="{B614CF7D-38B7-4F93-9E78-C0740967E97C}"/>
    <cellStyle name="Currency 24 5 2" xfId="1929" xr:uid="{00000000-0005-0000-0000-00002C050000}"/>
    <cellStyle name="Currency 24 6" xfId="1930" xr:uid="{00000000-0005-0000-0000-00002D050000}"/>
    <cellStyle name="Currency-- 24 6" xfId="31621" xr:uid="{10367987-2C09-4017-919E-94B6C6CFFCAE}"/>
    <cellStyle name="Currency-- 24 7" xfId="34020" xr:uid="{DDCCD6A4-790E-4B28-9210-F83E6F992F37}"/>
    <cellStyle name="Currency-- 24 8" xfId="36412" xr:uid="{A2BF4504-560A-448A-BC4E-EF52431D2EB8}"/>
    <cellStyle name="Currency-- 24 9" xfId="38898" xr:uid="{9779F2D2-5D93-415A-BAA4-85D65E603781}"/>
    <cellStyle name="Currency 25" xfId="1931" xr:uid="{00000000-0005-0000-0000-00002E050000}"/>
    <cellStyle name="Currency-- 25" xfId="12937" xr:uid="{0865D36C-E76F-4EE5-A358-705D58EA4CCA}"/>
    <cellStyle name="Currency-- 25 2" xfId="21374" xr:uid="{52925375-13B2-4BC1-BF78-034EF5076E2B}"/>
    <cellStyle name="Currency-- 25 3" xfId="29319" xr:uid="{F4C278A4-9C78-4012-BA34-79B51235A6D2}"/>
    <cellStyle name="Currency-- 25 4" xfId="36698" xr:uid="{E03C97D3-13E2-428E-AB4A-CFA5AC0D220D}"/>
    <cellStyle name="Currency-- 25 5" xfId="41815" xr:uid="{A6C2113D-DCDC-48C1-A304-AB2C5D2EA25B}"/>
    <cellStyle name="Currency 26" xfId="1932" xr:uid="{00000000-0005-0000-0000-00002F050000}"/>
    <cellStyle name="Currency-- 26" xfId="12561" xr:uid="{45327499-ED43-43F5-AEDF-AE76A8BCDB71}"/>
    <cellStyle name="Currency-- 26 10" xfId="41500" xr:uid="{94147711-2B13-400E-864F-85B6B8C2DDA3}"/>
    <cellStyle name="Currency 26 2" xfId="1933" xr:uid="{00000000-0005-0000-0000-000030050000}"/>
    <cellStyle name="Currency-- 26 2" xfId="21008" xr:uid="{3E65E984-78EE-47B5-969D-E521AA17C40F}"/>
    <cellStyle name="Currency 26 2 2" xfId="1934" xr:uid="{00000000-0005-0000-0000-000031050000}"/>
    <cellStyle name="Currency 26 2 2 2" xfId="1935" xr:uid="{00000000-0005-0000-0000-000032050000}"/>
    <cellStyle name="Currency 26 2 2 2 2" xfId="1936" xr:uid="{00000000-0005-0000-0000-000033050000}"/>
    <cellStyle name="Currency 26 2 2 3" xfId="1937" xr:uid="{00000000-0005-0000-0000-000034050000}"/>
    <cellStyle name="Currency 26 2 3" xfId="1938" xr:uid="{00000000-0005-0000-0000-000035050000}"/>
    <cellStyle name="Currency 26 2 3 2" xfId="1939" xr:uid="{00000000-0005-0000-0000-000036050000}"/>
    <cellStyle name="Currency 26 2 4" xfId="1940" xr:uid="{00000000-0005-0000-0000-000037050000}"/>
    <cellStyle name="Currency 26 3" xfId="1941" xr:uid="{00000000-0005-0000-0000-000038050000}"/>
    <cellStyle name="Currency-- 26 3" xfId="23866" xr:uid="{BC230BC6-5653-4190-A0AB-F16E1E056232}"/>
    <cellStyle name="Currency 26 3 2" xfId="1942" xr:uid="{00000000-0005-0000-0000-000039050000}"/>
    <cellStyle name="Currency 26 3 2 2" xfId="1943" xr:uid="{00000000-0005-0000-0000-00003A050000}"/>
    <cellStyle name="Currency 26 3 2 2 2" xfId="1944" xr:uid="{00000000-0005-0000-0000-00003B050000}"/>
    <cellStyle name="Currency 26 3 2 3" xfId="1945" xr:uid="{00000000-0005-0000-0000-00003C050000}"/>
    <cellStyle name="Currency 26 3 3" xfId="1946" xr:uid="{00000000-0005-0000-0000-00003D050000}"/>
    <cellStyle name="Currency 26 3 3 2" xfId="1947" xr:uid="{00000000-0005-0000-0000-00003E050000}"/>
    <cellStyle name="Currency 26 3 4" xfId="1948" xr:uid="{00000000-0005-0000-0000-00003F050000}"/>
    <cellStyle name="Currency 26 4" xfId="1949" xr:uid="{00000000-0005-0000-0000-000040050000}"/>
    <cellStyle name="Currency-- 26 4" xfId="26408" xr:uid="{A616D56A-5A9F-46E8-88B7-F9E998AFDE8A}"/>
    <cellStyle name="Currency 26 4 2" xfId="1950" xr:uid="{00000000-0005-0000-0000-000041050000}"/>
    <cellStyle name="Currency 26 4 2 2" xfId="1951" xr:uid="{00000000-0005-0000-0000-000042050000}"/>
    <cellStyle name="Currency 26 4 3" xfId="1952" xr:uid="{00000000-0005-0000-0000-000043050000}"/>
    <cellStyle name="Currency 26 5" xfId="1953" xr:uid="{00000000-0005-0000-0000-000044050000}"/>
    <cellStyle name="Currency-- 26 5" xfId="29001" xr:uid="{4E1DD259-21E4-4BEA-9D29-546D71F8E0DD}"/>
    <cellStyle name="Currency 26 5 2" xfId="1954" xr:uid="{00000000-0005-0000-0000-000045050000}"/>
    <cellStyle name="Currency 26 6" xfId="1955" xr:uid="{00000000-0005-0000-0000-000046050000}"/>
    <cellStyle name="Currency-- 26 6" xfId="31626" xr:uid="{05464F58-1E1E-4C24-89A2-B5FCC1748F38}"/>
    <cellStyle name="Currency-- 26 7" xfId="34025" xr:uid="{A53A56BF-E89C-497B-A4F5-90F6A4FA05ED}"/>
    <cellStyle name="Currency-- 26 8" xfId="36417" xr:uid="{890B8FF7-1CF9-4374-9540-8E34E224950D}"/>
    <cellStyle name="Currency-- 26 9" xfId="38903" xr:uid="{6A1D39C0-132D-4E00-83EC-5F6F723367FC}"/>
    <cellStyle name="Currency 27" xfId="1956" xr:uid="{00000000-0005-0000-0000-000047050000}"/>
    <cellStyle name="Currency-- 27" xfId="12957" xr:uid="{39FECF9C-E6F3-4D3C-B314-D57AD0B1C4EF}"/>
    <cellStyle name="Currency-- 27 10" xfId="41835" xr:uid="{518669FC-8F52-4522-9493-3124D195634D}"/>
    <cellStyle name="Currency 27 2" xfId="1957" xr:uid="{00000000-0005-0000-0000-000048050000}"/>
    <cellStyle name="Currency-- 27 2" xfId="21394" xr:uid="{7DF60B3F-DE12-475F-92D6-BC7C84A5ECF0}"/>
    <cellStyle name="Currency 27 2 2" xfId="1958" xr:uid="{00000000-0005-0000-0000-000049050000}"/>
    <cellStyle name="Currency 27 2 2 2" xfId="1959" xr:uid="{00000000-0005-0000-0000-00004A050000}"/>
    <cellStyle name="Currency 27 2 2 2 2" xfId="1960" xr:uid="{00000000-0005-0000-0000-00004B050000}"/>
    <cellStyle name="Currency 27 2 2 3" xfId="1961" xr:uid="{00000000-0005-0000-0000-00004C050000}"/>
    <cellStyle name="Currency 27 2 3" xfId="1962" xr:uid="{00000000-0005-0000-0000-00004D050000}"/>
    <cellStyle name="Currency 27 2 3 2" xfId="1963" xr:uid="{00000000-0005-0000-0000-00004E050000}"/>
    <cellStyle name="Currency 27 2 4" xfId="1964" xr:uid="{00000000-0005-0000-0000-00004F050000}"/>
    <cellStyle name="Currency 27 3" xfId="1965" xr:uid="{00000000-0005-0000-0000-000050050000}"/>
    <cellStyle name="Currency-- 27 3" xfId="24242" xr:uid="{169AB0F4-0603-4CF6-8435-402A78E123FE}"/>
    <cellStyle name="Currency 27 3 2" xfId="1966" xr:uid="{00000000-0005-0000-0000-000051050000}"/>
    <cellStyle name="Currency 27 3 2 2" xfId="1967" xr:uid="{00000000-0005-0000-0000-000052050000}"/>
    <cellStyle name="Currency 27 3 2 2 2" xfId="1968" xr:uid="{00000000-0005-0000-0000-000053050000}"/>
    <cellStyle name="Currency 27 3 2 3" xfId="1969" xr:uid="{00000000-0005-0000-0000-000054050000}"/>
    <cellStyle name="Currency 27 3 3" xfId="1970" xr:uid="{00000000-0005-0000-0000-000055050000}"/>
    <cellStyle name="Currency 27 3 3 2" xfId="1971" xr:uid="{00000000-0005-0000-0000-000056050000}"/>
    <cellStyle name="Currency 27 3 4" xfId="1972" xr:uid="{00000000-0005-0000-0000-000057050000}"/>
    <cellStyle name="Currency 27 4" xfId="1973" xr:uid="{00000000-0005-0000-0000-000058050000}"/>
    <cellStyle name="Currency-- 27 4" xfId="26786" xr:uid="{272C29A6-2694-4416-A8B0-7E054A777918}"/>
    <cellStyle name="Currency 27 4 2" xfId="1974" xr:uid="{00000000-0005-0000-0000-000059050000}"/>
    <cellStyle name="Currency 27 4 2 2" xfId="1975" xr:uid="{00000000-0005-0000-0000-00005A050000}"/>
    <cellStyle name="Currency 27 4 3" xfId="1976" xr:uid="{00000000-0005-0000-0000-00005B050000}"/>
    <cellStyle name="Currency 27 5" xfId="1977" xr:uid="{00000000-0005-0000-0000-00005C050000}"/>
    <cellStyle name="Currency-- 27 5" xfId="29339" xr:uid="{07767F85-2827-4155-928A-250CB8AE9943}"/>
    <cellStyle name="Currency 27 5 2" xfId="1978" xr:uid="{00000000-0005-0000-0000-00005D050000}"/>
    <cellStyle name="Currency 27 6" xfId="1979" xr:uid="{00000000-0005-0000-0000-00005E050000}"/>
    <cellStyle name="Currency-- 27 6" xfId="31897" xr:uid="{BBB8A4BD-F166-4A17-B0CB-436CD12A25A7}"/>
    <cellStyle name="Currency-- 27 7" xfId="34298" xr:uid="{8DB0E360-2E06-447C-A49D-94EC180B7DDB}"/>
    <cellStyle name="Currency-- 27 8" xfId="36716" xr:uid="{550B5E44-6E9C-4D62-AABB-649C9DEB94A2}"/>
    <cellStyle name="Currency-- 27 9" xfId="39210" xr:uid="{9D6EB00F-D576-4508-93B9-C1230D1BE3D9}"/>
    <cellStyle name="Currency 28" xfId="1980" xr:uid="{00000000-0005-0000-0000-00005F050000}"/>
    <cellStyle name="Currency-- 28" xfId="12569" xr:uid="{4DB86A42-EF6C-4AEA-AADE-F05175F42838}"/>
    <cellStyle name="Currency-- 28 10" xfId="41508" xr:uid="{181FA724-583B-42B2-B9E8-33F6244687B3}"/>
    <cellStyle name="Currency 28 2" xfId="1981" xr:uid="{00000000-0005-0000-0000-000060050000}"/>
    <cellStyle name="Currency-- 28 2" xfId="21016" xr:uid="{5BD10159-00EF-483A-8456-D66D6866103F}"/>
    <cellStyle name="Currency 28 2 2" xfId="1982" xr:uid="{00000000-0005-0000-0000-000061050000}"/>
    <cellStyle name="Currency 28 2 2 2" xfId="1983" xr:uid="{00000000-0005-0000-0000-000062050000}"/>
    <cellStyle name="Currency 28 2 2 2 2" xfId="1984" xr:uid="{00000000-0005-0000-0000-000063050000}"/>
    <cellStyle name="Currency 28 2 2 3" xfId="1985" xr:uid="{00000000-0005-0000-0000-000064050000}"/>
    <cellStyle name="Currency 28 2 3" xfId="1986" xr:uid="{00000000-0005-0000-0000-000065050000}"/>
    <cellStyle name="Currency 28 2 3 2" xfId="1987" xr:uid="{00000000-0005-0000-0000-000066050000}"/>
    <cellStyle name="Currency 28 2 4" xfId="1988" xr:uid="{00000000-0005-0000-0000-000067050000}"/>
    <cellStyle name="Currency 28 3" xfId="1989" xr:uid="{00000000-0005-0000-0000-000068050000}"/>
    <cellStyle name="Currency-- 28 3" xfId="23874" xr:uid="{4107E0EC-45CE-4290-8EA9-C731184D497A}"/>
    <cellStyle name="Currency 28 3 2" xfId="1990" xr:uid="{00000000-0005-0000-0000-000069050000}"/>
    <cellStyle name="Currency 28 3 2 2" xfId="1991" xr:uid="{00000000-0005-0000-0000-00006A050000}"/>
    <cellStyle name="Currency 28 3 2 2 2" xfId="1992" xr:uid="{00000000-0005-0000-0000-00006B050000}"/>
    <cellStyle name="Currency 28 3 2 3" xfId="1993" xr:uid="{00000000-0005-0000-0000-00006C050000}"/>
    <cellStyle name="Currency 28 3 3" xfId="1994" xr:uid="{00000000-0005-0000-0000-00006D050000}"/>
    <cellStyle name="Currency 28 3 3 2" xfId="1995" xr:uid="{00000000-0005-0000-0000-00006E050000}"/>
    <cellStyle name="Currency 28 3 4" xfId="1996" xr:uid="{00000000-0005-0000-0000-00006F050000}"/>
    <cellStyle name="Currency 28 4" xfId="1997" xr:uid="{00000000-0005-0000-0000-000070050000}"/>
    <cellStyle name="Currency-- 28 4" xfId="26416" xr:uid="{12F4611C-36A0-4670-B038-C6562C739FA5}"/>
    <cellStyle name="Currency 28 4 2" xfId="1998" xr:uid="{00000000-0005-0000-0000-000071050000}"/>
    <cellStyle name="Currency 28 4 2 2" xfId="1999" xr:uid="{00000000-0005-0000-0000-000072050000}"/>
    <cellStyle name="Currency 28 4 3" xfId="2000" xr:uid="{00000000-0005-0000-0000-000073050000}"/>
    <cellStyle name="Currency 28 5" xfId="2001" xr:uid="{00000000-0005-0000-0000-000074050000}"/>
    <cellStyle name="Currency-- 28 5" xfId="29009" xr:uid="{55ACB5A4-3D6A-49FD-8259-CB98E1A753C1}"/>
    <cellStyle name="Currency 28 5 2" xfId="2002" xr:uid="{00000000-0005-0000-0000-000075050000}"/>
    <cellStyle name="Currency 28 6" xfId="2003" xr:uid="{00000000-0005-0000-0000-000076050000}"/>
    <cellStyle name="Currency-- 28 6" xfId="31633" xr:uid="{01A894CE-5917-47D6-8A88-0033703D3663}"/>
    <cellStyle name="Currency-- 28 7" xfId="34032" xr:uid="{F12E262E-FCBE-4A91-AFF1-72D90B493A68}"/>
    <cellStyle name="Currency-- 28 8" xfId="36424" xr:uid="{C005C91C-74DA-4A91-85D7-F36866B6C516}"/>
    <cellStyle name="Currency-- 28 9" xfId="38911" xr:uid="{D578BD20-B38B-42C3-AB00-89F0E47C2468}"/>
    <cellStyle name="Currency 29" xfId="2004" xr:uid="{00000000-0005-0000-0000-000077050000}"/>
    <cellStyle name="Currency-- 29" xfId="12968" xr:uid="{6DDB2BEB-8914-4D23-BE8D-D176C207EADB}"/>
    <cellStyle name="Currency-- 29 10" xfId="41846" xr:uid="{6C0B1AC6-25EF-4916-9A24-60D056106B70}"/>
    <cellStyle name="Currency 29 2" xfId="2005" xr:uid="{00000000-0005-0000-0000-000078050000}"/>
    <cellStyle name="Currency-- 29 2" xfId="21405" xr:uid="{BE8D4BE6-06C1-4856-80C1-BCE3CB55E602}"/>
    <cellStyle name="Currency 29 2 2" xfId="2006" xr:uid="{00000000-0005-0000-0000-000079050000}"/>
    <cellStyle name="Currency 29 2 2 2" xfId="2007" xr:uid="{00000000-0005-0000-0000-00007A050000}"/>
    <cellStyle name="Currency 29 2 2 2 2" xfId="2008" xr:uid="{00000000-0005-0000-0000-00007B050000}"/>
    <cellStyle name="Currency 29 2 2 3" xfId="2009" xr:uid="{00000000-0005-0000-0000-00007C050000}"/>
    <cellStyle name="Currency 29 2 3" xfId="2010" xr:uid="{00000000-0005-0000-0000-00007D050000}"/>
    <cellStyle name="Currency 29 2 3 2" xfId="2011" xr:uid="{00000000-0005-0000-0000-00007E050000}"/>
    <cellStyle name="Currency 29 2 4" xfId="2012" xr:uid="{00000000-0005-0000-0000-00007F050000}"/>
    <cellStyle name="Currency 29 3" xfId="2013" xr:uid="{00000000-0005-0000-0000-000080050000}"/>
    <cellStyle name="Currency-- 29 3" xfId="24253" xr:uid="{41AEE815-6AC7-4B2B-80FD-5C1DFD7E0CB2}"/>
    <cellStyle name="Currency 29 3 2" xfId="2014" xr:uid="{00000000-0005-0000-0000-000081050000}"/>
    <cellStyle name="Currency 29 3 2 2" xfId="2015" xr:uid="{00000000-0005-0000-0000-000082050000}"/>
    <cellStyle name="Currency 29 3 2 2 2" xfId="2016" xr:uid="{00000000-0005-0000-0000-000083050000}"/>
    <cellStyle name="Currency 29 3 2 3" xfId="2017" xr:uid="{00000000-0005-0000-0000-000084050000}"/>
    <cellStyle name="Currency 29 3 3" xfId="2018" xr:uid="{00000000-0005-0000-0000-000085050000}"/>
    <cellStyle name="Currency 29 3 3 2" xfId="2019" xr:uid="{00000000-0005-0000-0000-000086050000}"/>
    <cellStyle name="Currency 29 3 4" xfId="2020" xr:uid="{00000000-0005-0000-0000-000087050000}"/>
    <cellStyle name="Currency 29 4" xfId="2021" xr:uid="{00000000-0005-0000-0000-000088050000}"/>
    <cellStyle name="Currency-- 29 4" xfId="26797" xr:uid="{4B157838-2605-4D5A-9E78-89C874E3D293}"/>
    <cellStyle name="Currency 29 4 2" xfId="2022" xr:uid="{00000000-0005-0000-0000-000089050000}"/>
    <cellStyle name="Currency 29 4 2 2" xfId="2023" xr:uid="{00000000-0005-0000-0000-00008A050000}"/>
    <cellStyle name="Currency 29 4 3" xfId="2024" xr:uid="{00000000-0005-0000-0000-00008B050000}"/>
    <cellStyle name="Currency 29 5" xfId="2025" xr:uid="{00000000-0005-0000-0000-00008C050000}"/>
    <cellStyle name="Currency-- 29 5" xfId="29350" xr:uid="{FC15E540-8247-461B-9225-6E060A96EC61}"/>
    <cellStyle name="Currency 29 5 2" xfId="2026" xr:uid="{00000000-0005-0000-0000-00008D050000}"/>
    <cellStyle name="Currency 29 6" xfId="2027" xr:uid="{00000000-0005-0000-0000-00008E050000}"/>
    <cellStyle name="Currency-- 29 6" xfId="31907" xr:uid="{B34CB829-0995-49FB-BC48-4A781099A5A5}"/>
    <cellStyle name="Currency-- 29 7" xfId="34308" xr:uid="{13EA3683-A664-48CD-97F5-7B9F49456EEB}"/>
    <cellStyle name="Currency-- 29 8" xfId="36726" xr:uid="{ADDA1FA7-FFF8-4A83-BD2B-FB1D9124025E}"/>
    <cellStyle name="Currency-- 29 9" xfId="39221" xr:uid="{8E35677B-817C-4B00-939C-F42A226AD1F2}"/>
    <cellStyle name="Currency 3" xfId="2028" xr:uid="{00000000-0005-0000-0000-00008F050000}"/>
    <cellStyle name="Currency-- 3" xfId="11476" xr:uid="{7819828D-7C44-4AC3-B991-59EEA0C926D6}"/>
    <cellStyle name="Currency-- 3 10" xfId="26828" xr:uid="{B2B84A35-2AC0-4261-9CA2-15D8581ACF14}"/>
    <cellStyle name="Currency 3 2" xfId="2029" xr:uid="{00000000-0005-0000-0000-000090050000}"/>
    <cellStyle name="Currency-- 3 2" xfId="10094" xr:uid="{1BD613D9-1F39-41F7-822C-A9D96A547591}"/>
    <cellStyle name="Currency 3 2 2" xfId="2030" xr:uid="{00000000-0005-0000-0000-000091050000}"/>
    <cellStyle name="Currency 3 2 2 2" xfId="2031" xr:uid="{00000000-0005-0000-0000-000092050000}"/>
    <cellStyle name="Currency 3 2 3" xfId="2032" xr:uid="{00000000-0005-0000-0000-000093050000}"/>
    <cellStyle name="Currency 3 2 4" xfId="2033" xr:uid="{00000000-0005-0000-0000-000094050000}"/>
    <cellStyle name="Currency 3 2 5" xfId="2034" xr:uid="{00000000-0005-0000-0000-000095050000}"/>
    <cellStyle name="Currency 3 3" xfId="2035" xr:uid="{00000000-0005-0000-0000-000096050000}"/>
    <cellStyle name="Currency-- 3 3" xfId="22802" xr:uid="{9339C9AC-E5D7-409A-B2A0-853EDF5BAC0F}"/>
    <cellStyle name="Currency 3 4" xfId="2036" xr:uid="{00000000-0005-0000-0000-000097050000}"/>
    <cellStyle name="Currency-- 3 4" xfId="10938" xr:uid="{59025104-C23F-4EE2-A643-FC3B7260A049}"/>
    <cellStyle name="Currency 3 5" xfId="2037" xr:uid="{00000000-0005-0000-0000-000098050000}"/>
    <cellStyle name="Currency-- 3 5" xfId="10635" xr:uid="{4C7AB527-5CB1-4E20-924C-BB1F3B933997}"/>
    <cellStyle name="Currency 3 6" xfId="2038" xr:uid="{00000000-0005-0000-0000-000099050000}"/>
    <cellStyle name="Currency-- 3 6" xfId="30675" xr:uid="{03A03D34-C15F-4DF1-B350-12390CD65309}"/>
    <cellStyle name="Currency-- 3 7" xfId="18576" xr:uid="{75024342-7412-4FB8-AF01-6A07F04AD3E7}"/>
    <cellStyle name="Currency-- 3 8" xfId="20477" xr:uid="{117AA788-0D4C-4C26-8271-57090B1A0CB0}"/>
    <cellStyle name="Currency-- 3 9" xfId="24040" xr:uid="{42063FBA-F199-42AE-9498-023DD3C10A01}"/>
    <cellStyle name="Currency-- 30" xfId="12576" xr:uid="{A0FB119E-B269-4141-AC8E-CCE0B4D87101}"/>
    <cellStyle name="Currency-- 30 2" xfId="21023" xr:uid="{3D9CCB8D-8D9E-47A4-8CF9-16DD16ACC305}"/>
    <cellStyle name="Currency-- 30 3" xfId="29016" xr:uid="{834B6E96-84FA-44AB-AF9C-0BCDC1D766D5}"/>
    <cellStyle name="Currency-- 30 4" xfId="36430" xr:uid="{CF162373-CF44-4C11-80ED-0119FAA32E3A}"/>
    <cellStyle name="Currency-- 30 5" xfId="41515" xr:uid="{508E7136-3E2A-4029-A871-16629756B81E}"/>
    <cellStyle name="Currency-- 31" xfId="12973" xr:uid="{2FB8BAA8-5879-42F8-BA06-50870348DE46}"/>
    <cellStyle name="Currency-- 31 2" xfId="21410" xr:uid="{7CB630AB-5985-48A0-BDCB-C1636125E22D}"/>
    <cellStyle name="Currency-- 31 3" xfId="29355" xr:uid="{D12B9BD4-8E3A-48A5-BDBF-4CFBD7902C0E}"/>
    <cellStyle name="Currency-- 31 4" xfId="36731" xr:uid="{F79A0EE6-183F-4D29-ABF3-D8658B03214B}"/>
    <cellStyle name="Currency-- 31 5" xfId="41851" xr:uid="{3B8FAA7E-FA32-4696-BE6C-624BAF2847D4}"/>
    <cellStyle name="Currency-- 32" xfId="12585" xr:uid="{CD55AB35-A7BD-44B3-AE38-A4DCE41ED90F}"/>
    <cellStyle name="Currency-- 32 2" xfId="21032" xr:uid="{50699728-0EE4-4D06-AF31-CA4F03B3F73D}"/>
    <cellStyle name="Currency-- 32 3" xfId="29023" xr:uid="{29AFDFB9-8F0D-4D7C-802B-91CF76AA2CBC}"/>
    <cellStyle name="Currency-- 32 4" xfId="36437" xr:uid="{1FCA6BBE-104C-4D1B-A0A7-806A39842D2E}"/>
    <cellStyle name="Currency-- 32 5" xfId="41523" xr:uid="{E0A2838D-F25C-4CF6-B558-BD05F848F46C}"/>
    <cellStyle name="Currency-- 33" xfId="12980" xr:uid="{48DA95B4-D689-4991-A425-AE93EFF2B992}"/>
    <cellStyle name="Currency-- 33 2" xfId="21417" xr:uid="{F2E799FC-0907-4155-B249-620CBE86C813}"/>
    <cellStyle name="Currency-- 33 3" xfId="29362" xr:uid="{C05F930B-CD25-41B9-BD0C-C35ADED11B95}"/>
    <cellStyle name="Currency-- 33 4" xfId="36738" xr:uid="{5483EED4-35FC-408E-A8E8-48BEF4C5895F}"/>
    <cellStyle name="Currency-- 33 5" xfId="41858" xr:uid="{4F913BA9-6D91-4F63-B2EC-9872405AB0F8}"/>
    <cellStyle name="Currency-- 34" xfId="12590" xr:uid="{665FAA8C-0A08-4B58-B932-CC5129EE204F}"/>
    <cellStyle name="Currency-- 34 2" xfId="21037" xr:uid="{D2A60AB1-19E6-4583-9524-3BD1B4E562B3}"/>
    <cellStyle name="Currency-- 34 3" xfId="29027" xr:uid="{10419281-3909-497E-84BB-9C2D67C2EEE5}"/>
    <cellStyle name="Currency-- 34 4" xfId="36438" xr:uid="{126842ED-9E69-4961-90C9-5FC9A04E2058}"/>
    <cellStyle name="Currency-- 34 5" xfId="41527" xr:uid="{41CD2D6F-267F-433F-8847-C849F22B1573}"/>
    <cellStyle name="Currency-- 35" xfId="12990" xr:uid="{9FAD173E-8928-4960-8191-7226BC081FC2}"/>
    <cellStyle name="Currency-- 35 2" xfId="21426" xr:uid="{B4500678-E079-474D-8814-3009683BE2D2}"/>
    <cellStyle name="Currency-- 35 3" xfId="29371" xr:uid="{B69A2E29-2C9B-446F-9731-4C110757B988}"/>
    <cellStyle name="Currency-- 35 4" xfId="36746" xr:uid="{713C1F7E-1307-4FFF-AEE1-2361F9A7CAF0}"/>
    <cellStyle name="Currency-- 35 5" xfId="41867" xr:uid="{6F0CCFA2-BD45-447C-9FD5-81B6F2265437}"/>
    <cellStyle name="Currency-- 36" xfId="12597" xr:uid="{9A434648-614B-4923-9C5D-B9EE77626241}"/>
    <cellStyle name="Currency-- 36 2" xfId="21044" xr:uid="{D1E0702E-BB26-4BE2-BE5A-0D20B5DCD681}"/>
    <cellStyle name="Currency-- 36 3" xfId="29034" xr:uid="{4E023C1A-C514-4D2E-B593-38D87994DD92}"/>
    <cellStyle name="Currency-- 36 4" xfId="36445" xr:uid="{845B2CF3-7B74-4153-83B7-65FFD51F9DB0}"/>
    <cellStyle name="Currency-- 36 5" xfId="41534" xr:uid="{56925491-AA22-46D7-AD4B-34ADE1EB8301}"/>
    <cellStyle name="Currency-- 37" xfId="12998" xr:uid="{3DD92AC0-A2FA-4110-B4B6-475D0470FE21}"/>
    <cellStyle name="Currency-- 37 2" xfId="21434" xr:uid="{C346605B-BF3A-44CA-8CAB-4259B7247DC5}"/>
    <cellStyle name="Currency-- 37 3" xfId="29378" xr:uid="{E5FF9A91-5704-43AE-BD8D-4461C4FEFEF8}"/>
    <cellStyle name="Currency-- 37 4" xfId="36753" xr:uid="{196167FC-918F-494D-9F26-1F8AC60C003E}"/>
    <cellStyle name="Currency-- 37 5" xfId="41874" xr:uid="{5900BBBC-61DC-4FD2-A0CF-FFD7C92087D9}"/>
    <cellStyle name="Currency-- 38" xfId="12602" xr:uid="{A7AB7EB1-9BD8-4468-8EB3-34F298FF6C29}"/>
    <cellStyle name="Currency-- 38 2" xfId="21049" xr:uid="{A7E4CC3D-F1C8-4BF3-88DD-DDDB07495C45}"/>
    <cellStyle name="Currency-- 38 3" xfId="29039" xr:uid="{30DF0DE7-4F96-49C3-A88C-1BFFF77EC183}"/>
    <cellStyle name="Currency-- 38 4" xfId="36450" xr:uid="{D8A661CA-8E13-43D2-9B0B-071F0F23696C}"/>
    <cellStyle name="Currency-- 38 5" xfId="41539" xr:uid="{1DBB6B5A-392B-4C97-B09C-B87EB318FB5A}"/>
    <cellStyle name="Currency-- 39" xfId="12997" xr:uid="{FC0549C8-CE77-441D-B7F8-9643635C3681}"/>
    <cellStyle name="Currency-- 39 2" xfId="21433" xr:uid="{C12BE533-5398-44CF-BDEE-701F78FC82AB}"/>
    <cellStyle name="Currency-- 39 3" xfId="29377" xr:uid="{E4F044D9-B1DF-446D-B950-7387C87A9C03}"/>
    <cellStyle name="Currency-- 39 4" xfId="36752" xr:uid="{2F31CD5D-FF13-4C93-A5C9-B63C1AD891D5}"/>
    <cellStyle name="Currency-- 39 5" xfId="41873" xr:uid="{63BF9601-D1CA-46D7-B930-3DFF4F3CC5DE}"/>
    <cellStyle name="Currency 4" xfId="2039" xr:uid="{00000000-0005-0000-0000-00009A050000}"/>
    <cellStyle name="Currency-- 4" xfId="11634" xr:uid="{ACA8681D-3DB9-49A9-98A1-575331994C2B}"/>
    <cellStyle name="Currency 4 10" xfId="2040" xr:uid="{00000000-0005-0000-0000-00009B050000}"/>
    <cellStyle name="Currency-- 4 10" xfId="40618" xr:uid="{0BB0C62F-5DB1-4914-9146-DDBDD86B1F41}"/>
    <cellStyle name="Currency 4 2" xfId="2041" xr:uid="{00000000-0005-0000-0000-00009C050000}"/>
    <cellStyle name="Currency-- 4 2" xfId="20087" xr:uid="{7909BE51-E1A0-4A51-84C3-83F915A2AD90}"/>
    <cellStyle name="Currency 4 2 2" xfId="2042" xr:uid="{00000000-0005-0000-0000-00009D050000}"/>
    <cellStyle name="Currency 4 2 2 2" xfId="2043" xr:uid="{00000000-0005-0000-0000-00009E050000}"/>
    <cellStyle name="Currency 4 2 2 2 2" xfId="2044" xr:uid="{00000000-0005-0000-0000-00009F050000}"/>
    <cellStyle name="Currency 4 2 2 3" xfId="2045" xr:uid="{00000000-0005-0000-0000-0000A0050000}"/>
    <cellStyle name="Currency 4 2 3" xfId="2046" xr:uid="{00000000-0005-0000-0000-0000A1050000}"/>
    <cellStyle name="Currency 4 2 3 2" xfId="2047" xr:uid="{00000000-0005-0000-0000-0000A2050000}"/>
    <cellStyle name="Currency 4 2 4" xfId="2048" xr:uid="{00000000-0005-0000-0000-0000A3050000}"/>
    <cellStyle name="Currency 4 3" xfId="2049" xr:uid="{00000000-0005-0000-0000-0000A4050000}"/>
    <cellStyle name="Currency-- 4 3" xfId="22953" xr:uid="{706AB158-0268-4597-BF96-87808E52FE49}"/>
    <cellStyle name="Currency 4 3 2" xfId="2050" xr:uid="{00000000-0005-0000-0000-0000A5050000}"/>
    <cellStyle name="Currency 4 3 2 2" xfId="2051" xr:uid="{00000000-0005-0000-0000-0000A6050000}"/>
    <cellStyle name="Currency 4 3 2 2 2" xfId="2052" xr:uid="{00000000-0005-0000-0000-0000A7050000}"/>
    <cellStyle name="Currency 4 3 2 3" xfId="2053" xr:uid="{00000000-0005-0000-0000-0000A8050000}"/>
    <cellStyle name="Currency 4 3 3" xfId="2054" xr:uid="{00000000-0005-0000-0000-0000A9050000}"/>
    <cellStyle name="Currency 4 3 3 2" xfId="2055" xr:uid="{00000000-0005-0000-0000-0000AA050000}"/>
    <cellStyle name="Currency 4 3 4" xfId="2056" xr:uid="{00000000-0005-0000-0000-0000AB050000}"/>
    <cellStyle name="Currency 4 4" xfId="2057" xr:uid="{00000000-0005-0000-0000-0000AC050000}"/>
    <cellStyle name="Currency-- 4 4" xfId="11101" xr:uid="{D8E93323-585A-499C-95E7-E4795E5CF393}"/>
    <cellStyle name="Currency 4 4 2" xfId="2058" xr:uid="{00000000-0005-0000-0000-0000AD050000}"/>
    <cellStyle name="Currency 4 4 2 2" xfId="2059" xr:uid="{00000000-0005-0000-0000-0000AE050000}"/>
    <cellStyle name="Currency 4 4 3" xfId="2060" xr:uid="{00000000-0005-0000-0000-0000AF050000}"/>
    <cellStyle name="Currency 4 5" xfId="2061" xr:uid="{00000000-0005-0000-0000-0000B0050000}"/>
    <cellStyle name="Currency-- 4 5" xfId="28117" xr:uid="{37D9EEC5-2B62-4407-8F0C-AC68A10AEA07}"/>
    <cellStyle name="Currency 4 5 2" xfId="2062" xr:uid="{00000000-0005-0000-0000-0000B1050000}"/>
    <cellStyle name="Currency 4 5 2 2" xfId="2063" xr:uid="{00000000-0005-0000-0000-0000B2050000}"/>
    <cellStyle name="Currency 4 5 3" xfId="2064" xr:uid="{00000000-0005-0000-0000-0000B3050000}"/>
    <cellStyle name="Currency 4 6" xfId="2065" xr:uid="{00000000-0005-0000-0000-0000B4050000}"/>
    <cellStyle name="Currency-- 4 6" xfId="30792" xr:uid="{089ED30A-6000-4B63-846D-711327A9C5F4}"/>
    <cellStyle name="Currency 4 6 2" xfId="2066" xr:uid="{00000000-0005-0000-0000-0000B5050000}"/>
    <cellStyle name="Currency 4 6 2 2" xfId="2067" xr:uid="{00000000-0005-0000-0000-0000B6050000}"/>
    <cellStyle name="Currency 4 6 3" xfId="2068" xr:uid="{00000000-0005-0000-0000-0000B7050000}"/>
    <cellStyle name="Currency 4 7" xfId="2069" xr:uid="{00000000-0005-0000-0000-0000B8050000}"/>
    <cellStyle name="Currency-- 4 7" xfId="33194" xr:uid="{B641F1CC-D50D-4DB8-9F85-9FCC8A9A78D8}"/>
    <cellStyle name="Currency 4 7 2" xfId="2070" xr:uid="{00000000-0005-0000-0000-0000B9050000}"/>
    <cellStyle name="Currency 4 8" xfId="2071" xr:uid="{00000000-0005-0000-0000-0000BA050000}"/>
    <cellStyle name="Currency-- 4 8" xfId="35596" xr:uid="{920E06F4-157F-4634-A579-3C63BA624E36}"/>
    <cellStyle name="Currency 4 9" xfId="2072" xr:uid="{00000000-0005-0000-0000-0000BB050000}"/>
    <cellStyle name="Currency-- 4 9" xfId="38026" xr:uid="{B0683F5F-426F-4C88-AF7C-E91521F9BB21}"/>
    <cellStyle name="Currency-- 40" xfId="12605" xr:uid="{225793DB-E2F8-49D9-8DC9-E4F1BAB72FFC}"/>
    <cellStyle name="Currency-- 40 2" xfId="21052" xr:uid="{E89D88C7-0DFB-4238-8B85-BB13BF4E2D3F}"/>
    <cellStyle name="Currency-- 40 3" xfId="29042" xr:uid="{8FCA8704-65B1-467B-94C9-BE087E3A8EFB}"/>
    <cellStyle name="Currency-- 40 4" xfId="36451" xr:uid="{A879D4AD-11F6-4C84-838B-790C4287F3C0}"/>
    <cellStyle name="Currency-- 40 5" xfId="41542" xr:uid="{2C717B71-16BA-46B7-8AD8-DB8CC5B4A8A9}"/>
    <cellStyle name="Currency-- 41" xfId="13000" xr:uid="{34C3818D-A2DA-4883-B807-CB59C5679B98}"/>
    <cellStyle name="Currency-- 41 2" xfId="21436" xr:uid="{840916A3-5E35-413A-9674-2F266F8C25D0}"/>
    <cellStyle name="Currency-- 41 3" xfId="29380" xr:uid="{E14EDADB-4483-417A-AA32-FEFFEF4284A3}"/>
    <cellStyle name="Currency-- 41 4" xfId="36755" xr:uid="{1987737F-C6A9-4A26-B3E8-E52885696BA6}"/>
    <cellStyle name="Currency-- 41 5" xfId="41876" xr:uid="{3D5E024B-7FBC-449F-96C3-33721E241861}"/>
    <cellStyle name="Currency-- 42" xfId="12607" xr:uid="{EC4CF85A-6B35-4A5F-9D5E-0510BD25A6CF}"/>
    <cellStyle name="Currency-- 42 2" xfId="21053" xr:uid="{2307141F-61D5-4E95-A3CC-55E581363423}"/>
    <cellStyle name="Currency-- 42 3" xfId="29043" xr:uid="{738A4596-D121-4D2A-893F-94F364B6E574}"/>
    <cellStyle name="Currency-- 42 4" xfId="36452" xr:uid="{1CEE7907-C93D-409C-8DAA-C61DAB7C3D83}"/>
    <cellStyle name="Currency-- 42 5" xfId="41543" xr:uid="{81A18EEB-8ABB-4DE2-9591-831BDBD5EB66}"/>
    <cellStyle name="Currency-- 43" xfId="13003" xr:uid="{1147AB43-9893-40BE-ACE0-931326CE3AE2}"/>
    <cellStyle name="Currency-- 43 2" xfId="21439" xr:uid="{BECCDC4F-5F74-4282-A06D-A0BBA61BE959}"/>
    <cellStyle name="Currency-- 43 3" xfId="29383" xr:uid="{BF13D5D2-EA7D-409D-A709-85BFCF34E86D}"/>
    <cellStyle name="Currency-- 43 4" xfId="36757" xr:uid="{680027D6-118E-4250-828D-40F54E03DC96}"/>
    <cellStyle name="Currency-- 43 5" xfId="41879" xr:uid="{4F965ADD-9941-458A-88A9-D1DF2ED0599E}"/>
    <cellStyle name="Currency-- 44" xfId="12613" xr:uid="{EFA44695-2F2E-44B5-BAFB-7E6B92A8B2C2}"/>
    <cellStyle name="Currency-- 44 2" xfId="21059" xr:uid="{EF0663DE-906A-47BC-80C2-CD53EAFB2B0B}"/>
    <cellStyle name="Currency-- 44 3" xfId="29049" xr:uid="{FD79A260-6272-4BAD-A650-A0775AFADB88}"/>
    <cellStyle name="Currency-- 44 4" xfId="36458" xr:uid="{6F113B43-3C12-499A-9B6C-315A895151C5}"/>
    <cellStyle name="Currency-- 44 5" xfId="41549" xr:uid="{566C6DD4-3B9F-4BE3-A778-8C1336777CD5}"/>
    <cellStyle name="Currency-- 45" xfId="13006" xr:uid="{3505EDA0-4040-4AA2-BD18-490139A82EE2}"/>
    <cellStyle name="Currency-- 45 2" xfId="21442" xr:uid="{27CDBDCC-0211-4C4F-8D44-D101BD0EA094}"/>
    <cellStyle name="Currency-- 45 3" xfId="29386" xr:uid="{F39357F8-F698-4492-B4E6-13FA82732B9E}"/>
    <cellStyle name="Currency-- 45 4" xfId="36758" xr:uid="{CBB8A4ED-AFCB-4217-8210-9E33D83BFC3A}"/>
    <cellStyle name="Currency-- 45 5" xfId="41882" xr:uid="{ABE19B38-1E85-4D94-B379-75AC77C39A04}"/>
    <cellStyle name="Currency-- 46" xfId="12618" xr:uid="{A7C2939E-4EA5-4BAF-AE07-4324A4E5552D}"/>
    <cellStyle name="Currency-- 46 2" xfId="21063" xr:uid="{7FA91134-5F32-4149-8670-1A2EFC6180DA}"/>
    <cellStyle name="Currency-- 46 3" xfId="29053" xr:uid="{C02C882F-8B7F-492B-9B78-89EF3DB25EC8}"/>
    <cellStyle name="Currency-- 46 4" xfId="36461" xr:uid="{05543074-EE46-42A1-9B72-BB50C0DA6D15}"/>
    <cellStyle name="Currency-- 46 5" xfId="41553" xr:uid="{8C699E61-662D-45B9-BC2A-82251B5A3676}"/>
    <cellStyle name="Currency-- 47" xfId="13007" xr:uid="{DED0DF8E-7AEA-472D-855E-FD381678661C}"/>
    <cellStyle name="Currency-- 47 2" xfId="21443" xr:uid="{7DF05508-F4FF-4873-959A-04E02A2B1F60}"/>
    <cellStyle name="Currency-- 47 3" xfId="29387" xr:uid="{B39B597B-AB55-45BD-85F4-1E4D21BA8774}"/>
    <cellStyle name="Currency-- 47 4" xfId="36759" xr:uid="{9153B132-5CB5-4C2A-B0C6-CA414470C543}"/>
    <cellStyle name="Currency-- 47 5" xfId="41883" xr:uid="{E586CC0D-97DC-4F08-BBB2-3D42A85A1F39}"/>
    <cellStyle name="Currency-- 48" xfId="12625" xr:uid="{87E9D25F-0B02-453C-B94C-00E4646BBEC7}"/>
    <cellStyle name="Currency-- 48 2" xfId="21070" xr:uid="{A938987E-4BFC-49D7-BD29-9BD69F3D3D5A}"/>
    <cellStyle name="Currency-- 48 3" xfId="29060" xr:uid="{018D4E32-0BE8-478D-AAFE-01E6CF5567B2}"/>
    <cellStyle name="Currency-- 48 4" xfId="36467" xr:uid="{76B09AAD-6CA2-4858-AD9E-F79464B4EEEE}"/>
    <cellStyle name="Currency-- 48 5" xfId="41560" xr:uid="{147AC94C-5265-421E-A27D-7BDB60366B31}"/>
    <cellStyle name="Currency-- 49" xfId="13014" xr:uid="{5931D92B-CBE4-49C7-914D-716C2D8C75DB}"/>
    <cellStyle name="Currency-- 49 2" xfId="21450" xr:uid="{1D1F9139-5A69-4877-96F4-9D36D9DD7819}"/>
    <cellStyle name="Currency-- 49 3" xfId="29394" xr:uid="{0A820810-D705-4F75-AB55-29EB7B9FA28B}"/>
    <cellStyle name="Currency-- 49 4" xfId="36766" xr:uid="{7909EF4B-97CE-40D9-AB35-C037356188AB}"/>
    <cellStyle name="Currency-- 49 5" xfId="41890" xr:uid="{B67A8A07-0D45-411A-9DC7-9BE5719FA5A7}"/>
    <cellStyle name="Currency 5" xfId="2073" xr:uid="{00000000-0005-0000-0000-0000BC050000}"/>
    <cellStyle name="Currency-- 5" xfId="11483" xr:uid="{0C04A6E3-8CE7-4E78-882B-0297B9EFDB18}"/>
    <cellStyle name="Currency-- 5 10" xfId="40487" xr:uid="{B52545E6-B3D0-433A-95EF-6DB04DDF2BDA}"/>
    <cellStyle name="Currency 5 2" xfId="2074" xr:uid="{00000000-0005-0000-0000-0000BD050000}"/>
    <cellStyle name="Currency-- 5 2" xfId="10101" xr:uid="{FF25EDB7-6FFE-4E74-B6CA-1087786F2E5D}"/>
    <cellStyle name="Currency 5 2 2" xfId="2075" xr:uid="{00000000-0005-0000-0000-0000BE050000}"/>
    <cellStyle name="Currency 5 2 2 2" xfId="2076" xr:uid="{00000000-0005-0000-0000-0000BF050000}"/>
    <cellStyle name="Currency 5 2 2 2 2" xfId="2077" xr:uid="{00000000-0005-0000-0000-0000C0050000}"/>
    <cellStyle name="Currency 5 2 2 3" xfId="2078" xr:uid="{00000000-0005-0000-0000-0000C1050000}"/>
    <cellStyle name="Currency 5 2 3" xfId="2079" xr:uid="{00000000-0005-0000-0000-0000C2050000}"/>
    <cellStyle name="Currency 5 2 3 2" xfId="2080" xr:uid="{00000000-0005-0000-0000-0000C3050000}"/>
    <cellStyle name="Currency 5 2 4" xfId="2081" xr:uid="{00000000-0005-0000-0000-0000C4050000}"/>
    <cellStyle name="Currency 5 3" xfId="2082" xr:uid="{00000000-0005-0000-0000-0000C5050000}"/>
    <cellStyle name="Currency-- 5 3" xfId="22809" xr:uid="{B0CE70FF-9729-4A93-B66F-40D76BFA4F92}"/>
    <cellStyle name="Currency 5 3 2" xfId="2083" xr:uid="{00000000-0005-0000-0000-0000C6050000}"/>
    <cellStyle name="Currency 5 3 2 2" xfId="2084" xr:uid="{00000000-0005-0000-0000-0000C7050000}"/>
    <cellStyle name="Currency 5 3 2 2 2" xfId="2085" xr:uid="{00000000-0005-0000-0000-0000C8050000}"/>
    <cellStyle name="Currency 5 3 2 3" xfId="2086" xr:uid="{00000000-0005-0000-0000-0000C9050000}"/>
    <cellStyle name="Currency 5 3 3" xfId="2087" xr:uid="{00000000-0005-0000-0000-0000CA050000}"/>
    <cellStyle name="Currency 5 3 3 2" xfId="2088" xr:uid="{00000000-0005-0000-0000-0000CB050000}"/>
    <cellStyle name="Currency 5 3 4" xfId="2089" xr:uid="{00000000-0005-0000-0000-0000CC050000}"/>
    <cellStyle name="Currency 5 4" xfId="2090" xr:uid="{00000000-0005-0000-0000-0000CD050000}"/>
    <cellStyle name="Currency-- 5 4" xfId="10945" xr:uid="{BE3A2E50-2D12-499F-8E4F-64C5F8661D9B}"/>
    <cellStyle name="Currency 5 4 2" xfId="2091" xr:uid="{00000000-0005-0000-0000-0000CE050000}"/>
    <cellStyle name="Currency 5 4 2 2" xfId="2092" xr:uid="{00000000-0005-0000-0000-0000CF050000}"/>
    <cellStyle name="Currency 5 4 3" xfId="2093" xr:uid="{00000000-0005-0000-0000-0000D0050000}"/>
    <cellStyle name="Currency 5 5" xfId="2094" xr:uid="{00000000-0005-0000-0000-0000D1050000}"/>
    <cellStyle name="Currency-- 5 5" xfId="10642" xr:uid="{FCB8C253-264E-4AA4-A0FF-DAAC730C98FF}"/>
    <cellStyle name="Currency 5 5 2" xfId="2095" xr:uid="{00000000-0005-0000-0000-0000D2050000}"/>
    <cellStyle name="Currency 5 6" xfId="2096" xr:uid="{00000000-0005-0000-0000-0000D3050000}"/>
    <cellStyle name="Currency-- 5 6" xfId="30682" xr:uid="{80313200-31E8-4709-8B0C-32C9D39DC1A1}"/>
    <cellStyle name="Currency-- 5 7" xfId="18591" xr:uid="{2A34D6C5-421C-4C95-A3E4-3DB3C911BCFF}"/>
    <cellStyle name="Currency-- 5 8" xfId="20575" xr:uid="{1EC32141-3CA8-4BD9-BC43-2D603159278A}"/>
    <cellStyle name="Currency-- 5 9" xfId="24055" xr:uid="{DCDA119B-95F2-4F03-BEA8-0E270543BE7E}"/>
    <cellStyle name="Currency-- 50" xfId="12629" xr:uid="{6D2833BB-870A-4A54-BDD1-8D03A5E60137}"/>
    <cellStyle name="Currency-- 50 2" xfId="21073" xr:uid="{1B440301-E705-42A9-BF09-39BD76C10809}"/>
    <cellStyle name="Currency-- 50 3" xfId="29062" xr:uid="{6AC9CE57-97E3-4293-B4B8-99CA557A487D}"/>
    <cellStyle name="Currency-- 50 4" xfId="36469" xr:uid="{DDAC1474-B8C6-46D1-B5F2-DE5871C56862}"/>
    <cellStyle name="Currency-- 50 5" xfId="41562" xr:uid="{6142EC18-72C5-4DF6-A911-8587F72965E3}"/>
    <cellStyle name="Currency-- 51" xfId="13016" xr:uid="{2747437E-4DAF-4C57-89F7-C14198D423C3}"/>
    <cellStyle name="Currency-- 51 2" xfId="21452" xr:uid="{6EA125CA-562D-4E08-B233-496AA1A26C6C}"/>
    <cellStyle name="Currency-- 51 3" xfId="29396" xr:uid="{D3242BCC-945F-4525-A07B-2DC3FA5CF4C6}"/>
    <cellStyle name="Currency-- 51 4" xfId="36768" xr:uid="{FD0C075A-A27D-4FD9-875F-6EFEF329500B}"/>
    <cellStyle name="Currency-- 51 5" xfId="41892" xr:uid="{2F1509E7-C1C5-4D04-B0C4-1EE5CD4A8351}"/>
    <cellStyle name="Currency-- 52" xfId="12633" xr:uid="{61A713F8-20DD-459F-A3B5-64E3AA94E538}"/>
    <cellStyle name="Currency-- 52 2" xfId="21077" xr:uid="{66051801-AD48-4FD4-9F7D-AD9FE983991D}"/>
    <cellStyle name="Currency-- 52 3" xfId="29065" xr:uid="{F306F7D2-C940-4F60-ADC2-6998813FCF17}"/>
    <cellStyle name="Currency-- 52 4" xfId="36472" xr:uid="{A8EBB87A-1CF8-4D69-9CD8-D4C54391E7D1}"/>
    <cellStyle name="Currency-- 52 5" xfId="41565" xr:uid="{83D07A0F-51A3-4032-A952-006A0795FD95}"/>
    <cellStyle name="Currency-- 53" xfId="13024" xr:uid="{35D1DDE2-D96A-408A-B75B-43D491DE7ECC}"/>
    <cellStyle name="Currency-- 53 2" xfId="21460" xr:uid="{1C405C37-0962-429F-94B8-476E44FE891B}"/>
    <cellStyle name="Currency-- 53 3" xfId="29404" xr:uid="{93DB6B68-B083-4DEC-9CDD-5FB16C898103}"/>
    <cellStyle name="Currency-- 53 4" xfId="36775" xr:uid="{DCAB6538-94FC-4155-A12B-A24D8461960B}"/>
    <cellStyle name="Currency-- 53 5" xfId="41900" xr:uid="{1200BCF1-8582-4EF6-96F8-CA279A8A338A}"/>
    <cellStyle name="Currency-- 54" xfId="12639" xr:uid="{31F215E0-245D-4BAE-8828-6B87CEF6D87A}"/>
    <cellStyle name="Currency-- 54 2" xfId="21082" xr:uid="{73002F4D-8494-457B-83EF-8D7B42A05D80}"/>
    <cellStyle name="Currency-- 54 3" xfId="29069" xr:uid="{5AA9539E-1EA7-48D5-B6EE-ADC797973D8D}"/>
    <cellStyle name="Currency-- 54 4" xfId="36476" xr:uid="{24928152-1450-4F00-82B3-2CC47D7E5D54}"/>
    <cellStyle name="Currency-- 54 5" xfId="41569" xr:uid="{DF1DBBA3-0461-45D9-A296-94572529F1E1}"/>
    <cellStyle name="Currency-- 55" xfId="13029" xr:uid="{6E16B2A1-10CF-4E14-94A9-AF15CC301E7C}"/>
    <cellStyle name="Currency-- 55 2" xfId="21465" xr:uid="{1308278D-0F8C-41E2-B92C-E5857D743B3C}"/>
    <cellStyle name="Currency-- 55 3" xfId="29409" xr:uid="{4B6233BC-E38B-488F-A419-6EAF2B497C70}"/>
    <cellStyle name="Currency-- 55 4" xfId="36779" xr:uid="{DD21C844-2187-4453-AD00-AD332C49C317}"/>
    <cellStyle name="Currency-- 55 5" xfId="41905" xr:uid="{2D945797-BF1D-4F0F-B814-3F78DDAC57F3}"/>
    <cellStyle name="Currency-- 56" xfId="12646" xr:uid="{4AF32E7F-BAAD-4EBD-A4FE-506868F0E0BB}"/>
    <cellStyle name="Currency-- 56 2" xfId="21089" xr:uid="{9CC44260-81BB-4DD9-BFCB-35B325303410}"/>
    <cellStyle name="Currency-- 56 3" xfId="29076" xr:uid="{D41C1D36-E035-43E9-867D-B96EA5E4EFA5}"/>
    <cellStyle name="Currency-- 56 4" xfId="36483" xr:uid="{50E12727-56E3-4B61-A513-43B783D61665}"/>
    <cellStyle name="Currency-- 56 5" xfId="41576" xr:uid="{F2AD2701-10CE-4D1A-A1F4-EC690DC3FE02}"/>
    <cellStyle name="Currency-- 57" xfId="13031" xr:uid="{17848913-8D7E-4E67-8F05-E7E229D78918}"/>
    <cellStyle name="Currency-- 57 2" xfId="21467" xr:uid="{2F2AC990-CE4D-4593-9379-2993B2E83C1E}"/>
    <cellStyle name="Currency-- 57 3" xfId="29411" xr:uid="{3FE94134-0873-438C-B490-3C939E660237}"/>
    <cellStyle name="Currency-- 57 4" xfId="36781" xr:uid="{AF8F1BA8-6233-411B-8AEA-A01B96B5272D}"/>
    <cellStyle name="Currency-- 57 5" xfId="41907" xr:uid="{C09E6ADE-007C-4109-804E-EBAC6C6B3775}"/>
    <cellStyle name="Currency-- 58" xfId="12649" xr:uid="{3F3F656A-F7AC-48C6-B4A6-00D1CB2A277E}"/>
    <cellStyle name="Currency-- 58 2" xfId="21092" xr:uid="{F6EC6817-6BC1-4C86-B269-A92BB5BEFD8D}"/>
    <cellStyle name="Currency-- 58 3" xfId="29079" xr:uid="{81B63C0D-2554-47C7-95B0-28BD672CE408}"/>
    <cellStyle name="Currency-- 58 4" xfId="36486" xr:uid="{EA45C1FE-5931-4942-9D1B-292B0591269C}"/>
    <cellStyle name="Currency-- 58 5" xfId="41579" xr:uid="{6C9B1C70-EFBC-423A-A2D9-C18F18671C23}"/>
    <cellStyle name="Currency-- 59" xfId="13030" xr:uid="{E2414D65-61CA-46D8-B731-C2B66B7DEBFE}"/>
    <cellStyle name="Currency-- 59 2" xfId="21466" xr:uid="{7C6B1986-6719-446D-AB69-7FF830C0F6FD}"/>
    <cellStyle name="Currency-- 59 3" xfId="29410" xr:uid="{223E5B1C-E7C6-4292-85C1-C14A8FA9E6B7}"/>
    <cellStyle name="Currency-- 59 4" xfId="36780" xr:uid="{831558F0-8F4B-4AC6-8DD1-4ACA6732C0B0}"/>
    <cellStyle name="Currency-- 59 5" xfId="41906" xr:uid="{866930EA-650A-431D-B579-17CB57EE2097}"/>
    <cellStyle name="Currency 6" xfId="2097" xr:uid="{00000000-0005-0000-0000-0000D4050000}"/>
    <cellStyle name="Currency-- 6" xfId="11639" xr:uid="{9ABFDD95-3847-4CAC-ADBA-283CA936FC8D}"/>
    <cellStyle name="Currency-- 6 10" xfId="40622" xr:uid="{D66C7CD7-44BE-4C76-B9C1-3C1427594853}"/>
    <cellStyle name="Currency 6 2" xfId="2098" xr:uid="{00000000-0005-0000-0000-0000D5050000}"/>
    <cellStyle name="Currency-- 6 2" xfId="20092" xr:uid="{F344968E-6908-4D06-A560-87040BA74D37}"/>
    <cellStyle name="Currency 6 2 2" xfId="2099" xr:uid="{00000000-0005-0000-0000-0000D6050000}"/>
    <cellStyle name="Currency 6 2 2 2" xfId="2100" xr:uid="{00000000-0005-0000-0000-0000D7050000}"/>
    <cellStyle name="Currency 6 2 2 2 2" xfId="2101" xr:uid="{00000000-0005-0000-0000-0000D8050000}"/>
    <cellStyle name="Currency 6 2 2 3" xfId="2102" xr:uid="{00000000-0005-0000-0000-0000D9050000}"/>
    <cellStyle name="Currency 6 2 3" xfId="2103" xr:uid="{00000000-0005-0000-0000-0000DA050000}"/>
    <cellStyle name="Currency 6 2 3 2" xfId="2104" xr:uid="{00000000-0005-0000-0000-0000DB050000}"/>
    <cellStyle name="Currency 6 2 4" xfId="2105" xr:uid="{00000000-0005-0000-0000-0000DC050000}"/>
    <cellStyle name="Currency 6 3" xfId="2106" xr:uid="{00000000-0005-0000-0000-0000DD050000}"/>
    <cellStyle name="Currency-- 6 3" xfId="22958" xr:uid="{D9461BD0-FA20-41C6-9265-A9FA9461C00F}"/>
    <cellStyle name="Currency 6 3 2" xfId="2107" xr:uid="{00000000-0005-0000-0000-0000DE050000}"/>
    <cellStyle name="Currency 6 3 2 2" xfId="2108" xr:uid="{00000000-0005-0000-0000-0000DF050000}"/>
    <cellStyle name="Currency 6 3 2 2 2" xfId="2109" xr:uid="{00000000-0005-0000-0000-0000E0050000}"/>
    <cellStyle name="Currency 6 3 2 3" xfId="2110" xr:uid="{00000000-0005-0000-0000-0000E1050000}"/>
    <cellStyle name="Currency 6 3 3" xfId="2111" xr:uid="{00000000-0005-0000-0000-0000E2050000}"/>
    <cellStyle name="Currency 6 3 3 2" xfId="2112" xr:uid="{00000000-0005-0000-0000-0000E3050000}"/>
    <cellStyle name="Currency 6 3 4" xfId="2113" xr:uid="{00000000-0005-0000-0000-0000E4050000}"/>
    <cellStyle name="Currency 6 4" xfId="2114" xr:uid="{00000000-0005-0000-0000-0000E5050000}"/>
    <cellStyle name="Currency-- 6 4" xfId="11063" xr:uid="{74397F3F-FC08-42BF-A06A-F1189E94C2F0}"/>
    <cellStyle name="Currency 6 4 2" xfId="2115" xr:uid="{00000000-0005-0000-0000-0000E6050000}"/>
    <cellStyle name="Currency 6 4 2 2" xfId="2116" xr:uid="{00000000-0005-0000-0000-0000E7050000}"/>
    <cellStyle name="Currency 6 4 3" xfId="2117" xr:uid="{00000000-0005-0000-0000-0000E8050000}"/>
    <cellStyle name="Currency 6 5" xfId="2118" xr:uid="{00000000-0005-0000-0000-0000E9050000}"/>
    <cellStyle name="Currency-- 6 5" xfId="28121" xr:uid="{C6F4B904-9000-45F3-AFA2-EC982C19998A}"/>
    <cellStyle name="Currency 6 5 2" xfId="2119" xr:uid="{00000000-0005-0000-0000-0000EA050000}"/>
    <cellStyle name="Currency 6 6" xfId="2120" xr:uid="{00000000-0005-0000-0000-0000EB050000}"/>
    <cellStyle name="Currency-- 6 6" xfId="30797" xr:uid="{16B31C99-83ED-4D8C-A008-6B7226799D52}"/>
    <cellStyle name="Currency-- 6 7" xfId="33198" xr:uid="{3C8C0CE4-7C94-4734-BB06-AAF9774353CC}"/>
    <cellStyle name="Currency-- 6 8" xfId="35600" xr:uid="{60485B83-2BDC-4D61-9424-B2AB59ACD993}"/>
    <cellStyle name="Currency-- 6 9" xfId="38031" xr:uid="{E8D153E5-E29B-40BA-BE1A-6F7433C1BAAA}"/>
    <cellStyle name="Currency-- 60" xfId="12653" xr:uid="{6D9CB17F-1FAF-45C4-BD19-1FF8FD84A180}"/>
    <cellStyle name="Currency-- 60 2" xfId="21096" xr:uid="{8B24C84F-510F-47C4-9991-66DF27726AE3}"/>
    <cellStyle name="Currency-- 60 3" xfId="29083" xr:uid="{3127F429-9CC0-47FA-985F-676CFE29302A}"/>
    <cellStyle name="Currency-- 60 4" xfId="36490" xr:uid="{12F0D4F8-83A4-477C-B1EC-1D80247AB493}"/>
    <cellStyle name="Currency-- 60 5" xfId="41583" xr:uid="{B92EEE20-5FB0-4D82-A91A-EC8106973E4F}"/>
    <cellStyle name="Currency-- 61" xfId="13038" xr:uid="{F2A5D3A2-853B-4C2A-A080-E03EE544852B}"/>
    <cellStyle name="Currency-- 61 2" xfId="21474" xr:uid="{9AF876B3-45AB-4F22-9FBB-3D69AEA87E27}"/>
    <cellStyle name="Currency-- 61 3" xfId="29418" xr:uid="{BAD5FC55-8DDD-4DD4-9550-21A709FD2218}"/>
    <cellStyle name="Currency-- 61 4" xfId="36786" xr:uid="{E8BFEDD8-8CDB-4916-89BA-C6D361A5FA18}"/>
    <cellStyle name="Currency-- 61 5" xfId="41914" xr:uid="{A353C56E-5B21-48DC-B675-8EA3BE2A7357}"/>
    <cellStyle name="Currency-- 62" xfId="12656" xr:uid="{5047A506-A928-413B-9647-A26B69DE3BF6}"/>
    <cellStyle name="Currency-- 62 2" xfId="21099" xr:uid="{5A0CA0B8-1835-4F7C-B467-6F8170D7AAA4}"/>
    <cellStyle name="Currency-- 62 3" xfId="29086" xr:uid="{D14AAA4A-9E55-4429-9B4F-5F9D63795E23}"/>
    <cellStyle name="Currency-- 62 4" xfId="36493" xr:uid="{1DC28FC9-2952-4D1B-B966-8B1A3A4F925B}"/>
    <cellStyle name="Currency-- 62 5" xfId="41586" xr:uid="{42DB3F78-0F81-445C-945D-8CB09564D233}"/>
    <cellStyle name="Currency-- 63" xfId="13043" xr:uid="{855A347A-77AB-4D83-8F27-5DE1E2883CBF}"/>
    <cellStyle name="Currency-- 63 2" xfId="21479" xr:uid="{B9969909-B9BF-4DC0-BF3C-B5C2EEEF736E}"/>
    <cellStyle name="Currency-- 63 3" xfId="29423" xr:uid="{6F97815F-F5BE-474B-9E9E-C38A4D8347DA}"/>
    <cellStyle name="Currency-- 63 4" xfId="36791" xr:uid="{93D7DF4D-84FF-4631-8759-236498B38DB4}"/>
    <cellStyle name="Currency-- 63 5" xfId="41919" xr:uid="{03E77C50-D53F-4035-99CD-8A36878A8A97}"/>
    <cellStyle name="Currency-- 64" xfId="12664" xr:uid="{DB9C9570-B120-41E4-8F3E-0A222B6518C4}"/>
    <cellStyle name="Currency-- 64 2" xfId="21107" xr:uid="{1C5032F5-70A5-4055-92B7-95AA8913086B}"/>
    <cellStyle name="Currency-- 64 3" xfId="29094" xr:uid="{991E11C0-182F-40BD-A8DB-B9EF0A77CCDF}"/>
    <cellStyle name="Currency-- 64 4" xfId="36500" xr:uid="{60BE9062-BAC3-46FC-8B4F-7F31353543DF}"/>
    <cellStyle name="Currency-- 64 5" xfId="41594" xr:uid="{2FFE3299-5678-462A-9900-2B11BD4152DE}"/>
    <cellStyle name="Currency-- 65" xfId="13050" xr:uid="{DC75E370-2FA0-45DC-88B4-23A9E1FECE93}"/>
    <cellStyle name="Currency-- 65 2" xfId="21486" xr:uid="{6E8F61E3-E1DE-4BD7-BC33-7FAD5A2D7C43}"/>
    <cellStyle name="Currency-- 65 3" xfId="29430" xr:uid="{BB3EA820-98EB-40AC-BDF4-D5FD5DCB74C5}"/>
    <cellStyle name="Currency-- 65 4" xfId="36796" xr:uid="{0F0AAFE7-610E-4C0E-B858-4699644BA388}"/>
    <cellStyle name="Currency-- 65 5" xfId="41926" xr:uid="{84D4AD29-4255-440D-A905-52E8BAD3570E}"/>
    <cellStyle name="Currency-- 66" xfId="12667" xr:uid="{41B4A716-220E-4CE5-85E7-70D0AF19AC2A}"/>
    <cellStyle name="Currency-- 66 2" xfId="21109" xr:uid="{52F3AC4E-97A9-49B6-8A40-87B528BE283D}"/>
    <cellStyle name="Currency-- 66 3" xfId="29096" xr:uid="{5B719D1D-BBC1-4A29-A495-A27D585AC366}"/>
    <cellStyle name="Currency-- 66 4" xfId="36502" xr:uid="{03DD3065-347B-4452-8807-76F5ED114165}"/>
    <cellStyle name="Currency-- 66 5" xfId="41596" xr:uid="{02F38EF4-7A30-4A69-86DB-9287A723A617}"/>
    <cellStyle name="Currency-- 67" xfId="13053" xr:uid="{B533C7DB-C403-41A3-B2AE-8A46EC0AF72C}"/>
    <cellStyle name="Currency-- 67 2" xfId="21489" xr:uid="{483D8D8B-3BDC-4279-B473-F7A262042A28}"/>
    <cellStyle name="Currency-- 67 3" xfId="29433" xr:uid="{3B34DBE7-9621-42E8-AD28-4596123172F7}"/>
    <cellStyle name="Currency-- 67 4" xfId="36797" xr:uid="{A58E2CDD-D6A7-497D-9CD9-72C68C8F8C28}"/>
    <cellStyle name="Currency-- 67 5" xfId="41929" xr:uid="{81F88960-228C-4F21-9891-5A9B51838A4B}"/>
    <cellStyle name="Currency-- 68" xfId="12672" xr:uid="{310165D4-8E8E-42D5-9AAF-72E921E06254}"/>
    <cellStyle name="Currency-- 68 2" xfId="21114" xr:uid="{16AD403A-EF08-4611-9709-EFBDD1F399E3}"/>
    <cellStyle name="Currency-- 68 3" xfId="29100" xr:uid="{EA8EFFA0-F095-4D59-8A71-EF49CA709D80}"/>
    <cellStyle name="Currency-- 68 4" xfId="36506" xr:uid="{6AA0E725-1970-4EFD-99DD-4DA56EF157C3}"/>
    <cellStyle name="Currency-- 68 5" xfId="41600" xr:uid="{2E355BB6-FF85-4786-AA27-F5805A46C543}"/>
    <cellStyle name="Currency-- 69" xfId="13056" xr:uid="{D32ED22E-629E-41F5-B90E-C36AB75C55EF}"/>
    <cellStyle name="Currency-- 69 2" xfId="21492" xr:uid="{3F8CB4F9-18A1-4E88-A935-01F6B217168A}"/>
    <cellStyle name="Currency-- 69 3" xfId="29436" xr:uid="{0F2F6E0D-7C37-4AC1-BF21-84855CF71C9A}"/>
    <cellStyle name="Currency-- 69 4" xfId="36800" xr:uid="{4A076710-A9FC-49A1-AA87-73C177A6B12F}"/>
    <cellStyle name="Currency-- 69 5" xfId="41932" xr:uid="{D687AB57-F608-4BB6-B836-4AA6D1C91105}"/>
    <cellStyle name="Currency 7" xfId="2121" xr:uid="{00000000-0005-0000-0000-0000EC050000}"/>
    <cellStyle name="Currency-- 7" xfId="11489" xr:uid="{A4552260-5F33-4434-95F9-20D1F225C9F7}"/>
    <cellStyle name="Currency-- 7 10" xfId="40493" xr:uid="{99C1E708-B682-4755-804B-3633C8AD31F2}"/>
    <cellStyle name="Currency 7 2" xfId="2122" xr:uid="{00000000-0005-0000-0000-0000ED050000}"/>
    <cellStyle name="Currency-- 7 2" xfId="11231" xr:uid="{61A6A281-CCD5-4E75-8C6F-76F57668AA9E}"/>
    <cellStyle name="Currency-- 7 3" xfId="22815" xr:uid="{15248AC7-EF7D-4CB4-B5BD-6F6BF38896D8}"/>
    <cellStyle name="Currency-- 7 4" xfId="10951" xr:uid="{E4B80686-FDD4-43B8-8099-21C65F8F9A1D}"/>
    <cellStyle name="Currency-- 7 5" xfId="10648" xr:uid="{11B20AC0-E09A-4443-AE32-C6A5333FEAAD}"/>
    <cellStyle name="Currency-- 7 6" xfId="30687" xr:uid="{0B50597D-86A0-4D89-90A7-EF40DC7402CB}"/>
    <cellStyle name="Currency-- 7 7" xfId="27126" xr:uid="{369F806F-5072-44C3-90E7-46ECAB8BE1E6}"/>
    <cellStyle name="Currency-- 7 8" xfId="20751" xr:uid="{79165C73-1904-4403-AE0B-BC28C306B3FF}"/>
    <cellStyle name="Currency-- 7 9" xfId="24071" xr:uid="{8EB0DDC0-8EB8-438F-99EC-3A8E1DA63786}"/>
    <cellStyle name="Currency-- 70" xfId="12675" xr:uid="{9F9CA2C6-A889-41A9-852F-FF15B7E8A371}"/>
    <cellStyle name="Currency-- 70 2" xfId="21117" xr:uid="{D829ECDC-DC41-45A9-ADFA-76E4B230A84C}"/>
    <cellStyle name="Currency-- 70 3" xfId="29103" xr:uid="{B64DC741-DF21-4E04-A723-3D80245F0518}"/>
    <cellStyle name="Currency-- 70 4" xfId="36509" xr:uid="{95EF76CE-6514-4D1F-A07F-44D687A69FB6}"/>
    <cellStyle name="Currency-- 70 5" xfId="41603" xr:uid="{10085403-108A-4F67-B0E4-67C1159E556B}"/>
    <cellStyle name="Currency-- 71" xfId="13057" xr:uid="{914D0F0A-2727-4F6A-83E6-6ED078561630}"/>
    <cellStyle name="Currency-- 71 2" xfId="21493" xr:uid="{D26817CC-2AF1-4142-96BC-7F5894F54239}"/>
    <cellStyle name="Currency-- 71 3" xfId="29437" xr:uid="{BCC08402-7325-43FB-A5C4-D7363068E3D5}"/>
    <cellStyle name="Currency-- 71 4" xfId="36801" xr:uid="{181CFEBD-F9EF-4C9F-BC6C-025C73CB66D5}"/>
    <cellStyle name="Currency-- 71 5" xfId="41933" xr:uid="{9EA675E4-687C-4EFE-849B-27BB99AF4489}"/>
    <cellStyle name="Currency-- 72" xfId="12680" xr:uid="{DDCC4AA0-3A84-4368-8CC7-1894F56284BC}"/>
    <cellStyle name="Currency-- 72 2" xfId="21122" xr:uid="{5C0A123B-C1FA-4C50-B42F-611661C6482B}"/>
    <cellStyle name="Currency-- 72 3" xfId="29108" xr:uid="{327CE4C1-B0D8-4EC8-B15B-8F23238A63D5}"/>
    <cellStyle name="Currency-- 72 4" xfId="36514" xr:uid="{3078E6EC-E68D-43F1-85B8-1B20567605C5}"/>
    <cellStyle name="Currency-- 72 5" xfId="41608" xr:uid="{DC7D4DCA-5D43-44A4-AFFB-DEB89A6DD529}"/>
    <cellStyle name="Currency-- 73" xfId="14221" xr:uid="{908D2B91-F974-41BE-A50C-6409EA482001}"/>
    <cellStyle name="Currency-- 73 2" xfId="22656" xr:uid="{4566A7D5-EFF9-45F6-B367-5CC83F006908}"/>
    <cellStyle name="Currency-- 73 3" xfId="30594" xr:uid="{A57E741A-24C7-40C2-A817-86B87961BE38}"/>
    <cellStyle name="Currency-- 73 4" xfId="37944" xr:uid="{1D35D689-A700-426C-A2CF-4AA81B4675E1}"/>
    <cellStyle name="Currency-- 73 5" xfId="43084" xr:uid="{85180E5D-D2A6-4F44-8A3E-E99393628167}"/>
    <cellStyle name="Currency-- 74" xfId="9844" xr:uid="{165E7135-0D9E-4EE2-9C54-57642433F04B}"/>
    <cellStyle name="Currency-- 75" xfId="10201" xr:uid="{1ED0954A-41A1-499D-B904-CD5EC013C2F6}"/>
    <cellStyle name="Currency-- 76" xfId="9846" xr:uid="{D3B1368C-CE4A-48EE-A3AF-22A207C16140}"/>
    <cellStyle name="Currency-- 77" xfId="10198" xr:uid="{3AB1DB1A-D7F3-485C-8AB4-225800CCA5A1}"/>
    <cellStyle name="Currency-- 78" xfId="9848" xr:uid="{C18B38A6-7E64-49AF-8EE6-48DCDAC59022}"/>
    <cellStyle name="Currency-- 79" xfId="10199" xr:uid="{DF988AB4-1E7F-4CA5-B969-DA68EC8FA3BE}"/>
    <cellStyle name="Currency 8" xfId="2123" xr:uid="{00000000-0005-0000-0000-0000EE050000}"/>
    <cellStyle name="Currency-- 8" xfId="11642" xr:uid="{8A40B487-9360-4C29-B0C4-067013E91419}"/>
    <cellStyle name="Currency-- 8 10" xfId="40625" xr:uid="{EE84C499-CA0D-4AC7-98B7-6C378FFA1AD7}"/>
    <cellStyle name="Currency 8 2" xfId="2124" xr:uid="{00000000-0005-0000-0000-0000EF050000}"/>
    <cellStyle name="Currency-- 8 2" xfId="20095" xr:uid="{490C9E19-4C96-498F-BC65-CF5589FA953D}"/>
    <cellStyle name="Currency 8 2 2" xfId="2125" xr:uid="{00000000-0005-0000-0000-0000F0050000}"/>
    <cellStyle name="Currency 8 2 2 2" xfId="2126" xr:uid="{00000000-0005-0000-0000-0000F1050000}"/>
    <cellStyle name="Currency 8 2 2 2 2" xfId="2127" xr:uid="{00000000-0005-0000-0000-0000F2050000}"/>
    <cellStyle name="Currency 8 2 2 3" xfId="2128" xr:uid="{00000000-0005-0000-0000-0000F3050000}"/>
    <cellStyle name="Currency 8 2 3" xfId="2129" xr:uid="{00000000-0005-0000-0000-0000F4050000}"/>
    <cellStyle name="Currency 8 2 3 2" xfId="2130" xr:uid="{00000000-0005-0000-0000-0000F5050000}"/>
    <cellStyle name="Currency 8 2 4" xfId="2131" xr:uid="{00000000-0005-0000-0000-0000F6050000}"/>
    <cellStyle name="Currency 8 3" xfId="2132" xr:uid="{00000000-0005-0000-0000-0000F7050000}"/>
    <cellStyle name="Currency-- 8 3" xfId="22961" xr:uid="{E7825378-0F98-4564-99F8-F220EE550461}"/>
    <cellStyle name="Currency 8 3 2" xfId="2133" xr:uid="{00000000-0005-0000-0000-0000F8050000}"/>
    <cellStyle name="Currency 8 3 2 2" xfId="2134" xr:uid="{00000000-0005-0000-0000-0000F9050000}"/>
    <cellStyle name="Currency 8 3 2 2 2" xfId="2135" xr:uid="{00000000-0005-0000-0000-0000FA050000}"/>
    <cellStyle name="Currency 8 3 2 3" xfId="2136" xr:uid="{00000000-0005-0000-0000-0000FB050000}"/>
    <cellStyle name="Currency 8 3 3" xfId="2137" xr:uid="{00000000-0005-0000-0000-0000FC050000}"/>
    <cellStyle name="Currency 8 3 3 2" xfId="2138" xr:uid="{00000000-0005-0000-0000-0000FD050000}"/>
    <cellStyle name="Currency 8 3 4" xfId="2139" xr:uid="{00000000-0005-0000-0000-0000FE050000}"/>
    <cellStyle name="Currency 8 4" xfId="2140" xr:uid="{00000000-0005-0000-0000-0000FF050000}"/>
    <cellStyle name="Currency-- 8 4" xfId="11059" xr:uid="{5D8AF790-9942-41E1-93F2-9D76F330E2A9}"/>
    <cellStyle name="Currency 8 4 2" xfId="2141" xr:uid="{00000000-0005-0000-0000-000000060000}"/>
    <cellStyle name="Currency 8 4 2 2" xfId="2142" xr:uid="{00000000-0005-0000-0000-000001060000}"/>
    <cellStyle name="Currency 8 4 3" xfId="2143" xr:uid="{00000000-0005-0000-0000-000002060000}"/>
    <cellStyle name="Currency 8 5" xfId="2144" xr:uid="{00000000-0005-0000-0000-000003060000}"/>
    <cellStyle name="Currency-- 8 5" xfId="28124" xr:uid="{8C660F9D-F624-4667-8CE9-90D169C1E31F}"/>
    <cellStyle name="Currency 8 5 2" xfId="2145" xr:uid="{00000000-0005-0000-0000-000004060000}"/>
    <cellStyle name="Currency 8 6" xfId="2146" xr:uid="{00000000-0005-0000-0000-000005060000}"/>
    <cellStyle name="Currency-- 8 6" xfId="30799" xr:uid="{F152B0BB-738F-4CF4-8D83-E3E666154BEF}"/>
    <cellStyle name="Currency 8 7" xfId="2147" xr:uid="{00000000-0005-0000-0000-000006060000}"/>
    <cellStyle name="Currency-- 8 7" xfId="33200" xr:uid="{72EB048E-180E-4D72-B09A-16C14C2FB7C7}"/>
    <cellStyle name="Currency-- 8 8" xfId="35602" xr:uid="{49045977-DE3C-43D8-B6DD-61CDB6E0982C}"/>
    <cellStyle name="Currency-- 8 9" xfId="38034" xr:uid="{6C5C3C99-27DE-48D1-849B-1C583D6257AF}"/>
    <cellStyle name="Currency-- 80" xfId="9849" xr:uid="{CC7B33A7-1E8E-4BA2-98FB-AFA54218EE96}"/>
    <cellStyle name="Currency-- 81" xfId="10200" xr:uid="{C941660B-7EA9-4FC5-9A1A-19C389D9578D}"/>
    <cellStyle name="Currency 9" xfId="2148" xr:uid="{00000000-0005-0000-0000-000007060000}"/>
    <cellStyle name="Currency-- 9" xfId="11491" xr:uid="{F5EAEF61-9A00-4241-A87E-CA5A8256AAAF}"/>
    <cellStyle name="Currency-- 9 10" xfId="40495" xr:uid="{3D4467B8-6781-4B2F-BCC7-11E4AD6CA279}"/>
    <cellStyle name="Currency 9 2" xfId="2149" xr:uid="{00000000-0005-0000-0000-000008060000}"/>
    <cellStyle name="Currency-- 9 2" xfId="10108" xr:uid="{1B9AD335-9087-4870-9FB6-4142B9D2BA4F}"/>
    <cellStyle name="Currency 9 2 2" xfId="2150" xr:uid="{00000000-0005-0000-0000-000009060000}"/>
    <cellStyle name="Currency 9 2 2 2" xfId="2151" xr:uid="{00000000-0005-0000-0000-00000A060000}"/>
    <cellStyle name="Currency 9 2 2 2 2" xfId="2152" xr:uid="{00000000-0005-0000-0000-00000B060000}"/>
    <cellStyle name="Currency 9 2 2 3" xfId="2153" xr:uid="{00000000-0005-0000-0000-00000C060000}"/>
    <cellStyle name="Currency 9 2 3" xfId="2154" xr:uid="{00000000-0005-0000-0000-00000D060000}"/>
    <cellStyle name="Currency 9 2 3 2" xfId="2155" xr:uid="{00000000-0005-0000-0000-00000E060000}"/>
    <cellStyle name="Currency 9 2 4" xfId="2156" xr:uid="{00000000-0005-0000-0000-00000F060000}"/>
    <cellStyle name="Currency 9 3" xfId="2157" xr:uid="{00000000-0005-0000-0000-000010060000}"/>
    <cellStyle name="Currency-- 9 3" xfId="22817" xr:uid="{D583CBDE-45D8-42FF-BDC8-EBE685FA1F4B}"/>
    <cellStyle name="Currency 9 3 2" xfId="2158" xr:uid="{00000000-0005-0000-0000-000011060000}"/>
    <cellStyle name="Currency 9 3 2 2" xfId="2159" xr:uid="{00000000-0005-0000-0000-000012060000}"/>
    <cellStyle name="Currency 9 3 2 2 2" xfId="2160" xr:uid="{00000000-0005-0000-0000-000013060000}"/>
    <cellStyle name="Currency 9 3 2 3" xfId="2161" xr:uid="{00000000-0005-0000-0000-000014060000}"/>
    <cellStyle name="Currency 9 3 3" xfId="2162" xr:uid="{00000000-0005-0000-0000-000015060000}"/>
    <cellStyle name="Currency 9 3 3 2" xfId="2163" xr:uid="{00000000-0005-0000-0000-000016060000}"/>
    <cellStyle name="Currency 9 3 4" xfId="2164" xr:uid="{00000000-0005-0000-0000-000017060000}"/>
    <cellStyle name="Currency 9 4" xfId="2165" xr:uid="{00000000-0005-0000-0000-000018060000}"/>
    <cellStyle name="Currency-- 9 4" xfId="10953" xr:uid="{EF7DC4A8-71F2-48F5-9D36-F06294E7DF3D}"/>
    <cellStyle name="Currency 9 4 2" xfId="2166" xr:uid="{00000000-0005-0000-0000-000019060000}"/>
    <cellStyle name="Currency 9 4 2 2" xfId="2167" xr:uid="{00000000-0005-0000-0000-00001A060000}"/>
    <cellStyle name="Currency 9 4 3" xfId="2168" xr:uid="{00000000-0005-0000-0000-00001B060000}"/>
    <cellStyle name="Currency 9 5" xfId="2169" xr:uid="{00000000-0005-0000-0000-00001C060000}"/>
    <cellStyle name="Currency-- 9 5" xfId="10650" xr:uid="{FEE1D40A-36EE-41D6-901F-E5E472D023DD}"/>
    <cellStyle name="Currency 9 5 2" xfId="2170" xr:uid="{00000000-0005-0000-0000-00001D060000}"/>
    <cellStyle name="Currency 9 6" xfId="2171" xr:uid="{00000000-0005-0000-0000-00001E060000}"/>
    <cellStyle name="Currency-- 9 6" xfId="30689" xr:uid="{66FA08B8-967D-45CB-BFB8-AAEA11D2A182}"/>
    <cellStyle name="Currency-- 9 7" xfId="18603" xr:uid="{069C5766-A649-466D-9D7E-1285F902A905}"/>
    <cellStyle name="Currency-- 9 8" xfId="20754" xr:uid="{851328B3-5C68-4043-BEB0-2F54A53D6749}"/>
    <cellStyle name="Currency-- 9 9" xfId="24074" xr:uid="{EC7C5DB3-687F-4093-B6DF-E49762FE25D8}"/>
    <cellStyle name="Currency Per Share" xfId="2172" xr:uid="{00000000-0005-0000-0000-00001F060000}"/>
    <cellStyle name="Currency0" xfId="2174" xr:uid="{00000000-0005-0000-0000-000020060000}"/>
    <cellStyle name="Currency2" xfId="2175" xr:uid="{00000000-0005-0000-0000-000021060000}"/>
    <cellStyle name="CUS.Work.Area" xfId="2176" xr:uid="{00000000-0005-0000-0000-000022060000}"/>
    <cellStyle name="Dash" xfId="2177" xr:uid="{00000000-0005-0000-0000-000023060000}"/>
    <cellStyle name="Data" xfId="2178" xr:uid="{00000000-0005-0000-0000-000024060000}"/>
    <cellStyle name="Data 10" xfId="12604" xr:uid="{C91BE01A-9A8F-420F-9DAF-63D9509391E9}"/>
    <cellStyle name="Data 10 2" xfId="15630" xr:uid="{98B553A0-9C52-466D-884D-6BFFB7BDBD96}"/>
    <cellStyle name="Data 10 3" xfId="21051" xr:uid="{BEE1ED27-69B7-4E12-8458-BC02EEC5BF5D}"/>
    <cellStyle name="Data 10 4" xfId="29041" xr:uid="{2CE0CBC2-4AB1-4148-BC00-4EB168006A38}"/>
    <cellStyle name="Data 10 5" xfId="38938" xr:uid="{5FC42E72-5241-4E60-98C2-4898BFB8B232}"/>
    <cellStyle name="Data 10 6" xfId="41541" xr:uid="{DC5EDB08-413D-4C70-AECA-D8FA0E525F3C}"/>
    <cellStyle name="Data 11" xfId="13005" xr:uid="{6793148B-2E12-46F0-967F-81C25838D9E5}"/>
    <cellStyle name="Data 11 2" xfId="16030" xr:uid="{0D46C1DA-22A5-4C1A-81E6-8D6D944FCF9A}"/>
    <cellStyle name="Data 11 3" xfId="21441" xr:uid="{FDA46988-7306-496B-BB7C-92F6329B4AFD}"/>
    <cellStyle name="Data 11 4" xfId="29385" xr:uid="{5417EAD2-FD3C-4741-9C41-F7CE1FF9E38C}"/>
    <cellStyle name="Data 11 5" xfId="39248" xr:uid="{F4F76849-FA94-49F6-BFF7-6DFC7D17E40B}"/>
    <cellStyle name="Data 11 6" xfId="41881" xr:uid="{D59AF6E2-B95A-4C4C-AE1E-140ABB0F4BA4}"/>
    <cellStyle name="Data 12" xfId="13036" xr:uid="{B1447071-587E-417F-88B3-ED5731552250}"/>
    <cellStyle name="Data 12 2" xfId="16060" xr:uid="{32A6B1D9-74B6-4267-B52E-D07002CDC4DC}"/>
    <cellStyle name="Data 12 3" xfId="21472" xr:uid="{7F516858-90A5-4B0E-A614-182C4FA89DAC}"/>
    <cellStyle name="Data 12 4" xfId="29416" xr:uid="{31FD35B7-6F2F-420C-857E-015A9D563782}"/>
    <cellStyle name="Data 12 5" xfId="39271" xr:uid="{5D26494C-A57F-48A0-9406-24A8A7E989FB}"/>
    <cellStyle name="Data 12 6" xfId="41912" xr:uid="{FE8925B4-E195-4DC6-858A-5473366D6F87}"/>
    <cellStyle name="Data 13" xfId="13049" xr:uid="{16237F38-B97A-4FD5-9B1A-76C5D45A6D36}"/>
    <cellStyle name="Data 13 2" xfId="16073" xr:uid="{ED562DF5-C3E9-4EC0-9FB5-68DA71B7AE3B}"/>
    <cellStyle name="Data 13 3" xfId="21485" xr:uid="{0F4F51E0-505C-4ADA-AAB2-718F5D16B4A0}"/>
    <cellStyle name="Data 13 4" xfId="29429" xr:uid="{439C60BE-B244-46E8-B3C8-BD9C22D47F88}"/>
    <cellStyle name="Data 13 5" xfId="39282" xr:uid="{EE92476A-C581-4DC4-AC2B-790E81E17151}"/>
    <cellStyle name="Data 13 6" xfId="41925" xr:uid="{3A002E39-7DDF-4134-AD69-D2D1D10C9DB1}"/>
    <cellStyle name="Data 14" xfId="13052" xr:uid="{23B6AC85-AAAE-4DD4-BB2B-D3049432FD8D}"/>
    <cellStyle name="Data 14 2" xfId="16076" xr:uid="{CC6B5246-ACB6-4D83-9AC8-922ED94AE978}"/>
    <cellStyle name="Data 14 3" xfId="21488" xr:uid="{E9748C57-D94C-487B-BEFB-A77FD93D11A8}"/>
    <cellStyle name="Data 14 4" xfId="29432" xr:uid="{E6473CFC-A632-4C23-B43C-A19090E1EF06}"/>
    <cellStyle name="Data 14 5" xfId="39284" xr:uid="{55D61F30-0A64-4B99-AB61-DE59B3D54AB4}"/>
    <cellStyle name="Data 14 6" xfId="41928" xr:uid="{50CD2912-5586-4865-B5A7-D2A2B2C7629D}"/>
    <cellStyle name="Data 15" xfId="9817" xr:uid="{B1897A05-2A8E-40E2-816C-448FA49348ED}"/>
    <cellStyle name="Data 2" xfId="2179" xr:uid="{00000000-0005-0000-0000-000025060000}"/>
    <cellStyle name="Data 2 10" xfId="13035" xr:uid="{465073DE-F6EA-4739-B35B-79401C4CA024}"/>
    <cellStyle name="Data 2 10 2" xfId="16059" xr:uid="{4B6417AF-707B-4F58-BA63-A966199EF376}"/>
    <cellStyle name="Data 2 10 3" xfId="21471" xr:uid="{6A502299-03AD-43E6-AD5B-1E9D3982A022}"/>
    <cellStyle name="Data 2 10 4" xfId="29415" xr:uid="{C86A9B66-48C1-411F-857A-084D2EA4D4E2}"/>
    <cellStyle name="Data 2 10 5" xfId="39270" xr:uid="{E7D9E3B5-6F59-4B7F-925C-91811F61033D}"/>
    <cellStyle name="Data 2 10 6" xfId="41911" xr:uid="{D26C366D-56D4-4805-889E-49D56572533E}"/>
    <cellStyle name="Data 2 11" xfId="13048" xr:uid="{75FFE372-4D4F-4219-862A-F953DA3FC770}"/>
    <cellStyle name="Data 2 11 2" xfId="16072" xr:uid="{76C5EEA9-1A99-4BB5-AEB1-0B498D73A050}"/>
    <cellStyle name="Data 2 11 3" xfId="21484" xr:uid="{88CEA11B-B7F1-4B0E-A33F-D253CCD7302A}"/>
    <cellStyle name="Data 2 11 4" xfId="29428" xr:uid="{3F2E41EC-5952-4288-B788-33F1E19B0143}"/>
    <cellStyle name="Data 2 11 5" xfId="39281" xr:uid="{59E9E706-06FF-46FB-A414-E796C3496496}"/>
    <cellStyle name="Data 2 11 6" xfId="41924" xr:uid="{C626DF85-A066-4C19-A36F-C2003AC868FB}"/>
    <cellStyle name="Data 2 12" xfId="13051" xr:uid="{27227C71-AAA6-4DDF-9E75-72F1AE759004}"/>
    <cellStyle name="Data 2 12 2" xfId="16075" xr:uid="{5A0800ED-9667-41C2-A6D1-DFAED9B09337}"/>
    <cellStyle name="Data 2 12 3" xfId="21487" xr:uid="{42693CA1-1D83-4303-9946-C3744D8A97AD}"/>
    <cellStyle name="Data 2 12 4" xfId="29431" xr:uid="{EF150C55-025F-4139-9E64-8F252DD89C36}"/>
    <cellStyle name="Data 2 12 5" xfId="39283" xr:uid="{4B2A5A60-F60F-4604-8ED1-9CA7DF9E4CAA}"/>
    <cellStyle name="Data 2 12 6" xfId="41927" xr:uid="{6867A84B-A7AF-44E7-A82C-0BEDAC6061A9}"/>
    <cellStyle name="Data 2 13" xfId="9818" xr:uid="{CF5680F2-5C99-467A-A5B6-B00567BEEB04}"/>
    <cellStyle name="Data 2 2" xfId="11473" xr:uid="{AA245F1C-09E4-48B0-B295-E2D1A4465D2E}"/>
    <cellStyle name="Data 2 2 2" xfId="14544" xr:uid="{DB570419-F1AB-4212-9501-C038389CDF4C}"/>
    <cellStyle name="Data 2 2 3" xfId="10091" xr:uid="{945E0B3F-A09C-4EC6-B023-0E2D0FC860A9}"/>
    <cellStyle name="Data 2 2 4" xfId="10632" xr:uid="{89ECCD8E-EE90-4C1E-8839-164D2502D149}"/>
    <cellStyle name="Data 2 2 5" xfId="24025" xr:uid="{A03B73CD-9743-4977-834F-FEC6BB06F115}"/>
    <cellStyle name="Data 2 2 6" xfId="26843" xr:uid="{4AF459C8-7938-408B-87F7-AD4ACDB5F15A}"/>
    <cellStyle name="Data 2 3" xfId="11641" xr:uid="{624B4E8A-46C3-4A15-AC81-5961DB68A01A}"/>
    <cellStyle name="Data 2 3 2" xfId="14696" xr:uid="{50ECE46B-22E9-43DE-ADC0-74882382B786}"/>
    <cellStyle name="Data 2 3 3" xfId="20094" xr:uid="{34D97DBD-F780-4217-9F44-B54F4986A598}"/>
    <cellStyle name="Data 2 3 4" xfId="28123" xr:uid="{F56F8DCF-F921-4C82-B825-A424668DB063}"/>
    <cellStyle name="Data 2 3 5" xfId="38033" xr:uid="{2F7318A7-43BB-40FC-8242-DFEEAA41A700}"/>
    <cellStyle name="Data 2 3 6" xfId="40624" xr:uid="{7C25C277-58BC-49AE-BD95-9F8C372D8BFB}"/>
    <cellStyle name="Data 2 4" xfId="11509" xr:uid="{F9F77362-4159-4897-A564-88D7C8811833}"/>
    <cellStyle name="Data 2 4 2" xfId="14574" xr:uid="{9F7516DB-8396-4D3C-BF9F-8D1696EF1D3B}"/>
    <cellStyle name="Data 2 4 3" xfId="10124" xr:uid="{BC5C1FE4-98C5-41A2-8F91-9BF7F0D1A40F}"/>
    <cellStyle name="Data 2 4 4" xfId="21707" xr:uid="{288CA583-635D-4F9E-86D3-4E717CF15FB1}"/>
    <cellStyle name="Data 2 4 5" xfId="24107" xr:uid="{C2DF013B-5521-4FB0-92C4-355178948E37}"/>
    <cellStyle name="Data 2 4 6" xfId="40511" xr:uid="{5CBF2B30-05B6-4362-B4E3-2B0853E08682}"/>
    <cellStyle name="Data 2 5" xfId="12933" xr:uid="{82A66234-283D-45F2-83D0-C6D3E4BB14C2}"/>
    <cellStyle name="Data 2 5 2" xfId="15958" xr:uid="{170E850C-7B79-4F82-97A9-07895D28AAB0}"/>
    <cellStyle name="Data 2 5 3" xfId="21370" xr:uid="{E785B32F-B894-4794-B027-58D3208291AE}"/>
    <cellStyle name="Data 2 5 4" xfId="29315" xr:uid="{68A7476C-69BC-4ADE-A54D-E7E26862F74F}"/>
    <cellStyle name="Data 2 5 5" xfId="39190" xr:uid="{9B8609BD-C362-4EA0-9263-9E425F18D337}"/>
    <cellStyle name="Data 2 5 6" xfId="41811" xr:uid="{6F9C61C8-5A05-4901-82AF-F5F6D4103E3A}"/>
    <cellStyle name="Data 2 6" xfId="12955" xr:uid="{93CAB520-7B8B-4BB8-A524-A613C61A01E4}"/>
    <cellStyle name="Data 2 6 2" xfId="15980" xr:uid="{0FE7C5D4-B482-481A-B21D-10A9DCDAF246}"/>
    <cellStyle name="Data 2 6 3" xfId="21392" xr:uid="{12CC09E2-F1B7-4E69-935C-9BED4B66C2AF}"/>
    <cellStyle name="Data 2 6 4" xfId="29337" xr:uid="{4831A8B3-1F14-4C9E-AAF0-49D7527AECF7}"/>
    <cellStyle name="Data 2 6 5" xfId="39208" xr:uid="{B677887A-E558-43B5-98C0-6763BB02598F}"/>
    <cellStyle name="Data 2 6 6" xfId="41833" xr:uid="{19AA3855-5B52-4C97-A012-68D4883D3AC5}"/>
    <cellStyle name="Data 2 7" xfId="12588" xr:uid="{EF81F112-5F20-485D-9F2F-0B91BDE0C8BC}"/>
    <cellStyle name="Data 2 7 2" xfId="15614" xr:uid="{F2D496E8-5BF8-46F5-98AD-B03A0577CEFB}"/>
    <cellStyle name="Data 2 7 3" xfId="21035" xr:uid="{8C7E5E61-F2B9-4E1E-9592-C9B5DA8AD71F}"/>
    <cellStyle name="Data 2 7 4" xfId="29025" xr:uid="{BA3C308F-F429-4174-B3DB-C8E23C91B139}"/>
    <cellStyle name="Data 2 7 5" xfId="38925" xr:uid="{18D4DFA3-AB7A-4D3D-86C4-E608BC0D12CF}"/>
    <cellStyle name="Data 2 7 6" xfId="41525" xr:uid="{33B2EDC9-F796-487D-BF77-93D31076DB94}"/>
    <cellStyle name="Data 2 8" xfId="12603" xr:uid="{B3958AFD-1556-4DBC-99F7-352B18C652AE}"/>
    <cellStyle name="Data 2 8 2" xfId="15629" xr:uid="{6C503A82-23F0-4218-B0BE-865C57DAA494}"/>
    <cellStyle name="Data 2 8 3" xfId="21050" xr:uid="{ED379713-C795-404D-871C-DB12498B54F2}"/>
    <cellStyle name="Data 2 8 4" xfId="29040" xr:uid="{7D9E3972-213A-446B-B1D5-798F8F5246DD}"/>
    <cellStyle name="Data 2 8 5" xfId="38937" xr:uid="{CAE7E354-F232-4D95-97ED-E0304CCF9075}"/>
    <cellStyle name="Data 2 8 6" xfId="41540" xr:uid="{12D54329-6AE5-4989-8A53-5AE5E0BABC68}"/>
    <cellStyle name="Data 2 9" xfId="13004" xr:uid="{95C41D32-B1AF-43AB-B4B0-67F6F477C633}"/>
    <cellStyle name="Data 2 9 2" xfId="16029" xr:uid="{DE53126E-B59A-40F0-9BC5-B009B3D4B100}"/>
    <cellStyle name="Data 2 9 3" xfId="21440" xr:uid="{681325C3-9E71-4DB0-BF6F-0848362672BE}"/>
    <cellStyle name="Data 2 9 4" xfId="29384" xr:uid="{46BB3834-C4DF-4350-9257-D8C1A7EA678E}"/>
    <cellStyle name="Data 2 9 5" xfId="39247" xr:uid="{140C40F7-44E6-4244-9B36-9A70EFD36AED}"/>
    <cellStyle name="Data 2 9 6" xfId="41880" xr:uid="{FC932C80-44D7-4AFB-86E0-44945C32E33F}"/>
    <cellStyle name="Data 3" xfId="2180" xr:uid="{00000000-0005-0000-0000-000026060000}"/>
    <cellStyle name="Data 4" xfId="11474" xr:uid="{C52D0216-5D09-4E5F-9634-6D88BE637456}"/>
    <cellStyle name="Data 4 2" xfId="14545" xr:uid="{CF8A622D-46CD-498E-BD20-FB883B837F61}"/>
    <cellStyle name="Data 4 3" xfId="10092" xr:uid="{B498F4CF-6039-41D8-A342-C8FC63F09961}"/>
    <cellStyle name="Data 4 4" xfId="10633" xr:uid="{030DB689-A86C-4A24-8CC7-731DFC0B7A8B}"/>
    <cellStyle name="Data 4 5" xfId="24026" xr:uid="{58C52DD5-ECE2-45D8-87E4-0EA2F6BAB2E2}"/>
    <cellStyle name="Data 4 6" xfId="26834" xr:uid="{CE02F5F5-7AEC-4318-8E37-14BC61F46AB2}"/>
    <cellStyle name="Data 5" xfId="11643" xr:uid="{82227FC4-8EDA-4219-9CC8-DA7404C3EA26}"/>
    <cellStyle name="Data 5 2" xfId="14698" xr:uid="{FA1DAE8D-328B-49B6-854C-5E39550A50ED}"/>
    <cellStyle name="Data 5 3" xfId="20096" xr:uid="{C636EB8A-0834-4162-B727-DD51C5717953}"/>
    <cellStyle name="Data 5 4" xfId="28125" xr:uid="{ADC29604-3398-4844-9FEB-F7AFD9934247}"/>
    <cellStyle name="Data 5 5" xfId="38035" xr:uid="{77C34A62-1D6B-4B3F-8B16-9DB83AF559E9}"/>
    <cellStyle name="Data 5 6" xfId="40626" xr:uid="{31C55F7E-EDBA-487D-85AE-A39CB48F3BC2}"/>
    <cellStyle name="Data 6" xfId="11510" xr:uid="{9B7BA992-6E3A-444D-9DBE-97C088274491}"/>
    <cellStyle name="Data 6 2" xfId="14575" xr:uid="{62AA9A3B-AD98-4253-B291-36F1B248A592}"/>
    <cellStyle name="Data 6 3" xfId="10125" xr:uid="{E1DEAFDE-40BA-4668-89CD-4BD50F1194D8}"/>
    <cellStyle name="Data 6 4" xfId="11109" xr:uid="{9A77A0AE-57A8-4E3E-926C-A8BF1867FB39}"/>
    <cellStyle name="Data 6 5" xfId="24108" xr:uid="{B7BF91CA-0205-43A3-A435-1D331F6491B5}"/>
    <cellStyle name="Data 6 6" xfId="40512" xr:uid="{7F936701-0AFD-44B2-AA3D-BE3B8568B221}"/>
    <cellStyle name="Data 7" xfId="12934" xr:uid="{F6032050-DAD7-4A7D-B21D-DF7EA4E7D46E}"/>
    <cellStyle name="Data 7 2" xfId="15959" xr:uid="{9152B948-F87D-4E81-86DC-78B4C36A8EC0}"/>
    <cellStyle name="Data 7 3" xfId="21371" xr:uid="{81E7F3AE-FABA-4155-AA7A-CCE38817C1DB}"/>
    <cellStyle name="Data 7 4" xfId="29316" xr:uid="{05763BCB-8B7B-4078-87EE-DEB1CDB0A29C}"/>
    <cellStyle name="Data 7 5" xfId="39191" xr:uid="{FD365C2F-C2E4-4C36-BDCE-39984E274660}"/>
    <cellStyle name="Data 7 6" xfId="41812" xr:uid="{A553C697-B220-4472-99EC-E90B773A705F}"/>
    <cellStyle name="Data 8" xfId="12956" xr:uid="{C25504FD-CC6D-4D1D-AFC6-B373E0E30997}"/>
    <cellStyle name="Data 8 2" xfId="15981" xr:uid="{C7CCEC9E-B5D3-4D1B-B210-884C7BA6496A}"/>
    <cellStyle name="Data 8 3" xfId="21393" xr:uid="{E72E47E7-78D8-44DF-98A7-0CA0127A7081}"/>
    <cellStyle name="Data 8 4" xfId="29338" xr:uid="{AA057CA8-A72B-4C5A-ACD5-431B78A8CA65}"/>
    <cellStyle name="Data 8 5" xfId="39209" xr:uid="{C6F3C84F-D219-4D2F-BE88-CDA639471F5C}"/>
    <cellStyle name="Data 8 6" xfId="41834" xr:uid="{8861B936-424C-48B2-B542-EF9131FE766F}"/>
    <cellStyle name="Data 9" xfId="12589" xr:uid="{22852A4D-83E0-4442-B8BF-99057E8397B1}"/>
    <cellStyle name="Data 9 2" xfId="15615" xr:uid="{DF703219-6A64-479C-AD6E-17E6EEAFFA97}"/>
    <cellStyle name="Data 9 3" xfId="21036" xr:uid="{8097648A-ECFE-42F1-949C-A482D2027AB7}"/>
    <cellStyle name="Data 9 4" xfId="29026" xr:uid="{36ED3DD2-D3BE-42F6-A78D-DAE3F244DCE8}"/>
    <cellStyle name="Data 9 5" xfId="38926" xr:uid="{41030F1B-0AAC-437E-B7A3-2752DBE7E245}"/>
    <cellStyle name="Data 9 6" xfId="41526" xr:uid="{7AB748ED-70EE-4199-ABF4-779B57E10B25}"/>
    <cellStyle name="Date" xfId="2181" xr:uid="{00000000-0005-0000-0000-000027060000}"/>
    <cellStyle name="Date [mm-dd-yyyy]" xfId="2183" xr:uid="{00000000-0005-0000-0000-000028060000}"/>
    <cellStyle name="Date [mm-dd-yyyy] 2" xfId="2184" xr:uid="{00000000-0005-0000-0000-000029060000}"/>
    <cellStyle name="Date [mm-d-yyyy]" xfId="2182" xr:uid="{00000000-0005-0000-0000-00002A060000}"/>
    <cellStyle name="Date [mm-d-yyyy] 2" xfId="5696" xr:uid="{00000000-0005-0000-0000-00002B060000}"/>
    <cellStyle name="Date [mm-d-yyyy] 2 10" xfId="12438" xr:uid="{146C762B-9086-4A2C-A8C0-B983E5526455}"/>
    <cellStyle name="Date [mm-d-yyyy] 2 10 2" xfId="15470" xr:uid="{928CCAEB-2E5C-4F16-B98D-41F3086A4BEB}"/>
    <cellStyle name="Date [mm-d-yyyy] 2 10 3" xfId="20886" xr:uid="{2B1EB9D5-5A39-42A1-9AA6-4E75F21214A0}"/>
    <cellStyle name="Date [mm-d-yyyy] 2 10 4" xfId="28882" xr:uid="{F35C9CCC-7961-4558-8AE1-96A0F4481B28}"/>
    <cellStyle name="Date [mm-d-yyyy] 2 10 5" xfId="38788" xr:uid="{140889FE-742A-4B95-B24C-619DFF74FA5D}"/>
    <cellStyle name="Date [mm-d-yyyy] 2 10 6" xfId="41384" xr:uid="{2E87BF12-43C2-4074-B225-33C7B6FB3B6D}"/>
    <cellStyle name="Date [mm-d-yyyy] 2 11" xfId="12442" xr:uid="{98234E71-7252-4FFA-A484-D3830D081C04}"/>
    <cellStyle name="Date [mm-d-yyyy] 2 11 2" xfId="15474" xr:uid="{4EE349B3-0148-43BB-9B14-F86A9038CDF4}"/>
    <cellStyle name="Date [mm-d-yyyy] 2 11 3" xfId="20890" xr:uid="{492F7938-5C02-4E9D-AA06-7BA94CA0D4E5}"/>
    <cellStyle name="Date [mm-d-yyyy] 2 11 4" xfId="28886" xr:uid="{51D7FF07-811E-44E3-89C2-5E633CC4B84E}"/>
    <cellStyle name="Date [mm-d-yyyy] 2 11 5" xfId="38792" xr:uid="{7A661E89-6918-4ACA-B3DE-8A70F769518C}"/>
    <cellStyle name="Date [mm-d-yyyy] 2 11 6" xfId="41388" xr:uid="{9105FF0F-C609-4E2D-B6CC-36723E7F64A7}"/>
    <cellStyle name="Date [mm-d-yyyy] 2 12" xfId="12444" xr:uid="{B7E953AE-03BF-4282-8612-447589A6F488}"/>
    <cellStyle name="Date [mm-d-yyyy] 2 12 2" xfId="15476" xr:uid="{8084BBC2-B894-47A0-9DEF-FC0EFAA20957}"/>
    <cellStyle name="Date [mm-d-yyyy] 2 12 3" xfId="20892" xr:uid="{C09612EC-0A62-40FF-A725-8A02C88DBC58}"/>
    <cellStyle name="Date [mm-d-yyyy] 2 12 4" xfId="28888" xr:uid="{8DB66EA5-1019-406B-921B-D915F806E521}"/>
    <cellStyle name="Date [mm-d-yyyy] 2 12 5" xfId="38794" xr:uid="{B858F06B-A170-4F36-B859-BDECE742A876}"/>
    <cellStyle name="Date [mm-d-yyyy] 2 12 6" xfId="41390" xr:uid="{13D909A8-B383-454C-8F12-3683BAE8C738}"/>
    <cellStyle name="Date [mm-d-yyyy] 2 13" xfId="10194" xr:uid="{9A913CE4-0C5A-48BD-B5D0-1C178216380D}"/>
    <cellStyle name="Date [mm-d-yyyy] 2 2" xfId="11579" xr:uid="{6E183CF9-9B9A-4A88-8580-B3BF655BFBA5}"/>
    <cellStyle name="Date [mm-d-yyyy] 2 2 2" xfId="14639" xr:uid="{41B74BA2-E23A-4F20-A7BD-1EFF7FA992D1}"/>
    <cellStyle name="Date [mm-d-yyyy] 2 2 3" xfId="10162" xr:uid="{3E94C0E7-D62C-48FE-9B49-325BE3ECB1A0}"/>
    <cellStyle name="Date [mm-d-yyyy] 2 2 4" xfId="11186" xr:uid="{DB34473A-1D59-4A3E-9CF1-FE57F0F708C1}"/>
    <cellStyle name="Date [mm-d-yyyy] 2 2 5" xfId="24413" xr:uid="{13AA714F-40E0-4B83-B6EE-CD0CD65584FD}"/>
    <cellStyle name="Date [mm-d-yyyy] 2 2 6" xfId="40570" xr:uid="{BD1A663B-52BC-4929-9DB1-A6D3D7B23058}"/>
    <cellStyle name="Date [mm-d-yyyy] 2 3" xfId="11413" xr:uid="{B43888C4-AB75-45AD-A2DC-63A4EF818234}"/>
    <cellStyle name="Date [mm-d-yyyy] 2 3 2" xfId="14485" xr:uid="{927D10A2-060A-4248-AE32-F80F6F51E940}"/>
    <cellStyle name="Date [mm-d-yyyy] 2 3 3" xfId="10029" xr:uid="{67FBF696-E9DB-420E-B541-C5CF73CEA925}"/>
    <cellStyle name="Date [mm-d-yyyy] 2 3 4" xfId="10337" xr:uid="{1EB2C048-0EC0-4407-98DF-9AE7244B7DD8}"/>
    <cellStyle name="Date [mm-d-yyyy] 2 3 5" xfId="23787" xr:uid="{CD86EA05-5955-42FA-8D28-95FBC832B648}"/>
    <cellStyle name="Date [mm-d-yyyy] 2 3 6" xfId="26746" xr:uid="{788B134C-C045-49FF-B28A-AC909EB3036C}"/>
    <cellStyle name="Date [mm-d-yyyy] 2 4" xfId="11415" xr:uid="{BB213D51-2C56-4DDE-B26F-630F87D8D776}"/>
    <cellStyle name="Date [mm-d-yyyy] 2 4 2" xfId="14487" xr:uid="{E705F17C-B2A8-4025-88BC-EF53587AD11E}"/>
    <cellStyle name="Date [mm-d-yyyy] 2 4 3" xfId="10031" xr:uid="{6DC4745F-EB64-487E-83A0-2AD4291B1568}"/>
    <cellStyle name="Date [mm-d-yyyy] 2 4 4" xfId="10339" xr:uid="{AB20737E-3088-47D6-8E40-06034BD8CEA7}"/>
    <cellStyle name="Date [mm-d-yyyy] 2 4 5" xfId="23842" xr:uid="{7A067F99-755D-44E5-83C2-99C3377C49B3}"/>
    <cellStyle name="Date [mm-d-yyyy] 2 4 6" xfId="26754" xr:uid="{C4DB8D8B-226F-466D-9D6C-C10083040F8C}"/>
    <cellStyle name="Date [mm-d-yyyy] 2 5" xfId="13300" xr:uid="{C3C4FC2B-7D0E-4A31-8AF5-E1410FB8BD9F}"/>
    <cellStyle name="Date [mm-d-yyyy] 2 5 2" xfId="16321" xr:uid="{12A38848-57BE-4EB2-9AF1-C1D13799527A}"/>
    <cellStyle name="Date [mm-d-yyyy] 2 5 3" xfId="21735" xr:uid="{5344D13B-E62A-4811-AB69-9D6A8D6B22ED}"/>
    <cellStyle name="Date [mm-d-yyyy] 2 5 4" xfId="29673" xr:uid="{9752B1F2-4C4C-4223-998E-74E48A7AEA38}"/>
    <cellStyle name="Date [mm-d-yyyy] 2 5 5" xfId="39516" xr:uid="{CC22928C-8982-4839-A98F-FCF04F6CD30B}"/>
    <cellStyle name="Date [mm-d-yyyy] 2 5 6" xfId="42163" xr:uid="{006C5D97-DA68-4248-912B-0822493E1F99}"/>
    <cellStyle name="Date [mm-d-yyyy] 2 6" xfId="12407" xr:uid="{6CA09975-B19D-43FB-A1FC-DBEC6A5EEE9A}"/>
    <cellStyle name="Date [mm-d-yyyy] 2 6 2" xfId="15439" xr:uid="{F3939D01-9721-4100-9B23-943D6C8CD80B}"/>
    <cellStyle name="Date [mm-d-yyyy] 2 6 3" xfId="20855" xr:uid="{21DF5B3D-8096-487C-AF92-F2C1C96981AC}"/>
    <cellStyle name="Date [mm-d-yyyy] 2 6 4" xfId="28851" xr:uid="{F7D2D27B-B2E8-42DD-8303-0BE6B7C4ADC7}"/>
    <cellStyle name="Date [mm-d-yyyy] 2 6 5" xfId="38759" xr:uid="{2180CB0A-2FD9-499F-B7D0-DB0A0A0F0878}"/>
    <cellStyle name="Date [mm-d-yyyy] 2 6 6" xfId="41355" xr:uid="{17CA136E-D768-4152-80E0-42015C9EA09C}"/>
    <cellStyle name="Date [mm-d-yyyy] 2 7" xfId="12805" xr:uid="{52ED76EA-A6E3-4245-A1F5-B66A606EE10D}"/>
    <cellStyle name="Date [mm-d-yyyy] 2 7 2" xfId="15831" xr:uid="{2B149B75-A798-4ED0-84A5-4C25CDACBC13}"/>
    <cellStyle name="Date [mm-d-yyyy] 2 7 3" xfId="21245" xr:uid="{45E560A6-5323-4946-A9F2-6353E049EFA5}"/>
    <cellStyle name="Date [mm-d-yyyy] 2 7 4" xfId="29202" xr:uid="{44FA2556-B8E9-487F-AE2F-8F1AF20AAB4A}"/>
    <cellStyle name="Date [mm-d-yyyy] 2 7 5" xfId="39087" xr:uid="{39033D9C-A697-4BB8-A1B2-F4242471F318}"/>
    <cellStyle name="Date [mm-d-yyyy] 2 7 6" xfId="41707" xr:uid="{20762E7E-3F10-47D2-8164-DCC4D90AA182}"/>
    <cellStyle name="Date [mm-d-yyyy] 2 8" xfId="12421" xr:uid="{324DD0C6-8B8B-45B1-92FE-872732E3ED81}"/>
    <cellStyle name="Date [mm-d-yyyy] 2 8 2" xfId="15453" xr:uid="{C20114CD-3C6A-4928-810C-5F6D15DA2270}"/>
    <cellStyle name="Date [mm-d-yyyy] 2 8 3" xfId="20869" xr:uid="{4B8F20E5-5B52-425C-A630-82F0FAC68478}"/>
    <cellStyle name="Date [mm-d-yyyy] 2 8 4" xfId="28865" xr:uid="{6D818FAE-6087-4C06-A1A9-67D85D014065}"/>
    <cellStyle name="Date [mm-d-yyyy] 2 8 5" xfId="38773" xr:uid="{22BA57B4-E424-46CE-A64D-EDCC215D150B}"/>
    <cellStyle name="Date [mm-d-yyyy] 2 8 6" xfId="41369" xr:uid="{4F8265C7-FE5E-46A9-ACFA-804D8995FD52}"/>
    <cellStyle name="Date [mm-d-yyyy] 2 9" xfId="12425" xr:uid="{CD99B9B6-9C19-47AC-A066-1E4F64C024EE}"/>
    <cellStyle name="Date [mm-d-yyyy] 2 9 2" xfId="15457" xr:uid="{7315BD4F-7A3A-4FD3-9586-B56952FE3152}"/>
    <cellStyle name="Date [mm-d-yyyy] 2 9 3" xfId="20873" xr:uid="{615A8CAE-07B3-4CC3-94CE-A72D3AABE5FE}"/>
    <cellStyle name="Date [mm-d-yyyy] 2 9 4" xfId="28869" xr:uid="{DAF8B685-3E54-41A7-BA84-AC79ADDD75B6}"/>
    <cellStyle name="Date [mm-d-yyyy] 2 9 5" xfId="38777" xr:uid="{2754493C-8643-4505-A748-5411EF2AA678}"/>
    <cellStyle name="Date [mm-d-yyyy] 2 9 6" xfId="41373" xr:uid="{430C0F26-8F10-4154-9C92-64217B8C9C04}"/>
    <cellStyle name="Date [mmm-yyyy]" xfId="2185" xr:uid="{00000000-0005-0000-0000-00002C060000}"/>
    <cellStyle name="Date [mmm-yyyy] 10" xfId="12658" xr:uid="{41CC0A22-79A8-4BAF-A030-12383550819C}"/>
    <cellStyle name="Date [mmm-yyyy] 10 2" xfId="15684" xr:uid="{49779EE3-C6C9-4791-A69A-276628660BF5}"/>
    <cellStyle name="Date [mmm-yyyy] 10 3" xfId="21101" xr:uid="{E3478EA2-42BA-42A4-9819-BB594CFB96C1}"/>
    <cellStyle name="Date [mmm-yyyy] 10 4" xfId="29088" xr:uid="{B0481A25-92AE-4E4C-A277-50D54C28DB06}"/>
    <cellStyle name="Date [mmm-yyyy] 10 5" xfId="38973" xr:uid="{7031ED5A-34B3-4E82-8ECD-EA493776B125}"/>
    <cellStyle name="Date [mmm-yyyy] 10 6" xfId="41588" xr:uid="{A92E4803-9E23-4122-BFB9-88B5E8EA71EC}"/>
    <cellStyle name="Date [mmm-yyyy] 11" xfId="12665" xr:uid="{2FE5F162-81D8-4B8F-8F44-457DCAFEE06C}"/>
    <cellStyle name="Date [mmm-yyyy] 12" xfId="12670" xr:uid="{B7FC9FF0-7E05-4784-BF97-8253D3914223}"/>
    <cellStyle name="Date [mmm-yyyy] 2" xfId="5697" xr:uid="{00000000-0005-0000-0000-00002D060000}"/>
    <cellStyle name="Date [mmm-yyyy] 2 2" xfId="11405" xr:uid="{23C26A83-5968-4422-BAB1-8A7F690FFA34}"/>
    <cellStyle name="Date [mmm-yyyy] 2 2 2" xfId="14477" xr:uid="{887E8116-01D3-464A-8116-6D7EE836AFB6}"/>
    <cellStyle name="Date [mmm-yyyy] 2 2 3" xfId="10021" xr:uid="{501570B8-5182-4257-8BD0-9EEE79A950D8}"/>
    <cellStyle name="Date [mmm-yyyy] 2 2 4" xfId="17398" xr:uid="{3DC08878-E88B-4D41-BAD6-03C78FD68FB6}"/>
    <cellStyle name="Date [mmm-yyyy] 2 2 5" xfId="23749" xr:uid="{FA3E01B3-4019-432F-A38F-75C30E12A1BB}"/>
    <cellStyle name="Date [mmm-yyyy] 2 3" xfId="11421" xr:uid="{4A57FA3B-4402-4BF6-AC21-5832FD2582CF}"/>
    <cellStyle name="Date [mmm-yyyy] 2 4" xfId="12827" xr:uid="{9EDC9FCA-A7EE-486A-8D34-1DB8691CE6A0}"/>
    <cellStyle name="Date [mmm-yyyy] 2 4 2" xfId="15853" xr:uid="{6D358DD0-5062-4AAE-B98E-A39C42CCF822}"/>
    <cellStyle name="Date [mmm-yyyy] 2 4 3" xfId="21265" xr:uid="{F232520D-BFA7-4F6E-B508-85B83EC0DD94}"/>
    <cellStyle name="Date [mmm-yyyy] 2 4 4" xfId="29213" xr:uid="{6F63544E-3F4D-4711-AD1B-20E337EC6150}"/>
    <cellStyle name="Date [mmm-yyyy] 2 5" xfId="12402" xr:uid="{36CBC188-B1EA-4DF4-939A-7231F04EC8CA}"/>
    <cellStyle name="Date [mmm-yyyy] 2 6" xfId="9775" xr:uid="{D9283801-CA00-452F-A4DF-34CD5F5398D0}"/>
    <cellStyle name="Date [mmm-yyyy] 3" xfId="11637" xr:uid="{C5DC5ADC-1AD5-4221-B6F5-9CD5BC3A1012}"/>
    <cellStyle name="Date [mmm-yyyy] 3 2" xfId="14692" xr:uid="{8E579DB0-B2E7-4E9E-9C1F-F23182953C05}"/>
    <cellStyle name="Date [mmm-yyyy] 3 3" xfId="20090" xr:uid="{063A8858-F5DB-416E-B73F-AB675DA1543F}"/>
    <cellStyle name="Date [mmm-yyyy] 3 4" xfId="30795" xr:uid="{426E040E-AE25-4BD3-A985-838F69BCFFED}"/>
    <cellStyle name="Date [mmm-yyyy] 3 5" xfId="38029" xr:uid="{16BC1182-1E77-409C-9671-914A5D0364F7}"/>
    <cellStyle name="Date [mmm-yyyy] 4" xfId="11498" xr:uid="{C4875BC9-FF68-4CAB-9BED-06377B96F04E}"/>
    <cellStyle name="Date [mmm-yyyy] 5" xfId="12470" xr:uid="{F536153A-343B-4402-9BF8-13AD077A8FC6}"/>
    <cellStyle name="Date [mmm-yyyy] 5 2" xfId="15497" xr:uid="{053A6EFE-83B4-4330-AFC6-AECDD0B6EFF2}"/>
    <cellStyle name="Date [mmm-yyyy] 5 3" xfId="20917" xr:uid="{756F4EB7-A24E-4557-8C69-978E318BCEBE}"/>
    <cellStyle name="Date [mmm-yyyy] 5 4" xfId="28910" xr:uid="{48EA86B4-2002-4D2B-BD70-5FC3F7F77143}"/>
    <cellStyle name="Date [mmm-yyyy] 6" xfId="12567" xr:uid="{1503F41E-02B6-4286-8688-996B7E4D32DD}"/>
    <cellStyle name="Date [mmm-yyyy] 6 2" xfId="15593" xr:uid="{90B637EB-480B-4F8E-B3F0-12ECC0FB784B}"/>
    <cellStyle name="Date [mmm-yyyy] 6 3" xfId="21014" xr:uid="{CC30DA78-56A7-45F2-9F52-5E0F9592BDF7}"/>
    <cellStyle name="Date [mmm-yyyy] 6 4" xfId="29007" xr:uid="{A45A4805-805A-4AD9-8699-BFE2B39E9B0C}"/>
    <cellStyle name="Date [mmm-yyyy] 6 5" xfId="38909" xr:uid="{9000A429-C2FB-4CA6-8E93-87936F269E84}"/>
    <cellStyle name="Date [mmm-yyyy] 6 6" xfId="41506" xr:uid="{D9007B38-48DC-45AC-BE42-9C857D5F0169}"/>
    <cellStyle name="Date [mmm-yyyy] 7" xfId="12984" xr:uid="{C5F8737E-1D94-4C5D-A466-8834B3E14780}"/>
    <cellStyle name="Date [mmm-yyyy] 7 2" xfId="16009" xr:uid="{89DC4B8E-42E3-4258-BD50-4344BBF60CF0}"/>
    <cellStyle name="Date [mmm-yyyy] 7 3" xfId="21420" xr:uid="{BDDFBEC4-4A34-4B4A-8C1D-B703BD20A024}"/>
    <cellStyle name="Date [mmm-yyyy] 7 4" xfId="29365" xr:uid="{B9B4446F-183F-431F-87EC-B261F12A185A}"/>
    <cellStyle name="Date [mmm-yyyy] 7 5" xfId="39233" xr:uid="{9B8961DC-67A9-4A58-AF2E-2EE3C5183F95}"/>
    <cellStyle name="Date [mmm-yyyy] 7 6" xfId="41861" xr:uid="{346A10B1-A71A-441D-820B-CAFD34B9C839}"/>
    <cellStyle name="Date [mmm-yyyy] 8" xfId="12995" xr:uid="{9254045A-13D4-4670-9384-274AD09E05C8}"/>
    <cellStyle name="Date [mmm-yyyy] 9" xfId="12614" xr:uid="{F292617E-2456-4808-9816-4D536CC8038D}"/>
    <cellStyle name="Date Aligned" xfId="2186" xr:uid="{00000000-0005-0000-0000-00002E060000}"/>
    <cellStyle name="Date Aligned*" xfId="2187" xr:uid="{00000000-0005-0000-0000-00002F060000}"/>
    <cellStyle name="Date Short" xfId="2188" xr:uid="{00000000-0005-0000-0000-000030060000}"/>
    <cellStyle name="date_ Pies " xfId="2189" xr:uid="{00000000-0005-0000-0000-000031060000}"/>
    <cellStyle name="DblLineDollarAcct" xfId="2190" xr:uid="{00000000-0005-0000-0000-000032060000}"/>
    <cellStyle name="DblLinePercent" xfId="2191" xr:uid="{00000000-0005-0000-0000-000033060000}"/>
    <cellStyle name="Dezimal [0]_A17 - 31.03.1998" xfId="2192" xr:uid="{00000000-0005-0000-0000-000034060000}"/>
    <cellStyle name="Dezimal_A17 - 31.03.1998" xfId="2193" xr:uid="{00000000-0005-0000-0000-000035060000}"/>
    <cellStyle name="Dia" xfId="2194" xr:uid="{00000000-0005-0000-0000-000036060000}"/>
    <cellStyle name="Dollar_ Pies " xfId="2195" xr:uid="{00000000-0005-0000-0000-000037060000}"/>
    <cellStyle name="DollarAccounting" xfId="2196" xr:uid="{00000000-0005-0000-0000-000038060000}"/>
    <cellStyle name="Dotted Line" xfId="2197" xr:uid="{00000000-0005-0000-0000-000039060000}"/>
    <cellStyle name="Dotted Line 2" xfId="2198" xr:uid="{00000000-0005-0000-0000-00003A060000}"/>
    <cellStyle name="Dotted Line 3" xfId="2199" xr:uid="{00000000-0005-0000-0000-00003B060000}"/>
    <cellStyle name="Double Accounting" xfId="2200" xr:uid="{00000000-0005-0000-0000-00003C060000}"/>
    <cellStyle name="Duizenden" xfId="2201" xr:uid="{00000000-0005-0000-0000-00003D060000}"/>
    <cellStyle name="Encabez1" xfId="2202" xr:uid="{00000000-0005-0000-0000-00003E060000}"/>
    <cellStyle name="Encabez2" xfId="2203" xr:uid="{00000000-0005-0000-0000-00003F060000}"/>
    <cellStyle name="Enter Currency (0)" xfId="2204" xr:uid="{00000000-0005-0000-0000-000040060000}"/>
    <cellStyle name="Enter Currency (2)" xfId="2205" xr:uid="{00000000-0005-0000-0000-000041060000}"/>
    <cellStyle name="Enter Units (0)" xfId="2206" xr:uid="{00000000-0005-0000-0000-000042060000}"/>
    <cellStyle name="Enter Units (1)" xfId="2207" xr:uid="{00000000-0005-0000-0000-000043060000}"/>
    <cellStyle name="Enter Units (2)" xfId="2208" xr:uid="{00000000-0005-0000-0000-000044060000}"/>
    <cellStyle name="Entrée" xfId="2209" xr:uid="{00000000-0005-0000-0000-000045060000}"/>
    <cellStyle name="Entrée 10" xfId="11638" xr:uid="{9F8A6BF2-09A6-440C-B4C3-4013482B1638}"/>
    <cellStyle name="Entrée 10 10" xfId="35599" xr:uid="{206196F5-E4E4-4E59-A1AA-0E470640314D}"/>
    <cellStyle name="Entrée 10 11" xfId="38030" xr:uid="{D919E8F4-F74C-4257-AACF-6C29355046A8}"/>
    <cellStyle name="Entrée 10 12" xfId="40621" xr:uid="{7850703A-7238-48CE-B660-B20F8E99A20E}"/>
    <cellStyle name="Entrée 10 2" xfId="14693" xr:uid="{765CE676-DC9A-48ED-9EC2-BB2E778A6F63}"/>
    <cellStyle name="Entrée 10 3" xfId="17468" xr:uid="{3CD9177F-0993-4E40-8750-402115302AC6}"/>
    <cellStyle name="Entrée 10 4" xfId="20091" xr:uid="{182E72ED-052C-4249-81F6-823D0852DEF1}"/>
    <cellStyle name="Entrée 10 5" xfId="22957" xr:uid="{CA439E69-0CF4-4A0E-814B-7645BF427432}"/>
    <cellStyle name="Entrée 10 6" xfId="11068" xr:uid="{44DB4897-B0A9-40C5-A6EA-064E73F78151}"/>
    <cellStyle name="Entrée 10 7" xfId="28120" xr:uid="{A78429EB-6BA7-4D60-8060-67675FFF25D9}"/>
    <cellStyle name="Entrée 10 8" xfId="30796" xr:uid="{17444230-E711-4348-94EC-4C5B70B1B9BA}"/>
    <cellStyle name="Entrée 10 9" xfId="33197" xr:uid="{08E7F533-3BCB-414D-827A-7E3FC9518133}"/>
    <cellStyle name="Entrée 11" xfId="11503" xr:uid="{C2D4A111-50D0-4070-BE4F-378F0E5BA832}"/>
    <cellStyle name="Entrée 11 10" xfId="21030" xr:uid="{B1E9FD15-E7AF-4B83-B63C-FE23E90BD683}"/>
    <cellStyle name="Entrée 11 11" xfId="24092" xr:uid="{123B596E-120D-42F3-923E-A51E56E3F5CB}"/>
    <cellStyle name="Entrée 11 12" xfId="40506" xr:uid="{1ABD3305-0D76-4E62-B8B6-FF945B657CEF}"/>
    <cellStyle name="Entrée 11 2" xfId="14568" xr:uid="{42452D58-2A1C-40CC-95B8-99BCB17CED7A}"/>
    <cellStyle name="Entrée 11 3" xfId="17339" xr:uid="{B483439C-8E7A-41DA-BE50-ABD5D51D7900}"/>
    <cellStyle name="Entrée 11 4" xfId="10119" xr:uid="{212F9EC3-2BEA-479B-8CC8-36B700E04747}"/>
    <cellStyle name="Entrée 11 5" xfId="22829" xr:uid="{B501334C-281C-429E-9658-901512843C41}"/>
    <cellStyle name="Entrée 11 6" xfId="10964" xr:uid="{BA6F02BC-013F-409A-BA37-B1CDE27886F7}"/>
    <cellStyle name="Entrée 11 7" xfId="11103" xr:uid="{0A70DED4-959C-4BA6-ADC2-4ECCE66B5E2C}"/>
    <cellStyle name="Entrée 11 8" xfId="30697" xr:uid="{E52AF862-69C0-4E24-83C1-3B127DB07ED6}"/>
    <cellStyle name="Entrée 11 9" xfId="18617" xr:uid="{B4438775-7826-47A2-8310-7DE629C8530F}"/>
    <cellStyle name="Entrée 12" xfId="11640" xr:uid="{962C0D90-6DD1-45C0-A0ED-2ADF3374708F}"/>
    <cellStyle name="Entrée 12 10" xfId="35601" xr:uid="{024F74FB-673B-4ABE-98D7-601DFB3D5D23}"/>
    <cellStyle name="Entrée 12 11" xfId="38032" xr:uid="{0657C420-AB00-478B-AB17-DAF7AC2CE615}"/>
    <cellStyle name="Entrée 12 12" xfId="40623" xr:uid="{C2F80A77-6331-426D-BA48-9E8078C73BC7}"/>
    <cellStyle name="Entrée 12 2" xfId="14695" xr:uid="{5C5826F9-CBD4-4F3D-AB61-4D5E7CF77488}"/>
    <cellStyle name="Entrée 12 3" xfId="17470" xr:uid="{081C1694-42D3-4101-9D65-32A12BAE03C4}"/>
    <cellStyle name="Entrée 12 4" xfId="20093" xr:uid="{282433F5-FB6F-4A64-8658-6627BF168043}"/>
    <cellStyle name="Entrée 12 5" xfId="22959" xr:uid="{C0CB24AB-F3FA-4D2E-8BCB-B4B40CE7D2FE}"/>
    <cellStyle name="Entrée 12 6" xfId="11064" xr:uid="{017F8284-AF8D-4A21-8953-9B92FCFB2F83}"/>
    <cellStyle name="Entrée 12 7" xfId="28122" xr:uid="{C73BF73D-F7DD-4907-A882-EDEFD2F4BF19}"/>
    <cellStyle name="Entrée 12 8" xfId="30798" xr:uid="{C6A8A7AF-9369-44F6-841F-BF32EC4B6661}"/>
    <cellStyle name="Entrée 12 9" xfId="33199" xr:uid="{5D1061C3-F59D-4A66-AC70-A83B9C624385}"/>
    <cellStyle name="Entrée 13" xfId="11506" xr:uid="{93383B77-2B01-49E4-AC49-2427EE95BDE3}"/>
    <cellStyle name="Entrée 13 10" xfId="21072" xr:uid="{32D0CCBB-49F0-439F-A9B4-3674548A7817}"/>
    <cellStyle name="Entrée 13 11" xfId="24097" xr:uid="{EE651153-D608-428F-B651-DE1758A4689E}"/>
    <cellStyle name="Entrée 13 12" xfId="40508" xr:uid="{8A291136-8341-4A10-AA4B-E2C8106BC196}"/>
    <cellStyle name="Entrée 13 2" xfId="14571" xr:uid="{A3BF7E64-6AB9-437E-B33E-D1081D3C38AB}"/>
    <cellStyle name="Entrée 13 3" xfId="17342" xr:uid="{BB14B2F2-4453-40F0-8C86-810369BEEE6D}"/>
    <cellStyle name="Entrée 13 4" xfId="10121" xr:uid="{FCD9644A-181C-473E-8134-FCD0227F5BD9}"/>
    <cellStyle name="Entrée 13 5" xfId="22832" xr:uid="{7A9E35E6-BBF9-469C-837A-8D8130C9AA3D}"/>
    <cellStyle name="Entrée 13 6" xfId="10967" xr:uid="{9B0AE5EB-5C6C-41A1-81CC-093599060CFE}"/>
    <cellStyle name="Entrée 13 7" xfId="11106" xr:uid="{319F0F2D-6912-4121-83F4-B3AD4A7D8D10}"/>
    <cellStyle name="Entrée 13 8" xfId="30699" xr:uid="{E5A09D53-A4C7-4AF8-A475-76999A9B317F}"/>
    <cellStyle name="Entrée 13 9" xfId="18619" xr:uid="{1B2F902A-8028-4596-BF9A-3C91C468DF41}"/>
    <cellStyle name="Entrée 14" xfId="12925" xr:uid="{AFEFF270-A10F-4915-B949-6263CA84E350}"/>
    <cellStyle name="Entrée 14 10" xfId="36689" xr:uid="{C31AAE27-6E54-4920-B0AB-3EA4864DC5A2}"/>
    <cellStyle name="Entrée 14 11" xfId="39183" xr:uid="{00D9182B-255B-49E1-B933-4C02BB9426A4}"/>
    <cellStyle name="Entrée 14 12" xfId="41804" xr:uid="{72BAA370-58E2-400B-9D4D-57B30E6A51A5}"/>
    <cellStyle name="Entrée 14 2" xfId="15950" xr:uid="{E752D79A-972E-4837-9ED9-B244AD8F53BB}"/>
    <cellStyle name="Entrée 14 3" xfId="18712" xr:uid="{5F6FA038-3F99-4B4A-8DBD-B16A6CBC72B2}"/>
    <cellStyle name="Entrée 14 4" xfId="21363" xr:uid="{2254C65E-EAF8-4C46-94C0-73AE67CA58F4}"/>
    <cellStyle name="Entrée 14 5" xfId="24216" xr:uid="{3286AEFB-0A1D-41DE-91E1-F27ADA6E5A01}"/>
    <cellStyle name="Entrée 14 6" xfId="26759" xr:uid="{6743EF49-A161-4B0D-8106-6A47B394C621}"/>
    <cellStyle name="Entrée 14 7" xfId="29308" xr:uid="{2994B9DD-D43A-407C-AA9A-94A671FEB2EB}"/>
    <cellStyle name="Entrée 14 8" xfId="31874" xr:uid="{F1562B18-918D-41DE-AF71-4F76B2FCD80E}"/>
    <cellStyle name="Entrée 14 9" xfId="34275" xr:uid="{2883A637-80DE-4B98-91BF-A4B4DAAA3821}"/>
    <cellStyle name="Entrée 15" xfId="12546" xr:uid="{6A32BC19-0AEB-4634-A4DF-C66EDE5614B7}"/>
    <cellStyle name="Entrée 15 10" xfId="36402" xr:uid="{789E3C47-7CC5-47F8-97DA-33516B60BD3F}"/>
    <cellStyle name="Entrée 15 11" xfId="38888" xr:uid="{60AB96B4-97DE-458F-B8BE-2B2DB2C4B8BD}"/>
    <cellStyle name="Entrée 15 12" xfId="41485" xr:uid="{327F04B9-0ECC-4F12-B45F-DA4D001C7429}"/>
    <cellStyle name="Entrée 15 2" xfId="15572" xr:uid="{C3C1716A-C84B-4238-AD49-BEBD72DA12FF}"/>
    <cellStyle name="Entrée 15 3" xfId="18362" xr:uid="{FF9664F5-9173-4A38-824C-A2A64F5CDD92}"/>
    <cellStyle name="Entrée 15 4" xfId="20993" xr:uid="{B4133455-DAF2-4F20-BF2F-AA23071C623D}"/>
    <cellStyle name="Entrée 15 5" xfId="23851" xr:uid="{02C477DD-FBF8-4AF5-99AB-E081C9923942}"/>
    <cellStyle name="Entrée 15 6" xfId="26393" xr:uid="{4252BA3B-D9CD-45BE-9F93-33CAF53CE1CE}"/>
    <cellStyle name="Entrée 15 7" xfId="28986" xr:uid="{BA8857AD-3D25-4CD9-B03A-80F18EABB5C3}"/>
    <cellStyle name="Entrée 15 8" xfId="31611" xr:uid="{D13277FF-92C2-4BB5-96B7-476191CFD519}"/>
    <cellStyle name="Entrée 15 9" xfId="34010" xr:uid="{33952AB9-63E4-436E-8CD9-17E40600C80F}"/>
    <cellStyle name="Entrée 16" xfId="12915" xr:uid="{96DABAE4-94AD-42B6-A20C-A3FEDA1B24D9}"/>
    <cellStyle name="Entrée 16 10" xfId="36682" xr:uid="{4DDFAECB-6E35-4A5E-9795-3ED7716C0941}"/>
    <cellStyle name="Entrée 16 11" xfId="39174" xr:uid="{88BA7F0A-E9FB-42B6-A216-7604881510B9}"/>
    <cellStyle name="Entrée 16 12" xfId="41795" xr:uid="{5E05119C-5461-4180-BDE5-AF6825E45D2F}"/>
    <cellStyle name="Entrée 16 2" xfId="15940" xr:uid="{5CFD2EF8-EF02-4F17-BC84-BD658FEF2936}"/>
    <cellStyle name="Entrée 16 3" xfId="18702" xr:uid="{5A9E057A-1C90-4DBD-A1B1-8FC1D22BBA80}"/>
    <cellStyle name="Entrée 16 4" xfId="21353" xr:uid="{277FEBB6-8BF0-4603-B10D-0986F99B3DCE}"/>
    <cellStyle name="Entrée 16 5" xfId="24206" xr:uid="{364A2E5E-77E4-4D11-81F8-057A57D14EC4}"/>
    <cellStyle name="Entrée 16 6" xfId="26749" xr:uid="{449BAFDE-4104-4CE8-B948-5C5E278817CD}"/>
    <cellStyle name="Entrée 16 7" xfId="29299" xr:uid="{77F2A802-CFF3-4688-B7E1-54B76BC356B1}"/>
    <cellStyle name="Entrée 16 8" xfId="31867" xr:uid="{21C9664F-EB4F-4D7B-B8B0-F765E19AB74A}"/>
    <cellStyle name="Entrée 16 9" xfId="34268" xr:uid="{4791FE7E-8483-4C22-AA8D-FDF3249CAED3}"/>
    <cellStyle name="Entrée 17" xfId="12550" xr:uid="{F45E4D22-EB32-4A6F-B505-3F1C9843D7CE}"/>
    <cellStyle name="Entrée 17 10" xfId="36406" xr:uid="{067D4C7B-5701-4A15-A946-C7BCE733639E}"/>
    <cellStyle name="Entrée 17 11" xfId="38892" xr:uid="{30C2129C-B80B-4047-94E6-B0497409FA03}"/>
    <cellStyle name="Entrée 17 12" xfId="41489" xr:uid="{F8B7DEE1-A461-49E0-817D-F9F1873AA488}"/>
    <cellStyle name="Entrée 17 2" xfId="15576" xr:uid="{FB175C8F-EC50-45D6-B8C6-45AB6DA4026F}"/>
    <cellStyle name="Entrée 17 3" xfId="18366" xr:uid="{A1286DCB-73C1-4AD6-9A70-4D9A19647430}"/>
    <cellStyle name="Entrée 17 4" xfId="20997" xr:uid="{4D42DCA1-33EB-46A6-9F6B-D337A1893084}"/>
    <cellStyle name="Entrée 17 5" xfId="23855" xr:uid="{14D65ABC-B888-4F27-8230-032987E54565}"/>
    <cellStyle name="Entrée 17 6" xfId="26397" xr:uid="{AC393CA5-79EA-4C9F-B097-6E7FE511584A}"/>
    <cellStyle name="Entrée 17 7" xfId="28990" xr:uid="{8F12FD2C-C8BE-4211-98CE-4CC897B8028D}"/>
    <cellStyle name="Entrée 17 8" xfId="31615" xr:uid="{2EBD68E3-11C1-4260-A318-330F3104EFE0}"/>
    <cellStyle name="Entrée 17 9" xfId="34014" xr:uid="{EF9DDCAB-4B17-4DC4-BFA3-27BB83F05DFF}"/>
    <cellStyle name="Entrée 18" xfId="12923" xr:uid="{BDC1B048-308C-4558-8A8E-7C9B52381EA6}"/>
    <cellStyle name="Entrée 18 10" xfId="36688" xr:uid="{DD9D6C90-56BD-4ADA-B312-CE63BFC4C3A5}"/>
    <cellStyle name="Entrée 18 11" xfId="39182" xr:uid="{FC55CBE8-E7BD-4CA6-8B5C-0849F7463C07}"/>
    <cellStyle name="Entrée 18 12" xfId="41803" xr:uid="{A484B288-D421-4180-B818-51FDE4923E6B}"/>
    <cellStyle name="Entrée 18 2" xfId="15948" xr:uid="{2BF63F00-5C2E-4F06-AF45-656306505C8D}"/>
    <cellStyle name="Entrée 18 3" xfId="18710" xr:uid="{F3A414C7-99D6-46C4-8F3F-2FED93A757DB}"/>
    <cellStyle name="Entrée 18 4" xfId="21361" xr:uid="{41AB5C8B-7DA4-465E-9187-60332716A5E5}"/>
    <cellStyle name="Entrée 18 5" xfId="24214" xr:uid="{4C82081C-373E-4CE5-B4B2-504B8B6F680A}"/>
    <cellStyle name="Entrée 18 6" xfId="26757" xr:uid="{3B655952-56F3-4FE7-9988-4C3FE6B4A274}"/>
    <cellStyle name="Entrée 18 7" xfId="29307" xr:uid="{2D9958CB-4611-4B3C-AC40-03E0ACD101F9}"/>
    <cellStyle name="Entrée 18 8" xfId="31873" xr:uid="{C9670A8F-0380-4FFD-AB06-1CD98079EE82}"/>
    <cellStyle name="Entrée 18 9" xfId="34274" xr:uid="{267D18E4-5EF6-4B8C-8A6B-01F08B7AD914}"/>
    <cellStyle name="Entrée 19" xfId="12943" xr:uid="{73065514-ABD8-4DF0-AF69-7188C7DA8399}"/>
    <cellStyle name="Entrée 19 10" xfId="36704" xr:uid="{227BD9BC-85D1-4EEA-BB8E-6006BEF6FE0C}"/>
    <cellStyle name="Entrée 19 11" xfId="39197" xr:uid="{3208A5A6-C6FD-4994-A85F-05529D8F43CC}"/>
    <cellStyle name="Entrée 19 12" xfId="41821" xr:uid="{82D883AA-E05A-4236-8FCE-81D9508D7C8C}"/>
    <cellStyle name="Entrée 19 2" xfId="15968" xr:uid="{64852146-2643-4B6C-B4EE-B2A12125E0F3}"/>
    <cellStyle name="Entrée 19 3" xfId="18730" xr:uid="{A3D75836-A0A9-4742-A7CA-5F1634D30E1F}"/>
    <cellStyle name="Entrée 19 4" xfId="21380" xr:uid="{9FB819BA-1F0B-4331-B738-89AC93F23008}"/>
    <cellStyle name="Entrée 19 5" xfId="24231" xr:uid="{048B7E7F-4C55-46F8-8C4F-8EA6B90C05C0}"/>
    <cellStyle name="Entrée 19 6" xfId="26775" xr:uid="{030FFBE6-F8F9-447D-8E92-3D131524E600}"/>
    <cellStyle name="Entrée 19 7" xfId="29325" xr:uid="{F608FC39-FB88-4FC2-8261-68DEB0AE6821}"/>
    <cellStyle name="Entrée 19 8" xfId="31886" xr:uid="{FE94315E-E272-4B85-B843-ED2DDAA14A86}"/>
    <cellStyle name="Entrée 19 9" xfId="34287" xr:uid="{2C2DE1D8-B51A-44DE-A00A-A770A0E6FF37}"/>
    <cellStyle name="Entrée 2" xfId="11246" xr:uid="{8D4238E4-DBA8-4A9D-8BFE-52345460F018}"/>
    <cellStyle name="Entrée 2 10" xfId="10664" xr:uid="{51141B7C-EFD5-40B2-8D9B-E49D1F635CE4}"/>
    <cellStyle name="Entrée 2 11" xfId="15852" xr:uid="{5A95E0D2-FC9D-4E58-97D3-94BD2A5007BB}"/>
    <cellStyle name="Entrée 2 12" xfId="25982" xr:uid="{2CFFFEB1-EA33-46B8-B479-28C47358A310}"/>
    <cellStyle name="Entrée 2 2" xfId="14318" xr:uid="{40E4AB97-84F9-472A-90E7-0898379166A0}"/>
    <cellStyle name="Entrée 2 3" xfId="10417" xr:uid="{FE7B284F-3515-4718-8364-548BB42F43EB}"/>
    <cellStyle name="Entrée 2 4" xfId="9870" xr:uid="{AD8D5309-6D35-4AF2-BCAF-A0E445414941}"/>
    <cellStyle name="Entrée 2 5" xfId="10673" xr:uid="{64610A23-04C7-4626-B40D-C12EDC49C5DA}"/>
    <cellStyle name="Entrée 2 6" xfId="10389" xr:uid="{2B9B2A96-2BF2-4F16-B495-5D6E5ADE933B}"/>
    <cellStyle name="Entrée 2 7" xfId="10213" xr:uid="{FAA95CD5-D5D1-4CA4-A86F-B70CC5AAC830}"/>
    <cellStyle name="Entrée 2 8" xfId="15613" xr:uid="{66F96ADD-B2F4-43C2-A251-4610B19CC059}"/>
    <cellStyle name="Entrée 2 9" xfId="10888" xr:uid="{2B8D7F3D-CAD7-4D63-A3D9-382427A035D7}"/>
    <cellStyle name="Entrée 20" xfId="12562" xr:uid="{A0A0BDF7-35D6-4CE0-85C9-BAD90C6390C0}"/>
    <cellStyle name="Entrée 20 10" xfId="36418" xr:uid="{10E0E4F1-8178-4676-B675-C92877DBFF0A}"/>
    <cellStyle name="Entrée 20 11" xfId="38904" xr:uid="{70E6B953-0F07-4B30-A045-E6B503639E89}"/>
    <cellStyle name="Entrée 20 12" xfId="41501" xr:uid="{E15488B8-F62B-417D-A79A-C00A44B7BB14}"/>
    <cellStyle name="Entrée 20 2" xfId="15588" xr:uid="{F34D8062-275A-478E-8D39-995DC14A46B3}"/>
    <cellStyle name="Entrée 20 3" xfId="18378" xr:uid="{C2A8F615-2B32-4DD9-BBF7-67BF786DC2A0}"/>
    <cellStyle name="Entrée 20 4" xfId="21009" xr:uid="{CB621669-9710-4017-A236-85E14E640AEB}"/>
    <cellStyle name="Entrée 20 5" xfId="23867" xr:uid="{A7FA24B5-4358-4177-8BEA-2D64F3D7CA48}"/>
    <cellStyle name="Entrée 20 6" xfId="26409" xr:uid="{AC785A33-E1BD-4124-9EFD-2C79C222D299}"/>
    <cellStyle name="Entrée 20 7" xfId="29002" xr:uid="{F9D956A3-6BD3-46BC-AC35-0CDEC0762293}"/>
    <cellStyle name="Entrée 20 8" xfId="31627" xr:uid="{EAC0EAF4-C749-4CFB-8179-E8DA4014232D}"/>
    <cellStyle name="Entrée 20 9" xfId="34026" xr:uid="{D12BD8F9-F9C7-4245-9E47-ADA8A00912A2}"/>
    <cellStyle name="Entrée 21" xfId="12952" xr:uid="{E607E202-1178-46A8-A6C4-6D83860F22F5}"/>
    <cellStyle name="Entrée 21 10" xfId="36713" xr:uid="{E9746219-DA28-448B-94BC-91A6BA866A37}"/>
    <cellStyle name="Entrée 21 11" xfId="39205" xr:uid="{1267B464-C029-4901-A416-722D9E1EB75F}"/>
    <cellStyle name="Entrée 21 12" xfId="41830" xr:uid="{CC98C992-43F2-446F-950B-9A91C3FC56C9}"/>
    <cellStyle name="Entrée 21 2" xfId="15977" xr:uid="{F7927A09-785E-4400-B0C1-1AF2B210D4D3}"/>
    <cellStyle name="Entrée 21 3" xfId="18739" xr:uid="{924F1152-9784-4111-B05E-A03069E50BE5}"/>
    <cellStyle name="Entrée 21 4" xfId="21389" xr:uid="{2142483E-4DEA-4D8D-A280-B076E57A6BC3}"/>
    <cellStyle name="Entrée 21 5" xfId="24239" xr:uid="{B17F2CFA-08DE-406E-BD0B-4CF5EB36E6B3}"/>
    <cellStyle name="Entrée 21 6" xfId="26783" xr:uid="{060F4D25-46BF-4809-AE96-834771A6566D}"/>
    <cellStyle name="Entrée 21 7" xfId="29334" xr:uid="{4C28CE29-87D8-47F2-B255-DF271D2F97F1}"/>
    <cellStyle name="Entrée 21 8" xfId="31894" xr:uid="{FFE5BB81-6B0A-402F-B843-BDFFAE5DF827}"/>
    <cellStyle name="Entrée 21 9" xfId="34295" xr:uid="{355C3268-BBCA-44F8-B78F-AF6A900FFB4F}"/>
    <cellStyle name="Entrée 22" xfId="12572" xr:uid="{95737084-8AE2-4837-AEC7-1560293F8610}"/>
    <cellStyle name="Entrée 22 10" xfId="36427" xr:uid="{AD1E316C-A419-4598-A9F0-EDE0EA195E89}"/>
    <cellStyle name="Entrée 22 11" xfId="38913" xr:uid="{3B3D8449-BD0A-4529-8FFA-178DF630B466}"/>
    <cellStyle name="Entrée 22 12" xfId="41511" xr:uid="{7E9B83BA-F24D-4C76-A1EC-3779039464B1}"/>
    <cellStyle name="Entrée 22 2" xfId="15598" xr:uid="{79CA8805-18FA-43B5-A886-D04C22E1F9BD}"/>
    <cellStyle name="Entrée 22 3" xfId="18387" xr:uid="{B781EB4F-3FCF-4564-A573-A8A8CFB4FF72}"/>
    <cellStyle name="Entrée 22 4" xfId="21019" xr:uid="{9A87BB68-F784-4C1F-BE65-913E7F3F1787}"/>
    <cellStyle name="Entrée 22 5" xfId="23877" xr:uid="{7DDD114F-1745-4A08-B097-2AD3CDADCCD4}"/>
    <cellStyle name="Entrée 22 6" xfId="26419" xr:uid="{8D605FCB-4E8B-4B80-9B95-D7B3EC4C7E48}"/>
    <cellStyle name="Entrée 22 7" xfId="29012" xr:uid="{31933B8C-A39C-44C2-A64B-C5CDECA4FBDF}"/>
    <cellStyle name="Entrée 22 8" xfId="31635" xr:uid="{7E4D1124-FBFC-4249-B60B-7683B82E3E74}"/>
    <cellStyle name="Entrée 22 9" xfId="34034" xr:uid="{3991DE75-9C18-4EA3-87F5-7C68229C4B80}"/>
    <cellStyle name="Entrée 23" xfId="12960" xr:uid="{620EDF20-1A04-4D4F-A08B-B3BA9733AFDB}"/>
    <cellStyle name="Entrée 23 10" xfId="36719" xr:uid="{6496ED9C-001E-4741-AB0F-2C189C015813}"/>
    <cellStyle name="Entrée 23 11" xfId="39213" xr:uid="{57E10BF8-2195-42FF-8D9B-2A3CF44C17A6}"/>
    <cellStyle name="Entrée 23 12" xfId="41838" xr:uid="{72885957-8BDF-43F2-93AB-A20587F28EDA}"/>
    <cellStyle name="Entrée 23 2" xfId="15985" xr:uid="{8DE98D2D-2896-450F-BC2A-16B7AD7C792E}"/>
    <cellStyle name="Entrée 23 3" xfId="18747" xr:uid="{9448DFEB-F911-4079-9D0A-C9CFF55F4B03}"/>
    <cellStyle name="Entrée 23 4" xfId="21397" xr:uid="{495BF470-A326-4776-9D18-EEE06CC355C7}"/>
    <cellStyle name="Entrée 23 5" xfId="24245" xr:uid="{5CD4FA62-05C8-4233-B9A2-31E4EA6D6417}"/>
    <cellStyle name="Entrée 23 6" xfId="26789" xr:uid="{CA31C2D1-F070-4E30-BB6C-7F394DD43CB8}"/>
    <cellStyle name="Entrée 23 7" xfId="29342" xr:uid="{2AB61875-8F54-4F5F-B687-BE8169C8AA09}"/>
    <cellStyle name="Entrée 23 8" xfId="31900" xr:uid="{424E99AC-4ABF-475C-AEC0-94CC8C2A48F6}"/>
    <cellStyle name="Entrée 23 9" xfId="34301" xr:uid="{FED6FA20-4709-4E52-B6FB-FE49C0F94A4A}"/>
    <cellStyle name="Entrée 24" xfId="12966" xr:uid="{B8364FA3-E8B6-42F9-B68E-059C58E2C5A7}"/>
    <cellStyle name="Entrée 24 10" xfId="36724" xr:uid="{238B0CC8-62A1-45E5-88B3-E5726C7B6F4F}"/>
    <cellStyle name="Entrée 24 11" xfId="39219" xr:uid="{FE5F81CA-AE51-4B23-92DC-B4B138EFC90B}"/>
    <cellStyle name="Entrée 24 12" xfId="41844" xr:uid="{32A5081B-C3C1-4F6E-B07F-6710A47FFA99}"/>
    <cellStyle name="Entrée 24 2" xfId="15991" xr:uid="{746D7E0F-E662-4AF5-AF0C-ADDC651BFC9D}"/>
    <cellStyle name="Entrée 24 3" xfId="18753" xr:uid="{E4D50714-C899-43EC-888A-8CC7D6EF77F8}"/>
    <cellStyle name="Entrée 24 4" xfId="21403" xr:uid="{DB177FAF-0D8C-48E3-A3B9-B084C5B12606}"/>
    <cellStyle name="Entrée 24 5" xfId="24251" xr:uid="{E2BB0EAA-34E3-48E5-AB03-59AB2E1D21C5}"/>
    <cellStyle name="Entrée 24 6" xfId="26795" xr:uid="{AC13F27E-CB52-4CD6-B956-70D2A08DE6B8}"/>
    <cellStyle name="Entrée 24 7" xfId="29348" xr:uid="{FCA05F9D-5BE0-4308-8CF4-1B522AA75F2F}"/>
    <cellStyle name="Entrée 24 8" xfId="31905" xr:uid="{7015D0C1-4F89-4050-B5B9-BD10FEB8AD35}"/>
    <cellStyle name="Entrée 24 9" xfId="34306" xr:uid="{BFE4C1EF-5963-4108-8AA2-2AF3747C7D00}"/>
    <cellStyle name="Entrée 25" xfId="12582" xr:uid="{8499353F-5D83-4952-9F6A-412D26DE71BF}"/>
    <cellStyle name="Entrée 25 10" xfId="36435" xr:uid="{5C5B91C8-6AE9-43E1-8946-51D48A1E65E6}"/>
    <cellStyle name="Entrée 25 11" xfId="38922" xr:uid="{09F36BD8-CF79-46E3-B5A5-3B7A19DA7982}"/>
    <cellStyle name="Entrée 25 12" xfId="41521" xr:uid="{35DAAE99-5813-46A3-A595-D6B69A27446E}"/>
    <cellStyle name="Entrée 25 2" xfId="15608" xr:uid="{9FC106D8-C19D-4040-B5D2-0F6BCDA68BE4}"/>
    <cellStyle name="Entrée 25 3" xfId="18395" xr:uid="{2CCFA390-65A2-465A-930B-E8A93469C694}"/>
    <cellStyle name="Entrée 25 4" xfId="21029" xr:uid="{1C1B29F6-5A33-4AB2-BDA9-AF888974B859}"/>
    <cellStyle name="Entrée 25 5" xfId="23885" xr:uid="{0AAF8DBB-4231-4876-ADE8-63A4A746C0A1}"/>
    <cellStyle name="Entrée 25 6" xfId="26429" xr:uid="{98016D50-B438-435E-A414-A85CF420A850}"/>
    <cellStyle name="Entrée 25 7" xfId="29021" xr:uid="{29C3F977-3B5B-4395-9E04-D19E3B190981}"/>
    <cellStyle name="Entrée 25 8" xfId="31642" xr:uid="{810FF146-8013-4CC8-AEB3-189395A89CB5}"/>
    <cellStyle name="Entrée 25 9" xfId="34041" xr:uid="{69E1DA60-7BD0-4D59-A50F-8A23028E73DE}"/>
    <cellStyle name="Entrée 26" xfId="12976" xr:uid="{FCDC52B6-9732-4A1E-A1AC-B9F553320B58}"/>
    <cellStyle name="Entrée 26 10" xfId="36734" xr:uid="{6D7D2502-9C48-45F3-9DDC-0B02A28CCF26}"/>
    <cellStyle name="Entrée 26 11" xfId="39227" xr:uid="{77565449-B499-44FF-B193-7ED8DD83EAB4}"/>
    <cellStyle name="Entrée 26 12" xfId="41854" xr:uid="{E6285BB3-3587-4EC1-9CAF-C75DA56D6F19}"/>
    <cellStyle name="Entrée 26 2" xfId="16001" xr:uid="{F9F3A7A2-F4A6-4C2F-92E4-FCA43EC2EE37}"/>
    <cellStyle name="Entrée 26 3" xfId="18763" xr:uid="{542774A6-9A75-4F81-8BE1-251C8F4D2FED}"/>
    <cellStyle name="Entrée 26 4" xfId="21413" xr:uid="{8AFBD0EC-8430-447D-A020-E6891FDC3866}"/>
    <cellStyle name="Entrée 26 5" xfId="24261" xr:uid="{64715C81-0653-4BCF-BB89-B8FE61FE58DB}"/>
    <cellStyle name="Entrée 26 6" xfId="26804" xr:uid="{EE95BBFD-CC00-4E6C-A4F3-AF9D7B59D494}"/>
    <cellStyle name="Entrée 26 7" xfId="29358" xr:uid="{38841995-4201-4CA1-A107-BC26EE1E5D2A}"/>
    <cellStyle name="Entrée 26 8" xfId="31913" xr:uid="{DB8BC3A1-64A9-40BF-8601-30EE6927D0BF}"/>
    <cellStyle name="Entrée 26 9" xfId="34314" xr:uid="{697A15B6-3F99-4251-8445-C337D10CD60E}"/>
    <cellStyle name="Entrée 27" xfId="12592" xr:uid="{3792FE11-DA3C-4AAE-8A3D-5D06E5F20EED}"/>
    <cellStyle name="Entrée 27 10" xfId="36440" xr:uid="{9B0498AD-FE2C-491B-86C8-FCC544D9772B}"/>
    <cellStyle name="Entrée 27 11" xfId="38928" xr:uid="{8FE479BA-28E4-4484-8366-5AF935B8236C}"/>
    <cellStyle name="Entrée 27 12" xfId="41529" xr:uid="{DAF84A4F-8B2E-45E4-AAD2-52A2D34AFAA6}"/>
    <cellStyle name="Entrée 27 2" xfId="15618" xr:uid="{21F07C7D-40D9-4CB1-BB00-6BC7049931FA}"/>
    <cellStyle name="Entrée 27 3" xfId="18403" xr:uid="{397B0E9A-8BCF-4097-8BFB-7F23C9585E5F}"/>
    <cellStyle name="Entrée 27 4" xfId="21039" xr:uid="{B27A43CB-7D24-4CFE-A778-BAE41AA4799B}"/>
    <cellStyle name="Entrée 27 5" xfId="23893" xr:uid="{8FFCA3ED-903A-4EEA-A7D3-4BF1CABCB6E8}"/>
    <cellStyle name="Entrée 27 6" xfId="26436" xr:uid="{E6015D40-CBAA-427A-A9D0-8098D970F5F5}"/>
    <cellStyle name="Entrée 27 7" xfId="29029" xr:uid="{92C92E7C-5352-431F-8FF4-9290A4E8DB16}"/>
    <cellStyle name="Entrée 27 8" xfId="31645" xr:uid="{2BC0469D-AB08-415A-B511-9E25E24B1303}"/>
    <cellStyle name="Entrée 27 9" xfId="34044" xr:uid="{1598A797-46CD-4D9A-B01A-FA276241E08C}"/>
    <cellStyle name="Entrée 28" xfId="12600" xr:uid="{4BB38B45-9CED-4371-9F33-CB401464EDC6}"/>
    <cellStyle name="Entrée 28 10" xfId="36448" xr:uid="{0F0051F8-0616-4F92-AB67-98316A3CF9E6}"/>
    <cellStyle name="Entrée 28 11" xfId="38935" xr:uid="{EA9A1403-6D1A-47CD-AB07-F0C195F33E74}"/>
    <cellStyle name="Entrée 28 12" xfId="41537" xr:uid="{3B83BA6D-245D-404D-868A-0B133FEC4303}"/>
    <cellStyle name="Entrée 28 2" xfId="15626" xr:uid="{A5524FC5-8A0F-4323-A06F-D7CA9428D9C7}"/>
    <cellStyle name="Entrée 28 3" xfId="18410" xr:uid="{039622BD-C33D-443D-B351-9D63DF5C2E93}"/>
    <cellStyle name="Entrée 28 4" xfId="21047" xr:uid="{59FE364A-85E4-43ED-85B3-235FCEF8C67F}"/>
    <cellStyle name="Entrée 28 5" xfId="23901" xr:uid="{8B934CA6-98E0-4082-9610-DC8E1383AA3D}"/>
    <cellStyle name="Entrée 28 6" xfId="26444" xr:uid="{34FE8323-8928-4688-BE79-EAC079E18BFC}"/>
    <cellStyle name="Entrée 28 7" xfId="29037" xr:uid="{96887FBE-38C2-49E8-9CD9-DA973B1A7873}"/>
    <cellStyle name="Entrée 28 8" xfId="31652" xr:uid="{CA6B52C0-2E43-4BED-BD60-1ABBD813FB66}"/>
    <cellStyle name="Entrée 28 9" xfId="34051" xr:uid="{B33464F9-BAED-462D-A0AB-C78F3E3B7EFD}"/>
    <cellStyle name="Entrée 29" xfId="12988" xr:uid="{AE9E4C17-D4B8-4172-A81F-3C27CD4C0542}"/>
    <cellStyle name="Entrée 29 10" xfId="36744" xr:uid="{DCC32D78-766F-43E3-8D71-05D7F4E10F0A}"/>
    <cellStyle name="Entrée 29 11" xfId="39237" xr:uid="{D6048E3B-4DA0-4B29-BBA0-A9A00C00E62B}"/>
    <cellStyle name="Entrée 29 12" xfId="41865" xr:uid="{DD460779-8D19-46C4-B9EC-4DFFB203C86E}"/>
    <cellStyle name="Entrée 29 2" xfId="16013" xr:uid="{8067BE7C-5711-41FE-9600-14B2B5C88FE7}"/>
    <cellStyle name="Entrée 29 3" xfId="18774" xr:uid="{50E30048-E75F-488F-9DD2-5FE0C865E0AE}"/>
    <cellStyle name="Entrée 29 4" xfId="21424" xr:uid="{01C45BB7-F06C-49AD-A870-F83115DEDA47}"/>
    <cellStyle name="Entrée 29 5" xfId="24271" xr:uid="{ECB03B5D-31A1-4503-89E7-063545910BF7}"/>
    <cellStyle name="Entrée 29 6" xfId="26816" xr:uid="{8CB774CD-AA24-4470-B6A7-FDE6EA5B12D3}"/>
    <cellStyle name="Entrée 29 7" xfId="29369" xr:uid="{0FF4A52E-E65C-49CF-9D88-1A1A9E204C3F}"/>
    <cellStyle name="Entrée 29 8" xfId="31922" xr:uid="{0855139E-7E15-472C-A65A-BBE64A00539D}"/>
    <cellStyle name="Entrée 29 9" xfId="34323" xr:uid="{DBECBD24-F6CF-4D23-8B9C-4F46B459FF99}"/>
    <cellStyle name="Entrée 3" xfId="11433" xr:uid="{C3D8B044-BAE3-4AFE-AA5B-5DF878C59EFA}"/>
    <cellStyle name="Entrée 3 10" xfId="14697" xr:uid="{ACD00FFB-9AB8-48C6-BD27-6AFF3EE1398F}"/>
    <cellStyle name="Entrée 3 11" xfId="23906" xr:uid="{0F2486C3-9B59-4124-8343-816072030579}"/>
    <cellStyle name="Entrée 3 12" xfId="26818" xr:uid="{32EE71D4-F77E-43D4-BF25-BA7D46DA818B}"/>
    <cellStyle name="Entrée 3 2" xfId="14504" xr:uid="{09C0F5E7-F516-4FE1-9F52-EE87284D7234}"/>
    <cellStyle name="Entrée 3 3" xfId="10607" xr:uid="{2FCFD454-29D7-4620-99D6-24E15BADC82B}"/>
    <cellStyle name="Entrée 3 4" xfId="10046" xr:uid="{FFF103F8-F843-4703-B8C5-A205311072C8}"/>
    <cellStyle name="Entrée 3 5" xfId="22761" xr:uid="{25CC73DF-01FE-4A56-AF42-D1B569A98694}"/>
    <cellStyle name="Entrée 3 6" xfId="10896" xr:uid="{D16792E3-F012-46EB-B507-432C09B419C7}"/>
    <cellStyle name="Entrée 3 7" xfId="10350" xr:uid="{D845437B-C0C4-4C04-99DD-E9381007A026}"/>
    <cellStyle name="Entrée 3 8" xfId="17331" xr:uid="{51EF939C-AB96-4BB3-ABE0-434E02FB6F14}"/>
    <cellStyle name="Entrée 3 9" xfId="18441" xr:uid="{B1B398BF-09A2-489C-AA7E-3104E59D0497}"/>
    <cellStyle name="Entrée 30" xfId="12999" xr:uid="{22C5168C-C31F-4AB3-89C7-69BBCEACED03}"/>
    <cellStyle name="Entrée 30 10" xfId="36754" xr:uid="{40A0BEE7-5CB5-4887-AD2F-6FCE6E06563B}"/>
    <cellStyle name="Entrée 30 11" xfId="39244" xr:uid="{8974B863-0D15-4ECE-9B22-0388D6C0A264}"/>
    <cellStyle name="Entrée 30 12" xfId="41875" xr:uid="{E61EC2B2-9EA8-4B92-9BB8-88393E192685}"/>
    <cellStyle name="Entrée 30 2" xfId="16024" xr:uid="{C1052A1C-5F18-4D67-A5DC-5B0D8B63AEB4}"/>
    <cellStyle name="Entrée 30 3" xfId="18782" xr:uid="{0CABD74A-B7B9-4E29-9FB5-979C753A4C6F}"/>
    <cellStyle name="Entrée 30 4" xfId="21435" xr:uid="{45862518-F074-404C-AF5E-7D767766B989}"/>
    <cellStyle name="Entrée 30 5" xfId="24281" xr:uid="{2B241BB0-0078-4E2E-853D-FB24BDA00FB3}"/>
    <cellStyle name="Entrée 30 6" xfId="26827" xr:uid="{92AC3B37-BABA-4541-96F9-BAB922BA4C7D}"/>
    <cellStyle name="Entrée 30 7" xfId="29379" xr:uid="{76005A5F-4182-4DB2-A44A-12FE00E3E20A}"/>
    <cellStyle name="Entrée 30 8" xfId="31929" xr:uid="{4828E0E5-BF23-4ACB-9DD0-0CF9DEBF57CC}"/>
    <cellStyle name="Entrée 30 9" xfId="34330" xr:uid="{5640D493-4AFE-452F-A1A4-4773C8216E8F}"/>
    <cellStyle name="Entrée 31" xfId="13001" xr:uid="{B88631D9-748F-4E80-9E77-C2E2F4AE668E}"/>
    <cellStyle name="Entrée 31 10" xfId="36756" xr:uid="{CF413C91-DDA9-4280-8A75-1E0CC96C24CD}"/>
    <cellStyle name="Entrée 31 11" xfId="39245" xr:uid="{3EBFEE8A-3115-4343-BA89-9F3BA9300B17}"/>
    <cellStyle name="Entrée 31 12" xfId="41877" xr:uid="{90185491-051C-4F97-A20C-54F2121B925B}"/>
    <cellStyle name="Entrée 31 2" xfId="16026" xr:uid="{152559D9-A492-4012-BFAB-18E47B9A2AEC}"/>
    <cellStyle name="Entrée 31 3" xfId="18783" xr:uid="{1D72CDE5-6CDF-482E-A872-AC0C8746C7AC}"/>
    <cellStyle name="Entrée 31 4" xfId="21437" xr:uid="{2515B325-9845-4C88-A914-76C15F722A4A}"/>
    <cellStyle name="Entrée 31 5" xfId="24282" xr:uid="{293BA3CE-2E9E-4253-AC61-1B74D0A4E3C1}"/>
    <cellStyle name="Entrée 31 6" xfId="26829" xr:uid="{0D1E04D9-3910-4A17-A650-5E49339F003A}"/>
    <cellStyle name="Entrée 31 7" xfId="29381" xr:uid="{545D6F75-BD8D-4796-B3F2-8088A8D9DEC7}"/>
    <cellStyle name="Entrée 31 8" xfId="31930" xr:uid="{B0DB20F1-7955-418B-B513-B9BCE98C436A}"/>
    <cellStyle name="Entrée 31 9" xfId="34331" xr:uid="{03E3FF96-9A57-4C39-9945-EC19BD0436F4}"/>
    <cellStyle name="Entrée 32" xfId="12623" xr:uid="{F892289A-041E-4C04-8F83-58DFE8172F77}"/>
    <cellStyle name="Entrée 32 10" xfId="36466" xr:uid="{64C2B274-F5EA-416A-89F4-6A98A532315D}"/>
    <cellStyle name="Entrée 32 11" xfId="38951" xr:uid="{49AAA14C-4CF0-4880-AAF6-D00616C87886}"/>
    <cellStyle name="Entrée 32 12" xfId="41558" xr:uid="{59740702-E6EB-44BE-B525-75EBC2DFAF60}"/>
    <cellStyle name="Entrée 32 2" xfId="15649" xr:uid="{B0452285-FD2C-40D1-B9E6-A0D5529A0274}"/>
    <cellStyle name="Entrée 32 3" xfId="18429" xr:uid="{D48822A6-6972-42BE-B8E2-9E19B3507951}"/>
    <cellStyle name="Entrée 32 4" xfId="21068" xr:uid="{CF12B2F8-F283-40B3-85FB-83DFC5879C86}"/>
    <cellStyle name="Entrée 32 5" xfId="23922" xr:uid="{9351A53B-D8F0-4EDC-820B-C9E88F86D605}"/>
    <cellStyle name="Entrée 32 6" xfId="26466" xr:uid="{A79BD6A0-DFC8-4C48-AF10-635E50644775}"/>
    <cellStyle name="Entrée 32 7" xfId="29058" xr:uid="{0EBB8F3A-8156-4B15-BB1F-2607B3EBB938}"/>
    <cellStyle name="Entrée 32 8" xfId="31665" xr:uid="{64394AFE-6636-49E3-B351-BB6C255032E1}"/>
    <cellStyle name="Entrée 32 9" xfId="34064" xr:uid="{6DD4D26E-F8B9-4732-B010-FAE5BB1D9DBB}"/>
    <cellStyle name="Entrée 33" xfId="13013" xr:uid="{12868F66-1346-471B-BD10-77B6CC21CE86}"/>
    <cellStyle name="Entrée 33 10" xfId="36765" xr:uid="{3BDDD1B2-3D23-4C01-9A88-172A5B16F5E5}"/>
    <cellStyle name="Entrée 33 11" xfId="39254" xr:uid="{80A494B6-2430-4623-BB9C-A09AC09A16D3}"/>
    <cellStyle name="Entrée 33 12" xfId="41889" xr:uid="{88DDFEF2-EDC9-4D38-BAE3-B34267C98D7D}"/>
    <cellStyle name="Entrée 33 2" xfId="16038" xr:uid="{27E79A42-B535-4CD8-B74D-813EACC956D9}"/>
    <cellStyle name="Entrée 33 3" xfId="18791" xr:uid="{36658CF2-2F78-4326-8B7C-B953B0E86719}"/>
    <cellStyle name="Entrée 33 4" xfId="21449" xr:uid="{5FA3D573-613C-4C5C-ABA4-5916FB9A76F0}"/>
    <cellStyle name="Entrée 33 5" xfId="24292" xr:uid="{F058ACB8-6BF0-4AEA-A74A-D47041FF56D2}"/>
    <cellStyle name="Entrée 33 6" xfId="26841" xr:uid="{A1C7BD7B-BDB9-4062-A887-D9F77A12C67A}"/>
    <cellStyle name="Entrée 33 7" xfId="29393" xr:uid="{4B53AC03-B33A-4BF5-818E-19CFDE4A41C0}"/>
    <cellStyle name="Entrée 33 8" xfId="31936" xr:uid="{51B1909F-D715-4CEA-99CE-D37F9B69D2A5}"/>
    <cellStyle name="Entrée 33 9" xfId="34337" xr:uid="{AB40A099-B57C-4347-8149-2CC5224B8857}"/>
    <cellStyle name="Entrée 34" xfId="12632" xr:uid="{B66D35FE-DBAA-4ABC-AB4A-0E2388C0AE29}"/>
    <cellStyle name="Entrée 34 10" xfId="36471" xr:uid="{26DF2892-46C9-4ECB-A7EA-365A1571C272}"/>
    <cellStyle name="Entrée 34 11" xfId="38955" xr:uid="{7BEB0373-5E55-4B36-BF80-65F7008DFD61}"/>
    <cellStyle name="Entrée 34 12" xfId="41564" xr:uid="{78508E22-D155-4C6F-9A32-F3731BD1C36B}"/>
    <cellStyle name="Entrée 34 2" xfId="15658" xr:uid="{2F7AFB29-6CAA-4453-A23E-F3674DBC92F1}"/>
    <cellStyle name="Entrée 34 3" xfId="18434" xr:uid="{276B1E7F-29B9-4FDF-A276-0457CFCF6B10}"/>
    <cellStyle name="Entrée 34 4" xfId="21076" xr:uid="{497251A4-00D2-42E2-98EA-7B27AC01A1B6}"/>
    <cellStyle name="Entrée 34 5" xfId="23931" xr:uid="{9DFD10CB-A1B9-4664-BC93-F08A72015054}"/>
    <cellStyle name="Entrée 34 6" xfId="26473" xr:uid="{4850466A-E950-438D-AEBE-A608B3152EFA}"/>
    <cellStyle name="Entrée 34 7" xfId="29064" xr:uid="{4B8B6C98-10F9-44B5-A8A9-B571F1590EE5}"/>
    <cellStyle name="Entrée 34 8" xfId="31668" xr:uid="{0FB35F38-3CAE-48C3-9A3C-2DC8CC62C546}"/>
    <cellStyle name="Entrée 34 9" xfId="34067" xr:uid="{051A467A-2AF2-4C23-A6BA-1B9DB663787D}"/>
    <cellStyle name="Entrée 35" xfId="13021" xr:uid="{089D495C-3BF8-4887-BB98-5E6118A175D5}"/>
    <cellStyle name="Entrée 35 10" xfId="36773" xr:uid="{5329AEA9-CA34-420F-9788-C1979F2BABD9}"/>
    <cellStyle name="Entrée 35 11" xfId="39260" xr:uid="{52FA0D18-435C-410A-A43C-DF4BA4D75413}"/>
    <cellStyle name="Entrée 35 12" xfId="41897" xr:uid="{51FA46AC-F187-43A1-8B35-BAC49C23E4EE}"/>
    <cellStyle name="Entrée 35 2" xfId="16046" xr:uid="{CF0547F3-1F5A-44C7-A2A3-1E98DF76CE4E}"/>
    <cellStyle name="Entrée 35 3" xfId="18798" xr:uid="{5F2D2297-1609-4C6F-B12A-11E39A367899}"/>
    <cellStyle name="Entrée 35 4" xfId="21457" xr:uid="{C1940F44-11DB-46FC-823E-D9849A548FEE}"/>
    <cellStyle name="Entrée 35 5" xfId="24298" xr:uid="{0688F422-F035-44DE-AD23-C31E353E5BD4}"/>
    <cellStyle name="Entrée 35 6" xfId="26848" xr:uid="{E8610A04-BDC0-4B56-8738-1344E8EE8563}"/>
    <cellStyle name="Entrée 35 7" xfId="29401" xr:uid="{69B5FA19-7E7B-4255-9C25-5EB197945C8C}"/>
    <cellStyle name="Entrée 35 8" xfId="31942" xr:uid="{FA9786FA-C7EB-4C0C-8A05-397632F78BD6}"/>
    <cellStyle name="Entrée 35 9" xfId="34343" xr:uid="{A9328811-FC66-4D29-8AF9-1FEE95B4E7DA}"/>
    <cellStyle name="Entrée 36" xfId="12644" xr:uid="{329513F1-D081-4FB9-8050-E22277437FDE}"/>
    <cellStyle name="Entrée 36 10" xfId="36481" xr:uid="{6EC6D02C-4E7B-4F41-805E-53AD41E60BCE}"/>
    <cellStyle name="Entrée 36 11" xfId="38963" xr:uid="{EFAF10A2-C017-4B64-B67B-DF94A9609052}"/>
    <cellStyle name="Entrée 36 12" xfId="41574" xr:uid="{36EB9B97-3F41-43A4-B6CC-27EC405CB1D8}"/>
    <cellStyle name="Entrée 36 2" xfId="15670" xr:uid="{74B4EA7E-86CF-44EC-A977-98BB89472DFA}"/>
    <cellStyle name="Entrée 36 3" xfId="18446" xr:uid="{1446CC49-FE74-486A-9945-6F83B5FD2B9E}"/>
    <cellStyle name="Entrée 36 4" xfId="21087" xr:uid="{D235A952-D2E4-403B-90A7-1D8DF061490D}"/>
    <cellStyle name="Entrée 36 5" xfId="23943" xr:uid="{492E6C8B-9261-4770-9030-BC632509C862}"/>
    <cellStyle name="Entrée 36 6" xfId="26485" xr:uid="{D691E8AD-103F-4B03-88B1-64E4D0F472F6}"/>
    <cellStyle name="Entrée 36 7" xfId="29074" xr:uid="{46E3FA08-3DBC-4597-9A3C-ECEBB1F2486E}"/>
    <cellStyle name="Entrée 36 8" xfId="31676" xr:uid="{53EDAEFC-C248-4B02-922D-7E7A2D15E9E5}"/>
    <cellStyle name="Entrée 36 9" xfId="34075" xr:uid="{412248E9-C1FE-490B-9C2B-AB22CF0F5EDC}"/>
    <cellStyle name="Entrée 37" xfId="12650" xr:uid="{004E435D-65FB-42D0-8058-8E407AC58464}"/>
    <cellStyle name="Entrée 37 10" xfId="36487" xr:uid="{D84D2364-6F91-4467-857A-9D60043B405D}"/>
    <cellStyle name="Entrée 37 11" xfId="38967" xr:uid="{079DFB00-FB76-4DDB-B88C-98BC6359A554}"/>
    <cellStyle name="Entrée 37 12" xfId="41580" xr:uid="{651648FF-8B0A-4511-B532-B42ECE6CE9B2}"/>
    <cellStyle name="Entrée 37 2" xfId="15676" xr:uid="{DB41060C-587E-4FF6-A9C7-15EFFDC445F5}"/>
    <cellStyle name="Entrée 37 3" xfId="18452" xr:uid="{A7599813-D399-44DC-9947-06DE0E725F16}"/>
    <cellStyle name="Entrée 37 4" xfId="21093" xr:uid="{E7418EE4-81E3-4B18-8B89-EE5A88CABCA5}"/>
    <cellStyle name="Entrée 37 5" xfId="23949" xr:uid="{D4A5DAD8-2CD0-4355-A456-C742E2D9EC42}"/>
    <cellStyle name="Entrée 37 6" xfId="26491" xr:uid="{443DA1F7-5337-4964-BA48-FFC8A6784B07}"/>
    <cellStyle name="Entrée 37 7" xfId="29080" xr:uid="{6FDA514F-B5DF-4A48-9B9B-5F93763C7895}"/>
    <cellStyle name="Entrée 37 8" xfId="31680" xr:uid="{9F5ED9B2-BCDD-4A60-A591-9D9F639EB911}"/>
    <cellStyle name="Entrée 37 9" xfId="34079" xr:uid="{A6EE4345-A631-4CAC-AB4C-7B67DCD8AA9F}"/>
    <cellStyle name="Entrée 38" xfId="13037" xr:uid="{2ABB1558-64F2-45AD-AC6E-5DDD3C9F366F}"/>
    <cellStyle name="Entrée 38 10" xfId="36785" xr:uid="{9CD43B52-9B91-43D0-A071-8375BEFA6E04}"/>
    <cellStyle name="Entrée 38 11" xfId="39272" xr:uid="{3CB139A0-2D00-4223-84C1-C74A40480F1B}"/>
    <cellStyle name="Entrée 38 12" xfId="41913" xr:uid="{35FA90B0-F2A1-40D1-8C4F-B48D47E939D4}"/>
    <cellStyle name="Entrée 38 2" xfId="16061" xr:uid="{7BA463F0-C2E0-4981-8B3F-C986EC6C8D38}"/>
    <cellStyle name="Entrée 38 3" xfId="18810" xr:uid="{DC65540F-01CD-4020-BDC7-DB27751139CE}"/>
    <cellStyle name="Entrée 38 4" xfId="21473" xr:uid="{46E5C186-7D4D-4585-A294-D5FE268EFF07}"/>
    <cellStyle name="Entrée 38 5" xfId="24313" xr:uid="{247D59B2-27A1-4998-A33E-5F2C4838A591}"/>
    <cellStyle name="Entrée 38 6" xfId="26864" xr:uid="{07862FAB-228B-4E4C-84B2-84FE2064A8D1}"/>
    <cellStyle name="Entrée 38 7" xfId="29417" xr:uid="{F8785F8F-D008-478B-9BE5-6352ADA40BF9}"/>
    <cellStyle name="Entrée 38 8" xfId="31950" xr:uid="{FC7AA54F-8273-4C58-BB84-CEC33F6D2563}"/>
    <cellStyle name="Entrée 38 9" xfId="34351" xr:uid="{6711799B-9776-49D4-B1BE-732BB8930B09}"/>
    <cellStyle name="Entrée 39" xfId="12655" xr:uid="{90EE873E-6EF3-4221-AC2C-3001EFF3C377}"/>
    <cellStyle name="Entrée 39 10" xfId="36492" xr:uid="{A5297466-E799-45C6-B23C-1D7A16B162AE}"/>
    <cellStyle name="Entrée 39 11" xfId="38971" xr:uid="{8E379898-C0C5-41D5-A535-BB8C3FB8079C}"/>
    <cellStyle name="Entrée 39 12" xfId="41585" xr:uid="{D634088E-9998-4404-9826-1DA9E2092B60}"/>
    <cellStyle name="Entrée 39 2" xfId="15681" xr:uid="{E6441A9D-4009-48C3-98B3-0F7B487EB205}"/>
    <cellStyle name="Entrée 39 3" xfId="18457" xr:uid="{9E2B5683-90AD-44B2-81C3-5630C55F4DE1}"/>
    <cellStyle name="Entrée 39 4" xfId="21098" xr:uid="{03D1A5FF-FFFC-450F-99FD-D5DA5613882D}"/>
    <cellStyle name="Entrée 39 5" xfId="23954" xr:uid="{A2305784-A159-4394-8B1A-8BAA4DB1EA05}"/>
    <cellStyle name="Entrée 39 6" xfId="26496" xr:uid="{63F21B9E-1105-4DA2-9DA6-E141E5DB6599}"/>
    <cellStyle name="Entrée 39 7" xfId="29085" xr:uid="{8C3BFF44-74CE-461F-8DAE-80ACDBCAB397}"/>
    <cellStyle name="Entrée 39 8" xfId="31684" xr:uid="{9763E199-FAC5-403E-8264-8592B56D2185}"/>
    <cellStyle name="Entrée 39 9" xfId="34083" xr:uid="{1FDB84D2-7F8B-442F-ADA7-CDF0FCF1BDDF}"/>
    <cellStyle name="Entrée 4" xfId="11635" xr:uid="{4E881346-AB02-4B6D-BF05-1B4CA20C3ADC}"/>
    <cellStyle name="Entrée 4 10" xfId="35597" xr:uid="{CFEC881B-7D86-441D-8C2C-7338AF67D19F}"/>
    <cellStyle name="Entrée 4 11" xfId="38027" xr:uid="{130C67B6-CBC0-4E22-8B76-398D2B6F723C}"/>
    <cellStyle name="Entrée 4 12" xfId="40619" xr:uid="{4AAEFF02-6A55-4729-8E02-3AC5E1939D58}"/>
    <cellStyle name="Entrée 4 2" xfId="14690" xr:uid="{B41E9571-80A1-429D-90DD-CDED52AC5FB1}"/>
    <cellStyle name="Entrée 4 3" xfId="17465" xr:uid="{7AB4A18D-AD74-45E6-854F-BE071569D79A}"/>
    <cellStyle name="Entrée 4 4" xfId="20088" xr:uid="{6D357612-4C42-4F0F-8BB4-8BCB98A854F4}"/>
    <cellStyle name="Entrée 4 5" xfId="22954" xr:uid="{C7353F7B-D0E7-4E68-ACA0-206371AF8111}"/>
    <cellStyle name="Entrée 4 6" xfId="11065" xr:uid="{88E14ED1-2BD2-4A95-915D-EC1799517597}"/>
    <cellStyle name="Entrée 4 7" xfId="28118" xr:uid="{EBD655EE-7AF1-4376-A05D-76849A82E73C}"/>
    <cellStyle name="Entrée 4 8" xfId="30793" xr:uid="{FADEE9E2-44F6-4E98-AA1C-B4800083861C}"/>
    <cellStyle name="Entrée 4 9" xfId="33195" xr:uid="{991EFD89-BDAD-4C3B-A141-5413B2878C38}"/>
    <cellStyle name="Entrée 40" xfId="13042" xr:uid="{5F0D0A72-2C29-4B31-A7AA-21CCCFC0D4CA}"/>
    <cellStyle name="Entrée 40 10" xfId="36790" xr:uid="{7F24AD50-52BF-4EF8-8FCC-A09DF74E5D80}"/>
    <cellStyle name="Entrée 40 11" xfId="39276" xr:uid="{B1927801-574C-40FB-A812-414299017F5D}"/>
    <cellStyle name="Entrée 40 12" xfId="41918" xr:uid="{07C4A5EC-9EBB-491F-893E-CCB5CB878B4A}"/>
    <cellStyle name="Entrée 40 2" xfId="16066" xr:uid="{E9A7FAAE-9F67-4EA5-A1D2-1A5D80BF87C9}"/>
    <cellStyle name="Entrée 40 3" xfId="18815" xr:uid="{0699D7F3-3BCE-4F0B-BA8D-E360AC668EB0}"/>
    <cellStyle name="Entrée 40 4" xfId="21478" xr:uid="{341F1017-6A09-4BD6-BB3F-108C7F655614}"/>
    <cellStyle name="Entrée 40 5" xfId="24318" xr:uid="{DEE08F2F-AEAE-411D-BD02-80F5046B8FB5}"/>
    <cellStyle name="Entrée 40 6" xfId="26869" xr:uid="{614A9962-2298-45E1-8257-7020744CAB07}"/>
    <cellStyle name="Entrée 40 7" xfId="29422" xr:uid="{3207B18E-2B45-45F5-902E-EA264216BB00}"/>
    <cellStyle name="Entrée 40 8" xfId="31954" xr:uid="{3C5E3BD1-2B91-4314-9B90-42F32FD53460}"/>
    <cellStyle name="Entrée 40 9" xfId="34355" xr:uid="{4A5E7289-04A4-475B-994D-681B73E3A591}"/>
    <cellStyle name="Entrée 41" xfId="13047" xr:uid="{32424490-BCDC-48FB-A89A-AB6F874BA212}"/>
    <cellStyle name="Entrée 41 10" xfId="36795" xr:uid="{F2DAE604-33BF-444A-9550-C642E20B6A12}"/>
    <cellStyle name="Entrée 41 11" xfId="39280" xr:uid="{C58D8BC3-9351-4D91-BCCD-C1E1C5335967}"/>
    <cellStyle name="Entrée 41 12" xfId="41923" xr:uid="{FB34D8FD-199A-4A3C-B222-E3C6C97F50D5}"/>
    <cellStyle name="Entrée 41 2" xfId="16071" xr:uid="{1D9B8690-1A29-4BD4-BC4C-8436D43E86D1}"/>
    <cellStyle name="Entrée 41 3" xfId="18819" xr:uid="{B206958C-9F8D-4EFF-9AFC-4AF6FE6F65CD}"/>
    <cellStyle name="Entrée 41 4" xfId="21483" xr:uid="{EC80B6CB-F9B2-49A3-B480-27CFA56CC997}"/>
    <cellStyle name="Entrée 41 5" xfId="24323" xr:uid="{D563FBA7-C084-4746-BC63-AAF20A02EFE6}"/>
    <cellStyle name="Entrée 41 6" xfId="26874" xr:uid="{A59064EF-CCD6-449B-A20C-76F1D5ADECF9}"/>
    <cellStyle name="Entrée 41 7" xfId="29427" xr:uid="{80E964EA-14BD-4DED-A416-67163C4196D3}"/>
    <cellStyle name="Entrée 41 8" xfId="31958" xr:uid="{017BD43F-2D55-412E-BD0F-E03C80D88914}"/>
    <cellStyle name="Entrée 41 9" xfId="34359" xr:uid="{807780C1-0076-417B-AF77-8AC5208069FF}"/>
    <cellStyle name="Entrée 42" xfId="12669" xr:uid="{8A301DDA-D186-410D-A8BE-5BF6E874A483}"/>
    <cellStyle name="Entrée 42 10" xfId="36504" xr:uid="{11C26783-E6A5-4183-97A1-0582CFB59AF1}"/>
    <cellStyle name="Entrée 42 11" xfId="38981" xr:uid="{55B79B9B-52AE-4150-BCA2-11722A38DAD1}"/>
    <cellStyle name="Entrée 42 12" xfId="41598" xr:uid="{4A00E722-3981-42E0-AB58-E3A14D0B9386}"/>
    <cellStyle name="Entrée 42 2" xfId="15695" xr:uid="{CD76ADD9-A95A-4D1F-BA74-610373F76EBA}"/>
    <cellStyle name="Entrée 42 3" xfId="18471" xr:uid="{13C7FF0C-26D9-45CB-B38E-811A4176E76E}"/>
    <cellStyle name="Entrée 42 4" xfId="21111" xr:uid="{6EEE3B31-D4AD-43C3-B785-EF1120DE6E3F}"/>
    <cellStyle name="Entrée 42 5" xfId="23967" xr:uid="{4F60907C-E906-4FC0-9234-35768DFD05A4}"/>
    <cellStyle name="Entrée 42 6" xfId="26510" xr:uid="{1D979A85-C5AA-4141-A74F-CFEA12AE5B9F}"/>
    <cellStyle name="Entrée 42 7" xfId="29098" xr:uid="{1CD63467-5DF5-47DD-87B6-6929AC4DDE19}"/>
    <cellStyle name="Entrée 42 8" xfId="31693" xr:uid="{18E28F43-E02A-46F8-B7B0-326AA7092427}"/>
    <cellStyle name="Entrée 42 9" xfId="34092" xr:uid="{FA778087-9D26-4FAE-94B9-53DD0B6C237C}"/>
    <cellStyle name="Entrée 43" xfId="13055" xr:uid="{88B3A7D0-B8E5-429F-9C9D-3031F2AD5EE9}"/>
    <cellStyle name="Entrée 43 10" xfId="36799" xr:uid="{CE04854F-BA56-4CC0-8E63-F29E5413D17D}"/>
    <cellStyle name="Entrée 43 11" xfId="39286" xr:uid="{CB43AAA6-4318-4CE4-B01E-49800B7AA17D}"/>
    <cellStyle name="Entrée 43 12" xfId="41931" xr:uid="{54A79597-453D-42EC-B1D8-32B9074EF29E}"/>
    <cellStyle name="Entrée 43 2" xfId="16078" xr:uid="{09105E8C-0E2B-451E-9685-BB7AA65AAD61}"/>
    <cellStyle name="Entrée 43 3" xfId="18825" xr:uid="{CF840B47-088A-4598-9659-81138A97878D}"/>
    <cellStyle name="Entrée 43 4" xfId="21491" xr:uid="{E4356DC3-7605-42E3-8102-7EB318EF90BF}"/>
    <cellStyle name="Entrée 43 5" xfId="24326" xr:uid="{8CABAFF4-1DD7-4293-8355-C864C285E895}"/>
    <cellStyle name="Entrée 43 6" xfId="26882" xr:uid="{1BD9E9E3-0318-4F31-B56A-ECE0D2B0EEB9}"/>
    <cellStyle name="Entrée 43 7" xfId="29435" xr:uid="{6DDC8671-EB4D-4BFA-86B3-E27A4CF0FC85}"/>
    <cellStyle name="Entrée 43 8" xfId="31960" xr:uid="{9667DCCE-AFF9-4C67-8820-71D974473A13}"/>
    <cellStyle name="Entrée 43 9" xfId="34361" xr:uid="{D7B512DA-AABA-4BCC-B918-51F07A2B5A49}"/>
    <cellStyle name="Entrée 44" xfId="12674" xr:uid="{29EA8A8F-C61C-41F1-9300-8AAE17679807}"/>
    <cellStyle name="Entrée 44 10" xfId="36508" xr:uid="{811D073B-E2AC-4471-A0D1-68DCA26C70C6}"/>
    <cellStyle name="Entrée 44 11" xfId="38984" xr:uid="{D7B16B29-5419-4CA1-BFDC-A1741E07885B}"/>
    <cellStyle name="Entrée 44 12" xfId="41602" xr:uid="{36E478BC-6E23-4270-A462-D3FFA5574A21}"/>
    <cellStyle name="Entrée 44 2" xfId="15700" xr:uid="{307BD1BB-AF77-4988-986B-BD4C671098FC}"/>
    <cellStyle name="Entrée 44 3" xfId="18476" xr:uid="{B7AD0B02-7052-47B9-A13C-97BE10B8D57B}"/>
    <cellStyle name="Entrée 44 4" xfId="21116" xr:uid="{E44CF263-F7A8-4B68-95F3-8221FE5AA506}"/>
    <cellStyle name="Entrée 44 5" xfId="23972" xr:uid="{09DC70E5-1A08-4BC1-8A85-EA50F9D41638}"/>
    <cellStyle name="Entrée 44 6" xfId="26515" xr:uid="{5E877E09-761B-4393-8322-3106FF5B0A31}"/>
    <cellStyle name="Entrée 44 7" xfId="29102" xr:uid="{C6222592-EB92-4A60-8CCF-5EF8F86A354D}"/>
    <cellStyle name="Entrée 44 8" xfId="31696" xr:uid="{8F5E8468-C30F-4D3B-BB60-AFB1F820F9AE}"/>
    <cellStyle name="Entrée 44 9" xfId="34095" xr:uid="{A4C611FA-5EA4-403A-BB0B-0E109082858D}"/>
    <cellStyle name="Entrée 45" xfId="9819" xr:uid="{DEDBC44A-09BD-4E20-8260-91BB3BF83981}"/>
    <cellStyle name="Entrée 46" xfId="9837" xr:uid="{FAB2A008-BCB3-4967-93BF-25A3238BA066}"/>
    <cellStyle name="Entrée 47" xfId="9843" xr:uid="{0EA9A450-BE6C-4222-9A28-98AEDBE83007}"/>
    <cellStyle name="Entrée 48" xfId="9847" xr:uid="{0E3D4CBA-EF09-47BC-B9BB-151B73279CF5}"/>
    <cellStyle name="Entrée 5" xfId="11468" xr:uid="{7634EC12-F690-4424-9ADB-FE05AE7FF292}"/>
    <cellStyle name="Entrée 5 10" xfId="20132" xr:uid="{9F12BDE0-5566-4157-967A-8D5AA8B781DC}"/>
    <cellStyle name="Entrée 5 11" xfId="24020" xr:uid="{014F9D91-9C0E-46DB-9512-16624A9681B2}"/>
    <cellStyle name="Entrée 5 12" xfId="26982" xr:uid="{DDB54E57-EB62-4B8D-B2B6-A3E6BF409BE2}"/>
    <cellStyle name="Entrée 5 2" xfId="14539" xr:uid="{102D4579-68D4-4C3D-AF43-BBD11694D98B}"/>
    <cellStyle name="Entrée 5 3" xfId="17305" xr:uid="{E643F3F3-F2BC-4ECC-ADFC-428FAC87B0BE}"/>
    <cellStyle name="Entrée 5 4" xfId="10088" xr:uid="{D9BB4D5E-B16B-4C0B-83C6-C8D82D1896D5}"/>
    <cellStyle name="Entrée 5 5" xfId="22794" xr:uid="{8018C754-2D10-426D-AE5F-4C02E238CC26}"/>
    <cellStyle name="Entrée 5 6" xfId="10930" xr:uid="{DAC3AA68-24A9-434B-BCF4-4DE1DAE97CB2}"/>
    <cellStyle name="Entrée 5 7" xfId="10629" xr:uid="{724B4D99-3D84-4E7C-A492-0F4DD64714A5}"/>
    <cellStyle name="Entrée 5 8" xfId="30671" xr:uid="{519B1FC0-402D-47C6-ADDE-A50CB688F436}"/>
    <cellStyle name="Entrée 5 9" xfId="18560" xr:uid="{615E8FB7-0B25-414B-A0D5-1102C38FE333}"/>
    <cellStyle name="Entrée 6" xfId="11624" xr:uid="{00C2579E-F4F0-4921-9AA8-8DC5589EB662}"/>
    <cellStyle name="Entrée 6 10" xfId="35589" xr:uid="{728CF903-2133-4383-AEF2-C0BD6BC697F7}"/>
    <cellStyle name="Entrée 6 11" xfId="38019" xr:uid="{3678C21C-9428-442B-AA6B-7AA21F7556A9}"/>
    <cellStyle name="Entrée 6 12" xfId="40609" xr:uid="{1F841E97-9234-480D-A234-4CDC27B8635F}"/>
    <cellStyle name="Entrée 6 2" xfId="14679" xr:uid="{4D451A5B-7292-44CE-9083-A54D18FB7B20}"/>
    <cellStyle name="Entrée 6 3" xfId="17454" xr:uid="{B5AE1E9D-69ED-437A-8F1C-95F430672C6B}"/>
    <cellStyle name="Entrée 6 4" xfId="20077" xr:uid="{7FE91F32-9C11-481A-AA71-5C7C6E019CDC}"/>
    <cellStyle name="Entrée 6 5" xfId="22943" xr:uid="{84EAFD2D-BE84-4469-B241-BA7676AF2E86}"/>
    <cellStyle name="Entrée 6 6" xfId="11091" xr:uid="{9EA491BA-5066-4B01-8E73-55C8C695DF59}"/>
    <cellStyle name="Entrée 6 7" xfId="28109" xr:uid="{1152F986-50B0-4629-95A8-1F0BB8953B6A}"/>
    <cellStyle name="Entrée 6 8" xfId="30783" xr:uid="{F2BF2BCC-2354-49D3-A755-A659345606C5}"/>
    <cellStyle name="Entrée 6 9" xfId="33185" xr:uid="{182FABBF-FA35-48D5-AD7F-759096B49857}"/>
    <cellStyle name="Entrée 7" xfId="11479" xr:uid="{83674AE9-EB37-422D-A4FD-F78205EDAC37}"/>
    <cellStyle name="Entrée 7 10" xfId="20491" xr:uid="{0A6A8BAA-6EF3-4CCA-A3EF-2D1D82FB08DB}"/>
    <cellStyle name="Entrée 7 11" xfId="24051" xr:uid="{13C667F6-5B55-47ED-AE13-ED4314DB0147}"/>
    <cellStyle name="Entrée 7 12" xfId="26856" xr:uid="{12A31D59-7D0D-491C-B18D-FB6B4406220D}"/>
    <cellStyle name="Entrée 7 2" xfId="14549" xr:uid="{C1E6D4B7-4764-49B0-BA04-DA798957DBC8}"/>
    <cellStyle name="Entrée 7 3" xfId="17316" xr:uid="{9BB262C2-AE61-4C36-B85F-DEB686CD665E}"/>
    <cellStyle name="Entrée 7 4" xfId="10097" xr:uid="{3DAE1C29-8991-4239-99D3-2805BFA85DA9}"/>
    <cellStyle name="Entrée 7 5" xfId="22805" xr:uid="{70E70B63-F9E0-4DBA-AD69-68C870401E9D}"/>
    <cellStyle name="Entrée 7 6" xfId="10941" xr:uid="{77128278-DCC2-4420-ACB0-5990617D8248}"/>
    <cellStyle name="Entrée 7 7" xfId="10638" xr:uid="{EEE881D9-4098-406C-9ED7-15A35954D71A}"/>
    <cellStyle name="Entrée 7 8" xfId="30678" xr:uid="{4C065005-7734-4D23-A597-1B9F984868C4}"/>
    <cellStyle name="Entrée 7 9" xfId="18579" xr:uid="{4449301E-C5C4-46D0-999F-042A4E84C0CB}"/>
    <cellStyle name="Entrée 8" xfId="11633" xr:uid="{F4EEEF64-AF67-4F3B-9060-AEA3CDBA0E09}"/>
    <cellStyle name="Entrée 8 10" xfId="35595" xr:uid="{52DC93E1-8301-4B00-8918-F62884C27001}"/>
    <cellStyle name="Entrée 8 11" xfId="38025" xr:uid="{66A972CD-2078-4B92-8A4C-3DFB8B030D9A}"/>
    <cellStyle name="Entrée 8 12" xfId="40617" xr:uid="{5D149D94-AA04-4AF1-B359-E833C246FAA9}"/>
    <cellStyle name="Entrée 8 2" xfId="14688" xr:uid="{F25CEB69-A2B6-4784-B3E7-41253DD87D85}"/>
    <cellStyle name="Entrée 8 3" xfId="17463" xr:uid="{9A1D93D7-67D9-4FF8-9A9F-280B21C0EFF6}"/>
    <cellStyle name="Entrée 8 4" xfId="20086" xr:uid="{CDCC3D87-6400-444A-9E21-8DBC581EBC91}"/>
    <cellStyle name="Entrée 8 5" xfId="22952" xr:uid="{F824342E-74C0-4EA4-9B0C-5E91A01528BF}"/>
    <cellStyle name="Entrée 8 6" xfId="11100" xr:uid="{3C7FC1AB-1AD4-44EF-885C-6FCFB02B39D2}"/>
    <cellStyle name="Entrée 8 7" xfId="28116" xr:uid="{700A3289-D8D1-4311-BA94-9F70C6632E2A}"/>
    <cellStyle name="Entrée 8 8" xfId="30791" xr:uid="{09C0BC8E-279B-4D96-AF6B-598AED747D08}"/>
    <cellStyle name="Entrée 8 9" xfId="33193" xr:uid="{EC6C7095-D033-466C-A624-A2CFDA0E6005}"/>
    <cellStyle name="Entrée 9" xfId="11494" xr:uid="{9CAD1336-7F0E-417F-B1A9-320DE325A44C}"/>
    <cellStyle name="Entrée 9 10" xfId="20761" xr:uid="{8739A4B7-BFB8-4030-ADEE-D5B6B6D9C1D3}"/>
    <cellStyle name="Entrée 9 11" xfId="24076" xr:uid="{45B71A45-DF69-4210-9F5D-A51773C74309}"/>
    <cellStyle name="Entrée 9 12" xfId="40498" xr:uid="{CB1CF7EB-F33E-4D37-A9F3-E8D7FF78ABDD}"/>
    <cellStyle name="Entrée 9 2" xfId="14562" xr:uid="{A9945813-9C09-4487-8451-BBCD31683075}"/>
    <cellStyle name="Entrée 9 3" xfId="17330" xr:uid="{1E4C1E15-C300-4C16-8294-BA0E662B7340}"/>
    <cellStyle name="Entrée 9 4" xfId="10111" xr:uid="{3B0CBC70-3110-4744-93CF-A6478220772F}"/>
    <cellStyle name="Entrée 9 5" xfId="22820" xr:uid="{638CD2F9-4AC7-403D-9B42-CABE4BBA3A3C}"/>
    <cellStyle name="Entrée 9 6" xfId="10956" xr:uid="{43506C9F-E7D9-4E39-8D30-895DBD8C674D}"/>
    <cellStyle name="Entrée 9 7" xfId="10653" xr:uid="{C40E8004-B6D8-414E-B4CD-1CF527B9BADE}"/>
    <cellStyle name="Entrée 9 8" xfId="30691" xr:uid="{B7BD6E64-16AA-4330-B1C9-B3D120ACC464}"/>
    <cellStyle name="Entrée 9 9" xfId="18611" xr:uid="{5DB50948-D386-40BC-AF77-3B80BED5B861}"/>
    <cellStyle name="Euro" xfId="2210" xr:uid="{00000000-0005-0000-0000-000046060000}"/>
    <cellStyle name="Explanatory Text 2" xfId="41" xr:uid="{00000000-0005-0000-0000-000047060000}"/>
    <cellStyle name="Explanatory Text 2 2" xfId="2211" xr:uid="{00000000-0005-0000-0000-000048060000}"/>
    <cellStyle name="Explanatory Text 2 3" xfId="2212" xr:uid="{00000000-0005-0000-0000-000049060000}"/>
    <cellStyle name="Explanatory Text 2 4" xfId="2213" xr:uid="{00000000-0005-0000-0000-00004A060000}"/>
    <cellStyle name="Explanatory Text 2 5" xfId="2214" xr:uid="{00000000-0005-0000-0000-00004B060000}"/>
    <cellStyle name="Explanatory Text 2 6" xfId="2215" xr:uid="{00000000-0005-0000-0000-00004C060000}"/>
    <cellStyle name="Explanatory Text 2 7" xfId="2216" xr:uid="{00000000-0005-0000-0000-00004D060000}"/>
    <cellStyle name="Explanatory Text 2 8" xfId="2217" xr:uid="{00000000-0005-0000-0000-00004E060000}"/>
    <cellStyle name="Explanatory Text 2 9" xfId="2218" xr:uid="{00000000-0005-0000-0000-00004F060000}"/>
    <cellStyle name="Explanatory Text 3" xfId="2219" xr:uid="{00000000-0005-0000-0000-000050060000}"/>
    <cellStyle name="fact" xfId="2220" xr:uid="{00000000-0005-0000-0000-000051060000}"/>
    <cellStyle name="fact 2" xfId="5698" xr:uid="{00000000-0005-0000-0000-000052060000}"/>
    <cellStyle name="fact 2 2" xfId="12828" xr:uid="{C93BDB51-D99D-4098-A3AB-6AB31FAC3718}"/>
    <cellStyle name="fact 2 3" xfId="14247" xr:uid="{0EE2DCD8-CBE6-4BDE-8529-AF86A1C13A3C}"/>
    <cellStyle name="fact 3" xfId="11627" xr:uid="{A976F334-7E4E-421F-AAC7-5FF67A974264}"/>
    <cellStyle name="fact 3 2" xfId="17457" xr:uid="{3FC02F4C-4A56-4652-A8F8-C9787E23CBF9}"/>
    <cellStyle name="fact 4" xfId="11484" xr:uid="{234D1F8D-5B2E-413D-9E72-3F6E26B2457A}"/>
    <cellStyle name="fact 4 2" xfId="14554" xr:uid="{C82C48AE-E3B5-41AF-B0E4-5B72E4F710F3}"/>
    <cellStyle name="fact 4 3" xfId="10102" xr:uid="{D0E1D7F0-A33D-42E3-87CE-51304DB4D487}"/>
    <cellStyle name="fact 4 4" xfId="10643" xr:uid="{EF9AFEF0-A310-46E8-A496-58E337AAF1C2}"/>
    <cellStyle name="fact 4 5" xfId="20582" xr:uid="{C125649F-B122-4217-8D16-C4129EB573C7}"/>
    <cellStyle name="fact 4 6" xfId="40488" xr:uid="{B981CABD-C3BD-4F52-975E-ED79CC29E06C}"/>
    <cellStyle name="fact 5" xfId="11505" xr:uid="{98236829-30FA-4780-9F29-06CFD7912E96}"/>
    <cellStyle name="fact 6" xfId="12577" xr:uid="{907EA41E-C487-4211-80E6-0CF9BE1A1F13}"/>
    <cellStyle name="fact 6 2" xfId="21024" xr:uid="{21DF7D25-B436-4996-89EB-6727949D98A4}"/>
    <cellStyle name="fact 6 3" xfId="38917" xr:uid="{948D2707-7DFF-4FAE-B533-90A7D85B40BE}"/>
    <cellStyle name="fact 6 4" xfId="41516" xr:uid="{BA2F99B1-9251-4170-B22C-9378FCD6FCA2}"/>
    <cellStyle name="fact 7" xfId="12981" xr:uid="{7E479916-1F64-4E56-A744-BC67DC5D5688}"/>
    <cellStyle name="fact 8" xfId="12606" xr:uid="{F7F909EE-9705-4166-A7AA-B28FA44F57D1}"/>
    <cellStyle name="fact 9" xfId="12638" xr:uid="{A9DE5394-A643-4340-843D-817EFA57137F}"/>
    <cellStyle name="FieldName" xfId="2221" xr:uid="{00000000-0005-0000-0000-000053060000}"/>
    <cellStyle name="FieldName 10" xfId="11632" xr:uid="{2762B348-3AB6-4CDB-B55D-7A02D8CA8171}"/>
    <cellStyle name="FieldName 10 10" xfId="35594" xr:uid="{86B99F7B-0E54-4066-A337-CD5FC5391AE0}"/>
    <cellStyle name="FieldName 10 11" xfId="38024" xr:uid="{D617155B-1C5A-4181-BD93-E733C06EF15B}"/>
    <cellStyle name="FieldName 10 12" xfId="40616" xr:uid="{C9556B61-A9E6-41C1-88A9-CE31DA567843}"/>
    <cellStyle name="FieldName 10 2" xfId="14687" xr:uid="{D7F92E36-8D95-4137-BAD3-244C94FABC80}"/>
    <cellStyle name="FieldName 10 3" xfId="17462" xr:uid="{0505D679-6C55-4961-879A-1C291847524A}"/>
    <cellStyle name="FieldName 10 4" xfId="20085" xr:uid="{B2EE5A2A-BFAD-4274-ABED-5264FB503959}"/>
    <cellStyle name="FieldName 10 5" xfId="22951" xr:uid="{64903D0F-45B1-46FD-8600-8B4F97308744}"/>
    <cellStyle name="FieldName 10 6" xfId="11099" xr:uid="{2CF656B9-74C3-45D0-BE84-1FADD82426E4}"/>
    <cellStyle name="FieldName 10 7" xfId="28115" xr:uid="{B57032F1-28A0-4418-B015-4D49AB5D2350}"/>
    <cellStyle name="FieldName 10 8" xfId="30790" xr:uid="{698A409A-C3BF-4655-952A-BD40958F07F6}"/>
    <cellStyle name="FieldName 10 9" xfId="33192" xr:uid="{A329DB3E-75E5-4268-B845-8FA2730A38E7}"/>
    <cellStyle name="FieldName 11" xfId="11500" xr:uid="{BE697B92-C014-4AC2-A12D-3919D92DA334}"/>
    <cellStyle name="FieldName 11 10" xfId="20899" xr:uid="{70B5BCC1-5F04-408E-B681-914083DE1662}"/>
    <cellStyle name="FieldName 11 11" xfId="24088" xr:uid="{5CA392A6-8BDB-43B2-B259-53CB63720A37}"/>
    <cellStyle name="FieldName 11 12" xfId="40503" xr:uid="{A4A52710-B4FA-41E4-A37D-C69D67CFFE89}"/>
    <cellStyle name="FieldName 11 2" xfId="14565" xr:uid="{A7E603A1-D590-440B-AFAF-77A44FC2065F}"/>
    <cellStyle name="FieldName 11 3" xfId="17336" xr:uid="{DE25140A-3064-4956-BF82-8AF1EA2DDD0B}"/>
    <cellStyle name="FieldName 11 4" xfId="10116" xr:uid="{FF12CB39-3219-479B-AB1F-A22F1EF87E17}"/>
    <cellStyle name="FieldName 11 5" xfId="22826" xr:uid="{EF9D44FE-9AF9-4821-A9A4-E942899C7227}"/>
    <cellStyle name="FieldName 11 6" xfId="10962" xr:uid="{40C29BC5-6507-4556-B4DE-3150EE454817}"/>
    <cellStyle name="FieldName 11 7" xfId="10816" xr:uid="{8E370498-A446-425A-8B08-D645923B6438}"/>
    <cellStyle name="FieldName 11 8" xfId="30695" xr:uid="{A7D9888A-9807-4D54-9493-EE0C3DF7A0E5}"/>
    <cellStyle name="FieldName 11 9" xfId="18615" xr:uid="{22CF1C50-6C2D-411B-9A3B-AA4C487FEC8B}"/>
    <cellStyle name="FieldName 12" xfId="11636" xr:uid="{E72938C1-A5AF-40A7-A219-102DF18C98CB}"/>
    <cellStyle name="FieldName 12 10" xfId="35598" xr:uid="{B1886B54-AF80-4E10-8FE0-236D91DB20F1}"/>
    <cellStyle name="FieldName 12 11" xfId="38028" xr:uid="{6831CD7A-E4E9-4EB2-BE19-266C00F9F21B}"/>
    <cellStyle name="FieldName 12 12" xfId="40620" xr:uid="{16207657-6F3B-47E0-A541-37A69A5D5B9A}"/>
    <cellStyle name="FieldName 12 2" xfId="14691" xr:uid="{8473F5A0-65E4-4DCC-8F69-D759D10FFEBB}"/>
    <cellStyle name="FieldName 12 3" xfId="17466" xr:uid="{CF18EF20-9633-42A0-BDFB-868263C2A903}"/>
    <cellStyle name="FieldName 12 4" xfId="20089" xr:uid="{24004186-C528-4BE4-AF11-50FEDCCF5D4E}"/>
    <cellStyle name="FieldName 12 5" xfId="22955" xr:uid="{591D0E79-5C45-42AE-BDA8-5225C42BE572}"/>
    <cellStyle name="FieldName 12 6" xfId="11066" xr:uid="{85EA469D-DD19-4545-8BC6-48CCDEE6CA71}"/>
    <cellStyle name="FieldName 12 7" xfId="28119" xr:uid="{77DC6138-82BD-43B0-8033-75A3AB7E2F3F}"/>
    <cellStyle name="FieldName 12 8" xfId="30794" xr:uid="{731131AC-6AAB-49B3-907D-E110DB74FB05}"/>
    <cellStyle name="FieldName 12 9" xfId="33196" xr:uid="{91A48D7B-0E78-455A-8721-9DB28ABB9D3F}"/>
    <cellStyle name="FieldName 13" xfId="11504" xr:uid="{31DB130B-76A6-4C96-AC38-2EB89ED4ADA2}"/>
    <cellStyle name="FieldName 13 10" xfId="21034" xr:uid="{DC799249-681F-429F-8C28-91AE9F9DDE3D}"/>
    <cellStyle name="FieldName 13 11" xfId="24094" xr:uid="{9FD4B3FA-833A-413B-9FE0-386C4A6D3237}"/>
    <cellStyle name="FieldName 13 12" xfId="40507" xr:uid="{9CCBA576-E22A-4A8B-8FF3-D0E03EB124A6}"/>
    <cellStyle name="FieldName 13 2" xfId="14569" xr:uid="{E32947A5-069C-4387-BE20-280D06882FAE}"/>
    <cellStyle name="FieldName 13 3" xfId="17340" xr:uid="{91746CD3-BEC2-43DD-9C7A-23AA52EA1DA5}"/>
    <cellStyle name="FieldName 13 4" xfId="10120" xr:uid="{0B55FEF9-C2EF-4A4F-A83D-508D88617D5B}"/>
    <cellStyle name="FieldName 13 5" xfId="22830" xr:uid="{97642EE3-C201-4193-9308-60824C661DA5}"/>
    <cellStyle name="FieldName 13 6" xfId="10965" xr:uid="{669E8D65-844E-4BEF-B3CA-E0449089E3E6}"/>
    <cellStyle name="FieldName 13 7" xfId="11104" xr:uid="{255E98F5-1C6A-41C6-8E54-74599369DF19}"/>
    <cellStyle name="FieldName 13 8" xfId="30698" xr:uid="{2A71C4AC-EEF7-400E-882D-C6D7B4E7DC15}"/>
    <cellStyle name="FieldName 13 9" xfId="18618" xr:uid="{4E8DF691-05DB-4D47-90C9-F20D6AE5C350}"/>
    <cellStyle name="FieldName 14" xfId="12921" xr:uid="{2591F71B-5BFE-4665-A01C-9FD059FDFECB}"/>
    <cellStyle name="FieldName 14 10" xfId="36686" xr:uid="{7A8976F6-E3E6-44E4-A242-B222B5F4ECDB}"/>
    <cellStyle name="FieldName 14 11" xfId="39180" xr:uid="{DE975929-F871-469A-B2E5-D8BC25EC9431}"/>
    <cellStyle name="FieldName 14 12" xfId="41801" xr:uid="{F565132A-3526-4DBF-ABB9-B5B11E776D6E}"/>
    <cellStyle name="FieldName 14 2" xfId="15946" xr:uid="{AF6C0882-499E-418F-AEED-7E01733A37F3}"/>
    <cellStyle name="FieldName 14 3" xfId="18708" xr:uid="{F3349C7A-33A9-4D44-99BA-2F29EF6B2C27}"/>
    <cellStyle name="FieldName 14 4" xfId="21359" xr:uid="{F6ED13EB-3737-4317-A7F5-995C4E101F2D}"/>
    <cellStyle name="FieldName 14 5" xfId="24212" xr:uid="{39E83C95-682D-483B-B58F-C58909F806D5}"/>
    <cellStyle name="FieldName 14 6" xfId="26755" xr:uid="{5B423AB0-A90D-4D6D-88C0-8458011AC221}"/>
    <cellStyle name="FieldName 14 7" xfId="29305" xr:uid="{E121E76B-D5E9-4CA7-ACA1-41D86405DB7B}"/>
    <cellStyle name="FieldName 14 8" xfId="31871" xr:uid="{E6499DB4-CC65-4BB8-A350-6611517B6E78}"/>
    <cellStyle name="FieldName 14 9" xfId="34272" xr:uid="{64C4D869-B805-481A-A4DF-942489F756C1}"/>
    <cellStyle name="FieldName 15" xfId="12544" xr:uid="{F93BE65F-B02E-4558-A8D5-E037B97D339E}"/>
    <cellStyle name="FieldName 15 10" xfId="36400" xr:uid="{5A992774-B9D6-4CD0-BD79-7D853BFA5B4B}"/>
    <cellStyle name="FieldName 15 11" xfId="38886" xr:uid="{B3B452B7-6D86-472F-89FE-1FF0DB6DA188}"/>
    <cellStyle name="FieldName 15 12" xfId="41483" xr:uid="{7386D175-1762-4862-901A-3CB957038011}"/>
    <cellStyle name="FieldName 15 2" xfId="15570" xr:uid="{B99CD692-9522-4089-80CD-2BEDCCF4A31F}"/>
    <cellStyle name="FieldName 15 3" xfId="18360" xr:uid="{E78BF51D-D4FA-4AE9-A6E9-3EB9751FDE55}"/>
    <cellStyle name="FieldName 15 4" xfId="20991" xr:uid="{EBCDD621-8EA3-4850-B7C7-0BB0DDFABFD4}"/>
    <cellStyle name="FieldName 15 5" xfId="23849" xr:uid="{2A910F61-D437-491A-B562-5B70645E71B2}"/>
    <cellStyle name="FieldName 15 6" xfId="26391" xr:uid="{F3619921-A7D5-4E5B-B908-0CB734E2E370}"/>
    <cellStyle name="FieldName 15 7" xfId="28984" xr:uid="{E0C1FADF-8BD3-423C-886C-534BE9D1D89A}"/>
    <cellStyle name="FieldName 15 8" xfId="31609" xr:uid="{D9E92DE4-389B-4D69-8C2B-AEAA044AE7A5}"/>
    <cellStyle name="FieldName 15 9" xfId="34008" xr:uid="{F0A9CE63-349F-483C-B1F6-4A4039A6A1F5}"/>
    <cellStyle name="FieldName 16" xfId="12908" xr:uid="{1D391024-B523-4875-9CC8-CB06481B217F}"/>
    <cellStyle name="FieldName 16 10" xfId="36676" xr:uid="{88A70DE8-F02B-4687-9F26-D3AD36E8F56A}"/>
    <cellStyle name="FieldName 16 11" xfId="39167" xr:uid="{16CF2B6B-D95E-4C42-A4A0-F334D95C9CB9}"/>
    <cellStyle name="FieldName 16 12" xfId="41788" xr:uid="{9B6B1944-E69F-4247-BB5E-508631025AE7}"/>
    <cellStyle name="FieldName 16 2" xfId="15933" xr:uid="{9CC6F9B4-5EA6-4F2D-B29F-9CB2C38F2858}"/>
    <cellStyle name="FieldName 16 3" xfId="18695" xr:uid="{FA95A4F1-7199-402A-8A9A-1C1EE8D2A115}"/>
    <cellStyle name="FieldName 16 4" xfId="21346" xr:uid="{F9D8FB7F-5E95-40F3-B02F-4E8E35EA1ACF}"/>
    <cellStyle name="FieldName 16 5" xfId="24199" xr:uid="{433BB92B-A999-4EB8-A3AC-4D9209EEE8CB}"/>
    <cellStyle name="FieldName 16 6" xfId="26742" xr:uid="{132D7FE8-C5EC-4C9C-AD16-3DFE1C47FEC0}"/>
    <cellStyle name="FieldName 16 7" xfId="29292" xr:uid="{FB466788-BE7D-4434-B74D-A3169276022B}"/>
    <cellStyle name="FieldName 16 8" xfId="31861" xr:uid="{72B6F013-E48F-4948-A39B-D44F27B14C15}"/>
    <cellStyle name="FieldName 16 9" xfId="34262" xr:uid="{E69FFECE-07EA-43F4-8D9B-0520FDCBDD48}"/>
    <cellStyle name="FieldName 17" xfId="12549" xr:uid="{B5C8E815-B73A-437F-816F-7DBB32F57724}"/>
    <cellStyle name="FieldName 17 10" xfId="36405" xr:uid="{0C5B3CEB-0944-45C1-8451-E1102D422237}"/>
    <cellStyle name="FieldName 17 11" xfId="38891" xr:uid="{848D128E-B9FF-4090-8475-BCC589ECC16A}"/>
    <cellStyle name="FieldName 17 12" xfId="41488" xr:uid="{9C8BD62F-9970-4F87-8FAD-76FDF2EE6821}"/>
    <cellStyle name="FieldName 17 2" xfId="15575" xr:uid="{68520F0E-E2B5-42E9-817E-95FC7B99176D}"/>
    <cellStyle name="FieldName 17 3" xfId="18365" xr:uid="{3D09F345-3DD6-480A-8E71-BAE6B0FE3A2D}"/>
    <cellStyle name="FieldName 17 4" xfId="20996" xr:uid="{467C9FF6-204F-41C5-8FAA-1F811990FF5F}"/>
    <cellStyle name="FieldName 17 5" xfId="23854" xr:uid="{55CBE4ED-C43B-4ED9-AED1-80CB1E65ADE3}"/>
    <cellStyle name="FieldName 17 6" xfId="26396" xr:uid="{89C70976-BDD7-4E83-B6D6-FF6C5BF8D764}"/>
    <cellStyle name="FieldName 17 7" xfId="28989" xr:uid="{FFA033DD-2601-4CB0-8877-0784D8271C7E}"/>
    <cellStyle name="FieldName 17 8" xfId="31614" xr:uid="{D26ABD1F-C52B-4E85-BAC3-5231585F596B}"/>
    <cellStyle name="FieldName 17 9" xfId="34013" xr:uid="{F1CFB048-29D4-4298-9B67-DDE1240899CD}"/>
    <cellStyle name="FieldName 18" xfId="12918" xr:uid="{6A35BF6F-8C47-49F5-B0CB-CF04C2B446B3}"/>
    <cellStyle name="FieldName 18 10" xfId="36684" xr:uid="{4493436D-2945-4597-A958-E5B03C2B696F}"/>
    <cellStyle name="FieldName 18 11" xfId="39177" xr:uid="{F14D201C-1CDD-4134-B03A-52EA0F9E76BE}"/>
    <cellStyle name="FieldName 18 12" xfId="41798" xr:uid="{D01E912A-5F91-4F35-A9D3-7BB78DDB71EA}"/>
    <cellStyle name="FieldName 18 2" xfId="15943" xr:uid="{346C87F8-8B49-4826-93C4-FF010EA24D46}"/>
    <cellStyle name="FieldName 18 3" xfId="18705" xr:uid="{9C484380-2769-4A43-ABBB-584EC8C4EC68}"/>
    <cellStyle name="FieldName 18 4" xfId="21356" xr:uid="{73D936A1-31F9-4DDD-AF4A-BCA1325E0493}"/>
    <cellStyle name="FieldName 18 5" xfId="24209" xr:uid="{B3A4E713-9FB9-4460-87A1-95C2EDC5FE99}"/>
    <cellStyle name="FieldName 18 6" xfId="26752" xr:uid="{C9F2D626-E4C6-4B7C-ABE6-93FDB5DFA75E}"/>
    <cellStyle name="FieldName 18 7" xfId="29302" xr:uid="{FB084576-E250-4455-B3DF-E66D3C73F4E3}"/>
    <cellStyle name="FieldName 18 8" xfId="31869" xr:uid="{429F2C3F-0493-496C-9F51-A9D5C9D8883C}"/>
    <cellStyle name="FieldName 18 9" xfId="34270" xr:uid="{C68BA9A8-5AA5-41A7-B142-3AD9C45E5DF4}"/>
    <cellStyle name="FieldName 19" xfId="12555" xr:uid="{9B2006A6-CCD2-4D0D-AE0E-7EB00020C1E4}"/>
    <cellStyle name="FieldName 19 10" xfId="36411" xr:uid="{CF9F9F51-8679-4A69-8216-628D79CFAC1D}"/>
    <cellStyle name="FieldName 19 11" xfId="38897" xr:uid="{823C2C40-471A-49E0-AC17-4C469D695D3E}"/>
    <cellStyle name="FieldName 19 12" xfId="41494" xr:uid="{731E927A-6E0D-4F94-8F4A-55FA0FBFA3CA}"/>
    <cellStyle name="FieldName 19 2" xfId="15581" xr:uid="{9A1BCEB7-A432-4ECE-B7E8-81DA69C3C907}"/>
    <cellStyle name="FieldName 19 3" xfId="18371" xr:uid="{3AD07A78-058E-4745-B84C-4B67EE9766E4}"/>
    <cellStyle name="FieldName 19 4" xfId="21002" xr:uid="{B5BBF931-A4C4-4B96-A642-969472D455E5}"/>
    <cellStyle name="FieldName 19 5" xfId="23860" xr:uid="{550EBE6F-3758-4775-B4A9-3D994BBD8F08}"/>
    <cellStyle name="FieldName 19 6" xfId="26402" xr:uid="{40FB2B49-06F5-48CB-AF56-7CD6D09ECF0C}"/>
    <cellStyle name="FieldName 19 7" xfId="28995" xr:uid="{9291E337-05C5-432D-B1D4-FDDE60DCCC0A}"/>
    <cellStyle name="FieldName 19 8" xfId="31620" xr:uid="{BBCDA3AE-8541-477E-AB95-5B67D0E0BD67}"/>
    <cellStyle name="FieldName 19 9" xfId="34019" xr:uid="{28F7F1D4-B883-4F77-B56B-66AA23E543C3}"/>
    <cellStyle name="FieldName 2" xfId="11247" xr:uid="{97774E8F-AA29-4301-8C61-34AECC82B2B9}"/>
    <cellStyle name="FieldName 2 10" xfId="25983" xr:uid="{7C36F27D-2ACB-4BF7-A8D6-44289B8548CD}"/>
    <cellStyle name="FieldName 2 2" xfId="14319" xr:uid="{847F7EEF-85EB-4963-9FB8-CD042A31DB22}"/>
    <cellStyle name="FieldName 2 3" xfId="10418" xr:uid="{8862B9B5-4755-4A2B-8B68-470F5AF2BB2D}"/>
    <cellStyle name="FieldName 2 4" xfId="9871" xr:uid="{B7C33F91-8102-45F6-B86F-A2BF96F55DED}"/>
    <cellStyle name="FieldName 2 5" xfId="10674" xr:uid="{1812E142-AAF6-4593-8572-4E1ACF62DFBE}"/>
    <cellStyle name="FieldName 2 6" xfId="10390" xr:uid="{554F129B-7ADA-43A5-8756-759018037D64}"/>
    <cellStyle name="FieldName 2 7" xfId="10214" xr:uid="{C70C7BC0-2166-48F5-9A1A-0E0E3EC7A9C9}"/>
    <cellStyle name="FieldName 2 8" xfId="15616" xr:uid="{A6F2E8D7-C995-453E-BA2E-4943C67C69FB}"/>
    <cellStyle name="FieldName 2 9" xfId="10889" xr:uid="{B4875FAF-B058-4DF1-8993-0D2842F9362C}"/>
    <cellStyle name="FieldName 20" xfId="12936" xr:uid="{8BDAF951-00E8-4CA1-8F52-61EA24B0C7F4}"/>
    <cellStyle name="FieldName 20 10" xfId="36697" xr:uid="{718CBDF3-2A27-4366-A10D-CA99BFAC2A55}"/>
    <cellStyle name="FieldName 20 11" xfId="39193" xr:uid="{9C6E3946-0427-4379-8B30-E28579A91A3E}"/>
    <cellStyle name="FieldName 20 12" xfId="41814" xr:uid="{7FD96E19-C105-4506-AA2C-1836D136E040}"/>
    <cellStyle name="FieldName 20 2" xfId="15961" xr:uid="{AF8D7D0B-9C02-4329-835C-530B4A46733E}"/>
    <cellStyle name="FieldName 20 3" xfId="18723" xr:uid="{D37F3EBD-A497-4158-8823-EF71E8AF5C62}"/>
    <cellStyle name="FieldName 20 4" xfId="21373" xr:uid="{5957B964-4520-4CF6-8A17-07E4DDCA2516}"/>
    <cellStyle name="FieldName 20 5" xfId="24226" xr:uid="{012DDBF8-8FF3-4451-A0A8-46D823039393}"/>
    <cellStyle name="FieldName 20 6" xfId="26770" xr:uid="{4AB4FD94-15C5-4372-B18D-6B6B0763D57C}"/>
    <cellStyle name="FieldName 20 7" xfId="29318" xr:uid="{3371E837-CB17-4DA1-93C7-7864F3A0E88B}"/>
    <cellStyle name="FieldName 20 8" xfId="31882" xr:uid="{4F090666-6E6E-444D-B087-E4D9D5485294}"/>
    <cellStyle name="FieldName 20 9" xfId="34283" xr:uid="{AC707452-D3A2-4482-B5B4-B08D3CD7EC18}"/>
    <cellStyle name="FieldName 21" xfId="12560" xr:uid="{94D4A2D4-1257-49F7-AF60-42D1E0FBFEAA}"/>
    <cellStyle name="FieldName 21 10" xfId="36416" xr:uid="{7FE84894-8B1E-4536-A20B-9205FF937D29}"/>
    <cellStyle name="FieldName 21 11" xfId="38902" xr:uid="{4A52F393-BF95-4DAC-B57A-23FD035C4DE1}"/>
    <cellStyle name="FieldName 21 12" xfId="41499" xr:uid="{A8CFCA34-8C43-40F5-B4E8-EF0E8E33F89B}"/>
    <cellStyle name="FieldName 21 2" xfId="15586" xr:uid="{C60DE040-DEAD-4C42-B4C4-05BC0B2B5314}"/>
    <cellStyle name="FieldName 21 3" xfId="18376" xr:uid="{4CAC62B0-2313-4CFF-96F8-D3BCD5443BA7}"/>
    <cellStyle name="FieldName 21 4" xfId="21007" xr:uid="{CF586049-494A-4FFC-9019-208C761E5B37}"/>
    <cellStyle name="FieldName 21 5" xfId="23865" xr:uid="{C16D9811-6563-4215-B8DD-9A0493CA9DF6}"/>
    <cellStyle name="FieldName 21 6" xfId="26407" xr:uid="{515B0B5E-1B07-4BAB-9436-BA5D45CFD6C2}"/>
    <cellStyle name="FieldName 21 7" xfId="29000" xr:uid="{7F7E4FB0-2152-4998-97BA-005E79E8FAD6}"/>
    <cellStyle name="FieldName 21 8" xfId="31625" xr:uid="{8CB16980-B078-4D70-B14B-5C3521BA3702}"/>
    <cellStyle name="FieldName 21 9" xfId="34024" xr:uid="{C5DDFE80-2539-4E7E-9DE7-4432217A4F97}"/>
    <cellStyle name="FieldName 22" xfId="12947" xr:uid="{C3BAB867-1E07-4DE2-BF8B-E89B8ECBF3BB}"/>
    <cellStyle name="FieldName 22 10" xfId="36708" xr:uid="{DFBD4741-E2D3-42BC-9AD3-00E02B131353}"/>
    <cellStyle name="FieldName 22 11" xfId="39201" xr:uid="{A585F2EF-0840-4744-88FA-EAE871F2D353}"/>
    <cellStyle name="FieldName 22 12" xfId="41825" xr:uid="{3EC83A2E-B8A7-4459-AE81-D8FC6BFBD1B5}"/>
    <cellStyle name="FieldName 22 2" xfId="15972" xr:uid="{3B3BF38A-9DC1-43B5-81D3-A587ADAD95B5}"/>
    <cellStyle name="FieldName 22 3" xfId="18734" xr:uid="{594DED3E-8EBA-4E87-8694-8501BBFABA1A}"/>
    <cellStyle name="FieldName 22 4" xfId="21384" xr:uid="{D45CAD35-F377-4DD1-97BB-C2C82568D50F}"/>
    <cellStyle name="FieldName 22 5" xfId="24235" xr:uid="{03260AB1-EDA2-40BD-9FB2-B3B434630E5E}"/>
    <cellStyle name="FieldName 22 6" xfId="26779" xr:uid="{82A234D0-2B42-4BF7-A14D-F9BA217F7E72}"/>
    <cellStyle name="FieldName 22 7" xfId="29329" xr:uid="{37411262-BA06-487F-9221-EA389D23EBA6}"/>
    <cellStyle name="FieldName 22 8" xfId="31890" xr:uid="{606F0630-0EF7-4AA7-A235-BD066B3784E4}"/>
    <cellStyle name="FieldName 22 9" xfId="34291" xr:uid="{9710F75C-CB30-4B2D-BF41-D5CA3B6F4FC7}"/>
    <cellStyle name="FieldName 23" xfId="12570" xr:uid="{74C0F098-0AC5-404E-B5EC-EF4EC97D6B73}"/>
    <cellStyle name="FieldName 23 10" xfId="36425" xr:uid="{ECE11596-5DA1-486C-8CF3-AF67644EF610}"/>
    <cellStyle name="FieldName 23 11" xfId="38912" xr:uid="{53D2BE9F-B4DC-4D2C-A13B-6D1594A69272}"/>
    <cellStyle name="FieldName 23 12" xfId="41509" xr:uid="{EDB1FC81-2296-406F-A512-BF1760077DEF}"/>
    <cellStyle name="FieldName 23 2" xfId="15596" xr:uid="{C8C69B65-47C0-4819-8273-B21B30DCCB53}"/>
    <cellStyle name="FieldName 23 3" xfId="18385" xr:uid="{77AAD0BE-AB7E-451C-B9FA-BF8BDB38D414}"/>
    <cellStyle name="FieldName 23 4" xfId="21017" xr:uid="{3C9CC105-11F3-4569-8E0F-D12DE75F5B7C}"/>
    <cellStyle name="FieldName 23 5" xfId="23875" xr:uid="{77B3BA5E-F888-4141-879F-EF5D2E2A8AC8}"/>
    <cellStyle name="FieldName 23 6" xfId="26417" xr:uid="{B45288BF-0EDF-408D-8541-A2F7E7750E6C}"/>
    <cellStyle name="FieldName 23 7" xfId="29010" xr:uid="{7C7CA18F-AA2A-42EC-825E-EC266A42685B}"/>
    <cellStyle name="FieldName 23 8" xfId="31634" xr:uid="{966B5333-32E4-40DC-B552-69778D239371}"/>
    <cellStyle name="FieldName 23 9" xfId="34033" xr:uid="{DEC4DD79-F56F-4C64-AA35-FD94EFCCEDDA}"/>
    <cellStyle name="FieldName 24" xfId="12954" xr:uid="{43427AF7-57B1-4231-9AFF-1B726C0A909E}"/>
    <cellStyle name="FieldName 24 10" xfId="36715" xr:uid="{7D435C9D-032B-43F4-AF65-47459E630AA9}"/>
    <cellStyle name="FieldName 24 11" xfId="39207" xr:uid="{A04B3BFF-B6E8-4B2B-8ECF-01E0DDBDD56F}"/>
    <cellStyle name="FieldName 24 12" xfId="41832" xr:uid="{9CA8AFDC-F50D-4C44-A864-BF811B48A39C}"/>
    <cellStyle name="FieldName 24 2" xfId="15979" xr:uid="{4454CC1A-FA95-4FFF-A67C-4B23286FC2B3}"/>
    <cellStyle name="FieldName 24 3" xfId="18741" xr:uid="{1B154FA4-F947-4C9E-ACE4-9E009F7BF531}"/>
    <cellStyle name="FieldName 24 4" xfId="21391" xr:uid="{A894D5FA-8327-4308-BFAD-E696752CFE1E}"/>
    <cellStyle name="FieldName 24 5" xfId="24241" xr:uid="{61A2B555-2F03-4951-940D-161EB89451A7}"/>
    <cellStyle name="FieldName 24 6" xfId="26785" xr:uid="{D2DCA69F-BFE0-491E-B757-281140503591}"/>
    <cellStyle name="FieldName 24 7" xfId="29336" xr:uid="{D128101D-5F66-453A-AE4A-A1D17A97619D}"/>
    <cellStyle name="FieldName 24 8" xfId="31896" xr:uid="{A0AF63AE-C5FB-4A59-9F44-D531B44FAEFC}"/>
    <cellStyle name="FieldName 24 9" xfId="34297" xr:uid="{073D3FC2-ABE8-4D98-95B1-7FEE7B070079}"/>
    <cellStyle name="FieldName 25" xfId="12963" xr:uid="{E365E6E7-65AF-4D98-B211-8170E69668BD}"/>
    <cellStyle name="FieldName 25 10" xfId="36722" xr:uid="{1C7E4EED-5695-474E-A670-77D71D9881FA}"/>
    <cellStyle name="FieldName 25 11" xfId="39216" xr:uid="{86903491-DDD7-4111-8B29-884E4CF38A5D}"/>
    <cellStyle name="FieldName 25 12" xfId="41841" xr:uid="{7551888B-1105-4CDE-B5F7-9B9F5DAD1890}"/>
    <cellStyle name="FieldName 25 2" xfId="15988" xr:uid="{4CF4A1ED-48AE-4F87-8B51-0825537DDBA0}"/>
    <cellStyle name="FieldName 25 3" xfId="18750" xr:uid="{2B934DC8-70F2-47A5-915C-906F1B028617}"/>
    <cellStyle name="FieldName 25 4" xfId="21400" xr:uid="{A795F24B-003F-4C3F-8A76-F96B61C22BC6}"/>
    <cellStyle name="FieldName 25 5" xfId="24248" xr:uid="{16EC4101-2C74-4CA3-BFBB-62C5AEC2215D}"/>
    <cellStyle name="FieldName 25 6" xfId="26792" xr:uid="{A09B1054-728A-49BB-8DDB-D38E017DB72C}"/>
    <cellStyle name="FieldName 25 7" xfId="29345" xr:uid="{E33A4DF4-AAA1-40F6-BC26-1C1106CA1B79}"/>
    <cellStyle name="FieldName 25 8" xfId="31903" xr:uid="{5B38B039-D5FF-4713-AB22-6C27B9F17625}"/>
    <cellStyle name="FieldName 25 9" xfId="34304" xr:uid="{89EEF72B-C8BD-4CB6-9D10-D2879BCB32A7}"/>
    <cellStyle name="FieldName 26" xfId="12580" xr:uid="{AC94D13E-5385-4181-9299-FC943711AE1C}"/>
    <cellStyle name="FieldName 26 10" xfId="36433" xr:uid="{10F22A40-3219-4800-864A-508E0DF4CB34}"/>
    <cellStyle name="FieldName 26 11" xfId="38920" xr:uid="{5F3099BE-3C6F-4E50-ABDE-B831DD5E3750}"/>
    <cellStyle name="FieldName 26 12" xfId="41519" xr:uid="{19F84DA3-660A-4B2A-9A93-930F92185E25}"/>
    <cellStyle name="FieldName 26 2" xfId="15606" xr:uid="{7E0FD7E2-F030-499C-AAE6-D3EDC3F5A761}"/>
    <cellStyle name="FieldName 26 3" xfId="18393" xr:uid="{8AA21AA2-BAD5-47A2-98EA-68843CAB2F33}"/>
    <cellStyle name="FieldName 26 4" xfId="21027" xr:uid="{4012CF7D-82A8-475F-BE0E-A2F2E12C94B8}"/>
    <cellStyle name="FieldName 26 5" xfId="23883" xr:uid="{8D98BD13-35FD-43A0-8E67-B9AF4309064B}"/>
    <cellStyle name="FieldName 26 6" xfId="26427" xr:uid="{11CDA8CF-003C-4E18-AE2A-E5892857476A}"/>
    <cellStyle name="FieldName 26 7" xfId="29019" xr:uid="{4C0413B1-2A8E-4858-B693-C76431B6AB86}"/>
    <cellStyle name="FieldName 26 8" xfId="31640" xr:uid="{5B0BFB92-6ACA-4110-84B7-098AA1C8E32F}"/>
    <cellStyle name="FieldName 26 9" xfId="34039" xr:uid="{F009B714-C9C4-44FA-97FD-0C8E97EE028C}"/>
    <cellStyle name="FieldName 27" xfId="12972" xr:uid="{ADBA2522-E979-42E5-B7F4-EE463BE83F10}"/>
    <cellStyle name="FieldName 27 10" xfId="36730" xr:uid="{325AADF7-508A-4D79-9535-72D6A05220B3}"/>
    <cellStyle name="FieldName 27 11" xfId="39224" xr:uid="{1AC6707B-AB90-4D98-AF38-E07E4F7D2953}"/>
    <cellStyle name="FieldName 27 12" xfId="41850" xr:uid="{CD99FC6E-E644-47F5-B46E-F3A1505207BF}"/>
    <cellStyle name="FieldName 27 2" xfId="15997" xr:uid="{488639A4-0522-4CBE-8F93-152A11FDAA1D}"/>
    <cellStyle name="FieldName 27 3" xfId="18759" xr:uid="{A719212A-1A78-4598-9B2D-EA7340C9465B}"/>
    <cellStyle name="FieldName 27 4" xfId="21409" xr:uid="{AA479F18-8CC9-4BB4-9AE8-8F05D137AF1D}"/>
    <cellStyle name="FieldName 27 5" xfId="24257" xr:uid="{040D03DD-E715-48D8-8641-BDFB7071D171}"/>
    <cellStyle name="FieldName 27 6" xfId="26800" xr:uid="{4CE0AB8D-6519-41AC-87A2-DBD22D30AE7C}"/>
    <cellStyle name="FieldName 27 7" xfId="29354" xr:uid="{F3D2CC76-5C20-4D43-9E51-96417C9C3A51}"/>
    <cellStyle name="FieldName 27 8" xfId="31910" xr:uid="{1836430D-1C60-4D24-ADEF-DC0DB4B2C47F}"/>
    <cellStyle name="FieldName 27 9" xfId="34311" xr:uid="{C02D6775-49FC-466E-BB3F-56AA1F1B29CA}"/>
    <cellStyle name="FieldName 28" xfId="12591" xr:uid="{3DE748A6-3F21-4099-ADA2-62949252F477}"/>
    <cellStyle name="FieldName 28 10" xfId="36439" xr:uid="{80949735-06BA-4072-B432-DA1024D70CD7}"/>
    <cellStyle name="FieldName 28 11" xfId="38927" xr:uid="{04716540-C0CD-4FA0-A374-69E1B7177CFE}"/>
    <cellStyle name="FieldName 28 12" xfId="41528" xr:uid="{0D68BC62-AD7D-44AE-826B-454EE7582FEA}"/>
    <cellStyle name="FieldName 28 2" xfId="15617" xr:uid="{C6BB97F8-528E-4427-BB77-BE2E42FF7FC5}"/>
    <cellStyle name="FieldName 28 3" xfId="18402" xr:uid="{602FA823-182B-4190-96F2-E26EBA0757E7}"/>
    <cellStyle name="FieldName 28 4" xfId="21038" xr:uid="{161AC7D1-BF34-4F7C-A9B2-D501C803DC61}"/>
    <cellStyle name="FieldName 28 5" xfId="23892" xr:uid="{D2BCC979-08BD-43CA-9E7E-76A8157AA4FA}"/>
    <cellStyle name="FieldName 28 6" xfId="26435" xr:uid="{E96272B3-A5D1-4D36-8FFB-56BA17B70AEE}"/>
    <cellStyle name="FieldName 28 7" xfId="29028" xr:uid="{F1E32EA0-D9D8-4D72-B42F-6405DCC3E692}"/>
    <cellStyle name="FieldName 28 8" xfId="31644" xr:uid="{20880BB7-8431-4F1F-8F4D-460F6FCE2579}"/>
    <cellStyle name="FieldName 28 9" xfId="34043" xr:uid="{90E4BA02-66F9-437E-A038-A3DC8ED6652A}"/>
    <cellStyle name="FieldName 29" xfId="12598" xr:uid="{3EBAF69A-FCA6-4DD4-AD81-C9632B8E4B45}"/>
    <cellStyle name="FieldName 29 10" xfId="36446" xr:uid="{5BBF5635-A414-48D1-A9F7-B98D3E0E1B02}"/>
    <cellStyle name="FieldName 29 11" xfId="38933" xr:uid="{9723BFD4-EEB2-4567-919E-1BF8190A7950}"/>
    <cellStyle name="FieldName 29 12" xfId="41535" xr:uid="{85E7269D-6425-42FD-BC93-2F134A7DB393}"/>
    <cellStyle name="FieldName 29 2" xfId="15624" xr:uid="{A58F8409-9AB9-4E2D-985F-7940CDD479CA}"/>
    <cellStyle name="FieldName 29 3" xfId="18408" xr:uid="{4FC60766-6CC6-441A-9755-D29BF3C4C246}"/>
    <cellStyle name="FieldName 29 4" xfId="21045" xr:uid="{84817CA3-8135-433B-B5AA-9D8BEC2A742A}"/>
    <cellStyle name="FieldName 29 5" xfId="23899" xr:uid="{C30F9C1E-013D-485E-8128-C4E664A91440}"/>
    <cellStyle name="FieldName 29 6" xfId="26442" xr:uid="{C6BF49E7-B7D2-427A-8BD9-E75058207DB1}"/>
    <cellStyle name="FieldName 29 7" xfId="29035" xr:uid="{0FB0D353-F6E2-471B-BD8F-9B992F3324DE}"/>
    <cellStyle name="FieldName 29 8" xfId="31650" xr:uid="{F8287955-B0D0-413A-8F7D-154465AD5C19}"/>
    <cellStyle name="FieldName 29 9" xfId="34049" xr:uid="{082AE503-0841-40E6-A0DC-DD0A970EEA76}"/>
    <cellStyle name="FieldName 3" xfId="11434" xr:uid="{15105745-1502-43B1-B6FA-BC36798E5402}"/>
    <cellStyle name="FieldName 3 2" xfId="14505" xr:uid="{FE90F208-6870-44F6-A583-2124CCF975DE}"/>
    <cellStyle name="FieldName 3 3" xfId="10608" xr:uid="{8CB940C5-1482-4E14-9064-D3697C397D2C}"/>
    <cellStyle name="FieldName 3 4" xfId="10047" xr:uid="{9C171EF8-CA95-44FC-BC09-411495AB8E85}"/>
    <cellStyle name="FieldName 3 5" xfId="10897" xr:uid="{01BB9424-6934-43AF-B462-3D1469B99D73}"/>
    <cellStyle name="FieldName 3 6" xfId="10351" xr:uid="{30AA142B-7DAA-49B7-BE8F-B5477CA5B834}"/>
    <cellStyle name="FieldName 3 7" xfId="17334" xr:uid="{C2D12501-96B7-443D-82A1-EABDAB272775}"/>
    <cellStyle name="FieldName 3 8" xfId="18448" xr:uid="{DB382334-302A-413A-908A-54CAEA2BE6F4}"/>
    <cellStyle name="FieldName 3 9" xfId="26823" xr:uid="{632EC1B0-778C-4DB6-B34C-48B8902153CD}"/>
    <cellStyle name="FieldName 30" xfId="12986" xr:uid="{712EEA8D-5A52-4C04-A4B2-66A05E357B46}"/>
    <cellStyle name="FieldName 30 10" xfId="36742" xr:uid="{EE4B68FC-B133-4094-9F67-4D2A065C8213}"/>
    <cellStyle name="FieldName 30 11" xfId="39235" xr:uid="{140B06B7-6C7B-4E0A-8561-1FF1142DDE89}"/>
    <cellStyle name="FieldName 30 12" xfId="41863" xr:uid="{E58781D3-3BFD-4A9C-8D2D-D4760FDF07E6}"/>
    <cellStyle name="FieldName 30 2" xfId="16011" xr:uid="{AB764AB8-1F92-44BF-809E-1710FE0FDF9F}"/>
    <cellStyle name="FieldName 30 3" xfId="18772" xr:uid="{94060E16-5F09-449A-81E0-2F5708CC7851}"/>
    <cellStyle name="FieldName 30 4" xfId="21422" xr:uid="{BC501DD1-9C6D-4C18-A060-47B10CF510AE}"/>
    <cellStyle name="FieldName 30 5" xfId="24269" xr:uid="{62597023-44FC-4D55-8382-2505B9D9C1B5}"/>
    <cellStyle name="FieldName 30 6" xfId="26814" xr:uid="{0718E0EE-4C16-4166-9D02-7CCE1783843A}"/>
    <cellStyle name="FieldName 30 7" xfId="29367" xr:uid="{1187AB80-E760-4B19-BCD6-7BDD61E94E40}"/>
    <cellStyle name="FieldName 30 8" xfId="31920" xr:uid="{5F131952-3FC9-4D88-815C-980B32E70B53}"/>
    <cellStyle name="FieldName 30 9" xfId="34321" xr:uid="{9CD3AC15-00F0-4965-A822-8487AE6418C1}"/>
    <cellStyle name="FieldName 31" xfId="12992" xr:uid="{8FBDC878-2DF7-4A39-AA24-20ECCBCB0290}"/>
    <cellStyle name="FieldName 31 10" xfId="36748" xr:uid="{F30E36E0-4274-48B5-A2ED-0F0E81A8ECBC}"/>
    <cellStyle name="FieldName 31 11" xfId="39240" xr:uid="{96DB4863-C69C-465F-8418-73A45F967AD8}"/>
    <cellStyle name="FieldName 31 12" xfId="41869" xr:uid="{27B5495B-EC79-48EF-9698-6C7C4FD912A6}"/>
    <cellStyle name="FieldName 31 2" xfId="16017" xr:uid="{E3E1C44F-6412-4035-9ED8-91E6C18EB17D}"/>
    <cellStyle name="FieldName 31 3" xfId="18777" xr:uid="{F727367D-4542-4645-B6BB-2817970D699A}"/>
    <cellStyle name="FieldName 31 4" xfId="21428" xr:uid="{AC5B0CC9-3935-459E-90A0-E477565E0CB9}"/>
    <cellStyle name="FieldName 31 5" xfId="24275" xr:uid="{715328BC-3B09-44AD-8492-12CC83EE0554}"/>
    <cellStyle name="FieldName 31 6" xfId="26820" xr:uid="{6FAE3B47-1D5F-47C8-92E4-8028477151ED}"/>
    <cellStyle name="FieldName 31 7" xfId="29373" xr:uid="{ABEA2BD6-2BC0-4B7D-8064-37AA6CA650EF}"/>
    <cellStyle name="FieldName 31 8" xfId="31925" xr:uid="{ACC7D670-3EF3-4B26-99AE-34E704A83593}"/>
    <cellStyle name="FieldName 31 9" xfId="34326" xr:uid="{B2B3CBB5-FB13-445E-AEC8-9FF420D25AD5}"/>
    <cellStyle name="FieldName 32" xfId="12993" xr:uid="{21E81841-9EB3-4AF4-BE75-1B3B5330375B}"/>
    <cellStyle name="FieldName 32 10" xfId="36749" xr:uid="{B26B4BFF-3163-4085-A66A-6881B3190FAD}"/>
    <cellStyle name="FieldName 32 11" xfId="39241" xr:uid="{485CFCE3-92C0-4E6D-87F0-02C9B54DC9EE}"/>
    <cellStyle name="FieldName 32 12" xfId="41870" xr:uid="{FFDF7057-CB2E-4C69-B911-C1DE63291DF1}"/>
    <cellStyle name="FieldName 32 2" xfId="16018" xr:uid="{5A2CF7FD-8F4C-4EBB-A43C-0FD371612BE3}"/>
    <cellStyle name="FieldName 32 3" xfId="18778" xr:uid="{996092A2-C4F0-4D62-BF4B-08D54E063593}"/>
    <cellStyle name="FieldName 32 4" xfId="21429" xr:uid="{A3EA7F6E-9BC6-496C-AF44-52A61DD5D8CD}"/>
    <cellStyle name="FieldName 32 5" xfId="24276" xr:uid="{38F80D34-AF22-4897-BCFF-40AB0C17900D}"/>
    <cellStyle name="FieldName 32 6" xfId="26821" xr:uid="{777252D3-3184-4D64-8054-AC111EA435AB}"/>
    <cellStyle name="FieldName 32 7" xfId="29374" xr:uid="{A5DBDC73-47D2-422E-9A3A-9F1AE75253B3}"/>
    <cellStyle name="FieldName 32 8" xfId="31926" xr:uid="{D2B09103-FAD9-4BE3-A824-0713257B2453}"/>
    <cellStyle name="FieldName 32 9" xfId="34327" xr:uid="{1B8545AD-55D0-4BFB-9E0F-A99B6C6030EB}"/>
    <cellStyle name="FieldName 33" xfId="12617" xr:uid="{E76734AF-DD9B-4ACF-A44E-2ECD26E1EAAD}"/>
    <cellStyle name="FieldName 33 10" xfId="36460" xr:uid="{882C74B8-6700-46FF-8D24-20ECBCF7CB59}"/>
    <cellStyle name="FieldName 33 11" xfId="38946" xr:uid="{EC95923E-7998-428F-A175-C983AF0F8311}"/>
    <cellStyle name="FieldName 33 12" xfId="41552" xr:uid="{1F62B2FC-7AA6-4E08-9C20-FDE48B832DB9}"/>
    <cellStyle name="FieldName 33 2" xfId="15643" xr:uid="{B2668015-2A0B-4458-9C33-504D5E040808}"/>
    <cellStyle name="FieldName 33 3" xfId="18424" xr:uid="{4D0CC21E-B91C-492A-8A44-33281F01C0FC}"/>
    <cellStyle name="FieldName 33 4" xfId="21062" xr:uid="{8C9257DA-287D-4E2F-B90F-12E838D0325B}"/>
    <cellStyle name="FieldName 33 5" xfId="23916" xr:uid="{F07A1A39-156F-4BC5-ACB2-647618E5B169}"/>
    <cellStyle name="FieldName 33 6" xfId="26460" xr:uid="{760AA8AF-BE0F-4D65-AF08-8FC3F0D10C95}"/>
    <cellStyle name="FieldName 33 7" xfId="29052" xr:uid="{C9894BE1-4E6D-4C3B-B4E3-2F109BF59FCA}"/>
    <cellStyle name="FieldName 33 8" xfId="31660" xr:uid="{69CFD8AD-462B-45A2-98FA-D48160239BEC}"/>
    <cellStyle name="FieldName 33 9" xfId="34059" xr:uid="{50F5B7FC-1486-4A1E-BAA1-918AC6C6D195}"/>
    <cellStyle name="FieldName 34" xfId="13008" xr:uid="{74F314F7-855A-4B42-BA0A-48B70BEE363D}"/>
    <cellStyle name="FieldName 34 10" xfId="36760" xr:uid="{D8E5E9F2-11F1-4955-A85E-76CFF073CEF4}"/>
    <cellStyle name="FieldName 34 11" xfId="39249" xr:uid="{B95A9ACC-276F-4FF6-80F2-083A25D834A7}"/>
    <cellStyle name="FieldName 34 12" xfId="41884" xr:uid="{DF587C06-0B4A-4DAB-9AFE-65032FAEEE68}"/>
    <cellStyle name="FieldName 34 2" xfId="16033" xr:uid="{F02D22B4-82AC-4491-8B0A-24277F60F27E}"/>
    <cellStyle name="FieldName 34 3" xfId="18786" xr:uid="{C9AD7D62-D70D-4D84-A07A-5B22A5232379}"/>
    <cellStyle name="FieldName 34 4" xfId="21444" xr:uid="{65260033-8688-400B-BDBD-2503B3F96485}"/>
    <cellStyle name="FieldName 34 5" xfId="24287" xr:uid="{177B1BC8-8D68-4EFD-B3C5-71AE9CC07750}"/>
    <cellStyle name="FieldName 34 6" xfId="26836" xr:uid="{2DBF3C40-7293-4ECD-8129-6DEF84584FF5}"/>
    <cellStyle name="FieldName 34 7" xfId="29388" xr:uid="{4EB41681-B3D2-4CFF-9EDE-970238F909CD}"/>
    <cellStyle name="FieldName 34 8" xfId="31931" xr:uid="{DA1074BA-C6D4-4D62-8558-650332950D7F}"/>
    <cellStyle name="FieldName 34 9" xfId="34332" xr:uid="{84416847-14E3-4F9D-A138-FCF1D44C00AF}"/>
    <cellStyle name="FieldName 35" xfId="12627" xr:uid="{103960B2-8EAB-4D76-8302-3CD885C291ED}"/>
    <cellStyle name="FieldName 35 10" xfId="36468" xr:uid="{74EA263D-4987-4928-BE6D-85DA927AF71E}"/>
    <cellStyle name="FieldName 35 11" xfId="38953" xr:uid="{DE2BB2ED-DDF6-4EE9-8235-764C57DBEAD8}"/>
    <cellStyle name="FieldName 35 12" xfId="41561" xr:uid="{9BFE4F88-DE97-4507-9885-1D691CCF13EA}"/>
    <cellStyle name="FieldName 35 2" xfId="15653" xr:uid="{0A160C2E-50B0-49A1-8D99-8C320FB7DE7F}"/>
    <cellStyle name="FieldName 35 3" xfId="18430" xr:uid="{5A58F607-5A30-437B-AF33-846B923A6D21}"/>
    <cellStyle name="FieldName 35 4" xfId="21071" xr:uid="{B98AFA52-EC50-4031-9AA2-D47FFCD04242}"/>
    <cellStyle name="FieldName 35 5" xfId="23926" xr:uid="{EC933D01-E6CE-43BC-8099-ED8DCD83553F}"/>
    <cellStyle name="FieldName 35 6" xfId="26468" xr:uid="{EBB1ACDC-6D6D-4F19-A9F2-2FCAE4ABA050}"/>
    <cellStyle name="FieldName 35 7" xfId="29061" xr:uid="{F7850878-86A9-4FF7-874E-D38DDE3220C0}"/>
    <cellStyle name="FieldName 35 8" xfId="31666" xr:uid="{61320798-D0FB-499C-B077-FE315970A443}"/>
    <cellStyle name="FieldName 35 9" xfId="34065" xr:uid="{AE5F653C-1898-4546-BEEC-579231F30F50}"/>
    <cellStyle name="FieldName 36" xfId="13019" xr:uid="{888ACBE6-2DC2-4724-8DB6-DD5E286D192B}"/>
    <cellStyle name="FieldName 36 10" xfId="36771" xr:uid="{66CD5509-A08A-4C33-9ED2-E86DF8C4619C}"/>
    <cellStyle name="FieldName 36 11" xfId="39258" xr:uid="{E23CE825-34B5-43E0-A2F1-897D645F7271}"/>
    <cellStyle name="FieldName 36 12" xfId="41895" xr:uid="{977B56D1-1CBE-4EF0-A16B-A3A7D0CD6905}"/>
    <cellStyle name="FieldName 36 2" xfId="16044" xr:uid="{14A47F31-BD2F-4DB0-8CBD-F908B026C88E}"/>
    <cellStyle name="FieldName 36 3" xfId="18796" xr:uid="{4BD67894-F9DD-4A8F-95EF-F264D24A5C7E}"/>
    <cellStyle name="FieldName 36 4" xfId="21455" xr:uid="{EFB36D19-31C4-4B19-8030-C31DBC85B58C}"/>
    <cellStyle name="FieldName 36 5" xfId="24296" xr:uid="{5A27A217-F057-4CD8-B4DA-8779E6F52B24}"/>
    <cellStyle name="FieldName 36 6" xfId="26846" xr:uid="{E80BBEA7-EB83-4BF0-975C-75A209D9DEC9}"/>
    <cellStyle name="FieldName 36 7" xfId="29399" xr:uid="{8464BC58-01A9-472C-A11D-AF40FA263610}"/>
    <cellStyle name="FieldName 36 8" xfId="31940" xr:uid="{2F7732F5-67A6-45A0-991A-83EF2D4A9B27}"/>
    <cellStyle name="FieldName 36 9" xfId="34341" xr:uid="{391A227C-ABF1-4BC7-919D-330874746026}"/>
    <cellStyle name="FieldName 37" xfId="12641" xr:uid="{3B86E5D4-90CF-489A-9258-70C8790C6C88}"/>
    <cellStyle name="FieldName 37 10" xfId="36478" xr:uid="{A4865920-D01D-439F-9B49-174D63102D56}"/>
    <cellStyle name="FieldName 37 11" xfId="38960" xr:uid="{868FF03B-4E0C-4641-B78E-BA89A5A81BDA}"/>
    <cellStyle name="FieldName 37 12" xfId="41571" xr:uid="{4EB49233-215E-451F-9A9D-4F5F3707F06F}"/>
    <cellStyle name="FieldName 37 2" xfId="15667" xr:uid="{35B01AE5-C980-460D-8FEF-96C715C751E6}"/>
    <cellStyle name="FieldName 37 3" xfId="18443" xr:uid="{0A1E8DD0-A8F8-451B-9F9D-5D59F464C335}"/>
    <cellStyle name="FieldName 37 4" xfId="21084" xr:uid="{F1E46E2B-1D5F-4F23-9116-4961C190C317}"/>
    <cellStyle name="FieldName 37 5" xfId="23940" xr:uid="{824FE64F-03AE-4E91-A7D0-124791BA0258}"/>
    <cellStyle name="FieldName 37 6" xfId="26482" xr:uid="{C06C495F-0369-4CE1-BD74-166118C380E8}"/>
    <cellStyle name="FieldName 37 7" xfId="29071" xr:uid="{C7A93004-A343-4FC8-BF71-0134F11AEC1B}"/>
    <cellStyle name="FieldName 37 8" xfId="31673" xr:uid="{D9CBDEB1-45F5-49A5-98E8-92408126EEEC}"/>
    <cellStyle name="FieldName 37 9" xfId="34072" xr:uid="{D22118FF-1332-4B05-A4A2-155D683C8F90}"/>
    <cellStyle name="FieldName 38" xfId="13023" xr:uid="{D9AFA834-D92B-4E91-B499-AAE193F1A0DB}"/>
    <cellStyle name="FieldName 38 10" xfId="36774" xr:uid="{35BFF1D3-7098-47CF-B541-62EB228FBF7C}"/>
    <cellStyle name="FieldName 38 11" xfId="39262" xr:uid="{5212C085-CE3F-4211-9327-227F12863D64}"/>
    <cellStyle name="FieldName 38 12" xfId="41899" xr:uid="{5F1BB621-E498-4ADB-AC48-F2C6AB90FE5C}"/>
    <cellStyle name="FieldName 38 2" xfId="16048" xr:uid="{DE42D753-6F3E-4ADD-83C7-DE1C49C6255F}"/>
    <cellStyle name="FieldName 38 3" xfId="18799" xr:uid="{B6F7727E-C394-4D58-B89C-E5D628DFFD5C}"/>
    <cellStyle name="FieldName 38 4" xfId="21459" xr:uid="{0C1421BD-F6D8-4C68-83FE-B87E7DA30452}"/>
    <cellStyle name="FieldName 38 5" xfId="24300" xr:uid="{5415A0E3-F1F2-415E-B800-25D7CF7F02F0}"/>
    <cellStyle name="FieldName 38 6" xfId="26850" xr:uid="{1F1EB4ED-D13F-4A7C-A459-AE9B3D0C522F}"/>
    <cellStyle name="FieldName 38 7" xfId="29403" xr:uid="{1644339D-F435-483C-9160-8ECB18E4BCC2}"/>
    <cellStyle name="FieldName 38 8" xfId="31943" xr:uid="{1398B3A1-47CA-4272-8EB1-47006409613D}"/>
    <cellStyle name="FieldName 38 9" xfId="34344" xr:uid="{69BB98A4-1ED7-4525-AEF9-AC6C1AC369A8}"/>
    <cellStyle name="FieldName 39" xfId="12647" xr:uid="{E82F9AB1-978E-4F7E-ABDA-6A1628B4DF15}"/>
    <cellStyle name="FieldName 39 10" xfId="36484" xr:uid="{1BAF1D38-6E23-4BB6-8DDD-96A476D2BF6F}"/>
    <cellStyle name="FieldName 39 11" xfId="38965" xr:uid="{4F450B16-B00B-46B2-BC52-961420159A22}"/>
    <cellStyle name="FieldName 39 12" xfId="41577" xr:uid="{458B4200-9849-4C01-A58E-14115566D2F2}"/>
    <cellStyle name="FieldName 39 2" xfId="15673" xr:uid="{59C0FD4A-2E62-47A6-9B13-6AC65A4BBE0A}"/>
    <cellStyle name="FieldName 39 3" xfId="18449" xr:uid="{BDC9FF21-17F7-400E-A0AB-A2274328193C}"/>
    <cellStyle name="FieldName 39 4" xfId="21090" xr:uid="{B549941B-146F-4F69-A9A5-FC1D4ACE69B8}"/>
    <cellStyle name="FieldName 39 5" xfId="23946" xr:uid="{564B29DE-3621-471B-8F1A-787FFBE3903A}"/>
    <cellStyle name="FieldName 39 6" xfId="26488" xr:uid="{830D2CB7-ED9C-4A0A-95E6-F017E080E43B}"/>
    <cellStyle name="FieldName 39 7" xfId="29077" xr:uid="{CE7763E7-59CE-4732-8D8B-A97486ADCE52}"/>
    <cellStyle name="FieldName 39 8" xfId="31678" xr:uid="{0D6C2887-9CC4-46FF-9C61-2D9F99B0CA1A}"/>
    <cellStyle name="FieldName 39 9" xfId="34077" xr:uid="{5CE057EB-BFD0-41A1-A936-9B0EA4DC9646}"/>
    <cellStyle name="FieldName 4" xfId="11631" xr:uid="{A3C817C0-DBA7-4923-8C7F-D4D28305BE39}"/>
    <cellStyle name="FieldName 4 2" xfId="14686" xr:uid="{E5430581-87C2-4950-9079-E0EEEDBE35CD}"/>
    <cellStyle name="FieldName 4 3" xfId="17461" xr:uid="{EF016AEE-EAC2-4B98-B0F8-90AD165AC3E7}"/>
    <cellStyle name="FieldName 4 4" xfId="20084" xr:uid="{D64FBF5E-6DAB-454A-9D11-D30C033BD5BC}"/>
    <cellStyle name="FieldName 4 5" xfId="11098" xr:uid="{529483E7-9C4E-4621-BE2A-D282F78E8E2B}"/>
    <cellStyle name="FieldName 4 6" xfId="28114" xr:uid="{7D5D2AF1-4151-48CE-B709-D6C02D37944C}"/>
    <cellStyle name="FieldName 4 7" xfId="30789" xr:uid="{5B9A15F2-EEB4-40CE-9B4A-7BABCB03E48D}"/>
    <cellStyle name="FieldName 4 8" xfId="33191" xr:uid="{8BA5BECD-8E1F-4865-9CB9-D6234A12D792}"/>
    <cellStyle name="FieldName 4 9" xfId="40615" xr:uid="{F08B2639-CD77-4C19-9ECA-0C47B6D327BB}"/>
    <cellStyle name="FieldName 40" xfId="13032" xr:uid="{04D01860-5529-47FE-B66B-F8A457CD17CC}"/>
    <cellStyle name="FieldName 40 10" xfId="36782" xr:uid="{A1BA645F-0F53-4F19-BE20-1D1F74503E3B}"/>
    <cellStyle name="FieldName 40 11" xfId="39267" xr:uid="{F9D7B988-C4E7-43AF-A7E7-AAC580314A82}"/>
    <cellStyle name="FieldName 40 12" xfId="41908" xr:uid="{CA1877EC-FF72-485B-91AD-C2D1F57569B8}"/>
    <cellStyle name="FieldName 40 2" xfId="16056" xr:uid="{14501C78-BCF8-4AA9-9C76-B01A65FAF027}"/>
    <cellStyle name="FieldName 40 3" xfId="18805" xr:uid="{B7F0131E-E70A-452D-A07F-B8011A95AA96}"/>
    <cellStyle name="FieldName 40 4" xfId="21468" xr:uid="{C1039784-6634-438D-9516-68EC5E327CCE}"/>
    <cellStyle name="FieldName 40 5" xfId="24308" xr:uid="{E679375A-4109-467C-8E46-DD8F6BDED295}"/>
    <cellStyle name="FieldName 40 6" xfId="26859" xr:uid="{13FF4B59-516C-455A-9EF8-FCF65058FA79}"/>
    <cellStyle name="FieldName 40 7" xfId="29412" xr:uid="{C3D31FE6-12C8-46D3-830E-C344970643CC}"/>
    <cellStyle name="FieldName 40 8" xfId="31947" xr:uid="{7A73B27D-57A5-41A6-8D50-72A9A8E5BF88}"/>
    <cellStyle name="FieldName 40 9" xfId="34348" xr:uid="{B1D7E28B-8AB4-41E7-9ABA-14C28CD443C2}"/>
    <cellStyle name="FieldName 41" xfId="13041" xr:uid="{741C5F67-668C-45A7-B09D-A9DCACAC33D8}"/>
    <cellStyle name="FieldName 41 10" xfId="36789" xr:uid="{C499A75B-6E26-4378-92C2-690F6D9D1781}"/>
    <cellStyle name="FieldName 41 11" xfId="39275" xr:uid="{FDF6528F-1606-42F9-914F-4330C7A372A1}"/>
    <cellStyle name="FieldName 41 12" xfId="41917" xr:uid="{EE8C67A4-1E57-4F59-A7A3-D7DA021E785E}"/>
    <cellStyle name="FieldName 41 2" xfId="16065" xr:uid="{46CE9447-EC10-48BD-AD19-9CD552E05056}"/>
    <cellStyle name="FieldName 41 3" xfId="18814" xr:uid="{EDE3B0C3-7A8A-4456-BEBF-9223E04423A7}"/>
    <cellStyle name="FieldName 41 4" xfId="21477" xr:uid="{6BAED318-C884-4E15-A51F-E7BCA7B2CE83}"/>
    <cellStyle name="FieldName 41 5" xfId="24317" xr:uid="{74F3D345-BEA8-4516-9A56-3F99F4565CAE}"/>
    <cellStyle name="FieldName 41 6" xfId="26868" xr:uid="{CC3168DC-2701-4D58-81F1-6B7E44E43237}"/>
    <cellStyle name="FieldName 41 7" xfId="29421" xr:uid="{77BF818E-55E5-4F89-AF89-2163108BE172}"/>
    <cellStyle name="FieldName 41 8" xfId="31953" xr:uid="{0BDF05E2-CFFD-4AEF-BDB0-D1B53F07B105}"/>
    <cellStyle name="FieldName 41 9" xfId="34354" xr:uid="{4B971440-9F3E-415D-B47B-0F10E9E02E4D}"/>
    <cellStyle name="FieldName 42" xfId="13044" xr:uid="{C151D1D9-0B4E-49BF-8035-D603DAC40DD4}"/>
    <cellStyle name="FieldName 42 10" xfId="36792" xr:uid="{43F060B2-B3C9-4E4E-B555-B119359798DE}"/>
    <cellStyle name="FieldName 42 11" xfId="39277" xr:uid="{3FD3C952-C8F2-4109-875A-691A0AEC9914}"/>
    <cellStyle name="FieldName 42 12" xfId="41920" xr:uid="{20E7B303-D6E3-428F-82FF-018C189BA477}"/>
    <cellStyle name="FieldName 42 2" xfId="16068" xr:uid="{99FA820A-72F9-48AB-B837-1A584BD62D32}"/>
    <cellStyle name="FieldName 42 3" xfId="18816" xr:uid="{B667529B-EFFC-4196-A085-067823DEB4F3}"/>
    <cellStyle name="FieldName 42 4" xfId="21480" xr:uid="{96829B44-7C59-425B-A7A8-8748F02C4381}"/>
    <cellStyle name="FieldName 42 5" xfId="24320" xr:uid="{62DC69DB-A816-4E42-A4B2-EEB90184A360}"/>
    <cellStyle name="FieldName 42 6" xfId="26871" xr:uid="{7BC05AA8-0463-477C-BBEF-5D0AF73563AF}"/>
    <cellStyle name="FieldName 42 7" xfId="29424" xr:uid="{41E47603-CAA4-4EBB-9E72-6D45F1936E42}"/>
    <cellStyle name="FieldName 42 8" xfId="31955" xr:uid="{FA7A603F-99FE-4CED-9806-B03BFDD14396}"/>
    <cellStyle name="FieldName 42 9" xfId="34356" xr:uid="{DC6FC13D-2047-4B58-841B-949F510225C7}"/>
    <cellStyle name="FieldName 43" xfId="12666" xr:uid="{20FDC670-69EC-44F7-AF05-95D340F7F4FB}"/>
    <cellStyle name="FieldName 43 10" xfId="36501" xr:uid="{2B317EEE-B6A4-42FB-94B6-D9131CE35FB6}"/>
    <cellStyle name="FieldName 43 11" xfId="38979" xr:uid="{EC464486-D50D-4ED2-9897-CDE74DA15C47}"/>
    <cellStyle name="FieldName 43 12" xfId="41595" xr:uid="{05814558-7EE9-4CE1-8D39-E62B57BE0B20}"/>
    <cellStyle name="FieldName 43 2" xfId="15692" xr:uid="{9D9FB20B-E8D7-42FC-AACC-CFC24A37593D}"/>
    <cellStyle name="FieldName 43 3" xfId="18468" xr:uid="{CDB5C80D-199F-40B6-BA1F-AFE8F127C908}"/>
    <cellStyle name="FieldName 43 4" xfId="21108" xr:uid="{01DC2EB7-9113-441F-AEED-8FB17AD991CB}"/>
    <cellStyle name="FieldName 43 5" xfId="23964" xr:uid="{5400F3C1-7E53-4C3E-8B75-8C5B18CE0BCE}"/>
    <cellStyle name="FieldName 43 6" xfId="26507" xr:uid="{67666BDF-45CB-49F1-AFCD-A84400BA462F}"/>
    <cellStyle name="FieldName 43 7" xfId="29095" xr:uid="{96408A73-E33B-4A13-AD32-E698FE35EB3E}"/>
    <cellStyle name="FieldName 43 8" xfId="31691" xr:uid="{EBABCD5E-DB0D-415D-81AD-DC65566349CC}"/>
    <cellStyle name="FieldName 43 9" xfId="34090" xr:uid="{96947389-ADB4-4586-92F7-556E12DDDCEF}"/>
    <cellStyle name="FieldName 44" xfId="13054" xr:uid="{B30CAAED-1055-434C-96EF-BA2BD29D7D55}"/>
    <cellStyle name="FieldName 44 10" xfId="36798" xr:uid="{A2242237-8CEA-4003-9EDF-4C99BB3C5828}"/>
    <cellStyle name="FieldName 44 11" xfId="39285" xr:uid="{52D4A0E3-261B-4B84-B4F9-EB70A7702749}"/>
    <cellStyle name="FieldName 44 12" xfId="41930" xr:uid="{358122C6-272F-40EC-9D17-E9DB8403114A}"/>
    <cellStyle name="FieldName 44 2" xfId="16077" xr:uid="{C58FC0CD-5A4E-42C2-B885-4726A67C09C1}"/>
    <cellStyle name="FieldName 44 3" xfId="18824" xr:uid="{E556753B-15A5-404B-8562-51A30912E586}"/>
    <cellStyle name="FieldName 44 4" xfId="21490" xr:uid="{09D30191-0975-486A-BBCE-31DAE7BECF6B}"/>
    <cellStyle name="FieldName 44 5" xfId="24325" xr:uid="{A1A67FBC-E960-45F6-BC2B-55ED8D56720E}"/>
    <cellStyle name="FieldName 44 6" xfId="26881" xr:uid="{5BC68BF5-258E-4CCB-8647-9969A2EA23CA}"/>
    <cellStyle name="FieldName 44 7" xfId="29434" xr:uid="{5AA489A1-C85D-4E23-9FC1-CD5110C65D1F}"/>
    <cellStyle name="FieldName 44 8" xfId="31959" xr:uid="{25B47C95-F95D-4870-BAEE-F99FFBD10097}"/>
    <cellStyle name="FieldName 44 9" xfId="34360" xr:uid="{18B4A715-9B14-4E50-9B4C-07DDB93C3D0B}"/>
    <cellStyle name="FieldName 45" xfId="12673" xr:uid="{C139F144-54F2-4AFE-89E0-E311DA7CB7DC}"/>
    <cellStyle name="FieldName 45 10" xfId="36507" xr:uid="{F2C893DE-5B5F-49F0-B32B-0A9EBC306AFE}"/>
    <cellStyle name="FieldName 45 11" xfId="38983" xr:uid="{A283F49C-3819-479D-8A96-B77EEC8505BA}"/>
    <cellStyle name="FieldName 45 12" xfId="41601" xr:uid="{3A95DB45-2B09-494E-B581-B21BF15FE2A6}"/>
    <cellStyle name="FieldName 45 2" xfId="15699" xr:uid="{D1464C02-655D-4013-BFF0-0A54B259CC57}"/>
    <cellStyle name="FieldName 45 3" xfId="18475" xr:uid="{95200434-8CA1-4B97-ADCA-4F2E492434C9}"/>
    <cellStyle name="FieldName 45 4" xfId="21115" xr:uid="{1854E0E2-7E0C-4171-BBC6-65F684AF72C9}"/>
    <cellStyle name="FieldName 45 5" xfId="23971" xr:uid="{21C58BDD-E83C-486F-85EC-8CC61C3DDFF7}"/>
    <cellStyle name="FieldName 45 6" xfId="26514" xr:uid="{92E4EE3F-D669-464E-9F07-96DA057E50F7}"/>
    <cellStyle name="FieldName 45 7" xfId="29101" xr:uid="{B61AAC9A-2FBB-4036-BD87-90D53D8651A7}"/>
    <cellStyle name="FieldName 45 8" xfId="31695" xr:uid="{2F5EEB87-E8B7-43BD-8486-98635BFB2A54}"/>
    <cellStyle name="FieldName 45 9" xfId="34094" xr:uid="{ABDF691F-E8DB-48C8-8A5F-363DB0D97116}"/>
    <cellStyle name="FieldName 46" xfId="9820" xr:uid="{D60F6C82-D170-4F22-8BEF-57F231B7CD46}"/>
    <cellStyle name="FieldName 47" xfId="9836" xr:uid="{C42D81D0-0464-413E-822C-5425BF2BC9ED}"/>
    <cellStyle name="FieldName 48" xfId="9840" xr:uid="{63967D04-F9A4-47B8-9159-2F3443BB10E1}"/>
    <cellStyle name="FieldName 49" xfId="9845" xr:uid="{B7D15E06-00A7-4781-9DC3-2CD82E1982DF}"/>
    <cellStyle name="FieldName 5" xfId="11466" xr:uid="{D0A99E4C-CCA9-4E26-B96D-67DF640AFC5F}"/>
    <cellStyle name="FieldName 5 10" xfId="20129" xr:uid="{B706A640-A4F7-4E87-B25F-586074AADFB8}"/>
    <cellStyle name="FieldName 5 11" xfId="24017" xr:uid="{51B7DD9E-661F-49A6-81F8-C4AC84DB1F92}"/>
    <cellStyle name="FieldName 5 12" xfId="26979" xr:uid="{B6122751-C84A-4606-8E44-4A37E51E8223}"/>
    <cellStyle name="FieldName 5 2" xfId="14537" xr:uid="{9BCF159A-17B4-4F4A-BD4B-EAA25CE16EE0}"/>
    <cellStyle name="FieldName 5 3" xfId="17303" xr:uid="{362EC881-8F6A-4333-894C-1C89A8F9E235}"/>
    <cellStyle name="FieldName 5 4" xfId="10083" xr:uid="{D0458DFA-72F1-4314-AA21-274E2DE35C90}"/>
    <cellStyle name="FieldName 5 5" xfId="22792" xr:uid="{E6480622-05B8-483D-AA74-6D72E28B138B}"/>
    <cellStyle name="FieldName 5 6" xfId="10928" xr:uid="{62C5EA26-87FD-4407-B888-6A6B480451FE}"/>
    <cellStyle name="FieldName 5 7" xfId="21598" xr:uid="{385BBB6D-776C-4C3D-8C21-84FB74DED080}"/>
    <cellStyle name="FieldName 5 8" xfId="30669" xr:uid="{70948AF6-BF25-4008-9B25-2FE161E52C07}"/>
    <cellStyle name="FieldName 5 9" xfId="18558" xr:uid="{E4CEB78C-C79E-4137-B7F0-C0E4C74E8F2B}"/>
    <cellStyle name="FieldName 6" xfId="11623" xr:uid="{AF43C3AA-3551-42AD-BB4C-04451E798678}"/>
    <cellStyle name="FieldName 6 10" xfId="35588" xr:uid="{8A6714FD-6A43-4260-B56B-07F37DE7C39E}"/>
    <cellStyle name="FieldName 6 11" xfId="38018" xr:uid="{A32A94F3-9305-483C-B821-364E3FC2B1AA}"/>
    <cellStyle name="FieldName 6 12" xfId="40608" xr:uid="{0324CECE-E80F-4A99-B4B5-BF40ACEC5C56}"/>
    <cellStyle name="FieldName 6 2" xfId="14678" xr:uid="{47D49437-4CA5-4F58-86DC-B7F7FF2F97FD}"/>
    <cellStyle name="FieldName 6 3" xfId="17453" xr:uid="{7534A31F-3429-454C-9C15-4DE71DE4EA03}"/>
    <cellStyle name="FieldName 6 4" xfId="20076" xr:uid="{CD722732-2CEC-4912-B0E2-8976BB0A8EEA}"/>
    <cellStyle name="FieldName 6 5" xfId="22942" xr:uid="{379A9230-42BB-40FE-A655-F42D1E8EBB97}"/>
    <cellStyle name="FieldName 6 6" xfId="11069" xr:uid="{C2AD7109-2C44-4D42-8B6F-2137BCF69208}"/>
    <cellStyle name="FieldName 6 7" xfId="28108" xr:uid="{21E119C6-032F-4B6A-8486-7B5F57DD5801}"/>
    <cellStyle name="FieldName 6 8" xfId="30782" xr:uid="{FAAE4BE8-6E7F-4BB6-8136-4C0B752A1FF7}"/>
    <cellStyle name="FieldName 6 9" xfId="33184" xr:uid="{EABD3A53-CE8A-4EEB-9484-DFAD8B97FAD8}"/>
    <cellStyle name="FieldName 7" xfId="11477" xr:uid="{D2ED7523-631C-4AD0-8705-DEDAB51AF2A9}"/>
    <cellStyle name="FieldName 7 10" xfId="20479" xr:uid="{DF6B0038-00BD-41E6-998A-8CE5890A9359}"/>
    <cellStyle name="FieldName 7 11" xfId="24049" xr:uid="{41C04832-6096-4D1B-9192-B361F91DB6FC}"/>
    <cellStyle name="FieldName 7 12" xfId="26830" xr:uid="{ECA7881F-5BA3-4306-B2AA-E679C5D1BDB2}"/>
    <cellStyle name="FieldName 7 2" xfId="14547" xr:uid="{262210BB-21E8-41B8-B4E9-624DDEFF26C5}"/>
    <cellStyle name="FieldName 7 3" xfId="17314" xr:uid="{B65B7397-D979-4CC6-9CEF-CD4C35965D3F}"/>
    <cellStyle name="FieldName 7 4" xfId="10095" xr:uid="{9055132C-D90F-4841-B7B7-0BF6B679869C}"/>
    <cellStyle name="FieldName 7 5" xfId="22803" xr:uid="{1DAF3904-6AA8-4BE9-B83B-D2EB4CF460D3}"/>
    <cellStyle name="FieldName 7 6" xfId="10939" xr:uid="{EFA4D93E-A3D5-412A-B7C9-D301B2D1879C}"/>
    <cellStyle name="FieldName 7 7" xfId="10636" xr:uid="{1AE701A1-B243-42AC-A346-0C8EEE75689B}"/>
    <cellStyle name="FieldName 7 8" xfId="30676" xr:uid="{5E9A3503-B695-46D3-AB6C-94E460922023}"/>
    <cellStyle name="FieldName 7 9" xfId="18577" xr:uid="{E240DF39-17C0-4EB8-B10F-60394A332117}"/>
    <cellStyle name="FieldName 8" xfId="11486" xr:uid="{1C047957-0A50-469F-888E-5F42B59A790F}"/>
    <cellStyle name="FieldName 8 10" xfId="20746" xr:uid="{6A8395EE-7530-4AD8-96FE-83D2E623B3DE}"/>
    <cellStyle name="FieldName 8 11" xfId="24057" xr:uid="{8F9D85C4-77AD-4D42-B0A7-0FC49AB0C2C9}"/>
    <cellStyle name="FieldName 8 12" xfId="40490" xr:uid="{81B50617-7940-4D98-B15D-8FBE55D5A684}"/>
    <cellStyle name="FieldName 8 2" xfId="14556" xr:uid="{A992EAE3-6467-4128-ABD9-250118ED4B1C}"/>
    <cellStyle name="FieldName 8 3" xfId="17323" xr:uid="{9FFB2472-AEEF-484A-BD98-0972B85B6295}"/>
    <cellStyle name="FieldName 8 4" xfId="10104" xr:uid="{D87649EC-1B42-4420-A22B-D059B5E94711}"/>
    <cellStyle name="FieldName 8 5" xfId="22812" xr:uid="{F5E86A77-E8CB-4EA5-94F8-C98AAA6A17FE}"/>
    <cellStyle name="FieldName 8 6" xfId="10948" xr:uid="{15B9B23A-08F9-421E-B3C9-63DFB58A2353}"/>
    <cellStyle name="FieldName 8 7" xfId="10645" xr:uid="{2FF7CEB4-1B7F-4DC9-A81E-E28304579407}"/>
    <cellStyle name="FieldName 8 8" xfId="30684" xr:uid="{0EDF967A-527B-4408-BB48-1B181C6137FA}"/>
    <cellStyle name="FieldName 8 9" xfId="18594" xr:uid="{40CA6A8D-762E-4EB1-9EB0-0F1B691B80AC}"/>
    <cellStyle name="FieldName 9" xfId="11493" xr:uid="{0D9496B4-AC0C-406E-9312-885A53BA4C3A}"/>
    <cellStyle name="FieldName 9 10" xfId="20760" xr:uid="{AE8CB92F-47BC-404B-B79F-DE3C4C8EE32F}"/>
    <cellStyle name="FieldName 9 11" xfId="24075" xr:uid="{30A29A50-665A-4D16-BEDE-877ACC7A4A08}"/>
    <cellStyle name="FieldName 9 12" xfId="40497" xr:uid="{6F7E0F38-4615-4088-B1E5-39D3A1E9D87B}"/>
    <cellStyle name="FieldName 9 2" xfId="14561" xr:uid="{A90D5FD2-398F-4F05-BF26-1263FC582308}"/>
    <cellStyle name="FieldName 9 3" xfId="17329" xr:uid="{B46282E9-84A7-4204-8507-E3CFDABBB6EE}"/>
    <cellStyle name="FieldName 9 4" xfId="10110" xr:uid="{9BC209B4-B34D-49B3-B397-910EC3A57701}"/>
    <cellStyle name="FieldName 9 5" xfId="22819" xr:uid="{76F84D92-77CE-45A0-B55F-AC12CC27D5D7}"/>
    <cellStyle name="FieldName 9 6" xfId="10955" xr:uid="{13FA6991-A839-48F1-AE90-153E9453760F}"/>
    <cellStyle name="FieldName 9 7" xfId="10652" xr:uid="{B6ED1E23-0226-4ECD-8C02-48CB0A4F1C1C}"/>
    <cellStyle name="FieldName 9 8" xfId="30690" xr:uid="{7DC11713-12EF-48E3-9B04-B8D72DFDC536}"/>
    <cellStyle name="FieldName 9 9" xfId="18610" xr:uid="{684C58C4-CF83-467B-B4E1-2BDEADF26570}"/>
    <cellStyle name="Fijo" xfId="2222" xr:uid="{00000000-0005-0000-0000-000054060000}"/>
    <cellStyle name="Financiero" xfId="2223" xr:uid="{00000000-0005-0000-0000-000055060000}"/>
    <cellStyle name="Fixed" xfId="2224" xr:uid="{00000000-0005-0000-0000-00005606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xr:uid="{00000000-0005-0000-0000-00008E1A0000}"/>
    <cellStyle name="Footnote" xfId="2226" xr:uid="{00000000-0005-0000-0000-00008F1A0000}"/>
    <cellStyle name="Good 2" xfId="42" xr:uid="{00000000-0005-0000-0000-0000901A0000}"/>
    <cellStyle name="Good 2 2" xfId="2227" xr:uid="{00000000-0005-0000-0000-0000911A0000}"/>
    <cellStyle name="Good 2 3" xfId="2228" xr:uid="{00000000-0005-0000-0000-0000921A0000}"/>
    <cellStyle name="Good 2 4" xfId="2229" xr:uid="{00000000-0005-0000-0000-0000931A0000}"/>
    <cellStyle name="Good 2 5" xfId="2230" xr:uid="{00000000-0005-0000-0000-0000941A0000}"/>
    <cellStyle name="Good 2 6" xfId="2231" xr:uid="{00000000-0005-0000-0000-0000951A0000}"/>
    <cellStyle name="Good 2 7" xfId="2232" xr:uid="{00000000-0005-0000-0000-0000961A0000}"/>
    <cellStyle name="Good 2 8" xfId="2233" xr:uid="{00000000-0005-0000-0000-0000971A0000}"/>
    <cellStyle name="Good 2 9" xfId="2234" xr:uid="{00000000-0005-0000-0000-0000981A0000}"/>
    <cellStyle name="Good 3" xfId="2235" xr:uid="{00000000-0005-0000-0000-0000991A0000}"/>
    <cellStyle name="Grey" xfId="2236" xr:uid="{00000000-0005-0000-0000-00009A1A0000}"/>
    <cellStyle name="GWN Table Body" xfId="2237" xr:uid="{00000000-0005-0000-0000-00009B1A0000}"/>
    <cellStyle name="GWN Table Header" xfId="2238" xr:uid="{00000000-0005-0000-0000-00009C1A0000}"/>
    <cellStyle name="GWN Table Left Header" xfId="2239" xr:uid="{00000000-0005-0000-0000-00009D1A0000}"/>
    <cellStyle name="GWN Table Note" xfId="2240" xr:uid="{00000000-0005-0000-0000-00009E1A0000}"/>
    <cellStyle name="GWN Table Title" xfId="2241" xr:uid="{00000000-0005-0000-0000-00009F1A0000}"/>
    <cellStyle name="hard no" xfId="2242" xr:uid="{00000000-0005-0000-0000-0000A01A0000}"/>
    <cellStyle name="hard no 10" xfId="12913" xr:uid="{50A33C77-6D37-4815-8893-B97327F83E4C}"/>
    <cellStyle name="hard no 10 10" xfId="36680" xr:uid="{3F9A6610-FB16-4C74-89F2-386AAF719458}"/>
    <cellStyle name="hard no 10 11" xfId="39172" xr:uid="{8ACA8FEE-7888-44D8-A6AB-5EE11FD4275A}"/>
    <cellStyle name="hard no 10 12" xfId="41793" xr:uid="{140D8CF8-FBA3-4911-B4E3-08B188D37F61}"/>
    <cellStyle name="hard no 10 2" xfId="15938" xr:uid="{CBBA4F76-5C8F-4D5F-9542-695767E2F36A}"/>
    <cellStyle name="hard no 10 3" xfId="18700" xr:uid="{B55490FC-7D05-4F08-A503-3004CF9EABD9}"/>
    <cellStyle name="hard no 10 4" xfId="21351" xr:uid="{B5080AAF-0ADC-4BF0-9585-E5E245C6E7D9}"/>
    <cellStyle name="hard no 10 5" xfId="24204" xr:uid="{9A8AA418-030E-4C21-8EDB-DB242F448094}"/>
    <cellStyle name="hard no 10 6" xfId="26747" xr:uid="{1D49E1C6-78FC-4E77-9D90-63B860DA14C1}"/>
    <cellStyle name="hard no 10 7" xfId="29297" xr:uid="{4168F384-DFDB-4CC6-89F6-965F6E74D63D}"/>
    <cellStyle name="hard no 10 8" xfId="31865" xr:uid="{F83F1AEC-48C5-4E92-97F9-56303B19E20C}"/>
    <cellStyle name="hard no 10 9" xfId="34266" xr:uid="{867C13C6-339D-4B77-86BF-1AA7F0627E55}"/>
    <cellStyle name="hard no 11" xfId="12902" xr:uid="{E55AC68A-0BB7-40EB-8E17-77B5575CC6FA}"/>
    <cellStyle name="hard no 11 10" xfId="36670" xr:uid="{CE009D34-6587-4D18-A1E1-885980B0A7A5}"/>
    <cellStyle name="hard no 11 11" xfId="39162" xr:uid="{C4AB6E15-DBBE-4C38-A040-C932318AB382}"/>
    <cellStyle name="hard no 11 12" xfId="41782" xr:uid="{CF8A0E74-0DDD-4EAC-B98A-5F61CB0D69B9}"/>
    <cellStyle name="hard no 11 2" xfId="15927" xr:uid="{6FE77BC5-0A18-481B-AA66-F69C300BD875}"/>
    <cellStyle name="hard no 11 3" xfId="18689" xr:uid="{FA8831D2-2B5D-4F38-B735-A8A092D53560}"/>
    <cellStyle name="hard no 11 4" xfId="21340" xr:uid="{56E48A0E-0366-4018-86F0-EE65938A4E17}"/>
    <cellStyle name="hard no 11 5" xfId="24193" xr:uid="{2125D814-ABD8-4EC6-A7C5-D41FBA22F291}"/>
    <cellStyle name="hard no 11 6" xfId="26736" xr:uid="{B34B91B0-A79B-4E22-8E3A-02B14209F3F4}"/>
    <cellStyle name="hard no 11 7" xfId="29286" xr:uid="{BE8177DA-6C52-4016-A0E0-8555EEF9C3C9}"/>
    <cellStyle name="hard no 11 8" xfId="31856" xr:uid="{FA921488-5CC7-407F-865B-2EEF69CB1B2D}"/>
    <cellStyle name="hard no 11 9" xfId="34257" xr:uid="{9C7533E1-BF8C-4A07-8DA9-FED2F6DEE74D}"/>
    <cellStyle name="hard no 12" xfId="12545" xr:uid="{9DA1B9CD-18F6-4D9A-B46C-97C7540D1800}"/>
    <cellStyle name="hard no 12 10" xfId="36401" xr:uid="{300A9835-CF2A-49BC-999C-23976646B38C}"/>
    <cellStyle name="hard no 12 11" xfId="38887" xr:uid="{AC516F28-A439-451D-A3B2-A27140C92FA2}"/>
    <cellStyle name="hard no 12 12" xfId="41484" xr:uid="{101E5F06-CF3F-4690-BF1A-474B2C1062BE}"/>
    <cellStyle name="hard no 12 2" xfId="15571" xr:uid="{207AD578-E8E3-4F24-9DD5-1A9D23DC46C2}"/>
    <cellStyle name="hard no 12 3" xfId="18361" xr:uid="{3989A31F-AD45-4EAE-AAC5-5C7EF60B15D6}"/>
    <cellStyle name="hard no 12 4" xfId="20992" xr:uid="{FC069224-B082-4958-815F-D148C9373717}"/>
    <cellStyle name="hard no 12 5" xfId="23850" xr:uid="{1E8768F3-3ACC-4A1D-B252-19A2FFA3BE22}"/>
    <cellStyle name="hard no 12 6" xfId="26392" xr:uid="{D12AFED9-F4CC-4C2C-BA23-1BE16C6EE6D0}"/>
    <cellStyle name="hard no 12 7" xfId="28985" xr:uid="{B510BBF1-7AAE-4970-B688-375915EC8807}"/>
    <cellStyle name="hard no 12 8" xfId="31610" xr:uid="{89A25356-163B-4893-9A77-729570880585}"/>
    <cellStyle name="hard no 12 9" xfId="34009" xr:uid="{D0B85A39-293C-4F28-B377-DCFB1D85F807}"/>
    <cellStyle name="hard no 13" xfId="12909" xr:uid="{FA06432E-5F9F-486A-BE2E-A8640D05C7D3}"/>
    <cellStyle name="hard no 13 10" xfId="36677" xr:uid="{E6C3FB77-7601-4DC9-A4DC-FCCE9CA55815}"/>
    <cellStyle name="hard no 13 11" xfId="39168" xr:uid="{374A59A8-CB09-430A-89F9-141DAFDBEB43}"/>
    <cellStyle name="hard no 13 12" xfId="41789" xr:uid="{A19155C5-D577-4E1B-9E7D-1923CF3195BA}"/>
    <cellStyle name="hard no 13 2" xfId="15934" xr:uid="{9DEFA67B-DC61-49F4-A54E-DDCF34D9E9E8}"/>
    <cellStyle name="hard no 13 3" xfId="18696" xr:uid="{DDC68D25-29DB-470E-B032-816F0EBAB58E}"/>
    <cellStyle name="hard no 13 4" xfId="21347" xr:uid="{7759DA67-4B03-4A30-8555-C192A1918804}"/>
    <cellStyle name="hard no 13 5" xfId="24200" xr:uid="{A6EFCD7D-DE4F-46FA-B20A-5930A1D97481}"/>
    <cellStyle name="hard no 13 6" xfId="26743" xr:uid="{2EA5C397-EC75-40E0-8F19-789BC7FE7555}"/>
    <cellStyle name="hard no 13 7" xfId="29293" xr:uid="{A22E70CB-EAE8-48B4-B44E-83D35813ECD3}"/>
    <cellStyle name="hard no 13 8" xfId="31862" xr:uid="{68A9ED95-28E0-47F6-8A92-30EDBA08991D}"/>
    <cellStyle name="hard no 13 9" xfId="34263" xr:uid="{430153F1-9839-40CE-9B5C-4CB8B62B6555}"/>
    <cellStyle name="hard no 14" xfId="12552" xr:uid="{25A78A7C-5AFA-4C36-8BF1-A5C63D4F3CFE}"/>
    <cellStyle name="hard no 14 10" xfId="36408" xr:uid="{36C06C9D-9175-4831-B048-881584709FDC}"/>
    <cellStyle name="hard no 14 11" xfId="38894" xr:uid="{66695E23-67EC-451E-94DA-39E8BFA55D70}"/>
    <cellStyle name="hard no 14 12" xfId="41491" xr:uid="{5DC0D984-AB82-4AC8-B63F-37601ED1A831}"/>
    <cellStyle name="hard no 14 2" xfId="15578" xr:uid="{D0D9A113-9F34-4B00-BAB6-49D07EE4A91A}"/>
    <cellStyle name="hard no 14 3" xfId="18368" xr:uid="{94E42C86-554F-4958-AE5B-C4BB62FD4408}"/>
    <cellStyle name="hard no 14 4" xfId="20999" xr:uid="{32077C49-35AA-402B-AFCC-6F39CE0D4E31}"/>
    <cellStyle name="hard no 14 5" xfId="23857" xr:uid="{35066BAD-F0B1-4C2A-B206-4A40CA99CE7A}"/>
    <cellStyle name="hard no 14 6" xfId="26399" xr:uid="{C7C37FB0-D2A0-4DDF-8593-7C26BDDD9BFB}"/>
    <cellStyle name="hard no 14 7" xfId="28992" xr:uid="{D1021F7B-C2BC-444E-BC6B-4DCDC5112A03}"/>
    <cellStyle name="hard no 14 8" xfId="31617" xr:uid="{2DF1CF8E-5E8C-4D12-9A3A-955AFA082AA4}"/>
    <cellStyle name="hard no 14 9" xfId="34016" xr:uid="{33C01864-257B-489E-975D-7651AA092C6A}"/>
    <cellStyle name="hard no 15" xfId="12559" xr:uid="{F1A4DDCA-39B6-4CFA-A0D9-BC38E4158792}"/>
    <cellStyle name="hard no 15 10" xfId="36415" xr:uid="{CA1CC2D9-3E5D-47B3-8472-F68A78B54199}"/>
    <cellStyle name="hard no 15 11" xfId="38901" xr:uid="{DDF4B8A1-5A1E-4BCE-A6C0-79E7E48E710F}"/>
    <cellStyle name="hard no 15 12" xfId="41498" xr:uid="{A7F1B764-224A-4891-8470-2D1E9EBB89E6}"/>
    <cellStyle name="hard no 15 2" xfId="15585" xr:uid="{A6D2AEEA-2659-410F-AC3D-17D474D607E9}"/>
    <cellStyle name="hard no 15 3" xfId="18375" xr:uid="{DC08546F-E617-40CB-83B2-FC9CA108A9BD}"/>
    <cellStyle name="hard no 15 4" xfId="21006" xr:uid="{87BB5B03-6B7B-4109-9F82-E2B93262162E}"/>
    <cellStyle name="hard no 15 5" xfId="23864" xr:uid="{C0CC84B8-F824-4477-9F8A-66AD66100563}"/>
    <cellStyle name="hard no 15 6" xfId="26406" xr:uid="{FEFE3DB7-EDB1-4E3D-A25A-A504AE70F5A0}"/>
    <cellStyle name="hard no 15 7" xfId="28999" xr:uid="{FAC6BC69-BE37-49F5-A7D9-6CDBDC2338AF}"/>
    <cellStyle name="hard no 15 8" xfId="31624" xr:uid="{B97603D5-D30E-47A1-82AA-433EF120ADFE}"/>
    <cellStyle name="hard no 15 9" xfId="34023" xr:uid="{A78AE57F-6682-4680-A1AD-56C41FA737C3}"/>
    <cellStyle name="hard no 16" xfId="12940" xr:uid="{8DE3E21C-EF60-4A44-A42B-7234F39D3E22}"/>
    <cellStyle name="hard no 16 10" xfId="36701" xr:uid="{69D77341-0DF9-47FA-926F-A2D2D5CFA086}"/>
    <cellStyle name="hard no 16 11" xfId="39195" xr:uid="{24D5AB33-ACA0-4499-979C-90CFCF6A4F9F}"/>
    <cellStyle name="hard no 16 12" xfId="41818" xr:uid="{783291C6-7439-4636-9900-DB06AA8692D4}"/>
    <cellStyle name="hard no 16 2" xfId="15965" xr:uid="{3B2BD7CA-58CB-4DB7-AC73-557DB66CC5C1}"/>
    <cellStyle name="hard no 16 3" xfId="18727" xr:uid="{F2E6E2C8-9C74-439D-855E-77049A21B116}"/>
    <cellStyle name="hard no 16 4" xfId="21377" xr:uid="{B6272A45-9CF0-4034-9135-DF6F6B3B83F4}"/>
    <cellStyle name="hard no 16 5" xfId="24229" xr:uid="{1C81AECC-7280-4E85-8E0A-388D2A3012AF}"/>
    <cellStyle name="hard no 16 6" xfId="26773" xr:uid="{62A691F4-41D9-4E7E-90CD-A39727D51DC1}"/>
    <cellStyle name="hard no 16 7" xfId="29322" xr:uid="{AEF9344F-C5E7-4C18-ACD6-990F866B137E}"/>
    <cellStyle name="hard no 16 8" xfId="31884" xr:uid="{18B33353-EF85-4175-83AA-192BF9D84D84}"/>
    <cellStyle name="hard no 16 9" xfId="34285" xr:uid="{857CC5E1-8108-4F0E-81C8-859F4047CF34}"/>
    <cellStyle name="hard no 17" xfId="12568" xr:uid="{696A40E7-44F7-4104-BD4B-88AF6DB10FF9}"/>
    <cellStyle name="hard no 17 10" xfId="36423" xr:uid="{FD378F63-26B3-473A-AD77-CE419BA46E76}"/>
    <cellStyle name="hard no 17 11" xfId="38910" xr:uid="{3C17FA0F-FB64-4F92-AC87-F3CC78551147}"/>
    <cellStyle name="hard no 17 12" xfId="41507" xr:uid="{C9742A31-049A-46D3-9320-A04FB185B70C}"/>
    <cellStyle name="hard no 17 2" xfId="15594" xr:uid="{DB141EB5-B35D-4956-A645-992E5FC52DA2}"/>
    <cellStyle name="hard no 17 3" xfId="18383" xr:uid="{29CBBAAF-D54C-4613-874B-143CB8DA6B72}"/>
    <cellStyle name="hard no 17 4" xfId="21015" xr:uid="{FB1EE539-E5FB-4216-9A8A-DD10FA45B0B3}"/>
    <cellStyle name="hard no 17 5" xfId="23873" xr:uid="{40EBF0DB-D885-4722-9688-532491E04C73}"/>
    <cellStyle name="hard no 17 6" xfId="26415" xr:uid="{EC1BBB7F-1AB6-49AA-A463-8AACECD7DFA5}"/>
    <cellStyle name="hard no 17 7" xfId="29008" xr:uid="{139F8CD5-6E67-471E-8289-FC97B30AE843}"/>
    <cellStyle name="hard no 17 8" xfId="31632" xr:uid="{739CD724-17D2-4EA4-B688-B058C61EC5F2}"/>
    <cellStyle name="hard no 17 9" xfId="34031" xr:uid="{C13701DF-909F-44B7-A37A-45FD8C15684F}"/>
    <cellStyle name="hard no 18" xfId="12945" xr:uid="{CDE5EB50-8021-43E4-973F-70B3E28A4164}"/>
    <cellStyle name="hard no 18 10" xfId="36706" xr:uid="{4C4F13C0-A976-4105-A682-66B47B6C83A9}"/>
    <cellStyle name="hard no 18 11" xfId="39199" xr:uid="{AE511382-7E88-4178-AE0A-D2A27C23391B}"/>
    <cellStyle name="hard no 18 12" xfId="41823" xr:uid="{794EFB18-02A4-4C00-9D21-D3DE2EEBA520}"/>
    <cellStyle name="hard no 18 2" xfId="15970" xr:uid="{C0B4B0AD-0202-495F-8C0C-316E49179744}"/>
    <cellStyle name="hard no 18 3" xfId="18732" xr:uid="{FD68865A-FAC8-41D3-B05F-A7832D185CA0}"/>
    <cellStyle name="hard no 18 4" xfId="21382" xr:uid="{2892C219-97FB-48C5-8C34-659B1C1AD4C4}"/>
    <cellStyle name="hard no 18 5" xfId="24233" xr:uid="{23AF53B8-636C-4B3F-B771-BDF9FB6CD339}"/>
    <cellStyle name="hard no 18 6" xfId="26777" xr:uid="{7B3C8232-BAC9-4377-8BAF-974CB71D852F}"/>
    <cellStyle name="hard no 18 7" xfId="29327" xr:uid="{4D11BD9C-6D67-48EC-B540-422EF117896A}"/>
    <cellStyle name="hard no 18 8" xfId="31888" xr:uid="{2837B60B-B948-426A-B9A8-DCDC25843902}"/>
    <cellStyle name="hard no 18 9" xfId="34289" xr:uid="{DD218003-8CB9-4134-A14D-73BD248D951E}"/>
    <cellStyle name="hard no 19" xfId="12951" xr:uid="{3F356399-9E9C-41BD-839C-924995A2FDCC}"/>
    <cellStyle name="hard no 19 10" xfId="36712" xr:uid="{F6D8D6CB-7D58-4B4B-BFD9-804E9D682534}"/>
    <cellStyle name="hard no 19 11" xfId="39204" xr:uid="{934EA684-F3E5-4A81-8052-603AA0062B33}"/>
    <cellStyle name="hard no 19 12" xfId="41829" xr:uid="{204AE7D8-424C-4F27-8880-3650B7500BE6}"/>
    <cellStyle name="hard no 19 2" xfId="15976" xr:uid="{BDAFABED-1711-46F6-86C4-C591A7076998}"/>
    <cellStyle name="hard no 19 3" xfId="18738" xr:uid="{3BB1AB45-6A3A-44B7-AEB6-E37451284C16}"/>
    <cellStyle name="hard no 19 4" xfId="21388" xr:uid="{6BBACB33-F7DA-45E9-BE44-078D2E1E547D}"/>
    <cellStyle name="hard no 19 5" xfId="24238" xr:uid="{3718E84F-2DA6-4575-85B8-964F5FD03770}"/>
    <cellStyle name="hard no 19 6" xfId="26782" xr:uid="{510C52D8-B78A-4014-83DD-078229D8123F}"/>
    <cellStyle name="hard no 19 7" xfId="29333" xr:uid="{B9797494-2D5E-42BC-B1A1-00822EEE511C}"/>
    <cellStyle name="hard no 19 8" xfId="31893" xr:uid="{9F5D4F62-310D-45E6-A851-6C2D1E07A35F}"/>
    <cellStyle name="hard no 19 9" xfId="34294" xr:uid="{58816FB7-213D-42B2-A7A3-221063D595A8}"/>
    <cellStyle name="hard no 2" xfId="11248" xr:uid="{99B200BE-C0CF-4881-A2C5-9D8F4880EE86}"/>
    <cellStyle name="hard no 2 2" xfId="14320" xr:uid="{2E6D1373-9526-4952-BB79-615E1FF8D93E}"/>
    <cellStyle name="hard no 2 3" xfId="10419" xr:uid="{DD0EDFDF-5E7C-44AB-AD1C-5C631C12AC16}"/>
    <cellStyle name="hard no 2 4" xfId="9872" xr:uid="{930D5C91-8FAF-463E-B843-C06D72B7C223}"/>
    <cellStyle name="hard no 2 5" xfId="10391" xr:uid="{48C9002B-EB99-47E1-A44C-A4642572169B}"/>
    <cellStyle name="hard no 2 6" xfId="15623" xr:uid="{AD2EB657-61C9-4A46-977A-F4EE25BA2FD6}"/>
    <cellStyle name="hard no 2 7" xfId="10891" xr:uid="{F867DF1D-56C2-4D36-BAD4-57EF95B761FF}"/>
    <cellStyle name="hard no 2 8" xfId="25986" xr:uid="{99828BFA-8870-4D3F-AC88-A9EF9A7E18DE}"/>
    <cellStyle name="hard no 20" xfId="12575" xr:uid="{3B0A34D8-0CA0-447D-BC96-68F32839B71F}"/>
    <cellStyle name="hard no 20 10" xfId="36429" xr:uid="{CCEB400E-0E64-4E78-B0F6-B7ACBC162086}"/>
    <cellStyle name="hard no 20 11" xfId="38916" xr:uid="{99B8BFE3-383E-4A17-987F-1617DB49F246}"/>
    <cellStyle name="hard no 20 12" xfId="41514" xr:uid="{0FA5ED89-7C29-4177-890C-D23DD4D9CB33}"/>
    <cellStyle name="hard no 20 2" xfId="15601" xr:uid="{BED9EFC1-EA3B-438E-A29B-B4D3DC844B68}"/>
    <cellStyle name="hard no 20 3" xfId="18390" xr:uid="{F555BFBB-9740-460D-89D4-FA9A5D910621}"/>
    <cellStyle name="hard no 20 4" xfId="21022" xr:uid="{E4063695-2989-4488-87BD-8120527F099B}"/>
    <cellStyle name="hard no 20 5" xfId="23879" xr:uid="{09DC13D5-6FB3-493F-ABAE-483048217EDE}"/>
    <cellStyle name="hard no 20 6" xfId="26422" xr:uid="{BFBCB533-FE97-499B-9CAC-5BDC4C89BBB6}"/>
    <cellStyle name="hard no 20 7" xfId="29015" xr:uid="{2A4BC2A0-03D8-4AC8-B7C8-974B40F72132}"/>
    <cellStyle name="hard no 20 8" xfId="31637" xr:uid="{D4B51513-6C88-4D95-8C86-E85BA9611DD3}"/>
    <cellStyle name="hard no 20 9" xfId="34036" xr:uid="{241239F4-0CDE-4AF3-ADD6-84B8E926B5AE}"/>
    <cellStyle name="hard no 21" xfId="12964" xr:uid="{8D26721D-39FE-4187-BCB9-FB86E8B999D9}"/>
    <cellStyle name="hard no 21 10" xfId="36723" xr:uid="{E982AA49-E2FA-4013-B1BC-4F73CE79F9E5}"/>
    <cellStyle name="hard no 21 11" xfId="39217" xr:uid="{65A600F0-5402-461B-A20E-40FF5D2EEC37}"/>
    <cellStyle name="hard no 21 12" xfId="41842" xr:uid="{FFDD5C3A-E4FF-412F-89F9-790335E489BA}"/>
    <cellStyle name="hard no 21 2" xfId="15989" xr:uid="{266C7E6A-259A-41CC-BC75-F0E5217CE835}"/>
    <cellStyle name="hard no 21 3" xfId="18751" xr:uid="{0B5D1A60-F12E-4A0B-9BCA-6C2913D9DD83}"/>
    <cellStyle name="hard no 21 4" xfId="21401" xr:uid="{E8964532-062D-44AC-9AE0-629CDC87B436}"/>
    <cellStyle name="hard no 21 5" xfId="24249" xr:uid="{7B2DF1AA-4CAA-4207-A4DE-39966C1268B0}"/>
    <cellStyle name="hard no 21 6" xfId="26793" xr:uid="{0AF7687E-0820-458B-8E52-460172D0621E}"/>
    <cellStyle name="hard no 21 7" xfId="29346" xr:uid="{A7434B42-FCDF-4B35-A9C0-CEC052F4E189}"/>
    <cellStyle name="hard no 21 8" xfId="31904" xr:uid="{6C7769D0-3307-4213-93FB-3E9067EC2656}"/>
    <cellStyle name="hard no 21 9" xfId="34305" xr:uid="{ECAF70D9-2CEC-4DA4-8EFF-5529FFEF1CA7}"/>
    <cellStyle name="hard no 22" xfId="12594" xr:uid="{BF3F5FD3-900D-445B-8337-4F9B45007AB2}"/>
    <cellStyle name="hard no 22 10" xfId="36442" xr:uid="{DC0AAA7D-D4EE-4AD2-AB41-C85A96A46267}"/>
    <cellStyle name="hard no 22 11" xfId="38930" xr:uid="{0B9F26E2-7D5B-47F8-ADC2-75450A0AFF35}"/>
    <cellStyle name="hard no 22 12" xfId="41531" xr:uid="{32C26E4F-6919-43E5-A06F-836429E01C82}"/>
    <cellStyle name="hard no 22 2" xfId="15620" xr:uid="{74B94906-D894-487D-ABD1-8768AD40546E}"/>
    <cellStyle name="hard no 22 3" xfId="18405" xr:uid="{775F8DB2-CCAE-48DB-B9B1-A5C9EDC2F26C}"/>
    <cellStyle name="hard no 22 4" xfId="21041" xr:uid="{CBF8AEED-6479-495C-AEB2-F39FF759D690}"/>
    <cellStyle name="hard no 22 5" xfId="23895" xr:uid="{D39CCCB5-5976-488D-87EE-DC2143E7E107}"/>
    <cellStyle name="hard no 22 6" xfId="26438" xr:uid="{DD501CB2-C17E-434B-996F-F7A1399079A4}"/>
    <cellStyle name="hard no 22 7" xfId="29031" xr:uid="{66035351-5FBB-45B1-BE99-20A7B419210F}"/>
    <cellStyle name="hard no 22 8" xfId="31647" xr:uid="{001D3788-8AEC-4C17-8EFF-70B42B0ECF38}"/>
    <cellStyle name="hard no 22 9" xfId="34046" xr:uid="{D7F51EC8-58D7-4A1B-BD31-9C7D13EB2BEA}"/>
    <cellStyle name="hard no 23" xfId="12979" xr:uid="{911F8719-B8D1-4AC7-97DB-EB24CE2DD2EC}"/>
    <cellStyle name="hard no 23 10" xfId="36737" xr:uid="{AC2A4493-DA56-47A8-8343-517E2989BB13}"/>
    <cellStyle name="hard no 23 11" xfId="39230" xr:uid="{0D122C53-4491-42EE-833C-1193A1CDABC4}"/>
    <cellStyle name="hard no 23 12" xfId="41857" xr:uid="{B3F087C8-119B-4B91-ABD4-EBC0ECAB0FAB}"/>
    <cellStyle name="hard no 23 2" xfId="16004" xr:uid="{7900DF62-1B4E-4DA9-8EE5-856EF862193C}"/>
    <cellStyle name="hard no 23 3" xfId="18766" xr:uid="{9FF1B322-628D-40ED-9851-540CF2C0F9E1}"/>
    <cellStyle name="hard no 23 4" xfId="21416" xr:uid="{A9A9CBEC-2905-4AD5-8670-66172151042F}"/>
    <cellStyle name="hard no 23 5" xfId="24264" xr:uid="{8E473AC5-0367-469F-A707-0DF7563F32BF}"/>
    <cellStyle name="hard no 23 6" xfId="26807" xr:uid="{FCD4F43B-C648-46BA-B14A-B81976A7A63A}"/>
    <cellStyle name="hard no 23 7" xfId="29361" xr:uid="{9E4481E5-DB97-49FC-9AC8-42FAE92E8060}"/>
    <cellStyle name="hard no 23 8" xfId="31916" xr:uid="{6D8018EA-A746-4454-8482-7EA8FF974186}"/>
    <cellStyle name="hard no 23 9" xfId="34317" xr:uid="{963A16BF-5D65-4A11-A09C-F0E56C51B3EC}"/>
    <cellStyle name="hard no 24" xfId="12987" xr:uid="{717DB517-C345-44F0-8BE4-0942FD2CFDBB}"/>
    <cellStyle name="hard no 24 10" xfId="36743" xr:uid="{00F00D0D-9CEF-42F3-A84E-0CE5CC085A72}"/>
    <cellStyle name="hard no 24 11" xfId="39236" xr:uid="{97A9D5D8-63D3-4781-90C7-E278C4CE62B8}"/>
    <cellStyle name="hard no 24 12" xfId="41864" xr:uid="{2B3DE82A-1272-4D0C-A266-7236CB35C1D0}"/>
    <cellStyle name="hard no 24 2" xfId="16012" xr:uid="{E54C0F0F-0334-44DC-BC03-71C741EEFB5C}"/>
    <cellStyle name="hard no 24 3" xfId="18773" xr:uid="{708E977F-CFFE-4204-9854-4F6E8EAEF60C}"/>
    <cellStyle name="hard no 24 4" xfId="21423" xr:uid="{3104C822-15D4-4084-915E-1DA31B8F9D10}"/>
    <cellStyle name="hard no 24 5" xfId="24270" xr:uid="{B5579539-E1FC-480E-97F7-1980087CE515}"/>
    <cellStyle name="hard no 24 6" xfId="26815" xr:uid="{7C397F32-5764-401E-837C-727FC78446B8}"/>
    <cellStyle name="hard no 24 7" xfId="29368" xr:uid="{D6F4E48C-DCF2-4B27-902E-5E9F785BDBB8}"/>
    <cellStyle name="hard no 24 8" xfId="31921" xr:uid="{FB08D0FB-94C8-4DD6-B80B-D47AD4C74EFB}"/>
    <cellStyle name="hard no 24 9" xfId="34322" xr:uid="{3AD587EB-64A5-4DF4-B0D1-44639213676E}"/>
    <cellStyle name="hard no 25" xfId="12610" xr:uid="{074CCF9D-EB18-4306-85A5-78EB9AA3A8F1}"/>
    <cellStyle name="hard no 25 10" xfId="36455" xr:uid="{0464F2B6-F482-4007-9B8E-F160DF8924DD}"/>
    <cellStyle name="hard no 25 11" xfId="38941" xr:uid="{E26C415A-C759-4A2F-BD27-9D899B3370EA}"/>
    <cellStyle name="hard no 25 12" xfId="41546" xr:uid="{1DE9AD9C-44E7-416E-BC1F-AC4883339C8F}"/>
    <cellStyle name="hard no 25 2" xfId="15636" xr:uid="{50DD4281-7C8A-4CF4-BB72-7F9B98EB5EFD}"/>
    <cellStyle name="hard no 25 3" xfId="18419" xr:uid="{F8374670-D9C2-4EAA-B327-EEA1345B7EAA}"/>
    <cellStyle name="hard no 25 4" xfId="21056" xr:uid="{3B9F7DE1-2E50-4815-8D10-EBE3BF326EC7}"/>
    <cellStyle name="hard no 25 5" xfId="23909" xr:uid="{20948003-2AAA-4C41-87E2-7361EBEB7FF0}"/>
    <cellStyle name="hard no 25 6" xfId="26453" xr:uid="{B62C1A2A-8DEC-4C1C-BE25-75AFA8328C53}"/>
    <cellStyle name="hard no 25 7" xfId="29046" xr:uid="{F9C3D422-B2C1-43F3-B070-CD2D36616E0E}"/>
    <cellStyle name="hard no 25 8" xfId="31656" xr:uid="{6AEED181-C5F6-4EF9-997C-68E1706CB2A4}"/>
    <cellStyle name="hard no 25 9" xfId="34055" xr:uid="{F7F58B42-3D90-4B2A-BE43-F6871E961590}"/>
    <cellStyle name="hard no 26" xfId="12996" xr:uid="{353DDF2F-90DE-475E-A077-774C89660DBA}"/>
    <cellStyle name="hard no 26 10" xfId="36751" xr:uid="{60D1B43C-0C95-450A-9650-FD665E000441}"/>
    <cellStyle name="hard no 26 11" xfId="39243" xr:uid="{40A6DC54-B500-45A0-9AB7-6988945A2EBF}"/>
    <cellStyle name="hard no 26 12" xfId="41872" xr:uid="{6242F31E-4114-4A30-B7D3-72C7D105FDF2}"/>
    <cellStyle name="hard no 26 2" xfId="16021" xr:uid="{C5D564A9-91F2-40CB-B7D8-F09999275DA6}"/>
    <cellStyle name="hard no 26 3" xfId="18781" xr:uid="{A7AF659D-4DE8-48CA-90F7-EEE20265A2C5}"/>
    <cellStyle name="hard no 26 4" xfId="21432" xr:uid="{D309D1DA-2284-4508-86C6-0685AF3588E5}"/>
    <cellStyle name="hard no 26 5" xfId="24279" xr:uid="{0A7AC186-BB1C-4A86-ACD4-DBF58C9F164B}"/>
    <cellStyle name="hard no 26 6" xfId="26824" xr:uid="{92442A5B-954D-4586-BEAA-15307CF81CF9}"/>
    <cellStyle name="hard no 26 7" xfId="29376" xr:uid="{9848CA7C-4455-422C-9874-093DB8FD3A10}"/>
    <cellStyle name="hard no 26 8" xfId="31928" xr:uid="{A3DC6D3F-8ECA-49E6-8BD3-5B3DAC09A4AA}"/>
    <cellStyle name="hard no 26 9" xfId="34329" xr:uid="{9213F988-E98A-49E0-BF2B-C01A915F4CE1}"/>
    <cellStyle name="hard no 27" xfId="13011" xr:uid="{2F1C2AF3-5F95-4167-9335-7F789C67DB90}"/>
    <cellStyle name="hard no 27 10" xfId="36763" xr:uid="{63C6DF32-5940-47CE-BC6F-33E898FAFD95}"/>
    <cellStyle name="hard no 27 11" xfId="39252" xr:uid="{C323E9FD-A271-47E6-854D-46BA2D849ECF}"/>
    <cellStyle name="hard no 27 12" xfId="41887" xr:uid="{A5D140F7-8561-4AB2-AF3C-3C67C2523473}"/>
    <cellStyle name="hard no 27 2" xfId="16036" xr:uid="{E85CFBC9-CD2D-4E40-B7D7-E136A1149383}"/>
    <cellStyle name="hard no 27 3" xfId="18789" xr:uid="{AE30E18C-0103-48D1-9B21-4CB14E37B15F}"/>
    <cellStyle name="hard no 27 4" xfId="21447" xr:uid="{6F473483-5EA5-483D-A3EE-0464224764BD}"/>
    <cellStyle name="hard no 27 5" xfId="24290" xr:uid="{6626F2FA-6F2E-4BA7-AA57-1EF6A4E2B0AE}"/>
    <cellStyle name="hard no 27 6" xfId="26839" xr:uid="{8383D41C-ADA9-4BA0-829E-1BB265E103E4}"/>
    <cellStyle name="hard no 27 7" xfId="29391" xr:uid="{9193510F-C8D5-4DCB-BB83-6950548D4DFA}"/>
    <cellStyle name="hard no 27 8" xfId="31934" xr:uid="{98612D77-30D9-4930-9B27-252187C50760}"/>
    <cellStyle name="hard no 27 9" xfId="34335" xr:uid="{4FAB1A39-0E27-4322-B477-72BBE4D506C6}"/>
    <cellStyle name="hard no 28" xfId="13017" xr:uid="{378E178D-5408-4E0D-A066-69E52A8AE644}"/>
    <cellStyle name="hard no 28 10" xfId="36769" xr:uid="{1D18FC2E-C916-4F3F-AEF6-B02484A4A24D}"/>
    <cellStyle name="hard no 28 11" xfId="39256" xr:uid="{CA75392A-A8C1-4D35-BE8D-48DEE01ED673}"/>
    <cellStyle name="hard no 28 12" xfId="41893" xr:uid="{397AEDC6-D228-4539-8EF6-A4E18A05AD89}"/>
    <cellStyle name="hard no 28 2" xfId="16042" xr:uid="{18546271-B6DF-4CBD-A8D5-122BF5F29D5F}"/>
    <cellStyle name="hard no 28 3" xfId="18794" xr:uid="{459A7DB5-C12D-49A7-B21D-A6C99BF42A3C}"/>
    <cellStyle name="hard no 28 4" xfId="21453" xr:uid="{E8962A07-BA40-47DA-BA8F-0F64B8EEC0A5}"/>
    <cellStyle name="hard no 28 5" xfId="24294" xr:uid="{6149ADB4-4EA8-48B2-B121-579FDAB12AAB}"/>
    <cellStyle name="hard no 28 6" xfId="26844" xr:uid="{1A2DAFC4-645E-4E9B-BD2F-9CF8FF370266}"/>
    <cellStyle name="hard no 28 7" xfId="29397" xr:uid="{DCFA9C55-FB82-42D4-A547-61B303A9F232}"/>
    <cellStyle name="hard no 28 8" xfId="31938" xr:uid="{183D51D2-2247-4000-9502-CFBF7F6F689F}"/>
    <cellStyle name="hard no 28 9" xfId="34339" xr:uid="{88A80A32-ED59-4E5B-8A87-1D82087BC30D}"/>
    <cellStyle name="hard no 29" xfId="12642" xr:uid="{20D83AA6-BA13-45F2-8E78-A6169246DB94}"/>
    <cellStyle name="hard no 29 10" xfId="36479" xr:uid="{B2D77FFE-4248-4415-B639-DA2A0F775B48}"/>
    <cellStyle name="hard no 29 11" xfId="38961" xr:uid="{87E96FFF-6F09-4DEF-9419-BA5BC593F5D5}"/>
    <cellStyle name="hard no 29 12" xfId="41572" xr:uid="{DEC3F99A-896D-41B4-A631-C2F45AB5539C}"/>
    <cellStyle name="hard no 29 2" xfId="15668" xr:uid="{0F128302-F5C3-4161-BBCA-2B5A2102A3D8}"/>
    <cellStyle name="hard no 29 3" xfId="18444" xr:uid="{D36F24FA-A9CA-4389-9575-DD63679277D9}"/>
    <cellStyle name="hard no 29 4" xfId="21085" xr:uid="{72C9360B-B997-424F-B038-80496C0B2386}"/>
    <cellStyle name="hard no 29 5" xfId="23941" xr:uid="{675CB703-A637-4BB2-A20D-10B211B3A88B}"/>
    <cellStyle name="hard no 29 6" xfId="26483" xr:uid="{5C9614EE-2740-4A97-A981-5A3F1B53DBE4}"/>
    <cellStyle name="hard no 29 7" xfId="29072" xr:uid="{06470A69-2909-440E-889B-B77A6C167FE1}"/>
    <cellStyle name="hard no 29 8" xfId="31674" xr:uid="{87C6B019-04BF-43E0-B00B-0D2A44E83503}"/>
    <cellStyle name="hard no 29 9" xfId="34073" xr:uid="{8262BAE2-AC61-420F-8BDC-7B4CED996146}"/>
    <cellStyle name="hard no 3" xfId="11628" xr:uid="{B1CE36A6-7ACF-446D-BC5C-57DB06BAFCBD}"/>
    <cellStyle name="hard no 3 2" xfId="14683" xr:uid="{6C65A805-370E-4634-9B92-537E05D79917}"/>
    <cellStyle name="hard no 3 3" xfId="17458" xr:uid="{78A7235C-4A49-4F41-8B56-18C8DEBB7D8C}"/>
    <cellStyle name="hard no 3 4" xfId="20081" xr:uid="{5B0A2473-8BF8-4B86-89D4-FCCCF01A01E5}"/>
    <cellStyle name="hard no 3 5" xfId="11095" xr:uid="{AD094DAB-4C3B-47FD-AA2B-B38CFD28148D}"/>
    <cellStyle name="hard no 3 6" xfId="30786" xr:uid="{39D69326-094E-449F-91FF-2107A15E60BA}"/>
    <cellStyle name="hard no 3 7" xfId="33188" xr:uid="{4D97F6AA-2196-4BF7-817A-4FEE5573FC5B}"/>
    <cellStyle name="hard no 3 8" xfId="40612" xr:uid="{5286721C-2B70-420E-8D31-96CD12AEF281}"/>
    <cellStyle name="hard no 30" xfId="13027" xr:uid="{A8D40D37-CB91-480D-AE37-6B460EB1DE22}"/>
    <cellStyle name="hard no 30 10" xfId="36777" xr:uid="{15DBD528-681E-4555-B693-7A03FFD68AED}"/>
    <cellStyle name="hard no 30 11" xfId="39265" xr:uid="{A4B127C8-D663-4249-9BA5-90C374A3EF84}"/>
    <cellStyle name="hard no 30 12" xfId="41903" xr:uid="{EA3AE1C5-BCD1-4170-A6EE-98AC3A1DDAB5}"/>
    <cellStyle name="hard no 30 2" xfId="16052" xr:uid="{20287C19-4328-44D3-974D-CB90DE2C18AF}"/>
    <cellStyle name="hard no 30 3" xfId="18801" xr:uid="{723922AD-B87D-4F6B-974E-B2AC50EAD589}"/>
    <cellStyle name="hard no 30 4" xfId="21463" xr:uid="{DC9F92BB-6466-49B2-A3C2-F6A31E98D2B6}"/>
    <cellStyle name="hard no 30 5" xfId="24304" xr:uid="{6831468C-C218-4541-A722-A09CCDAD5DE0}"/>
    <cellStyle name="hard no 30 6" xfId="26854" xr:uid="{16DE05A3-6031-4DD1-966C-C6616D1E6AD7}"/>
    <cellStyle name="hard no 30 7" xfId="29407" xr:uid="{8BDF1368-13DD-48F0-8C21-B03BCB6D19C0}"/>
    <cellStyle name="hard no 30 8" xfId="31945" xr:uid="{AE75F9FB-D5DE-4F10-8A63-98E9E02C54B5}"/>
    <cellStyle name="hard no 30 9" xfId="34346" xr:uid="{FE47DAAB-E331-443A-86D2-A93D81F0671F}"/>
    <cellStyle name="hard no 31" xfId="13034" xr:uid="{4A2CCBF8-6262-4F51-A325-52AA51E70FAA}"/>
    <cellStyle name="hard no 31 10" xfId="36784" xr:uid="{78BE8E4E-E7D0-44F9-82D8-995451AE3B0A}"/>
    <cellStyle name="hard no 31 11" xfId="39269" xr:uid="{5ADE04F7-5464-46E6-805B-F42A8E022F46}"/>
    <cellStyle name="hard no 31 12" xfId="41910" xr:uid="{74BF2321-BA4D-436A-BB70-4C957FB77379}"/>
    <cellStyle name="hard no 31 2" xfId="16058" xr:uid="{AEB6CF54-7268-4724-891D-B4506860A0F2}"/>
    <cellStyle name="hard no 31 3" xfId="18807" xr:uid="{FE3EC8F6-365B-42AB-A780-C2F9A76459EC}"/>
    <cellStyle name="hard no 31 4" xfId="21470" xr:uid="{7E872ABB-4EDE-49B0-9D3D-F86698DC4995}"/>
    <cellStyle name="hard no 31 5" xfId="24310" xr:uid="{67BA1DEA-C300-4C96-A4BA-B6352686CD34}"/>
    <cellStyle name="hard no 31 6" xfId="26861" xr:uid="{33693E89-E39B-4ACB-9F6D-35F0E4BB36C3}"/>
    <cellStyle name="hard no 31 7" xfId="29414" xr:uid="{23392E41-A879-40D3-824D-04279BEC5D7B}"/>
    <cellStyle name="hard no 31 8" xfId="31949" xr:uid="{1CA255B7-9AFC-4894-B897-0457CC3C7ADB}"/>
    <cellStyle name="hard no 31 9" xfId="34350" xr:uid="{1A1488F2-2782-4E30-8EED-0D898D032869}"/>
    <cellStyle name="hard no 32" xfId="13040" xr:uid="{DBAB2856-CCC6-48A1-9AEF-B76BEFC333ED}"/>
    <cellStyle name="hard no 32 10" xfId="36788" xr:uid="{1299EB2E-FBDB-407A-818E-DF37E13A70AA}"/>
    <cellStyle name="hard no 32 11" xfId="39274" xr:uid="{C5CC651C-AB25-4468-9B5C-FD3D7A5261F9}"/>
    <cellStyle name="hard no 32 12" xfId="41916" xr:uid="{3DCAD71C-19C2-4CE3-B865-C11C610B8081}"/>
    <cellStyle name="hard no 32 2" xfId="16064" xr:uid="{085C2798-3DCB-4140-BF0F-30DBF24C45EC}"/>
    <cellStyle name="hard no 32 3" xfId="18813" xr:uid="{8D1B7A86-5519-4A05-930C-4DB43CCAF1E8}"/>
    <cellStyle name="hard no 32 4" xfId="21476" xr:uid="{DDB8B250-8979-48D2-BFB3-68C109B7CE84}"/>
    <cellStyle name="hard no 32 5" xfId="24316" xr:uid="{DDA494F1-3404-4E7D-A8B0-CD7A45328016}"/>
    <cellStyle name="hard no 32 6" xfId="26867" xr:uid="{8692CF01-78D1-4225-A7DA-E0553C192427}"/>
    <cellStyle name="hard no 32 7" xfId="29420" xr:uid="{6D9F2E4B-1DFA-4B5E-88BA-10B5FB378555}"/>
    <cellStyle name="hard no 32 8" xfId="31952" xr:uid="{50D1D26A-B87A-420B-AF0C-3EE249B3EF4A}"/>
    <cellStyle name="hard no 32 9" xfId="34353" xr:uid="{E3EEBE26-E45A-4D02-BD23-16B91E22BA2C}"/>
    <cellStyle name="hard no 33" xfId="12663" xr:uid="{B8F3787E-FD54-4B53-B71E-BA8FAFC62771}"/>
    <cellStyle name="hard no 33 10" xfId="36499" xr:uid="{92E62F3E-977B-4E83-A46B-FB00016BA3C8}"/>
    <cellStyle name="hard no 33 11" xfId="38978" xr:uid="{714AFD68-508C-4BF5-912E-A35629C6F768}"/>
    <cellStyle name="hard no 33 12" xfId="41593" xr:uid="{D7278D87-EAC7-4F3A-9186-2C4790B1DA07}"/>
    <cellStyle name="hard no 33 2" xfId="15689" xr:uid="{B009A9AF-F639-471E-9E37-2FE0FD7BA0F6}"/>
    <cellStyle name="hard no 33 3" xfId="18465" xr:uid="{2E72FFDF-65EB-4889-9D53-20A95894C83A}"/>
    <cellStyle name="hard no 33 4" xfId="21106" xr:uid="{21B16958-4241-43EA-B3A4-287DE04A8D2A}"/>
    <cellStyle name="hard no 33 5" xfId="23961" xr:uid="{EF31EAE1-4697-4F2C-8EAF-45D44D53DB85}"/>
    <cellStyle name="hard no 33 6" xfId="26504" xr:uid="{833E1D2D-6749-468B-B3EF-0CCDA291DFEB}"/>
    <cellStyle name="hard no 33 7" xfId="29093" xr:uid="{D4AF71F2-5323-40B0-9F11-31A9A3627474}"/>
    <cellStyle name="hard no 33 8" xfId="31690" xr:uid="{BFFB5DD7-4A68-429C-84CC-61342DBE008F}"/>
    <cellStyle name="hard no 33 9" xfId="34089" xr:uid="{101D44CF-0725-4677-B986-9DAE63BD2EB1}"/>
    <cellStyle name="hard no 34" xfId="13046" xr:uid="{B8BA3B70-C72E-4955-9913-10537AD70951}"/>
    <cellStyle name="hard no 34 10" xfId="36794" xr:uid="{6871FC12-1FC7-4A59-871B-E9F9C87C6509}"/>
    <cellStyle name="hard no 34 11" xfId="39279" xr:uid="{8E54EB24-B876-4B84-A809-C85DEAC426A7}"/>
    <cellStyle name="hard no 34 12" xfId="41922" xr:uid="{F5268EE7-C869-4965-9C99-1244A694173F}"/>
    <cellStyle name="hard no 34 2" xfId="16070" xr:uid="{04F7976F-0465-44D6-822A-E55AEC9092E1}"/>
    <cellStyle name="hard no 34 3" xfId="18818" xr:uid="{CD038232-85A0-4B13-882A-A8C741F3D121}"/>
    <cellStyle name="hard no 34 4" xfId="21482" xr:uid="{71E929CB-1EC2-4BB8-888D-BD605E87AE04}"/>
    <cellStyle name="hard no 34 5" xfId="24322" xr:uid="{739CAE96-1FDF-4789-AE35-CEA39B67E298}"/>
    <cellStyle name="hard no 34 6" xfId="26873" xr:uid="{AB2904B1-494F-4F01-8F8D-17FBAB01CA0F}"/>
    <cellStyle name="hard no 34 7" xfId="29426" xr:uid="{D8DDD428-4B1B-48D3-9DE8-E3AD554036D8}"/>
    <cellStyle name="hard no 34 8" xfId="31957" xr:uid="{52BF29DF-1395-4ED2-9974-853229E4DA97}"/>
    <cellStyle name="hard no 34 9" xfId="34358" xr:uid="{31EC90EF-19FA-4D10-8298-99F731524658}"/>
    <cellStyle name="hard no 35" xfId="14222" xr:uid="{E78A9725-C37E-4977-8528-B9F33E62051A}"/>
    <cellStyle name="hard no 35 10" xfId="37945" xr:uid="{71B09F8D-3491-440C-A27F-FAE1F9C43616}"/>
    <cellStyle name="hard no 35 11" xfId="40437" xr:uid="{F3512204-27EA-4911-BA62-0048A0368244}"/>
    <cellStyle name="hard no 35 12" xfId="43085" xr:uid="{BBFF5F9A-FC24-4BF0-ABD9-71ADDC97E9ED}"/>
    <cellStyle name="hard no 35 2" xfId="17243" xr:uid="{913513FD-D244-4E12-B022-3472BA6A15D9}"/>
    <cellStyle name="hard no 35 3" xfId="19983" xr:uid="{56386A4F-64AD-49F1-94D2-9EB7FA760025}"/>
    <cellStyle name="hard no 35 4" xfId="22657" xr:uid="{491F55E9-8D9F-439A-B72E-84DDF796ED80}"/>
    <cellStyle name="hard no 35 5" xfId="25480" xr:uid="{548A5200-0E9B-4E44-AC87-599D3810D3EB}"/>
    <cellStyle name="hard no 35 6" xfId="28048" xr:uid="{0CD7428D-F0F3-49CF-974A-58959438D2F9}"/>
    <cellStyle name="hard no 35 7" xfId="30595" xr:uid="{B28FF34D-2745-407F-A1B6-BBBA55128E51}"/>
    <cellStyle name="hard no 35 8" xfId="33109" xr:uid="{220A2505-A2D2-4D6F-B8D6-E92058CF219A}"/>
    <cellStyle name="hard no 35 9" xfId="35508" xr:uid="{B24523D9-1B54-4EB9-A66F-70E149376D4C}"/>
    <cellStyle name="hard no 36" xfId="9821" xr:uid="{932DC639-6FF2-443B-BB57-C6951349B332}"/>
    <cellStyle name="hard no 37" xfId="9834" xr:uid="{DF2F3F4D-2B89-4DDC-A565-6E42AD896AAD}"/>
    <cellStyle name="hard no 38" xfId="9839" xr:uid="{38E118F2-3A8E-44FD-9BAC-9148B0D5C588}"/>
    <cellStyle name="hard no 39" xfId="9842" xr:uid="{4BFAA701-C680-4081-9899-1BF124478AB0}"/>
    <cellStyle name="hard no 4" xfId="11463" xr:uid="{46D0017D-E421-41C2-9FAE-63FA47E3BA47}"/>
    <cellStyle name="hard no 4 10" xfId="20008" xr:uid="{53184A7B-B111-4979-89AD-59B9AEB66EF3}"/>
    <cellStyle name="hard no 4 11" xfId="23992" xr:uid="{3C94F533-E8D3-4C58-8E3E-A1B804CC7D87}"/>
    <cellStyle name="hard no 4 12" xfId="26975" xr:uid="{0CF20880-EC6B-4EBF-AB14-0E588F93D3FC}"/>
    <cellStyle name="hard no 4 2" xfId="14534" xr:uid="{A133E962-C3D5-4F14-8BF4-7F74731CED91}"/>
    <cellStyle name="hard no 4 3" xfId="10595" xr:uid="{787AAEAB-82C7-4453-9FAC-0F3E746B6688}"/>
    <cellStyle name="hard no 4 4" xfId="10079" xr:uid="{F262D365-045B-4AC0-8C06-A2BC7BB4858F}"/>
    <cellStyle name="hard no 4 5" xfId="22789" xr:uid="{C57D5B05-D9CF-4B5A-8B0E-F897BF121273}"/>
    <cellStyle name="hard no 4 6" xfId="10925" xr:uid="{D2695BEC-9AB7-4E15-9B48-D7C583CB7C93}"/>
    <cellStyle name="hard no 4 7" xfId="10379" xr:uid="{9F10FA91-2225-42D8-AE5C-18757596D8A2}"/>
    <cellStyle name="hard no 4 8" xfId="30666" xr:uid="{8E4A6993-410F-429F-B25E-2F8D222800DA}"/>
    <cellStyle name="hard no 4 9" xfId="18555" xr:uid="{CF9C8F8E-2D65-454F-A31A-D90758BD3B7F}"/>
    <cellStyle name="hard no 5" xfId="11622" xr:uid="{2E8373B0-C045-4633-9AA9-2D42C144BF66}"/>
    <cellStyle name="hard no 5 10" xfId="35587" xr:uid="{73A5DB47-69F6-43B8-B1FA-34AF2F71C4D9}"/>
    <cellStyle name="hard no 5 11" xfId="38017" xr:uid="{9E9EE5B8-52E9-4980-AAC2-71EE08DA24E7}"/>
    <cellStyle name="hard no 5 12" xfId="40607" xr:uid="{F9015A61-2360-4382-9715-98BC5A5C560A}"/>
    <cellStyle name="hard no 5 2" xfId="14677" xr:uid="{6B958CD4-D9F7-44D6-94BC-333C31666A9C}"/>
    <cellStyle name="hard no 5 3" xfId="17452" xr:uid="{CEA87638-E5EB-48DB-BA42-D7C2C34BA75C}"/>
    <cellStyle name="hard no 5 4" xfId="20075" xr:uid="{5B0D2BF5-EB8A-4266-907F-B0A5AA1492FC}"/>
    <cellStyle name="hard no 5 5" xfId="22941" xr:uid="{80AC7AB1-BA1D-4076-B494-8223C11D07D3}"/>
    <cellStyle name="hard no 5 6" xfId="11090" xr:uid="{1B3496F4-9744-4416-8E3B-F8EA4F53E669}"/>
    <cellStyle name="hard no 5 7" xfId="28107" xr:uid="{2CCE97BA-E528-483B-B303-13BD248E91C8}"/>
    <cellStyle name="hard no 5 8" xfId="30781" xr:uid="{B0A6AF8A-ABEE-42E7-90AB-36ADEC88C182}"/>
    <cellStyle name="hard no 5 9" xfId="33183" xr:uid="{07DBC2CC-EC84-44A1-B357-AAB78CC624DF}"/>
    <cellStyle name="hard no 6" xfId="11482" xr:uid="{DC7B5D23-1BD7-49B1-9F26-9A322EB3E5D3}"/>
    <cellStyle name="hard no 6 10" xfId="20521" xr:uid="{C1EAA526-AF39-4331-9180-A1B45F021505}"/>
    <cellStyle name="hard no 6 11" xfId="24054" xr:uid="{01C9C25A-6E0A-4109-BC60-AAA6E1B7AFAA}"/>
    <cellStyle name="hard no 6 12" xfId="40486" xr:uid="{0DE3FA06-3102-4C8F-9929-64073D460E99}"/>
    <cellStyle name="hard no 6 2" xfId="14552" xr:uid="{116DC5A8-6488-45DC-9393-A7E01A08D6A1}"/>
    <cellStyle name="hard no 6 3" xfId="17319" xr:uid="{04E4577E-B19F-4141-93B3-8E06AFFD2C1B}"/>
    <cellStyle name="hard no 6 4" xfId="10100" xr:uid="{84AE6DE4-E72E-4336-8105-E6C7A8FE7CEC}"/>
    <cellStyle name="hard no 6 5" xfId="22808" xr:uid="{2061FD9C-323C-4EEF-946A-ADDB2BA60423}"/>
    <cellStyle name="hard no 6 6" xfId="10944" xr:uid="{B5568EE7-F746-4AAE-A0B9-FEB436DBCED5}"/>
    <cellStyle name="hard no 6 7" xfId="10641" xr:uid="{268A670C-3EC2-442C-8CB2-766CE914EB3B}"/>
    <cellStyle name="hard no 6 8" xfId="30681" xr:uid="{70DE73C0-ACA6-413A-B408-C51038CF812E}"/>
    <cellStyle name="hard no 6 9" xfId="18588" xr:uid="{94AC1427-5E59-44F6-ABAE-4D0E4E4BC491}"/>
    <cellStyle name="hard no 7" xfId="11490" xr:uid="{1487A8EC-C1C9-47BA-BB67-9AA52947BD88}"/>
    <cellStyle name="hard no 7 10" xfId="20753" xr:uid="{852208FB-FF26-4058-952A-E7C3620946F6}"/>
    <cellStyle name="hard no 7 11" xfId="24073" xr:uid="{4D4F1813-9AA0-43AF-8A85-C169B67F4686}"/>
    <cellStyle name="hard no 7 12" xfId="40494" xr:uid="{BD9030B3-22EB-4AAB-9318-E1D3710D0B5B}"/>
    <cellStyle name="hard no 7 2" xfId="14560" xr:uid="{17B5E663-070B-4253-B485-010BB8F74C03}"/>
    <cellStyle name="hard no 7 3" xfId="17327" xr:uid="{E5C33071-FBDF-404E-8665-0B4E0F1BA709}"/>
    <cellStyle name="hard no 7 4" xfId="10107" xr:uid="{998565F2-0F52-473C-B9F3-7D3770FE91F5}"/>
    <cellStyle name="hard no 7 5" xfId="22816" xr:uid="{D6A7ECA9-673D-41CE-9893-6C59B8460239}"/>
    <cellStyle name="hard no 7 6" xfId="10952" xr:uid="{4B90C40B-3FCA-4FB5-8F06-23A45601DBA0}"/>
    <cellStyle name="hard no 7 7" xfId="10649" xr:uid="{E2AEEDDA-EDDE-464C-B70E-C3913A31C7BF}"/>
    <cellStyle name="hard no 7 8" xfId="30688" xr:uid="{760D378F-C226-432F-BBE3-8563B64DDC5C}"/>
    <cellStyle name="hard no 7 9" xfId="18600" xr:uid="{C7128920-2D08-4FE1-849B-2D134DA75CE1}"/>
    <cellStyle name="hard no 8" xfId="11497" xr:uid="{D97307C5-3C01-41F1-966D-96C33C258F1D}"/>
    <cellStyle name="hard no 8 10" xfId="20852" xr:uid="{71290468-0535-4EFE-8552-D677D4CF546B}"/>
    <cellStyle name="hard no 8 11" xfId="24084" xr:uid="{76B44C10-7460-4532-842B-7B4BBD59862A}"/>
    <cellStyle name="hard no 8 12" xfId="40501" xr:uid="{E42B1431-C49D-4834-8A59-E0B65DF57062}"/>
    <cellStyle name="hard no 8 2" xfId="14564" xr:uid="{678FC9B6-382C-4B6E-9BE1-AA7E83AA564C}"/>
    <cellStyle name="hard no 8 3" xfId="17333" xr:uid="{E3464C71-5315-490D-A57F-671EF6429D0E}"/>
    <cellStyle name="hard no 8 4" xfId="10114" xr:uid="{21E469A5-C9F2-43BF-8EAD-2B98ABC3A763}"/>
    <cellStyle name="hard no 8 5" xfId="22823" xr:uid="{2555E19D-5173-42DE-874E-A72A24018203}"/>
    <cellStyle name="hard no 8 6" xfId="10959" xr:uid="{E455A5CF-E8EB-41FC-96E5-4795091A0DAF}"/>
    <cellStyle name="hard no 8 7" xfId="10656" xr:uid="{FFF9C61F-CCE1-4E47-A0DD-C80B9272E825}"/>
    <cellStyle name="hard no 8 8" xfId="30694" xr:uid="{E4378791-51BA-4259-8003-F19F8D7CB6B0}"/>
    <cellStyle name="hard no 8 9" xfId="18614" xr:uid="{58D979B7-444C-4E29-AE75-31A76265A727}"/>
    <cellStyle name="hard no 9" xfId="11630" xr:uid="{35C05E8D-1E0A-4698-87B6-1205BA0A8623}"/>
    <cellStyle name="hard no 9 10" xfId="35593" xr:uid="{90CA41A6-6D7D-484C-8DCD-EBDFBD9B4D7C}"/>
    <cellStyle name="hard no 9 11" xfId="38023" xr:uid="{81C1DF8C-990E-4490-9E11-CF0555AFDCA2}"/>
    <cellStyle name="hard no 9 12" xfId="40614" xr:uid="{8FBA7A33-D8CD-426F-89D6-87768076B397}"/>
    <cellStyle name="hard no 9 2" xfId="14685" xr:uid="{788763C9-23A0-4416-A853-371B95D3AA97}"/>
    <cellStyle name="hard no 9 3" xfId="17460" xr:uid="{34E47757-1625-4BA7-ADF4-A764E8DEBE71}"/>
    <cellStyle name="hard no 9 4" xfId="20083" xr:uid="{B71A95F6-1A92-465D-AA56-DB0227EF99BE}"/>
    <cellStyle name="hard no 9 5" xfId="22949" xr:uid="{CA71F420-6404-4D64-8B35-7715764C6AE6}"/>
    <cellStyle name="hard no 9 6" xfId="11097" xr:uid="{4190C208-26EF-449C-B049-A7174E3E6852}"/>
    <cellStyle name="hard no 9 7" xfId="28113" xr:uid="{C5E2CA41-BB82-4DBA-B192-C5EB6723D69B}"/>
    <cellStyle name="hard no 9 8" xfId="30788" xr:uid="{9C2E8A68-2CB1-4E2D-ADE4-5BDE7F95A1C2}"/>
    <cellStyle name="hard no 9 9" xfId="33190" xr:uid="{947AF62C-1EBC-4B2B-A827-7DBA80F8ADA0}"/>
    <cellStyle name="Hard Percent" xfId="2243" xr:uid="{00000000-0005-0000-0000-0000A11A0000}"/>
    <cellStyle name="hardno" xfId="2244" xr:uid="{00000000-0005-0000-0000-0000A21A0000}"/>
    <cellStyle name="Header" xfId="2245" xr:uid="{00000000-0005-0000-0000-0000A31A0000}"/>
    <cellStyle name="Header1" xfId="2246" xr:uid="{00000000-0005-0000-0000-0000A41A0000}"/>
    <cellStyle name="Header1 2" xfId="9822" xr:uid="{8B29F2EA-24D2-4C5F-AEA9-CD5DEEECAEE7}"/>
    <cellStyle name="Header2" xfId="2247" xr:uid="{00000000-0005-0000-0000-0000A51A0000}"/>
    <cellStyle name="Header2 10" xfId="11626" xr:uid="{91690870-55DC-476A-BD57-E7DB0B900CD6}"/>
    <cellStyle name="Header2 10 10" xfId="35591" xr:uid="{6E158A88-71D3-4171-9853-56F5975235F5}"/>
    <cellStyle name="Header2 10 11" xfId="38021" xr:uid="{FF5DA73D-4E07-4ABD-8E57-08DF0B735890}"/>
    <cellStyle name="Header2 10 12" xfId="40611" xr:uid="{223E04A0-1906-49DD-A8A6-BD7C1C6CFBBF}"/>
    <cellStyle name="Header2 10 2" xfId="14681" xr:uid="{B883E3CF-4508-4ABE-A3B9-9F232C0B1CA0}"/>
    <cellStyle name="Header2 10 3" xfId="17456" xr:uid="{1E706730-DBB3-48B3-8A49-C1A467809293}"/>
    <cellStyle name="Header2 10 4" xfId="20079" xr:uid="{5BABF14F-E035-4915-8364-32B945AE66AA}"/>
    <cellStyle name="Header2 10 5" xfId="22945" xr:uid="{47DD4635-7787-4F8C-865E-2210F168D405}"/>
    <cellStyle name="Header2 10 6" xfId="11093" xr:uid="{A674D32C-103A-4BD1-AA31-B4D0843EB765}"/>
    <cellStyle name="Header2 10 7" xfId="28111" xr:uid="{85430189-FDB3-4F12-AAE6-9DE8EB80D72D}"/>
    <cellStyle name="Header2 10 8" xfId="30785" xr:uid="{354E4B79-92B0-4437-AE15-32567B2183E1}"/>
    <cellStyle name="Header2 10 9" xfId="33187" xr:uid="{1698F81A-C89C-47C6-A705-79CC13E1CD4F}"/>
    <cellStyle name="Header2 11" xfId="11496" xr:uid="{7ECD498F-0874-498E-91D9-ED2310670CEA}"/>
    <cellStyle name="Header2 11 10" xfId="20851" xr:uid="{D816EBA4-1098-44C2-B4A1-4FA83CF1CB82}"/>
    <cellStyle name="Header2 11 11" xfId="24078" xr:uid="{E4806F66-A677-4A05-BF4B-FF119D2AC3E5}"/>
    <cellStyle name="Header2 11 12" xfId="40500" xr:uid="{2736FF00-BC8B-4660-8D7C-44D1005D79F1}"/>
    <cellStyle name="Header2 11 2" xfId="14563" xr:uid="{D649719C-4653-499F-9CA1-F3128FAB7EFE}"/>
    <cellStyle name="Header2 11 3" xfId="17332" xr:uid="{C3451892-0F6A-47AA-A7D1-8895F4808CFD}"/>
    <cellStyle name="Header2 11 4" xfId="10113" xr:uid="{AC58E64D-BAAF-4578-A12E-5621FBC215BC}"/>
    <cellStyle name="Header2 11 5" xfId="22822" xr:uid="{E1AAFE1B-CA0A-45EF-B405-8723C5598D96}"/>
    <cellStyle name="Header2 11 6" xfId="10958" xr:uid="{04D4F8DD-AB20-446E-A5CA-D3C8B5767B0D}"/>
    <cellStyle name="Header2 11 7" xfId="10655" xr:uid="{E451949D-247A-4D55-935E-D72B3C8B2CFB}"/>
    <cellStyle name="Header2 11 8" xfId="30693" xr:uid="{59E77B68-A922-45CC-ADF6-1465D2B9E405}"/>
    <cellStyle name="Header2 11 9" xfId="18613" xr:uid="{951F8D25-727A-4972-B15D-76611A823304}"/>
    <cellStyle name="Header2 12" xfId="11629" xr:uid="{1ACE8D9E-9C45-42F9-8E30-C5FCCE657101}"/>
    <cellStyle name="Header2 12 10" xfId="35592" xr:uid="{190BE42E-4BD7-4B07-8D0D-00E50B6968DF}"/>
    <cellStyle name="Header2 12 11" xfId="38022" xr:uid="{2B33ABB2-139D-4ED6-8850-CCBE6813A63A}"/>
    <cellStyle name="Header2 12 12" xfId="40613" xr:uid="{3EA543FF-2B3F-46E7-B7B4-1B0E28D577BD}"/>
    <cellStyle name="Header2 12 2" xfId="14684" xr:uid="{C6DEDB48-D95C-4244-A501-64BA93174019}"/>
    <cellStyle name="Header2 12 3" xfId="17459" xr:uid="{DB390C46-ECD3-40DD-87DE-48C74B80684A}"/>
    <cellStyle name="Header2 12 4" xfId="20082" xr:uid="{96B6F362-3C3E-48F0-8A80-CD4206E2B80A}"/>
    <cellStyle name="Header2 12 5" xfId="22948" xr:uid="{8055C453-A50D-4849-9BDF-5D3F2C421ED4}"/>
    <cellStyle name="Header2 12 6" xfId="11096" xr:uid="{0C4F17D4-BB3F-4C94-8688-0BCE65B43D5D}"/>
    <cellStyle name="Header2 12 7" xfId="28112" xr:uid="{2903B9FB-E16D-428A-A816-005BC1AEE4EA}"/>
    <cellStyle name="Header2 12 8" xfId="30787" xr:uid="{B30F9782-C3DA-4545-8417-369DA1830B4F}"/>
    <cellStyle name="Header2 12 9" xfId="33189" xr:uid="{1C963E4C-CA17-4EF4-8F91-36EEEFEA7FE1}"/>
    <cellStyle name="Header2 13" xfId="11502" xr:uid="{7A5CEE61-7B8E-45DF-AF7D-C3C77D1558DA}"/>
    <cellStyle name="Header2 13 10" xfId="20900" xr:uid="{80017138-61CA-420B-A854-4AA6399FB935}"/>
    <cellStyle name="Header2 13 11" xfId="24091" xr:uid="{C0F6B31E-B990-4A62-9DFC-C6FE33A0AE3C}"/>
    <cellStyle name="Header2 13 12" xfId="40505" xr:uid="{616E345F-6F0E-438D-8CE7-6ADF6BB80482}"/>
    <cellStyle name="Header2 13 2" xfId="14567" xr:uid="{809389FB-BA01-4656-8A1F-0A47BB011CE3}"/>
    <cellStyle name="Header2 13 3" xfId="17338" xr:uid="{B46D9C64-50A5-48DF-9548-3C21950C4836}"/>
    <cellStyle name="Header2 13 4" xfId="10118" xr:uid="{8D37CF50-22A4-4C53-88B6-0E8D8F8D0C29}"/>
    <cellStyle name="Header2 13 5" xfId="22828" xr:uid="{AF49EBFA-4160-4C26-844D-D82CD3608BAC}"/>
    <cellStyle name="Header2 13 6" xfId="19054" xr:uid="{8CF34035-9AA5-4EA8-9F0C-41952EEFF586}"/>
    <cellStyle name="Header2 13 7" xfId="10824" xr:uid="{AA5FD523-9333-4DEF-B8E7-FF1642359597}"/>
    <cellStyle name="Header2 13 8" xfId="30696" xr:uid="{B0997106-10F6-40D2-A7B5-B6D327786911}"/>
    <cellStyle name="Header2 13 9" xfId="18616" xr:uid="{5E4C9406-4D1D-4176-85C8-FA5246D097C9}"/>
    <cellStyle name="Header2 14" xfId="12910" xr:uid="{4F6B22AE-8A96-4F72-9105-889358531B1F}"/>
    <cellStyle name="Header2 14 10" xfId="36678" xr:uid="{27C11D04-2CE5-4D5E-BD81-0DC793E7A9B8}"/>
    <cellStyle name="Header2 14 11" xfId="39169" xr:uid="{3600E6D7-C881-4D3B-A009-E7D2B1EDAB59}"/>
    <cellStyle name="Header2 14 12" xfId="41790" xr:uid="{10C2D1AD-E870-4EF5-A712-3D87D1FBA86E}"/>
    <cellStyle name="Header2 14 2" xfId="15935" xr:uid="{94682587-9A5F-4607-8B4C-329009FB103F}"/>
    <cellStyle name="Header2 14 3" xfId="18697" xr:uid="{DA335D19-AA25-4DC8-B9F4-3B710DC3E00C}"/>
    <cellStyle name="Header2 14 4" xfId="21348" xr:uid="{BC3AEAA2-BDC2-4A7D-BE59-60E49B1E0E24}"/>
    <cellStyle name="Header2 14 5" xfId="24201" xr:uid="{0278EEBA-354E-4132-AE48-2774BD1F451B}"/>
    <cellStyle name="Header2 14 6" xfId="26744" xr:uid="{3B09DBC3-A8CF-4A7B-ACD3-3886AE04A961}"/>
    <cellStyle name="Header2 14 7" xfId="29294" xr:uid="{9F8FB8DA-1014-4DC7-9931-A3B815154091}"/>
    <cellStyle name="Header2 14 8" xfId="31863" xr:uid="{9BA29AE6-81D8-40BC-9E46-E128EC71ACAB}"/>
    <cellStyle name="Header2 14 9" xfId="34264" xr:uid="{1A54D973-A377-4511-B0FF-7665CD694E58}"/>
    <cellStyle name="Header2 15" xfId="12901" xr:uid="{E8683E8F-C79E-47F9-BD8C-CAF10CFA5C7E}"/>
    <cellStyle name="Header2 15 10" xfId="36669" xr:uid="{B69B1728-E204-4EB0-8B8E-8EE12EC04C1D}"/>
    <cellStyle name="Header2 15 11" xfId="39161" xr:uid="{A65BF6C2-1D12-4A38-9D05-942AD4CE5896}"/>
    <cellStyle name="Header2 15 12" xfId="41781" xr:uid="{18CF5D9E-5D1A-40A0-BE78-920D90B059D3}"/>
    <cellStyle name="Header2 15 2" xfId="15926" xr:uid="{8D0B70F4-1A07-48B5-92B9-9C60703B8EBE}"/>
    <cellStyle name="Header2 15 3" xfId="18688" xr:uid="{372DCF29-9549-4BF5-8C35-D36B8FD31FA4}"/>
    <cellStyle name="Header2 15 4" xfId="21339" xr:uid="{F76E8A23-0BBD-47E2-8C65-EADC9CDBB341}"/>
    <cellStyle name="Header2 15 5" xfId="24192" xr:uid="{D259196C-2E09-46A7-B730-6266F39717E1}"/>
    <cellStyle name="Header2 15 6" xfId="26735" xr:uid="{D3D73C91-5FF6-4FCC-B58A-8CEEC23D67A0}"/>
    <cellStyle name="Header2 15 7" xfId="29285" xr:uid="{E0B58F4A-A6FA-4B8C-9743-7E596ACEC5FE}"/>
    <cellStyle name="Header2 15 8" xfId="31855" xr:uid="{8B31BDAE-AE5E-4E1E-A066-39A1FE09B8BB}"/>
    <cellStyle name="Header2 15 9" xfId="34256" xr:uid="{6278F012-358F-4E4F-93BE-4E4C4B40C217}"/>
    <cellStyle name="Header2 16" xfId="12543" xr:uid="{5F606641-DA8D-487D-ADE8-B8EF70B985C4}"/>
    <cellStyle name="Header2 16 10" xfId="36399" xr:uid="{92AB9918-0863-407A-9147-5DD67AE62BE7}"/>
    <cellStyle name="Header2 16 11" xfId="38885" xr:uid="{DB10D148-3448-471A-A9E7-51D6E103F4EC}"/>
    <cellStyle name="Header2 16 12" xfId="41482" xr:uid="{A1C847CD-24EC-4739-8D96-C479BC1A5A89}"/>
    <cellStyle name="Header2 16 2" xfId="15569" xr:uid="{2AC40AC1-38D9-4926-9EEE-EFEB5420556D}"/>
    <cellStyle name="Header2 16 3" xfId="18359" xr:uid="{2863B629-0DCE-4AB6-BA97-21023433CED5}"/>
    <cellStyle name="Header2 16 4" xfId="20990" xr:uid="{DAD8BE68-D4D7-4646-BC00-B81A937A0B47}"/>
    <cellStyle name="Header2 16 5" xfId="23848" xr:uid="{098A51C5-F96A-4714-8F6C-EB517A3B9879}"/>
    <cellStyle name="Header2 16 6" xfId="26390" xr:uid="{A56C2CBA-5B63-4090-B43F-F398F9D2183F}"/>
    <cellStyle name="Header2 16 7" xfId="28983" xr:uid="{8709F077-809D-4C85-A620-9A7006258CF5}"/>
    <cellStyle name="Header2 16 8" xfId="31608" xr:uid="{88B150F7-AEF7-4629-BDD3-E6B807C08CFE}"/>
    <cellStyle name="Header2 16 9" xfId="34007" xr:uid="{A86024E2-0EAC-448F-946F-9BF3E58D7724}"/>
    <cellStyle name="Header2 17" xfId="12906" xr:uid="{31B0ADB6-075D-4A47-96C3-440E07B26E31}"/>
    <cellStyle name="Header2 17 10" xfId="36674" xr:uid="{E7D35495-8C19-4AAD-B205-F0FE8929DA07}"/>
    <cellStyle name="Header2 17 11" xfId="39166" xr:uid="{7F5B2715-31A2-412C-A540-5B8A17948C3F}"/>
    <cellStyle name="Header2 17 12" xfId="41786" xr:uid="{CAE2E0A0-E305-4FC5-AEEF-040D4C81B87C}"/>
    <cellStyle name="Header2 17 2" xfId="15931" xr:uid="{A6014E72-280B-4023-93B6-1B37C91AE446}"/>
    <cellStyle name="Header2 17 3" xfId="18693" xr:uid="{7C3E8BAE-AEFD-47F9-BFC7-74316EB6F349}"/>
    <cellStyle name="Header2 17 4" xfId="21344" xr:uid="{2A08AD74-E7E3-44BE-8595-B8E2C9FA3837}"/>
    <cellStyle name="Header2 17 5" xfId="24197" xr:uid="{054857D0-BBBE-4A26-AD59-EDBEDA1ABB8A}"/>
    <cellStyle name="Header2 17 6" xfId="26740" xr:uid="{8B347F62-A398-43AB-BC3C-4190CD0CE8EC}"/>
    <cellStyle name="Header2 17 7" xfId="29290" xr:uid="{A540F217-1412-4471-A90C-8A7B6E3C6190}"/>
    <cellStyle name="Header2 17 8" xfId="31860" xr:uid="{7CFACEB6-FE90-4F2E-B137-8682D870CB9D}"/>
    <cellStyle name="Header2 17 9" xfId="34261" xr:uid="{FE607720-E711-418B-A87F-52AE8B919F9F}"/>
    <cellStyle name="Header2 18" xfId="12551" xr:uid="{7871F060-CCE8-4195-87A0-62F7D63B495E}"/>
    <cellStyle name="Header2 18 10" xfId="36407" xr:uid="{0A4BB9EA-19CD-4B15-BE26-D8D1125DA6BA}"/>
    <cellStyle name="Header2 18 11" xfId="38893" xr:uid="{0532F72C-A1EC-40CF-B02D-06DB534FBEB1}"/>
    <cellStyle name="Header2 18 12" xfId="41490" xr:uid="{9AF6573C-25B0-4BCA-A8ED-D74B2DCA5C2F}"/>
    <cellStyle name="Header2 18 2" xfId="15577" xr:uid="{E40A0433-814A-49AF-A598-A2963D2B6E7C}"/>
    <cellStyle name="Header2 18 3" xfId="18367" xr:uid="{41DBE687-5BA4-4836-B994-C59E661F3CDE}"/>
    <cellStyle name="Header2 18 4" xfId="20998" xr:uid="{0EB21E98-10A1-4D8C-B68F-FCD59820694A}"/>
    <cellStyle name="Header2 18 5" xfId="23856" xr:uid="{8D852C52-8010-4A00-8A55-C54775FAE5D7}"/>
    <cellStyle name="Header2 18 6" xfId="26398" xr:uid="{BB4F746F-2675-4290-9199-28363D8D9714}"/>
    <cellStyle name="Header2 18 7" xfId="28991" xr:uid="{D34AE290-5D05-4A20-8DC5-345519EA3B51}"/>
    <cellStyle name="Header2 18 8" xfId="31616" xr:uid="{C7A04C64-77D1-4DBD-91FE-9E0B4E26F65F}"/>
    <cellStyle name="Header2 18 9" xfId="34015" xr:uid="{9CD9C3FE-A228-4755-817E-F32CD204E35C}"/>
    <cellStyle name="Header2 19" xfId="12927" xr:uid="{EBBF22B8-4CC1-4BDE-8EEF-EC2EA3B0CA84}"/>
    <cellStyle name="Header2 19 10" xfId="36691" xr:uid="{97A381FA-365E-46FF-9304-C2D43FB9EBC0}"/>
    <cellStyle name="Header2 19 11" xfId="39185" xr:uid="{409E3113-504A-4C3A-9303-3E602F687FF9}"/>
    <cellStyle name="Header2 19 12" xfId="41806" xr:uid="{DB396613-EE71-42D7-8083-EDDB59D34A93}"/>
    <cellStyle name="Header2 19 2" xfId="15952" xr:uid="{68AD2AEF-EE91-47FD-B285-BED30CB2144A}"/>
    <cellStyle name="Header2 19 3" xfId="18714" xr:uid="{AF46D2FF-F165-4AA1-80D0-E0BD852BB2CD}"/>
    <cellStyle name="Header2 19 4" xfId="21365" xr:uid="{4E548184-0690-43DB-A42B-7EE651BEFDCD}"/>
    <cellStyle name="Header2 19 5" xfId="24218" xr:uid="{26B49593-BE56-4CEB-844A-4094C76FDD7B}"/>
    <cellStyle name="Header2 19 6" xfId="26761" xr:uid="{6FBA720C-E362-4004-A8BC-33B61512CA26}"/>
    <cellStyle name="Header2 19 7" xfId="29310" xr:uid="{88DA0E6C-1CD8-4879-80BD-FADF1EF3034F}"/>
    <cellStyle name="Header2 19 8" xfId="31876" xr:uid="{1168244B-32DC-4BE1-956E-70A8F2777958}"/>
    <cellStyle name="Header2 19 9" xfId="34277" xr:uid="{642AD891-FCE4-4877-8D89-B884C26ECB36}"/>
    <cellStyle name="Header2 2" xfId="11249" xr:uid="{4042C271-D9EC-433E-B9AD-7A2B45D57C68}"/>
    <cellStyle name="Header2 2 2" xfId="14321" xr:uid="{C295E11F-49BA-46D3-BCD3-882AF6B5EE6F}"/>
    <cellStyle name="Header2 2 3" xfId="10420" xr:uid="{479FE2F2-3071-4101-8860-0F18F93E05E5}"/>
    <cellStyle name="Header2 2 4" xfId="9873" xr:uid="{C224AEF4-A28C-4680-86F4-2DF63F7B27D5}"/>
    <cellStyle name="Header2 2 5" xfId="10675" xr:uid="{83929A4E-4E16-478D-9C18-8D185A2E70A8}"/>
    <cellStyle name="Header2 2 6" xfId="10392" xr:uid="{BF225824-093B-478E-BA0D-0FB8C7935560}"/>
    <cellStyle name="Header2 2 7" xfId="15628" xr:uid="{14F1BB5C-AA0E-4145-A0B9-C1AA0D821E48}"/>
    <cellStyle name="Header2 2 8" xfId="10917" xr:uid="{96A988EA-C2B2-4EA1-B752-D38363826669}"/>
    <cellStyle name="Header2 2 9" xfId="25988" xr:uid="{B45B6A0E-1059-45E8-9AAF-851D64F9B40C}"/>
    <cellStyle name="Header2 20" xfId="12558" xr:uid="{7AB81DB6-3FB6-49CE-B8BB-FF7923649C3A}"/>
    <cellStyle name="Header2 20 10" xfId="36414" xr:uid="{45CE8296-0C07-4809-9563-E88AC0EE1812}"/>
    <cellStyle name="Header2 20 11" xfId="38900" xr:uid="{F38D1DC7-F0D7-4BE7-AC5E-38A41AD75937}"/>
    <cellStyle name="Header2 20 12" xfId="41497" xr:uid="{CB84630D-065C-4CCB-8F73-411493CF41AA}"/>
    <cellStyle name="Header2 20 2" xfId="15584" xr:uid="{0AFA3836-3E35-452E-A398-B13A729C04F3}"/>
    <cellStyle name="Header2 20 3" xfId="18374" xr:uid="{C67D7227-BD41-41B7-86AB-419465546ADD}"/>
    <cellStyle name="Header2 20 4" xfId="21005" xr:uid="{4EFEA33C-6CE7-4299-A339-A07E7046B858}"/>
    <cellStyle name="Header2 20 5" xfId="23863" xr:uid="{6B93D39C-AAF8-4A76-A36F-B0726A64A1DF}"/>
    <cellStyle name="Header2 20 6" xfId="26405" xr:uid="{1ADE8843-246E-4E1B-9C0D-7166C80B4362}"/>
    <cellStyle name="Header2 20 7" xfId="28998" xr:uid="{99D92A15-BE06-4A0F-A202-72B73D46B532}"/>
    <cellStyle name="Header2 20 8" xfId="31623" xr:uid="{52406B12-BB40-4701-946B-A531503448C4}"/>
    <cellStyle name="Header2 20 9" xfId="34022" xr:uid="{177EBD83-BBE1-4F9F-80E3-FAE3B30ED856}"/>
    <cellStyle name="Header2 21" xfId="12932" xr:uid="{C5C6BEAD-0F91-4238-B0D5-B90204A9A44D}"/>
    <cellStyle name="Header2 21 10" xfId="36695" xr:uid="{CE35DA49-B5FF-4E57-A519-FA4E2456B746}"/>
    <cellStyle name="Header2 21 11" xfId="39189" xr:uid="{89E4445B-DACE-46A4-903E-6F800C8364A8}"/>
    <cellStyle name="Header2 21 12" xfId="41810" xr:uid="{185D6F6F-9736-464A-99E0-4DD388A1FB1B}"/>
    <cellStyle name="Header2 21 2" xfId="15957" xr:uid="{67A36BB9-CF7E-4CEB-B6CE-0D94797D0143}"/>
    <cellStyle name="Header2 21 3" xfId="18719" xr:uid="{CBCCD9B4-8AFD-46F9-8D2F-8EFDE85CF437}"/>
    <cellStyle name="Header2 21 4" xfId="21369" xr:uid="{F83B22AF-E271-40B4-A762-983E0287BEB9}"/>
    <cellStyle name="Header2 21 5" xfId="24223" xr:uid="{C1F946FD-4F2A-4A5D-964E-A71CDD9BC1EE}"/>
    <cellStyle name="Header2 21 6" xfId="26766" xr:uid="{B5DE0716-89B1-4C67-8807-A1D9B5DAAABB}"/>
    <cellStyle name="Header2 21 7" xfId="29314" xr:uid="{EA1A4123-C005-4A26-AD41-85F0D28D3D16}"/>
    <cellStyle name="Header2 21 8" xfId="31880" xr:uid="{99A4A5DF-B184-4EF5-9B47-91C89F01FE45}"/>
    <cellStyle name="Header2 21 9" xfId="34281" xr:uid="{3D8E086A-BD85-418C-A8A9-68F987EB9BB7}"/>
    <cellStyle name="Header2 22" xfId="12565" xr:uid="{82F2CC57-2B5A-4D4B-80EC-3D20899AD3F1}"/>
    <cellStyle name="Header2 22 10" xfId="36421" xr:uid="{E1F542C9-8206-443D-BBCE-083CF2FD65BF}"/>
    <cellStyle name="Header2 22 11" xfId="38907" xr:uid="{C568665B-5D50-44ED-99EF-E221B205C792}"/>
    <cellStyle name="Header2 22 12" xfId="41504" xr:uid="{29873AE8-4865-4255-9D36-6072F3B12F16}"/>
    <cellStyle name="Header2 22 2" xfId="15591" xr:uid="{8C96B89C-AD72-4AEA-8034-A5ED76E0DA09}"/>
    <cellStyle name="Header2 22 3" xfId="18381" xr:uid="{DCC868B4-F042-4460-A90B-1A65577939E5}"/>
    <cellStyle name="Header2 22 4" xfId="21012" xr:uid="{585285F1-7998-4658-8C70-9B73A23D85E9}"/>
    <cellStyle name="Header2 22 5" xfId="23870" xr:uid="{2526726E-0369-4C6E-B14A-BE4A2782F353}"/>
    <cellStyle name="Header2 22 6" xfId="26412" xr:uid="{6FD50153-9E05-41A4-B60F-85CD5B7643E7}"/>
    <cellStyle name="Header2 22 7" xfId="29005" xr:uid="{C90C0092-BA5F-40AA-88F9-4D11FFFA7F8B}"/>
    <cellStyle name="Header2 22 8" xfId="31630" xr:uid="{0926F59E-CC7A-4DCB-A943-A66B41436770}"/>
    <cellStyle name="Header2 22 9" xfId="34029" xr:uid="{2AAF4937-BD81-446F-A8B5-9ACF803D3B67}"/>
    <cellStyle name="Header2 23" xfId="12944" xr:uid="{780E1FB3-1F5C-41E4-A5B9-6FE3EB0EE99C}"/>
    <cellStyle name="Header2 23 10" xfId="36705" xr:uid="{E5C60680-280D-4B17-8F5F-849C8307981B}"/>
    <cellStyle name="Header2 23 11" xfId="39198" xr:uid="{8777D315-8926-49AE-8009-0A211812E327}"/>
    <cellStyle name="Header2 23 12" xfId="41822" xr:uid="{371039FE-6FF5-4D06-889C-0F1620604AD6}"/>
    <cellStyle name="Header2 23 2" xfId="15969" xr:uid="{25617793-20AB-4DC4-9DA0-F50A175A6B61}"/>
    <cellStyle name="Header2 23 3" xfId="18731" xr:uid="{027FD23D-7054-4617-931D-665FCB6DFFD6}"/>
    <cellStyle name="Header2 23 4" xfId="21381" xr:uid="{40F59566-8799-47AE-A265-1F786873CDD0}"/>
    <cellStyle name="Header2 23 5" xfId="24232" xr:uid="{72C92CD6-1B8B-45BD-8BF4-3C19855F2596}"/>
    <cellStyle name="Header2 23 6" xfId="26776" xr:uid="{83C8708C-CEC1-44A4-B758-CF52B0D60069}"/>
    <cellStyle name="Header2 23 7" xfId="29326" xr:uid="{C642FF3B-44BD-41FB-AE29-FC580D13071A}"/>
    <cellStyle name="Header2 23 8" xfId="31887" xr:uid="{D00EE771-F187-4BA7-8C01-B409AC725CB6}"/>
    <cellStyle name="Header2 23 9" xfId="34288" xr:uid="{F2EAACCA-8AE3-42C9-A31B-A3BCE31182F2}"/>
    <cellStyle name="Header2 24" xfId="12949" xr:uid="{0668C0F7-18DF-437B-BA86-042B917CB35A}"/>
    <cellStyle name="Header2 24 10" xfId="36710" xr:uid="{C5DE2F76-1BCB-4DFA-9DCE-A172C8354CE8}"/>
    <cellStyle name="Header2 24 11" xfId="39203" xr:uid="{38E39C14-5C5D-4A0D-A3B6-D152C1AE7D02}"/>
    <cellStyle name="Header2 24 12" xfId="41827" xr:uid="{94B72A1C-D352-47F2-84F4-0D42C6C0AF8A}"/>
    <cellStyle name="Header2 24 2" xfId="15974" xr:uid="{5BFFEC7D-6926-4D50-A8CC-8FA91EE8AB7C}"/>
    <cellStyle name="Header2 24 3" xfId="18736" xr:uid="{2A4D1211-C62A-482C-BD24-EABE6DEB2CF5}"/>
    <cellStyle name="Header2 24 4" xfId="21386" xr:uid="{9D005988-4122-4BD1-A12B-2976968B5F52}"/>
    <cellStyle name="Header2 24 5" xfId="24237" xr:uid="{B076A4DE-633F-4EF9-9A0E-08A528C16260}"/>
    <cellStyle name="Header2 24 6" xfId="26781" xr:uid="{69BAF85F-09A8-4FFC-8DF8-E4DCC4407F97}"/>
    <cellStyle name="Header2 24 7" xfId="29331" xr:uid="{2A440178-6FB1-4FC3-9556-10E877DE95C6}"/>
    <cellStyle name="Header2 24 8" xfId="31892" xr:uid="{22F63AAF-12F8-4B9E-B472-3D967DFC2805}"/>
    <cellStyle name="Header2 24 9" xfId="34293" xr:uid="{07FE0EC1-DDB1-4F48-A760-045F33E2C70A}"/>
    <cellStyle name="Header2 25" xfId="12574" xr:uid="{4CAAA8CD-6020-4F17-8862-0139FC9AA74F}"/>
    <cellStyle name="Header2 25 10" xfId="36428" xr:uid="{A80CE2E9-F0AD-4EBA-8883-06A43C49F8ED}"/>
    <cellStyle name="Header2 25 11" xfId="38915" xr:uid="{AC100305-6EAA-4AB0-BD94-031A96708CD0}"/>
    <cellStyle name="Header2 25 12" xfId="41513" xr:uid="{06F90269-5FE7-4752-A8F2-8664BB7C3D90}"/>
    <cellStyle name="Header2 25 2" xfId="15600" xr:uid="{B8ECC58A-373C-46B6-ADD1-C75087DA9113}"/>
    <cellStyle name="Header2 25 3" xfId="18389" xr:uid="{8BBF8026-5306-48EB-856E-C0437E256829}"/>
    <cellStyle name="Header2 25 4" xfId="21021" xr:uid="{D4231DE0-1A9E-4366-AB09-39D45228A031}"/>
    <cellStyle name="Header2 25 5" xfId="23878" xr:uid="{03ACC94D-797C-4D20-B28E-566A0FC39AF9}"/>
    <cellStyle name="Header2 25 6" xfId="26421" xr:uid="{50FA24C1-A3A6-4639-9046-A2F52EB575C3}"/>
    <cellStyle name="Header2 25 7" xfId="29014" xr:uid="{58F1CEFF-ED02-48AD-B735-4128B8A4299D}"/>
    <cellStyle name="Header2 25 8" xfId="31636" xr:uid="{7065241C-C0CC-42E4-8328-50C08A65F2E6}"/>
    <cellStyle name="Header2 25 9" xfId="34035" xr:uid="{6785E4A9-2300-44EC-A452-061F28397A2F}"/>
    <cellStyle name="Header2 26" xfId="12962" xr:uid="{994AD281-65A4-4FBA-981A-803A63D1CB4A}"/>
    <cellStyle name="Header2 26 10" xfId="36721" xr:uid="{36CED934-9515-4C8E-9C53-203557421820}"/>
    <cellStyle name="Header2 26 11" xfId="39215" xr:uid="{1494EA66-751C-4E95-AC3F-3861E8EEB2EC}"/>
    <cellStyle name="Header2 26 12" xfId="41840" xr:uid="{FD8B3C50-AE6A-4B85-8CB7-B87B891D5339}"/>
    <cellStyle name="Header2 26 2" xfId="15987" xr:uid="{5B120BCA-A119-4E9D-A343-0A65097A59FB}"/>
    <cellStyle name="Header2 26 3" xfId="18749" xr:uid="{0189C0E0-2F51-444D-B90F-4D67CCCF761C}"/>
    <cellStyle name="Header2 26 4" xfId="21399" xr:uid="{CE183F44-EC67-4FE8-A2FC-32ED21AF0B16}"/>
    <cellStyle name="Header2 26 5" xfId="24247" xr:uid="{A126A98C-B9C5-4644-BD2C-FF14E1C8FAD9}"/>
    <cellStyle name="Header2 26 6" xfId="26791" xr:uid="{B4D14FBE-55CD-4673-9244-A1EB000D3FE3}"/>
    <cellStyle name="Header2 26 7" xfId="29344" xr:uid="{D16EB5DB-37DE-47A3-B744-E5EEAA364F65}"/>
    <cellStyle name="Header2 26 8" xfId="31902" xr:uid="{77B7D79E-7CFF-49D6-B392-92BEEFD8A65F}"/>
    <cellStyle name="Header2 26 9" xfId="34303" xr:uid="{AD27639A-AAE4-46DB-8C02-CB330A6AF45F}"/>
    <cellStyle name="Header2 27" xfId="12584" xr:uid="{AB22CAD1-DAF9-4CB7-AF41-1F775327CD7A}"/>
    <cellStyle name="Header2 27 10" xfId="36436" xr:uid="{E62476BD-F5B2-418C-8D7A-1EC240505AB0}"/>
    <cellStyle name="Header2 27 11" xfId="38923" xr:uid="{AF1094C1-9D3B-4016-BAD1-7F1358F4D634}"/>
    <cellStyle name="Header2 27 12" xfId="41522" xr:uid="{5E63CBBA-E70A-4C7D-9145-1E05E84D9BC0}"/>
    <cellStyle name="Header2 27 2" xfId="15610" xr:uid="{2C4E64FE-3E00-4D22-8274-19D87E8BC04B}"/>
    <cellStyle name="Header2 27 3" xfId="18396" xr:uid="{59A03426-0141-4A42-87A9-F6E04C0C92E8}"/>
    <cellStyle name="Header2 27 4" xfId="21031" xr:uid="{2888D09B-03CF-4E26-99CF-96E31671D425}"/>
    <cellStyle name="Header2 27 5" xfId="23886" xr:uid="{EC5063E1-CF62-431C-9C4B-81F2921511AB}"/>
    <cellStyle name="Header2 27 6" xfId="26430" xr:uid="{F885462E-CBD5-4165-A59D-2AA31E95B4DE}"/>
    <cellStyle name="Header2 27 7" xfId="29022" xr:uid="{B64F9ED7-D886-4AF9-A38E-B98666120D08}"/>
    <cellStyle name="Header2 27 8" xfId="31643" xr:uid="{7A41231F-0C71-4523-9B4D-D93F8EBE2009}"/>
    <cellStyle name="Header2 27 9" xfId="34042" xr:uid="{EC79BCD3-2FE4-4518-93EF-8582266E6BEE}"/>
    <cellStyle name="Header2 28" xfId="12593" xr:uid="{7A5111DB-A056-41EC-BD35-2432D8C7AAB0}"/>
    <cellStyle name="Header2 28 10" xfId="36441" xr:uid="{99C66AE3-8CE6-428C-961C-F62AE54F0AF1}"/>
    <cellStyle name="Header2 28 11" xfId="38929" xr:uid="{B258E3D5-C347-4903-84C2-D2DD2F394B20}"/>
    <cellStyle name="Header2 28 12" xfId="41530" xr:uid="{1CDE022F-47C1-4867-9F84-6EF7B2D99EB5}"/>
    <cellStyle name="Header2 28 2" xfId="15619" xr:uid="{63001CD6-0AB0-4D42-9370-2CA101429D21}"/>
    <cellStyle name="Header2 28 3" xfId="18404" xr:uid="{7FBB5C54-C376-4B65-80CC-E95BC17A5616}"/>
    <cellStyle name="Header2 28 4" xfId="21040" xr:uid="{7BDCD5D3-3EA4-4CD2-B7F8-2D788747D080}"/>
    <cellStyle name="Header2 28 5" xfId="23894" xr:uid="{9F619612-8130-42C6-8291-3AC5AFF13401}"/>
    <cellStyle name="Header2 28 6" xfId="26437" xr:uid="{EFB7CC3D-B5A5-49FF-A3FA-579D4D6F1D8C}"/>
    <cellStyle name="Header2 28 7" xfId="29030" xr:uid="{5FF512E4-8990-4D8B-8DBD-91CD29256824}"/>
    <cellStyle name="Header2 28 8" xfId="31646" xr:uid="{54AB73D8-29D7-4E8C-AC35-B3EA4161DF16}"/>
    <cellStyle name="Header2 28 9" xfId="34045" xr:uid="{3AB55C4B-4993-40D2-8A26-3E373E67B25D}"/>
    <cellStyle name="Header2 29" xfId="12977" xr:uid="{6809B6C6-FB02-464C-9D09-A1749497DC7A}"/>
    <cellStyle name="Header2 29 10" xfId="36735" xr:uid="{12CF320D-5934-4684-B26D-D7A71FBD3419}"/>
    <cellStyle name="Header2 29 11" xfId="39228" xr:uid="{9DD863C6-E3AA-4321-98F1-855460C0E9FD}"/>
    <cellStyle name="Header2 29 12" xfId="41855" xr:uid="{98681723-C8CA-414B-9CE2-9CC41044D882}"/>
    <cellStyle name="Header2 29 2" xfId="16002" xr:uid="{0A92CB84-5959-41E5-91D6-524A7EE6BA46}"/>
    <cellStyle name="Header2 29 3" xfId="18764" xr:uid="{8383687A-161C-409D-B44C-12B5A3CA09E2}"/>
    <cellStyle name="Header2 29 4" xfId="21414" xr:uid="{FBA5438C-4690-453A-A67E-4D8444E6D3B2}"/>
    <cellStyle name="Header2 29 5" xfId="24262" xr:uid="{E2D81AB9-2F13-4DC3-948D-B0DB8E991683}"/>
    <cellStyle name="Header2 29 6" xfId="26805" xr:uid="{AEFD442D-C912-44F4-8F7B-18F39CCFF76F}"/>
    <cellStyle name="Header2 29 7" xfId="29359" xr:uid="{B3D2D468-584B-4959-8288-BBD38C0072C2}"/>
    <cellStyle name="Header2 29 8" xfId="31914" xr:uid="{CC7AB72B-C8A2-4D23-B8B3-E38DA6531FC1}"/>
    <cellStyle name="Header2 29 9" xfId="34315" xr:uid="{07801B0D-C0A0-4B16-9C85-2B19FEA30F24}"/>
    <cellStyle name="Header2 3" xfId="11435" xr:uid="{5BC32E87-48BA-4B61-854A-0BD332603C62}"/>
    <cellStyle name="Header2 3 2" xfId="14506" xr:uid="{B040004E-CE95-4D4C-A3B8-1D9D741554CD}"/>
    <cellStyle name="Header2 3 3" xfId="10609" xr:uid="{591DD73B-B29C-4A85-AC91-8DFB37EE6CCB}"/>
    <cellStyle name="Header2 3 4" xfId="10048" xr:uid="{06559C58-DA5C-49A8-A41A-42CC26DF61F9}"/>
    <cellStyle name="Header2 3 5" xfId="10898" xr:uid="{33EC13E4-7B51-4EED-BF75-E20D859BEC14}"/>
    <cellStyle name="Header2 3 6" xfId="17467" xr:uid="{F8AD15EC-10BC-424A-8F14-A14485FD7D99}"/>
    <cellStyle name="Header2 3 7" xfId="18451" xr:uid="{3AD3F1F4-28E0-4D6A-9B1E-1C15FC930C9C}"/>
    <cellStyle name="Header2 3 8" xfId="26831" xr:uid="{F11E4023-D520-426E-BCD8-816FB8E906B8}"/>
    <cellStyle name="Header2 30" xfId="12983" xr:uid="{A14FDE7B-B8FB-47D8-8F90-8AF029205473}"/>
    <cellStyle name="Header2 30 10" xfId="36740" xr:uid="{4632294E-C56D-47DB-9181-5542B36CA8C5}"/>
    <cellStyle name="Header2 30 11" xfId="39232" xr:uid="{50D79368-8E95-4E09-A5AD-6C56E2B533DB}"/>
    <cellStyle name="Header2 30 12" xfId="41860" xr:uid="{DCED5A35-F543-4CBA-B1CC-BA08FC1A9592}"/>
    <cellStyle name="Header2 30 2" xfId="16008" xr:uid="{E8D51BB2-BEA5-42A4-8BC1-F5052DD490A2}"/>
    <cellStyle name="Header2 30 3" xfId="18770" xr:uid="{66A7F0F8-372E-4858-A066-4ED674B2C1E0}"/>
    <cellStyle name="Header2 30 4" xfId="21419" xr:uid="{8B6E48AE-4455-4B5A-A58B-11FCD4F3708A}"/>
    <cellStyle name="Header2 30 5" xfId="24267" xr:uid="{EF3D4EB8-82EF-4BFD-B1DF-14DF3DE3E391}"/>
    <cellStyle name="Header2 30 6" xfId="26811" xr:uid="{99F97369-53BC-4703-9309-B2433AC8D8D4}"/>
    <cellStyle name="Header2 30 7" xfId="29364" xr:uid="{284811D4-7640-4F1A-9FD8-29CDC3013EAF}"/>
    <cellStyle name="Header2 30 8" xfId="31918" xr:uid="{7C6F4A03-7B08-40A0-B908-49D7C0B01586}"/>
    <cellStyle name="Header2 30 9" xfId="34319" xr:uid="{EC9381EF-801C-4950-8C88-64FE44AE4F18}"/>
    <cellStyle name="Header2 31" xfId="12985" xr:uid="{ACFCA3CF-C97D-4A80-A2B6-22AD5CCCE4BB}"/>
    <cellStyle name="Header2 31 10" xfId="36741" xr:uid="{DEB72BF4-C7CF-48ED-8D9B-282855623F59}"/>
    <cellStyle name="Header2 31 11" xfId="39234" xr:uid="{43261139-D97C-4A1E-9423-1CF63D73B8B2}"/>
    <cellStyle name="Header2 31 12" xfId="41862" xr:uid="{51E84549-8BB4-4F98-B2F4-7A5BB5E36795}"/>
    <cellStyle name="Header2 31 2" xfId="16010" xr:uid="{540E58C2-82B5-4FBC-93E6-8490AB6E0F54}"/>
    <cellStyle name="Header2 31 3" xfId="18771" xr:uid="{8435FFA9-431C-4559-B0FB-D566E320CFDF}"/>
    <cellStyle name="Header2 31 4" xfId="21421" xr:uid="{15B853D4-4E55-4C7A-BA8F-6C40C194B567}"/>
    <cellStyle name="Header2 31 5" xfId="24268" xr:uid="{D494D96D-7759-4A0D-B13F-76DD3DF8AF26}"/>
    <cellStyle name="Header2 31 6" xfId="26813" xr:uid="{D8370408-DF69-4C95-BC5E-A7E7CEED784C}"/>
    <cellStyle name="Header2 31 7" xfId="29366" xr:uid="{B4FFAAC8-7DE5-4B18-B51C-9C78CDD6471E}"/>
    <cellStyle name="Header2 31 8" xfId="31919" xr:uid="{8C027F7B-6791-40C5-882B-6AAAE4399ACE}"/>
    <cellStyle name="Header2 31 9" xfId="34320" xr:uid="{FA5FAB6C-1598-4FEC-82AE-74659830A116}"/>
    <cellStyle name="Header2 32" xfId="12608" xr:uid="{6D19EA51-756E-48DE-A559-7BBCF67E287F}"/>
    <cellStyle name="Header2 32 10" xfId="36453" xr:uid="{15B216DC-6CEA-4DFE-BFD7-852DE50714E4}"/>
    <cellStyle name="Header2 32 11" xfId="38939" xr:uid="{3C7506CC-C371-45EA-8CF5-BE6809E40FB7}"/>
    <cellStyle name="Header2 32 12" xfId="41544" xr:uid="{1AA0B77B-A35C-40E2-81DC-6E08DCCE667F}"/>
    <cellStyle name="Header2 32 2" xfId="15634" xr:uid="{42CDAB02-FE27-44CD-B825-0B734AE5732A}"/>
    <cellStyle name="Header2 32 3" xfId="18417" xr:uid="{4D899EAB-0016-4C70-955E-216DD096C72A}"/>
    <cellStyle name="Header2 32 4" xfId="21054" xr:uid="{F54B5144-3222-439A-A605-B6D5B0F8E132}"/>
    <cellStyle name="Header2 32 5" xfId="23907" xr:uid="{9482B1A2-249D-4B1D-9F77-D50740588A42}"/>
    <cellStyle name="Header2 32 6" xfId="26451" xr:uid="{CFCFB612-5082-4F3B-9650-1899267ACBB4}"/>
    <cellStyle name="Header2 32 7" xfId="29044" xr:uid="{FF4ABF9D-0977-426D-AB5A-3AC5D877EB2F}"/>
    <cellStyle name="Header2 32 8" xfId="31654" xr:uid="{32F6F0DA-56A3-4274-B022-2599F691904A}"/>
    <cellStyle name="Header2 32 9" xfId="34053" xr:uid="{0B772330-0F7E-4CBF-AED2-C53F103C5592}"/>
    <cellStyle name="Header2 33" xfId="12991" xr:uid="{72FDB969-0BDA-4065-A190-0C3FA1E811BD}"/>
    <cellStyle name="Header2 33 10" xfId="36747" xr:uid="{F54AB2CD-0600-48D5-B1E3-3A3EFE63635B}"/>
    <cellStyle name="Header2 33 11" xfId="39239" xr:uid="{D145BE88-3B59-4759-9811-415E9F524B4F}"/>
    <cellStyle name="Header2 33 12" xfId="41868" xr:uid="{7EF65C9A-1CA2-4ABF-89D4-F415F7D6F267}"/>
    <cellStyle name="Header2 33 2" xfId="16016" xr:uid="{208C570E-2E54-4257-94AB-3BC9E1A73E17}"/>
    <cellStyle name="Header2 33 3" xfId="18776" xr:uid="{24F18508-6BC4-43BA-AAFE-281A87C28CE2}"/>
    <cellStyle name="Header2 33 4" xfId="21427" xr:uid="{01D9C8D7-266F-4812-A1BC-973E0C6E4AD0}"/>
    <cellStyle name="Header2 33 5" xfId="24274" xr:uid="{D19AEE21-6CD0-4F76-815B-7B5E2383836F}"/>
    <cellStyle name="Header2 33 6" xfId="26819" xr:uid="{317B43AB-751B-4BA1-81D1-6FA4AEDFB7FF}"/>
    <cellStyle name="Header2 33 7" xfId="29372" xr:uid="{C4EAD1A0-459F-4B3B-85ED-5747C7064515}"/>
    <cellStyle name="Header2 33 8" xfId="31924" xr:uid="{FC0607A1-420B-48D6-A065-1612A4A47115}"/>
    <cellStyle name="Header2 33 9" xfId="34325" xr:uid="{0E7C3C84-0219-4948-BDEC-C38828F869D2}"/>
    <cellStyle name="Header2 34" xfId="12619" xr:uid="{67F43678-7F9C-46A9-AF15-FC91CC8A6480}"/>
    <cellStyle name="Header2 34 10" xfId="36462" xr:uid="{DF4FC4CC-7958-4632-BF30-D20023D58866}"/>
    <cellStyle name="Header2 34 11" xfId="38947" xr:uid="{D4E1A61C-9FB8-453C-AF6E-BDC859777852}"/>
    <cellStyle name="Header2 34 12" xfId="41554" xr:uid="{7F5EC8FB-2A69-40CB-9CBE-34001737020B}"/>
    <cellStyle name="Header2 34 2" xfId="15645" xr:uid="{61A7507B-DD1E-4757-A40C-0150C98D1260}"/>
    <cellStyle name="Header2 34 3" xfId="18425" xr:uid="{C4A65603-AF78-4BDB-B38B-A5273A086B61}"/>
    <cellStyle name="Header2 34 4" xfId="21064" xr:uid="{88A0B0C9-3DF4-413C-8AE1-9264CF615FE6}"/>
    <cellStyle name="Header2 34 5" xfId="23918" xr:uid="{1886B7BE-88F9-4BA2-AD13-236FD9277AD1}"/>
    <cellStyle name="Header2 34 6" xfId="26462" xr:uid="{8DD595B2-F682-408B-98DC-10D344F57EDE}"/>
    <cellStyle name="Header2 34 7" xfId="29054" xr:uid="{51CD96CA-3D35-4031-9FA3-3FD710B86072}"/>
    <cellStyle name="Header2 34 8" xfId="31661" xr:uid="{A6131D18-2257-4D14-A7AF-95EF1787C3AC}"/>
    <cellStyle name="Header2 34 9" xfId="34060" xr:uid="{BCBA1261-20E9-4FB9-9480-A6B661CCCFDC}"/>
    <cellStyle name="Header2 35" xfId="13009" xr:uid="{27336610-1046-4A87-96FD-EFAAC14ABE42}"/>
    <cellStyle name="Header2 35 10" xfId="36761" xr:uid="{BC1643A6-6AEB-4182-A9F5-B0C066574347}"/>
    <cellStyle name="Header2 35 11" xfId="39250" xr:uid="{5E3F59B5-F652-49F6-B900-EB181689641B}"/>
    <cellStyle name="Header2 35 12" xfId="41885" xr:uid="{0808A2CF-71F7-44D8-B5A5-100BC2E74E60}"/>
    <cellStyle name="Header2 35 2" xfId="16034" xr:uid="{ACBB08BC-0D6D-4D7A-9300-7F793F5C936C}"/>
    <cellStyle name="Header2 35 3" xfId="18787" xr:uid="{88C60111-AB0D-46A3-8989-8E1232D71DE3}"/>
    <cellStyle name="Header2 35 4" xfId="21445" xr:uid="{4A8BB933-23DA-4B70-A768-2D658A0F5DCE}"/>
    <cellStyle name="Header2 35 5" xfId="24288" xr:uid="{61D6E571-7D23-4A45-9B0F-877276D36746}"/>
    <cellStyle name="Header2 35 6" xfId="26837" xr:uid="{2DEB9CFB-6F9D-4104-9D68-26989207CEA3}"/>
    <cellStyle name="Header2 35 7" xfId="29389" xr:uid="{F9FB7B5E-AACB-485C-BEC0-B7117D3FBA90}"/>
    <cellStyle name="Header2 35 8" xfId="31932" xr:uid="{2212D156-D7EE-42A4-AE7F-9CC537E78367}"/>
    <cellStyle name="Header2 35 9" xfId="34333" xr:uid="{BBF31924-A00C-470A-972F-23792F95DF9F}"/>
    <cellStyle name="Header2 36" xfId="12636" xr:uid="{FAC28934-F7DF-45F5-BA4C-F65202174D72}"/>
    <cellStyle name="Header2 36 10" xfId="36475" xr:uid="{183014EC-4F48-4458-8E82-B3C5B9C65140}"/>
    <cellStyle name="Header2 36 11" xfId="38958" xr:uid="{985B7CD9-06BF-4F9B-93D6-5DB8F1A12516}"/>
    <cellStyle name="Header2 36 12" xfId="41568" xr:uid="{74768F94-67B2-4A39-99C5-1832EE9E2838}"/>
    <cellStyle name="Header2 36 2" xfId="15662" xr:uid="{5DE054B4-8A47-4EC3-BDBF-53D6A4C5B0AF}"/>
    <cellStyle name="Header2 36 3" xfId="18438" xr:uid="{448D698E-51CC-46DE-B0A2-F986CB04F5A8}"/>
    <cellStyle name="Header2 36 4" xfId="21080" xr:uid="{14EDEA4B-6C75-4BB6-A7B4-C1EBF6BD9AA3}"/>
    <cellStyle name="Header2 36 5" xfId="23935" xr:uid="{491A0637-4282-46CC-821E-49F4CF901A41}"/>
    <cellStyle name="Header2 36 6" xfId="26477" xr:uid="{D62C751B-30F4-4A10-A8BA-198E11CBA2EF}"/>
    <cellStyle name="Header2 36 7" xfId="29068" xr:uid="{4A0A6B51-5E60-4F40-9F09-E7CF713CDCEA}"/>
    <cellStyle name="Header2 36 8" xfId="31671" xr:uid="{85F47B62-118E-4A8A-ACD9-9611D1551010}"/>
    <cellStyle name="Header2 36 9" xfId="34070" xr:uid="{1AEC28D9-7E21-438D-B1E6-6EEDCD501C50}"/>
    <cellStyle name="Header2 37" xfId="13015" xr:uid="{EB2C232D-FDD9-484C-B093-9446E208EF0C}"/>
    <cellStyle name="Header2 37 10" xfId="36767" xr:uid="{B993265B-584A-4DC1-9C0E-0D7B9B3D3539}"/>
    <cellStyle name="Header2 37 11" xfId="39255" xr:uid="{D957504F-0C44-4101-8661-2E6CD2722191}"/>
    <cellStyle name="Header2 37 12" xfId="41891" xr:uid="{6878A123-2084-4C54-95DD-8901416604B1}"/>
    <cellStyle name="Header2 37 2" xfId="16040" xr:uid="{40357AA9-EF1E-4E8F-BF67-25A36DC441E5}"/>
    <cellStyle name="Header2 37 3" xfId="18793" xr:uid="{0B497A9F-57DB-4E1B-B7A6-2CB71F9B4641}"/>
    <cellStyle name="Header2 37 4" xfId="21451" xr:uid="{0F5A4341-7C2E-4296-A181-157E9A8A614A}"/>
    <cellStyle name="Header2 37 5" xfId="24293" xr:uid="{B185C830-B6BA-4B11-950B-39A0702F8335}"/>
    <cellStyle name="Header2 37 6" xfId="26842" xr:uid="{B2586BC3-D158-495A-A813-2E6F35AA88ED}"/>
    <cellStyle name="Header2 37 7" xfId="29395" xr:uid="{603752F7-F302-47A8-8B7C-0D76FDFA07E5}"/>
    <cellStyle name="Header2 37 8" xfId="31937" xr:uid="{96A03B8F-B5AB-45BD-8564-364D80AF135B}"/>
    <cellStyle name="Header2 37 9" xfId="34338" xr:uid="{9D8FFA88-3300-4C31-B615-3913C63381C0}"/>
    <cellStyle name="Header2 38" xfId="12640" xr:uid="{45C41471-5AE9-41A4-BC23-AB6014514C5E}"/>
    <cellStyle name="Header2 38 10" xfId="36477" xr:uid="{6B713DA8-C823-4E3E-BA69-3A77312B2CAF}"/>
    <cellStyle name="Header2 38 11" xfId="38959" xr:uid="{BBED7936-9D93-4290-8CEA-E449CBB7C158}"/>
    <cellStyle name="Header2 38 12" xfId="41570" xr:uid="{9BA1C31D-901A-4358-A591-32351CC82DAF}"/>
    <cellStyle name="Header2 38 2" xfId="15666" xr:uid="{8AAA1069-602D-4DAB-BEDB-44441061A72C}"/>
    <cellStyle name="Header2 38 3" xfId="18442" xr:uid="{FC872A77-5E9D-4BCA-A813-92010D4BE4D6}"/>
    <cellStyle name="Header2 38 4" xfId="21083" xr:uid="{288A4D2B-3417-46C9-B423-9CEEBCE73F9D}"/>
    <cellStyle name="Header2 38 5" xfId="23939" xr:uid="{734B76DF-9FE2-4011-9798-D729FF428F68}"/>
    <cellStyle name="Header2 38 6" xfId="26481" xr:uid="{89BAE899-E451-4CDE-9173-912A819E0719}"/>
    <cellStyle name="Header2 38 7" xfId="29070" xr:uid="{2BF15074-D5B7-4808-AA21-218D7CCC4A93}"/>
    <cellStyle name="Header2 38 8" xfId="31672" xr:uid="{58DE02BC-4C2C-4A7B-B300-85FAA4F29CC6}"/>
    <cellStyle name="Header2 38 9" xfId="34071" xr:uid="{91644577-7D0F-46E7-AF29-1252FA68158B}"/>
    <cellStyle name="Header2 39" xfId="13025" xr:uid="{6CA02089-0C59-4960-87ED-C6BED8FB9128}"/>
    <cellStyle name="Header2 39 10" xfId="36776" xr:uid="{A19F66CA-03F4-43BA-887D-37A92A723B1A}"/>
    <cellStyle name="Header2 39 11" xfId="39263" xr:uid="{8E2004C7-C57C-4C13-A3F4-B10BEE1A138C}"/>
    <cellStyle name="Header2 39 12" xfId="41901" xr:uid="{0F9B7564-2A13-4895-99AA-96902C1D6395}"/>
    <cellStyle name="Header2 39 2" xfId="16050" xr:uid="{5A3EA058-6B5D-46C6-8FBF-4CE7E24BF14C}"/>
    <cellStyle name="Header2 39 3" xfId="18800" xr:uid="{2337F45B-C998-43B7-BDF4-813D29B47DCA}"/>
    <cellStyle name="Header2 39 4" xfId="21461" xr:uid="{1F7AADF5-F7B7-4C71-B770-6B55FC9AE473}"/>
    <cellStyle name="Header2 39 5" xfId="24302" xr:uid="{3B55B8C0-F10D-4BEB-8962-F70B00B81C2C}"/>
    <cellStyle name="Header2 39 6" xfId="26852" xr:uid="{0D461EEC-05A8-47EA-873F-CE32034A77D3}"/>
    <cellStyle name="Header2 39 7" xfId="29405" xr:uid="{8468684C-6F48-4595-A98F-540C1FDA4F59}"/>
    <cellStyle name="Header2 39 8" xfId="31944" xr:uid="{D48D1D9F-4DB3-4B8D-946C-467B68E0DEE9}"/>
    <cellStyle name="Header2 39 9" xfId="34345" xr:uid="{1C7309EB-EB1D-488A-840E-D29471B5A29A}"/>
    <cellStyle name="Header2 4" xfId="11625" xr:uid="{C92FBCA4-BDEE-40C7-BA5F-24336BBEB7E0}"/>
    <cellStyle name="Header2 4 10" xfId="35590" xr:uid="{94DBAD38-F65A-4E30-B21B-1F353AC78ABD}"/>
    <cellStyle name="Header2 4 11" xfId="38020" xr:uid="{BC8F315A-2A20-4AE3-920F-821214AE30B2}"/>
    <cellStyle name="Header2 4 12" xfId="40610" xr:uid="{28350904-BCBA-439E-85ED-62F1E7626E3D}"/>
    <cellStyle name="Header2 4 2" xfId="14680" xr:uid="{1C5B2662-1F1A-44C9-B86C-0E4C3EBBABD8}"/>
    <cellStyle name="Header2 4 3" xfId="17455" xr:uid="{DA6E8DA2-72F5-4757-B3E9-13D60223D582}"/>
    <cellStyle name="Header2 4 4" xfId="20078" xr:uid="{37E47A46-E85B-4582-91B8-D32A9C4400CA}"/>
    <cellStyle name="Header2 4 5" xfId="22944" xr:uid="{190BFCE1-ACA4-44EA-8F4A-03BA25AB7429}"/>
    <cellStyle name="Header2 4 6" xfId="11092" xr:uid="{7CD02233-F669-4E84-889B-FC7D7083784C}"/>
    <cellStyle name="Header2 4 7" xfId="28110" xr:uid="{3BF18F5A-C3E7-4A0A-9473-5D79F60FBDA1}"/>
    <cellStyle name="Header2 4 8" xfId="30784" xr:uid="{7DF8ED8B-6891-4DED-8676-C0724DE0206F}"/>
    <cellStyle name="Header2 4 9" xfId="33186" xr:uid="{0A208417-A35B-4921-994C-9463E6D2BFDB}"/>
    <cellStyle name="Header2 40" xfId="13033" xr:uid="{96046A34-678A-4AEE-81F4-00FF10CC48B7}"/>
    <cellStyle name="Header2 40 10" xfId="36783" xr:uid="{34EA5C29-888E-4BEB-96A8-61911E77C05C}"/>
    <cellStyle name="Header2 40 11" xfId="39268" xr:uid="{B6EBD22B-416D-4E55-93A7-1192652A250E}"/>
    <cellStyle name="Header2 40 12" xfId="41909" xr:uid="{BFEC6D93-205B-47F1-8737-58AB7CA2D168}"/>
    <cellStyle name="Header2 40 2" xfId="16057" xr:uid="{689DB19D-6FAF-4E69-A48F-C612C007BB49}"/>
    <cellStyle name="Header2 40 3" xfId="18806" xr:uid="{A0EDF0C7-799A-4EEE-8D81-19D684F86F1C}"/>
    <cellStyle name="Header2 40 4" xfId="21469" xr:uid="{0F775A44-71C3-47CE-A9E3-F7A39ABE0692}"/>
    <cellStyle name="Header2 40 5" xfId="24309" xr:uid="{C8977FF0-37A7-41F1-85E6-65BAF01681C3}"/>
    <cellStyle name="Header2 40 6" xfId="26860" xr:uid="{D97FD780-1AF1-4EE9-9733-39B34773CE20}"/>
    <cellStyle name="Header2 40 7" xfId="29413" xr:uid="{5FBEADC9-A8BF-4CBA-8FA8-A31CD531A773}"/>
    <cellStyle name="Header2 40 8" xfId="31948" xr:uid="{63A8298D-A473-47DE-9640-5E44CECE00EB}"/>
    <cellStyle name="Header2 40 9" xfId="34349" xr:uid="{F9CA49B0-9B2E-4896-8204-1D22A3469781}"/>
    <cellStyle name="Header2 41" xfId="13039" xr:uid="{D55A992A-420A-44B2-8EA3-CB8DA8A4AB0B}"/>
    <cellStyle name="Header2 41 10" xfId="36787" xr:uid="{92AAE951-B14D-4135-BEBE-C278992C482F}"/>
    <cellStyle name="Header2 41 11" xfId="39273" xr:uid="{998540B3-13DE-4908-AFCC-D4134747E233}"/>
    <cellStyle name="Header2 41 12" xfId="41915" xr:uid="{F058583B-FE22-46B3-BE79-44DAAE13A1B2}"/>
    <cellStyle name="Header2 41 2" xfId="16063" xr:uid="{A358DA58-F537-41EE-8462-84C176679A75}"/>
    <cellStyle name="Header2 41 3" xfId="18812" xr:uid="{05FF1A16-7574-40C3-8EE8-EE803A2FEF75}"/>
    <cellStyle name="Header2 41 4" xfId="21475" xr:uid="{448E4D62-F289-41F7-8AE4-DA1A463D8163}"/>
    <cellStyle name="Header2 41 5" xfId="24315" xr:uid="{74F1A105-8872-41A0-9547-CCB6CE323C96}"/>
    <cellStyle name="Header2 41 6" xfId="26866" xr:uid="{77200A68-7076-4540-8E34-012AB4991088}"/>
    <cellStyle name="Header2 41 7" xfId="29419" xr:uid="{C97253E2-2601-4425-84C2-FB43BC6964CB}"/>
    <cellStyle name="Header2 41 8" xfId="31951" xr:uid="{B9AF0459-D0CD-4356-B871-252AF7B49353}"/>
    <cellStyle name="Header2 41 9" xfId="34352" xr:uid="{5D3A1C92-3411-47FF-BA72-DBEC1E94456F}"/>
    <cellStyle name="Header2 42" xfId="12657" xr:uid="{6F8219B4-DA08-4C61-BBC8-661BF3F35AFB}"/>
    <cellStyle name="Header2 42 10" xfId="36494" xr:uid="{03FF1506-443E-49A0-8CB7-37DE0544351E}"/>
    <cellStyle name="Header2 42 11" xfId="38972" xr:uid="{BCB12357-8932-4ED4-9177-B09D634E41AF}"/>
    <cellStyle name="Header2 42 12" xfId="41587" xr:uid="{6AF3B409-D449-449A-99F8-FE32CFB7928A}"/>
    <cellStyle name="Header2 42 2" xfId="15683" xr:uid="{5B80654A-3EAC-4FC1-AED5-AB1A9710D8F0}"/>
    <cellStyle name="Header2 42 3" xfId="18459" xr:uid="{B64B8813-9B37-43D3-A6C2-E7672BD1CE36}"/>
    <cellStyle name="Header2 42 4" xfId="21100" xr:uid="{3AE31074-5ADC-4666-9352-460F0E145ADF}"/>
    <cellStyle name="Header2 42 5" xfId="23955" xr:uid="{70070D53-9049-43F2-B88F-AB9F8B078B2B}"/>
    <cellStyle name="Header2 42 6" xfId="26498" xr:uid="{054F4A5B-E567-460D-B1CB-478467253243}"/>
    <cellStyle name="Header2 42 7" xfId="29087" xr:uid="{48C42FFA-B9DE-4BCA-9335-EFD35C3108B9}"/>
    <cellStyle name="Header2 42 8" xfId="31685" xr:uid="{23C89C07-8299-4219-9B96-A0B02EDE6241}"/>
    <cellStyle name="Header2 42 9" xfId="34084" xr:uid="{7FE1C423-C965-4F19-8A02-42CA6560A459}"/>
    <cellStyle name="Header2 43" xfId="13045" xr:uid="{908EF9B1-6219-45EF-8289-AA6F5D6EFB13}"/>
    <cellStyle name="Header2 43 10" xfId="36793" xr:uid="{9A8A19E2-58B1-4BF9-B3EC-9F4655723947}"/>
    <cellStyle name="Header2 43 11" xfId="39278" xr:uid="{66D3F591-6481-4477-ABB6-2B460C3C9A7F}"/>
    <cellStyle name="Header2 43 12" xfId="41921" xr:uid="{DED3FD8D-DF11-44A3-B27F-715578EB9963}"/>
    <cellStyle name="Header2 43 2" xfId="16069" xr:uid="{AD376E40-A7AE-4000-B588-63295DD7D5CA}"/>
    <cellStyle name="Header2 43 3" xfId="18817" xr:uid="{2070FB20-45F0-47C7-A450-3001E0463E7A}"/>
    <cellStyle name="Header2 43 4" xfId="21481" xr:uid="{8F904CCD-2036-43E6-9A92-0C10C8E3E6AF}"/>
    <cellStyle name="Header2 43 5" xfId="24321" xr:uid="{ACFED458-6EA2-4F75-8FC4-82CFDAB2E6DF}"/>
    <cellStyle name="Header2 43 6" xfId="26872" xr:uid="{B5034D50-59BB-4741-A2C2-8653EE5286B9}"/>
    <cellStyle name="Header2 43 7" xfId="29425" xr:uid="{BA8E39A5-2C96-472F-AF0D-CD9E69BD8F5E}"/>
    <cellStyle name="Header2 43 8" xfId="31956" xr:uid="{89A07C78-5B1F-4C19-AB72-0D9F984B959D}"/>
    <cellStyle name="Header2 43 9" xfId="34357" xr:uid="{E56991F0-FC05-4D54-AB69-BE530AF5E305}"/>
    <cellStyle name="Header2 44" xfId="12668" xr:uid="{7540DD01-EA5F-4DAC-B966-B894473DAE18}"/>
    <cellStyle name="Header2 44 10" xfId="36503" xr:uid="{7E6700BD-B0D4-4F07-91BF-8F82520961DD}"/>
    <cellStyle name="Header2 44 11" xfId="38980" xr:uid="{1931AD34-9AFD-4A4E-9654-5B58A3450975}"/>
    <cellStyle name="Header2 44 12" xfId="41597" xr:uid="{086DDB4C-B429-4240-912F-DC0F4877C212}"/>
    <cellStyle name="Header2 44 2" xfId="15694" xr:uid="{17D36B14-9CEA-41FB-A924-A06DE3F9D2A6}"/>
    <cellStyle name="Header2 44 3" xfId="18470" xr:uid="{9FEAD5CA-EF83-4236-88CC-051B894183AA}"/>
    <cellStyle name="Header2 44 4" xfId="21110" xr:uid="{E33D23DF-3F2E-44D7-8D40-540084B03B07}"/>
    <cellStyle name="Header2 44 5" xfId="23966" xr:uid="{4ACC904A-FDDA-4E15-9516-E5EADB0DC161}"/>
    <cellStyle name="Header2 44 6" xfId="26509" xr:uid="{2716D60F-49ED-4EBE-82C5-6BDEBCD98CB1}"/>
    <cellStyle name="Header2 44 7" xfId="29097" xr:uid="{045372F0-5893-4DCF-881C-37CFFA69D79D}"/>
    <cellStyle name="Header2 44 8" xfId="31692" xr:uid="{EC83F848-B96B-41AB-AEBA-98440C733032}"/>
    <cellStyle name="Header2 44 9" xfId="34091" xr:uid="{1974F1C1-3D15-466C-9BC6-7D7A5D6B3178}"/>
    <cellStyle name="Header2 45" xfId="9823" xr:uid="{CAC61728-5876-4FAE-A876-E8C8DAAC5191}"/>
    <cellStyle name="Header2 46" xfId="9833" xr:uid="{4B4BEAAA-3AB9-4F07-9593-644A063E7698}"/>
    <cellStyle name="Header2 47" xfId="9838" xr:uid="{E600955F-4677-4365-95B8-C9A936B07C33}"/>
    <cellStyle name="Header2 48" xfId="9841" xr:uid="{3F06125E-7571-48A2-A091-DBE49A35C0D7}"/>
    <cellStyle name="Header2 5" xfId="11462" xr:uid="{A086F767-62E7-406B-9B12-4B2E45FFDB45}"/>
    <cellStyle name="Header2 5 10" xfId="20007" xr:uid="{94FFCD71-BDD7-4A21-9FEB-050C26EA5B0E}"/>
    <cellStyle name="Header2 5 11" xfId="23978" xr:uid="{22F51606-78BB-445B-998A-C830E077EE97}"/>
    <cellStyle name="Header2 5 12" xfId="26974" xr:uid="{E80AD5E4-45B9-403B-9ADF-82F202229A9B}"/>
    <cellStyle name="Header2 5 2" xfId="14533" xr:uid="{7208542A-2912-4388-BE1F-E42F298A78BF}"/>
    <cellStyle name="Header2 5 3" xfId="10627" xr:uid="{3C003922-42F9-4E6E-9700-B84BCA081A8C}"/>
    <cellStyle name="Header2 5 4" xfId="10075" xr:uid="{DA9C5177-2BAA-46F0-B378-2FFEB31B3473}"/>
    <cellStyle name="Header2 5 5" xfId="22788" xr:uid="{4C112EA1-78E1-4FC5-9694-FFCB4E103A5B}"/>
    <cellStyle name="Header2 5 6" xfId="10924" xr:uid="{879D885D-0D01-4C27-B916-32CE3DB7DB09}"/>
    <cellStyle name="Header2 5 7" xfId="10378" xr:uid="{4E2F3B55-C270-4729-8FB4-5B07E9F19D24}"/>
    <cellStyle name="Header2 5 8" xfId="30665" xr:uid="{4ACCF51E-5AA1-48B6-B5BE-898887BF2580}"/>
    <cellStyle name="Header2 5 9" xfId="18554" xr:uid="{161A921C-B3DD-401D-B5EA-ABB6A65162D3}"/>
    <cellStyle name="Header2 6" xfId="11620" xr:uid="{84D7A5FA-47C8-4AA9-8956-F9B388568479}"/>
    <cellStyle name="Header2 6 10" xfId="35586" xr:uid="{61C791FA-15EE-4B3F-9A4B-8889D5DA99E5}"/>
    <cellStyle name="Header2 6 11" xfId="38015" xr:uid="{208CCE73-809D-47E9-ABA9-B2BB74172C04}"/>
    <cellStyle name="Header2 6 12" xfId="40605" xr:uid="{E927DA96-4A55-4808-8017-3959725510E8}"/>
    <cellStyle name="Header2 6 2" xfId="14675" xr:uid="{EEC183CB-4636-4C4E-98AA-30100ABF5230}"/>
    <cellStyle name="Header2 6 3" xfId="17450" xr:uid="{8CD25140-F480-4693-B50B-DA37AA903C1D}"/>
    <cellStyle name="Header2 6 4" xfId="20073" xr:uid="{5CEE8DB7-DC9F-477E-ADE3-1452C5854B0A}"/>
    <cellStyle name="Header2 6 5" xfId="22939" xr:uid="{113C68F0-A272-4974-9B44-BF522841E294}"/>
    <cellStyle name="Header2 6 6" xfId="11088" xr:uid="{2821B543-1584-4A19-B1BD-35703AFA51A8}"/>
    <cellStyle name="Header2 6 7" xfId="28105" xr:uid="{624F7A04-B19B-46BE-A607-4095107D7D69}"/>
    <cellStyle name="Header2 6 8" xfId="30780" xr:uid="{0C6B2089-CC64-47A6-9734-8870AE82677B}"/>
    <cellStyle name="Header2 6 9" xfId="33182" xr:uid="{947D3C72-CC24-4372-8795-3C886978BE81}"/>
    <cellStyle name="Header2 7" xfId="11470" xr:uid="{6DDCA703-0CCF-4DF7-9CEF-63C0854985D0}"/>
    <cellStyle name="Header2 7 10" xfId="20134" xr:uid="{3E473D5E-8FAE-41E2-AE85-585B4154DEAC}"/>
    <cellStyle name="Header2 7 11" xfId="24023" xr:uid="{66AE9FC4-3E4B-484C-BA0E-875B0D93EF9A}"/>
    <cellStyle name="Header2 7 12" xfId="27098" xr:uid="{CF627415-3CC5-4EB7-B198-3E6C4A77998F}"/>
    <cellStyle name="Header2 7 2" xfId="14541" xr:uid="{84CBCE37-365F-454E-8A58-B744FF193021}"/>
    <cellStyle name="Header2 7 3" xfId="17307" xr:uid="{2226E298-B3EA-4427-B97C-8F0F8237D6FC}"/>
    <cellStyle name="Header2 7 4" xfId="10089" xr:uid="{C051C73E-917A-4EA6-86B5-6F7EEE220FEF}"/>
    <cellStyle name="Header2 7 5" xfId="22796" xr:uid="{2102F267-C205-4589-8786-5DAAE7C7C9CD}"/>
    <cellStyle name="Header2 7 6" xfId="10932" xr:uid="{37148313-1FAA-4A05-AD91-2C13567FEA81}"/>
    <cellStyle name="Header2 7 7" xfId="10630" xr:uid="{C3F70AC3-1FE3-420C-BB50-0876C53B8A62}"/>
    <cellStyle name="Header2 7 8" xfId="30672" xr:uid="{9164060C-DDB6-4174-A5F6-626147E1E62D}"/>
    <cellStyle name="Header2 7 9" xfId="18561" xr:uid="{F48D656E-1FBE-4BF5-B4CC-3ECEC7F1739F}"/>
    <cellStyle name="Header2 8" xfId="11481" xr:uid="{F2BFF6EB-A785-4724-BCB3-45EB3C9B2A54}"/>
    <cellStyle name="Header2 8 10" xfId="20520" xr:uid="{68D1D886-5DE4-49DC-8234-191DB9D59FA5}"/>
    <cellStyle name="Header2 8 11" xfId="24053" xr:uid="{E219B858-534A-45F3-B74E-928195868A6D}"/>
    <cellStyle name="Header2 8 12" xfId="40485" xr:uid="{406C3360-755B-4066-A6F6-F0C96FD302FF}"/>
    <cellStyle name="Header2 8 2" xfId="14551" xr:uid="{FAA19E9C-0040-4147-9320-F246B34CACE3}"/>
    <cellStyle name="Header2 8 3" xfId="17318" xr:uid="{6F21F508-B387-4D95-923F-29908E0CD3E6}"/>
    <cellStyle name="Header2 8 4" xfId="10099" xr:uid="{2705CB8F-48FE-42B4-B8E8-9075DC164C68}"/>
    <cellStyle name="Header2 8 5" xfId="22807" xr:uid="{81729F2E-CF88-4717-A112-974E8E8A92A5}"/>
    <cellStyle name="Header2 8 6" xfId="10943" xr:uid="{2E6D27C9-D00F-4893-A290-113EB494D6C3}"/>
    <cellStyle name="Header2 8 7" xfId="10640" xr:uid="{060CCCF4-D2D4-4FE5-9D52-E5784BF0863B}"/>
    <cellStyle name="Header2 8 8" xfId="30680" xr:uid="{5BC21BE8-B709-46F4-AD36-2A66245AF766}"/>
    <cellStyle name="Header2 8 9" xfId="18587" xr:uid="{3EAD6F7F-60A2-4382-9A3D-B80E724F0050}"/>
    <cellStyle name="Header2 9" xfId="11488" xr:uid="{035465CB-2AA0-4B98-9436-FFDF5B0CC9E5}"/>
    <cellStyle name="Header2 9 10" xfId="20750" xr:uid="{8E7CD0CE-C943-4950-9CDF-1A2506277220}"/>
    <cellStyle name="Header2 9 11" xfId="24070" xr:uid="{21765CDB-C48D-4864-95E6-D3E9C61F2EBA}"/>
    <cellStyle name="Header2 9 12" xfId="40492" xr:uid="{AC3337CD-4DC5-421D-A3E1-CCF948A7149A}"/>
    <cellStyle name="Header2 9 2" xfId="14558" xr:uid="{74ED6C35-E12D-43FC-82FF-E22E85E32D5F}"/>
    <cellStyle name="Header2 9 3" xfId="17325" xr:uid="{F726F08A-86B4-4E1F-B054-DB3053C715D4}"/>
    <cellStyle name="Header2 9 4" xfId="10106" xr:uid="{6B71E8B7-D79A-4590-989B-3A40815094BF}"/>
    <cellStyle name="Header2 9 5" xfId="22814" xr:uid="{F3C7B9AD-B420-40C8-9B2D-EAE4D811CFC9}"/>
    <cellStyle name="Header2 9 6" xfId="10950" xr:uid="{00D48F3F-0B6F-44E4-A205-39853696C161}"/>
    <cellStyle name="Header2 9 7" xfId="10647" xr:uid="{128894D4-8DFA-4EE8-80AD-278044038559}"/>
    <cellStyle name="Header2 9 8" xfId="30686" xr:uid="{8009FA4C-C81A-4B7F-A583-710D9A31777C}"/>
    <cellStyle name="Header2 9 9" xfId="18598" xr:uid="{48EBB0F5-7780-4A89-8095-78BC53BE344E}"/>
    <cellStyle name="Heading" xfId="2248" xr:uid="{00000000-0005-0000-0000-0000A61A0000}"/>
    <cellStyle name="Heading 1 2" xfId="43" xr:uid="{00000000-0005-0000-0000-0000A71A0000}"/>
    <cellStyle name="Heading 1 2 2" xfId="2249" xr:uid="{00000000-0005-0000-0000-0000A81A0000}"/>
    <cellStyle name="Heading 1 2 3" xfId="2250" xr:uid="{00000000-0005-0000-0000-0000A91A0000}"/>
    <cellStyle name="Heading 1 2 4" xfId="2251" xr:uid="{00000000-0005-0000-0000-0000AA1A0000}"/>
    <cellStyle name="Heading 1 2 5" xfId="2252" xr:uid="{00000000-0005-0000-0000-0000AB1A0000}"/>
    <cellStyle name="Heading 1 2 6" xfId="2253" xr:uid="{00000000-0005-0000-0000-0000AC1A0000}"/>
    <cellStyle name="Heading 1 3" xfId="2254" xr:uid="{00000000-0005-0000-0000-0000AD1A0000}"/>
    <cellStyle name="Heading 2 2" xfId="44" xr:uid="{00000000-0005-0000-0000-0000AE1A0000}"/>
    <cellStyle name="Heading 2 2 2" xfId="2255" xr:uid="{00000000-0005-0000-0000-0000AF1A0000}"/>
    <cellStyle name="Heading 2 2 3" xfId="2256" xr:uid="{00000000-0005-0000-0000-0000B01A0000}"/>
    <cellStyle name="Heading 2 2 4" xfId="2257" xr:uid="{00000000-0005-0000-0000-0000B11A0000}"/>
    <cellStyle name="Heading 2 2 5" xfId="2258" xr:uid="{00000000-0005-0000-0000-0000B21A0000}"/>
    <cellStyle name="Heading 2 2 6" xfId="2259" xr:uid="{00000000-0005-0000-0000-0000B31A0000}"/>
    <cellStyle name="Heading 2 3" xfId="2260" xr:uid="{00000000-0005-0000-0000-0000B41A0000}"/>
    <cellStyle name="Heading 3 2" xfId="45" xr:uid="{00000000-0005-0000-0000-0000B51A0000}"/>
    <cellStyle name="Heading 3 2 2" xfId="2261" xr:uid="{00000000-0005-0000-0000-0000B61A0000}"/>
    <cellStyle name="Heading 3 2 3" xfId="2262" xr:uid="{00000000-0005-0000-0000-0000B71A0000}"/>
    <cellStyle name="Heading 3 2 4" xfId="2263" xr:uid="{00000000-0005-0000-0000-0000B81A0000}"/>
    <cellStyle name="Heading 3 2 5" xfId="2264" xr:uid="{00000000-0005-0000-0000-0000B91A0000}"/>
    <cellStyle name="Heading 3 2 6" xfId="2265" xr:uid="{00000000-0005-0000-0000-0000BA1A0000}"/>
    <cellStyle name="Heading 3 2 7" xfId="2266" xr:uid="{00000000-0005-0000-0000-0000BB1A0000}"/>
    <cellStyle name="Heading 3 2 8" xfId="9746" xr:uid="{00000000-0005-0000-0000-0000BC1A0000}"/>
    <cellStyle name="Heading 3 3" xfId="2267" xr:uid="{00000000-0005-0000-0000-0000BD1A0000}"/>
    <cellStyle name="Heading 4 2" xfId="46" xr:uid="{00000000-0005-0000-0000-0000BE1A0000}"/>
    <cellStyle name="Heading 4 2 2" xfId="2268" xr:uid="{00000000-0005-0000-0000-0000BF1A0000}"/>
    <cellStyle name="Heading 4 3" xfId="2269" xr:uid="{00000000-0005-0000-0000-0000C01A0000}"/>
    <cellStyle name="Heading2" xfId="2270" xr:uid="{00000000-0005-0000-0000-0000C11A0000}"/>
    <cellStyle name="Heading3" xfId="2271" xr:uid="{00000000-0005-0000-0000-0000C21A0000}"/>
    <cellStyle name="HeadingColumn" xfId="2272" xr:uid="{00000000-0005-0000-0000-0000C31A0000}"/>
    <cellStyle name="HeadingS" xfId="2273" xr:uid="{00000000-0005-0000-0000-0000C41A0000}"/>
    <cellStyle name="HeadingYear" xfId="2274" xr:uid="{00000000-0005-0000-0000-0000C51A0000}"/>
    <cellStyle name="HeadingYear 10" xfId="13002" xr:uid="{AAF04D94-22ED-4FC0-81CF-3BC44D35E7A5}"/>
    <cellStyle name="HeadingYear 10 2" xfId="16027" xr:uid="{C2E68645-E05E-428A-B410-AB7FCEFDB62C}"/>
    <cellStyle name="HeadingYear 10 3" xfId="21438" xr:uid="{2121DF93-46E1-4014-9887-41A39B80A71B}"/>
    <cellStyle name="HeadingYear 10 4" xfId="29382" xr:uid="{4543AB92-CECC-49EE-B704-1B1AF0796F01}"/>
    <cellStyle name="HeadingYear 10 5" xfId="39246" xr:uid="{B6749CC4-FC7B-44AC-A069-7E18F5CCE3E7}"/>
    <cellStyle name="HeadingYear 10 6" xfId="41878" xr:uid="{E8D88EF7-E8A8-443F-AA31-047891C03526}"/>
    <cellStyle name="HeadingYear 11" xfId="13022" xr:uid="{D1E601FB-ACE3-4E18-AA5E-1BBBACD1AA4B}"/>
    <cellStyle name="HeadingYear 11 2" xfId="16047" xr:uid="{4E4E58C9-8619-4A24-A274-4C8AFB0AC6B8}"/>
    <cellStyle name="HeadingYear 11 3" xfId="21458" xr:uid="{B260B62A-5AA2-47E8-A3E1-301B81679D82}"/>
    <cellStyle name="HeadingYear 11 4" xfId="29402" xr:uid="{D964382D-CB0C-4BB1-A13B-D47B12339462}"/>
    <cellStyle name="HeadingYear 11 5" xfId="39261" xr:uid="{16CA16FE-A37B-4EAD-94AE-1BEBE10866FE}"/>
    <cellStyle name="HeadingYear 11 6" xfId="41898" xr:uid="{2294356E-8F2F-471B-A729-B5AD9EAB079C}"/>
    <cellStyle name="HeadingYear 12" xfId="13026" xr:uid="{30B188D0-9A2F-41E4-BC32-B102E99DE226}"/>
    <cellStyle name="HeadingYear 12 2" xfId="16051" xr:uid="{B805F384-2C61-4AB4-8A2E-5CF7A21EFD35}"/>
    <cellStyle name="HeadingYear 12 3" xfId="21462" xr:uid="{61C60F83-021C-4502-A44B-AB9965ACF0E0}"/>
    <cellStyle name="HeadingYear 12 4" xfId="29406" xr:uid="{6F774D81-A07F-4D3A-8F26-493E50C8AF9B}"/>
    <cellStyle name="HeadingYear 12 5" xfId="39264" xr:uid="{CBE0CED2-9412-443D-8884-5BDCB44E89E6}"/>
    <cellStyle name="HeadingYear 12 6" xfId="41902" xr:uid="{63B62C51-F6A0-470B-8DEA-F38533BD4085}"/>
    <cellStyle name="HeadingYear 13" xfId="9824" xr:uid="{E0AB6D42-11E6-44EF-AC54-C56D82468E54}"/>
    <cellStyle name="HeadingYear 2" xfId="11458" xr:uid="{5543255E-C11E-48F0-ADDF-67B490DD6227}"/>
    <cellStyle name="HeadingYear 2 2" xfId="14529" xr:uid="{E6909300-52EA-4C45-B0A4-A019468B0F04}"/>
    <cellStyle name="HeadingYear 2 3" xfId="10070" xr:uid="{135B27F1-EFCE-4177-925A-6E26ECFEFAC6}"/>
    <cellStyle name="HeadingYear 2 4" xfId="10374" xr:uid="{0325CF67-5A17-450B-BAFA-5FA8057BF77E}"/>
    <cellStyle name="HeadingYear 2 5" xfId="23965" xr:uid="{4B3A536B-7959-4E64-9CF9-B7F1FC59D9D1}"/>
    <cellStyle name="HeadingYear 2 6" xfId="26970" xr:uid="{17FB0D01-6C40-4EFA-9CE6-6BE8ADB9D5A9}"/>
    <cellStyle name="HeadingYear 3" xfId="11621" xr:uid="{5C409030-DECD-4016-B880-E01710EBDAD8}"/>
    <cellStyle name="HeadingYear 3 2" xfId="14676" xr:uid="{21E2C19E-14A6-47E5-99B3-55DC3D1B2451}"/>
    <cellStyle name="HeadingYear 3 3" xfId="20074" xr:uid="{7E534CA8-5480-4E6F-AB18-EF8563B3C355}"/>
    <cellStyle name="HeadingYear 3 4" xfId="28106" xr:uid="{09DA766F-5C09-4970-9219-1B17480415B2}"/>
    <cellStyle name="HeadingYear 3 5" xfId="38016" xr:uid="{1F75F3AD-29E3-4C0A-A51D-90BFF61676E3}"/>
    <cellStyle name="HeadingYear 3 6" xfId="40606" xr:uid="{10504D03-7B50-4831-BF42-ACD8FB99DAD7}"/>
    <cellStyle name="HeadingYear 4" xfId="11501" xr:uid="{5DD780D8-CD16-4876-8D1F-3331ADCD2AAB}"/>
    <cellStyle name="HeadingYear 4 2" xfId="14566" xr:uid="{242574CE-7D9F-4641-A807-A94AFD560344}"/>
    <cellStyle name="HeadingYear 4 3" xfId="10117" xr:uid="{E257C7F2-CBFB-44D8-84E0-D7E9E9FB32D9}"/>
    <cellStyle name="HeadingYear 4 4" xfId="10823" xr:uid="{9D886874-B448-4D95-945E-EC33EC39C155}"/>
    <cellStyle name="HeadingYear 4 5" xfId="24090" xr:uid="{C461F5E1-9354-4347-94D2-39D2F6493DC0}"/>
    <cellStyle name="HeadingYear 4 6" xfId="40504" xr:uid="{1B1631F1-3A00-4C50-87B1-CFEF9659CF8E}"/>
    <cellStyle name="HeadingYear 5" xfId="12899" xr:uid="{CDA92387-216D-445A-8EC3-E7DF0000D801}"/>
    <cellStyle name="HeadingYear 5 2" xfId="15924" xr:uid="{DF7DF1AE-9784-4A35-ACD2-793BD87BBF41}"/>
    <cellStyle name="HeadingYear 5 3" xfId="21337" xr:uid="{41847165-E156-4A2A-8DAA-776441010EF6}"/>
    <cellStyle name="HeadingYear 5 4" xfId="29283" xr:uid="{498229FA-89B0-410A-874A-373EF1686D62}"/>
    <cellStyle name="HeadingYear 5 5" xfId="39159" xr:uid="{07BE15FC-5CEB-49F4-91CF-0BBD4117E5B4}"/>
    <cellStyle name="HeadingYear 5 6" xfId="41779" xr:uid="{A9FDCEFC-C55C-4F6F-AB85-65542E2E8F40}"/>
    <cellStyle name="HeadingYear 6" xfId="12916" xr:uid="{02735105-6122-4E5E-8729-D6377688E8F2}"/>
    <cellStyle name="HeadingYear 6 2" xfId="15941" xr:uid="{D368E57A-A406-4C61-A049-545CE5C257C4}"/>
    <cellStyle name="HeadingYear 6 3" xfId="21354" xr:uid="{0208BD7F-10FE-472F-ACF0-24AF0B20204A}"/>
    <cellStyle name="HeadingYear 6 4" xfId="29300" xr:uid="{3E8471E0-086F-4ECF-B031-37F9692B250E}"/>
    <cellStyle name="HeadingYear 6 5" xfId="39175" xr:uid="{C31AC528-E08D-43D6-BB6C-D86950E08EAC}"/>
    <cellStyle name="HeadingYear 6 6" xfId="41796" xr:uid="{E1D717C7-1115-422B-8442-ACBF4D1682AB}"/>
    <cellStyle name="HeadingYear 7" xfId="12573" xr:uid="{2441EFAE-A0CA-4C66-A9A9-AAD021FEE0F6}"/>
    <cellStyle name="HeadingYear 7 2" xfId="15599" xr:uid="{AFEEAAD8-2792-49B7-A79F-173796116C55}"/>
    <cellStyle name="HeadingYear 7 3" xfId="21020" xr:uid="{B069EE0F-998A-41BD-9F84-06F7950AA276}"/>
    <cellStyle name="HeadingYear 7 4" xfId="29013" xr:uid="{CF43B1BD-9CE1-4BBC-AD62-8C24D2036E04}"/>
    <cellStyle name="HeadingYear 7 5" xfId="38914" xr:uid="{DD606B87-F9E5-4166-94CA-EB8A1DB29FA0}"/>
    <cellStyle name="HeadingYear 7 6" xfId="41512" xr:uid="{0A720B33-4E95-4061-A994-65B89D89383E}"/>
    <cellStyle name="HeadingYear 8" xfId="12586" xr:uid="{AB6B105F-20AA-4A14-9A62-459AA92C91A2}"/>
    <cellStyle name="HeadingYear 8 2" xfId="15612" xr:uid="{9B3DB88C-0362-453A-80E4-0822E77EB986}"/>
    <cellStyle name="HeadingYear 8 3" xfId="21033" xr:uid="{85DBACF1-709F-4E03-889F-A16F158B883A}"/>
    <cellStyle name="HeadingYear 8 4" xfId="29024" xr:uid="{1EC81409-4919-4D21-8090-56A859AAAE07}"/>
    <cellStyle name="HeadingYear 8 5" xfId="38924" xr:uid="{CCF07DBD-4B4F-489D-8AFE-4D7177ED5BEE}"/>
    <cellStyle name="HeadingYear 8 6" xfId="41524" xr:uid="{3F149CB4-D229-4990-BDFC-2BE162C0539F}"/>
    <cellStyle name="HeadingYear 9" xfId="12965" xr:uid="{7B18D434-DB50-4AC3-8DE7-DB1E2A983EB9}"/>
    <cellStyle name="HeadingYear 9 2" xfId="15990" xr:uid="{CB0CCB0A-E657-4ADF-9816-99BB5566CBC2}"/>
    <cellStyle name="HeadingYear 9 3" xfId="21402" xr:uid="{EAC7EC1B-F55D-4E13-B9DE-2142C7139C87}"/>
    <cellStyle name="HeadingYear 9 4" xfId="29347" xr:uid="{FD715BFC-99CA-45E6-AAD0-3253282943D3}"/>
    <cellStyle name="HeadingYear 9 5" xfId="39218" xr:uid="{7054886C-9AF7-423A-A2B5-88A3202B8FAC}"/>
    <cellStyle name="HeadingYear 9 6" xfId="41843" xr:uid="{98392EAA-2F38-4E06-8021-303CFCEFF049}"/>
    <cellStyle name="HeadlineStyle" xfId="2275" xr:uid="{00000000-0005-0000-0000-0000C61A0000}"/>
    <cellStyle name="HeadlineStyleJustified" xfId="2276" xr:uid="{00000000-0005-0000-0000-0000C71A0000}"/>
    <cellStyle name="Hed Side_Sheet1" xfId="2277" xr:uid="{00000000-0005-0000-0000-0000C81A0000}"/>
    <cellStyle name="Hed Top" xfId="2278" xr:uid="{00000000-0005-0000-0000-0000C91A0000}"/>
    <cellStyle name="Hyperlink" xfId="73" builtinId="8"/>
    <cellStyle name="Hyperlink 2" xfId="2279" xr:uid="{00000000-0005-0000-0000-0000CB1A0000}"/>
    <cellStyle name="Hyperlink 2 10" xfId="2280" xr:uid="{00000000-0005-0000-0000-0000CC1A0000}"/>
    <cellStyle name="Hyperlink 2 11" xfId="2281" xr:uid="{00000000-0005-0000-0000-0000CD1A0000}"/>
    <cellStyle name="Hyperlink 2 12" xfId="2282" xr:uid="{00000000-0005-0000-0000-0000CE1A0000}"/>
    <cellStyle name="Hyperlink 2 13" xfId="2283" xr:uid="{00000000-0005-0000-0000-0000CF1A0000}"/>
    <cellStyle name="Hyperlink 2 2" xfId="2284" xr:uid="{00000000-0005-0000-0000-0000D01A0000}"/>
    <cellStyle name="Hyperlink 2 2 2" xfId="2285" xr:uid="{00000000-0005-0000-0000-0000D11A0000}"/>
    <cellStyle name="Hyperlink 2 3" xfId="2286" xr:uid="{00000000-0005-0000-0000-0000D21A0000}"/>
    <cellStyle name="Hyperlink 2 3 2" xfId="2287" xr:uid="{00000000-0005-0000-0000-0000D31A0000}"/>
    <cellStyle name="Hyperlink 2 4" xfId="2288" xr:uid="{00000000-0005-0000-0000-0000D41A0000}"/>
    <cellStyle name="Hyperlink 2 5" xfId="2289" xr:uid="{00000000-0005-0000-0000-0000D51A0000}"/>
    <cellStyle name="Hyperlink 2 6" xfId="2290" xr:uid="{00000000-0005-0000-0000-0000D61A0000}"/>
    <cellStyle name="Hyperlink 2 7" xfId="2291" xr:uid="{00000000-0005-0000-0000-0000D71A0000}"/>
    <cellStyle name="Hyperlink 2 8" xfId="2292" xr:uid="{00000000-0005-0000-0000-0000D81A0000}"/>
    <cellStyle name="Hyperlink 2 9" xfId="2293" xr:uid="{00000000-0005-0000-0000-0000D91A0000}"/>
    <cellStyle name="Hyperlink 3" xfId="2294" xr:uid="{00000000-0005-0000-0000-0000DA1A0000}"/>
    <cellStyle name="Hyperlink 3 10" xfId="2295" xr:uid="{00000000-0005-0000-0000-0000DB1A0000}"/>
    <cellStyle name="Hyperlink 3 11" xfId="2296" xr:uid="{00000000-0005-0000-0000-0000DC1A0000}"/>
    <cellStyle name="Hyperlink 3 12" xfId="2297" xr:uid="{00000000-0005-0000-0000-0000DD1A0000}"/>
    <cellStyle name="Hyperlink 3 2" xfId="2298" xr:uid="{00000000-0005-0000-0000-0000DE1A0000}"/>
    <cellStyle name="Hyperlink 3 3" xfId="2299" xr:uid="{00000000-0005-0000-0000-0000DF1A0000}"/>
    <cellStyle name="Hyperlink 3 4" xfId="2300" xr:uid="{00000000-0005-0000-0000-0000E01A0000}"/>
    <cellStyle name="Hyperlink 3 5" xfId="2301" xr:uid="{00000000-0005-0000-0000-0000E11A0000}"/>
    <cellStyle name="Hyperlink 3 6" xfId="2302" xr:uid="{00000000-0005-0000-0000-0000E21A0000}"/>
    <cellStyle name="Hyperlink 3 7" xfId="2303" xr:uid="{00000000-0005-0000-0000-0000E31A0000}"/>
    <cellStyle name="Hyperlink 3 8" xfId="2304" xr:uid="{00000000-0005-0000-0000-0000E41A0000}"/>
    <cellStyle name="Hyperlink 3 9" xfId="2305" xr:uid="{00000000-0005-0000-0000-0000E51A0000}"/>
    <cellStyle name="Hyperlink 4" xfId="2306" xr:uid="{00000000-0005-0000-0000-0000E61A0000}"/>
    <cellStyle name="Hyperlink 5" xfId="2307" xr:uid="{00000000-0005-0000-0000-0000E71A0000}"/>
    <cellStyle name="InLink_Acquis_CapitalCost " xfId="2308" xr:uid="{00000000-0005-0000-0000-0000E81A0000}"/>
    <cellStyle name="Input (1dp#)_ Pies " xfId="2309" xr:uid="{00000000-0005-0000-0000-0000E91A0000}"/>
    <cellStyle name="Input [yellow]" xfId="2310" xr:uid="{00000000-0005-0000-0000-0000EA1A0000}"/>
    <cellStyle name="Input [yellow] 10" xfId="12896" xr:uid="{6DF658DC-450C-4079-A1D4-40D91D591DC6}"/>
    <cellStyle name="Input [yellow] 10 10" xfId="36665" xr:uid="{22FF9C2D-A4F3-46FE-B10E-E3C681AFD6D6}"/>
    <cellStyle name="Input [yellow] 10 11" xfId="39156" xr:uid="{DE8CF728-9299-4519-B5CE-56E9C4AFD57E}"/>
    <cellStyle name="Input [yellow] 10 12" xfId="41776" xr:uid="{E75FD0FC-41D4-4AFD-9AF5-39BB0D92A23B}"/>
    <cellStyle name="Input [yellow] 10 2" xfId="15921" xr:uid="{1BEA2B8D-966E-46EA-A0BB-F07F24DC9A59}"/>
    <cellStyle name="Input [yellow] 10 3" xfId="18683" xr:uid="{63890A6D-896B-4FC9-BE31-5F72727189B1}"/>
    <cellStyle name="Input [yellow] 10 4" xfId="21334" xr:uid="{5D88E710-E236-4E10-ADCA-C76028546FD8}"/>
    <cellStyle name="Input [yellow] 10 5" xfId="24187" xr:uid="{4C4DA9F7-0BFF-4457-B89B-F6F464D8D8C8}"/>
    <cellStyle name="Input [yellow] 10 6" xfId="26730" xr:uid="{04D291D7-214C-483B-8E34-7F0BB9686E4A}"/>
    <cellStyle name="Input [yellow] 10 7" xfId="29280" xr:uid="{414F9B18-9732-4C9B-816C-1948D4D866AA}"/>
    <cellStyle name="Input [yellow] 10 8" xfId="31851" xr:uid="{BAFF7242-943F-4015-BD0F-7F366B53CEA1}"/>
    <cellStyle name="Input [yellow] 10 9" xfId="34252" xr:uid="{4D00237F-356A-4926-A06F-A7FE3DA905FA}"/>
    <cellStyle name="Input [yellow] 11" xfId="12891" xr:uid="{3AE2BD8E-FD89-4E40-BB1A-3A7E545E0160}"/>
    <cellStyle name="Input [yellow] 11 10" xfId="36660" xr:uid="{D4857907-9946-4571-BBCE-95C9C2C8B9B9}"/>
    <cellStyle name="Input [yellow] 11 11" xfId="39151" xr:uid="{31869378-837E-475F-8F2D-512B734DAA8E}"/>
    <cellStyle name="Input [yellow] 11 12" xfId="41771" xr:uid="{0333D587-FB64-4916-99F6-096E7408619F}"/>
    <cellStyle name="Input [yellow] 11 2" xfId="15916" xr:uid="{D81A5F73-46ED-4367-B3DE-C0D44D9FEAD6}"/>
    <cellStyle name="Input [yellow] 11 3" xfId="18678" xr:uid="{C1F38B5E-CC39-47CF-B359-5782E354FF4A}"/>
    <cellStyle name="Input [yellow] 11 4" xfId="21329" xr:uid="{53A984D9-5D55-4130-9771-D37B30FDBC51}"/>
    <cellStyle name="Input [yellow] 11 5" xfId="24182" xr:uid="{C309FF77-F574-41A2-8F33-837148C5BAEB}"/>
    <cellStyle name="Input [yellow] 11 6" xfId="26725" xr:uid="{C89F5D17-9054-48CB-956B-8C9754FA3F89}"/>
    <cellStyle name="Input [yellow] 11 7" xfId="29275" xr:uid="{095CDB54-6965-44FF-B32F-95CBAB46A87C}"/>
    <cellStyle name="Input [yellow] 11 8" xfId="31846" xr:uid="{E9E3FA65-546A-4D38-B526-F7AFA01915D1}"/>
    <cellStyle name="Input [yellow] 11 9" xfId="34247" xr:uid="{456EFCBC-BF76-45EE-BEA5-76795D1EB793}"/>
    <cellStyle name="Input [yellow] 12" xfId="12533" xr:uid="{7316D805-A7C6-447E-8C10-826FF1751191}"/>
    <cellStyle name="Input [yellow] 12 10" xfId="36391" xr:uid="{D803E622-1A95-412E-BF40-58C9B34F2A68}"/>
    <cellStyle name="Input [yellow] 12 11" xfId="38875" xr:uid="{E0BEA5E8-B1EA-4795-A80E-BD1C7A308109}"/>
    <cellStyle name="Input [yellow] 12 12" xfId="41472" xr:uid="{8963E529-3FF9-41DA-845C-801CFE3D6951}"/>
    <cellStyle name="Input [yellow] 12 2" xfId="15559" xr:uid="{A15F60B9-1F31-4ED7-ACE9-A6FD414802E0}"/>
    <cellStyle name="Input [yellow] 12 3" xfId="18350" xr:uid="{4561BAF3-C022-493A-8A6D-098397CA8A5F}"/>
    <cellStyle name="Input [yellow] 12 4" xfId="20980" xr:uid="{BEB10F8E-57CF-48B9-9BF0-A4A6BD1A1BBE}"/>
    <cellStyle name="Input [yellow] 12 5" xfId="23838" xr:uid="{D9A01DEB-4C23-4DF3-8553-6C475E6C3BC2}"/>
    <cellStyle name="Input [yellow] 12 6" xfId="26380" xr:uid="{DF388F98-4EBA-45FE-9891-84376185FA2D}"/>
    <cellStyle name="Input [yellow] 12 7" xfId="28973" xr:uid="{0F2EF514-B276-4C08-9937-AF574999C975}"/>
    <cellStyle name="Input [yellow] 12 8" xfId="31600" xr:uid="{D8770CA7-CF2D-4026-9B12-15AC86C45C80}"/>
    <cellStyle name="Input [yellow] 12 9" xfId="33999" xr:uid="{2F747552-0ABC-48B6-96B7-9CD78D07D6F7}"/>
    <cellStyle name="Input [yellow] 13" xfId="12895" xr:uid="{71D000ED-CDAC-4321-8B5E-C436D4E450F0}"/>
    <cellStyle name="Input [yellow] 13 10" xfId="36664" xr:uid="{35CC1595-A6D9-4561-B3D4-BB4753136AE6}"/>
    <cellStyle name="Input [yellow] 13 11" xfId="39155" xr:uid="{94182134-589F-4FF5-AE3B-039A00105EF0}"/>
    <cellStyle name="Input [yellow] 13 12" xfId="41775" xr:uid="{75148912-13AF-4D7D-A86F-EB02C7098393}"/>
    <cellStyle name="Input [yellow] 13 2" xfId="15920" xr:uid="{1F1B5DD0-2AD1-4C84-9FAE-C12F463F2060}"/>
    <cellStyle name="Input [yellow] 13 3" xfId="18682" xr:uid="{D6B4AEB0-BE93-4BE0-B0BF-D73D7BAA9698}"/>
    <cellStyle name="Input [yellow] 13 4" xfId="21333" xr:uid="{C714BAA9-B01E-4C81-84C4-CFF8E058935A}"/>
    <cellStyle name="Input [yellow] 13 5" xfId="24186" xr:uid="{7AA90909-B126-4EDC-94C9-7DE007A8CF15}"/>
    <cellStyle name="Input [yellow] 13 6" xfId="26729" xr:uid="{D71AD8DC-D388-4AFC-94F8-0382DC43DD98}"/>
    <cellStyle name="Input [yellow] 13 7" xfId="29279" xr:uid="{D2C0EF6B-F1D3-4633-A002-A67F54E7B932}"/>
    <cellStyle name="Input [yellow] 13 8" xfId="31850" xr:uid="{D31E3905-7E4C-44B8-9807-9F5C386F4E09}"/>
    <cellStyle name="Input [yellow] 13 9" xfId="34251" xr:uid="{5C0B584F-1C3A-4F86-80FF-9E3849CE5811}"/>
    <cellStyle name="Input [yellow] 14" xfId="12536" xr:uid="{0528FE5C-139D-43EF-B99D-11FA9CCCA34A}"/>
    <cellStyle name="Input [yellow] 14 10" xfId="36394" xr:uid="{6E20CA17-9FE6-4F58-A3AE-65126FE63F45}"/>
    <cellStyle name="Input [yellow] 14 11" xfId="38878" xr:uid="{9F307AF3-2D68-4685-9F4B-F0CC49B1D289}"/>
    <cellStyle name="Input [yellow] 14 12" xfId="41475" xr:uid="{5FC24989-4B65-4226-9F06-939D96469C2F}"/>
    <cellStyle name="Input [yellow] 14 2" xfId="15562" xr:uid="{81DC1E38-4BD1-45D2-A035-861D7555C654}"/>
    <cellStyle name="Input [yellow] 14 3" xfId="18353" xr:uid="{5C023B93-725C-42FF-B99F-A80E1A596C07}"/>
    <cellStyle name="Input [yellow] 14 4" xfId="20983" xr:uid="{6C7F223E-937E-485C-B909-FD07CF1D61BD}"/>
    <cellStyle name="Input [yellow] 14 5" xfId="23841" xr:uid="{06F9AFFC-3DBB-44CA-AE0B-FF7C5D4F90DA}"/>
    <cellStyle name="Input [yellow] 14 6" xfId="26383" xr:uid="{49354B33-041E-46F1-9016-0CE6C5FA4B7B}"/>
    <cellStyle name="Input [yellow] 14 7" xfId="28976" xr:uid="{B8105A8F-D5B7-4EBC-8535-E9E9604C4710}"/>
    <cellStyle name="Input [yellow] 14 8" xfId="31603" xr:uid="{AF84B317-F386-4FA6-8463-5B13346C635F}"/>
    <cellStyle name="Input [yellow] 14 9" xfId="34002" xr:uid="{28F5A3A3-B1B1-4FFB-8FA9-7B69921A13E6}"/>
    <cellStyle name="Input [yellow] 15" xfId="12547" xr:uid="{C0147951-A6F3-4AA1-A2B4-2435A00A78C5}"/>
    <cellStyle name="Input [yellow] 15 10" xfId="36403" xr:uid="{E839A65C-CC16-4B97-AD4C-029683216B35}"/>
    <cellStyle name="Input [yellow] 15 11" xfId="38889" xr:uid="{D7107207-676C-48F7-ACEF-61C07C3867E9}"/>
    <cellStyle name="Input [yellow] 15 12" xfId="41486" xr:uid="{50117AA0-9327-4769-8132-27DDC7CE06E2}"/>
    <cellStyle name="Input [yellow] 15 2" xfId="15573" xr:uid="{64DA6A64-5887-4100-8D89-D77D6C479153}"/>
    <cellStyle name="Input [yellow] 15 3" xfId="18363" xr:uid="{5DCE7CBA-E34C-44C4-8D30-0585A535FD1A}"/>
    <cellStyle name="Input [yellow] 15 4" xfId="20994" xr:uid="{2B0B6CBD-0383-4866-8A9E-9506F63FDBD3}"/>
    <cellStyle name="Input [yellow] 15 5" xfId="23852" xr:uid="{913D3DE4-3D3B-4131-B83D-7E4AA07BA622}"/>
    <cellStyle name="Input [yellow] 15 6" xfId="26394" xr:uid="{2A7B3CDD-C05F-47BA-9119-AD74E72CA0DA}"/>
    <cellStyle name="Input [yellow] 15 7" xfId="28987" xr:uid="{BED91F89-BF08-49B8-A4CD-869D1C08EDEB}"/>
    <cellStyle name="Input [yellow] 15 8" xfId="31612" xr:uid="{502396B8-822A-44EF-83FB-CCBD971EAE7A}"/>
    <cellStyle name="Input [yellow] 15 9" xfId="34011" xr:uid="{7854D1A6-D113-4BD8-9314-63B512CE9654}"/>
    <cellStyle name="Input [yellow] 16" xfId="12905" xr:uid="{53D2A4A2-849E-4B39-9AA6-FE8B8EE34387}"/>
    <cellStyle name="Input [yellow] 16 10" xfId="36673" xr:uid="{B366D813-2A95-4958-B18D-A3B803EBDE69}"/>
    <cellStyle name="Input [yellow] 16 11" xfId="39165" xr:uid="{6F3D7726-BA69-4AB2-8CEF-D6ECC38C4507}"/>
    <cellStyle name="Input [yellow] 16 12" xfId="41785" xr:uid="{199FF8FD-DB2C-4CB9-907C-193827F21C02}"/>
    <cellStyle name="Input [yellow] 16 2" xfId="15930" xr:uid="{9077F9A8-EEE3-456E-A410-033671AEB338}"/>
    <cellStyle name="Input [yellow] 16 3" xfId="18692" xr:uid="{296BEB48-B873-4D7F-A4E6-49B1D6E141EF}"/>
    <cellStyle name="Input [yellow] 16 4" xfId="21343" xr:uid="{8A0A5F0C-7DF7-46FC-9698-EDAA2C78A1FC}"/>
    <cellStyle name="Input [yellow] 16 5" xfId="24196" xr:uid="{23879664-58A9-45AF-A861-9A8914AFE904}"/>
    <cellStyle name="Input [yellow] 16 6" xfId="26739" xr:uid="{2AF91CB4-8DE7-41DC-94BC-5810300B9954}"/>
    <cellStyle name="Input [yellow] 16 7" xfId="29289" xr:uid="{37AFC244-28FE-4320-A3A3-94F457EB182F}"/>
    <cellStyle name="Input [yellow] 16 8" xfId="31859" xr:uid="{3DBBFD8A-C61B-4685-9099-56F8D790D69A}"/>
    <cellStyle name="Input [yellow] 16 9" xfId="34260" xr:uid="{15F9D169-F3B2-4F96-8F07-CE6161E2647F}"/>
    <cellStyle name="Input [yellow] 17" xfId="12557" xr:uid="{78B8DE4B-5D59-44D7-8011-8CF37AA3F845}"/>
    <cellStyle name="Input [yellow] 17 10" xfId="36413" xr:uid="{1B53533E-2DF4-44B1-B05A-23D829A99D79}"/>
    <cellStyle name="Input [yellow] 17 11" xfId="38899" xr:uid="{4A187598-7CD9-4AA9-84B6-6A19074BB0BD}"/>
    <cellStyle name="Input [yellow] 17 12" xfId="41496" xr:uid="{C5DCE102-7C70-4EEF-A709-B8876AF1D4E1}"/>
    <cellStyle name="Input [yellow] 17 2" xfId="15583" xr:uid="{6D827DC1-1304-4C39-8265-FAA932FEB63B}"/>
    <cellStyle name="Input [yellow] 17 3" xfId="18373" xr:uid="{3E2DA1DE-EC01-4453-9D6D-DA49F1855454}"/>
    <cellStyle name="Input [yellow] 17 4" xfId="21004" xr:uid="{F6C1503C-4960-4572-9952-AD754900B655}"/>
    <cellStyle name="Input [yellow] 17 5" xfId="23862" xr:uid="{FC969782-BC50-498B-BFE5-4D5732AEB342}"/>
    <cellStyle name="Input [yellow] 17 6" xfId="26404" xr:uid="{5E219DE8-AE60-48D7-9DD7-412A9249B1F4}"/>
    <cellStyle name="Input [yellow] 17 7" xfId="28997" xr:uid="{230E4BC4-7E01-4096-8D2C-C02C1BDD3E89}"/>
    <cellStyle name="Input [yellow] 17 8" xfId="31622" xr:uid="{45E1B603-383A-4BCE-93A2-FCB92454739E}"/>
    <cellStyle name="Input [yellow] 17 9" xfId="34021" xr:uid="{4C9F40C1-3A84-473E-BD81-EBAE85B004C7}"/>
    <cellStyle name="Input [yellow] 18" xfId="12914" xr:uid="{4D3DDD64-12EC-454B-B4FF-07E8C2489CB2}"/>
    <cellStyle name="Input [yellow] 18 10" xfId="36681" xr:uid="{A42EE59C-354A-4EAE-B543-DC008324686C}"/>
    <cellStyle name="Input [yellow] 18 11" xfId="39173" xr:uid="{65AEF7BE-D853-46C9-8B3F-65CACDBF6E24}"/>
    <cellStyle name="Input [yellow] 18 12" xfId="41794" xr:uid="{E1F872A0-EABB-46DB-971D-04C4E3E6CB6C}"/>
    <cellStyle name="Input [yellow] 18 2" xfId="15939" xr:uid="{9638AACE-D004-4A95-B022-1B93F1F08ADD}"/>
    <cellStyle name="Input [yellow] 18 3" xfId="18701" xr:uid="{11DF832C-2ACF-499B-AC65-5403011BD6DD}"/>
    <cellStyle name="Input [yellow] 18 4" xfId="21352" xr:uid="{3520D0F4-7F90-4468-818D-D7C8A1E4E41A}"/>
    <cellStyle name="Input [yellow] 18 5" xfId="24205" xr:uid="{25B86FBA-71E5-4F20-A4DF-A1273947A5A5}"/>
    <cellStyle name="Input [yellow] 18 6" xfId="26748" xr:uid="{160D0E10-F61B-4063-959E-022189259A67}"/>
    <cellStyle name="Input [yellow] 18 7" xfId="29298" xr:uid="{80D5C3BE-2705-497A-9CBD-AADC23930B8D}"/>
    <cellStyle name="Input [yellow] 18 8" xfId="31866" xr:uid="{C25FC4D4-E0F6-4077-82F1-F5786975B766}"/>
    <cellStyle name="Input [yellow] 18 9" xfId="34267" xr:uid="{2BD6D3BF-6581-460C-B6D6-A486BCDAEFC4}"/>
    <cellStyle name="Input [yellow] 19" xfId="12919" xr:uid="{6760E783-88ED-4373-9861-2D7EFD2A0413}"/>
    <cellStyle name="Input [yellow] 19 10" xfId="36685" xr:uid="{6F59AE43-F568-40A9-8FB8-C1E92AB7CCB2}"/>
    <cellStyle name="Input [yellow] 19 11" xfId="39178" xr:uid="{71E89DE4-4325-4092-BA40-DB0A2CE80EBA}"/>
    <cellStyle name="Input [yellow] 19 12" xfId="41799" xr:uid="{A4777C6B-CA4F-45B3-8A92-1375D4934831}"/>
    <cellStyle name="Input [yellow] 19 2" xfId="15944" xr:uid="{A25B781F-1AF7-4BB5-86C4-B27860B5CD4F}"/>
    <cellStyle name="Input [yellow] 19 3" xfId="18706" xr:uid="{A3607883-2D97-4611-AEB6-61E3A8EC2AD7}"/>
    <cellStyle name="Input [yellow] 19 4" xfId="21357" xr:uid="{8C4AB97C-FB3E-4D99-9BE3-74B02A7CDC1C}"/>
    <cellStyle name="Input [yellow] 19 5" xfId="24210" xr:uid="{4D1EC067-C707-4964-8427-F30D4B3D60D5}"/>
    <cellStyle name="Input [yellow] 19 6" xfId="26753" xr:uid="{81306210-E00A-4BAA-927E-7E3B0E9133F4}"/>
    <cellStyle name="Input [yellow] 19 7" xfId="29303" xr:uid="{4D4B0BBD-DB72-41C1-A251-0822260804CA}"/>
    <cellStyle name="Input [yellow] 19 8" xfId="31870" xr:uid="{29CF13BD-295F-4A92-9A1F-5B95D7D3505D}"/>
    <cellStyle name="Input [yellow] 19 9" xfId="34271" xr:uid="{582CEA74-8FC3-4BAC-BA3F-FD8EB078A40D}"/>
    <cellStyle name="Input [yellow] 2" xfId="11250" xr:uid="{6A8F5E59-D6FA-4DD7-8662-E4C6191E26A2}"/>
    <cellStyle name="Input [yellow] 2 2" xfId="14322" xr:uid="{91A0CBD0-ECA7-4965-A8E3-FFEB6FF8C1A3}"/>
    <cellStyle name="Input [yellow] 2 3" xfId="10421" xr:uid="{C43D580E-DA0F-4C86-9BC8-4A6297A4D8A3}"/>
    <cellStyle name="Input [yellow] 2 4" xfId="9874" xr:uid="{63CC5EC4-0F85-4D21-9BA3-136D5ED279CA}"/>
    <cellStyle name="Input [yellow] 2 5" xfId="10393" xr:uid="{28FCB285-FD29-411A-BEB0-2B08EF5B5F81}"/>
    <cellStyle name="Input [yellow] 2 6" xfId="15631" xr:uid="{0994D397-5DAA-494E-B216-CA30BF4863F1}"/>
    <cellStyle name="Input [yellow] 2 7" xfId="10921" xr:uid="{BA2447DB-D048-4C39-A323-FFF7A99414A1}"/>
    <cellStyle name="Input [yellow] 2 8" xfId="25990" xr:uid="{1B06554B-BE1B-428C-9169-0E2BAF875DCD}"/>
    <cellStyle name="Input [yellow] 20" xfId="12566" xr:uid="{ED129021-C6DE-489F-82F2-2DDDBA23858D}"/>
    <cellStyle name="Input [yellow] 20 10" xfId="36422" xr:uid="{D8D9AAF2-D59E-403A-9CB1-F7BFD578D6CF}"/>
    <cellStyle name="Input [yellow] 20 11" xfId="38908" xr:uid="{BE149372-A6B4-4DE2-9F1F-31AF3A631803}"/>
    <cellStyle name="Input [yellow] 20 12" xfId="41505" xr:uid="{25228788-8FD7-4EF5-8AC7-EA1277F4A8EE}"/>
    <cellStyle name="Input [yellow] 20 2" xfId="15592" xr:uid="{3590B4C0-7752-4637-8974-DC45A6DC0CB6}"/>
    <cellStyle name="Input [yellow] 20 3" xfId="18382" xr:uid="{F486356B-9B0B-4A00-92C8-99384E8038CA}"/>
    <cellStyle name="Input [yellow] 20 4" xfId="21013" xr:uid="{0E3FEA50-019E-4354-A236-DB5B00B257DE}"/>
    <cellStyle name="Input [yellow] 20 5" xfId="23871" xr:uid="{B7B54171-6D76-4D94-B042-0C57ED003675}"/>
    <cellStyle name="Input [yellow] 20 6" xfId="26413" xr:uid="{E76583B3-4D89-4981-BBDB-ADD92B780555}"/>
    <cellStyle name="Input [yellow] 20 7" xfId="29006" xr:uid="{B8C94A3C-CB54-4A74-AE29-7C675DB17A96}"/>
    <cellStyle name="Input [yellow] 20 8" xfId="31631" xr:uid="{545FFC38-3B0D-4D61-916E-95E3B0096189}"/>
    <cellStyle name="Input [yellow] 20 9" xfId="34030" xr:uid="{FE37A063-5636-47E6-8F97-9D6EFCAA7222}"/>
    <cellStyle name="Input [yellow] 21" xfId="12929" xr:uid="{4ACE7A7A-5F1E-4364-B573-C92A7C14F1E5}"/>
    <cellStyle name="Input [yellow] 21 10" xfId="36693" xr:uid="{81467690-F9DF-48B6-814E-A634424D8CA2}"/>
    <cellStyle name="Input [yellow] 21 11" xfId="39187" xr:uid="{308EB0A2-0F91-484C-92FD-B78592461AD0}"/>
    <cellStyle name="Input [yellow] 21 12" xfId="41808" xr:uid="{48813C56-FEFB-4881-8CC4-8C586DFE501D}"/>
    <cellStyle name="Input [yellow] 21 2" xfId="15954" xr:uid="{0906EDE4-9F53-4A95-9A90-DF297D874E53}"/>
    <cellStyle name="Input [yellow] 21 3" xfId="18716" xr:uid="{FBD3323B-E2E5-48E5-B6B7-DCB2150232B2}"/>
    <cellStyle name="Input [yellow] 21 4" xfId="21367" xr:uid="{536D95D9-3540-4811-A55D-D59A05A25F73}"/>
    <cellStyle name="Input [yellow] 21 5" xfId="24220" xr:uid="{3BAFF56A-F6F0-49D3-8B68-D1191A086E80}"/>
    <cellStyle name="Input [yellow] 21 6" xfId="26763" xr:uid="{95495F80-37FB-4043-8389-9FFA5374E47B}"/>
    <cellStyle name="Input [yellow] 21 7" xfId="29312" xr:uid="{CE70DAA4-464B-4E22-BCA0-A6CBDA1DC99A}"/>
    <cellStyle name="Input [yellow] 21 8" xfId="31878" xr:uid="{F22F6465-2FE5-4F25-BAA4-8B1AB464A6C4}"/>
    <cellStyle name="Input [yellow] 21 9" xfId="34279" xr:uid="{EE77A424-31D0-467F-8302-64E3BBE27FFA}"/>
    <cellStyle name="Input [yellow] 22" xfId="12581" xr:uid="{5D7941A0-315D-4805-B35C-92F2DE0CA06A}"/>
    <cellStyle name="Input [yellow] 22 10" xfId="36434" xr:uid="{B12BEFFE-BC4E-4A53-9862-7A25ACAC4E3C}"/>
    <cellStyle name="Input [yellow] 22 11" xfId="38921" xr:uid="{01AAC03F-221A-44F9-90E8-BA4DA9678108}"/>
    <cellStyle name="Input [yellow] 22 12" xfId="41520" xr:uid="{694B3C35-B16E-4C89-9A6E-ABBA356A17E5}"/>
    <cellStyle name="Input [yellow] 22 2" xfId="15607" xr:uid="{E887F263-9BA5-448C-B7F4-4867231728D9}"/>
    <cellStyle name="Input [yellow] 22 3" xfId="18394" xr:uid="{C48575A5-BD27-4BB2-B7A6-C29AB710C953}"/>
    <cellStyle name="Input [yellow] 22 4" xfId="21028" xr:uid="{D259110A-3253-472E-98D6-6C766BA75F56}"/>
    <cellStyle name="Input [yellow] 22 5" xfId="23884" xr:uid="{1D01023A-6F5D-4BD6-8D7A-7E1C8B5C09E8}"/>
    <cellStyle name="Input [yellow] 22 6" xfId="26428" xr:uid="{6DFDA5D1-E34E-424F-98D7-A72AABB3AE61}"/>
    <cellStyle name="Input [yellow] 22 7" xfId="29020" xr:uid="{997AFC91-9C4C-465D-8090-5215089B0019}"/>
    <cellStyle name="Input [yellow] 22 8" xfId="31641" xr:uid="{4C0385A8-750E-4656-BB96-6510A04E444E}"/>
    <cellStyle name="Input [yellow] 22 9" xfId="34040" xr:uid="{B03C915D-16DF-40EF-ABEF-8289D90D04F6}"/>
    <cellStyle name="Input [yellow] 23" xfId="12946" xr:uid="{51292FA0-B34A-4142-A72F-1297BB21D178}"/>
    <cellStyle name="Input [yellow] 23 10" xfId="36707" xr:uid="{BFE19FC8-45BC-477C-A5A8-9DD6B2D75BF4}"/>
    <cellStyle name="Input [yellow] 23 11" xfId="39200" xr:uid="{847A72A9-031A-4E1B-8CA5-07F42B482AD0}"/>
    <cellStyle name="Input [yellow] 23 12" xfId="41824" xr:uid="{23268A5E-D176-4342-A909-73E06EC507CC}"/>
    <cellStyle name="Input [yellow] 23 2" xfId="15971" xr:uid="{A922049B-BEB0-4A67-8777-BA2288964D59}"/>
    <cellStyle name="Input [yellow] 23 3" xfId="18733" xr:uid="{EBA6D8F5-1246-43DE-925F-DC17FF220AFC}"/>
    <cellStyle name="Input [yellow] 23 4" xfId="21383" xr:uid="{454CC68B-2EEE-4BAF-A3E1-32A45879223D}"/>
    <cellStyle name="Input [yellow] 23 5" xfId="24234" xr:uid="{342E6056-D5AE-4149-84BA-BEE50E3D30D2}"/>
    <cellStyle name="Input [yellow] 23 6" xfId="26778" xr:uid="{D4E902FC-FEE3-45DD-8626-D09779D0BE34}"/>
    <cellStyle name="Input [yellow] 23 7" xfId="29328" xr:uid="{C9FEDF6E-1825-430A-A67B-3B462B3C4549}"/>
    <cellStyle name="Input [yellow] 23 8" xfId="31889" xr:uid="{EC70546B-E397-465A-9D3E-5B746DC8F455}"/>
    <cellStyle name="Input [yellow] 23 9" xfId="34290" xr:uid="{ED5314EA-BE72-499F-99D9-E8D68EA98984}"/>
    <cellStyle name="Input [yellow] 24" xfId="12958" xr:uid="{EB8E25C5-B2D6-42F5-9A6E-ADBCA5EE37D9}"/>
    <cellStyle name="Input [yellow] 24 10" xfId="36717" xr:uid="{A490B1A5-A93C-431B-868A-EDB4B79B2691}"/>
    <cellStyle name="Input [yellow] 24 11" xfId="39211" xr:uid="{D4A5C373-47FE-4811-87B5-E8F7DE7EE1F0}"/>
    <cellStyle name="Input [yellow] 24 12" xfId="41836" xr:uid="{B4A47F55-7122-444D-9CE4-D2A8EC796AA6}"/>
    <cellStyle name="Input [yellow] 24 2" xfId="15983" xr:uid="{7183AA09-9490-4B52-9D32-B85DFC728D1E}"/>
    <cellStyle name="Input [yellow] 24 3" xfId="18745" xr:uid="{E08D4466-9807-451C-B8A4-B8DB7907C6D1}"/>
    <cellStyle name="Input [yellow] 24 4" xfId="21395" xr:uid="{EF4DAC14-A82B-438A-BBC9-FB516038B480}"/>
    <cellStyle name="Input [yellow] 24 5" xfId="24243" xr:uid="{D62A547D-479B-4FD3-A03A-7057A3E3A3C1}"/>
    <cellStyle name="Input [yellow] 24 6" xfId="26787" xr:uid="{51CE4F25-E84B-4F3C-A83F-1614E49AB6E9}"/>
    <cellStyle name="Input [yellow] 24 7" xfId="29340" xr:uid="{3064B4D3-D91A-49DC-AF06-EF7EC8902514}"/>
    <cellStyle name="Input [yellow] 24 8" xfId="31898" xr:uid="{E569B96F-9A28-4051-920D-A63E6E375737}"/>
    <cellStyle name="Input [yellow] 24 9" xfId="34299" xr:uid="{FB66E956-A017-4492-8107-12DDBD25E7E2}"/>
    <cellStyle name="Input [yellow] 25" xfId="12599" xr:uid="{032CBD3B-E86B-466E-A9AD-5382B57334EB}"/>
    <cellStyle name="Input [yellow] 25 10" xfId="36447" xr:uid="{BDCC1D08-C54E-4AB8-98A1-F0BA4F93DA04}"/>
    <cellStyle name="Input [yellow] 25 11" xfId="38934" xr:uid="{0615A7D7-3DB0-40A0-84D3-2DB8DA3F9EEA}"/>
    <cellStyle name="Input [yellow] 25 12" xfId="41536" xr:uid="{CEC58D2E-6EFB-4AC3-81D6-DA3632DF737C}"/>
    <cellStyle name="Input [yellow] 25 2" xfId="15625" xr:uid="{F54D2E7C-C3AE-4D64-BE4A-9CBA9DA038E2}"/>
    <cellStyle name="Input [yellow] 25 3" xfId="18409" xr:uid="{5CC1EBCE-679D-4136-852B-55F11ACBFBD2}"/>
    <cellStyle name="Input [yellow] 25 4" xfId="21046" xr:uid="{81540696-809B-4240-843D-ED11BFB9379C}"/>
    <cellStyle name="Input [yellow] 25 5" xfId="23900" xr:uid="{D8AAAC1E-9119-493D-AAB3-845935A7CC69}"/>
    <cellStyle name="Input [yellow] 25 6" xfId="26443" xr:uid="{C0C58798-1BEB-46CC-A00A-B9970BE48CF4}"/>
    <cellStyle name="Input [yellow] 25 7" xfId="29036" xr:uid="{339E0AB3-4991-4F9F-80B0-0ADA7903CBE7}"/>
    <cellStyle name="Input [yellow] 25 8" xfId="31651" xr:uid="{EBC7EF25-AC9A-4338-95F2-B6E078DCB13B}"/>
    <cellStyle name="Input [yellow] 25 9" xfId="34050" xr:uid="{038FD52D-2B65-49AB-8E72-105D0CC75F41}"/>
    <cellStyle name="Input [yellow] 26" xfId="12969" xr:uid="{6EFD7B08-041D-466D-A46E-3DE2B33E3495}"/>
    <cellStyle name="Input [yellow] 26 10" xfId="36727" xr:uid="{F310FD65-38EF-4522-95C1-77867356C995}"/>
    <cellStyle name="Input [yellow] 26 11" xfId="39222" xr:uid="{51639CF1-8641-4D59-984C-2D2E1E7CEB66}"/>
    <cellStyle name="Input [yellow] 26 12" xfId="41847" xr:uid="{00E06AD9-297C-495E-A7D5-8A3FC3BDB2E8}"/>
    <cellStyle name="Input [yellow] 26 2" xfId="15994" xr:uid="{9C471EDA-8564-4513-BF1B-296F5A0C1700}"/>
    <cellStyle name="Input [yellow] 26 3" xfId="18756" xr:uid="{70F4CECF-D1C9-4E73-881C-0B90F47AB100}"/>
    <cellStyle name="Input [yellow] 26 4" xfId="21406" xr:uid="{C069924E-30C3-4B56-9413-773CE8587016}"/>
    <cellStyle name="Input [yellow] 26 5" xfId="24254" xr:uid="{DCC76C85-8D64-476A-A4BE-1227D724B49A}"/>
    <cellStyle name="Input [yellow] 26 6" xfId="26798" xr:uid="{7F97B179-075E-43ED-B2D6-3F63A83CEA53}"/>
    <cellStyle name="Input [yellow] 26 7" xfId="29351" xr:uid="{74DB9A39-73F0-4747-A6E3-E2F07C7F17BA}"/>
    <cellStyle name="Input [yellow] 26 8" xfId="31908" xr:uid="{5C3CB152-75A1-46B0-BE43-02E7037F378E}"/>
    <cellStyle name="Input [yellow] 26 9" xfId="34309" xr:uid="{C57449F6-79D4-4B3D-BF70-9AC446737131}"/>
    <cellStyle name="Input [yellow] 27" xfId="12978" xr:uid="{51CAC2A4-BAE2-4655-933A-603D8612FAEE}"/>
    <cellStyle name="Input [yellow] 27 10" xfId="36736" xr:uid="{95FDA3AD-D413-42AE-B4ED-87883F70DB5F}"/>
    <cellStyle name="Input [yellow] 27 11" xfId="39229" xr:uid="{D36EEB84-FCC1-427A-B8E3-8F78E58C35BF}"/>
    <cellStyle name="Input [yellow] 27 12" xfId="41856" xr:uid="{B8678F22-03A5-48EE-A2A4-770E4B770A46}"/>
    <cellStyle name="Input [yellow] 27 2" xfId="16003" xr:uid="{97587F43-0519-4E4E-98DE-D2D955B4FF9F}"/>
    <cellStyle name="Input [yellow] 27 3" xfId="18765" xr:uid="{2667778B-5A15-492C-91F0-C57EE1D090D5}"/>
    <cellStyle name="Input [yellow] 27 4" xfId="21415" xr:uid="{DB9158D4-D2FF-4872-AF02-C3D8B62BB888}"/>
    <cellStyle name="Input [yellow] 27 5" xfId="24263" xr:uid="{78608D18-FD49-448C-BDB8-DC5D89E83D3C}"/>
    <cellStyle name="Input [yellow] 27 6" xfId="26806" xr:uid="{F201B207-1535-4CED-82DA-005971727432}"/>
    <cellStyle name="Input [yellow] 27 7" xfId="29360" xr:uid="{843EB985-76E0-4F76-8E03-E80F77999847}"/>
    <cellStyle name="Input [yellow] 27 8" xfId="31915" xr:uid="{F1DF9276-EC2E-4999-9B01-7C46E5F8F940}"/>
    <cellStyle name="Input [yellow] 27 9" xfId="34316" xr:uid="{61FAFE0E-4369-4CA2-8419-2B7195F944DF}"/>
    <cellStyle name="Input [yellow] 28" xfId="12982" xr:uid="{B6085518-9747-478A-AA2D-817722AE3D4F}"/>
    <cellStyle name="Input [yellow] 28 10" xfId="36739" xr:uid="{5469DFA0-BFF8-4258-896D-7F0F9BA730E1}"/>
    <cellStyle name="Input [yellow] 28 11" xfId="39231" xr:uid="{AFF613ED-4996-4008-B158-E4D99D934177}"/>
    <cellStyle name="Input [yellow] 28 12" xfId="41859" xr:uid="{251E0FA0-057C-4978-8B83-7006490DE407}"/>
    <cellStyle name="Input [yellow] 28 2" xfId="16007" xr:uid="{6659D417-6263-4C0F-ABB8-904E2732103E}"/>
    <cellStyle name="Input [yellow] 28 3" xfId="18769" xr:uid="{DC7F040A-6D45-4C5B-B7D3-F7472851F90B}"/>
    <cellStyle name="Input [yellow] 28 4" xfId="21418" xr:uid="{29CC6B43-B812-41B7-BF80-14E87ABC78F2}"/>
    <cellStyle name="Input [yellow] 28 5" xfId="24266" xr:uid="{FA8A9559-288E-4A60-A1B5-79C1A7C7992F}"/>
    <cellStyle name="Input [yellow] 28 6" xfId="26810" xr:uid="{7954E17C-FD05-4057-9567-645FBC9888DD}"/>
    <cellStyle name="Input [yellow] 28 7" xfId="29363" xr:uid="{21DE3952-BBB4-459B-B70A-BBA62E458562}"/>
    <cellStyle name="Input [yellow] 28 8" xfId="31917" xr:uid="{F9C067E8-F192-46F8-A245-69AC61778B9E}"/>
    <cellStyle name="Input [yellow] 28 9" xfId="34318" xr:uid="{9B2D9559-C602-416C-91C8-385DB5738C61}"/>
    <cellStyle name="Input [yellow] 29" xfId="12622" xr:uid="{33AD0E35-BDC0-471D-BF2B-F3BDD188AC0E}"/>
    <cellStyle name="Input [yellow] 29 10" xfId="36465" xr:uid="{48AE5099-EB1B-41C4-8262-88CECF988AE1}"/>
    <cellStyle name="Input [yellow] 29 11" xfId="38950" xr:uid="{D5E5A221-6F0C-4B08-8C4A-06B1B69B3D85}"/>
    <cellStyle name="Input [yellow] 29 12" xfId="41557" xr:uid="{CAE0A032-DBCB-4AB2-86A2-82321D2AA584}"/>
    <cellStyle name="Input [yellow] 29 2" xfId="15648" xr:uid="{7D0AE609-AC8B-4E2E-85EA-755FB2BFD968}"/>
    <cellStyle name="Input [yellow] 29 3" xfId="18428" xr:uid="{7AB9451F-728E-4E78-A034-E9626530B5D0}"/>
    <cellStyle name="Input [yellow] 29 4" xfId="21067" xr:uid="{448DCDC0-7E77-4611-9369-CBEAB96D902C}"/>
    <cellStyle name="Input [yellow] 29 5" xfId="23921" xr:uid="{9B6DE77E-0599-4461-B3BE-22FB0BC324BA}"/>
    <cellStyle name="Input [yellow] 29 6" xfId="26465" xr:uid="{137D8E23-F94B-406B-BEFB-773EB52FB4E2}"/>
    <cellStyle name="Input [yellow] 29 7" xfId="29057" xr:uid="{3278195B-AA7C-4B0B-B311-1D398665CBDB}"/>
    <cellStyle name="Input [yellow] 29 8" xfId="31664" xr:uid="{E5364836-BA5A-4995-91E6-BC90186E6173}"/>
    <cellStyle name="Input [yellow] 29 9" xfId="34063" xr:uid="{75F293DB-5C2A-4D82-9E79-26509EF4892D}"/>
    <cellStyle name="Input [yellow] 3" xfId="11618" xr:uid="{593676F0-B050-45CF-A50D-A1F44438F410}"/>
    <cellStyle name="Input [yellow] 3 2" xfId="14673" xr:uid="{9C638FF3-CE8B-427E-880B-69BB043D7632}"/>
    <cellStyle name="Input [yellow] 3 3" xfId="17448" xr:uid="{A0067FD6-6CCE-40BD-AC00-4502B4074503}"/>
    <cellStyle name="Input [yellow] 3 4" xfId="20071" xr:uid="{84A3A3A4-62F9-48CB-875A-A5FFF8A14C5F}"/>
    <cellStyle name="Input [yellow] 3 5" xfId="11086" xr:uid="{0EF45475-5882-4181-BB2F-5F13AF04A5AF}"/>
    <cellStyle name="Input [yellow] 3 6" xfId="30778" xr:uid="{EF51B769-7FAD-43A4-A3E9-D16397FD2D21}"/>
    <cellStyle name="Input [yellow] 3 7" xfId="33180" xr:uid="{904E6832-F034-45C3-AA1F-49AD5FA39C8A}"/>
    <cellStyle name="Input [yellow] 3 8" xfId="40603" xr:uid="{0AEAF8EB-8F58-4EE0-A238-07E7D00FDFA4}"/>
    <cellStyle name="Input [yellow] 30" xfId="12994" xr:uid="{2F4803CA-6DF3-4142-BB6A-DE98475F24C4}"/>
    <cellStyle name="Input [yellow] 30 10" xfId="36750" xr:uid="{BADE6794-54FF-4618-A420-E714D01453F1}"/>
    <cellStyle name="Input [yellow] 30 11" xfId="39242" xr:uid="{428F6627-217E-4DF4-AE84-06231BEFDE4F}"/>
    <cellStyle name="Input [yellow] 30 12" xfId="41871" xr:uid="{4019799B-C5A6-46FE-B56B-1EB3103CA18B}"/>
    <cellStyle name="Input [yellow] 30 2" xfId="16019" xr:uid="{37457E27-F287-43EE-9AE7-0B4B022E86B5}"/>
    <cellStyle name="Input [yellow] 30 3" xfId="18779" xr:uid="{0C1CA6A4-80D8-4EF5-AC8F-2639A9B2681B}"/>
    <cellStyle name="Input [yellow] 30 4" xfId="21430" xr:uid="{CEB45957-B6DC-49BF-885E-46932823A07D}"/>
    <cellStyle name="Input [yellow] 30 5" xfId="24277" xr:uid="{8C15EFBE-8F42-4BCE-B842-14471A883169}"/>
    <cellStyle name="Input [yellow] 30 6" xfId="26822" xr:uid="{5DED8F44-6BAA-4DF6-A845-6586E239DDA5}"/>
    <cellStyle name="Input [yellow] 30 7" xfId="29375" xr:uid="{96724C10-FBF4-4FC6-A1FE-A5221A023B3A}"/>
    <cellStyle name="Input [yellow] 30 8" xfId="31927" xr:uid="{3A8B0BFB-88D9-4AC5-9D14-B584B2395694}"/>
    <cellStyle name="Input [yellow] 30 9" xfId="34328" xr:uid="{5BC03A47-8815-4832-90A4-05607E344517}"/>
    <cellStyle name="Input [yellow] 31" xfId="13012" xr:uid="{436F540E-D1C1-45EF-BEDA-4B3CF36B99A6}"/>
    <cellStyle name="Input [yellow] 31 10" xfId="36764" xr:uid="{4C798140-9628-48AA-92BD-7EDE433BC417}"/>
    <cellStyle name="Input [yellow] 31 11" xfId="39253" xr:uid="{AAA6A55E-17B0-4F27-927A-09A50E0052BF}"/>
    <cellStyle name="Input [yellow] 31 12" xfId="41888" xr:uid="{F6DF380A-E4AB-4FE1-BAEA-3E8260AD2033}"/>
    <cellStyle name="Input [yellow] 31 2" xfId="16037" xr:uid="{80FFB596-E152-4522-A2C8-68F350FC9B8C}"/>
    <cellStyle name="Input [yellow] 31 3" xfId="18790" xr:uid="{327234D4-50C2-4B81-ACE1-4632AD7ABB93}"/>
    <cellStyle name="Input [yellow] 31 4" xfId="21448" xr:uid="{C2AC37DD-6A67-4C26-9053-2242D8295272}"/>
    <cellStyle name="Input [yellow] 31 5" xfId="24291" xr:uid="{756B5CC5-4B72-4952-9322-482EB5C16554}"/>
    <cellStyle name="Input [yellow] 31 6" xfId="26840" xr:uid="{B3A90664-D1DD-48F3-91EC-51490FD37DE7}"/>
    <cellStyle name="Input [yellow] 31 7" xfId="29392" xr:uid="{A70DC9D7-A823-44A6-8B55-BEBAF693D30E}"/>
    <cellStyle name="Input [yellow] 31 8" xfId="31935" xr:uid="{D3C33BD9-1279-4C6A-8A40-8D3749ECE9B1}"/>
    <cellStyle name="Input [yellow] 31 9" xfId="34336" xr:uid="{E06542A3-8CC8-42AD-AB93-842ABC6ABC4B}"/>
    <cellStyle name="Input [yellow] 32" xfId="13018" xr:uid="{5D1E9D5B-0653-4DC2-A629-AE66F106FAD7}"/>
    <cellStyle name="Input [yellow] 32 10" xfId="36770" xr:uid="{98CFD926-F5EA-40E2-BC13-16C698B9067D}"/>
    <cellStyle name="Input [yellow] 32 11" xfId="39257" xr:uid="{23C292F1-081D-445A-8D0E-1565044B3B3D}"/>
    <cellStyle name="Input [yellow] 32 12" xfId="41894" xr:uid="{48BFA7E0-97F0-41CC-85F5-1319ABF72793}"/>
    <cellStyle name="Input [yellow] 32 2" xfId="16043" xr:uid="{02D26EA8-3301-4B53-AABD-0C0E719D7511}"/>
    <cellStyle name="Input [yellow] 32 3" xfId="18795" xr:uid="{8D502742-6D1C-425C-9BDE-DFB761F9C2F8}"/>
    <cellStyle name="Input [yellow] 32 4" xfId="21454" xr:uid="{56D0E1BA-45AB-416E-93F1-3E1BE7B505F9}"/>
    <cellStyle name="Input [yellow] 32 5" xfId="24295" xr:uid="{E63C8496-1B23-484A-9A53-A74EF14E7874}"/>
    <cellStyle name="Input [yellow] 32 6" xfId="26845" xr:uid="{C55D78DC-5845-4ED8-B7DE-0365BBA35975}"/>
    <cellStyle name="Input [yellow] 32 7" xfId="29398" xr:uid="{F0C1F9C3-E938-48FD-885A-A2AE4E115E17}"/>
    <cellStyle name="Input [yellow] 32 8" xfId="31939" xr:uid="{D2E3FD18-900F-42EF-B7D3-0844F7C1A211}"/>
    <cellStyle name="Input [yellow] 32 9" xfId="34340" xr:uid="{FB3C9A01-B93A-46A9-B096-66FCEE7DE33D}"/>
    <cellStyle name="Input [yellow] 33" xfId="12648" xr:uid="{46DB9CAE-7132-4516-902D-31F5C26658DC}"/>
    <cellStyle name="Input [yellow] 33 10" xfId="36485" xr:uid="{6408FAD0-7A70-4049-B40E-4AA64B042D81}"/>
    <cellStyle name="Input [yellow] 33 11" xfId="38966" xr:uid="{B3BB5485-5859-4AED-AE05-7A8D862D5CBA}"/>
    <cellStyle name="Input [yellow] 33 12" xfId="41578" xr:uid="{60EA4808-1044-4A33-BB92-6918F2F3F9A8}"/>
    <cellStyle name="Input [yellow] 33 2" xfId="15674" xr:uid="{D140832E-1015-4EDE-9F60-A2BEBA717B61}"/>
    <cellStyle name="Input [yellow] 33 3" xfId="18450" xr:uid="{776E2AA6-5D26-4705-9B13-566DCFF624C0}"/>
    <cellStyle name="Input [yellow] 33 4" xfId="21091" xr:uid="{5F529957-3B05-4FE0-9589-265443F45A6A}"/>
    <cellStyle name="Input [yellow] 33 5" xfId="23947" xr:uid="{A896466A-F60D-4C20-B083-059F6E8A60EB}"/>
    <cellStyle name="Input [yellow] 33 6" xfId="26489" xr:uid="{96E14D18-CDD8-4996-9F04-AF7CAFD15A3F}"/>
    <cellStyle name="Input [yellow] 33 7" xfId="29078" xr:uid="{F8EF194B-3736-4CB7-873B-819FEC4DCED4}"/>
    <cellStyle name="Input [yellow] 33 8" xfId="31679" xr:uid="{6EBD81DC-DDE7-4AA8-8278-DB4AC9AA7C3F}"/>
    <cellStyle name="Input [yellow] 33 9" xfId="34078" xr:uid="{A3FBF35F-DCD4-46A5-BAE8-75BD330B7F3F}"/>
    <cellStyle name="Input [yellow] 34" xfId="13028" xr:uid="{5007202A-A054-45AD-AF5D-C9E078122BB9}"/>
    <cellStyle name="Input [yellow] 34 10" xfId="36778" xr:uid="{7EEE6034-4B0B-4969-9946-F2947B25FEFF}"/>
    <cellStyle name="Input [yellow] 34 11" xfId="39266" xr:uid="{3528CA76-4D5E-40CC-8B77-CB2A34551AA6}"/>
    <cellStyle name="Input [yellow] 34 12" xfId="41904" xr:uid="{A03A2637-25B0-4082-B7C9-41FFFF71D8BA}"/>
    <cellStyle name="Input [yellow] 34 2" xfId="16053" xr:uid="{437B3A62-C475-4A91-95EE-69249BDF1900}"/>
    <cellStyle name="Input [yellow] 34 3" xfId="18802" xr:uid="{B5A716E8-72C1-4E9B-92D5-763F56815058}"/>
    <cellStyle name="Input [yellow] 34 4" xfId="21464" xr:uid="{6F85987F-4A50-4410-A77B-EA7D5D344261}"/>
    <cellStyle name="Input [yellow] 34 5" xfId="24305" xr:uid="{50F24FDC-8C62-490C-B3BB-4A3E67B8C6A7}"/>
    <cellStyle name="Input [yellow] 34 6" xfId="26855" xr:uid="{0CFF2689-26D7-425B-98C6-4F90FEC30C97}"/>
    <cellStyle name="Input [yellow] 34 7" xfId="29408" xr:uid="{3ECD7132-9AF4-4A25-B41D-A5F755A3DD3E}"/>
    <cellStyle name="Input [yellow] 34 8" xfId="31946" xr:uid="{39D0E2FA-BA71-4FB4-9ADC-FC2CDE1D16B7}"/>
    <cellStyle name="Input [yellow] 34 9" xfId="34347" xr:uid="{0A89C943-78B3-456B-8259-F3A6D5E51E9E}"/>
    <cellStyle name="Input [yellow] 35" xfId="14223" xr:uid="{1EC5451B-3FF4-4202-AA2C-98394311B5A3}"/>
    <cellStyle name="Input [yellow] 35 10" xfId="37946" xr:uid="{96AD38B4-2767-438E-B6B1-103BA3139169}"/>
    <cellStyle name="Input [yellow] 35 11" xfId="40438" xr:uid="{8DE0D0DC-453E-47F2-90A9-A6AF21D2B079}"/>
    <cellStyle name="Input [yellow] 35 12" xfId="43086" xr:uid="{759D4997-8781-405A-ADD6-E9DD8A774E94}"/>
    <cellStyle name="Input [yellow] 35 2" xfId="17244" xr:uid="{F9E2CA3D-766B-4E22-A96F-3FA02A3EE2F5}"/>
    <cellStyle name="Input [yellow] 35 3" xfId="19984" xr:uid="{F84C1A1F-F8B7-4AF8-83A5-33059B0D3188}"/>
    <cellStyle name="Input [yellow] 35 4" xfId="22658" xr:uid="{0373AD07-63C7-4EEC-812C-9188BBB21ABD}"/>
    <cellStyle name="Input [yellow] 35 5" xfId="25481" xr:uid="{6FDBF194-AFC1-4BAD-A247-E13C89441864}"/>
    <cellStyle name="Input [yellow] 35 6" xfId="28049" xr:uid="{AC05674D-82AF-4499-9917-7B9AA20A0B7F}"/>
    <cellStyle name="Input [yellow] 35 7" xfId="30596" xr:uid="{C84D9CE3-1CCD-4A7C-9BC5-6A0B754AA407}"/>
    <cellStyle name="Input [yellow] 35 8" xfId="33110" xr:uid="{87591412-5A99-496A-A7E5-4FFEEF3BD6B7}"/>
    <cellStyle name="Input [yellow] 35 9" xfId="35509" xr:uid="{6171A44E-9AF2-45F9-B8E8-75A39A838023}"/>
    <cellStyle name="Input [yellow] 36" xfId="9825" xr:uid="{BA081336-4BA8-4A1B-9EF4-901BFBC6055A}"/>
    <cellStyle name="Input [yellow] 37" xfId="9830" xr:uid="{8C759E71-E960-4ED4-98DE-EA23142CD723}"/>
    <cellStyle name="Input [yellow] 38" xfId="9832" xr:uid="{3E6C9177-29DA-4E45-952A-E2183A237975}"/>
    <cellStyle name="Input [yellow] 39" xfId="9835" xr:uid="{944E2784-FE4A-4113-B546-3875EA286078}"/>
    <cellStyle name="Input [yellow] 4" xfId="11455" xr:uid="{656C8E86-C05D-45F5-A57E-32A5FDC848D1}"/>
    <cellStyle name="Input [yellow] 4 10" xfId="17964" xr:uid="{C954B4D7-3BD4-4B3B-980B-738279883816}"/>
    <cellStyle name="Input [yellow] 4 11" xfId="23956" xr:uid="{54419903-2D3B-4C5E-A820-33583533FB4A}"/>
    <cellStyle name="Input [yellow] 4 12" xfId="26961" xr:uid="{1BF76816-4F9B-4FC4-9F07-2C038B3AEB1B}"/>
    <cellStyle name="Input [yellow] 4 2" xfId="14526" xr:uid="{17CA257B-1DFE-41A0-B606-BC2DB2FDD557}"/>
    <cellStyle name="Input [yellow] 4 3" xfId="10591" xr:uid="{D6273E54-6438-477D-AABC-D5DC3318C02D}"/>
    <cellStyle name="Input [yellow] 4 4" xfId="10067" xr:uid="{CAF77413-BAB8-49BE-B72D-AC9CEEBED6A4}"/>
    <cellStyle name="Input [yellow] 4 5" xfId="22782" xr:uid="{839301AA-D1C7-4060-8EFF-A52DE4A636AD}"/>
    <cellStyle name="Input [yellow] 4 6" xfId="10918" xr:uid="{C88350B3-166B-4282-9085-A231313B5ECD}"/>
    <cellStyle name="Input [yellow] 4 7" xfId="10371" xr:uid="{C4BF4400-3245-421C-A885-A5652E5D6FE2}"/>
    <cellStyle name="Input [yellow] 4 8" xfId="30659" xr:uid="{A649D64E-DAE9-4800-9A4E-86894767AA94}"/>
    <cellStyle name="Input [yellow] 4 9" xfId="18528" xr:uid="{FDDD9873-8FDB-423F-9873-9A5E387426FB}"/>
    <cellStyle name="Input [yellow] 5" xfId="11611" xr:uid="{9B3BE39F-2312-4278-8929-07C235A66E07}"/>
    <cellStyle name="Input [yellow] 5 10" xfId="35578" xr:uid="{FF0F15D1-09E0-4487-B22A-23DCF4558F4C}"/>
    <cellStyle name="Input [yellow] 5 11" xfId="38010" xr:uid="{42BC01EC-7CF8-4DD4-87C7-146AB1262828}"/>
    <cellStyle name="Input [yellow] 5 12" xfId="40596" xr:uid="{9530B651-D56E-4941-AE2E-A15E56EFEFA7}"/>
    <cellStyle name="Input [yellow] 5 2" xfId="14667" xr:uid="{38CC5D30-E018-4620-8A6D-911A7250F3EA}"/>
    <cellStyle name="Input [yellow] 5 3" xfId="17442" xr:uid="{DBFEA85B-0A45-408C-AF15-F21BA1EBA325}"/>
    <cellStyle name="Input [yellow] 5 4" xfId="20064" xr:uid="{5EBD3C19-BF6D-4D88-98BE-2BDBE0B4B678}"/>
    <cellStyle name="Input [yellow] 5 5" xfId="22932" xr:uid="{E16D5423-9097-4CBF-A370-5658038A028B}"/>
    <cellStyle name="Input [yellow] 5 6" xfId="11079" xr:uid="{F7F7D6BE-29B7-4366-A59F-38E97E6700DE}"/>
    <cellStyle name="Input [yellow] 5 7" xfId="28097" xr:uid="{F992CE27-3DE2-4432-BFD8-DCA587C9AD01}"/>
    <cellStyle name="Input [yellow] 5 8" xfId="30774" xr:uid="{37F5E589-99E9-4635-8A06-C1177B8C2ADE}"/>
    <cellStyle name="Input [yellow] 5 9" xfId="33176" xr:uid="{05890448-25D5-4544-BCCE-5BDD0BE51DCC}"/>
    <cellStyle name="Input [yellow] 6" xfId="11471" xr:uid="{0C864B2E-AF6D-4B20-9A46-1778300F3E1B}"/>
    <cellStyle name="Input [yellow] 6 10" xfId="20135" xr:uid="{BE0BE0D0-B67E-4327-BAFD-390415C09241}"/>
    <cellStyle name="Input [yellow] 6 11" xfId="24024" xr:uid="{72381BDB-027C-4942-B91F-57988C9E390A}"/>
    <cellStyle name="Input [yellow] 6 12" xfId="28047" xr:uid="{AE2EF25D-2231-4D1F-98E3-CFB95AAAF87F}"/>
    <cellStyle name="Input [yellow] 6 2" xfId="14542" xr:uid="{9AC65932-E476-4CAD-B39D-DD5A1B6A34E0}"/>
    <cellStyle name="Input [yellow] 6 3" xfId="17308" xr:uid="{D2A53311-CD97-4325-83DC-2C9E926590F9}"/>
    <cellStyle name="Input [yellow] 6 4" xfId="10090" xr:uid="{4FFD3787-CDBB-4876-92E5-2B4B6B3C5493}"/>
    <cellStyle name="Input [yellow] 6 5" xfId="22797" xr:uid="{5E71E54D-51F6-4FB7-8E6C-12806417D6D1}"/>
    <cellStyle name="Input [yellow] 6 6" xfId="10933" xr:uid="{C48505A4-E97D-4DED-A4BD-D07B44DFC9DA}"/>
    <cellStyle name="Input [yellow] 6 7" xfId="10631" xr:uid="{2897700F-6F83-4FA7-B979-6E70B869E261}"/>
    <cellStyle name="Input [yellow] 6 8" xfId="30673" xr:uid="{0265589E-413E-4AB2-A3D4-672E286CB5C0}"/>
    <cellStyle name="Input [yellow] 6 9" xfId="18567" xr:uid="{08F130FA-09A8-48ED-96FB-56BFE0B9893D}"/>
    <cellStyle name="Input [yellow] 7" xfId="11478" xr:uid="{373BBDCB-DEA0-4B15-8A10-8FEDCEEB3CAD}"/>
    <cellStyle name="Input [yellow] 7 10" xfId="20480" xr:uid="{DE24EB60-61AA-45FC-9BC1-420F7FFE3C37}"/>
    <cellStyle name="Input [yellow] 7 11" xfId="24050" xr:uid="{A9911C45-51ED-4F8E-9C49-14B52E3E431C}"/>
    <cellStyle name="Input [yellow] 7 12" xfId="28064" xr:uid="{866BE7E6-34CD-46C2-AE05-E3C2EE4411DE}"/>
    <cellStyle name="Input [yellow] 7 2" xfId="14548" xr:uid="{7D5A2F2E-60FA-46F9-9127-02CB0C500A2F}"/>
    <cellStyle name="Input [yellow] 7 3" xfId="17315" xr:uid="{FDD9BB69-E50A-4610-B4E1-1BB4E927ED12}"/>
    <cellStyle name="Input [yellow] 7 4" xfId="10096" xr:uid="{7C26046F-4C9B-46EC-A3E4-85A758334B95}"/>
    <cellStyle name="Input [yellow] 7 5" xfId="22804" xr:uid="{DEA1EDB1-5A03-4820-A629-E9059C963038}"/>
    <cellStyle name="Input [yellow] 7 6" xfId="10940" xr:uid="{335C169B-9A4B-4B79-853F-3C58C6022AE5}"/>
    <cellStyle name="Input [yellow] 7 7" xfId="10637" xr:uid="{C405A7F0-B977-41FF-B90F-3A0F21FD5142}"/>
    <cellStyle name="Input [yellow] 7 8" xfId="30677" xr:uid="{B6AA6923-CC4F-44CB-B8EE-A02D75771744}"/>
    <cellStyle name="Input [yellow] 7 9" xfId="18578" xr:uid="{681840FB-C8D4-4B27-ADFE-3D7D38C3E143}"/>
    <cellStyle name="Input [yellow] 8" xfId="11485" xr:uid="{8B41ABAD-F97F-4C62-A585-7C48AF782274}"/>
    <cellStyle name="Input [yellow] 8 10" xfId="20583" xr:uid="{CA00CC9C-C536-4524-BFFF-162110DA1235}"/>
    <cellStyle name="Input [yellow] 8 11" xfId="24056" xr:uid="{CF827C65-18F0-40F6-9E5A-3E450109D4FA}"/>
    <cellStyle name="Input [yellow] 8 12" xfId="40489" xr:uid="{9D05263A-4B28-4F38-B23B-B8CA05CF83BA}"/>
    <cellStyle name="Input [yellow] 8 2" xfId="14555" xr:uid="{B7490EF8-167E-45C1-8798-377C6EDE7807}"/>
    <cellStyle name="Input [yellow] 8 3" xfId="17322" xr:uid="{3AEF98F6-B915-4686-9F89-62EED088B0D8}"/>
    <cellStyle name="Input [yellow] 8 4" xfId="10103" xr:uid="{EE940B5C-A432-405B-A58D-9F0EFA4AC77E}"/>
    <cellStyle name="Input [yellow] 8 5" xfId="22811" xr:uid="{C729DA0C-C19D-4D05-80F0-E019AF7E8044}"/>
    <cellStyle name="Input [yellow] 8 6" xfId="10947" xr:uid="{5798E5F1-B343-412D-9F71-8F32B054AEC8}"/>
    <cellStyle name="Input [yellow] 8 7" xfId="10644" xr:uid="{6B65396B-65FA-443F-AE52-9D89DEE61758}"/>
    <cellStyle name="Input [yellow] 8 8" xfId="30683" xr:uid="{67C485D4-DC42-4693-A661-988F737CDB0B}"/>
    <cellStyle name="Input [yellow] 8 9" xfId="18593" xr:uid="{E2F7E08C-912C-4606-9493-D80DBBA7AE49}"/>
    <cellStyle name="Input [yellow] 9" xfId="11619" xr:uid="{B223A46B-4A3B-410B-B07B-D680C7916C72}"/>
    <cellStyle name="Input [yellow] 9 10" xfId="35585" xr:uid="{C64069EC-2FEC-4A69-A8EA-933545CDAE0A}"/>
    <cellStyle name="Input [yellow] 9 11" xfId="38014" xr:uid="{18AAFD2A-9662-4144-B55D-0410F1B5DBC6}"/>
    <cellStyle name="Input [yellow] 9 12" xfId="40604" xr:uid="{E0A9174B-7116-45EC-9150-49BD5E076FE2}"/>
    <cellStyle name="Input [yellow] 9 2" xfId="14674" xr:uid="{3C13C5EF-09A7-419F-A36A-034A31CD9890}"/>
    <cellStyle name="Input [yellow] 9 3" xfId="17449" xr:uid="{7F79669D-F171-4C26-A1D1-132429E2617C}"/>
    <cellStyle name="Input [yellow] 9 4" xfId="20072" xr:uid="{54B98687-1195-47F6-A44A-3F599B77A684}"/>
    <cellStyle name="Input [yellow] 9 5" xfId="22938" xr:uid="{3C75084A-4C9A-477B-B020-4EEED24F3114}"/>
    <cellStyle name="Input [yellow] 9 6" xfId="11087" xr:uid="{E5CBA15D-0C23-4CAC-A57F-E182F3EB9385}"/>
    <cellStyle name="Input [yellow] 9 7" xfId="28104" xr:uid="{5524EAA7-964F-411C-9845-6AB1F6CA324E}"/>
    <cellStyle name="Input [yellow] 9 8" xfId="30779" xr:uid="{BE2B6C2F-4CB2-47B3-ABD7-523771230CC8}"/>
    <cellStyle name="Input [yellow] 9 9" xfId="33181" xr:uid="{A49339B8-2A6E-4252-BE4B-35E227D65F81}"/>
    <cellStyle name="Input 2" xfId="47" xr:uid="{00000000-0005-0000-0000-0000EB1A0000}"/>
    <cellStyle name="Input 2 10" xfId="9747" xr:uid="{00000000-0005-0000-0000-0000EC1A0000}"/>
    <cellStyle name="Input 2 10 10" xfId="12001" xr:uid="{91F5AEF8-DE27-4F4D-B5C7-80EE33AE03A2}"/>
    <cellStyle name="Input 2 10 10 10" xfId="35933" xr:uid="{E74605E9-F494-4409-BC34-5CB450C8EB74}"/>
    <cellStyle name="Input 2 10 10 11" xfId="38375" xr:uid="{77BB29C9-C172-4388-B8C0-6367A70CBD70}"/>
    <cellStyle name="Input 2 10 10 12" xfId="40971" xr:uid="{CBB85C05-87AF-4DA8-80B2-1C3E975ED203}"/>
    <cellStyle name="Input 2 10 10 2" xfId="15054" xr:uid="{31F312B6-9FAD-4DF7-886C-C45C7B9BE194}"/>
    <cellStyle name="Input 2 10 10 3" xfId="17827" xr:uid="{76A44D6A-56A9-43AB-83B5-A419D47E3628}"/>
    <cellStyle name="Input 2 10 10 4" xfId="20450" xr:uid="{4DFEC714-B530-4807-B905-C46EFDA3E9A1}"/>
    <cellStyle name="Input 2 10 10 5" xfId="23310" xr:uid="{19500A9C-321A-43AB-BC79-AEB10C1D68BC}"/>
    <cellStyle name="Input 2 10 10 6" xfId="25867" xr:uid="{D844EE82-9770-48BB-B867-B88336DCB556}"/>
    <cellStyle name="Input 2 10 10 7" xfId="28468" xr:uid="{DEC6839F-B469-4ABB-BAE2-4AB85D126EB3}"/>
    <cellStyle name="Input 2 10 10 8" xfId="31143" xr:uid="{2EC861F4-F3B3-4999-981D-2B96279807A4}"/>
    <cellStyle name="Input 2 10 10 9" xfId="33542" xr:uid="{C2CA041D-5944-4F50-9BED-A09899B276FD}"/>
    <cellStyle name="Input 2 10 11" xfId="13326" xr:uid="{312E99BE-2187-43A1-9C17-AA4710B4E271}"/>
    <cellStyle name="Input 2 10 11 10" xfId="37049" xr:uid="{DC833252-C5BB-4130-A080-44760EB7AC40}"/>
    <cellStyle name="Input 2 10 11 11" xfId="39542" xr:uid="{9D4CF4F8-C2FE-49BD-B7C1-D3605B40F937}"/>
    <cellStyle name="Input 2 10 11 12" xfId="42189" xr:uid="{B422FF7B-43B2-4396-80AE-846D045D6275}"/>
    <cellStyle name="Input 2 10 11 2" xfId="16347" xr:uid="{4E177B04-A416-420A-85F9-8F22A2F9756F}"/>
    <cellStyle name="Input 2 10 11 3" xfId="19087" xr:uid="{E06A42BC-AEAE-4B78-929D-2CDA27F1AF01}"/>
    <cellStyle name="Input 2 10 11 4" xfId="21761" xr:uid="{BC599203-4CB5-4601-A326-5343F8650BC8}"/>
    <cellStyle name="Input 2 10 11 5" xfId="24584" xr:uid="{C4986B2F-67E6-4994-8F5E-01BACAC1DC27}"/>
    <cellStyle name="Input 2 10 11 6" xfId="27152" xr:uid="{4C3B379E-C0AE-47FA-9347-3F0AB30AE94D}"/>
    <cellStyle name="Input 2 10 11 7" xfId="29699" xr:uid="{3DB4DB2A-D9E6-4386-8598-AA3033925E0F}"/>
    <cellStyle name="Input 2 10 11 8" xfId="32213" xr:uid="{330C8FAE-BAE8-429F-ACDC-208DBF8D9CAE}"/>
    <cellStyle name="Input 2 10 11 9" xfId="34613" xr:uid="{C6328CE2-4410-4A24-B8BD-4F39C8C558EB}"/>
    <cellStyle name="Input 2 10 12" xfId="13384" xr:uid="{A115B78C-8E0C-4197-9047-4ACEBE23F51D}"/>
    <cellStyle name="Input 2 10 12 10" xfId="37107" xr:uid="{007192EC-509A-46B6-88E4-1EB161E8C3D0}"/>
    <cellStyle name="Input 2 10 12 11" xfId="39600" xr:uid="{F17A9C3B-9A72-42A0-A77B-914E08BE7BC2}"/>
    <cellStyle name="Input 2 10 12 12" xfId="42247" xr:uid="{D54D85AA-3BC4-42C0-9AC6-3BE3E91BC4C8}"/>
    <cellStyle name="Input 2 10 12 2" xfId="16405" xr:uid="{5B8550C0-058A-44CF-BCB9-65C6B3FB64A1}"/>
    <cellStyle name="Input 2 10 12 3" xfId="19145" xr:uid="{25171DD1-9299-4C57-BDEF-DB0EFACA710E}"/>
    <cellStyle name="Input 2 10 12 4" xfId="21819" xr:uid="{3F1516E5-5A38-442A-AB38-C953C07489DD}"/>
    <cellStyle name="Input 2 10 12 5" xfId="24642" xr:uid="{8B10392F-C209-4995-A5A1-7FC8E0A94F3A}"/>
    <cellStyle name="Input 2 10 12 6" xfId="27210" xr:uid="{A834A524-755A-4E92-A60C-F3B94CA2A938}"/>
    <cellStyle name="Input 2 10 12 7" xfId="29757" xr:uid="{D9B1F80E-900E-4C0B-A8CD-DC77AD37E2D2}"/>
    <cellStyle name="Input 2 10 12 8" xfId="32271" xr:uid="{95D9DDF1-30DD-4FE4-A82E-43C50832300C}"/>
    <cellStyle name="Input 2 10 12 9" xfId="34671" xr:uid="{A2FA2187-9A6E-48A0-9E9B-CA153955AB52}"/>
    <cellStyle name="Input 2 10 13" xfId="13408" xr:uid="{8AF29961-0465-4694-9A9F-3AE48FDFC78D}"/>
    <cellStyle name="Input 2 10 13 10" xfId="37131" xr:uid="{E0152EE3-72E9-4530-8279-98BD07AA60A8}"/>
    <cellStyle name="Input 2 10 13 11" xfId="39624" xr:uid="{8F31365D-8CD4-4A15-830C-B1B602B3FEE6}"/>
    <cellStyle name="Input 2 10 13 12" xfId="42271" xr:uid="{BE4E569B-2A9B-4C43-B7FA-992309BA61DE}"/>
    <cellStyle name="Input 2 10 13 2" xfId="16429" xr:uid="{71D210C8-90E7-4451-8F80-62D2DEC881E9}"/>
    <cellStyle name="Input 2 10 13 3" xfId="19169" xr:uid="{7CBCB6E8-146B-4F50-8705-2276F27DFEAB}"/>
    <cellStyle name="Input 2 10 13 4" xfId="21843" xr:uid="{BFA54E0B-B35D-4C77-918F-8A8397B3FD79}"/>
    <cellStyle name="Input 2 10 13 5" xfId="24666" xr:uid="{D9E5B187-A039-43BD-877E-04020697345D}"/>
    <cellStyle name="Input 2 10 13 6" xfId="27234" xr:uid="{32A154B8-195B-4670-A9D0-9F2700BBC68A}"/>
    <cellStyle name="Input 2 10 13 7" xfId="29781" xr:uid="{05E6B987-64C6-4505-AEC6-EEAE973C1A86}"/>
    <cellStyle name="Input 2 10 13 8" xfId="32295" xr:uid="{0E5B9F31-BD7D-4B0A-835A-3D86A2D82B1D}"/>
    <cellStyle name="Input 2 10 13 9" xfId="34695" xr:uid="{1484179B-5DBB-4459-8597-5EC30F08326B}"/>
    <cellStyle name="Input 2 10 14" xfId="13463" xr:uid="{9ED9C19F-F299-46A6-9583-7FE49D0FBAE0}"/>
    <cellStyle name="Input 2 10 14 10" xfId="37186" xr:uid="{9DD374E4-B8CA-4016-8C1B-5F3162BA3FA4}"/>
    <cellStyle name="Input 2 10 14 11" xfId="39679" xr:uid="{DAEED11F-A411-4B6E-BA50-A0E9478DBE9C}"/>
    <cellStyle name="Input 2 10 14 12" xfId="42326" xr:uid="{6D0E2A0C-B4F2-4A89-99E9-5EC365FF1D78}"/>
    <cellStyle name="Input 2 10 14 2" xfId="16484" xr:uid="{E73B7C99-935A-4541-BBE7-BC45ED92B082}"/>
    <cellStyle name="Input 2 10 14 3" xfId="19224" xr:uid="{4E7294FD-3882-4530-88F9-F4BA7ED98587}"/>
    <cellStyle name="Input 2 10 14 4" xfId="21898" xr:uid="{B3E3F18D-C05D-46E4-8EAD-141DE5A798B2}"/>
    <cellStyle name="Input 2 10 14 5" xfId="24721" xr:uid="{3146374E-8802-4BAB-93F4-E547AEBD0B36}"/>
    <cellStyle name="Input 2 10 14 6" xfId="27289" xr:uid="{0A7C1F8F-9B56-4ACD-B449-C8B4E5491FDA}"/>
    <cellStyle name="Input 2 10 14 7" xfId="29836" xr:uid="{C726D51A-1774-48D9-9463-039ADEE91345}"/>
    <cellStyle name="Input 2 10 14 8" xfId="32350" xr:uid="{4B3BEB3D-B5BE-4E2C-BA12-4BCCDD46F797}"/>
    <cellStyle name="Input 2 10 14 9" xfId="34750" xr:uid="{C6494CAE-DF38-4BDF-87FD-79BFC052A2C5}"/>
    <cellStyle name="Input 2 10 15" xfId="13522" xr:uid="{9F4008C2-06E6-4D4C-9E1C-CC7D5A961BB5}"/>
    <cellStyle name="Input 2 10 15 10" xfId="37245" xr:uid="{CE2BA8E3-494A-423C-8F7F-C11F68A3DA1D}"/>
    <cellStyle name="Input 2 10 15 11" xfId="39738" xr:uid="{3484B8B0-D011-45D1-8114-A941BB19BA60}"/>
    <cellStyle name="Input 2 10 15 12" xfId="42385" xr:uid="{75E2F191-F308-4F6F-9FE6-92BF7FD13B5D}"/>
    <cellStyle name="Input 2 10 15 2" xfId="16543" xr:uid="{E1A000F6-F42D-4C73-B88D-9AE9FEB81B97}"/>
    <cellStyle name="Input 2 10 15 3" xfId="19283" xr:uid="{CABEA319-7A31-4AFA-A174-B2941D61DB1F}"/>
    <cellStyle name="Input 2 10 15 4" xfId="21957" xr:uid="{E7A20E5C-CB27-41C4-AF90-CB0BA4F9A4A4}"/>
    <cellStyle name="Input 2 10 15 5" xfId="24780" xr:uid="{AA879E7D-D49C-4229-B706-9B6F6B6DFF93}"/>
    <cellStyle name="Input 2 10 15 6" xfId="27348" xr:uid="{65370C68-82D6-4FE3-AEE7-5F245E1323C8}"/>
    <cellStyle name="Input 2 10 15 7" xfId="29895" xr:uid="{51AAE1FB-B01A-4614-B434-2FE537AED632}"/>
    <cellStyle name="Input 2 10 15 8" xfId="32409" xr:uid="{7F5124C3-343D-4CD9-98B0-93CD657A2354}"/>
    <cellStyle name="Input 2 10 15 9" xfId="34809" xr:uid="{921AC1E2-1A65-48F4-AC77-BCB13C3B1043}"/>
    <cellStyle name="Input 2 10 16" xfId="13569" xr:uid="{44ED127F-19F0-4B32-ABC9-9F6A2B515F59}"/>
    <cellStyle name="Input 2 10 16 10" xfId="37292" xr:uid="{6AB52D99-5162-4AD3-B9F7-6DCCFD3FDDA5}"/>
    <cellStyle name="Input 2 10 16 11" xfId="39785" xr:uid="{BDC13BF4-45EF-4E25-9EC0-D863ADB386C2}"/>
    <cellStyle name="Input 2 10 16 12" xfId="42432" xr:uid="{FD9A09DD-095E-469F-9450-82760C39B6DB}"/>
    <cellStyle name="Input 2 10 16 2" xfId="16590" xr:uid="{4A540718-FD11-4528-B0E1-D1185E7A4A5D}"/>
    <cellStyle name="Input 2 10 16 3" xfId="19330" xr:uid="{0A056058-60CA-468E-89FF-43E9E4F92AEE}"/>
    <cellStyle name="Input 2 10 16 4" xfId="22004" xr:uid="{14A7B8D8-6C31-46BC-A15D-65C3690E43E7}"/>
    <cellStyle name="Input 2 10 16 5" xfId="24827" xr:uid="{D520E920-AA42-47BA-8D12-A5FED01A24D7}"/>
    <cellStyle name="Input 2 10 16 6" xfId="27395" xr:uid="{B288EE10-69F8-4C3A-AF53-313F624D0F0A}"/>
    <cellStyle name="Input 2 10 16 7" xfId="29942" xr:uid="{3CA4979A-0F4D-4895-A8CD-71E93E0E2F1F}"/>
    <cellStyle name="Input 2 10 16 8" xfId="32456" xr:uid="{57390DCE-11F6-41EA-A849-869B55C796F3}"/>
    <cellStyle name="Input 2 10 16 9" xfId="34856" xr:uid="{28B6063A-A03C-441C-9DDB-EEE114139EAF}"/>
    <cellStyle name="Input 2 10 17" xfId="13618" xr:uid="{0958E4E6-D53D-4B24-A684-6465C693D329}"/>
    <cellStyle name="Input 2 10 17 10" xfId="37341" xr:uid="{187D2E6A-F0E3-454D-A521-4FB4D74C2334}"/>
    <cellStyle name="Input 2 10 17 11" xfId="39834" xr:uid="{CEAB57F4-4B22-4E6E-9C0C-53A449D673BC}"/>
    <cellStyle name="Input 2 10 17 12" xfId="42481" xr:uid="{A895D01F-E9F2-4EAE-9318-802442E1A6FD}"/>
    <cellStyle name="Input 2 10 17 2" xfId="16639" xr:uid="{27E33FB4-3090-4ABF-9092-8243CD6D9E09}"/>
    <cellStyle name="Input 2 10 17 3" xfId="19379" xr:uid="{E7AFBA34-4232-4E15-849B-67EC4607A34C}"/>
    <cellStyle name="Input 2 10 17 4" xfId="22053" xr:uid="{5CBFF51F-4484-428C-9416-DD2BD11DB179}"/>
    <cellStyle name="Input 2 10 17 5" xfId="24876" xr:uid="{475D47B0-25C6-43DA-9427-8E7272641F25}"/>
    <cellStyle name="Input 2 10 17 6" xfId="27444" xr:uid="{8B75B2C2-BBF4-42BA-AA3E-7A60CB8D6A7A}"/>
    <cellStyle name="Input 2 10 17 7" xfId="29991" xr:uid="{9F53B050-B3D4-4A70-B48E-FB30044E511C}"/>
    <cellStyle name="Input 2 10 17 8" xfId="32505" xr:uid="{83CEC6E9-3118-43A0-B90E-AEAFE20BD5E8}"/>
    <cellStyle name="Input 2 10 17 9" xfId="34905" xr:uid="{3BB383FF-7AD6-477C-80B5-E9F2F6431DD1}"/>
    <cellStyle name="Input 2 10 18" xfId="13648" xr:uid="{683E652B-EC9A-4877-BB39-4C32C954AA32}"/>
    <cellStyle name="Input 2 10 18 10" xfId="37371" xr:uid="{4B0CA164-C596-4ED3-97AB-C5883E007D7F}"/>
    <cellStyle name="Input 2 10 18 11" xfId="39864" xr:uid="{484ED873-C92A-4083-ABA4-2E71717A7612}"/>
    <cellStyle name="Input 2 10 18 12" xfId="42511" xr:uid="{B4971F02-902B-41FA-89A0-07D1BC8C30E0}"/>
    <cellStyle name="Input 2 10 18 2" xfId="16669" xr:uid="{C0E52DE6-31CC-42FA-9B92-03DD87ED888A}"/>
    <cellStyle name="Input 2 10 18 3" xfId="19409" xr:uid="{9D3BEA79-2A35-439D-BF0B-2C49B36D1BCB}"/>
    <cellStyle name="Input 2 10 18 4" xfId="22083" xr:uid="{2738D316-C93E-4E89-B778-452A94DD978B}"/>
    <cellStyle name="Input 2 10 18 5" xfId="24906" xr:uid="{A984AC73-6203-4FA7-BB1B-B2033295650C}"/>
    <cellStyle name="Input 2 10 18 6" xfId="27474" xr:uid="{35D406A2-8896-4E57-98F9-5C56E45D1B38}"/>
    <cellStyle name="Input 2 10 18 7" xfId="30021" xr:uid="{7982392B-B419-4C48-B5B0-572B1689C895}"/>
    <cellStyle name="Input 2 10 18 8" xfId="32535" xr:uid="{6F3F2176-1CF7-435E-9BAF-55FD68DDAC0B}"/>
    <cellStyle name="Input 2 10 18 9" xfId="34935" xr:uid="{567246E0-D455-4A42-A92A-A664F4DE9B0E}"/>
    <cellStyle name="Input 2 10 19" xfId="13225" xr:uid="{E4249EA7-08F9-49FB-B8CC-BAA723EA0A38}"/>
    <cellStyle name="Input 2 10 19 10" xfId="36951" xr:uid="{3D00AF78-CB5B-45BC-AD58-8AAA20D3912C}"/>
    <cellStyle name="Input 2 10 19 11" xfId="39443" xr:uid="{3FA31E7D-4200-4FF0-BD7B-859D49F7EFE8}"/>
    <cellStyle name="Input 2 10 19 12" xfId="42090" xr:uid="{FF82B533-6B29-44EF-8E6D-F700AFDC3A9F}"/>
    <cellStyle name="Input 2 10 19 2" xfId="16246" xr:uid="{BC217714-673F-46BC-9936-EF0E7A0B5B08}"/>
    <cellStyle name="Input 2 10 19 3" xfId="18987" xr:uid="{05F7F4D1-9C4C-4E77-99C5-13BD3BD10C79}"/>
    <cellStyle name="Input 2 10 19 4" xfId="21660" xr:uid="{BFF6842A-1E80-45C3-8D56-5A6092DA44E3}"/>
    <cellStyle name="Input 2 10 19 5" xfId="24483" xr:uid="{C93709EC-BFF9-43F1-80DF-30F6B27466AA}"/>
    <cellStyle name="Input 2 10 19 6" xfId="27051" xr:uid="{FFA5B435-F4DD-4885-8FB2-7ACE188B92F1}"/>
    <cellStyle name="Input 2 10 19 7" xfId="29598" xr:uid="{0E6950D8-8111-4291-A97B-38F410E1EF08}"/>
    <cellStyle name="Input 2 10 19 8" xfId="32113" xr:uid="{75B9A125-3B25-49A6-A6D2-A196284913F4}"/>
    <cellStyle name="Input 2 10 19 9" xfId="34512" xr:uid="{C10B76BB-C502-4509-B3AF-938C49F4866E}"/>
    <cellStyle name="Input 2 10 2" xfId="11756" xr:uid="{535FCD0A-BEC7-4ABD-A4ED-B5081A439166}"/>
    <cellStyle name="Input 2 10 2 10" xfId="35700" xr:uid="{CFC9CA1F-6E1D-4837-8F88-BE782479BCFF}"/>
    <cellStyle name="Input 2 10 2 11" xfId="38134" xr:uid="{E724AC83-4A67-43BD-AA23-305442718EC4}"/>
    <cellStyle name="Input 2 10 2 12" xfId="40728" xr:uid="{4C77F596-6886-418F-8C4F-2B47A04AB7CA}"/>
    <cellStyle name="Input 2 10 2 2" xfId="14809" xr:uid="{E581E455-B730-4564-BD4C-88DE3EDC76CA}"/>
    <cellStyle name="Input 2 10 2 3" xfId="17583" xr:uid="{05D28552-B65E-45B3-BC48-5E595818B823}"/>
    <cellStyle name="Input 2 10 2 4" xfId="20206" xr:uid="{864378DD-D2E7-4513-B7AC-E9419C167D0A}"/>
    <cellStyle name="Input 2 10 2 5" xfId="23065" xr:uid="{DE101BE3-0335-478F-99A5-CEEC50E6726E}"/>
    <cellStyle name="Input 2 10 2 6" xfId="25624" xr:uid="{017D2015-EC7E-4024-B79A-AA966F4D2B16}"/>
    <cellStyle name="Input 2 10 2 7" xfId="28227" xr:uid="{A9BED527-7106-40A6-B451-627567D38BBF}"/>
    <cellStyle name="Input 2 10 2 8" xfId="30900" xr:uid="{C6F56D16-8BCF-4E97-9870-7E982EA802FA}"/>
    <cellStyle name="Input 2 10 2 9" xfId="33299" xr:uid="{D3EF8111-8EE0-40DE-934B-3482C1A8EEA5}"/>
    <cellStyle name="Input 2 10 20" xfId="13728" xr:uid="{88A747E7-0966-490F-B324-15A25B71139D}"/>
    <cellStyle name="Input 2 10 20 10" xfId="37451" xr:uid="{6EBFB44C-4B05-469E-8E07-8C2F8C10D062}"/>
    <cellStyle name="Input 2 10 20 11" xfId="39944" xr:uid="{3B2051B9-5CCF-44A2-BC16-CDB7F94E18D8}"/>
    <cellStyle name="Input 2 10 20 12" xfId="42591" xr:uid="{A56CCA1A-B1F8-41D2-8AF8-E55BE0450E88}"/>
    <cellStyle name="Input 2 10 20 2" xfId="16749" xr:uid="{8D97E212-752C-42ED-BE11-6B2B7076CAFC}"/>
    <cellStyle name="Input 2 10 20 3" xfId="19489" xr:uid="{C9DC36DF-3F1E-456B-9EB7-7CA202B4166F}"/>
    <cellStyle name="Input 2 10 20 4" xfId="22163" xr:uid="{D9657640-8983-4F75-A6DD-A50C9C3A9CDB}"/>
    <cellStyle name="Input 2 10 20 5" xfId="24986" xr:uid="{4674E44E-8AF3-49C7-8AA5-29E358D97D5A}"/>
    <cellStyle name="Input 2 10 20 6" xfId="27554" xr:uid="{6CE5B162-FE13-4857-A818-317B3DDAD4EB}"/>
    <cellStyle name="Input 2 10 20 7" xfId="30101" xr:uid="{7DF385C9-D03A-42BF-A6D7-E98D698918EB}"/>
    <cellStyle name="Input 2 10 20 8" xfId="32615" xr:uid="{698850F1-8B5E-4C3B-BDBC-88DCD15DBB6D}"/>
    <cellStyle name="Input 2 10 20 9" xfId="35015" xr:uid="{D8900058-DA8E-46C1-B4C0-5C851B7693A5}"/>
    <cellStyle name="Input 2 10 21" xfId="13790" xr:uid="{D5BD13B2-3A45-4712-BE74-69ADC2D3A5B1}"/>
    <cellStyle name="Input 2 10 21 10" xfId="37513" xr:uid="{455F3B33-A633-45D1-9468-C4FBA7037209}"/>
    <cellStyle name="Input 2 10 21 11" xfId="40006" xr:uid="{98CA2BD8-F274-43CA-8120-67E731E21619}"/>
    <cellStyle name="Input 2 10 21 12" xfId="42653" xr:uid="{DD19A8C1-FDE6-4BDE-BBB0-FA9F0AA98008}"/>
    <cellStyle name="Input 2 10 21 2" xfId="16811" xr:uid="{23E94BFD-146E-48D7-9891-3254533E6E8A}"/>
    <cellStyle name="Input 2 10 21 3" xfId="19551" xr:uid="{20A2A0FE-1BA5-4ED4-8B8E-0D96E078D383}"/>
    <cellStyle name="Input 2 10 21 4" xfId="22225" xr:uid="{A1E1352C-E776-4AE2-AB4C-F43B22E9A924}"/>
    <cellStyle name="Input 2 10 21 5" xfId="25048" xr:uid="{305D29BE-D03B-4785-9A0D-F3237D176AF9}"/>
    <cellStyle name="Input 2 10 21 6" xfId="27616" xr:uid="{0F51A0EB-F080-4C92-ABEA-C88827B7C54D}"/>
    <cellStyle name="Input 2 10 21 7" xfId="30163" xr:uid="{EA358B06-4A12-4097-9D02-DD7984DAE58C}"/>
    <cellStyle name="Input 2 10 21 8" xfId="32677" xr:uid="{8CD308A9-0D35-4EBC-92C9-1A1E03BA7151}"/>
    <cellStyle name="Input 2 10 21 9" xfId="35077" xr:uid="{FF566755-3E70-45F1-88C8-79D0266A8006}"/>
    <cellStyle name="Input 2 10 22" xfId="13244" xr:uid="{C7AF5F5B-D751-4E7C-9D56-239F1A2E3A2C}"/>
    <cellStyle name="Input 2 10 22 10" xfId="36970" xr:uid="{749C8855-70B4-4315-9061-5C26C882E750}"/>
    <cellStyle name="Input 2 10 22 11" xfId="39462" xr:uid="{B5FDFA42-1F44-4A3F-96B8-9DDA6E82EFC2}"/>
    <cellStyle name="Input 2 10 22 12" xfId="42109" xr:uid="{CCE70A96-3860-42E3-B6CD-32D899F1792F}"/>
    <cellStyle name="Input 2 10 22 2" xfId="16265" xr:uid="{9FC051C2-3491-4159-97C6-B3C1E8E29E96}"/>
    <cellStyle name="Input 2 10 22 3" xfId="19006" xr:uid="{7EAA2F0F-9A2A-4715-89F7-E3BEBD78B694}"/>
    <cellStyle name="Input 2 10 22 4" xfId="21679" xr:uid="{CD88922C-39C2-45CB-B27E-CBD0A0C7616A}"/>
    <cellStyle name="Input 2 10 22 5" xfId="24502" xr:uid="{5EAF5A76-FEBE-472B-AF50-2BD0FC642546}"/>
    <cellStyle name="Input 2 10 22 6" xfId="27070" xr:uid="{FEBA128B-E864-4088-B28E-6FBCEB0CBC07}"/>
    <cellStyle name="Input 2 10 22 7" xfId="29617" xr:uid="{890E6DA1-046C-4A0F-9E4A-3D42FF40A982}"/>
    <cellStyle name="Input 2 10 22 8" xfId="32132" xr:uid="{0B531DB7-5DDB-4A2D-AC28-2B0B56744EA4}"/>
    <cellStyle name="Input 2 10 22 9" xfId="34531" xr:uid="{48D1D1E3-FF51-44BB-A71D-3FE5C7B50F4B}"/>
    <cellStyle name="Input 2 10 23" xfId="13298" xr:uid="{4110F689-812F-4A68-B830-6FE9EA303ED9}"/>
    <cellStyle name="Input 2 10 23 10" xfId="37022" xr:uid="{654242D4-641F-497D-ABA3-3B78F82329EE}"/>
    <cellStyle name="Input 2 10 23 11" xfId="39514" xr:uid="{4AB85874-6594-4422-A114-D70B0DDC55C1}"/>
    <cellStyle name="Input 2 10 23 12" xfId="42161" xr:uid="{7A8DCCC1-D582-4418-BD6D-F850010ED8DE}"/>
    <cellStyle name="Input 2 10 23 2" xfId="16319" xr:uid="{FA6EE353-AA06-462F-BD00-64CAD17F68C5}"/>
    <cellStyle name="Input 2 10 23 3" xfId="19060" xr:uid="{1E802AE8-E0F9-425F-924B-D02256D20F56}"/>
    <cellStyle name="Input 2 10 23 4" xfId="21733" xr:uid="{E35DFF3B-A140-4671-85D3-55F8ED2C593A}"/>
    <cellStyle name="Input 2 10 23 5" xfId="24556" xr:uid="{12C85F01-B7D9-448C-AF0C-73E98D6EA5F0}"/>
    <cellStyle name="Input 2 10 23 6" xfId="27124" xr:uid="{3CA0B6F7-1B3A-4712-8F18-CE0AF86DA83D}"/>
    <cellStyle name="Input 2 10 23 7" xfId="29671" xr:uid="{03FB03AD-822F-4090-A4D8-FC6228D66054}"/>
    <cellStyle name="Input 2 10 23 8" xfId="32186" xr:uid="{E50413A9-51D6-4BAB-AC6B-77CF2268B233}"/>
    <cellStyle name="Input 2 10 23 9" xfId="34585" xr:uid="{FBF04D34-6849-4E15-AFD5-7F8F0BB20E7E}"/>
    <cellStyle name="Input 2 10 24" xfId="13886" xr:uid="{3B55F814-3BC0-4D1E-A525-985C672EA1C4}"/>
    <cellStyle name="Input 2 10 24 10" xfId="37609" xr:uid="{1B32E06D-16A8-449C-976E-F36B3E54141B}"/>
    <cellStyle name="Input 2 10 24 11" xfId="40102" xr:uid="{EFD49833-CB7F-4FE3-9660-33808147BC83}"/>
    <cellStyle name="Input 2 10 24 12" xfId="42749" xr:uid="{6A7D58DD-1D85-4731-8281-954B170FA285}"/>
    <cellStyle name="Input 2 10 24 2" xfId="16907" xr:uid="{71E3C708-3E9A-4EAD-AC5E-29032B8B549A}"/>
    <cellStyle name="Input 2 10 24 3" xfId="19647" xr:uid="{963BD4E8-DF68-4169-9532-E2AC660CBB8B}"/>
    <cellStyle name="Input 2 10 24 4" xfId="22321" xr:uid="{7E1133F5-8868-4FD2-A526-79322585530E}"/>
    <cellStyle name="Input 2 10 24 5" xfId="25144" xr:uid="{DF91D5FC-25D4-4EE7-9210-3B4CD4D17409}"/>
    <cellStyle name="Input 2 10 24 6" xfId="27712" xr:uid="{A1C80EC8-3217-4CD9-92F4-95C0196A733A}"/>
    <cellStyle name="Input 2 10 24 7" xfId="30259" xr:uid="{1B71E68D-BF27-40E5-BC52-00EBD8B16D9A}"/>
    <cellStyle name="Input 2 10 24 8" xfId="32773" xr:uid="{33A08C4C-593D-4546-A8B8-14788BD960BD}"/>
    <cellStyle name="Input 2 10 24 9" xfId="35173" xr:uid="{4A5BD636-A7B2-40EC-BB12-218543763673}"/>
    <cellStyle name="Input 2 10 25" xfId="13290" xr:uid="{1A7BF4C9-DCA0-486B-BA19-96E9C1EE233D}"/>
    <cellStyle name="Input 2 10 25 10" xfId="37015" xr:uid="{0CE2F585-CE46-4B0F-92A6-50659970A894}"/>
    <cellStyle name="Input 2 10 25 11" xfId="39507" xr:uid="{19EB3F2E-9686-4E0E-9D47-BA9AC1E85099}"/>
    <cellStyle name="Input 2 10 25 12" xfId="42154" xr:uid="{E9035A0F-FE71-44F1-9C5C-98D4D1A71061}"/>
    <cellStyle name="Input 2 10 25 2" xfId="16311" xr:uid="{DB37337D-6BCB-4913-AB79-A506CF589AD8}"/>
    <cellStyle name="Input 2 10 25 3" xfId="19052" xr:uid="{7966E6BF-60F8-4AC3-A17A-FF14DCE5253D}"/>
    <cellStyle name="Input 2 10 25 4" xfId="21725" xr:uid="{5D5A63EF-3650-4887-B05C-123C4136C9D5}"/>
    <cellStyle name="Input 2 10 25 5" xfId="24548" xr:uid="{B5DEA926-4B47-4A11-B880-BD14D4018E5F}"/>
    <cellStyle name="Input 2 10 25 6" xfId="27116" xr:uid="{285385B1-9F93-409D-AC1E-F079E024A7FB}"/>
    <cellStyle name="Input 2 10 25 7" xfId="29663" xr:uid="{F1DD8E82-F65D-4D24-B10C-0498DD34A3D8}"/>
    <cellStyle name="Input 2 10 25 8" xfId="32178" xr:uid="{044814CA-7829-4023-8048-B3B25FDE7CE8}"/>
    <cellStyle name="Input 2 10 25 9" xfId="34577" xr:uid="{8506CB59-43E4-4FCB-8EBB-F2440943056E}"/>
    <cellStyle name="Input 2 10 26" xfId="13929" xr:uid="{52CD5662-CD39-4C1C-AD60-E66280161282}"/>
    <cellStyle name="Input 2 10 26 10" xfId="37652" xr:uid="{C8A62BAF-184D-453F-B193-8AB2CF3F184D}"/>
    <cellStyle name="Input 2 10 26 11" xfId="40145" xr:uid="{6DCAE074-3AC2-43E2-8829-E786B6578A93}"/>
    <cellStyle name="Input 2 10 26 12" xfId="42792" xr:uid="{82C0FE16-5124-45AC-A110-90DFC0091B9E}"/>
    <cellStyle name="Input 2 10 26 2" xfId="16950" xr:uid="{9D150C8D-19DE-4EF5-8907-43007F90CE5C}"/>
    <cellStyle name="Input 2 10 26 3" xfId="19690" xr:uid="{7DB12503-3C8B-4E9A-8D84-1035DBA4767C}"/>
    <cellStyle name="Input 2 10 26 4" xfId="22364" xr:uid="{F41C0CEB-056B-41A8-9D13-84FBFA554252}"/>
    <cellStyle name="Input 2 10 26 5" xfId="25187" xr:uid="{F178EEC8-94E5-47B0-BC95-21934E4EECDD}"/>
    <cellStyle name="Input 2 10 26 6" xfId="27755" xr:uid="{B30DB211-297D-4B69-8F6D-EAF0A4CBE6F9}"/>
    <cellStyle name="Input 2 10 26 7" xfId="30302" xr:uid="{11CD18F9-0462-4711-8D0F-323D3FD9D415}"/>
    <cellStyle name="Input 2 10 26 8" xfId="32816" xr:uid="{77841E27-5482-4666-8C88-40D0716062B8}"/>
    <cellStyle name="Input 2 10 26 9" xfId="35216" xr:uid="{C8201C7E-897A-4BD1-83D4-50391B4AA232}"/>
    <cellStyle name="Input 2 10 27" xfId="13507" xr:uid="{397F20D6-A052-4741-8BC8-6B774E2436A8}"/>
    <cellStyle name="Input 2 10 27 10" xfId="37230" xr:uid="{301984D9-36AA-4861-8B3B-DC83F6DF5B06}"/>
    <cellStyle name="Input 2 10 27 11" xfId="39723" xr:uid="{F3116A4D-F0D2-4FC6-B90C-2CEC21E5880B}"/>
    <cellStyle name="Input 2 10 27 12" xfId="42370" xr:uid="{FB59A2E5-FD41-4B6C-ABC8-9D3FCE9A6B0C}"/>
    <cellStyle name="Input 2 10 27 2" xfId="16528" xr:uid="{A59E2C59-320E-4498-95C4-61C26188EC4D}"/>
    <cellStyle name="Input 2 10 27 3" xfId="19268" xr:uid="{A2BA6B75-42AC-498D-A2E1-3B54E0CB0D27}"/>
    <cellStyle name="Input 2 10 27 4" xfId="21942" xr:uid="{91AB31C8-77F9-4950-8405-DFA46C40335D}"/>
    <cellStyle name="Input 2 10 27 5" xfId="24765" xr:uid="{35DD836E-65B7-4810-B59A-BD040230F7AB}"/>
    <cellStyle name="Input 2 10 27 6" xfId="27333" xr:uid="{E7F854C7-8C5C-4241-AC8E-42749AEB7930}"/>
    <cellStyle name="Input 2 10 27 7" xfId="29880" xr:uid="{CCC4E76C-BB0A-44BA-8961-6E3F148A3C3C}"/>
    <cellStyle name="Input 2 10 27 8" xfId="32394" xr:uid="{309BA213-28E0-42FF-9EB4-4EDE372F8F64}"/>
    <cellStyle name="Input 2 10 27 9" xfId="34794" xr:uid="{7404B2D2-63C3-4C9E-A5CC-62BAB9AE5C91}"/>
    <cellStyle name="Input 2 10 28" xfId="13998" xr:uid="{864711B4-E526-4616-9821-8B273A6C9B6A}"/>
    <cellStyle name="Input 2 10 28 10" xfId="37721" xr:uid="{C5A32592-4AFB-4042-B420-A0A843A0AFCD}"/>
    <cellStyle name="Input 2 10 28 11" xfId="40214" xr:uid="{8DF60097-0F1F-476D-B514-23B4DA2A05D4}"/>
    <cellStyle name="Input 2 10 28 12" xfId="42861" xr:uid="{847F8392-4810-455B-8F84-8D1BF3ABE16E}"/>
    <cellStyle name="Input 2 10 28 2" xfId="17019" xr:uid="{1F0C3D17-FC61-49DA-B137-DEBFE17439AC}"/>
    <cellStyle name="Input 2 10 28 3" xfId="19759" xr:uid="{C25D1F2A-4895-4920-A706-9ABE9C4E8F48}"/>
    <cellStyle name="Input 2 10 28 4" xfId="22433" xr:uid="{49A3E85A-A73C-4E3E-9601-92E039420987}"/>
    <cellStyle name="Input 2 10 28 5" xfId="25256" xr:uid="{6F4F302F-16E1-4AD9-8A58-2C7EB87590B1}"/>
    <cellStyle name="Input 2 10 28 6" xfId="27824" xr:uid="{AF3077A6-642A-4C67-A639-92FD5DDF45E2}"/>
    <cellStyle name="Input 2 10 28 7" xfId="30371" xr:uid="{203CD609-038E-425B-9F9B-E667D80D4BB2}"/>
    <cellStyle name="Input 2 10 28 8" xfId="32885" xr:uid="{E2E8D10E-EF6E-4C4A-85A4-6DF1876AABEA}"/>
    <cellStyle name="Input 2 10 28 9" xfId="35285" xr:uid="{BC6F8300-7743-4071-BC6A-02FE1497EF04}"/>
    <cellStyle name="Input 2 10 29" xfId="14026" xr:uid="{1A9D0399-2D5C-4228-9ECA-82343EB5B9F7}"/>
    <cellStyle name="Input 2 10 29 10" xfId="37749" xr:uid="{23D37B98-269F-458A-9C76-32C8E68BA3B1}"/>
    <cellStyle name="Input 2 10 29 11" xfId="40242" xr:uid="{38F19FFE-D57C-4390-963C-F32206043024}"/>
    <cellStyle name="Input 2 10 29 12" xfId="42889" xr:uid="{D9E2FE66-16E6-405A-951B-4C3946E7C0DA}"/>
    <cellStyle name="Input 2 10 29 2" xfId="17047" xr:uid="{EA170C42-5646-457E-9F73-36449E213260}"/>
    <cellStyle name="Input 2 10 29 3" xfId="19787" xr:uid="{5195B2FB-5912-4514-8DD0-FA83C8248D2B}"/>
    <cellStyle name="Input 2 10 29 4" xfId="22461" xr:uid="{E1FF562C-CC5C-48CE-97BC-2D9683F56E40}"/>
    <cellStyle name="Input 2 10 29 5" xfId="25284" xr:uid="{86BC1E49-04F8-4326-957B-79F5CE101B23}"/>
    <cellStyle name="Input 2 10 29 6" xfId="27852" xr:uid="{D86E2C72-3572-440D-A1CA-9D93368AB472}"/>
    <cellStyle name="Input 2 10 29 7" xfId="30399" xr:uid="{C6EC183F-684F-491D-AD28-9A9B8F019D5C}"/>
    <cellStyle name="Input 2 10 29 8" xfId="32913" xr:uid="{131334D2-6E9F-4B47-BCC8-09C4007AA6EF}"/>
    <cellStyle name="Input 2 10 29 9" xfId="35313" xr:uid="{76F25EDF-E39A-46AD-A15A-5FDC4EAC73B6}"/>
    <cellStyle name="Input 2 10 3" xfId="11791" xr:uid="{9F13D826-56CE-4F2E-952E-BABBD7A993CD}"/>
    <cellStyle name="Input 2 10 3 10" xfId="35725" xr:uid="{11AF4AE4-6BC2-40FF-84E7-51C6FCF6BFD4}"/>
    <cellStyle name="Input 2 10 3 11" xfId="38167" xr:uid="{33B17D21-2925-456F-BE44-310A2D271228}"/>
    <cellStyle name="Input 2 10 3 12" xfId="40763" xr:uid="{1E4866EA-1559-462B-A668-73CD4B12C32E}"/>
    <cellStyle name="Input 2 10 3 2" xfId="14844" xr:uid="{551A250D-F47B-4A0A-B844-CE36312D6BFF}"/>
    <cellStyle name="Input 2 10 3 3" xfId="17618" xr:uid="{30A7AF4C-C7FF-4E47-9FCC-6AEEAF8D893D}"/>
    <cellStyle name="Input 2 10 3 4" xfId="20241" xr:uid="{264394DF-21A0-4188-B246-221CBE98F804}"/>
    <cellStyle name="Input 2 10 3 5" xfId="23100" xr:uid="{4B48A828-A62F-43FC-A7E0-7D247C5FE5DE}"/>
    <cellStyle name="Input 2 10 3 6" xfId="25659" xr:uid="{D16ECE73-00BA-4E1B-A1CA-2BC556CCF01F}"/>
    <cellStyle name="Input 2 10 3 7" xfId="28260" xr:uid="{6162F6A3-E7CD-4882-B012-57CAC28D7CEB}"/>
    <cellStyle name="Input 2 10 3 8" xfId="30935" xr:uid="{D2710D08-223E-4A41-AEFC-D6882CDF5C49}"/>
    <cellStyle name="Input 2 10 3 9" xfId="33334" xr:uid="{313D9F55-A57F-4D9B-8611-CC297E508E4F}"/>
    <cellStyle name="Input 2 10 30" xfId="14055" xr:uid="{83C32753-7642-489E-92E8-2706B74321B5}"/>
    <cellStyle name="Input 2 10 30 10" xfId="37778" xr:uid="{75C4F4FF-A599-4CF5-A8FD-CF3277193D90}"/>
    <cellStyle name="Input 2 10 30 11" xfId="40271" xr:uid="{06CF701D-C053-4312-B389-F82EC0CEE8D6}"/>
    <cellStyle name="Input 2 10 30 12" xfId="42918" xr:uid="{83F9F554-E793-4FAF-8227-8F7543F1D13D}"/>
    <cellStyle name="Input 2 10 30 2" xfId="17076" xr:uid="{D545BF88-11A1-4621-B3D7-64F137218ECB}"/>
    <cellStyle name="Input 2 10 30 3" xfId="19816" xr:uid="{9F61E027-5B6E-481B-94DA-19BCF7A73574}"/>
    <cellStyle name="Input 2 10 30 4" xfId="22490" xr:uid="{2A27E398-76A5-450B-A9F4-4636EC8922A4}"/>
    <cellStyle name="Input 2 10 30 5" xfId="25313" xr:uid="{A71732DF-1952-4A73-8775-B5B9615DB686}"/>
    <cellStyle name="Input 2 10 30 6" xfId="27881" xr:uid="{5B1AF7A0-A965-45EE-80FA-E0DC69834A26}"/>
    <cellStyle name="Input 2 10 30 7" xfId="30428" xr:uid="{2BCFA2DF-FD16-4A70-9A20-47A908021B66}"/>
    <cellStyle name="Input 2 10 30 8" xfId="32942" xr:uid="{16CD12DC-8240-467C-A10B-8BD66551B209}"/>
    <cellStyle name="Input 2 10 30 9" xfId="35342" xr:uid="{1C1A00D9-BABD-4C75-8658-EC67207B4B14}"/>
    <cellStyle name="Input 2 10 31" xfId="13685" xr:uid="{061D2155-2FC0-4EF5-8AC5-6177B8AF2797}"/>
    <cellStyle name="Input 2 10 31 10" xfId="37408" xr:uid="{098AAA6E-5E66-4564-A0F3-D8B661270FEC}"/>
    <cellStyle name="Input 2 10 31 11" xfId="39901" xr:uid="{7AAEA17F-C6C7-4B03-8A54-BB715AB51E3E}"/>
    <cellStyle name="Input 2 10 31 12" xfId="42548" xr:uid="{51E42640-61EB-46F9-8F8B-CFFD6C079668}"/>
    <cellStyle name="Input 2 10 31 2" xfId="16706" xr:uid="{2EB89E14-8E7B-4447-9B98-177DF43A558F}"/>
    <cellStyle name="Input 2 10 31 3" xfId="19446" xr:uid="{CF156B67-5F94-4832-BC91-76286CAB4393}"/>
    <cellStyle name="Input 2 10 31 4" xfId="22120" xr:uid="{CFECA940-691F-4EA3-AD96-5502FD7038B9}"/>
    <cellStyle name="Input 2 10 31 5" xfId="24943" xr:uid="{8B84B447-B1A2-4E33-A268-3FE406FF5E65}"/>
    <cellStyle name="Input 2 10 31 6" xfId="27511" xr:uid="{691BCAE7-E646-4CAB-8205-A03ED841F249}"/>
    <cellStyle name="Input 2 10 31 7" xfId="30058" xr:uid="{74DBA7C9-3239-4D6F-B950-12ECDE0D7C1C}"/>
    <cellStyle name="Input 2 10 31 8" xfId="32572" xr:uid="{0344F00B-BAD0-4CEF-B504-2E174121736B}"/>
    <cellStyle name="Input 2 10 31 9" xfId="34972" xr:uid="{E5CABE0A-F4E5-4C0F-932D-0598E58951FB}"/>
    <cellStyle name="Input 2 10 32" xfId="14122" xr:uid="{CAC57588-0DD1-4D17-9797-64A55468FDC3}"/>
    <cellStyle name="Input 2 10 32 10" xfId="37845" xr:uid="{97186CD1-251C-4FD8-9B84-82772FE01429}"/>
    <cellStyle name="Input 2 10 32 11" xfId="40338" xr:uid="{45AFBCC0-330C-4160-9BDB-B89CC6F5E591}"/>
    <cellStyle name="Input 2 10 32 12" xfId="42985" xr:uid="{84923C33-B170-4C2C-877D-6D8C685BF894}"/>
    <cellStyle name="Input 2 10 32 2" xfId="17143" xr:uid="{9631BF48-8A3C-471E-A51E-513F94B00FB5}"/>
    <cellStyle name="Input 2 10 32 3" xfId="19883" xr:uid="{F0921746-348C-49AC-95C6-D5B76D7B83D8}"/>
    <cellStyle name="Input 2 10 32 4" xfId="22557" xr:uid="{A30680AF-AF25-48EA-8A31-510AFC61DDE6}"/>
    <cellStyle name="Input 2 10 32 5" xfId="25380" xr:uid="{AA579CB8-F592-4EAB-BD23-69C915E1BF4B}"/>
    <cellStyle name="Input 2 10 32 6" xfId="27948" xr:uid="{506E2E2A-FA9E-49BE-AD2D-271439886865}"/>
    <cellStyle name="Input 2 10 32 7" xfId="30495" xr:uid="{CAEE2C8C-FE4A-4C86-979D-7FFCD873E7FD}"/>
    <cellStyle name="Input 2 10 32 8" xfId="33009" xr:uid="{F1BDCA07-33A4-4056-9941-D6D10D418DD7}"/>
    <cellStyle name="Input 2 10 32 9" xfId="35409" xr:uid="{6DCCB8FB-AA5E-4588-85D2-E519A133FE14}"/>
    <cellStyle name="Input 2 10 33" xfId="14146" xr:uid="{EAC6C209-3791-4784-9541-20EC1AEF120D}"/>
    <cellStyle name="Input 2 10 33 10" xfId="37869" xr:uid="{010DC677-9411-4BB3-A235-74816FD608C1}"/>
    <cellStyle name="Input 2 10 33 11" xfId="40362" xr:uid="{A1C7B602-3242-4E6F-99FF-9BA4737AF4ED}"/>
    <cellStyle name="Input 2 10 33 12" xfId="43009" xr:uid="{92740C1E-BE91-4E42-B3A8-F02299081C7A}"/>
    <cellStyle name="Input 2 10 33 2" xfId="17167" xr:uid="{44420D90-FC50-44C0-A9BB-F68CE0A3AE25}"/>
    <cellStyle name="Input 2 10 33 3" xfId="19907" xr:uid="{175964EB-39A0-4F6E-AF69-07A331A299AA}"/>
    <cellStyle name="Input 2 10 33 4" xfId="22581" xr:uid="{52152933-EBF5-4E31-B723-945A3E40F00B}"/>
    <cellStyle name="Input 2 10 33 5" xfId="25404" xr:uid="{295D50A2-58D3-485F-A545-B846C3C751B2}"/>
    <cellStyle name="Input 2 10 33 6" xfId="27972" xr:uid="{4DA29444-669D-435C-B27A-43F58C13EA82}"/>
    <cellStyle name="Input 2 10 33 7" xfId="30519" xr:uid="{57C28316-E245-45A5-A41E-CEB83EC906B3}"/>
    <cellStyle name="Input 2 10 33 8" xfId="33033" xr:uid="{CC52FAD8-5BC9-4357-89B1-F0AD32BBD56C}"/>
    <cellStyle name="Input 2 10 33 9" xfId="35433" xr:uid="{C654D638-7BFE-4E53-AB21-EDE3449720D4}"/>
    <cellStyle name="Input 2 10 34" xfId="14173" xr:uid="{6ADBBA2B-B9A0-4F56-BD53-5E703AD3C5F3}"/>
    <cellStyle name="Input 2 10 34 10" xfId="37896" xr:uid="{0E307963-66B8-4C6E-B975-C6A6B034FCBB}"/>
    <cellStyle name="Input 2 10 34 11" xfId="40389" xr:uid="{4F9E366A-5299-4818-B9D3-0209F593A949}"/>
    <cellStyle name="Input 2 10 34 12" xfId="43036" xr:uid="{E2686A70-4A28-47F3-B147-1951F79337BD}"/>
    <cellStyle name="Input 2 10 34 2" xfId="17194" xr:uid="{8F65CBC8-D23C-4CBA-95B5-CE20FA62CA61}"/>
    <cellStyle name="Input 2 10 34 3" xfId="19934" xr:uid="{32131452-748D-4F58-9D2E-E54E0EC590A9}"/>
    <cellStyle name="Input 2 10 34 4" xfId="22608" xr:uid="{7C39B588-043F-4DEB-9625-F8A2ADC32A9F}"/>
    <cellStyle name="Input 2 10 34 5" xfId="25431" xr:uid="{D3D5610B-23C7-4700-9C38-25B02A8068FE}"/>
    <cellStyle name="Input 2 10 34 6" xfId="27999" xr:uid="{B65714C3-80EF-4884-B1D5-31D3941B0379}"/>
    <cellStyle name="Input 2 10 34 7" xfId="30546" xr:uid="{2D4273D5-DC67-401E-A841-8E5C74CE2C4F}"/>
    <cellStyle name="Input 2 10 34 8" xfId="33060" xr:uid="{927D8380-F1C3-4DF5-A8D9-B336179AEFD3}"/>
    <cellStyle name="Input 2 10 34 9" xfId="35460" xr:uid="{A6B4A90C-D1E4-4E1A-9E9B-D8062E435B36}"/>
    <cellStyle name="Input 2 10 35" xfId="14192" xr:uid="{804C1D05-BC04-4E51-9BEB-8CE7F5E8E0CA}"/>
    <cellStyle name="Input 2 10 35 10" xfId="37915" xr:uid="{42C0127C-6E2F-4666-8FBF-1F4E7ED96508}"/>
    <cellStyle name="Input 2 10 35 11" xfId="40408" xr:uid="{7EFBFF1E-ED71-4C07-96A3-FEB6D6103915}"/>
    <cellStyle name="Input 2 10 35 12" xfId="43055" xr:uid="{5F47DF68-B894-427E-B27B-B7F35DC91005}"/>
    <cellStyle name="Input 2 10 35 2" xfId="17213" xr:uid="{F3BD683A-344E-4D61-BE19-C75745670B77}"/>
    <cellStyle name="Input 2 10 35 3" xfId="19953" xr:uid="{33D7DBFF-4FA5-4D58-9FE0-55ADC6C10E7E}"/>
    <cellStyle name="Input 2 10 35 4" xfId="22627" xr:uid="{AA7B5964-C350-4823-BE31-9CAE3686C1EE}"/>
    <cellStyle name="Input 2 10 35 5" xfId="25450" xr:uid="{1A710C1A-12DD-467C-9412-D8C9FA7FBB9D}"/>
    <cellStyle name="Input 2 10 35 6" xfId="28018" xr:uid="{B830EC10-2222-4517-82F4-92A751C807BC}"/>
    <cellStyle name="Input 2 10 35 7" xfId="30565" xr:uid="{33218BA7-5385-483F-B66C-54DC95CBBC5B}"/>
    <cellStyle name="Input 2 10 35 8" xfId="33079" xr:uid="{B55B42AB-03FC-454D-B911-D776CED76748}"/>
    <cellStyle name="Input 2 10 35 9" xfId="35479" xr:uid="{D7237F8F-7388-4F7C-884E-80F7445FA66A}"/>
    <cellStyle name="Input 2 10 36" xfId="14255" xr:uid="{5370B795-1683-406E-B6BE-50099C335896}"/>
    <cellStyle name="Input 2 10 36 10" xfId="37967" xr:uid="{8EEB026A-A4C9-4F07-8A7D-0189A13ED62A}"/>
    <cellStyle name="Input 2 10 36 11" xfId="40459" xr:uid="{2725930D-1289-4A42-9304-9A33DFFA31D7}"/>
    <cellStyle name="Input 2 10 36 12" xfId="43107" xr:uid="{7FEE49D4-4BC6-46AB-B3CC-081916296E8A}"/>
    <cellStyle name="Input 2 10 36 2" xfId="17276" xr:uid="{6D699280-6171-4260-8E3F-4CEC79221551}"/>
    <cellStyle name="Input 2 10 36 3" xfId="20015" xr:uid="{B21F888D-3A6E-418A-8C5D-B75ABAF0D44B}"/>
    <cellStyle name="Input 2 10 36 4" xfId="22688" xr:uid="{67BE0BE1-06B8-477F-B008-D6D4981DF398}"/>
    <cellStyle name="Input 2 10 36 5" xfId="25502" xr:uid="{5784CC36-4505-4460-BB5C-0044E379F934}"/>
    <cellStyle name="Input 2 10 36 6" xfId="28071" xr:uid="{BBE3AC65-2621-473D-AB46-31EBAE77FD25}"/>
    <cellStyle name="Input 2 10 36 7" xfId="30617" xr:uid="{B755A515-F9EE-4C1A-B6EE-1BB2A1B937EF}"/>
    <cellStyle name="Input 2 10 36 8" xfId="33131" xr:uid="{2F3245E2-ADDD-44C0-B022-75469CB7FCAA}"/>
    <cellStyle name="Input 2 10 36 9" xfId="35530" xr:uid="{235B8111-FAF1-48CB-B523-F9F3478F6E4C}"/>
    <cellStyle name="Input 2 10 4" xfId="11820" xr:uid="{5739B6E5-668D-4A8E-A05D-0EAF0790FA08}"/>
    <cellStyle name="Input 2 10 4 10" xfId="35754" xr:uid="{534AF8A4-A7D1-48D1-A17B-AD77D797E22C}"/>
    <cellStyle name="Input 2 10 4 11" xfId="38196" xr:uid="{C2B9081E-F093-4DFE-A635-108B01BB5AC9}"/>
    <cellStyle name="Input 2 10 4 12" xfId="40792" xr:uid="{A13A1201-BBCB-4DD7-9D01-E6956DB7863E}"/>
    <cellStyle name="Input 2 10 4 2" xfId="14873" xr:uid="{3D8FD7AD-D6C6-4ADF-84E9-39B28344CA13}"/>
    <cellStyle name="Input 2 10 4 3" xfId="17647" xr:uid="{0D2E6A7E-B4C7-4F59-B505-FA82F7A58BE0}"/>
    <cellStyle name="Input 2 10 4 4" xfId="20270" xr:uid="{FBAA2F37-2A97-41A0-B623-F34565C625AB}"/>
    <cellStyle name="Input 2 10 4 5" xfId="23129" xr:uid="{80C3211E-7884-4E10-BF31-C1926D0D99BE}"/>
    <cellStyle name="Input 2 10 4 6" xfId="25688" xr:uid="{8553A86B-FEA0-4107-B249-D89D1BB1436F}"/>
    <cellStyle name="Input 2 10 4 7" xfId="28289" xr:uid="{3146917A-5F3B-4FF5-96EF-942A5CB7ADC7}"/>
    <cellStyle name="Input 2 10 4 8" xfId="30964" xr:uid="{1BE8332F-6187-4C08-9A00-94096E1203FF}"/>
    <cellStyle name="Input 2 10 4 9" xfId="33363" xr:uid="{B89E0A4F-F65C-4547-B54D-BA16C4B36997}"/>
    <cellStyle name="Input 2 10 5" xfId="11852" xr:uid="{EB448BA4-B2E1-4F3A-AF09-968FA04EF99C}"/>
    <cellStyle name="Input 2 10 5 10" xfId="35784" xr:uid="{3F4F7C0E-4EE9-41F1-A959-B948CB6E4297}"/>
    <cellStyle name="Input 2 10 5 11" xfId="38226" xr:uid="{CF1D9818-3C41-40D1-8C5E-2A6127F0C1CF}"/>
    <cellStyle name="Input 2 10 5 12" xfId="40822" xr:uid="{370C27C7-CDE8-415E-9813-B6480301B64A}"/>
    <cellStyle name="Input 2 10 5 2" xfId="14905" xr:uid="{73C226E0-0CE3-452E-B3F8-187744A0FEA8}"/>
    <cellStyle name="Input 2 10 5 3" xfId="17678" xr:uid="{96490125-B34D-4D24-B883-A88D3BC416D7}"/>
    <cellStyle name="Input 2 10 5 4" xfId="20301" xr:uid="{616080C7-C8F9-44AC-A26A-AF237BAF3A2A}"/>
    <cellStyle name="Input 2 10 5 5" xfId="23161" xr:uid="{50C2F7D4-9AE1-4549-BC76-C048BCC8F4B1}"/>
    <cellStyle name="Input 2 10 5 6" xfId="25718" xr:uid="{B11507FB-BE9D-4FA7-9FC5-5BD19293CCB9}"/>
    <cellStyle name="Input 2 10 5 7" xfId="28319" xr:uid="{22E9FDF8-4DD9-4D68-988B-68A4B8B495B1}"/>
    <cellStyle name="Input 2 10 5 8" xfId="30994" xr:uid="{47A27EAF-722A-4B2C-B115-AB59159CD226}"/>
    <cellStyle name="Input 2 10 5 9" xfId="33393" xr:uid="{FF2034E4-E7FA-41D4-85D9-83C5DA898D8B}"/>
    <cellStyle name="Input 2 10 6" xfId="11709" xr:uid="{62A7542F-6AD9-4920-B4F7-340D7A070D02}"/>
    <cellStyle name="Input 2 10 6 10" xfId="35655" xr:uid="{9477E5E7-A395-4389-91A7-BF6250034EC8}"/>
    <cellStyle name="Input 2 10 6 11" xfId="38089" xr:uid="{8B90F49B-405E-48CC-B221-091F37C427BB}"/>
    <cellStyle name="Input 2 10 6 12" xfId="40681" xr:uid="{F42AEA41-ED59-4671-9404-61829C014636}"/>
    <cellStyle name="Input 2 10 6 2" xfId="14762" xr:uid="{3430EFFE-4F9F-47EA-A2F9-25F5B6B11D41}"/>
    <cellStyle name="Input 2 10 6 3" xfId="17536" xr:uid="{D430A4B8-A975-483A-B292-26A59335BB03}"/>
    <cellStyle name="Input 2 10 6 4" xfId="20159" xr:uid="{41690A8C-D578-40F3-9E72-7537581042E4}"/>
    <cellStyle name="Input 2 10 6 5" xfId="23019" xr:uid="{BE86D4BB-209A-4DCF-842B-2025C730737E}"/>
    <cellStyle name="Input 2 10 6 6" xfId="25577" xr:uid="{D77724BA-FFD6-4F32-88BE-4E4CC30D2EE1}"/>
    <cellStyle name="Input 2 10 6 7" xfId="28182" xr:uid="{1503DE18-E3C6-42E4-986A-641EDA8E241D}"/>
    <cellStyle name="Input 2 10 6 8" xfId="30853" xr:uid="{09478129-F590-4F10-BF14-5C7AA9AF4E71}"/>
    <cellStyle name="Input 2 10 6 9" xfId="33252" xr:uid="{A3767DDE-A690-43FA-A5D5-DB132FA2AAFB}"/>
    <cellStyle name="Input 2 10 7" xfId="11909" xr:uid="{FD9B87A9-1C38-4DA0-B619-AB26556ED7A6}"/>
    <cellStyle name="Input 2 10 7 10" xfId="35841" xr:uid="{7976BE86-AD3B-4186-8A77-36911B69A121}"/>
    <cellStyle name="Input 2 10 7 11" xfId="38283" xr:uid="{8F01ADBC-8092-47C2-B6D1-29D0A4ABBD62}"/>
    <cellStyle name="Input 2 10 7 12" xfId="40879" xr:uid="{30765BBC-4EE9-428A-BE9D-E983065A7D11}"/>
    <cellStyle name="Input 2 10 7 2" xfId="14962" xr:uid="{1C943A42-6750-4820-846E-5F058B057376}"/>
    <cellStyle name="Input 2 10 7 3" xfId="17735" xr:uid="{BBC10600-1C8D-4E97-9109-294DFE8C2CC7}"/>
    <cellStyle name="Input 2 10 7 4" xfId="20358" xr:uid="{A1B6E214-DF3A-4865-A588-1BA7E9747923}"/>
    <cellStyle name="Input 2 10 7 5" xfId="23218" xr:uid="{C24C89DA-C180-47C6-9F5A-EBFA107A4B7C}"/>
    <cellStyle name="Input 2 10 7 6" xfId="25775" xr:uid="{1209307F-61E8-4450-B9AA-4AD67807B2B3}"/>
    <cellStyle name="Input 2 10 7 7" xfId="28376" xr:uid="{B63940FF-F5D1-4EC7-BFAA-A0C84170119B}"/>
    <cellStyle name="Input 2 10 7 8" xfId="31051" xr:uid="{F5E770EC-D292-44F0-AB1C-601827F79E19}"/>
    <cellStyle name="Input 2 10 7 9" xfId="33450" xr:uid="{F3932C04-DE0E-4037-AC6E-05C6165FBBF3}"/>
    <cellStyle name="Input 2 10 8" xfId="11927" xr:uid="{63C7FB04-76F0-4C22-8236-330A52A17D6B}"/>
    <cellStyle name="Input 2 10 8 10" xfId="35859" xr:uid="{AC02DC61-AC28-45B3-821F-70DEA4BFFA5D}"/>
    <cellStyle name="Input 2 10 8 11" xfId="38301" xr:uid="{5989D4B8-307F-42B6-9A20-3D4DD8A003A3}"/>
    <cellStyle name="Input 2 10 8 12" xfId="40897" xr:uid="{F481B282-0265-4F05-8AAE-93554AEEA642}"/>
    <cellStyle name="Input 2 10 8 2" xfId="14980" xr:uid="{0FB50E28-B2B4-49CC-9056-DC474A50A9E5}"/>
    <cellStyle name="Input 2 10 8 3" xfId="17753" xr:uid="{0270872B-B935-44EC-AE53-65AC75D21E83}"/>
    <cellStyle name="Input 2 10 8 4" xfId="20376" xr:uid="{6577B303-CF98-40E7-B406-0F7D213F1EC8}"/>
    <cellStyle name="Input 2 10 8 5" xfId="23236" xr:uid="{68ABD92E-44A8-46F1-9914-1AA4B0A31C30}"/>
    <cellStyle name="Input 2 10 8 6" xfId="25793" xr:uid="{360337C9-8E75-4947-8E7C-0B823A486389}"/>
    <cellStyle name="Input 2 10 8 7" xfId="28394" xr:uid="{734E4A25-68FD-4753-8B62-C8EE3735D18C}"/>
    <cellStyle name="Input 2 10 8 8" xfId="31069" xr:uid="{3A6157F5-93C4-45AB-B925-E44E4BEC8E7F}"/>
    <cellStyle name="Input 2 10 8 9" xfId="33468" xr:uid="{25CCD26E-6974-448F-B7D4-45FE94A0C2E9}"/>
    <cellStyle name="Input 2 10 9" xfId="11974" xr:uid="{C2BED541-0885-4916-9E65-6A9C91A0D0ED}"/>
    <cellStyle name="Input 2 10 9 10" xfId="35906" xr:uid="{9943ECD2-62F3-497E-A756-2E23DCB638E0}"/>
    <cellStyle name="Input 2 10 9 11" xfId="38348" xr:uid="{09AF65D5-7134-4B16-869A-55237E53B687}"/>
    <cellStyle name="Input 2 10 9 12" xfId="40944" xr:uid="{7CD297BC-99DC-4310-B0FD-73DC7C274A50}"/>
    <cellStyle name="Input 2 10 9 2" xfId="15027" xr:uid="{45C49153-16FA-494A-AEC9-6D84BD2CB561}"/>
    <cellStyle name="Input 2 10 9 3" xfId="17800" xr:uid="{4652A073-4AF5-49C5-BE5E-B5C8A7D34002}"/>
    <cellStyle name="Input 2 10 9 4" xfId="20423" xr:uid="{7A2908F1-7D32-4274-A33E-E4CB31D01791}"/>
    <cellStyle name="Input 2 10 9 5" xfId="23283" xr:uid="{26F52B43-846E-4878-B0D0-F4C78374909C}"/>
    <cellStyle name="Input 2 10 9 6" xfId="25840" xr:uid="{F919DC6C-6A3E-4481-8AC0-3DEF2FD5CB96}"/>
    <cellStyle name="Input 2 10 9 7" xfId="28441" xr:uid="{CCFC75A9-A5B0-470C-95E9-1258520F234F}"/>
    <cellStyle name="Input 2 10 9 8" xfId="31116" xr:uid="{D5AE3095-C1A9-4013-A9E7-31D167B39324}"/>
    <cellStyle name="Input 2 10 9 9" xfId="33515" xr:uid="{6C4DE7A5-24DA-48D9-B032-C242EAD50896}"/>
    <cellStyle name="Input 2 11" xfId="11747" xr:uid="{2D46D5FA-3037-4F23-AC09-FF0547CCC58E}"/>
    <cellStyle name="Input 2 11 10" xfId="35691" xr:uid="{E0503526-A303-4DF5-97D9-D7EBC9B09E15}"/>
    <cellStyle name="Input 2 11 11" xfId="38125" xr:uid="{E51B1FA6-F1B5-406A-BDAD-906C8440A138}"/>
    <cellStyle name="Input 2 11 12" xfId="40719" xr:uid="{B82FDD0F-9169-4694-A039-6B7337CC5DAE}"/>
    <cellStyle name="Input 2 11 2" xfId="14800" xr:uid="{45891E57-DAF2-4030-8F44-4795C9AAD1EF}"/>
    <cellStyle name="Input 2 11 3" xfId="17574" xr:uid="{03B1152F-E9A0-4749-8D98-C9F2D2A02ADD}"/>
    <cellStyle name="Input 2 11 4" xfId="20197" xr:uid="{D4D69797-A0EB-464A-8384-F66F682AA2E7}"/>
    <cellStyle name="Input 2 11 5" xfId="23056" xr:uid="{8F7D8AF7-0D6C-4FD3-9A09-EAE75FD39A16}"/>
    <cellStyle name="Input 2 11 6" xfId="25615" xr:uid="{50F8518A-948A-4904-9E8C-1D2FBDD86B65}"/>
    <cellStyle name="Input 2 11 7" xfId="28218" xr:uid="{B04E57FA-6BA7-41A7-84A3-EDD1A1A79ED9}"/>
    <cellStyle name="Input 2 11 8" xfId="30891" xr:uid="{150CA37A-5C64-4C45-9E53-4ED7F120FA2A}"/>
    <cellStyle name="Input 2 11 9" xfId="33290" xr:uid="{ECE0526B-DE5A-46BC-A2CE-62A74B067366}"/>
    <cellStyle name="Input 2 12" xfId="11845" xr:uid="{57A0FAAA-FAD4-4958-A521-D2CBC2CC819C}"/>
    <cellStyle name="Input 2 12 10" xfId="35779" xr:uid="{16B6E57F-6188-44C6-A5B7-9A7DC05AA4ED}"/>
    <cellStyle name="Input 2 12 11" xfId="38221" xr:uid="{1FCC0391-F5F8-405A-A530-38FF9F1412A1}"/>
    <cellStyle name="Input 2 12 12" xfId="40817" xr:uid="{7EBB94BB-905B-4035-A1A0-C84726BB39F3}"/>
    <cellStyle name="Input 2 12 2" xfId="14898" xr:uid="{85215D6F-7B2C-46DB-B7F1-A971CB13315F}"/>
    <cellStyle name="Input 2 12 3" xfId="17672" xr:uid="{36484820-ED96-4F6F-BFB4-9FFCCE211F4C}"/>
    <cellStyle name="Input 2 12 4" xfId="20295" xr:uid="{15DFEEDB-9AE0-49C1-983F-67C4CD42406D}"/>
    <cellStyle name="Input 2 12 5" xfId="23154" xr:uid="{806778AF-A1F8-4B02-9368-32C1351FA6B7}"/>
    <cellStyle name="Input 2 12 6" xfId="25713" xr:uid="{A2479436-8D55-4993-9971-AD191F784D1B}"/>
    <cellStyle name="Input 2 12 7" xfId="28314" xr:uid="{D05F9406-C6B5-4579-8777-89A005FA2254}"/>
    <cellStyle name="Input 2 12 8" xfId="30989" xr:uid="{7E30727C-86B1-4A66-B408-1253E283EA1A}"/>
    <cellStyle name="Input 2 12 9" xfId="33388" xr:uid="{1DF2E5BF-DE04-4BBC-8457-155ABABCAE23}"/>
    <cellStyle name="Input 2 13" xfId="11899" xr:uid="{974CCAB1-B39F-4282-B207-5E4EB9697B28}"/>
    <cellStyle name="Input 2 13 10" xfId="35831" xr:uid="{CF9EF558-2FF8-4A39-8FF0-32CB75CD28BA}"/>
    <cellStyle name="Input 2 13 11" xfId="38273" xr:uid="{381C3539-BC61-487F-B26B-A6B8E0F5DD23}"/>
    <cellStyle name="Input 2 13 12" xfId="40869" xr:uid="{7CF56D7C-9702-405A-9167-1B664965FC48}"/>
    <cellStyle name="Input 2 13 2" xfId="14952" xr:uid="{ECC0699C-7111-4609-9559-3B274B4DE73D}"/>
    <cellStyle name="Input 2 13 3" xfId="17725" xr:uid="{97229002-57C4-41FE-B08B-61424B991EC6}"/>
    <cellStyle name="Input 2 13 4" xfId="20348" xr:uid="{0955B2BD-2124-49A3-8212-37FAB5B43A95}"/>
    <cellStyle name="Input 2 13 5" xfId="23208" xr:uid="{A93D0268-570C-42C6-874D-EC9818EB3290}"/>
    <cellStyle name="Input 2 13 6" xfId="25765" xr:uid="{52624F42-BE0F-48F6-A96E-4F78330FB3C3}"/>
    <cellStyle name="Input 2 13 7" xfId="28366" xr:uid="{52252A74-8260-409F-A04D-2A00590EC327}"/>
    <cellStyle name="Input 2 13 8" xfId="31041" xr:uid="{75789B08-57A1-47D8-AAB6-51A24C00585D}"/>
    <cellStyle name="Input 2 13 9" xfId="33440" xr:uid="{470B9F6E-3F91-42CA-9751-5D1C4C17B17C}"/>
    <cellStyle name="Input 2 14" xfId="11972" xr:uid="{4727E7DF-1E1A-4AAA-9782-AA7834798BC8}"/>
    <cellStyle name="Input 2 14 10" xfId="35904" xr:uid="{A62A91E3-E557-40BD-B07C-D15D810B16C1}"/>
    <cellStyle name="Input 2 14 11" xfId="38346" xr:uid="{B035D798-224B-4F3F-B61D-46CDAB5C9360}"/>
    <cellStyle name="Input 2 14 12" xfId="40942" xr:uid="{CA9C4B37-5138-4339-A307-F987220791DE}"/>
    <cellStyle name="Input 2 14 2" xfId="15025" xr:uid="{E6E494AE-A541-4552-81C4-BCAB3909CD2E}"/>
    <cellStyle name="Input 2 14 3" xfId="17798" xr:uid="{3AE529E5-7751-49C9-9A59-A4A982BA9D46}"/>
    <cellStyle name="Input 2 14 4" xfId="20421" xr:uid="{B0CD954E-5187-41DF-948D-A22D272E4B37}"/>
    <cellStyle name="Input 2 14 5" xfId="23281" xr:uid="{EA750CC8-534F-4DF7-96B5-8F32C0676A00}"/>
    <cellStyle name="Input 2 14 6" xfId="25838" xr:uid="{D9742C3A-FE50-42D7-BCFC-CA4D33F7D1F0}"/>
    <cellStyle name="Input 2 14 7" xfId="28439" xr:uid="{68F110F4-2D75-4024-BDA6-C0003D90D517}"/>
    <cellStyle name="Input 2 14 8" xfId="31114" xr:uid="{25764CCF-85C6-462A-B845-A0FB2BED2121}"/>
    <cellStyle name="Input 2 14 9" xfId="33513" xr:uid="{B19CF9C2-4DAB-42D8-98A0-F641007FE5DB}"/>
    <cellStyle name="Input 2 15" xfId="13289" xr:uid="{1D5CD2A1-5CE1-4600-8A09-0C0CFAED113C}"/>
    <cellStyle name="Input 2 15 10" xfId="37014" xr:uid="{9137CDF5-89D2-457E-AA23-E5920D61D3C7}"/>
    <cellStyle name="Input 2 15 11" xfId="39506" xr:uid="{43FD9EA7-02A3-4A75-9377-3291B6C11B63}"/>
    <cellStyle name="Input 2 15 12" xfId="42153" xr:uid="{C0F139F4-0EF4-4EDB-A41C-EC9FF6EE0125}"/>
    <cellStyle name="Input 2 15 2" xfId="16310" xr:uid="{FA1B7A38-49DF-4A58-81D9-D934815BAA87}"/>
    <cellStyle name="Input 2 15 3" xfId="19051" xr:uid="{04D47626-E150-4376-B9BD-7EEEB4479D49}"/>
    <cellStyle name="Input 2 15 4" xfId="21724" xr:uid="{55EC8D39-5CB0-423B-B287-F85BE594A356}"/>
    <cellStyle name="Input 2 15 5" xfId="24547" xr:uid="{EA1BB83E-22D5-4F5B-87F2-ECBF5F6AA1A4}"/>
    <cellStyle name="Input 2 15 6" xfId="27115" xr:uid="{F3A92818-078A-4F3F-8942-1A302E8EFC8A}"/>
    <cellStyle name="Input 2 15 7" xfId="29662" xr:uid="{A5A99CA8-9782-46C3-81A5-D4F946D985AC}"/>
    <cellStyle name="Input 2 15 8" xfId="32177" xr:uid="{4B01BE5A-661A-4D50-8ECB-8558EC435B21}"/>
    <cellStyle name="Input 2 15 9" xfId="34576" xr:uid="{6E94BEC4-02E7-4A5F-8071-EDE63A499B05}"/>
    <cellStyle name="Input 2 16" xfId="13355" xr:uid="{01B4F2D0-18E6-4F6A-A381-9A040B4BFB6A}"/>
    <cellStyle name="Input 2 16 10" xfId="37078" xr:uid="{7BFBAD32-B3B5-4039-A40B-FA790BA49FAB}"/>
    <cellStyle name="Input 2 16 11" xfId="39571" xr:uid="{44507DAB-5FBA-45E5-9E90-53CE39A9A70A}"/>
    <cellStyle name="Input 2 16 12" xfId="42218" xr:uid="{B36C7DA4-EE90-4E10-9569-317D07506317}"/>
    <cellStyle name="Input 2 16 2" xfId="16376" xr:uid="{E4799924-1387-440A-A268-00FC243F370F}"/>
    <cellStyle name="Input 2 16 3" xfId="19116" xr:uid="{270B6FD5-BC6B-47AC-9FBF-CEC885E61FE7}"/>
    <cellStyle name="Input 2 16 4" xfId="21790" xr:uid="{355E7C8E-5C45-4547-8E91-DBE8A83B8591}"/>
    <cellStyle name="Input 2 16 5" xfId="24613" xr:uid="{5DAA3644-60E9-4E9C-ACC3-1F801072C023}"/>
    <cellStyle name="Input 2 16 6" xfId="27181" xr:uid="{DC0558EA-2867-425C-B118-EF98479667E5}"/>
    <cellStyle name="Input 2 16 7" xfId="29728" xr:uid="{0BAF3F0D-F6EE-4BF7-B02F-3E0705DD31C8}"/>
    <cellStyle name="Input 2 16 8" xfId="32242" xr:uid="{0726C025-A271-4186-9901-0DE542B0A5F0}"/>
    <cellStyle name="Input 2 16 9" xfId="34642" xr:uid="{5B21D773-F665-46D5-B409-00CD3E832B7F}"/>
    <cellStyle name="Input 2 17" xfId="13436" xr:uid="{602DC70E-0256-413B-9147-7EA62B1DB925}"/>
    <cellStyle name="Input 2 17 10" xfId="37159" xr:uid="{3CBD2144-0835-440F-9A45-889A0CE6DA8A}"/>
    <cellStyle name="Input 2 17 11" xfId="39652" xr:uid="{E338F8D9-8E46-4F02-9023-35591B830325}"/>
    <cellStyle name="Input 2 17 12" xfId="42299" xr:uid="{681713DF-660E-4DB9-AA10-1CC40B6D02C3}"/>
    <cellStyle name="Input 2 17 2" xfId="16457" xr:uid="{A68884AC-1D69-456D-89FB-3879926A019A}"/>
    <cellStyle name="Input 2 17 3" xfId="19197" xr:uid="{2ECB20A6-539A-44FA-A346-1A42D668A34F}"/>
    <cellStyle name="Input 2 17 4" xfId="21871" xr:uid="{C5EAE2FF-7B44-4669-BE57-C751D1CD31DD}"/>
    <cellStyle name="Input 2 17 5" xfId="24694" xr:uid="{72E9CC45-D05E-418C-B355-7079DCE6A49B}"/>
    <cellStyle name="Input 2 17 6" xfId="27262" xr:uid="{9026DFF5-D2E1-45DB-8E28-F343392E6DBF}"/>
    <cellStyle name="Input 2 17 7" xfId="29809" xr:uid="{5C5BDC48-05EF-4AE6-8DFD-A2A8EACE7EF7}"/>
    <cellStyle name="Input 2 17 8" xfId="32323" xr:uid="{17214104-7A5B-4848-91FD-41D231174D6C}"/>
    <cellStyle name="Input 2 17 9" xfId="34723" xr:uid="{41C5166C-2DAD-4FED-8C9A-A20228B9BD60}"/>
    <cellStyle name="Input 2 18" xfId="13504" xr:uid="{37389AC9-B44E-4108-8F38-057FDB17357F}"/>
    <cellStyle name="Input 2 18 10" xfId="37227" xr:uid="{B4707801-95D3-450C-BF56-DAF0AD85AC1F}"/>
    <cellStyle name="Input 2 18 11" xfId="39720" xr:uid="{114467FD-1410-4D4D-86EA-5CBD6013304E}"/>
    <cellStyle name="Input 2 18 12" xfId="42367" xr:uid="{A1D166C5-27E2-45EC-B802-B1F1DF89D897}"/>
    <cellStyle name="Input 2 18 2" xfId="16525" xr:uid="{59E37CBE-BB98-41C2-9984-944010328E5E}"/>
    <cellStyle name="Input 2 18 3" xfId="19265" xr:uid="{23A2A7EA-C56C-4D1B-B347-49E64BC20BB5}"/>
    <cellStyle name="Input 2 18 4" xfId="21939" xr:uid="{C7390F73-F54E-429A-8A46-EE03C8CC1F50}"/>
    <cellStyle name="Input 2 18 5" xfId="24762" xr:uid="{62C54C0B-455B-4C9D-891B-6146D9816255}"/>
    <cellStyle name="Input 2 18 6" xfId="27330" xr:uid="{D1DBAECF-1E2B-40C3-B91E-FEDC7847AFD5}"/>
    <cellStyle name="Input 2 18 7" xfId="29877" xr:uid="{D9664C2B-EBE7-4583-921E-FCF7F2129E64}"/>
    <cellStyle name="Input 2 18 8" xfId="32391" xr:uid="{A1A234BD-980B-48D4-944E-332851E0BA89}"/>
    <cellStyle name="Input 2 18 9" xfId="34791" xr:uid="{2214E813-8312-4DDD-9861-413FFEBCBFEE}"/>
    <cellStyle name="Input 2 19" xfId="13638" xr:uid="{2485324F-09BB-41B0-A5E4-104E09FB9E47}"/>
    <cellStyle name="Input 2 19 10" xfId="37361" xr:uid="{42731C25-86AD-4F0B-80CC-767C147DAB13}"/>
    <cellStyle name="Input 2 19 11" xfId="39854" xr:uid="{3F95EAB8-59C7-4593-A315-C8200C3B16E8}"/>
    <cellStyle name="Input 2 19 12" xfId="42501" xr:uid="{8F6BF009-AF39-4B62-B556-B6D0CDFAC55C}"/>
    <cellStyle name="Input 2 19 2" xfId="16659" xr:uid="{C113AB03-1311-4D4C-9A1E-0F6CD8CA9691}"/>
    <cellStyle name="Input 2 19 3" xfId="19399" xr:uid="{C65A0859-95CE-4384-B9AF-F8315CDC0622}"/>
    <cellStyle name="Input 2 19 4" xfId="22073" xr:uid="{222D306F-6B4A-4CB4-AB3C-FEFED8453BC7}"/>
    <cellStyle name="Input 2 19 5" xfId="24896" xr:uid="{6A205D96-8861-464C-A6C0-B30F7EC4E0D5}"/>
    <cellStyle name="Input 2 19 6" xfId="27464" xr:uid="{0776D52D-59FE-48D7-A9DB-DD191BE7AC4D}"/>
    <cellStyle name="Input 2 19 7" xfId="30011" xr:uid="{7C2AAB65-833F-4B9E-8CED-CACFFCE6ED37}"/>
    <cellStyle name="Input 2 19 8" xfId="32525" xr:uid="{E52D9CB6-ACF7-414A-874E-66D3E98E29BC}"/>
    <cellStyle name="Input 2 19 9" xfId="34925" xr:uid="{CE856F8D-AF97-4011-BABD-527D94AB6ED8}"/>
    <cellStyle name="Input 2 2" xfId="65" xr:uid="{00000000-0005-0000-0000-0000ED1A0000}"/>
    <cellStyle name="Input 2 2 10" xfId="13323" xr:uid="{FB548A03-53B2-4855-8803-44086C56B48B}"/>
    <cellStyle name="Input 2 2 10 10" xfId="37046" xr:uid="{14368A10-C386-4F49-912D-EA671CA2336E}"/>
    <cellStyle name="Input 2 2 10 11" xfId="39539" xr:uid="{4E2057A6-B065-4203-8F60-88DAB070F20D}"/>
    <cellStyle name="Input 2 2 10 12" xfId="42186" xr:uid="{C6029452-0B1F-4277-9559-E75326F37606}"/>
    <cellStyle name="Input 2 2 10 2" xfId="16344" xr:uid="{1EB129B9-AA5F-4424-871F-90D7813DA051}"/>
    <cellStyle name="Input 2 2 10 3" xfId="19084" xr:uid="{878C062B-45A2-4666-9F60-652CC8D92A01}"/>
    <cellStyle name="Input 2 2 10 4" xfId="21758" xr:uid="{9544426E-1F5F-4E21-9963-731EC427451B}"/>
    <cellStyle name="Input 2 2 10 5" xfId="24581" xr:uid="{51A585F1-7ED2-4380-837B-32975E3F0E14}"/>
    <cellStyle name="Input 2 2 10 6" xfId="27149" xr:uid="{2A0E03E2-1F86-41C1-8B53-D255AEC5E511}"/>
    <cellStyle name="Input 2 2 10 7" xfId="29696" xr:uid="{C595700D-4EB2-4F9F-8359-77C6F99FCE11}"/>
    <cellStyle name="Input 2 2 10 8" xfId="32210" xr:uid="{A8B4AB64-D8A2-423D-AC5C-0879327830F6}"/>
    <cellStyle name="Input 2 2 10 9" xfId="34610" xr:uid="{56C8C171-575D-4BC3-8390-4444AB6D1C92}"/>
    <cellStyle name="Input 2 2 11" xfId="13380" xr:uid="{82BC1901-8E4E-4E49-B102-D0C6060D341B}"/>
    <cellStyle name="Input 2 2 11 10" xfId="37103" xr:uid="{BEBEE169-439F-4DC1-B3ED-849101FF9300}"/>
    <cellStyle name="Input 2 2 11 11" xfId="39596" xr:uid="{9FC9D6A6-B04D-44FD-AA6D-82D79AEB8FB5}"/>
    <cellStyle name="Input 2 2 11 12" xfId="42243" xr:uid="{0546677B-8F9C-40CA-87BB-6CFBFA213EF4}"/>
    <cellStyle name="Input 2 2 11 2" xfId="16401" xr:uid="{24114CC2-90D9-42DB-BC82-BBEB509BB364}"/>
    <cellStyle name="Input 2 2 11 3" xfId="19141" xr:uid="{08EDB46C-99CE-4518-81D8-5D30D185082C}"/>
    <cellStyle name="Input 2 2 11 4" xfId="21815" xr:uid="{91AEE17D-691F-4A41-9C0C-AE11CD53CEBD}"/>
    <cellStyle name="Input 2 2 11 5" xfId="24638" xr:uid="{5E2A29E3-0089-49AA-AB7A-FBF7D21BE2F7}"/>
    <cellStyle name="Input 2 2 11 6" xfId="27206" xr:uid="{356D0460-9FC5-441E-BC8B-D68F2038480E}"/>
    <cellStyle name="Input 2 2 11 7" xfId="29753" xr:uid="{E2224BBF-F4C4-4EE4-98DE-1FB712F4291D}"/>
    <cellStyle name="Input 2 2 11 8" xfId="32267" xr:uid="{E923383A-87EE-40E5-A541-67A514015D51}"/>
    <cellStyle name="Input 2 2 11 9" xfId="34667" xr:uid="{87C23E23-4603-4A65-894F-C2F4557AAA3B}"/>
    <cellStyle name="Input 2 2 12" xfId="13494" xr:uid="{46E28B7E-DA71-4A6A-B01B-3C8386452881}"/>
    <cellStyle name="Input 2 2 12 10" xfId="37217" xr:uid="{BEBB01DE-D7AB-4A65-9703-3B3BF2A78417}"/>
    <cellStyle name="Input 2 2 12 11" xfId="39710" xr:uid="{BA63F7AD-032A-41A0-8103-04BF1615176A}"/>
    <cellStyle name="Input 2 2 12 12" xfId="42357" xr:uid="{FB4CD397-AEAF-46F4-96CC-00F8795002F0}"/>
    <cellStyle name="Input 2 2 12 2" xfId="16515" xr:uid="{573C29CC-1918-4429-80F4-CFA7A0F50E26}"/>
    <cellStyle name="Input 2 2 12 3" xfId="19255" xr:uid="{B0F7A1B3-03C4-4D70-AAB7-2893D8A6E7E2}"/>
    <cellStyle name="Input 2 2 12 4" xfId="21929" xr:uid="{2E0C18DA-DBEA-46A5-8632-8EB1C4110A4E}"/>
    <cellStyle name="Input 2 2 12 5" xfId="24752" xr:uid="{7F6AF9B7-060F-413A-88F7-49630C2AEBEE}"/>
    <cellStyle name="Input 2 2 12 6" xfId="27320" xr:uid="{50DFDAC0-A006-4649-9151-36DCAE18A4CC}"/>
    <cellStyle name="Input 2 2 12 7" xfId="29867" xr:uid="{B0634277-2334-4EAF-86E4-39D8F3EDC4D7}"/>
    <cellStyle name="Input 2 2 12 8" xfId="32381" xr:uid="{CC504E09-FE78-4BFB-8F90-AC4549C491D9}"/>
    <cellStyle name="Input 2 2 12 9" xfId="34781" xr:uid="{70D28601-3ACC-46AB-A5E5-444AD83DFC0F}"/>
    <cellStyle name="Input 2 2 13" xfId="13565" xr:uid="{0D717743-9C8E-4884-9EA7-67B862135EEF}"/>
    <cellStyle name="Input 2 2 13 10" xfId="37288" xr:uid="{F97C4875-7E48-4FE2-B899-1691420B011C}"/>
    <cellStyle name="Input 2 2 13 11" xfId="39781" xr:uid="{97D5CCB0-FC40-4515-8073-E05879D45765}"/>
    <cellStyle name="Input 2 2 13 12" xfId="42428" xr:uid="{1B89F7E5-809B-447F-963E-4BA78E20D04A}"/>
    <cellStyle name="Input 2 2 13 2" xfId="16586" xr:uid="{30ED5976-9A07-44EF-BFAB-639E0AC3D92E}"/>
    <cellStyle name="Input 2 2 13 3" xfId="19326" xr:uid="{634E49A8-500F-4BF3-AE4E-F813603E4D51}"/>
    <cellStyle name="Input 2 2 13 4" xfId="22000" xr:uid="{11D57EC6-0CD4-40FC-BE36-BD1967B40BDF}"/>
    <cellStyle name="Input 2 2 13 5" xfId="24823" xr:uid="{68B88119-8065-45EB-976A-F43F5E54D7A5}"/>
    <cellStyle name="Input 2 2 13 6" xfId="27391" xr:uid="{9BE5E88A-AFCD-44C9-AC17-BD65ED227912}"/>
    <cellStyle name="Input 2 2 13 7" xfId="29938" xr:uid="{B25DFF7F-3D5A-42C2-944A-51294571673E}"/>
    <cellStyle name="Input 2 2 13 8" xfId="32452" xr:uid="{928D91FE-6CB8-4614-AEAD-F79FFCE15B4F}"/>
    <cellStyle name="Input 2 2 13 9" xfId="34852" xr:uid="{E16B7C6B-EE3F-4D85-A686-5D8E4599BA9F}"/>
    <cellStyle name="Input 2 2 14" xfId="13616" xr:uid="{10FAC3E3-6D73-40C4-ACC1-9997AF157F7D}"/>
    <cellStyle name="Input 2 2 14 10" xfId="37339" xr:uid="{F874DA53-EBD8-4E2E-9120-FE971765FCEE}"/>
    <cellStyle name="Input 2 2 14 11" xfId="39832" xr:uid="{F89D9C12-726D-40D6-9C00-BC0323EB41A4}"/>
    <cellStyle name="Input 2 2 14 12" xfId="42479" xr:uid="{A38077C1-AF37-4B0C-94A0-772AEDA7D513}"/>
    <cellStyle name="Input 2 2 14 2" xfId="16637" xr:uid="{C31136A0-6D3A-428D-A631-DAFA961F8FF7}"/>
    <cellStyle name="Input 2 2 14 3" xfId="19377" xr:uid="{A9A0C082-CB8A-43C5-8FA3-73CAFEE91340}"/>
    <cellStyle name="Input 2 2 14 4" xfId="22051" xr:uid="{64296E19-3BFB-4D21-96E1-CA81620BC376}"/>
    <cellStyle name="Input 2 2 14 5" xfId="24874" xr:uid="{06582C6A-8CE2-4975-90F4-E5EC8B6E4068}"/>
    <cellStyle name="Input 2 2 14 6" xfId="27442" xr:uid="{28F5BE3B-9E15-4F20-AA92-E46F937B1B53}"/>
    <cellStyle name="Input 2 2 14 7" xfId="29989" xr:uid="{0801F3B4-C638-4624-8576-77CE9EB6D93A}"/>
    <cellStyle name="Input 2 2 14 8" xfId="32503" xr:uid="{8177D56B-0243-4501-8DB4-A6F49B529594}"/>
    <cellStyle name="Input 2 2 14 9" xfId="34903" xr:uid="{CE4C9C58-88BD-4286-830C-ECB989AF02E8}"/>
    <cellStyle name="Input 2 2 15" xfId="13757" xr:uid="{34F8AA58-9123-464C-A818-C666A677E932}"/>
    <cellStyle name="Input 2 2 15 10" xfId="37480" xr:uid="{7CF7AC8F-627B-47A5-AF5D-92E00E5E9841}"/>
    <cellStyle name="Input 2 2 15 11" xfId="39973" xr:uid="{49E6D692-E873-43E4-960B-2E404DB29C99}"/>
    <cellStyle name="Input 2 2 15 12" xfId="42620" xr:uid="{FAD4067B-9257-4276-9DC3-A792D0028B6A}"/>
    <cellStyle name="Input 2 2 15 2" xfId="16778" xr:uid="{7CBF9831-3A33-4B9D-872D-229B5EC94D0A}"/>
    <cellStyle name="Input 2 2 15 3" xfId="19518" xr:uid="{39E8AC91-E973-458A-B50E-5A8F13DC3B40}"/>
    <cellStyle name="Input 2 2 15 4" xfId="22192" xr:uid="{3BA37381-3E86-47F3-90EA-B90F5B750614}"/>
    <cellStyle name="Input 2 2 15 5" xfId="25015" xr:uid="{6CF7CDEE-12F4-4FF0-AD47-C5BFB50ACAA9}"/>
    <cellStyle name="Input 2 2 15 6" xfId="27583" xr:uid="{83682B54-F05B-42CE-A7E2-68B9647E8D2B}"/>
    <cellStyle name="Input 2 2 15 7" xfId="30130" xr:uid="{FE2CB890-F58C-44D2-85A0-CFA33579C91A}"/>
    <cellStyle name="Input 2 2 15 8" xfId="32644" xr:uid="{5792948F-3F76-4A85-9EE4-6C62D97943B4}"/>
    <cellStyle name="Input 2 2 15 9" xfId="35044" xr:uid="{2801F48E-B0E2-4751-8847-4E32454721D3}"/>
    <cellStyle name="Input 2 2 16" xfId="13783" xr:uid="{AF9F8AD8-F645-46B3-BA85-0EB6B8C527E6}"/>
    <cellStyle name="Input 2 2 16 10" xfId="37506" xr:uid="{F542924C-55F0-4620-B187-A506F848B13C}"/>
    <cellStyle name="Input 2 2 16 11" xfId="39999" xr:uid="{15DD2D8C-DB94-4262-9CE7-2F7B541FEB3F}"/>
    <cellStyle name="Input 2 2 16 12" xfId="42646" xr:uid="{2BA43CE1-952B-484B-B862-9F47D2A202D6}"/>
    <cellStyle name="Input 2 2 16 2" xfId="16804" xr:uid="{B89532C4-7A00-4A1D-A756-01BFC913A790}"/>
    <cellStyle name="Input 2 2 16 3" xfId="19544" xr:uid="{9AFD9A22-1A3B-4838-91A8-30CB69C72108}"/>
    <cellStyle name="Input 2 2 16 4" xfId="22218" xr:uid="{D0431E1A-6C23-484D-AC6C-DA337A434A3E}"/>
    <cellStyle name="Input 2 2 16 5" xfId="25041" xr:uid="{C3B2DBE2-EEE8-4120-B5B4-D91D840F733C}"/>
    <cellStyle name="Input 2 2 16 6" xfId="27609" xr:uid="{8004A4AA-F51D-433B-9B04-60E1028E145C}"/>
    <cellStyle name="Input 2 2 16 7" xfId="30156" xr:uid="{420C4DFB-AA0F-4D6A-8942-069F80F0CAE4}"/>
    <cellStyle name="Input 2 2 16 8" xfId="32670" xr:uid="{79F94118-7880-4982-AD22-DE6E139516E2}"/>
    <cellStyle name="Input 2 2 16 9" xfId="35070" xr:uid="{F7A091C3-956D-4B73-AC6C-F2D0EE95C9D4}"/>
    <cellStyle name="Input 2 2 17" xfId="13843" xr:uid="{E9AF5309-05FC-43DA-B35C-14A149B30A94}"/>
    <cellStyle name="Input 2 2 17 10" xfId="37566" xr:uid="{E5DC3856-87B6-4C9C-99F0-25EF0123FC7A}"/>
    <cellStyle name="Input 2 2 17 11" xfId="40059" xr:uid="{9F6D770E-D7AD-453A-BD94-700A455EC10E}"/>
    <cellStyle name="Input 2 2 17 12" xfId="42706" xr:uid="{4208951E-F831-46AA-B78B-C6E761A0BC43}"/>
    <cellStyle name="Input 2 2 17 2" xfId="16864" xr:uid="{E96963E3-91C3-4940-90F2-ADC9BDA0F4CA}"/>
    <cellStyle name="Input 2 2 17 3" xfId="19604" xr:uid="{49602716-9F9F-43E5-89F9-ABEE1F517004}"/>
    <cellStyle name="Input 2 2 17 4" xfId="22278" xr:uid="{D7ED2E32-7EA7-4328-BC92-BB520D3BD126}"/>
    <cellStyle name="Input 2 2 17 5" xfId="25101" xr:uid="{B2A15ABB-2C67-4D5D-AF4A-5666EF5FC139}"/>
    <cellStyle name="Input 2 2 17 6" xfId="27669" xr:uid="{0866C849-64D0-45B4-AD20-629DA21FD809}"/>
    <cellStyle name="Input 2 2 17 7" xfId="30216" xr:uid="{3F5F7B05-82A6-4175-9278-1E0F5992BEB8}"/>
    <cellStyle name="Input 2 2 17 8" xfId="32730" xr:uid="{18987460-84FC-4BA3-9BBD-391FC2998458}"/>
    <cellStyle name="Input 2 2 17 9" xfId="35130" xr:uid="{736E64B7-0F9C-46D8-96A1-A0F501A5D5C6}"/>
    <cellStyle name="Input 2 2 18" xfId="13871" xr:uid="{82C61842-2526-4BBF-85E0-E0B770E02A63}"/>
    <cellStyle name="Input 2 2 18 10" xfId="37594" xr:uid="{4480D4AF-BF49-48C3-97E5-17D41A797B6C}"/>
    <cellStyle name="Input 2 2 18 11" xfId="40087" xr:uid="{D73DF812-88A7-475C-9895-B2BFAAFDDE0D}"/>
    <cellStyle name="Input 2 2 18 12" xfId="42734" xr:uid="{ADF1219B-E979-4622-B31A-6DBBAD5C9B88}"/>
    <cellStyle name="Input 2 2 18 2" xfId="16892" xr:uid="{5C825DC0-D47B-4AEC-A7B1-DF726F15CC73}"/>
    <cellStyle name="Input 2 2 18 3" xfId="19632" xr:uid="{838303E2-70F7-49BD-A787-00021870EE66}"/>
    <cellStyle name="Input 2 2 18 4" xfId="22306" xr:uid="{EFD5E0CC-5972-4087-B160-0DFAD5574D7B}"/>
    <cellStyle name="Input 2 2 18 5" xfId="25129" xr:uid="{4B4B62B2-B9FE-4EAF-B1EB-3488029AB8ED}"/>
    <cellStyle name="Input 2 2 18 6" xfId="27697" xr:uid="{B0B3499C-D040-4BB9-8E1D-13ABEE3C29E2}"/>
    <cellStyle name="Input 2 2 18 7" xfId="30244" xr:uid="{1EF339CE-605A-4655-B76C-0DA5C77BF126}"/>
    <cellStyle name="Input 2 2 18 8" xfId="32758" xr:uid="{85B8722E-1588-47A0-BBE3-5F320DB1EF7D}"/>
    <cellStyle name="Input 2 2 18 9" xfId="35158" xr:uid="{3411967C-D2CC-44E3-BAFA-8859B0EA9DCE}"/>
    <cellStyle name="Input 2 2 19" xfId="13963" xr:uid="{E09F46C8-2742-4566-8D04-6C58ACD09C4B}"/>
    <cellStyle name="Input 2 2 19 10" xfId="37686" xr:uid="{B5C8EEDC-A7C5-45C8-B90B-027F0A5B6666}"/>
    <cellStyle name="Input 2 2 19 11" xfId="40179" xr:uid="{83FDF12E-ED96-444E-B288-584DA52ACFFA}"/>
    <cellStyle name="Input 2 2 19 12" xfId="42826" xr:uid="{2FED3715-B01A-42B8-B261-FBCABF702F6E}"/>
    <cellStyle name="Input 2 2 19 2" xfId="16984" xr:uid="{29A07E5A-C919-49C6-A7E6-8A83D70598AE}"/>
    <cellStyle name="Input 2 2 19 3" xfId="19724" xr:uid="{514B3087-C5B7-45C7-BBB8-3B48861992B7}"/>
    <cellStyle name="Input 2 2 19 4" xfId="22398" xr:uid="{E869F2A0-FCEA-4C22-A54A-10B554D334C0}"/>
    <cellStyle name="Input 2 2 19 5" xfId="25221" xr:uid="{70E8C673-C389-4DB3-A019-C4455BE6C589}"/>
    <cellStyle name="Input 2 2 19 6" xfId="27789" xr:uid="{C8AFA0A4-31FA-4159-AC29-D4B7A1FF74E7}"/>
    <cellStyle name="Input 2 2 19 7" xfId="30336" xr:uid="{E1F925AB-9B11-403B-8819-4F10BCEB6656}"/>
    <cellStyle name="Input 2 2 19 8" xfId="32850" xr:uid="{A7E6982F-B794-496B-AD97-BBB600CAC634}"/>
    <cellStyle name="Input 2 2 19 9" xfId="35250" xr:uid="{32882D1C-8E3F-4091-91C1-A4157B370B22}"/>
    <cellStyle name="Input 2 2 2" xfId="85" xr:uid="{00000000-0005-0000-0000-0000EE1A0000}"/>
    <cellStyle name="Input 2 2 2 10" xfId="13364" xr:uid="{95D04ADE-41A7-4DAC-917F-E9ABE681DF6F}"/>
    <cellStyle name="Input 2 2 2 10 10" xfId="37087" xr:uid="{FA044EC6-9FA6-424A-A8CF-4FD087C08FB0}"/>
    <cellStyle name="Input 2 2 2 10 11" xfId="39580" xr:uid="{0682BF0B-4857-41CB-8CFF-BD446F3DE519}"/>
    <cellStyle name="Input 2 2 2 10 12" xfId="42227" xr:uid="{F0DBBBBA-869C-46ED-9FEB-D75F08D78FE2}"/>
    <cellStyle name="Input 2 2 2 10 2" xfId="16385" xr:uid="{78748736-9F9D-46CB-AFB8-8D152FA45530}"/>
    <cellStyle name="Input 2 2 2 10 3" xfId="19125" xr:uid="{D9B13CD0-F226-4F59-9C35-3ED5DBA3B95E}"/>
    <cellStyle name="Input 2 2 2 10 4" xfId="21799" xr:uid="{12A241EB-81FF-4362-A781-8145AD53439E}"/>
    <cellStyle name="Input 2 2 2 10 5" xfId="24622" xr:uid="{D7B3EB88-8B2A-401F-9DFF-C4893913535A}"/>
    <cellStyle name="Input 2 2 2 10 6" xfId="27190" xr:uid="{57ABD055-D625-4C18-8FE2-A7F487931C2F}"/>
    <cellStyle name="Input 2 2 2 10 7" xfId="29737" xr:uid="{51E00A94-12B7-40AC-BA94-C23172E2ECF4}"/>
    <cellStyle name="Input 2 2 2 10 8" xfId="32251" xr:uid="{2D223F11-B271-43F8-8D08-C8472338961F}"/>
    <cellStyle name="Input 2 2 2 10 9" xfId="34651" xr:uid="{95B94204-5FCD-4926-BC09-9D6B7A531F07}"/>
    <cellStyle name="Input 2 2 2 11" xfId="13442" xr:uid="{E186C99E-4939-4742-83BE-F4F82F4835E0}"/>
    <cellStyle name="Input 2 2 2 11 10" xfId="37165" xr:uid="{89F416B3-4C08-4C59-91CA-6F7E6900B6E8}"/>
    <cellStyle name="Input 2 2 2 11 11" xfId="39658" xr:uid="{7A8F8835-9FD6-4378-A6B4-116CE0BEABE8}"/>
    <cellStyle name="Input 2 2 2 11 12" xfId="42305" xr:uid="{1C0ACBA0-1746-4384-93AE-D291D8331BBE}"/>
    <cellStyle name="Input 2 2 2 11 2" xfId="16463" xr:uid="{22A6844B-9F79-402C-84C0-72AE2AB940A3}"/>
    <cellStyle name="Input 2 2 2 11 3" xfId="19203" xr:uid="{A9AB9885-2114-4E41-AEDB-3CA53F5E6034}"/>
    <cellStyle name="Input 2 2 2 11 4" xfId="21877" xr:uid="{28A718F1-4984-495D-BA80-061C1C564448}"/>
    <cellStyle name="Input 2 2 2 11 5" xfId="24700" xr:uid="{F9367DA1-522A-4392-ACDD-45FF5A7C7376}"/>
    <cellStyle name="Input 2 2 2 11 6" xfId="27268" xr:uid="{3FADB103-9AF7-4E82-8355-5A80A7431CDF}"/>
    <cellStyle name="Input 2 2 2 11 7" xfId="29815" xr:uid="{BF414D50-9117-46EB-8EF3-A64751BA75C0}"/>
    <cellStyle name="Input 2 2 2 11 8" xfId="32329" xr:uid="{5C64FBD1-23EE-4F0C-8F68-FF58AE7775FD}"/>
    <cellStyle name="Input 2 2 2 11 9" xfId="34729" xr:uid="{726E7DB1-14F8-490B-A4E5-2352282D36E8}"/>
    <cellStyle name="Input 2 2 2 12" xfId="13553" xr:uid="{25958619-0BC2-4006-AC82-6ED1E9B40601}"/>
    <cellStyle name="Input 2 2 2 12 10" xfId="37276" xr:uid="{E8B22BBE-37BD-4D9B-9D51-BA00DF16C168}"/>
    <cellStyle name="Input 2 2 2 12 11" xfId="39769" xr:uid="{134EE95A-7468-4552-9105-57F58C8A72DB}"/>
    <cellStyle name="Input 2 2 2 12 12" xfId="42416" xr:uid="{7DB72E18-097B-43A3-B377-F7B924499596}"/>
    <cellStyle name="Input 2 2 2 12 2" xfId="16574" xr:uid="{92E061F5-2A7D-4A13-85FB-A6BB5B7CABCE}"/>
    <cellStyle name="Input 2 2 2 12 3" xfId="19314" xr:uid="{459FA188-27EE-4AAB-B86C-5F55AADF98D3}"/>
    <cellStyle name="Input 2 2 2 12 4" xfId="21988" xr:uid="{4D8D51F3-3E70-4226-A388-19AB82D9826B}"/>
    <cellStyle name="Input 2 2 2 12 5" xfId="24811" xr:uid="{7F2EEFA4-3CC3-4BCA-A5D2-E3F9A834836D}"/>
    <cellStyle name="Input 2 2 2 12 6" xfId="27379" xr:uid="{D7BC4635-0082-49D7-BDE2-507BA7238486}"/>
    <cellStyle name="Input 2 2 2 12 7" xfId="29926" xr:uid="{94759FBE-515E-4E00-B648-C6029CA006F3}"/>
    <cellStyle name="Input 2 2 2 12 8" xfId="32440" xr:uid="{878BBE42-12B6-4BBD-8B44-3775A2ACC6CE}"/>
    <cellStyle name="Input 2 2 2 12 9" xfId="34840" xr:uid="{B3F31DCD-1CC0-46F2-A1E2-DFFC3D3A4081}"/>
    <cellStyle name="Input 2 2 2 13" xfId="13604" xr:uid="{60CF1160-EC17-4F7C-AAA9-2F8DAE08708B}"/>
    <cellStyle name="Input 2 2 2 13 10" xfId="37327" xr:uid="{FFAA7B09-29C0-4CCA-9680-75430092DACD}"/>
    <cellStyle name="Input 2 2 2 13 11" xfId="39820" xr:uid="{ECCC964C-96F6-4105-BEEF-D2553A75E303}"/>
    <cellStyle name="Input 2 2 2 13 12" xfId="42467" xr:uid="{A360758E-0F11-4147-9D2A-1CD05936ABB5}"/>
    <cellStyle name="Input 2 2 2 13 2" xfId="16625" xr:uid="{1ED75D81-B0FB-4EE1-98D1-0EC71AEC0F33}"/>
    <cellStyle name="Input 2 2 2 13 3" xfId="19365" xr:uid="{A550862F-869E-4CA0-85B1-0674D6E1DC03}"/>
    <cellStyle name="Input 2 2 2 13 4" xfId="22039" xr:uid="{E4B3B762-A6EF-4C79-9855-30A18683CA7B}"/>
    <cellStyle name="Input 2 2 2 13 5" xfId="24862" xr:uid="{F5DC7EE0-B3CD-4C06-BE71-C240B6D03EF7}"/>
    <cellStyle name="Input 2 2 2 13 6" xfId="27430" xr:uid="{55C24E41-9137-4E74-969F-0AB0C48FC905}"/>
    <cellStyle name="Input 2 2 2 13 7" xfId="29977" xr:uid="{DB4A54E7-E6E4-417F-85CF-1A062495C71F}"/>
    <cellStyle name="Input 2 2 2 13 8" xfId="32491" xr:uid="{6C694111-4782-41BB-9875-B0BA47280529}"/>
    <cellStyle name="Input 2 2 2 13 9" xfId="34891" xr:uid="{ED5DA9A3-A98B-4997-A71F-F1B51BD100FC}"/>
    <cellStyle name="Input 2 2 2 14" xfId="13696" xr:uid="{0C0D5DB4-DC0D-4E97-B891-BCC21E63C838}"/>
    <cellStyle name="Input 2 2 2 14 10" xfId="37419" xr:uid="{65FE4B36-E739-4D77-93E3-D6BFAD04DACC}"/>
    <cellStyle name="Input 2 2 2 14 11" xfId="39912" xr:uid="{910C606F-B143-4603-A6E6-35AC2609D1F9}"/>
    <cellStyle name="Input 2 2 2 14 12" xfId="42559" xr:uid="{AD216A9B-9199-4D93-8CA0-E8AD400210AC}"/>
    <cellStyle name="Input 2 2 2 14 2" xfId="16717" xr:uid="{0C0435C2-5F90-4993-AB83-520DA251C5EB}"/>
    <cellStyle name="Input 2 2 2 14 3" xfId="19457" xr:uid="{D2771B32-4C27-4C00-90D8-A5A6605B149C}"/>
    <cellStyle name="Input 2 2 2 14 4" xfId="22131" xr:uid="{251BA2D2-F9FC-4E58-88C5-A0DB58FE0FB8}"/>
    <cellStyle name="Input 2 2 2 14 5" xfId="24954" xr:uid="{28ADED1E-3429-426E-8649-1163006353A1}"/>
    <cellStyle name="Input 2 2 2 14 6" xfId="27522" xr:uid="{E11195BE-79D8-4D5C-A336-C0E0EE73CEB0}"/>
    <cellStyle name="Input 2 2 2 14 7" xfId="30069" xr:uid="{C18E8783-95CB-4CE6-AD63-9549CB4F835A}"/>
    <cellStyle name="Input 2 2 2 14 8" xfId="32583" xr:uid="{9ED28AE7-3ED5-49A1-9E27-641D1A523A20}"/>
    <cellStyle name="Input 2 2 2 14 9" xfId="34983" xr:uid="{40F5C837-85C9-4751-904C-334D00434466}"/>
    <cellStyle name="Input 2 2 2 15" xfId="13769" xr:uid="{E00357AE-3B2E-48A1-BFAD-B7627385A33A}"/>
    <cellStyle name="Input 2 2 2 15 10" xfId="37492" xr:uid="{905D3C5A-00E6-4082-8198-3D56EAAF5124}"/>
    <cellStyle name="Input 2 2 2 15 11" xfId="39985" xr:uid="{43E3A220-E8BF-4B4F-82FA-60CBCA1A892A}"/>
    <cellStyle name="Input 2 2 2 15 12" xfId="42632" xr:uid="{78782DC2-BACA-440E-B273-02BC26DF86E0}"/>
    <cellStyle name="Input 2 2 2 15 2" xfId="16790" xr:uid="{299766CB-D16D-4D28-B885-C9D017901659}"/>
    <cellStyle name="Input 2 2 2 15 3" xfId="19530" xr:uid="{7BDA0089-47C5-4784-B369-56DFFE7074CE}"/>
    <cellStyle name="Input 2 2 2 15 4" xfId="22204" xr:uid="{9A1F1EBA-C204-4A46-8A5C-50C85638D72E}"/>
    <cellStyle name="Input 2 2 2 15 5" xfId="25027" xr:uid="{1C7E4B24-DFC4-4E12-8FEC-33815852DBDA}"/>
    <cellStyle name="Input 2 2 2 15 6" xfId="27595" xr:uid="{B8446056-82D0-4C8A-917C-9A88F471B943}"/>
    <cellStyle name="Input 2 2 2 15 7" xfId="30142" xr:uid="{3527C397-96BB-4C45-A6CA-ED7C016CCF0E}"/>
    <cellStyle name="Input 2 2 2 15 8" xfId="32656" xr:uid="{62C2006D-E2E8-4AF5-AFB5-BDE3B26FC4A9}"/>
    <cellStyle name="Input 2 2 2 15 9" xfId="35056" xr:uid="{A6CE6BBA-268A-41D4-B513-1A76A013BC86}"/>
    <cellStyle name="Input 2 2 2 16" xfId="13823" xr:uid="{B7DF2A4A-63F7-4C54-A205-61F319CB2A65}"/>
    <cellStyle name="Input 2 2 2 16 10" xfId="37546" xr:uid="{67FE7B04-28E2-4E1F-AE0F-C19A20CA7925}"/>
    <cellStyle name="Input 2 2 2 16 11" xfId="40039" xr:uid="{763CB1AB-A58C-4D91-83CC-7ED6E715A567}"/>
    <cellStyle name="Input 2 2 2 16 12" xfId="42686" xr:uid="{79C3FEE0-A9C1-4D1E-8D84-73568999E78F}"/>
    <cellStyle name="Input 2 2 2 16 2" xfId="16844" xr:uid="{ABB5D5A2-2F6B-4E60-9947-BE2C591FAB60}"/>
    <cellStyle name="Input 2 2 2 16 3" xfId="19584" xr:uid="{736E8145-4C10-4E54-A936-E6E195380C0C}"/>
    <cellStyle name="Input 2 2 2 16 4" xfId="22258" xr:uid="{098A288B-821B-4B7E-B38B-E73B0B0D6CDF}"/>
    <cellStyle name="Input 2 2 2 16 5" xfId="25081" xr:uid="{CE1581FE-F7FD-4F24-82AE-C640DBE375C4}"/>
    <cellStyle name="Input 2 2 2 16 6" xfId="27649" xr:uid="{7B368066-DE28-4A6F-9B4C-0BD23EA23912}"/>
    <cellStyle name="Input 2 2 2 16 7" xfId="30196" xr:uid="{8C580327-75C7-4A13-9E8A-F0CE97B3813F}"/>
    <cellStyle name="Input 2 2 2 16 8" xfId="32710" xr:uid="{E09059A2-F4E8-469C-9E18-48C66861C6D5}"/>
    <cellStyle name="Input 2 2 2 16 9" xfId="35110" xr:uid="{C1BFAC39-B450-4316-A3E6-8DCC431498A4}"/>
    <cellStyle name="Input 2 2 2 17" xfId="13859" xr:uid="{43098C0F-4025-4C28-9854-BABE6C985427}"/>
    <cellStyle name="Input 2 2 2 17 10" xfId="37582" xr:uid="{200013E8-57FB-4A4F-946E-C2285B0C66ED}"/>
    <cellStyle name="Input 2 2 2 17 11" xfId="40075" xr:uid="{312DB7BE-AEC2-4FB2-B4AF-E60E4351E4FA}"/>
    <cellStyle name="Input 2 2 2 17 12" xfId="42722" xr:uid="{D5FF4283-8AEF-49E0-BC9C-914E296EF5F7}"/>
    <cellStyle name="Input 2 2 2 17 2" xfId="16880" xr:uid="{FCE7B001-44E0-4037-A0D0-40C7DE9A2958}"/>
    <cellStyle name="Input 2 2 2 17 3" xfId="19620" xr:uid="{10B34305-AF0B-4323-9FF6-1D476271D10B}"/>
    <cellStyle name="Input 2 2 2 17 4" xfId="22294" xr:uid="{E53342A7-784B-47D3-BAEE-9E51A1A93519}"/>
    <cellStyle name="Input 2 2 2 17 5" xfId="25117" xr:uid="{2CAD041E-7FC1-42B4-9EF5-F712E6F4A0AF}"/>
    <cellStyle name="Input 2 2 2 17 6" xfId="27685" xr:uid="{773949F0-4582-45CC-8396-EDF64BA42E3C}"/>
    <cellStyle name="Input 2 2 2 17 7" xfId="30232" xr:uid="{A91DF372-057D-4D21-BFB8-56D5F865555C}"/>
    <cellStyle name="Input 2 2 2 17 8" xfId="32746" xr:uid="{947E27FE-F704-4A69-8559-A55538D890F5}"/>
    <cellStyle name="Input 2 2 2 17 9" xfId="35146" xr:uid="{A1D153F0-7B61-4FF5-864E-5729202E17E8}"/>
    <cellStyle name="Input 2 2 2 18" xfId="13943" xr:uid="{3ADF43EA-BADA-436C-A9B3-1FA1FCC1228F}"/>
    <cellStyle name="Input 2 2 2 18 10" xfId="37666" xr:uid="{653FBF40-12FA-455C-A371-6342DDD9DF59}"/>
    <cellStyle name="Input 2 2 2 18 11" xfId="40159" xr:uid="{DBDB5989-0F07-4322-9199-31C0971020FE}"/>
    <cellStyle name="Input 2 2 2 18 12" xfId="42806" xr:uid="{64A0F669-D3F7-43DA-B618-6DE3074056A3}"/>
    <cellStyle name="Input 2 2 2 18 2" xfId="16964" xr:uid="{0375EC73-5B45-48CB-9B36-F5BD2D996C0C}"/>
    <cellStyle name="Input 2 2 2 18 3" xfId="19704" xr:uid="{E8EB0F3E-7256-4FB6-9734-BDA922250275}"/>
    <cellStyle name="Input 2 2 2 18 4" xfId="22378" xr:uid="{25956898-32E9-47C3-9EF6-080600C3000B}"/>
    <cellStyle name="Input 2 2 2 18 5" xfId="25201" xr:uid="{4877D688-E035-40D1-A8A5-C7EBB0F647AD}"/>
    <cellStyle name="Input 2 2 2 18 6" xfId="27769" xr:uid="{8D3353CA-54B5-45CC-B7F7-BC02C9AF1948}"/>
    <cellStyle name="Input 2 2 2 18 7" xfId="30316" xr:uid="{51126A16-41FD-4ABE-9679-E2C1FC862CDE}"/>
    <cellStyle name="Input 2 2 2 18 8" xfId="32830" xr:uid="{EF196D5F-AA7D-4B25-AD62-EFCEE02A578A}"/>
    <cellStyle name="Input 2 2 2 18 9" xfId="35230" xr:uid="{9405CEA2-DEB1-4A37-8C42-1133FBF1885C}"/>
    <cellStyle name="Input 2 2 2 19" xfId="13977" xr:uid="{3FD38B1B-117F-4C1F-90E8-DB5C70C8AED8}"/>
    <cellStyle name="Input 2 2 2 19 10" xfId="37700" xr:uid="{06A60B4E-CC5E-4DAB-9000-73907705E0B0}"/>
    <cellStyle name="Input 2 2 2 19 11" xfId="40193" xr:uid="{68015D8E-1168-4255-A229-41F3B29197FF}"/>
    <cellStyle name="Input 2 2 2 19 12" xfId="42840" xr:uid="{E99EFD32-40D4-42C4-9843-563199056517}"/>
    <cellStyle name="Input 2 2 2 19 2" xfId="16998" xr:uid="{ED1759DC-82CB-4878-BF6A-ECCCFC388736}"/>
    <cellStyle name="Input 2 2 2 19 3" xfId="19738" xr:uid="{8016E390-FF60-4185-B030-638879D54867}"/>
    <cellStyle name="Input 2 2 2 19 4" xfId="22412" xr:uid="{E3123753-A839-48F0-A21D-A4D2FA08AAE1}"/>
    <cellStyle name="Input 2 2 2 19 5" xfId="25235" xr:uid="{5E655D7D-DCF3-4EBA-A3D1-BDE4C3B7F911}"/>
    <cellStyle name="Input 2 2 2 19 6" xfId="27803" xr:uid="{6728D439-35A9-4FC2-B209-456B8998DE36}"/>
    <cellStyle name="Input 2 2 2 19 7" xfId="30350" xr:uid="{0F9C521B-A31B-49A5-A6D5-1783B6943EDD}"/>
    <cellStyle name="Input 2 2 2 19 8" xfId="32864" xr:uid="{7387F400-05A4-4881-8CD8-D0FFC20F5EE3}"/>
    <cellStyle name="Input 2 2 2 19 9" xfId="35264" xr:uid="{7A184AA7-ED37-4EA4-9661-516EA53E1522}"/>
    <cellStyle name="Input 2 2 2 2" xfId="9767" xr:uid="{00000000-0005-0000-0000-0000EF1A0000}"/>
    <cellStyle name="Input 2 2 2 2 10" xfId="12021" xr:uid="{3967EB1E-B585-4589-936C-75F8A2729F53}"/>
    <cellStyle name="Input 2 2 2 2 10 10" xfId="35953" xr:uid="{772BA2C6-14B3-485D-BDD5-C253427A8200}"/>
    <cellStyle name="Input 2 2 2 2 10 11" xfId="38395" xr:uid="{1EE4F169-DEF2-400E-992A-69508D100DFC}"/>
    <cellStyle name="Input 2 2 2 2 10 12" xfId="40991" xr:uid="{7A0268CB-2DC2-4A1F-806D-E23D0A6C3F7D}"/>
    <cellStyle name="Input 2 2 2 2 10 2" xfId="15074" xr:uid="{899F5DE1-D7EB-4CCB-98CE-BB4A2FB7A26E}"/>
    <cellStyle name="Input 2 2 2 2 10 3" xfId="17847" xr:uid="{1142AD64-E891-49F9-9C99-485A271B5870}"/>
    <cellStyle name="Input 2 2 2 2 10 4" xfId="20470" xr:uid="{191191C5-0080-4EF5-A588-500CAABD2E95}"/>
    <cellStyle name="Input 2 2 2 2 10 5" xfId="23330" xr:uid="{A4B5CC56-D8CF-4C1A-8A98-E02F3245A6AA}"/>
    <cellStyle name="Input 2 2 2 2 10 6" xfId="25887" xr:uid="{0FEF3BA9-243C-4C12-AA60-F9C94038D180}"/>
    <cellStyle name="Input 2 2 2 2 10 7" xfId="28488" xr:uid="{FFAB50FC-540A-4B52-8FC9-C224EA0154B9}"/>
    <cellStyle name="Input 2 2 2 2 10 8" xfId="31163" xr:uid="{B6F7A641-84C7-485B-8F81-FB54AD7E315B}"/>
    <cellStyle name="Input 2 2 2 2 10 9" xfId="33562" xr:uid="{003FD396-7A99-4BB5-B925-A99EAC5A1C47}"/>
    <cellStyle name="Input 2 2 2 2 11" xfId="13340" xr:uid="{368D21C3-EFEE-416E-9963-9D5259F602EB}"/>
    <cellStyle name="Input 2 2 2 2 11 10" xfId="37063" xr:uid="{0E62B797-B2BC-4AF8-AA1F-67492B4E9E5A}"/>
    <cellStyle name="Input 2 2 2 2 11 11" xfId="39556" xr:uid="{511E8802-F4FC-4338-AFE1-053BF75A2ACE}"/>
    <cellStyle name="Input 2 2 2 2 11 12" xfId="42203" xr:uid="{A75E6321-E4FC-42C3-885A-D2AE842C30CC}"/>
    <cellStyle name="Input 2 2 2 2 11 2" xfId="16361" xr:uid="{DC08D226-0109-4C00-9C3C-1A54B162F5EA}"/>
    <cellStyle name="Input 2 2 2 2 11 3" xfId="19101" xr:uid="{5FD76A6C-1377-4F72-8343-2953F0A198B3}"/>
    <cellStyle name="Input 2 2 2 2 11 4" xfId="21775" xr:uid="{0D31AB60-019D-42AF-A442-39DB0ECD8F2A}"/>
    <cellStyle name="Input 2 2 2 2 11 5" xfId="24598" xr:uid="{D316C958-0A1D-4098-AE36-26144D1DB7DF}"/>
    <cellStyle name="Input 2 2 2 2 11 6" xfId="27166" xr:uid="{FC30EE61-D9F9-4C3D-A01A-CE13ED83C022}"/>
    <cellStyle name="Input 2 2 2 2 11 7" xfId="29713" xr:uid="{3A84375F-F8A8-41C9-9DC5-096F3A44CD76}"/>
    <cellStyle name="Input 2 2 2 2 11 8" xfId="32227" xr:uid="{54476F84-7FDD-40F4-98B1-F1B384C73FAE}"/>
    <cellStyle name="Input 2 2 2 2 11 9" xfId="34627" xr:uid="{1E76A9A2-EAE5-4BCB-B2ED-3147949E4338}"/>
    <cellStyle name="Input 2 2 2 2 12" xfId="13402" xr:uid="{56221A2B-8A7F-4A36-BFCA-BDFD66AD3451}"/>
    <cellStyle name="Input 2 2 2 2 12 10" xfId="37125" xr:uid="{CFE1EC49-7EEC-4335-8233-7C17A41B9B49}"/>
    <cellStyle name="Input 2 2 2 2 12 11" xfId="39618" xr:uid="{71B1669C-A5CF-4D6F-BCAE-6D07A61DABA7}"/>
    <cellStyle name="Input 2 2 2 2 12 12" xfId="42265" xr:uid="{788BB910-9405-4023-9C74-29DB1EEB1E43}"/>
    <cellStyle name="Input 2 2 2 2 12 2" xfId="16423" xr:uid="{A2B40A63-9FE7-48AE-9150-D19E81B1B461}"/>
    <cellStyle name="Input 2 2 2 2 12 3" xfId="19163" xr:uid="{17BE1C55-2F58-4512-B304-F693710C3FC1}"/>
    <cellStyle name="Input 2 2 2 2 12 4" xfId="21837" xr:uid="{B252141E-96EB-48F2-81A1-712ACA6AEC18}"/>
    <cellStyle name="Input 2 2 2 2 12 5" xfId="24660" xr:uid="{5464AE33-036E-4E49-92EA-81406D0A5651}"/>
    <cellStyle name="Input 2 2 2 2 12 6" xfId="27228" xr:uid="{E52DC29A-A8BE-4C1F-9773-DD7690EE8E64}"/>
    <cellStyle name="Input 2 2 2 2 12 7" xfId="29775" xr:uid="{301649F7-4ECE-45A0-8F19-E7237EFC6B2F}"/>
    <cellStyle name="Input 2 2 2 2 12 8" xfId="32289" xr:uid="{19180FF9-64A1-4E00-8758-C56A0AFB10AF}"/>
    <cellStyle name="Input 2 2 2 2 12 9" xfId="34689" xr:uid="{E930623C-62C6-4ECA-AEFF-86BF07C67479}"/>
    <cellStyle name="Input 2 2 2 2 13" xfId="13428" xr:uid="{20BD8F4F-B89E-4086-9F8F-8081E095C1C8}"/>
    <cellStyle name="Input 2 2 2 2 13 10" xfId="37151" xr:uid="{F800CFAF-B4DF-4F61-9F50-308A1CDB6A8E}"/>
    <cellStyle name="Input 2 2 2 2 13 11" xfId="39644" xr:uid="{905577E5-2DEA-4035-BB6B-3541B6468D12}"/>
    <cellStyle name="Input 2 2 2 2 13 12" xfId="42291" xr:uid="{BD586E76-A449-4FB8-8104-D7DB356F28B5}"/>
    <cellStyle name="Input 2 2 2 2 13 2" xfId="16449" xr:uid="{660027B4-AF75-4D9E-AD8B-223920A2AF87}"/>
    <cellStyle name="Input 2 2 2 2 13 3" xfId="19189" xr:uid="{7B9FC277-946E-446F-BC93-860782EC74CA}"/>
    <cellStyle name="Input 2 2 2 2 13 4" xfId="21863" xr:uid="{AECDE70D-14E6-48F7-9C20-566FF2C8BE8A}"/>
    <cellStyle name="Input 2 2 2 2 13 5" xfId="24686" xr:uid="{283B0F01-1EAD-4AA4-ADDA-CF0C11D86765}"/>
    <cellStyle name="Input 2 2 2 2 13 6" xfId="27254" xr:uid="{A13FA421-2F32-47AB-B760-24193F9AC497}"/>
    <cellStyle name="Input 2 2 2 2 13 7" xfId="29801" xr:uid="{8FE084F6-6A8D-4E3C-B956-7FA3D5301E60}"/>
    <cellStyle name="Input 2 2 2 2 13 8" xfId="32315" xr:uid="{8A0D8578-FA1A-4DDF-9AE5-582A3F8F546F}"/>
    <cellStyle name="Input 2 2 2 2 13 9" xfId="34715" xr:uid="{4D36030C-A66F-44FE-857A-9D321AA2EAB0}"/>
    <cellStyle name="Input 2 2 2 2 14" xfId="13483" xr:uid="{A6D08D46-0F15-4E6D-BCD8-51B3E6ADDAAB}"/>
    <cellStyle name="Input 2 2 2 2 14 10" xfId="37206" xr:uid="{9D0196D0-7C46-4C57-B4A7-5D2F0647F5EC}"/>
    <cellStyle name="Input 2 2 2 2 14 11" xfId="39699" xr:uid="{5C5CC209-CBC0-4018-BF45-87CF7FC73782}"/>
    <cellStyle name="Input 2 2 2 2 14 12" xfId="42346" xr:uid="{21CB61A9-95F0-453B-B092-79249FFFB11D}"/>
    <cellStyle name="Input 2 2 2 2 14 2" xfId="16504" xr:uid="{2CBF8F72-36B3-4B08-8419-A3D1FD892118}"/>
    <cellStyle name="Input 2 2 2 2 14 3" xfId="19244" xr:uid="{A94C7410-62B1-4F2D-AD3C-C62E104DDA72}"/>
    <cellStyle name="Input 2 2 2 2 14 4" xfId="21918" xr:uid="{50801E81-A6F5-496D-9765-60E7DB6A12DE}"/>
    <cellStyle name="Input 2 2 2 2 14 5" xfId="24741" xr:uid="{08A474C1-8FF2-4095-AA36-B3E7DD6C87E2}"/>
    <cellStyle name="Input 2 2 2 2 14 6" xfId="27309" xr:uid="{FDE39EBF-7760-405D-B610-B0A142371181}"/>
    <cellStyle name="Input 2 2 2 2 14 7" xfId="29856" xr:uid="{323D9931-0EA5-4459-9C27-582FB0F12B57}"/>
    <cellStyle name="Input 2 2 2 2 14 8" xfId="32370" xr:uid="{4B8293D2-4C86-435B-8DC0-A3F75514E3D2}"/>
    <cellStyle name="Input 2 2 2 2 14 9" xfId="34770" xr:uid="{A892B3CF-CD60-48D7-A69E-8667CF8E7A37}"/>
    <cellStyle name="Input 2 2 2 2 15" xfId="13542" xr:uid="{57E45515-18BF-42C7-81B7-305DF710D430}"/>
    <cellStyle name="Input 2 2 2 2 15 10" xfId="37265" xr:uid="{0DACCB17-D280-479B-A77C-89A1E3827754}"/>
    <cellStyle name="Input 2 2 2 2 15 11" xfId="39758" xr:uid="{41CC5309-DC21-43FA-94AA-240274D005D0}"/>
    <cellStyle name="Input 2 2 2 2 15 12" xfId="42405" xr:uid="{ADEF662F-814C-4A04-AAB7-59E608157E9A}"/>
    <cellStyle name="Input 2 2 2 2 15 2" xfId="16563" xr:uid="{73BE50CA-12FB-448C-9F46-5257E664EDD3}"/>
    <cellStyle name="Input 2 2 2 2 15 3" xfId="19303" xr:uid="{20690876-CD70-49A0-A111-76C7DE9402A9}"/>
    <cellStyle name="Input 2 2 2 2 15 4" xfId="21977" xr:uid="{67113893-345E-48AC-95F8-95A5A9FB8460}"/>
    <cellStyle name="Input 2 2 2 2 15 5" xfId="24800" xr:uid="{F463C20A-9E03-4524-AC70-6A97FF7DBA89}"/>
    <cellStyle name="Input 2 2 2 2 15 6" xfId="27368" xr:uid="{66D8F04C-C883-4C34-9ED5-EE64DAC49736}"/>
    <cellStyle name="Input 2 2 2 2 15 7" xfId="29915" xr:uid="{AA5EE066-3027-402A-B82A-611317279599}"/>
    <cellStyle name="Input 2 2 2 2 15 8" xfId="32429" xr:uid="{9411A58E-AB8C-4987-A23F-3B6EB6AE1ABE}"/>
    <cellStyle name="Input 2 2 2 2 15 9" xfId="34829" xr:uid="{13E82560-F478-4C69-827B-1DE49E13C734}"/>
    <cellStyle name="Input 2 2 2 2 16" xfId="13589" xr:uid="{EA15D09A-9121-4355-BD05-6C886AC0FCE1}"/>
    <cellStyle name="Input 2 2 2 2 16 10" xfId="37312" xr:uid="{96D4F6F4-B0EB-4FDE-A171-87339C53270B}"/>
    <cellStyle name="Input 2 2 2 2 16 11" xfId="39805" xr:uid="{6AD69409-40FB-4A5B-9C8F-D3DA3E428B76}"/>
    <cellStyle name="Input 2 2 2 2 16 12" xfId="42452" xr:uid="{AC81D796-192A-48E8-A8BB-F55CB4345CFF}"/>
    <cellStyle name="Input 2 2 2 2 16 2" xfId="16610" xr:uid="{BA0A4391-F032-40CE-8CEE-5305D2873F5B}"/>
    <cellStyle name="Input 2 2 2 2 16 3" xfId="19350" xr:uid="{325E3C3E-97AE-457C-8541-A1C193AA4B45}"/>
    <cellStyle name="Input 2 2 2 2 16 4" xfId="22024" xr:uid="{9DFB482E-01FF-4F7F-8E0D-1C841FF3C86F}"/>
    <cellStyle name="Input 2 2 2 2 16 5" xfId="24847" xr:uid="{79A50B3B-42C9-42F2-BFCF-F795A5AB16EF}"/>
    <cellStyle name="Input 2 2 2 2 16 6" xfId="27415" xr:uid="{390EFB0E-CBA0-458C-AB04-0C7D4F05F851}"/>
    <cellStyle name="Input 2 2 2 2 16 7" xfId="29962" xr:uid="{E54A9BA9-41ED-446C-9D63-03751F33B1C7}"/>
    <cellStyle name="Input 2 2 2 2 16 8" xfId="32476" xr:uid="{0E1CEB1D-A876-44EF-929E-8C9B0CD3EBDD}"/>
    <cellStyle name="Input 2 2 2 2 16 9" xfId="34876" xr:uid="{3CB0FA15-1A19-4BC4-B9A2-C8964F27DDBC}"/>
    <cellStyle name="Input 2 2 2 2 17" xfId="13635" xr:uid="{25EFDBCD-6CBD-4D47-BC29-9E88622842CF}"/>
    <cellStyle name="Input 2 2 2 2 17 10" xfId="37358" xr:uid="{ABD0DFB0-0683-4E7B-AA89-9564B7485C39}"/>
    <cellStyle name="Input 2 2 2 2 17 11" xfId="39851" xr:uid="{062E6CC7-363D-4E1D-A944-405774151C6E}"/>
    <cellStyle name="Input 2 2 2 2 17 12" xfId="42498" xr:uid="{70DE2BBD-6398-473D-AC8F-DF8808191637}"/>
    <cellStyle name="Input 2 2 2 2 17 2" xfId="16656" xr:uid="{A8B0B339-1537-48EA-BBBC-ED695014D6E8}"/>
    <cellStyle name="Input 2 2 2 2 17 3" xfId="19396" xr:uid="{FB2DFF9C-EEC2-4D9D-AC55-E724B05D045F}"/>
    <cellStyle name="Input 2 2 2 2 17 4" xfId="22070" xr:uid="{36041761-3009-47B3-B70D-2D5F4B400798}"/>
    <cellStyle name="Input 2 2 2 2 17 5" xfId="24893" xr:uid="{C656DD71-96CD-4E53-96A8-D6D0AEB53F31}"/>
    <cellStyle name="Input 2 2 2 2 17 6" xfId="27461" xr:uid="{0307AC03-DEE0-43BD-9C84-13822A1F2592}"/>
    <cellStyle name="Input 2 2 2 2 17 7" xfId="30008" xr:uid="{6C400A6C-F05A-481C-8A4F-224AC278C0B9}"/>
    <cellStyle name="Input 2 2 2 2 17 8" xfId="32522" xr:uid="{22E94542-5D8F-4414-9F0A-5D2452A778E6}"/>
    <cellStyle name="Input 2 2 2 2 17 9" xfId="34922" xr:uid="{D9D25153-4944-435D-A951-167E13AD3AE3}"/>
    <cellStyle name="Input 2 2 2 2 18" xfId="13668" xr:uid="{3E859897-63EB-41D0-B035-A668BD991BDD}"/>
    <cellStyle name="Input 2 2 2 2 18 10" xfId="37391" xr:uid="{CEFEBE10-EF55-4CF9-A165-B45C6533C295}"/>
    <cellStyle name="Input 2 2 2 2 18 11" xfId="39884" xr:uid="{43C75450-FA08-4BF9-A30A-438EEE686CE0}"/>
    <cellStyle name="Input 2 2 2 2 18 12" xfId="42531" xr:uid="{3E58A5C6-8A54-4ACD-8351-9A7CFFC2FFB7}"/>
    <cellStyle name="Input 2 2 2 2 18 2" xfId="16689" xr:uid="{B7613CA6-0383-4A57-B24F-FF5733FE00E3}"/>
    <cellStyle name="Input 2 2 2 2 18 3" xfId="19429" xr:uid="{AEDDF298-3A82-4CF2-98FC-02C60DFA1BE6}"/>
    <cellStyle name="Input 2 2 2 2 18 4" xfId="22103" xr:uid="{8B7C0492-CA4D-415B-8392-5E0EF6F8D540}"/>
    <cellStyle name="Input 2 2 2 2 18 5" xfId="24926" xr:uid="{A8609C21-456F-403F-AFF6-3A7AE5744B93}"/>
    <cellStyle name="Input 2 2 2 2 18 6" xfId="27494" xr:uid="{9CC60525-43F8-485F-8601-452A0FF2DF88}"/>
    <cellStyle name="Input 2 2 2 2 18 7" xfId="30041" xr:uid="{5C6ACA24-7440-4262-A706-E0F1D1CA571E}"/>
    <cellStyle name="Input 2 2 2 2 18 8" xfId="32555" xr:uid="{559D14DF-4AFB-4C1F-9182-976D6171E08B}"/>
    <cellStyle name="Input 2 2 2 2 18 9" xfId="34955" xr:uid="{C115CE74-99BE-44B6-AE48-78FFB2E774BD}"/>
    <cellStyle name="Input 2 2 2 2 19" xfId="13715" xr:uid="{01F6A32B-71B6-4383-9FAA-7C68A6025AA0}"/>
    <cellStyle name="Input 2 2 2 2 19 10" xfId="37438" xr:uid="{1EEAAB98-E10A-49DA-97F0-3382FAD9C73E}"/>
    <cellStyle name="Input 2 2 2 2 19 11" xfId="39931" xr:uid="{AEF9200D-2A8C-4E65-91E3-194546FDABCC}"/>
    <cellStyle name="Input 2 2 2 2 19 12" xfId="42578" xr:uid="{392A1F5B-4544-4CEC-9414-1F1D841A2B82}"/>
    <cellStyle name="Input 2 2 2 2 19 2" xfId="16736" xr:uid="{0F3ADFB2-E55A-46E7-BDBE-901A62CD7D53}"/>
    <cellStyle name="Input 2 2 2 2 19 3" xfId="19476" xr:uid="{231527CD-D15E-43B4-BD01-AB1F9894952F}"/>
    <cellStyle name="Input 2 2 2 2 19 4" xfId="22150" xr:uid="{EADFE6F4-A7D3-4AF8-930C-F47953CE000C}"/>
    <cellStyle name="Input 2 2 2 2 19 5" xfId="24973" xr:uid="{F3CAFA4B-EA6F-4020-B489-B34B45B4D573}"/>
    <cellStyle name="Input 2 2 2 2 19 6" xfId="27541" xr:uid="{6D3E1D9F-6236-44CB-8A3E-6B894340C00F}"/>
    <cellStyle name="Input 2 2 2 2 19 7" xfId="30088" xr:uid="{2E1A8830-468A-41A0-8F97-09DDDCFDD327}"/>
    <cellStyle name="Input 2 2 2 2 19 8" xfId="32602" xr:uid="{CBD4FE3A-EA9A-4E7E-A4DB-52EFE90682CF}"/>
    <cellStyle name="Input 2 2 2 2 19 9" xfId="35002" xr:uid="{52FAA219-E533-47A1-851F-31795E8DC65D}"/>
    <cellStyle name="Input 2 2 2 2 2" xfId="11776" xr:uid="{13C20224-6A78-4415-8553-E4C22F817187}"/>
    <cellStyle name="Input 2 2 2 2 2 10" xfId="35712" xr:uid="{37019802-E287-4323-8317-578880F41266}"/>
    <cellStyle name="Input 2 2 2 2 2 11" xfId="38152" xr:uid="{C213BF5B-7634-4B54-8A17-5C4547F0BD2F}"/>
    <cellStyle name="Input 2 2 2 2 2 12" xfId="40748" xr:uid="{21C2204F-5867-48ED-81BB-42BD831DAD4A}"/>
    <cellStyle name="Input 2 2 2 2 2 2" xfId="14829" xr:uid="{CD71B1E4-5DD3-42ED-8822-B12BCA4B9153}"/>
    <cellStyle name="Input 2 2 2 2 2 3" xfId="17603" xr:uid="{AB1A65B1-F429-43A8-9094-2E86E22FF6F1}"/>
    <cellStyle name="Input 2 2 2 2 2 4" xfId="20226" xr:uid="{85EE1390-006A-4210-8AC0-1905D1D55B8E}"/>
    <cellStyle name="Input 2 2 2 2 2 5" xfId="23085" xr:uid="{85A36F7A-E837-4364-8CF8-B080FC4DB839}"/>
    <cellStyle name="Input 2 2 2 2 2 6" xfId="25644" xr:uid="{827E9E5D-A7A8-4A56-B87F-555342F96335}"/>
    <cellStyle name="Input 2 2 2 2 2 7" xfId="28245" xr:uid="{74904742-566E-4F75-B719-40BC7F20BF36}"/>
    <cellStyle name="Input 2 2 2 2 2 8" xfId="30920" xr:uid="{9DF95959-A778-4221-927E-877993276A79}"/>
    <cellStyle name="Input 2 2 2 2 2 9" xfId="33319" xr:uid="{2E3971D4-723A-42E7-BD26-B18C7D0AAC89}"/>
    <cellStyle name="Input 2 2 2 2 20" xfId="13748" xr:uid="{86DF9EF7-4827-4AFE-9146-BF7E2CBB3A1D}"/>
    <cellStyle name="Input 2 2 2 2 20 10" xfId="37471" xr:uid="{70C5C2AF-553D-4752-BBE0-1C8CFC921AC0}"/>
    <cellStyle name="Input 2 2 2 2 20 11" xfId="39964" xr:uid="{86A3AF39-16CF-45ED-A6D5-B39F3A770243}"/>
    <cellStyle name="Input 2 2 2 2 20 12" xfId="42611" xr:uid="{AD812E60-E8C9-4053-A4BA-FFF31B1E8A29}"/>
    <cellStyle name="Input 2 2 2 2 20 2" xfId="16769" xr:uid="{09887123-AE8D-44FB-8506-0895AADCA74C}"/>
    <cellStyle name="Input 2 2 2 2 20 3" xfId="19509" xr:uid="{209A0161-9DF7-4637-9C7F-EA6EB47257F5}"/>
    <cellStyle name="Input 2 2 2 2 20 4" xfId="22183" xr:uid="{1B68785D-0EF9-4C29-9FEC-7D8BEA0317B0}"/>
    <cellStyle name="Input 2 2 2 2 20 5" xfId="25006" xr:uid="{6AC1494D-7BCE-490C-9733-3C6C6F082084}"/>
    <cellStyle name="Input 2 2 2 2 20 6" xfId="27574" xr:uid="{AA30D9ED-CA7F-4CE7-8FC6-8DC0AD655AC3}"/>
    <cellStyle name="Input 2 2 2 2 20 7" xfId="30121" xr:uid="{CC14EB59-75BF-4E94-9596-FAA620C96D4A}"/>
    <cellStyle name="Input 2 2 2 2 20 8" xfId="32635" xr:uid="{72C8CC99-721C-4D35-8328-BEC2C76D644F}"/>
    <cellStyle name="Input 2 2 2 2 20 9" xfId="35035" xr:uid="{4A1A6346-CA2C-4D26-874B-2114912C910A}"/>
    <cellStyle name="Input 2 2 2 2 21" xfId="13809" xr:uid="{A285C585-FD58-4698-90D7-BFFCB3298996}"/>
    <cellStyle name="Input 2 2 2 2 21 10" xfId="37532" xr:uid="{637BFE15-D499-4FD1-9302-74B722525915}"/>
    <cellStyle name="Input 2 2 2 2 21 11" xfId="40025" xr:uid="{00CF3724-532D-4549-A170-A47E2C615D6F}"/>
    <cellStyle name="Input 2 2 2 2 21 12" xfId="42672" xr:uid="{4351B290-991E-4DC1-9AC9-2BD64449402B}"/>
    <cellStyle name="Input 2 2 2 2 21 2" xfId="16830" xr:uid="{A6F2413B-22E2-405A-8123-1118190C8F89}"/>
    <cellStyle name="Input 2 2 2 2 21 3" xfId="19570" xr:uid="{FAADDDDD-B399-4C98-B219-38005C4D90E8}"/>
    <cellStyle name="Input 2 2 2 2 21 4" xfId="22244" xr:uid="{6D01C25D-EA75-47D1-BB02-658C798BB1F7}"/>
    <cellStyle name="Input 2 2 2 2 21 5" xfId="25067" xr:uid="{BD7153FB-485D-417F-ACE4-FBE25151A40E}"/>
    <cellStyle name="Input 2 2 2 2 21 6" xfId="27635" xr:uid="{049F2BAD-E0D4-43DE-A0B7-97FE6DCBD379}"/>
    <cellStyle name="Input 2 2 2 2 21 7" xfId="30182" xr:uid="{D610C13E-906F-490B-A916-7A87CAC5456F}"/>
    <cellStyle name="Input 2 2 2 2 21 8" xfId="32696" xr:uid="{C8BD9B23-E466-4B2D-882F-A9A70B6E1EEB}"/>
    <cellStyle name="Input 2 2 2 2 21 9" xfId="35096" xr:uid="{75E69345-08AE-4E0C-9477-DAB6866F3375}"/>
    <cellStyle name="Input 2 2 2 2 22" xfId="13842" xr:uid="{3CD6E9E8-0DE5-40B8-BC54-872D7BAB881C}"/>
    <cellStyle name="Input 2 2 2 2 22 10" xfId="37565" xr:uid="{3EF8D75F-D663-4423-94CD-98D17B9A479C}"/>
    <cellStyle name="Input 2 2 2 2 22 11" xfId="40058" xr:uid="{4834EB54-08FF-43CB-8495-9F1651558121}"/>
    <cellStyle name="Input 2 2 2 2 22 12" xfId="42705" xr:uid="{EF653457-2B6F-42F0-8CDE-340FF8F58A2D}"/>
    <cellStyle name="Input 2 2 2 2 22 2" xfId="16863" xr:uid="{C221189D-19E2-43DC-AE70-00C329A2E7E1}"/>
    <cellStyle name="Input 2 2 2 2 22 3" xfId="19603" xr:uid="{8681AC25-1456-4001-9720-D986EE71AAA6}"/>
    <cellStyle name="Input 2 2 2 2 22 4" xfId="22277" xr:uid="{CDF79702-9D15-489F-8428-09D392BE4C0A}"/>
    <cellStyle name="Input 2 2 2 2 22 5" xfId="25100" xr:uid="{1C78BA77-A71A-4C95-8F2A-EB73DDCF4A7F}"/>
    <cellStyle name="Input 2 2 2 2 22 6" xfId="27668" xr:uid="{1210D771-6CE4-42CA-A26D-5CF2E1D69D69}"/>
    <cellStyle name="Input 2 2 2 2 22 7" xfId="30215" xr:uid="{1B0543D8-863B-4511-9D25-9C292983679C}"/>
    <cellStyle name="Input 2 2 2 2 22 8" xfId="32729" xr:uid="{010D1544-00F0-472E-8756-5AF9C742145E}"/>
    <cellStyle name="Input 2 2 2 2 22 9" xfId="35129" xr:uid="{AD3AFC48-D37D-4022-BC2E-CA76C01549E7}"/>
    <cellStyle name="Input 2 2 2 2 23" xfId="13880" xr:uid="{A244DCBA-8973-485D-BE07-74E4DE29DCFF}"/>
    <cellStyle name="Input 2 2 2 2 23 10" xfId="37603" xr:uid="{7FBDD14E-77EA-4CA7-90D0-81D45E16B064}"/>
    <cellStyle name="Input 2 2 2 2 23 11" xfId="40096" xr:uid="{7B186D73-2854-4476-B0FA-984D52095077}"/>
    <cellStyle name="Input 2 2 2 2 23 12" xfId="42743" xr:uid="{D6AF146C-97B1-422A-A919-E4D8834C0E8B}"/>
    <cellStyle name="Input 2 2 2 2 23 2" xfId="16901" xr:uid="{CD0EBF37-DF65-44D2-84CE-AB853984E375}"/>
    <cellStyle name="Input 2 2 2 2 23 3" xfId="19641" xr:uid="{C8C314AD-FDD8-460C-8A18-C58B88E577BA}"/>
    <cellStyle name="Input 2 2 2 2 23 4" xfId="22315" xr:uid="{AF3F0014-10BD-4A6C-BC8D-4013D2ADDD1D}"/>
    <cellStyle name="Input 2 2 2 2 23 5" xfId="25138" xr:uid="{419EEA83-DB67-48D7-9CD9-8EDD34331CFC}"/>
    <cellStyle name="Input 2 2 2 2 23 6" xfId="27706" xr:uid="{CE86E78B-33B9-431D-915B-800717D18A1A}"/>
    <cellStyle name="Input 2 2 2 2 23 7" xfId="30253" xr:uid="{AE325333-126F-425F-A71E-FF98FF921F72}"/>
    <cellStyle name="Input 2 2 2 2 23 8" xfId="32767" xr:uid="{5B91A31B-B264-4A6C-AB74-A26549D5B8C0}"/>
    <cellStyle name="Input 2 2 2 2 23 9" xfId="35167" xr:uid="{6968A7C0-F70E-48DD-A5FC-665E49553FEB}"/>
    <cellStyle name="Input 2 2 2 2 24" xfId="13903" xr:uid="{BC798BA2-ED08-4B6E-ADDB-5968AA3EC5E2}"/>
    <cellStyle name="Input 2 2 2 2 24 10" xfId="37626" xr:uid="{110183D2-E0DF-4514-92AF-98CDE05BD5EC}"/>
    <cellStyle name="Input 2 2 2 2 24 11" xfId="40119" xr:uid="{3086B301-75BA-41C1-9F38-DE20D4CAC698}"/>
    <cellStyle name="Input 2 2 2 2 24 12" xfId="42766" xr:uid="{B2B124BA-1C3C-4699-B187-17E92D83760A}"/>
    <cellStyle name="Input 2 2 2 2 24 2" xfId="16924" xr:uid="{496A8B79-7874-455D-A625-BEA31F2259CC}"/>
    <cellStyle name="Input 2 2 2 2 24 3" xfId="19664" xr:uid="{0BE779EC-35A7-4CD0-9734-D7DE1DD77EDE}"/>
    <cellStyle name="Input 2 2 2 2 24 4" xfId="22338" xr:uid="{CE51A2DB-1840-43E7-B961-B349A07E18AF}"/>
    <cellStyle name="Input 2 2 2 2 24 5" xfId="25161" xr:uid="{B3085086-BA10-4DB7-A410-C0DEDD010AEF}"/>
    <cellStyle name="Input 2 2 2 2 24 6" xfId="27729" xr:uid="{A0B0B591-82E8-4700-B8A2-20058D349611}"/>
    <cellStyle name="Input 2 2 2 2 24 7" xfId="30276" xr:uid="{18E93CAF-DB8C-4FDC-AFFE-6EACE42F1EDF}"/>
    <cellStyle name="Input 2 2 2 2 24 8" xfId="32790" xr:uid="{483B78C7-115A-4E6C-B31E-1563D6CF25CB}"/>
    <cellStyle name="Input 2 2 2 2 24 9" xfId="35190" xr:uid="{A6E8BB26-544C-463A-AB9F-9988C6D50E0D}"/>
    <cellStyle name="Input 2 2 2 2 25" xfId="13920" xr:uid="{FA94C53D-CACD-4156-B84E-E83F8FA2BB18}"/>
    <cellStyle name="Input 2 2 2 2 25 10" xfId="37643" xr:uid="{B3EABB01-6205-4385-9EBD-F2A35FA97128}"/>
    <cellStyle name="Input 2 2 2 2 25 11" xfId="40136" xr:uid="{FD6C5FE3-1D8A-4173-8B26-30F5CE30DCE8}"/>
    <cellStyle name="Input 2 2 2 2 25 12" xfId="42783" xr:uid="{5E780C38-3655-4AB0-AB93-81961D1B7BD1}"/>
    <cellStyle name="Input 2 2 2 2 25 2" xfId="16941" xr:uid="{40714DC0-E2BE-4126-BD44-953E85BAB1BB}"/>
    <cellStyle name="Input 2 2 2 2 25 3" xfId="19681" xr:uid="{AD9A4731-D497-4A5F-AE1C-D058081937DD}"/>
    <cellStyle name="Input 2 2 2 2 25 4" xfId="22355" xr:uid="{2A37AD0F-4630-4F5D-B6F5-48DB4427ED02}"/>
    <cellStyle name="Input 2 2 2 2 25 5" xfId="25178" xr:uid="{170E4DF1-41B2-4E8C-9A86-1A4EEA5C7F35}"/>
    <cellStyle name="Input 2 2 2 2 25 6" xfId="27746" xr:uid="{5F7822D1-0EF5-4071-9243-88095BEB0F5F}"/>
    <cellStyle name="Input 2 2 2 2 25 7" xfId="30293" xr:uid="{5CFFF3D4-5F06-459A-8ECE-6C685610A525}"/>
    <cellStyle name="Input 2 2 2 2 25 8" xfId="32807" xr:uid="{86D23283-EF93-442B-84F6-FF84E715094A}"/>
    <cellStyle name="Input 2 2 2 2 25 9" xfId="35207" xr:uid="{6ED5AAA9-76D5-4888-965D-8E3FA461F9B0}"/>
    <cellStyle name="Input 2 2 2 2 26" xfId="13948" xr:uid="{0CC9A66C-170F-49F3-A8C2-F8A503CC4171}"/>
    <cellStyle name="Input 2 2 2 2 26 10" xfId="37671" xr:uid="{1AAF1427-BA80-4F7C-8BBF-B09440C2D886}"/>
    <cellStyle name="Input 2 2 2 2 26 11" xfId="40164" xr:uid="{5AA043AE-D3D7-4259-A572-703C3A233A34}"/>
    <cellStyle name="Input 2 2 2 2 26 12" xfId="42811" xr:uid="{6B0CFBBD-974F-4FCD-B238-F88896511A04}"/>
    <cellStyle name="Input 2 2 2 2 26 2" xfId="16969" xr:uid="{A9C1F677-5A32-4D31-99AE-DADD188D69FE}"/>
    <cellStyle name="Input 2 2 2 2 26 3" xfId="19709" xr:uid="{4859CA5D-F026-40E8-A56B-DBFC3F407721}"/>
    <cellStyle name="Input 2 2 2 2 26 4" xfId="22383" xr:uid="{0AD4ABA5-DB0E-42C7-ADE8-80A45E857EB3}"/>
    <cellStyle name="Input 2 2 2 2 26 5" xfId="25206" xr:uid="{835330D4-8DFD-41B0-A09C-0C7B1BFB95A5}"/>
    <cellStyle name="Input 2 2 2 2 26 6" xfId="27774" xr:uid="{D7FC3B8C-7086-4F8C-979E-2BFF6DDE5EA7}"/>
    <cellStyle name="Input 2 2 2 2 26 7" xfId="30321" xr:uid="{B65B9CC6-4262-4836-8444-6E73727D294F}"/>
    <cellStyle name="Input 2 2 2 2 26 8" xfId="32835" xr:uid="{C3372041-A50D-4DEC-8AE2-763833BCFCF1}"/>
    <cellStyle name="Input 2 2 2 2 26 9" xfId="35235" xr:uid="{7452967F-F3E2-43CA-992B-4CDB760C27B7}"/>
    <cellStyle name="Input 2 2 2 2 27" xfId="13449" xr:uid="{F91AF096-0DFC-4006-9B15-2DA44A9D970F}"/>
    <cellStyle name="Input 2 2 2 2 27 10" xfId="37172" xr:uid="{15BE581C-1F30-4FE8-B45B-839AA745D65C}"/>
    <cellStyle name="Input 2 2 2 2 27 11" xfId="39665" xr:uid="{6B13B588-0359-4772-A938-C88B451452D1}"/>
    <cellStyle name="Input 2 2 2 2 27 12" xfId="42312" xr:uid="{5959EBBD-5A61-4266-92FD-F26189BF7E2D}"/>
    <cellStyle name="Input 2 2 2 2 27 2" xfId="16470" xr:uid="{2DCF1EFB-086A-46EC-9666-FB90E856A318}"/>
    <cellStyle name="Input 2 2 2 2 27 3" xfId="19210" xr:uid="{2C1A5311-2F71-4627-AF4A-187D6B3CB21C}"/>
    <cellStyle name="Input 2 2 2 2 27 4" xfId="21884" xr:uid="{67156362-E199-46F3-B7BA-43852A2489B1}"/>
    <cellStyle name="Input 2 2 2 2 27 5" xfId="24707" xr:uid="{B642CA22-FE4A-4E1D-BD4E-F33C3109F57B}"/>
    <cellStyle name="Input 2 2 2 2 27 6" xfId="27275" xr:uid="{16D4549F-649D-4513-A1C7-08E3B5034BE0}"/>
    <cellStyle name="Input 2 2 2 2 27 7" xfId="29822" xr:uid="{8CA5EB41-24E6-4671-AAE1-820DB60341ED}"/>
    <cellStyle name="Input 2 2 2 2 27 8" xfId="32336" xr:uid="{00A6D65C-B84E-4A31-8CC0-7B72B2051739}"/>
    <cellStyle name="Input 2 2 2 2 27 9" xfId="34736" xr:uid="{78EFC2E6-6AE2-464E-856D-3ED8E8CA32CC}"/>
    <cellStyle name="Input 2 2 2 2 28" xfId="14018" xr:uid="{511E2123-B9E9-4720-9CB3-B20DBA5C6E6B}"/>
    <cellStyle name="Input 2 2 2 2 28 10" xfId="37741" xr:uid="{4B6D5878-3ECC-405D-8340-AE74010F745C}"/>
    <cellStyle name="Input 2 2 2 2 28 11" xfId="40234" xr:uid="{C3FC7089-C669-4F73-A570-50B3A12E98E0}"/>
    <cellStyle name="Input 2 2 2 2 28 12" xfId="42881" xr:uid="{44BE9CF4-9691-4B5A-AC92-2146AEB0A706}"/>
    <cellStyle name="Input 2 2 2 2 28 2" xfId="17039" xr:uid="{CBAA53A8-41F7-4BCE-AD6B-FA18F9896CA6}"/>
    <cellStyle name="Input 2 2 2 2 28 3" xfId="19779" xr:uid="{A7DCFABA-BA65-4A49-839B-9CC1490C11D5}"/>
    <cellStyle name="Input 2 2 2 2 28 4" xfId="22453" xr:uid="{1A3D0225-5FAB-45C0-A714-EDE1CF969C90}"/>
    <cellStyle name="Input 2 2 2 2 28 5" xfId="25276" xr:uid="{5D2932BA-23AB-4874-BAD0-C2EEABBD7F6D}"/>
    <cellStyle name="Input 2 2 2 2 28 6" xfId="27844" xr:uid="{32DD18F4-4AA8-46E6-9C58-1D2B08F8281D}"/>
    <cellStyle name="Input 2 2 2 2 28 7" xfId="30391" xr:uid="{86CC61EE-367C-4B3E-9B8A-578A63988B02}"/>
    <cellStyle name="Input 2 2 2 2 28 8" xfId="32905" xr:uid="{A9039F85-A4C2-410B-8D11-6F56AB6F95C5}"/>
    <cellStyle name="Input 2 2 2 2 28 9" xfId="35305" xr:uid="{2AF8EC26-F664-46B5-A90A-BE20E7FBAD15}"/>
    <cellStyle name="Input 2 2 2 2 29" xfId="14046" xr:uid="{1955C7CF-43BC-456F-A423-CC3DB061EEB1}"/>
    <cellStyle name="Input 2 2 2 2 29 10" xfId="37769" xr:uid="{B4AFFB4E-B0D4-4C04-B0BE-C1598A010BAB}"/>
    <cellStyle name="Input 2 2 2 2 29 11" xfId="40262" xr:uid="{4AB8AEA4-18A9-4E8D-A959-FB8D479A861E}"/>
    <cellStyle name="Input 2 2 2 2 29 12" xfId="42909" xr:uid="{B9CDFDBA-DDD4-4501-B512-B92EF6FC912E}"/>
    <cellStyle name="Input 2 2 2 2 29 2" xfId="17067" xr:uid="{BB7EC7F1-FFA1-4D4E-B809-019D09D6FB53}"/>
    <cellStyle name="Input 2 2 2 2 29 3" xfId="19807" xr:uid="{E539B503-5790-41BF-A0A1-9FBC92B80DDC}"/>
    <cellStyle name="Input 2 2 2 2 29 4" xfId="22481" xr:uid="{A72C4498-67CA-4218-ABCE-F6A6479F8EA2}"/>
    <cellStyle name="Input 2 2 2 2 29 5" xfId="25304" xr:uid="{58204B23-80BB-413E-9BF2-A3BFD7063A04}"/>
    <cellStyle name="Input 2 2 2 2 29 6" xfId="27872" xr:uid="{457CB1D4-1DD2-492B-BBA3-CE65D640A356}"/>
    <cellStyle name="Input 2 2 2 2 29 7" xfId="30419" xr:uid="{4992F9EA-63C5-4D3E-8C44-2A262C5E81B2}"/>
    <cellStyle name="Input 2 2 2 2 29 8" xfId="32933" xr:uid="{D4A8EFC9-FE81-4D19-A2CB-04E16D97F21E}"/>
    <cellStyle name="Input 2 2 2 2 29 9" xfId="35333" xr:uid="{42FAAF31-BF6B-4612-8F99-645342713508}"/>
    <cellStyle name="Input 2 2 2 2 3" xfId="11811" xr:uid="{4E475B4F-54AB-4522-84BE-149D01DC09CA}"/>
    <cellStyle name="Input 2 2 2 2 3 10" xfId="35745" xr:uid="{04410DD3-C899-477A-8D55-74B3C29960E0}"/>
    <cellStyle name="Input 2 2 2 2 3 11" xfId="38187" xr:uid="{705A7407-F44A-448C-88EC-963BC718A6D8}"/>
    <cellStyle name="Input 2 2 2 2 3 12" xfId="40783" xr:uid="{27E77F23-4136-43AB-8F53-2C26CCA844E8}"/>
    <cellStyle name="Input 2 2 2 2 3 2" xfId="14864" xr:uid="{C67B146F-38CF-4F88-99FF-C51F5FFB8D40}"/>
    <cellStyle name="Input 2 2 2 2 3 3" xfId="17638" xr:uid="{B46B8322-EF86-41A3-B376-A4B4842E8806}"/>
    <cellStyle name="Input 2 2 2 2 3 4" xfId="20261" xr:uid="{639E3218-C7FB-4BF3-BB20-ED4ACFB8F1ED}"/>
    <cellStyle name="Input 2 2 2 2 3 5" xfId="23120" xr:uid="{8CCB3711-610E-4204-9F7D-2F94EF0E641B}"/>
    <cellStyle name="Input 2 2 2 2 3 6" xfId="25679" xr:uid="{61861C6F-8D27-4F45-8F45-CE3666D99B3A}"/>
    <cellStyle name="Input 2 2 2 2 3 7" xfId="28280" xr:uid="{B86765CE-FB39-4241-A531-7CB5FE756149}"/>
    <cellStyle name="Input 2 2 2 2 3 8" xfId="30955" xr:uid="{BC6F15E6-9A87-453A-B4D5-E78157308C46}"/>
    <cellStyle name="Input 2 2 2 2 3 9" xfId="33354" xr:uid="{3712058B-98B5-4441-BB0B-80927DC9B5D9}"/>
    <cellStyle name="Input 2 2 2 2 30" xfId="14071" xr:uid="{16B6FFC7-B4AB-49D8-BD17-585119DED0F1}"/>
    <cellStyle name="Input 2 2 2 2 30 10" xfId="37794" xr:uid="{A03F1C16-9CB8-4A98-A103-9A422B9E72A3}"/>
    <cellStyle name="Input 2 2 2 2 30 11" xfId="40287" xr:uid="{BCADCB36-E2AF-4DC9-9DF9-5E52C32BBA90}"/>
    <cellStyle name="Input 2 2 2 2 30 12" xfId="42934" xr:uid="{93F4EFFD-D284-41C0-9BD4-3C59DA2C3265}"/>
    <cellStyle name="Input 2 2 2 2 30 2" xfId="17092" xr:uid="{22EE4BBD-96A2-47AD-B3B6-DC820298FAD2}"/>
    <cellStyle name="Input 2 2 2 2 30 3" xfId="19832" xr:uid="{3CDA58D8-7F28-4CFB-8DFE-581215FA7BA9}"/>
    <cellStyle name="Input 2 2 2 2 30 4" xfId="22506" xr:uid="{5E18390F-FF05-4029-B298-86D63A5BA49C}"/>
    <cellStyle name="Input 2 2 2 2 30 5" xfId="25329" xr:uid="{D1E26C9F-4239-4DD8-B777-3949ABDA78BE}"/>
    <cellStyle name="Input 2 2 2 2 30 6" xfId="27897" xr:uid="{71DEDB46-0505-4A2C-9DA4-5EF61BDE0EFA}"/>
    <cellStyle name="Input 2 2 2 2 30 7" xfId="30444" xr:uid="{2B72A5BB-C32D-4541-A910-0B7DCD3E9C55}"/>
    <cellStyle name="Input 2 2 2 2 30 8" xfId="32958" xr:uid="{3AC3DF44-F8DD-4899-AE07-080513F80C45}"/>
    <cellStyle name="Input 2 2 2 2 30 9" xfId="35358" xr:uid="{61EAA440-C9D8-4BC8-AFB7-C5D8782448FE}"/>
    <cellStyle name="Input 2 2 2 2 31" xfId="14103" xr:uid="{31241062-D91E-49C9-976E-FD14F41D2E92}"/>
    <cellStyle name="Input 2 2 2 2 31 10" xfId="37826" xr:uid="{9158A207-0A85-42A2-8B51-877BA5775FC7}"/>
    <cellStyle name="Input 2 2 2 2 31 11" xfId="40319" xr:uid="{37F0A8C4-9270-4937-B71E-3ED630F3AB2F}"/>
    <cellStyle name="Input 2 2 2 2 31 12" xfId="42966" xr:uid="{3A25811A-4D2A-4C88-B4E7-5DFCD880FB9B}"/>
    <cellStyle name="Input 2 2 2 2 31 2" xfId="17124" xr:uid="{62430D01-2BD4-4BDA-8059-C4976732EEC3}"/>
    <cellStyle name="Input 2 2 2 2 31 3" xfId="19864" xr:uid="{25D0BC66-0968-4737-8391-B99470DE6095}"/>
    <cellStyle name="Input 2 2 2 2 31 4" xfId="22538" xr:uid="{F3837B7C-DC61-47D6-AEB6-F2C84B202D86}"/>
    <cellStyle name="Input 2 2 2 2 31 5" xfId="25361" xr:uid="{8AA0CC47-9E08-4581-A13F-00C78CA83CC5}"/>
    <cellStyle name="Input 2 2 2 2 31 6" xfId="27929" xr:uid="{4BB4AA9A-F93D-4911-A72E-C6EFB015290A}"/>
    <cellStyle name="Input 2 2 2 2 31 7" xfId="30476" xr:uid="{51151C52-39D6-4DA0-A17E-32EB41950BA9}"/>
    <cellStyle name="Input 2 2 2 2 31 8" xfId="32990" xr:uid="{ED9FCFE8-7ECB-413D-A03B-F3068B726519}"/>
    <cellStyle name="Input 2 2 2 2 31 9" xfId="35390" xr:uid="{A8BAEDDF-D008-4FB6-85B5-A290940B59CC}"/>
    <cellStyle name="Input 2 2 2 2 32" xfId="14138" xr:uid="{A6C1F55A-1FDA-4954-B2A4-06DAD5D6CBFA}"/>
    <cellStyle name="Input 2 2 2 2 32 10" xfId="37861" xr:uid="{14A36101-237D-47D7-9FDF-316B073E7E07}"/>
    <cellStyle name="Input 2 2 2 2 32 11" xfId="40354" xr:uid="{F499D59C-903B-438D-A2E1-07DD58DB9854}"/>
    <cellStyle name="Input 2 2 2 2 32 12" xfId="43001" xr:uid="{D4DB6695-CEB3-4363-A58E-0E3C36677227}"/>
    <cellStyle name="Input 2 2 2 2 32 2" xfId="17159" xr:uid="{9FD5BB42-FD23-4298-9FF7-436DBAB7099F}"/>
    <cellStyle name="Input 2 2 2 2 32 3" xfId="19899" xr:uid="{CCD41342-1390-405B-9D8F-B4B540C55CAC}"/>
    <cellStyle name="Input 2 2 2 2 32 4" xfId="22573" xr:uid="{3341019B-6795-4116-B944-B79A133B981A}"/>
    <cellStyle name="Input 2 2 2 2 32 5" xfId="25396" xr:uid="{5133AB87-360A-4596-88D4-5A4C6ECED4DE}"/>
    <cellStyle name="Input 2 2 2 2 32 6" xfId="27964" xr:uid="{8EFC8DBB-1216-4065-BBE6-C8ED08B3BFF8}"/>
    <cellStyle name="Input 2 2 2 2 32 7" xfId="30511" xr:uid="{B3DF447F-9594-44EB-9EA7-E86123AE6BF8}"/>
    <cellStyle name="Input 2 2 2 2 32 8" xfId="33025" xr:uid="{9E11A46C-F59E-4EAB-A01D-B5CA71866F1D}"/>
    <cellStyle name="Input 2 2 2 2 32 9" xfId="35425" xr:uid="{8909536A-D29F-45F5-BC75-2EA3DF76AE89}"/>
    <cellStyle name="Input 2 2 2 2 33" xfId="14166" xr:uid="{5DE03513-ED3A-4ED3-BF67-A78D11EA65B4}"/>
    <cellStyle name="Input 2 2 2 2 33 10" xfId="37889" xr:uid="{5C7736D0-ADA7-4540-B52D-F1B2682BCF12}"/>
    <cellStyle name="Input 2 2 2 2 33 11" xfId="40382" xr:uid="{7B68B148-C1C7-4F0B-A9BC-6E61E65FF3B7}"/>
    <cellStyle name="Input 2 2 2 2 33 12" xfId="43029" xr:uid="{6C8B58B9-4146-4F41-851A-059332684F7A}"/>
    <cellStyle name="Input 2 2 2 2 33 2" xfId="17187" xr:uid="{2F58938F-A605-481B-BB9F-E379DEFF7EFD}"/>
    <cellStyle name="Input 2 2 2 2 33 3" xfId="19927" xr:uid="{A2578B3D-412D-4CB7-B4F2-76EDFE303B9C}"/>
    <cellStyle name="Input 2 2 2 2 33 4" xfId="22601" xr:uid="{9EACA715-1EA6-411D-A1F6-45CA16FE4F8E}"/>
    <cellStyle name="Input 2 2 2 2 33 5" xfId="25424" xr:uid="{4B6D5FEF-73BF-4F84-9FDC-417A07797BC4}"/>
    <cellStyle name="Input 2 2 2 2 33 6" xfId="27992" xr:uid="{EFD0BDD5-8E6D-4B06-959A-454E8AF9EE82}"/>
    <cellStyle name="Input 2 2 2 2 33 7" xfId="30539" xr:uid="{A1297EB5-6D34-4D08-A7A2-58815E19978B}"/>
    <cellStyle name="Input 2 2 2 2 33 8" xfId="33053" xr:uid="{57D7ABDE-52B2-4722-AB88-EC76355F3570}"/>
    <cellStyle name="Input 2 2 2 2 33 9" xfId="35453" xr:uid="{343E3E34-D6C8-4488-B3CD-9652CC22A876}"/>
    <cellStyle name="Input 2 2 2 2 34" xfId="14188" xr:uid="{0C042A8E-1C6D-4CDA-AD67-EB9D1EBD41DE}"/>
    <cellStyle name="Input 2 2 2 2 34 10" xfId="37911" xr:uid="{46EF40E0-784F-43BA-8191-39242ECBD328}"/>
    <cellStyle name="Input 2 2 2 2 34 11" xfId="40404" xr:uid="{DB5FE6E6-C09A-41DD-BFA2-605E20A3361B}"/>
    <cellStyle name="Input 2 2 2 2 34 12" xfId="43051" xr:uid="{337A8A7E-111B-4A2E-8F8C-C899E1969620}"/>
    <cellStyle name="Input 2 2 2 2 34 2" xfId="17209" xr:uid="{59B1CA91-6170-4FA8-9860-BC1A35DE67BC}"/>
    <cellStyle name="Input 2 2 2 2 34 3" xfId="19949" xr:uid="{59BCEE28-6581-4111-82A4-DE9EDAAE3419}"/>
    <cellStyle name="Input 2 2 2 2 34 4" xfId="22623" xr:uid="{37E4A4F2-8765-46B9-8776-3CA49859D843}"/>
    <cellStyle name="Input 2 2 2 2 34 5" xfId="25446" xr:uid="{B85F26C0-023A-45E0-BD99-9F4D75E74917}"/>
    <cellStyle name="Input 2 2 2 2 34 6" xfId="28014" xr:uid="{B6CDBD12-CACD-4F58-82F2-85DAE1FD0E11}"/>
    <cellStyle name="Input 2 2 2 2 34 7" xfId="30561" xr:uid="{4036B322-027A-4D20-924D-30638921B176}"/>
    <cellStyle name="Input 2 2 2 2 34 8" xfId="33075" xr:uid="{CE649E12-D912-42BF-B434-934B8611AB78}"/>
    <cellStyle name="Input 2 2 2 2 34 9" xfId="35475" xr:uid="{87C4C122-F5BC-4329-BE3D-308DFE6702B7}"/>
    <cellStyle name="Input 2 2 2 2 35" xfId="14212" xr:uid="{EDFDC535-503C-461D-BEE7-62666620FF18}"/>
    <cellStyle name="Input 2 2 2 2 35 10" xfId="37935" xr:uid="{40D44061-5889-48F8-9504-5D7FD5D1F31D}"/>
    <cellStyle name="Input 2 2 2 2 35 11" xfId="40428" xr:uid="{1F5588F5-EAF6-4AAA-985C-ECB47C098B31}"/>
    <cellStyle name="Input 2 2 2 2 35 12" xfId="43075" xr:uid="{DADD6E41-165F-414F-9A02-D8B6FAAB4DA1}"/>
    <cellStyle name="Input 2 2 2 2 35 2" xfId="17233" xr:uid="{86AEE62C-B3AA-4183-B955-CF90869E7BC2}"/>
    <cellStyle name="Input 2 2 2 2 35 3" xfId="19973" xr:uid="{C47C084B-F13A-4746-8F48-0FD42047C6A8}"/>
    <cellStyle name="Input 2 2 2 2 35 4" xfId="22647" xr:uid="{492E853F-D8DD-4223-80B1-B5F6FD87FB58}"/>
    <cellStyle name="Input 2 2 2 2 35 5" xfId="25470" xr:uid="{51558E7C-62FB-4138-98FA-DADD31BE78F4}"/>
    <cellStyle name="Input 2 2 2 2 35 6" xfId="28038" xr:uid="{C0854FD7-5DB2-4A3D-985B-ABABF3DFBE91}"/>
    <cellStyle name="Input 2 2 2 2 35 7" xfId="30585" xr:uid="{E4871F36-549F-4ED4-9641-3448F4297C73}"/>
    <cellStyle name="Input 2 2 2 2 35 8" xfId="33099" xr:uid="{24A5D6FF-3626-4A80-8B5B-4E6064B6C1E0}"/>
    <cellStyle name="Input 2 2 2 2 35 9" xfId="35499" xr:uid="{2CB02F3F-5826-4D7F-8820-302D30EE33C1}"/>
    <cellStyle name="Input 2 2 2 2 36" xfId="14275" xr:uid="{AA0459AE-91F4-42B2-969F-39B8A9BCF300}"/>
    <cellStyle name="Input 2 2 2 2 36 10" xfId="37987" xr:uid="{5B300B7D-E0A3-44A7-8C41-5B317C466B9E}"/>
    <cellStyle name="Input 2 2 2 2 36 11" xfId="40479" xr:uid="{B9853AC5-6B2B-4266-B034-7052512E1585}"/>
    <cellStyle name="Input 2 2 2 2 36 12" xfId="43127" xr:uid="{120C8247-858C-480C-A153-862C25B5915E}"/>
    <cellStyle name="Input 2 2 2 2 36 2" xfId="17296" xr:uid="{7DEC4695-0354-422E-9945-B8F5D0BDAA2D}"/>
    <cellStyle name="Input 2 2 2 2 36 3" xfId="20035" xr:uid="{4C8BF5F6-C147-4A29-B3BE-602445BDEEC0}"/>
    <cellStyle name="Input 2 2 2 2 36 4" xfId="22708" xr:uid="{E03C58E7-A168-43CA-A698-9CDE25BF9E1F}"/>
    <cellStyle name="Input 2 2 2 2 36 5" xfId="25522" xr:uid="{C6A2B735-D789-4A08-9B22-8AA28E9EA9AF}"/>
    <cellStyle name="Input 2 2 2 2 36 6" xfId="28091" xr:uid="{0AE23189-4A1B-4A5D-8893-333EBB27CD62}"/>
    <cellStyle name="Input 2 2 2 2 36 7" xfId="30637" xr:uid="{3FCB6B51-B31E-42A0-A90C-ADA35A621FD8}"/>
    <cellStyle name="Input 2 2 2 2 36 8" xfId="33151" xr:uid="{618DC5A4-EC12-416C-B4E2-4E7B871A7EFB}"/>
    <cellStyle name="Input 2 2 2 2 36 9" xfId="35550" xr:uid="{3A0ECD5C-2AF8-4270-9E0C-F8260998B898}"/>
    <cellStyle name="Input 2 2 2 2 4" xfId="11840" xr:uid="{008A6826-89D5-4233-99D0-695CFD21B0B1}"/>
    <cellStyle name="Input 2 2 2 2 4 10" xfId="35774" xr:uid="{36209369-6ED1-4470-A324-CEA59F96FAA7}"/>
    <cellStyle name="Input 2 2 2 2 4 11" xfId="38216" xr:uid="{1B4FE57B-B929-4B93-BF87-E18BEE5AA3DD}"/>
    <cellStyle name="Input 2 2 2 2 4 12" xfId="40812" xr:uid="{6ADA70DF-3644-4B14-8158-DA8775828E74}"/>
    <cellStyle name="Input 2 2 2 2 4 2" xfId="14893" xr:uid="{B1BF85BC-CDD6-4F9B-AF03-C82927E12072}"/>
    <cellStyle name="Input 2 2 2 2 4 3" xfId="17667" xr:uid="{E3A7EEBC-6844-4597-B118-6FC5059CF117}"/>
    <cellStyle name="Input 2 2 2 2 4 4" xfId="20290" xr:uid="{21A1B33D-2CDD-4421-A223-A8393F3E9576}"/>
    <cellStyle name="Input 2 2 2 2 4 5" xfId="23149" xr:uid="{127C688A-FFF0-4D8D-8367-1E254A99C751}"/>
    <cellStyle name="Input 2 2 2 2 4 6" xfId="25708" xr:uid="{16E86F1C-66BE-4CAF-86F9-A22ABA3C5565}"/>
    <cellStyle name="Input 2 2 2 2 4 7" xfId="28309" xr:uid="{614D57E8-3FF7-44EC-AA5F-4B9A3BEC53B2}"/>
    <cellStyle name="Input 2 2 2 2 4 8" xfId="30984" xr:uid="{676B9576-4476-4C1D-88C4-14EEE3D0502A}"/>
    <cellStyle name="Input 2 2 2 2 4 9" xfId="33383" xr:uid="{7A848722-2A89-48E9-968B-2DFF535812DE}"/>
    <cellStyle name="Input 2 2 2 2 5" xfId="11871" xr:uid="{3909C97F-25CA-4CA2-BBA5-8A0CAA803699}"/>
    <cellStyle name="Input 2 2 2 2 5 10" xfId="35803" xr:uid="{6A3077CF-9792-482E-BFC6-470E4A21211D}"/>
    <cellStyle name="Input 2 2 2 2 5 11" xfId="38245" xr:uid="{913702CA-CE89-4213-8E8D-378399635808}"/>
    <cellStyle name="Input 2 2 2 2 5 12" xfId="40841" xr:uid="{A519F3C6-31D7-464D-A449-929D3CA0B98C}"/>
    <cellStyle name="Input 2 2 2 2 5 2" xfId="14924" xr:uid="{4C32EF8B-427D-4CB1-8723-5379AD5B9586}"/>
    <cellStyle name="Input 2 2 2 2 5 3" xfId="17697" xr:uid="{78DAF6D4-29F8-417E-B931-2464A4BE3881}"/>
    <cellStyle name="Input 2 2 2 2 5 4" xfId="20320" xr:uid="{A45E60CF-B22B-4058-A502-E66C556E7EF1}"/>
    <cellStyle name="Input 2 2 2 2 5 5" xfId="23180" xr:uid="{AA8C9139-9415-44E3-A813-45D934560854}"/>
    <cellStyle name="Input 2 2 2 2 5 6" xfId="25737" xr:uid="{0D0DDE5C-16AD-4483-87D1-D9D804EA79E9}"/>
    <cellStyle name="Input 2 2 2 2 5 7" xfId="28338" xr:uid="{BABE0098-A30D-4F4C-949E-2EE30D05DFAB}"/>
    <cellStyle name="Input 2 2 2 2 5 8" xfId="31013" xr:uid="{84D9B771-6160-40D2-9B63-F89C7B73FEA4}"/>
    <cellStyle name="Input 2 2 2 2 5 9" xfId="33412" xr:uid="{B4986BA5-CED4-4864-AF3D-4CA3B8F99467}"/>
    <cellStyle name="Input 2 2 2 2 6" xfId="11724" xr:uid="{F6430FDF-EACC-48CD-B134-DE5E7A299BCE}"/>
    <cellStyle name="Input 2 2 2 2 6 10" xfId="35670" xr:uid="{7A58541C-156A-47D7-AEF5-7D48EC0EC8A1}"/>
    <cellStyle name="Input 2 2 2 2 6 11" xfId="38104" xr:uid="{0B13710E-57A7-40ED-BE9B-6D381EE52218}"/>
    <cellStyle name="Input 2 2 2 2 6 12" xfId="40696" xr:uid="{EAB88C4C-BAA9-4E88-BFCB-1777741AC783}"/>
    <cellStyle name="Input 2 2 2 2 6 2" xfId="14777" xr:uid="{93482155-9F8B-4B6B-8823-42C491C96DB5}"/>
    <cellStyle name="Input 2 2 2 2 6 3" xfId="17551" xr:uid="{011B2084-C905-4598-ACF1-DE44DF9FCC57}"/>
    <cellStyle name="Input 2 2 2 2 6 4" xfId="20174" xr:uid="{C819D0AB-0BD9-46D3-AEC7-F1FF76A4A930}"/>
    <cellStyle name="Input 2 2 2 2 6 5" xfId="23034" xr:uid="{D0028E55-3EE0-4FF7-8318-FC7A8B2BBDF9}"/>
    <cellStyle name="Input 2 2 2 2 6 6" xfId="25592" xr:uid="{B78749E0-5F24-4360-8590-39688B031D9E}"/>
    <cellStyle name="Input 2 2 2 2 6 7" xfId="28197" xr:uid="{57496C8E-545A-429F-B488-073BAA54942C}"/>
    <cellStyle name="Input 2 2 2 2 6 8" xfId="30868" xr:uid="{A4D86A19-A899-4B0A-8024-0583CFF048AB}"/>
    <cellStyle name="Input 2 2 2 2 6 9" xfId="33267" xr:uid="{6EE65114-BF68-482E-A962-090920A92427}"/>
    <cellStyle name="Input 2 2 2 2 7" xfId="11923" xr:uid="{A28AC724-52BC-4A8A-82DC-B2DC255D6BF3}"/>
    <cellStyle name="Input 2 2 2 2 7 10" xfId="35855" xr:uid="{807BD229-A513-4282-B1DD-2E26CAC800BE}"/>
    <cellStyle name="Input 2 2 2 2 7 11" xfId="38297" xr:uid="{5244E9D9-A2C4-4452-910E-71C794A628B7}"/>
    <cellStyle name="Input 2 2 2 2 7 12" xfId="40893" xr:uid="{AA36A857-079B-4B3B-8B22-CC8D3CABE07B}"/>
    <cellStyle name="Input 2 2 2 2 7 2" xfId="14976" xr:uid="{746FE6CC-CFBE-4A46-8BD5-3C472A97C324}"/>
    <cellStyle name="Input 2 2 2 2 7 3" xfId="17749" xr:uid="{806C8C57-C36C-458A-AA3B-AB6C180BCB66}"/>
    <cellStyle name="Input 2 2 2 2 7 4" xfId="20372" xr:uid="{A418FB22-E33A-4D0B-BDE8-F9FDF7917EA7}"/>
    <cellStyle name="Input 2 2 2 2 7 5" xfId="23232" xr:uid="{95DAB8B8-86A4-4BA3-A210-0FDED5A2D59E}"/>
    <cellStyle name="Input 2 2 2 2 7 6" xfId="25789" xr:uid="{507AEAAE-3482-4EA4-9379-9A05CFDFAA64}"/>
    <cellStyle name="Input 2 2 2 2 7 7" xfId="28390" xr:uid="{8602E1C6-8EA1-4D02-A976-C7765C675E27}"/>
    <cellStyle name="Input 2 2 2 2 7 8" xfId="31065" xr:uid="{015AFCF1-88EB-4F76-B87E-63328951890A}"/>
    <cellStyle name="Input 2 2 2 2 7 9" xfId="33464" xr:uid="{9199091E-E369-4F04-A080-46386236CAC1}"/>
    <cellStyle name="Input 2 2 2 2 8" xfId="11945" xr:uid="{A8EEB13A-C4E7-4AF2-9975-5E2149C6A628}"/>
    <cellStyle name="Input 2 2 2 2 8 10" xfId="35877" xr:uid="{12DA91AE-33B8-4279-B2CE-4DA9F4180F84}"/>
    <cellStyle name="Input 2 2 2 2 8 11" xfId="38319" xr:uid="{93200C6C-3ED6-4140-82D7-0944030B5DCF}"/>
    <cellStyle name="Input 2 2 2 2 8 12" xfId="40915" xr:uid="{425FB715-65F3-4223-B356-5CA75A74D252}"/>
    <cellStyle name="Input 2 2 2 2 8 2" xfId="14998" xr:uid="{0AF49D2E-5552-4C0E-90B7-698C655E60AE}"/>
    <cellStyle name="Input 2 2 2 2 8 3" xfId="17771" xr:uid="{5712B997-E95D-4548-B287-13F884D5A4CB}"/>
    <cellStyle name="Input 2 2 2 2 8 4" xfId="20394" xr:uid="{39096708-29A4-456F-8B43-F36010F187B9}"/>
    <cellStyle name="Input 2 2 2 2 8 5" xfId="23254" xr:uid="{DB32BB5D-F886-41EF-B16C-2CC42C2BDCFB}"/>
    <cellStyle name="Input 2 2 2 2 8 6" xfId="25811" xr:uid="{4935E987-6882-492D-B547-681071AE8EB5}"/>
    <cellStyle name="Input 2 2 2 2 8 7" xfId="28412" xr:uid="{F0E8C4F0-2B43-4A46-995A-A6688CAE0121}"/>
    <cellStyle name="Input 2 2 2 2 8 8" xfId="31087" xr:uid="{7E832EBD-2B36-438F-9A06-B6FDD68BCF0D}"/>
    <cellStyle name="Input 2 2 2 2 8 9" xfId="33486" xr:uid="{760CDE56-5F3A-4C2B-A8E0-DA060AB7DA92}"/>
    <cellStyle name="Input 2 2 2 2 9" xfId="11994" xr:uid="{CD80954C-A359-46F6-B8DF-BBE2B9622C4D}"/>
    <cellStyle name="Input 2 2 2 2 9 10" xfId="35926" xr:uid="{75ED731B-F1D3-4FD0-9C87-45C6CC67EF54}"/>
    <cellStyle name="Input 2 2 2 2 9 11" xfId="38368" xr:uid="{4F1CC8D1-8EF4-434B-A17D-3BEE436DED2A}"/>
    <cellStyle name="Input 2 2 2 2 9 12" xfId="40964" xr:uid="{83FDD629-DAD4-44FD-A4C7-320FD0A26A22}"/>
    <cellStyle name="Input 2 2 2 2 9 2" xfId="15047" xr:uid="{319265CE-5861-40E8-812D-FC6FEC6EA421}"/>
    <cellStyle name="Input 2 2 2 2 9 3" xfId="17820" xr:uid="{FFB83BAF-4A52-4DA9-86C5-B1BDCEB67399}"/>
    <cellStyle name="Input 2 2 2 2 9 4" xfId="20443" xr:uid="{9C21931B-B65C-4E46-80D6-57707AB33F58}"/>
    <cellStyle name="Input 2 2 2 2 9 5" xfId="23303" xr:uid="{9E76EF6F-4803-4C69-8710-1A2ADF399973}"/>
    <cellStyle name="Input 2 2 2 2 9 6" xfId="25860" xr:uid="{9B69476E-C42B-490D-9E6D-A46C346B99A0}"/>
    <cellStyle name="Input 2 2 2 2 9 7" xfId="28461" xr:uid="{9EB17D5D-F8C0-4E41-AA70-502619C374BA}"/>
    <cellStyle name="Input 2 2 2 2 9 8" xfId="31136" xr:uid="{1FC2C431-2F10-4EEF-AE61-2D20320C6981}"/>
    <cellStyle name="Input 2 2 2 2 9 9" xfId="33535" xr:uid="{7C53FF0A-5496-4AA9-B78C-AB1017E9382B}"/>
    <cellStyle name="Input 2 2 2 20" xfId="14078" xr:uid="{EA154259-CCD5-465C-B38C-903A522D8558}"/>
    <cellStyle name="Input 2 2 2 20 10" xfId="37801" xr:uid="{AC41DE8D-EA0C-4CBE-9C14-8143A10B1BBC}"/>
    <cellStyle name="Input 2 2 2 20 11" xfId="40294" xr:uid="{20ED3B44-0A38-42FD-A403-A18BDA5DBAE7}"/>
    <cellStyle name="Input 2 2 2 20 12" xfId="42941" xr:uid="{E46368EE-60D8-42F2-B3C8-907371B69AD6}"/>
    <cellStyle name="Input 2 2 2 20 2" xfId="17099" xr:uid="{46C3810B-6F9F-4D5E-AE8A-0F12195471AD}"/>
    <cellStyle name="Input 2 2 2 20 3" xfId="19839" xr:uid="{65ED212B-D05E-4DF6-9836-EDC9CFBD0FF1}"/>
    <cellStyle name="Input 2 2 2 20 4" xfId="22513" xr:uid="{6FD14E0B-F0EB-418C-94E0-E59B1A16FD4D}"/>
    <cellStyle name="Input 2 2 2 20 5" xfId="25336" xr:uid="{46AC116E-A64E-4582-9271-F8FF310E63C4}"/>
    <cellStyle name="Input 2 2 2 20 6" xfId="27904" xr:uid="{6F40C6D5-BB52-4979-8B51-E5A2971BF952}"/>
    <cellStyle name="Input 2 2 2 20 7" xfId="30451" xr:uid="{169D84E1-6314-4877-90FB-C157228A6B1B}"/>
    <cellStyle name="Input 2 2 2 20 8" xfId="32965" xr:uid="{22A8A062-DEBE-4C41-B064-22FEDE0BB64E}"/>
    <cellStyle name="Input 2 2 2 20 9" xfId="35365" xr:uid="{BF684D20-A602-43C5-822F-8013A2C3AA13}"/>
    <cellStyle name="Input 2 2 2 21" xfId="14113" xr:uid="{22559822-E53A-4C87-9679-9E772DC05666}"/>
    <cellStyle name="Input 2 2 2 21 10" xfId="37836" xr:uid="{92B5DD04-DA9F-40C9-9E7D-8D6EC5F0D3AA}"/>
    <cellStyle name="Input 2 2 2 21 11" xfId="40329" xr:uid="{1505CD72-79EB-4DC9-A97E-F92E31A463A6}"/>
    <cellStyle name="Input 2 2 2 21 12" xfId="42976" xr:uid="{4C621236-0162-4D21-BA60-3573B6764FCA}"/>
    <cellStyle name="Input 2 2 2 21 2" xfId="17134" xr:uid="{BC828952-9D73-41B5-A4C3-5F0A767675E8}"/>
    <cellStyle name="Input 2 2 2 21 3" xfId="19874" xr:uid="{425C2AAA-D2AB-46BB-9B4C-EE329EC70EA5}"/>
    <cellStyle name="Input 2 2 2 21 4" xfId="22548" xr:uid="{96E733D1-3A08-47DB-91EF-DD743B34E059}"/>
    <cellStyle name="Input 2 2 2 21 5" xfId="25371" xr:uid="{AE16AF4A-77B8-4C97-98A7-527693CE58B7}"/>
    <cellStyle name="Input 2 2 2 21 6" xfId="27939" xr:uid="{77B654E4-FE22-46D2-8CF2-1DB5AE49CE53}"/>
    <cellStyle name="Input 2 2 2 21 7" xfId="30486" xr:uid="{479202A0-D33E-4878-98C3-BE82420B7DA6}"/>
    <cellStyle name="Input 2 2 2 21 8" xfId="33000" xr:uid="{515D0307-4F86-4129-A793-4272D8DF0E8F}"/>
    <cellStyle name="Input 2 2 2 21 9" xfId="35400" xr:uid="{40799C4F-3CDC-49FF-A8C6-2E0D3E6C4582}"/>
    <cellStyle name="Input 2 2 2 3" xfId="11281" xr:uid="{B24A7006-63B8-46CB-8C99-DC65EB0FD6D7}"/>
    <cellStyle name="Input 2 2 2 3 10" xfId="10732" xr:uid="{70A2E178-9376-44A0-B46B-C5552214E126}"/>
    <cellStyle name="Input 2 2 2 3 11" xfId="22864" xr:uid="{A625F542-C4C1-40F8-96A6-7FF0EC37B510}"/>
    <cellStyle name="Input 2 2 2 3 12" xfId="26269" xr:uid="{607961DC-E590-4C37-BA3A-04DC29783954}"/>
    <cellStyle name="Input 2 2 2 3 2" xfId="14353" xr:uid="{5872D80B-5D2C-4D18-8006-E3E77C5DDA0B}"/>
    <cellStyle name="Input 2 2 2 3 3" xfId="10451" xr:uid="{34A74F74-970F-47D9-AE2B-76E6C10BCDF5}"/>
    <cellStyle name="Input 2 2 2 3 4" xfId="9903" xr:uid="{0B6B7362-05EE-46A6-B75A-E311814EB72A}"/>
    <cellStyle name="Input 2 2 2 3 5" xfId="10696" xr:uid="{5B2F9F3E-01AD-4458-8834-0ED41EBAB9D9}"/>
    <cellStyle name="Input 2 2 2 3 6" xfId="18925" xr:uid="{D8DFC11F-6681-4F7B-8BDC-E86D9EDCEBB4}"/>
    <cellStyle name="Input 2 2 2 3 7" xfId="10232" xr:uid="{42BCC3A8-5071-44C8-9023-4BF8A5191A16}"/>
    <cellStyle name="Input 2 2 2 3 8" xfId="15752" xr:uid="{D8271B75-CAFA-4E15-A790-CA14C84984BA}"/>
    <cellStyle name="Input 2 2 2 3 9" xfId="11029" xr:uid="{BF48AE98-7643-4DD2-8D20-CDD499777544}"/>
    <cellStyle name="Input 2 2 2 4" xfId="11739" xr:uid="{4F02390C-D96D-465D-9580-9296AA418260}"/>
    <cellStyle name="Input 2 2 2 4 10" xfId="35685" xr:uid="{DD4DE97C-74AC-4A4D-B22B-8DE1307887A5}"/>
    <cellStyle name="Input 2 2 2 4 11" xfId="38119" xr:uid="{AD766773-9F95-4F04-B2E6-4A7BB974C4C7}"/>
    <cellStyle name="Input 2 2 2 4 12" xfId="40711" xr:uid="{D46C9190-4E37-4F43-BBBB-85F3F7195A10}"/>
    <cellStyle name="Input 2 2 2 4 2" xfId="14792" xr:uid="{09083348-7B30-4087-AA44-CE7C89AD8DCC}"/>
    <cellStyle name="Input 2 2 2 4 3" xfId="17566" xr:uid="{BF17FC5C-3303-4686-A87B-6DAD741BCBB3}"/>
    <cellStyle name="Input 2 2 2 4 4" xfId="20189" xr:uid="{86125E3C-6C25-465B-9FA4-AA83A74F0BE3}"/>
    <cellStyle name="Input 2 2 2 4 5" xfId="23049" xr:uid="{75A3397C-99F0-4BB7-9A00-75B98D16840F}"/>
    <cellStyle name="Input 2 2 2 4 6" xfId="25607" xr:uid="{591E2E41-BA09-4DC1-93D8-A268732D39A7}"/>
    <cellStyle name="Input 2 2 2 4 7" xfId="28212" xr:uid="{7E1DC016-7385-42B5-9A2F-CAC01F1D38A3}"/>
    <cellStyle name="Input 2 2 2 4 8" xfId="30883" xr:uid="{928F3EE6-410D-48DB-A818-5024DC7B020C}"/>
    <cellStyle name="Input 2 2 2 4 9" xfId="33282" xr:uid="{49204B6E-0D57-48A6-9B69-B2B5B39A6A12}"/>
    <cellStyle name="Input 2 2 2 5" xfId="11757" xr:uid="{9B8C86F9-4F9A-4194-A057-75B6E59918A2}"/>
    <cellStyle name="Input 2 2 2 5 10" xfId="35701" xr:uid="{6FB99EA0-C9E3-463B-84DB-BD002B05BFD7}"/>
    <cellStyle name="Input 2 2 2 5 11" xfId="38135" xr:uid="{CB3123BC-13EA-4C5A-9EB8-BA5DD7ECC9AD}"/>
    <cellStyle name="Input 2 2 2 5 12" xfId="40729" xr:uid="{222B24F9-0983-4860-A88D-45B1B3B13E79}"/>
    <cellStyle name="Input 2 2 2 5 2" xfId="14810" xr:uid="{210C72A3-CC29-4B5C-B306-CE67FC78D964}"/>
    <cellStyle name="Input 2 2 2 5 3" xfId="17584" xr:uid="{0B2FA90B-7C92-46A9-9FA7-8E58546A64B9}"/>
    <cellStyle name="Input 2 2 2 5 4" xfId="20207" xr:uid="{FBDB0FB9-C6F8-4FA1-9240-2924BFD18227}"/>
    <cellStyle name="Input 2 2 2 5 5" xfId="23066" xr:uid="{25254C84-AC64-4118-B755-44B04792EE52}"/>
    <cellStyle name="Input 2 2 2 5 6" xfId="25625" xr:uid="{D7140744-3434-4F17-8296-30C019E4EF78}"/>
    <cellStyle name="Input 2 2 2 5 7" xfId="28228" xr:uid="{91CE00A9-4A28-4292-9F1D-376787329B04}"/>
    <cellStyle name="Input 2 2 2 5 8" xfId="30901" xr:uid="{96B4AFA9-2C0C-4CBA-9EB0-2A997F6A19BA}"/>
    <cellStyle name="Input 2 2 2 5 9" xfId="33300" xr:uid="{991B2B62-B004-48B4-B814-A370C07AA4ED}"/>
    <cellStyle name="Input 2 2 2 6" xfId="11879" xr:uid="{6FAC0D5D-C3F2-4C82-933B-03ED4C5C5AC5}"/>
    <cellStyle name="Input 2 2 2 6 10" xfId="35811" xr:uid="{1793B698-D230-4FE3-A8E2-29063C103C96}"/>
    <cellStyle name="Input 2 2 2 6 11" xfId="38253" xr:uid="{9AE6F9C7-69A6-453B-870A-D32D0A9EDEAE}"/>
    <cellStyle name="Input 2 2 2 6 12" xfId="40849" xr:uid="{B81FF16A-86CB-45DE-8919-640B49E71653}"/>
    <cellStyle name="Input 2 2 2 6 2" xfId="14932" xr:uid="{36619AD6-057B-4335-87DC-3114B0FCD535}"/>
    <cellStyle name="Input 2 2 2 6 3" xfId="17705" xr:uid="{5F774D2A-B6AD-43A3-85AE-8C074138B625}"/>
    <cellStyle name="Input 2 2 2 6 4" xfId="20328" xr:uid="{D406F568-DB2B-4659-8395-62799C3747C7}"/>
    <cellStyle name="Input 2 2 2 6 5" xfId="23188" xr:uid="{390DE85A-D5C9-4A71-8FAF-3EE0DFE59B1E}"/>
    <cellStyle name="Input 2 2 2 6 6" xfId="25745" xr:uid="{DE487BDF-30A1-44F0-982A-BF7A0E047737}"/>
    <cellStyle name="Input 2 2 2 6 7" xfId="28346" xr:uid="{FB5BB613-398E-4D80-A2CC-9A3E1E39CF67}"/>
    <cellStyle name="Input 2 2 2 6 8" xfId="31021" xr:uid="{7CA8FD6C-23D8-495F-956D-A5DC11BADCEA}"/>
    <cellStyle name="Input 2 2 2 6 9" xfId="33420" xr:uid="{A3C27A59-1520-46E0-97C1-8000E02FF485}"/>
    <cellStyle name="Input 2 2 2 7" xfId="11954" xr:uid="{017701B3-F5B2-4B3B-9B8A-42620C57924C}"/>
    <cellStyle name="Input 2 2 2 7 10" xfId="35886" xr:uid="{EDB776A3-C2D1-4931-8091-13972D3E69F1}"/>
    <cellStyle name="Input 2 2 2 7 11" xfId="38328" xr:uid="{B4E595C9-7649-4893-80AA-5E496393488D}"/>
    <cellStyle name="Input 2 2 2 7 12" xfId="40924" xr:uid="{C9AC5C9C-CDCC-486F-88FC-B44766C74836}"/>
    <cellStyle name="Input 2 2 2 7 2" xfId="15007" xr:uid="{89CE09B9-5437-4040-9838-D6A9D6232C0C}"/>
    <cellStyle name="Input 2 2 2 7 3" xfId="17780" xr:uid="{54C44F27-FEBD-48AF-81C0-48DD47B24908}"/>
    <cellStyle name="Input 2 2 2 7 4" xfId="20403" xr:uid="{245D5CC7-FF23-4369-989E-9B030FF2C8B7}"/>
    <cellStyle name="Input 2 2 2 7 5" xfId="23263" xr:uid="{6714F151-1311-4EA3-8E5E-876D7430101E}"/>
    <cellStyle name="Input 2 2 2 7 6" xfId="25820" xr:uid="{0A768C70-7AE0-4E9C-95B9-08909F853ADC}"/>
    <cellStyle name="Input 2 2 2 7 7" xfId="28421" xr:uid="{B3E978C4-A566-4062-9EC1-D9219D9FEF77}"/>
    <cellStyle name="Input 2 2 2 7 8" xfId="31096" xr:uid="{7ED3613C-5C4F-46EB-99D0-73162B49C223}"/>
    <cellStyle name="Input 2 2 2 7 9" xfId="33495" xr:uid="{725CAC2A-E709-4BF3-8BEB-F9DAE1EFE226}"/>
    <cellStyle name="Input 2 2 2 8" xfId="13264" xr:uid="{C7D7C383-8008-4E89-9F03-68CBA4BF407F}"/>
    <cellStyle name="Input 2 2 2 8 10" xfId="36990" xr:uid="{0D96A65E-9974-45C9-AD88-2388EF7C4A87}"/>
    <cellStyle name="Input 2 2 2 8 11" xfId="39482" xr:uid="{0D9CC0B6-5D42-4B10-8DCB-822804CB2CCC}"/>
    <cellStyle name="Input 2 2 2 8 12" xfId="42129" xr:uid="{72F1EC4A-7618-4FDB-B1A6-2AC4984AC333}"/>
    <cellStyle name="Input 2 2 2 8 2" xfId="16285" xr:uid="{CC645A09-0CDB-4CF2-A88C-D696F9836B03}"/>
    <cellStyle name="Input 2 2 2 8 3" xfId="19026" xr:uid="{7532514F-DD9D-46C6-A40C-E33FFBCF19EF}"/>
    <cellStyle name="Input 2 2 2 8 4" xfId="21699" xr:uid="{2E01E1F0-5059-44ED-96A3-C6AA6758B62C}"/>
    <cellStyle name="Input 2 2 2 8 5" xfId="24522" xr:uid="{449150E8-615B-4465-B69B-F4B656D02B27}"/>
    <cellStyle name="Input 2 2 2 8 6" xfId="27090" xr:uid="{76F5908B-18D1-43C4-8BA2-C657BEA1BBB9}"/>
    <cellStyle name="Input 2 2 2 8 7" xfId="29637" xr:uid="{E9F73E4C-12C3-4857-AAA6-F5772EFEFAA3}"/>
    <cellStyle name="Input 2 2 2 8 8" xfId="32152" xr:uid="{A08D9609-6CBD-4D75-ACEE-30A85943025F}"/>
    <cellStyle name="Input 2 2 2 8 9" xfId="34551" xr:uid="{5E22A121-F906-48C1-8BA0-1B976CA6313F}"/>
    <cellStyle name="Input 2 2 2 9" xfId="13307" xr:uid="{F0DB1533-D8F2-44BA-A0E9-7F8D385C06AB}"/>
    <cellStyle name="Input 2 2 2 9 10" xfId="37030" xr:uid="{F3925C27-461D-4CE9-BEFF-8B7761971971}"/>
    <cellStyle name="Input 2 2 2 9 11" xfId="39523" xr:uid="{45060300-65A7-479B-8070-FE2F2BB91811}"/>
    <cellStyle name="Input 2 2 2 9 12" xfId="42170" xr:uid="{B8D732B3-56D5-4D30-963E-E934E56B933A}"/>
    <cellStyle name="Input 2 2 2 9 2" xfId="16328" xr:uid="{8D8558EC-4F6F-43F0-A1CF-8B6B9E93D6D4}"/>
    <cellStyle name="Input 2 2 2 9 3" xfId="19068" xr:uid="{AFB22C1A-C9DD-429E-92F9-C3869C14FDC9}"/>
    <cellStyle name="Input 2 2 2 9 4" xfId="21742" xr:uid="{35F30A17-A1FD-4A75-AC71-8C46A8EC3100}"/>
    <cellStyle name="Input 2 2 2 9 5" xfId="24565" xr:uid="{1227807E-AA94-43C9-9AD7-380903D922EB}"/>
    <cellStyle name="Input 2 2 2 9 6" xfId="27133" xr:uid="{E602E33E-C720-4584-BED7-816801CA48A4}"/>
    <cellStyle name="Input 2 2 2 9 7" xfId="29680" xr:uid="{2A783208-8E5B-4305-AD73-D1D1B4EFF7C3}"/>
    <cellStyle name="Input 2 2 2 9 8" xfId="32194" xr:uid="{5D6C488F-DBC4-4AEE-A029-C45717ABFC23}"/>
    <cellStyle name="Input 2 2 2 9 9" xfId="34594" xr:uid="{4AF3461F-0D46-4E4B-9699-F91F67BD32AF}"/>
    <cellStyle name="Input 2 2 20" xfId="13990" xr:uid="{37A3567A-FF41-49E5-BD4A-CD2BDF852634}"/>
    <cellStyle name="Input 2 2 20 10" xfId="37713" xr:uid="{8B35CAD8-33F4-46CE-B026-9FD0E76F3E98}"/>
    <cellStyle name="Input 2 2 20 11" xfId="40206" xr:uid="{7AA6DCC9-A4D0-4C38-AA80-152BB1008EA5}"/>
    <cellStyle name="Input 2 2 20 12" xfId="42853" xr:uid="{AB77EC02-8DE3-4429-B72F-5B4AC0155377}"/>
    <cellStyle name="Input 2 2 20 2" xfId="17011" xr:uid="{7DC2451F-A566-4A7D-9B82-35D78E1670DE}"/>
    <cellStyle name="Input 2 2 20 3" xfId="19751" xr:uid="{5B69AB6B-2A5B-4873-9E01-6BBAEE5708C8}"/>
    <cellStyle name="Input 2 2 20 4" xfId="22425" xr:uid="{1A1E4891-DE1F-403F-96B8-2B0D813547FD}"/>
    <cellStyle name="Input 2 2 20 5" xfId="25248" xr:uid="{6EC09936-25CA-4628-AFEB-DB19E9CD72A6}"/>
    <cellStyle name="Input 2 2 20 6" xfId="27816" xr:uid="{0EAF0756-ECBC-435A-8438-9F11BE0C1B93}"/>
    <cellStyle name="Input 2 2 20 7" xfId="30363" xr:uid="{3A275C2D-7BF0-40FE-B031-D6A5EA083A19}"/>
    <cellStyle name="Input 2 2 20 8" xfId="32877" xr:uid="{8A73E972-7056-4057-AE56-25368D26D357}"/>
    <cellStyle name="Input 2 2 20 9" xfId="35277" xr:uid="{29626DC8-50DA-4FDC-ACB2-445BEA1F48FE}"/>
    <cellStyle name="Input 2 2 21" xfId="14090" xr:uid="{1C1A9E17-C0C2-4B32-B0F2-806E9DAD666B}"/>
    <cellStyle name="Input 2 2 21 10" xfId="37813" xr:uid="{EC552BF9-ADC5-453F-B076-15023D48F236}"/>
    <cellStyle name="Input 2 2 21 11" xfId="40306" xr:uid="{44B54B36-BB93-4FDF-9ED0-E7017B6073EC}"/>
    <cellStyle name="Input 2 2 21 12" xfId="42953" xr:uid="{CA3325E9-7E68-45E7-8738-C13ED18C5420}"/>
    <cellStyle name="Input 2 2 21 2" xfId="17111" xr:uid="{1132BB32-273C-4230-B352-396DF2521ABB}"/>
    <cellStyle name="Input 2 2 21 3" xfId="19851" xr:uid="{84EC0427-AFBD-4A95-8F38-3B3A7B2B5C72}"/>
    <cellStyle name="Input 2 2 21 4" xfId="22525" xr:uid="{7D89F505-36F7-4335-B225-B2E54E0C3EDD}"/>
    <cellStyle name="Input 2 2 21 5" xfId="25348" xr:uid="{D03C5B78-865A-4021-AD2A-D27F7C7516A4}"/>
    <cellStyle name="Input 2 2 21 6" xfId="27916" xr:uid="{79780134-4191-43CA-9831-EC20274F8CEA}"/>
    <cellStyle name="Input 2 2 21 7" xfId="30463" xr:uid="{6001EB5F-1C4C-4744-ABD4-AC0EA0C07D73}"/>
    <cellStyle name="Input 2 2 21 8" xfId="32977" xr:uid="{147BC701-57EA-4B5E-84C5-EF221F4CD276}"/>
    <cellStyle name="Input 2 2 21 9" xfId="35377" xr:uid="{65E82E8A-6C39-4DF4-A040-0BCFF1AF5277}"/>
    <cellStyle name="Input 2 2 22" xfId="14143" xr:uid="{0444BF12-E613-454F-BCD8-AD1D30A956CC}"/>
    <cellStyle name="Input 2 2 22 10" xfId="37866" xr:uid="{95ED8E12-4222-4449-81A7-DCEFC8C1CA6B}"/>
    <cellStyle name="Input 2 2 22 11" xfId="40359" xr:uid="{19FB73E2-82C7-458A-8459-2857AD2EF55F}"/>
    <cellStyle name="Input 2 2 22 12" xfId="43006" xr:uid="{2B006F90-E3A3-4EC9-8173-980FB77468D2}"/>
    <cellStyle name="Input 2 2 22 2" xfId="17164" xr:uid="{4BF9A035-C016-44CB-BBD0-0E5632D89515}"/>
    <cellStyle name="Input 2 2 22 3" xfId="19904" xr:uid="{2964C2FE-6257-40F0-923B-EFBF166A31C2}"/>
    <cellStyle name="Input 2 2 22 4" xfId="22578" xr:uid="{7882367A-0680-4404-A519-EB3D20B5DF94}"/>
    <cellStyle name="Input 2 2 22 5" xfId="25401" xr:uid="{84F563BB-F833-4FD0-AF19-BEC0FF7D48AB}"/>
    <cellStyle name="Input 2 2 22 6" xfId="27969" xr:uid="{F35431F8-E1C4-42B1-AF5F-2531654832C9}"/>
    <cellStyle name="Input 2 2 22 7" xfId="30516" xr:uid="{28E89FE4-6E38-40CE-B6A4-F1D78C1207FC}"/>
    <cellStyle name="Input 2 2 22 8" xfId="33030" xr:uid="{1C1B3280-C109-41AE-AD60-D62D11ED5D2A}"/>
    <cellStyle name="Input 2 2 22 9" xfId="35430" xr:uid="{12792138-1EED-4BED-8CD8-E73F16F10A45}"/>
    <cellStyle name="Input 2 2 3" xfId="9753" xr:uid="{00000000-0005-0000-0000-0000F01A0000}"/>
    <cellStyle name="Input 2 2 3 10" xfId="12007" xr:uid="{E0FDDC7A-854B-4BC9-8678-4B60536C2941}"/>
    <cellStyle name="Input 2 2 3 10 10" xfId="35939" xr:uid="{27855BC7-8A17-4F73-A271-D6E876250BFE}"/>
    <cellStyle name="Input 2 2 3 10 11" xfId="38381" xr:uid="{D4FFCBF8-6989-4BBB-A0EE-D3928D267708}"/>
    <cellStyle name="Input 2 2 3 10 12" xfId="40977" xr:uid="{16BFCFEC-96C5-4516-ADB5-3186477EDFF3}"/>
    <cellStyle name="Input 2 2 3 10 2" xfId="15060" xr:uid="{22DED351-0A41-4294-9A38-9235AA1DCA0D}"/>
    <cellStyle name="Input 2 2 3 10 3" xfId="17833" xr:uid="{D7C2BE05-ED95-4390-9E3D-A12D87E6AB64}"/>
    <cellStyle name="Input 2 2 3 10 4" xfId="20456" xr:uid="{B66F0EFF-ACD6-4046-A418-9760BC1646EE}"/>
    <cellStyle name="Input 2 2 3 10 5" xfId="23316" xr:uid="{00466039-F8CF-4907-94EA-A1CAEB1B9E03}"/>
    <cellStyle name="Input 2 2 3 10 6" xfId="25873" xr:uid="{6345358D-5127-4233-8F3D-94111D76CFA7}"/>
    <cellStyle name="Input 2 2 3 10 7" xfId="28474" xr:uid="{E77938C1-7A9D-4847-B5A4-36F40404A494}"/>
    <cellStyle name="Input 2 2 3 10 8" xfId="31149" xr:uid="{22D701E3-492C-4340-A7FA-EAE0C598CC5F}"/>
    <cellStyle name="Input 2 2 3 10 9" xfId="33548" xr:uid="{2A6F5D83-C81C-45D6-80D9-F5FB69B28CA4}"/>
    <cellStyle name="Input 2 2 3 11" xfId="13330" xr:uid="{1DAA1597-9CBE-40FF-A052-42EABF931A7F}"/>
    <cellStyle name="Input 2 2 3 11 10" xfId="37053" xr:uid="{6F3A0879-C8C1-42E4-AFDB-6989F3FE062E}"/>
    <cellStyle name="Input 2 2 3 11 11" xfId="39546" xr:uid="{51F84E0D-F394-4DBC-B5CF-5A5FCED1F7B6}"/>
    <cellStyle name="Input 2 2 3 11 12" xfId="42193" xr:uid="{6F0EEF01-FE0B-47AE-8E89-B0D2416A8CEB}"/>
    <cellStyle name="Input 2 2 3 11 2" xfId="16351" xr:uid="{516FDE19-8ED1-48A6-96B2-743C3350AE02}"/>
    <cellStyle name="Input 2 2 3 11 3" xfId="19091" xr:uid="{27F4F916-E5AF-4E57-9A07-7513066EDA9C}"/>
    <cellStyle name="Input 2 2 3 11 4" xfId="21765" xr:uid="{1BD8D195-5F0C-4BEF-96E8-C964AA03F63D}"/>
    <cellStyle name="Input 2 2 3 11 5" xfId="24588" xr:uid="{4359BD3E-811C-4DC8-9F5E-3601B2A4BC2D}"/>
    <cellStyle name="Input 2 2 3 11 6" xfId="27156" xr:uid="{35D59245-7392-46BC-AA9D-8EB06AAC918E}"/>
    <cellStyle name="Input 2 2 3 11 7" xfId="29703" xr:uid="{60880F26-A908-4FF4-91E1-F400728F919F}"/>
    <cellStyle name="Input 2 2 3 11 8" xfId="32217" xr:uid="{4E4ABD8A-FFEF-439D-89CB-D74AC9BC43BB}"/>
    <cellStyle name="Input 2 2 3 11 9" xfId="34617" xr:uid="{178798E5-534F-44AC-9FD0-E4C13CE7D7E0}"/>
    <cellStyle name="Input 2 2 3 12" xfId="13390" xr:uid="{3EAFEB8A-1575-4076-BBE5-7E19A183A279}"/>
    <cellStyle name="Input 2 2 3 12 10" xfId="37113" xr:uid="{53085548-2F6C-4BD5-AE28-AC4C171FED41}"/>
    <cellStyle name="Input 2 2 3 12 11" xfId="39606" xr:uid="{7036E8CB-3A61-48B8-870B-4F1D58DF022B}"/>
    <cellStyle name="Input 2 2 3 12 12" xfId="42253" xr:uid="{264BCA8C-FA77-43AC-A2AE-81A6CED84697}"/>
    <cellStyle name="Input 2 2 3 12 2" xfId="16411" xr:uid="{92E3CA80-0B59-40CF-8667-AF873712599B}"/>
    <cellStyle name="Input 2 2 3 12 3" xfId="19151" xr:uid="{ADD56957-6EAE-407D-8820-F58ED0E51CD2}"/>
    <cellStyle name="Input 2 2 3 12 4" xfId="21825" xr:uid="{86644B11-F2D2-474A-9E81-6B06CFB7A866}"/>
    <cellStyle name="Input 2 2 3 12 5" xfId="24648" xr:uid="{C8CBE1A0-9B19-41ED-B75F-D6BBC13E40AA}"/>
    <cellStyle name="Input 2 2 3 12 6" xfId="27216" xr:uid="{D629EF9F-7D19-4C15-BB7C-4E9FD4345049}"/>
    <cellStyle name="Input 2 2 3 12 7" xfId="29763" xr:uid="{1649B070-A4B1-4BD6-A9D2-461D933B82E3}"/>
    <cellStyle name="Input 2 2 3 12 8" xfId="32277" xr:uid="{EC7C622F-A56D-445E-BDEF-7C6F5DFB0367}"/>
    <cellStyle name="Input 2 2 3 12 9" xfId="34677" xr:uid="{F56533A9-CA9E-41B6-9B84-869A49E208D1}"/>
    <cellStyle name="Input 2 2 3 13" xfId="13414" xr:uid="{47D4B549-E68F-4F01-9E9F-D0EBE9158CAE}"/>
    <cellStyle name="Input 2 2 3 13 10" xfId="37137" xr:uid="{F9ACBBF8-700B-4982-BA56-A8A1DCAC04E2}"/>
    <cellStyle name="Input 2 2 3 13 11" xfId="39630" xr:uid="{FFF2B747-290C-4F33-A472-441461D85319}"/>
    <cellStyle name="Input 2 2 3 13 12" xfId="42277" xr:uid="{53672597-857A-4E1C-9D59-BE56ABD4D968}"/>
    <cellStyle name="Input 2 2 3 13 2" xfId="16435" xr:uid="{BA40F040-106F-4978-B504-AD6364DE98F5}"/>
    <cellStyle name="Input 2 2 3 13 3" xfId="19175" xr:uid="{A914608C-47D6-466B-A6B0-EB1B96C1A902}"/>
    <cellStyle name="Input 2 2 3 13 4" xfId="21849" xr:uid="{5119B0DB-BD8F-4AE5-B3D2-0E55B94A3789}"/>
    <cellStyle name="Input 2 2 3 13 5" xfId="24672" xr:uid="{8AAA5B2E-6A0A-4674-A86C-56779764DC23}"/>
    <cellStyle name="Input 2 2 3 13 6" xfId="27240" xr:uid="{9C53BB64-2046-44DF-87FF-680A6FD9159B}"/>
    <cellStyle name="Input 2 2 3 13 7" xfId="29787" xr:uid="{C04B570F-FE8D-4C89-88C4-34C25EA6C26C}"/>
    <cellStyle name="Input 2 2 3 13 8" xfId="32301" xr:uid="{271435C8-FC07-43D4-89CE-08016E016F9A}"/>
    <cellStyle name="Input 2 2 3 13 9" xfId="34701" xr:uid="{4B4CD902-C45D-47B9-A264-EBF9A97032FD}"/>
    <cellStyle name="Input 2 2 3 14" xfId="13469" xr:uid="{059424F0-D895-44BC-8D01-343096528A9D}"/>
    <cellStyle name="Input 2 2 3 14 10" xfId="37192" xr:uid="{08324191-ABE6-4E9D-9C87-3DEACB6FB7E3}"/>
    <cellStyle name="Input 2 2 3 14 11" xfId="39685" xr:uid="{1CF95DDB-4EA6-44B6-95E7-1698D76E953B}"/>
    <cellStyle name="Input 2 2 3 14 12" xfId="42332" xr:uid="{882BB69A-396E-41D5-A676-0E9551B6984C}"/>
    <cellStyle name="Input 2 2 3 14 2" xfId="16490" xr:uid="{56F87D66-92A4-41F2-AAD1-A81772F5A5BA}"/>
    <cellStyle name="Input 2 2 3 14 3" xfId="19230" xr:uid="{0B6C1B24-3B82-45FF-B2EE-25320D1E5137}"/>
    <cellStyle name="Input 2 2 3 14 4" xfId="21904" xr:uid="{F27DCFE2-CD51-4C73-B437-C472181753C5}"/>
    <cellStyle name="Input 2 2 3 14 5" xfId="24727" xr:uid="{0ED2BC1C-D183-472B-96AD-B39AC09C8768}"/>
    <cellStyle name="Input 2 2 3 14 6" xfId="27295" xr:uid="{3D5FAA65-5891-4AAB-84A5-E353F88A3B46}"/>
    <cellStyle name="Input 2 2 3 14 7" xfId="29842" xr:uid="{08794A1D-2FE9-4E5E-9115-D19207B3B366}"/>
    <cellStyle name="Input 2 2 3 14 8" xfId="32356" xr:uid="{865FCA00-01C6-477D-856B-F581365DBD38}"/>
    <cellStyle name="Input 2 2 3 14 9" xfId="34756" xr:uid="{6906A143-828D-42BA-B1F4-1544D283E1FB}"/>
    <cellStyle name="Input 2 2 3 15" xfId="13528" xr:uid="{A5737C9C-3597-4D5C-A202-5C0DDA160A18}"/>
    <cellStyle name="Input 2 2 3 15 10" xfId="37251" xr:uid="{EA7904B4-D558-489E-A46D-AD461EE4DF99}"/>
    <cellStyle name="Input 2 2 3 15 11" xfId="39744" xr:uid="{57C0F25B-7BF9-4297-95BA-2A568C3C4462}"/>
    <cellStyle name="Input 2 2 3 15 12" xfId="42391" xr:uid="{3B5D1A88-ECCF-454D-87EE-A97FA8012BAA}"/>
    <cellStyle name="Input 2 2 3 15 2" xfId="16549" xr:uid="{EBFA66C4-17CD-4F57-8F10-F07A2CE683B9}"/>
    <cellStyle name="Input 2 2 3 15 3" xfId="19289" xr:uid="{6F754E46-A616-4FA6-9018-076014D52A78}"/>
    <cellStyle name="Input 2 2 3 15 4" xfId="21963" xr:uid="{CB37EF15-C1C8-46A4-8E81-F017FF44517E}"/>
    <cellStyle name="Input 2 2 3 15 5" xfId="24786" xr:uid="{A8A666BA-0D39-432C-9E57-7BACB639CC12}"/>
    <cellStyle name="Input 2 2 3 15 6" xfId="27354" xr:uid="{BDB29E2D-AC7A-4420-94C4-6CB26627EA6D}"/>
    <cellStyle name="Input 2 2 3 15 7" xfId="29901" xr:uid="{708ED296-C3E8-4991-A2E6-487B510E6BEC}"/>
    <cellStyle name="Input 2 2 3 15 8" xfId="32415" xr:uid="{9862A522-7369-47CC-8AD9-10B96B3547AE}"/>
    <cellStyle name="Input 2 2 3 15 9" xfId="34815" xr:uid="{448CB946-5D68-4CDF-B3AC-C8128AB1CBB2}"/>
    <cellStyle name="Input 2 2 3 16" xfId="13575" xr:uid="{06042F07-6904-472F-AC1D-5F270EAA6316}"/>
    <cellStyle name="Input 2 2 3 16 10" xfId="37298" xr:uid="{88B66971-4A3E-4F5B-ABDE-2C5E5EE70B67}"/>
    <cellStyle name="Input 2 2 3 16 11" xfId="39791" xr:uid="{C7E2CB29-962A-491B-BD24-460E77517618}"/>
    <cellStyle name="Input 2 2 3 16 12" xfId="42438" xr:uid="{C53D1CCF-C6E5-4640-BECA-183C48AD2BD1}"/>
    <cellStyle name="Input 2 2 3 16 2" xfId="16596" xr:uid="{38A795CC-8664-421D-8A77-EC3FC68272D9}"/>
    <cellStyle name="Input 2 2 3 16 3" xfId="19336" xr:uid="{EEE70A8C-0EF8-4FF6-9D60-F3C6D05B23B5}"/>
    <cellStyle name="Input 2 2 3 16 4" xfId="22010" xr:uid="{40303D6C-E123-4AA4-952A-98D71D8D76F0}"/>
    <cellStyle name="Input 2 2 3 16 5" xfId="24833" xr:uid="{E0C20F28-21EA-45B7-A92B-46D328FD724A}"/>
    <cellStyle name="Input 2 2 3 16 6" xfId="27401" xr:uid="{83592887-7DBD-4BEC-A9B8-10D0A9300BAA}"/>
    <cellStyle name="Input 2 2 3 16 7" xfId="29948" xr:uid="{5C80084F-7D88-40FA-ACAA-83055FD90154}"/>
    <cellStyle name="Input 2 2 3 16 8" xfId="32462" xr:uid="{52D3E20C-85D9-4918-BB0C-E9959B9ACED9}"/>
    <cellStyle name="Input 2 2 3 16 9" xfId="34862" xr:uid="{5056FDC9-CB82-42D2-A495-F79E743EDFE0}"/>
    <cellStyle name="Input 2 2 3 17" xfId="13622" xr:uid="{8B73EC05-7DF6-42E2-B4C2-136FDCB2EBFF}"/>
    <cellStyle name="Input 2 2 3 17 10" xfId="37345" xr:uid="{EB8D438A-402B-44CC-BAA3-FF20745FBC13}"/>
    <cellStyle name="Input 2 2 3 17 11" xfId="39838" xr:uid="{0805D50E-3382-41D5-A6F5-A2620FC94DD6}"/>
    <cellStyle name="Input 2 2 3 17 12" xfId="42485" xr:uid="{D6EB50FC-9C68-4E6C-846B-919E1620BAAA}"/>
    <cellStyle name="Input 2 2 3 17 2" xfId="16643" xr:uid="{0F94F1F5-C0A7-4DDA-B9D7-C1A9BA163073}"/>
    <cellStyle name="Input 2 2 3 17 3" xfId="19383" xr:uid="{87FAC7F0-4584-469E-878B-D2B76DAA079D}"/>
    <cellStyle name="Input 2 2 3 17 4" xfId="22057" xr:uid="{FE31E465-24FC-4380-B9B1-6F7CF5F05C20}"/>
    <cellStyle name="Input 2 2 3 17 5" xfId="24880" xr:uid="{9900302D-7C18-4CDE-A078-C330BD972FE8}"/>
    <cellStyle name="Input 2 2 3 17 6" xfId="27448" xr:uid="{C390C1B0-DAB1-4AC0-BDCC-F7B310ECC454}"/>
    <cellStyle name="Input 2 2 3 17 7" xfId="29995" xr:uid="{11E3A597-C399-4214-A4A0-1D206C55DE1B}"/>
    <cellStyle name="Input 2 2 3 17 8" xfId="32509" xr:uid="{147E528B-0CE2-430C-93D1-BD457A7238F5}"/>
    <cellStyle name="Input 2 2 3 17 9" xfId="34909" xr:uid="{6AE8C32F-0CFA-47DC-BFB7-FE70CE7F9B46}"/>
    <cellStyle name="Input 2 2 3 18" xfId="13654" xr:uid="{C9A28A2E-4B00-4510-B1C7-A732E6730A01}"/>
    <cellStyle name="Input 2 2 3 18 10" xfId="37377" xr:uid="{7F56CC75-3CF1-432E-978B-9D3888D6FD44}"/>
    <cellStyle name="Input 2 2 3 18 11" xfId="39870" xr:uid="{E050689D-E66A-4F92-A104-4CDC9345BD5B}"/>
    <cellStyle name="Input 2 2 3 18 12" xfId="42517" xr:uid="{0F48E633-58D5-49CE-9C42-DDB07E5EC7BD}"/>
    <cellStyle name="Input 2 2 3 18 2" xfId="16675" xr:uid="{E0352763-0BE8-4E70-A769-56F6EEA2933F}"/>
    <cellStyle name="Input 2 2 3 18 3" xfId="19415" xr:uid="{D561EC77-F8AB-4F5B-A1EF-4F387992DCCD}"/>
    <cellStyle name="Input 2 2 3 18 4" xfId="22089" xr:uid="{E09AB764-CB94-488A-9EA0-2427649E660D}"/>
    <cellStyle name="Input 2 2 3 18 5" xfId="24912" xr:uid="{CEF7E891-CAAC-41EB-B937-C1195C048906}"/>
    <cellStyle name="Input 2 2 3 18 6" xfId="27480" xr:uid="{DC59EEE1-F4E1-43DD-BABB-199B52964011}"/>
    <cellStyle name="Input 2 2 3 18 7" xfId="30027" xr:uid="{DE211715-035F-435C-BEAA-2C0501D02FFF}"/>
    <cellStyle name="Input 2 2 3 18 8" xfId="32541" xr:uid="{BC4666A7-6161-42DF-A177-7926A0BF878C}"/>
    <cellStyle name="Input 2 2 3 18 9" xfId="34941" xr:uid="{95D26E72-DF26-40FB-9A49-9CA7C5A40003}"/>
    <cellStyle name="Input 2 2 3 19" xfId="13214" xr:uid="{37EB1138-5866-4E65-B86D-777066EC6AAB}"/>
    <cellStyle name="Input 2 2 3 19 10" xfId="36940" xr:uid="{AA74CF05-1B40-4B1A-A662-D444D5768DD0}"/>
    <cellStyle name="Input 2 2 3 19 11" xfId="39432" xr:uid="{4CCE380E-585D-4722-A23A-74B19B00261B}"/>
    <cellStyle name="Input 2 2 3 19 12" xfId="42079" xr:uid="{726E1272-3205-4C22-867A-0AF062E6AFED}"/>
    <cellStyle name="Input 2 2 3 19 2" xfId="16235" xr:uid="{7C3886F9-22CA-4C15-8392-B3DD9248A4E3}"/>
    <cellStyle name="Input 2 2 3 19 3" xfId="18976" xr:uid="{7623D0A8-CAF2-4EFC-8161-56DB1E1C740C}"/>
    <cellStyle name="Input 2 2 3 19 4" xfId="21649" xr:uid="{DF0BCCD6-C237-4507-A1A2-E1A932FEFDEA}"/>
    <cellStyle name="Input 2 2 3 19 5" xfId="24472" xr:uid="{C1B0E618-3BB8-4DA1-AEFD-9FE8B2B4FE35}"/>
    <cellStyle name="Input 2 2 3 19 6" xfId="27040" xr:uid="{68A00224-B2B8-4E6E-A1F7-FF9941AE6B09}"/>
    <cellStyle name="Input 2 2 3 19 7" xfId="29587" xr:uid="{4A5A1D0C-AFE9-4055-A890-7988252216CC}"/>
    <cellStyle name="Input 2 2 3 19 8" xfId="32102" xr:uid="{368DD334-C1FA-4467-85CE-C289099CCDF6}"/>
    <cellStyle name="Input 2 2 3 19 9" xfId="34501" xr:uid="{19520D2F-8E4F-4083-9EBC-09CE49B2DB2C}"/>
    <cellStyle name="Input 2 2 3 2" xfId="11762" xr:uid="{FA018189-AAE1-403D-96D3-FD4466304AF5}"/>
    <cellStyle name="Input 2 2 3 2 10" xfId="35704" xr:uid="{5B1702DA-3C9B-4056-A12F-8C2ADE8AF2B7}"/>
    <cellStyle name="Input 2 2 3 2 11" xfId="38140" xr:uid="{9B9CE2BC-35DA-46E4-8302-5381580128AB}"/>
    <cellStyle name="Input 2 2 3 2 12" xfId="40734" xr:uid="{05EEDA31-5D50-415F-B580-99F001C27615}"/>
    <cellStyle name="Input 2 2 3 2 2" xfId="14815" xr:uid="{3E7A0BD9-3B13-4D71-88CE-1396A027B076}"/>
    <cellStyle name="Input 2 2 3 2 3" xfId="17589" xr:uid="{19CA47CB-3732-4B1A-A31B-7A5E49457A96}"/>
    <cellStyle name="Input 2 2 3 2 4" xfId="20212" xr:uid="{BD7EF180-EFF7-4101-A6D5-EC12351AF854}"/>
    <cellStyle name="Input 2 2 3 2 5" xfId="23071" xr:uid="{407E6729-7607-48A0-BEED-AC3A055BD152}"/>
    <cellStyle name="Input 2 2 3 2 6" xfId="25630" xr:uid="{616C99E3-BE5D-4DDD-A8D0-8658FA326485}"/>
    <cellStyle name="Input 2 2 3 2 7" xfId="28233" xr:uid="{F59A9AD8-B2F0-4724-BC9C-AE4D8E5C8972}"/>
    <cellStyle name="Input 2 2 3 2 8" xfId="30906" xr:uid="{E14FCCFF-9D21-4614-9840-D242E78E5158}"/>
    <cellStyle name="Input 2 2 3 2 9" xfId="33305" xr:uid="{29FD0816-FB72-4A43-A6CF-4990E59F08FB}"/>
    <cellStyle name="Input 2 2 3 20" xfId="13734" xr:uid="{E2AC545F-8345-4945-BF2D-11C8058A8A26}"/>
    <cellStyle name="Input 2 2 3 20 10" xfId="37457" xr:uid="{AE7C4ECA-1B28-46E6-B335-5B045C680DE6}"/>
    <cellStyle name="Input 2 2 3 20 11" xfId="39950" xr:uid="{1A7090BC-9145-4DEC-9D62-12557598D19D}"/>
    <cellStyle name="Input 2 2 3 20 12" xfId="42597" xr:uid="{BB33DAE7-5BAC-455D-838E-DEACDBF35C98}"/>
    <cellStyle name="Input 2 2 3 20 2" xfId="16755" xr:uid="{5FF72515-19EB-4178-88ED-2DD8B36B10D6}"/>
    <cellStyle name="Input 2 2 3 20 3" xfId="19495" xr:uid="{21967520-7D22-40E0-B1B0-176508BC5CA9}"/>
    <cellStyle name="Input 2 2 3 20 4" xfId="22169" xr:uid="{E74EEB49-B0DB-4600-903B-9A99B70AC4AD}"/>
    <cellStyle name="Input 2 2 3 20 5" xfId="24992" xr:uid="{66B31990-D853-48B0-8125-E23D115C6F2D}"/>
    <cellStyle name="Input 2 2 3 20 6" xfId="27560" xr:uid="{CFB035EB-B83B-45EC-9281-510E139BCA81}"/>
    <cellStyle name="Input 2 2 3 20 7" xfId="30107" xr:uid="{05198589-FC8C-4EC9-AF54-C02A8E70B69E}"/>
    <cellStyle name="Input 2 2 3 20 8" xfId="32621" xr:uid="{3F282458-8E7F-4D9A-975C-70A8AB397E03}"/>
    <cellStyle name="Input 2 2 3 20 9" xfId="35021" xr:uid="{2EC770CE-FD2D-4125-9A8D-7AC284968C6A}"/>
    <cellStyle name="Input 2 2 3 21" xfId="13796" xr:uid="{5350B9C1-A21A-464F-9945-00F43DC846EE}"/>
    <cellStyle name="Input 2 2 3 21 10" xfId="37519" xr:uid="{AFEFD5BD-5C73-4A23-B91A-F435CC839538}"/>
    <cellStyle name="Input 2 2 3 21 11" xfId="40012" xr:uid="{D4C178C0-4583-4336-AAB6-337D12345B0D}"/>
    <cellStyle name="Input 2 2 3 21 12" xfId="42659" xr:uid="{92FA22E5-F54A-417A-A38A-1C01C8B9B3B7}"/>
    <cellStyle name="Input 2 2 3 21 2" xfId="16817" xr:uid="{91006AE6-3A21-4DC1-8D79-8C455F45E756}"/>
    <cellStyle name="Input 2 2 3 21 3" xfId="19557" xr:uid="{339B50E0-FD79-4130-AB18-C552849EB63A}"/>
    <cellStyle name="Input 2 2 3 21 4" xfId="22231" xr:uid="{25D418C4-AC53-4000-85EA-424D91DA47D8}"/>
    <cellStyle name="Input 2 2 3 21 5" xfId="25054" xr:uid="{EB739BEC-745B-48A5-9994-E269F620D4D5}"/>
    <cellStyle name="Input 2 2 3 21 6" xfId="27622" xr:uid="{870E0260-A1CC-4966-86DB-98066B413FEA}"/>
    <cellStyle name="Input 2 2 3 21 7" xfId="30169" xr:uid="{0732ACAF-4359-434D-8346-DCBD5AD2DB49}"/>
    <cellStyle name="Input 2 2 3 21 8" xfId="32683" xr:uid="{CF7B0620-9B59-48B4-98CE-E70D21DB4CB2}"/>
    <cellStyle name="Input 2 2 3 21 9" xfId="35083" xr:uid="{E909EC5B-5E69-4212-852D-B11FA5958178}"/>
    <cellStyle name="Input 2 2 3 22" xfId="13235" xr:uid="{6C14D5F8-0420-4029-9086-6481828AFE6F}"/>
    <cellStyle name="Input 2 2 3 22 10" xfId="36961" xr:uid="{B4AE5FAD-6247-4952-9425-3D9ABDBB82B9}"/>
    <cellStyle name="Input 2 2 3 22 11" xfId="39453" xr:uid="{0FFE62D6-E6F6-4B94-8ECD-B51BDED96705}"/>
    <cellStyle name="Input 2 2 3 22 12" xfId="42100" xr:uid="{EC2DD5BF-83A9-4EA2-90AD-1C9344930A1E}"/>
    <cellStyle name="Input 2 2 3 22 2" xfId="16256" xr:uid="{DB17C3D0-5C1B-42A0-AA31-79413B0FFE50}"/>
    <cellStyle name="Input 2 2 3 22 3" xfId="18997" xr:uid="{DB40A9F0-08A7-4F75-B31F-EF0234AB0829}"/>
    <cellStyle name="Input 2 2 3 22 4" xfId="21670" xr:uid="{2836CE18-369F-4851-A9C0-481B1115CEB0}"/>
    <cellStyle name="Input 2 2 3 22 5" xfId="24493" xr:uid="{8DBAEF6D-5C89-4F7F-A705-CDFFF38105D5}"/>
    <cellStyle name="Input 2 2 3 22 6" xfId="27061" xr:uid="{D27D74A1-7056-48F2-8207-1F3926CEA0C5}"/>
    <cellStyle name="Input 2 2 3 22 7" xfId="29608" xr:uid="{7494AB2C-71AA-465C-A45E-6E424E142E01}"/>
    <cellStyle name="Input 2 2 3 22 8" xfId="32123" xr:uid="{D140FB51-167F-4986-9930-BA1AA88CCFC4}"/>
    <cellStyle name="Input 2 2 3 22 9" xfId="34522" xr:uid="{5FE769DE-AC25-419E-A421-56BD26B7E151}"/>
    <cellStyle name="Input 2 2 3 23" xfId="13346" xr:uid="{FF971A94-ED33-46E1-8A77-9CC989ABF222}"/>
    <cellStyle name="Input 2 2 3 23 10" xfId="37069" xr:uid="{0F14C874-5790-45AA-B523-60D665A3DCD1}"/>
    <cellStyle name="Input 2 2 3 23 11" xfId="39562" xr:uid="{465B7B4F-F97B-4A27-8EE5-4EA2EF066425}"/>
    <cellStyle name="Input 2 2 3 23 12" xfId="42209" xr:uid="{99B31506-7A69-4715-B1E3-88E42D62E6AA}"/>
    <cellStyle name="Input 2 2 3 23 2" xfId="16367" xr:uid="{0D6C4098-74CB-492E-B9B7-AFAB7C8E933B}"/>
    <cellStyle name="Input 2 2 3 23 3" xfId="19107" xr:uid="{79BC71B4-ADA5-4816-A4A1-1F91D30A71D1}"/>
    <cellStyle name="Input 2 2 3 23 4" xfId="21781" xr:uid="{4310248E-81DC-4FB4-BD17-7C8C84932D29}"/>
    <cellStyle name="Input 2 2 3 23 5" xfId="24604" xr:uid="{F44E8ED3-1011-4D6A-A5B6-CB1BBD53E1E5}"/>
    <cellStyle name="Input 2 2 3 23 6" xfId="27172" xr:uid="{06781B2E-F2C3-4090-B9BD-0AD98377C9F3}"/>
    <cellStyle name="Input 2 2 3 23 7" xfId="29719" xr:uid="{BAEDDBD6-B059-4CBB-BC96-4E80571157D7}"/>
    <cellStyle name="Input 2 2 3 23 8" xfId="32233" xr:uid="{95671E76-F3A6-4750-8EC2-1C89465E2FCB}"/>
    <cellStyle name="Input 2 2 3 23 9" xfId="34633" xr:uid="{ECECC8CE-7ED9-4E1C-AA72-C374F03E632D}"/>
    <cellStyle name="Input 2 2 3 24" xfId="13890" xr:uid="{B7FB3F83-67D5-4EB6-B3E4-7398F2572931}"/>
    <cellStyle name="Input 2 2 3 24 10" xfId="37613" xr:uid="{2E8A0AB1-8579-4234-88CF-A7E5275D1658}"/>
    <cellStyle name="Input 2 2 3 24 11" xfId="40106" xr:uid="{2E83CD33-3A7B-477A-B8B4-443F41932BC3}"/>
    <cellStyle name="Input 2 2 3 24 12" xfId="42753" xr:uid="{139EC582-55B3-40D8-B3BB-0D24FC36C7D8}"/>
    <cellStyle name="Input 2 2 3 24 2" xfId="16911" xr:uid="{7A46C1FA-67A4-48C4-AF74-2915DDAFE913}"/>
    <cellStyle name="Input 2 2 3 24 3" xfId="19651" xr:uid="{5E771F9C-8B15-4B49-B609-BD8B03AE2B38}"/>
    <cellStyle name="Input 2 2 3 24 4" xfId="22325" xr:uid="{5DCC8ED6-7CEB-4E35-B2D8-B051834E3195}"/>
    <cellStyle name="Input 2 2 3 24 5" xfId="25148" xr:uid="{C60189C9-C581-42FE-BBD4-C92377647AE9}"/>
    <cellStyle name="Input 2 2 3 24 6" xfId="27716" xr:uid="{7B027CE2-3623-421B-B946-F868F753EA80}"/>
    <cellStyle name="Input 2 2 3 24 7" xfId="30263" xr:uid="{6B201023-F933-473E-94AB-C767D3F301B8}"/>
    <cellStyle name="Input 2 2 3 24 8" xfId="32777" xr:uid="{FF9E120E-3E52-4239-91B9-CE352BE900CA}"/>
    <cellStyle name="Input 2 2 3 24 9" xfId="35177" xr:uid="{E8A138FA-CDFC-40B0-B918-694A434F360C}"/>
    <cellStyle name="Input 2 2 3 25" xfId="13906" xr:uid="{8C21D152-2C7B-46BE-A030-CBF224264218}"/>
    <cellStyle name="Input 2 2 3 25 10" xfId="37629" xr:uid="{1ED4D847-6CF1-463A-8508-A5424A985796}"/>
    <cellStyle name="Input 2 2 3 25 11" xfId="40122" xr:uid="{250C13C2-D171-4AB3-9BAD-2F906A9222FA}"/>
    <cellStyle name="Input 2 2 3 25 12" xfId="42769" xr:uid="{681AACAF-70F6-44DB-BDBE-97F105C621E0}"/>
    <cellStyle name="Input 2 2 3 25 2" xfId="16927" xr:uid="{628B4D0B-7BBD-47EE-86D8-39A3141DA09B}"/>
    <cellStyle name="Input 2 2 3 25 3" xfId="19667" xr:uid="{ACDA0149-AC41-4904-9A4D-510A0CFD237A}"/>
    <cellStyle name="Input 2 2 3 25 4" xfId="22341" xr:uid="{ED40894B-0794-46EA-BE12-61A7ADCB1A5A}"/>
    <cellStyle name="Input 2 2 3 25 5" xfId="25164" xr:uid="{ED3E392D-1888-490C-9512-4B2781235FAC}"/>
    <cellStyle name="Input 2 2 3 25 6" xfId="27732" xr:uid="{805B3118-2975-4426-832F-C97AA7C368AB}"/>
    <cellStyle name="Input 2 2 3 25 7" xfId="30279" xr:uid="{5B96BBEC-89E9-48BC-865F-F8AC249D2B51}"/>
    <cellStyle name="Input 2 2 3 25 8" xfId="32793" xr:uid="{D93C2DC8-0C07-4465-BD6D-EE17A17B992E}"/>
    <cellStyle name="Input 2 2 3 25 9" xfId="35193" xr:uid="{0E8F27C1-B824-47D7-8D68-1FD5C3204C14}"/>
    <cellStyle name="Input 2 2 3 26" xfId="13934" xr:uid="{0BAF6770-3D14-4DC9-A030-2E0288743B09}"/>
    <cellStyle name="Input 2 2 3 26 10" xfId="37657" xr:uid="{EA8408CF-F1DC-47A8-BE12-711AF8822B9A}"/>
    <cellStyle name="Input 2 2 3 26 11" xfId="40150" xr:uid="{7D4CAE48-BA00-47D0-A9D5-918ACEE0F7DA}"/>
    <cellStyle name="Input 2 2 3 26 12" xfId="42797" xr:uid="{B326D152-8DD0-4172-B633-3E9D480C7AE7}"/>
    <cellStyle name="Input 2 2 3 26 2" xfId="16955" xr:uid="{294FB5D1-2E8B-4C35-94AC-9B606BA58D48}"/>
    <cellStyle name="Input 2 2 3 26 3" xfId="19695" xr:uid="{6359E685-13EC-4A2D-8B11-A471E5892F4F}"/>
    <cellStyle name="Input 2 2 3 26 4" xfId="22369" xr:uid="{817AD947-33DC-44E4-B804-088AFC2C239C}"/>
    <cellStyle name="Input 2 2 3 26 5" xfId="25192" xr:uid="{5F335CFF-7EB4-4E64-BEFC-898C78FBAD43}"/>
    <cellStyle name="Input 2 2 3 26 6" xfId="27760" xr:uid="{1314A1C4-40E6-4433-8770-2CC264EE09AD}"/>
    <cellStyle name="Input 2 2 3 26 7" xfId="30307" xr:uid="{0086F8BC-5C1F-4AB0-B2D4-4F8EDDC07100}"/>
    <cellStyle name="Input 2 2 3 26 8" xfId="32821" xr:uid="{DD4C6000-2A2D-4505-8E2C-EE44A2F94376}"/>
    <cellStyle name="Input 2 2 3 26 9" xfId="35221" xr:uid="{CED8EA68-C333-451D-8218-EDA66E63E1CB}"/>
    <cellStyle name="Input 2 2 3 27" xfId="13512" xr:uid="{B466F5C5-350D-477A-899D-BA958953B1AD}"/>
    <cellStyle name="Input 2 2 3 27 10" xfId="37235" xr:uid="{8ED5BD8B-3F19-408A-A043-F220BCB7B726}"/>
    <cellStyle name="Input 2 2 3 27 11" xfId="39728" xr:uid="{7173B53B-3B0A-431A-9A53-04CD6B4F6A7A}"/>
    <cellStyle name="Input 2 2 3 27 12" xfId="42375" xr:uid="{94B9406B-04B4-4DBC-AE4B-3E45EC6263DB}"/>
    <cellStyle name="Input 2 2 3 27 2" xfId="16533" xr:uid="{D027EF39-62BC-4BC6-99B6-669824137074}"/>
    <cellStyle name="Input 2 2 3 27 3" xfId="19273" xr:uid="{4C05D803-86DC-434C-B788-AB61FFA528AD}"/>
    <cellStyle name="Input 2 2 3 27 4" xfId="21947" xr:uid="{CB452967-5B82-41D5-A556-FD8484FB2DC0}"/>
    <cellStyle name="Input 2 2 3 27 5" xfId="24770" xr:uid="{D150C909-912D-4E16-8F4A-E1B614008438}"/>
    <cellStyle name="Input 2 2 3 27 6" xfId="27338" xr:uid="{EBFCCCDF-3748-41C9-A7EC-648389F7865C}"/>
    <cellStyle name="Input 2 2 3 27 7" xfId="29885" xr:uid="{D65BC546-20DC-4149-A829-25BF9EB72B44}"/>
    <cellStyle name="Input 2 2 3 27 8" xfId="32399" xr:uid="{72C0DBBE-A813-4D2E-8AA3-B3F07A79D217}"/>
    <cellStyle name="Input 2 2 3 27 9" xfId="34799" xr:uid="{BBAE8EEB-81BB-4C82-A64B-C9F4A48B4D59}"/>
    <cellStyle name="Input 2 2 3 28" xfId="14004" xr:uid="{2A9A82A3-C726-4328-B6E2-CDB3DEC380C4}"/>
    <cellStyle name="Input 2 2 3 28 10" xfId="37727" xr:uid="{FDC7D32E-9FBB-414C-9D79-E60D7BE125E0}"/>
    <cellStyle name="Input 2 2 3 28 11" xfId="40220" xr:uid="{149A4612-BF1C-42AD-A063-A552451EE677}"/>
    <cellStyle name="Input 2 2 3 28 12" xfId="42867" xr:uid="{A30CE61C-68F7-433F-953B-FC4E9B0D4C8B}"/>
    <cellStyle name="Input 2 2 3 28 2" xfId="17025" xr:uid="{DAC563F5-A330-4AA3-81F6-302839A2E74B}"/>
    <cellStyle name="Input 2 2 3 28 3" xfId="19765" xr:uid="{2902DFCC-B38D-40A7-8D9B-31A97A0B9C3A}"/>
    <cellStyle name="Input 2 2 3 28 4" xfId="22439" xr:uid="{41316DCD-F00F-43CD-A669-F7F2C342C31A}"/>
    <cellStyle name="Input 2 2 3 28 5" xfId="25262" xr:uid="{F434DA4B-4F99-44AE-9394-BB29DC8891B5}"/>
    <cellStyle name="Input 2 2 3 28 6" xfId="27830" xr:uid="{4C3B9177-81E4-471C-AA2E-F07EB71279CF}"/>
    <cellStyle name="Input 2 2 3 28 7" xfId="30377" xr:uid="{D258EA0A-0B36-4B99-9E99-F1A7364E3BA5}"/>
    <cellStyle name="Input 2 2 3 28 8" xfId="32891" xr:uid="{6312D551-AD93-4AF1-85BF-4C466E2A6156}"/>
    <cellStyle name="Input 2 2 3 28 9" xfId="35291" xr:uid="{FA2D95EE-641E-4AD6-8268-B9281F65D453}"/>
    <cellStyle name="Input 2 2 3 29" xfId="14032" xr:uid="{5BF683BE-3060-42C3-998C-CE5F7DDF1A66}"/>
    <cellStyle name="Input 2 2 3 29 10" xfId="37755" xr:uid="{69563E6F-9C80-4EC7-886F-431B6AC12EED}"/>
    <cellStyle name="Input 2 2 3 29 11" xfId="40248" xr:uid="{FDD25B63-678D-4F70-B64F-E8DA35B3CCF5}"/>
    <cellStyle name="Input 2 2 3 29 12" xfId="42895" xr:uid="{B0173FF8-4E05-45C1-B435-A7872C28FB51}"/>
    <cellStyle name="Input 2 2 3 29 2" xfId="17053" xr:uid="{C96F1731-4A14-422A-82D7-625EDB6CC565}"/>
    <cellStyle name="Input 2 2 3 29 3" xfId="19793" xr:uid="{39E97C70-52AC-4680-AE12-F093EBC3D989}"/>
    <cellStyle name="Input 2 2 3 29 4" xfId="22467" xr:uid="{B66DB3ED-BDE6-4D15-B2E9-B7DAFB7BC6F4}"/>
    <cellStyle name="Input 2 2 3 29 5" xfId="25290" xr:uid="{C954E67B-3793-4579-8DBE-030502D12A80}"/>
    <cellStyle name="Input 2 2 3 29 6" xfId="27858" xr:uid="{23DA1DC9-E1E0-4B5A-81E6-DEEA61833163}"/>
    <cellStyle name="Input 2 2 3 29 7" xfId="30405" xr:uid="{0414C458-B929-463E-BC19-B04EC8F7FD47}"/>
    <cellStyle name="Input 2 2 3 29 8" xfId="32919" xr:uid="{4E483B5B-C101-4866-BE0A-D88B172E3CAA}"/>
    <cellStyle name="Input 2 2 3 29 9" xfId="35319" xr:uid="{A4BCCC95-FF88-48EB-B2C7-4E5000C9D085}"/>
    <cellStyle name="Input 2 2 3 3" xfId="11797" xr:uid="{C81E3052-CB11-45F3-B704-5CF94E3DB0A5}"/>
    <cellStyle name="Input 2 2 3 3 10" xfId="35731" xr:uid="{2C22CED0-A9C3-4D1E-A880-26EC278E4782}"/>
    <cellStyle name="Input 2 2 3 3 11" xfId="38173" xr:uid="{53B5C69C-4D21-44EE-9CF1-54C08C8378C7}"/>
    <cellStyle name="Input 2 2 3 3 12" xfId="40769" xr:uid="{F5D9B8F9-6DA8-4D73-A07C-47A38A79C9F5}"/>
    <cellStyle name="Input 2 2 3 3 2" xfId="14850" xr:uid="{F2397182-E0ED-48A0-81E9-A1B4E586E05C}"/>
    <cellStyle name="Input 2 2 3 3 3" xfId="17624" xr:uid="{A2C8D8AC-A502-4673-82FC-3DE41E212908}"/>
    <cellStyle name="Input 2 2 3 3 4" xfId="20247" xr:uid="{0A0567AB-00B3-4817-82DC-2E47CB714450}"/>
    <cellStyle name="Input 2 2 3 3 5" xfId="23106" xr:uid="{6887705E-3002-40C8-8335-C44ACD482B2E}"/>
    <cellStyle name="Input 2 2 3 3 6" xfId="25665" xr:uid="{4B5E301C-F254-429A-B97C-58F4357CF2EE}"/>
    <cellStyle name="Input 2 2 3 3 7" xfId="28266" xr:uid="{93398B80-011C-4B31-9F69-AA86AF6162E8}"/>
    <cellStyle name="Input 2 2 3 3 8" xfId="30941" xr:uid="{4C2D608B-E16A-44E6-8F88-ACA4177C6329}"/>
    <cellStyle name="Input 2 2 3 3 9" xfId="33340" xr:uid="{8DA2C956-8F9E-4B4E-A545-B047915B68B4}"/>
    <cellStyle name="Input 2 2 3 30" xfId="14060" xr:uid="{912069D5-3FF3-4740-8BAA-041FCACB921E}"/>
    <cellStyle name="Input 2 2 3 30 10" xfId="37783" xr:uid="{98314C2A-7DFF-48FB-B53A-E0F5AE4CF6D2}"/>
    <cellStyle name="Input 2 2 3 30 11" xfId="40276" xr:uid="{7DA76EA0-11E2-4D84-B71F-31F3AC282761}"/>
    <cellStyle name="Input 2 2 3 30 12" xfId="42923" xr:uid="{73C484BF-D918-42C4-BD40-04BCC6DF56E9}"/>
    <cellStyle name="Input 2 2 3 30 2" xfId="17081" xr:uid="{09B27D3C-8990-4C14-9FE4-08472BCA0C60}"/>
    <cellStyle name="Input 2 2 3 30 3" xfId="19821" xr:uid="{A7C50AE4-8E4F-4910-8D1B-6D1D5644FB8D}"/>
    <cellStyle name="Input 2 2 3 30 4" xfId="22495" xr:uid="{C9C3C2AF-0A41-459F-8F28-CA3FE44EEA8F}"/>
    <cellStyle name="Input 2 2 3 30 5" xfId="25318" xr:uid="{C523FF25-BBF7-4AB3-8AA5-3F5982291BF1}"/>
    <cellStyle name="Input 2 2 3 30 6" xfId="27886" xr:uid="{AC3EB656-38D5-45E5-A359-67BFEF7DE937}"/>
    <cellStyle name="Input 2 2 3 30 7" xfId="30433" xr:uid="{8F09490F-E490-4A25-B10E-DF452BAEA0FD}"/>
    <cellStyle name="Input 2 2 3 30 8" xfId="32947" xr:uid="{D1D82287-74C6-4FF5-903B-6E5A8667C1CC}"/>
    <cellStyle name="Input 2 2 3 30 9" xfId="35347" xr:uid="{D856D550-6AB6-4D8B-8EC2-F6C0AF8F97CF}"/>
    <cellStyle name="Input 2 2 3 31" xfId="13643" xr:uid="{AAAB7DC8-4B4F-44ED-998F-5BF49544A2DD}"/>
    <cellStyle name="Input 2 2 3 31 10" xfId="37366" xr:uid="{820E9742-6228-41CE-99BF-92FA229B6C3A}"/>
    <cellStyle name="Input 2 2 3 31 11" xfId="39859" xr:uid="{BE20B915-E2A5-41E0-BBF6-D8669EAB2D36}"/>
    <cellStyle name="Input 2 2 3 31 12" xfId="42506" xr:uid="{588589B2-0FDB-4E36-869B-9114E3247354}"/>
    <cellStyle name="Input 2 2 3 31 2" xfId="16664" xr:uid="{7AA3D5B6-4CA0-44F9-B328-09B2D7F10371}"/>
    <cellStyle name="Input 2 2 3 31 3" xfId="19404" xr:uid="{37932F78-3452-4EAF-92BC-0417B268746C}"/>
    <cellStyle name="Input 2 2 3 31 4" xfId="22078" xr:uid="{91620780-3498-4732-BFF8-E148E6D57EDA}"/>
    <cellStyle name="Input 2 2 3 31 5" xfId="24901" xr:uid="{A2058D42-A2BB-4420-9A2A-DD902E8864F4}"/>
    <cellStyle name="Input 2 2 3 31 6" xfId="27469" xr:uid="{9D4525FF-D3D0-4B76-8C79-29CBA6BF987C}"/>
    <cellStyle name="Input 2 2 3 31 7" xfId="30016" xr:uid="{E807B4D7-92A1-4A95-BD11-712194B16A1E}"/>
    <cellStyle name="Input 2 2 3 31 8" xfId="32530" xr:uid="{8EEC0303-8F64-44E3-A6A5-684E446E5AF9}"/>
    <cellStyle name="Input 2 2 3 31 9" xfId="34930" xr:uid="{AC4337DB-973A-4DCA-B67A-FF1CB38AD07C}"/>
    <cellStyle name="Input 2 2 3 32" xfId="14126" xr:uid="{3C7178FB-49CD-4106-8592-3FBA7F5B4C9B}"/>
    <cellStyle name="Input 2 2 3 32 10" xfId="37849" xr:uid="{ACAFD762-26EC-4725-B90E-7C4AAFA44AEC}"/>
    <cellStyle name="Input 2 2 3 32 11" xfId="40342" xr:uid="{F21FFF9E-0371-425A-A13D-998EBFAF2AED}"/>
    <cellStyle name="Input 2 2 3 32 12" xfId="42989" xr:uid="{A62CFAE2-2C86-49F4-B075-554EE6EF940A}"/>
    <cellStyle name="Input 2 2 3 32 2" xfId="17147" xr:uid="{6CC05E30-D66B-4EE3-873C-F4476CFB9B20}"/>
    <cellStyle name="Input 2 2 3 32 3" xfId="19887" xr:uid="{B183ECE7-687B-4EBD-9D8B-597FBF058338}"/>
    <cellStyle name="Input 2 2 3 32 4" xfId="22561" xr:uid="{76CEFF17-F56B-4A0A-9402-532B72C714B3}"/>
    <cellStyle name="Input 2 2 3 32 5" xfId="25384" xr:uid="{5D2AF115-2F75-4C15-8340-D128932FAD9E}"/>
    <cellStyle name="Input 2 2 3 32 6" xfId="27952" xr:uid="{4D8888E6-C0F0-4A67-8563-F1043BF0176A}"/>
    <cellStyle name="Input 2 2 3 32 7" xfId="30499" xr:uid="{A1763C21-EB47-4EF2-9D7C-BCB73CEEC548}"/>
    <cellStyle name="Input 2 2 3 32 8" xfId="33013" xr:uid="{944FC729-6935-449E-96AD-4ABFCACDCCC0}"/>
    <cellStyle name="Input 2 2 3 32 9" xfId="35413" xr:uid="{1CAACCE7-E4A0-408D-9D54-63FDBBBF1F1D}"/>
    <cellStyle name="Input 2 2 3 33" xfId="14152" xr:uid="{2EF4D557-781B-412E-8BCD-7A66D90FBC0C}"/>
    <cellStyle name="Input 2 2 3 33 10" xfId="37875" xr:uid="{9A087574-030B-4E45-BBCF-67C54FA66CDA}"/>
    <cellStyle name="Input 2 2 3 33 11" xfId="40368" xr:uid="{1F1C7674-5A7F-43DC-8784-8140244733F0}"/>
    <cellStyle name="Input 2 2 3 33 12" xfId="43015" xr:uid="{20427A11-5422-4A1F-BB04-57568D12866E}"/>
    <cellStyle name="Input 2 2 3 33 2" xfId="17173" xr:uid="{A03B3B88-BD82-4509-8909-2E450CA503CA}"/>
    <cellStyle name="Input 2 2 3 33 3" xfId="19913" xr:uid="{ADAF096D-A8F6-4342-A06E-F641BC1B2F77}"/>
    <cellStyle name="Input 2 2 3 33 4" xfId="22587" xr:uid="{5D57959F-A0E7-4FB0-ADC1-96CAB6CABDD4}"/>
    <cellStyle name="Input 2 2 3 33 5" xfId="25410" xr:uid="{C9FE4597-C2B6-45A8-AEC6-1468E25AA216}"/>
    <cellStyle name="Input 2 2 3 33 6" xfId="27978" xr:uid="{4DF61B74-F591-4972-ABE8-8548CA7EFCCE}"/>
    <cellStyle name="Input 2 2 3 33 7" xfId="30525" xr:uid="{6CDCA957-DE61-4FAA-8290-3613D93EB869}"/>
    <cellStyle name="Input 2 2 3 33 8" xfId="33039" xr:uid="{3CBE699C-B110-405D-BDE5-5193299C7E83}"/>
    <cellStyle name="Input 2 2 3 33 9" xfId="35439" xr:uid="{CF7CEED0-B3E4-443A-B8F9-258BE1621133}"/>
    <cellStyle name="Input 2 2 3 34" xfId="14177" xr:uid="{A4FCB8BC-6AE2-4382-A22F-996D391A69E0}"/>
    <cellStyle name="Input 2 2 3 34 10" xfId="37900" xr:uid="{13F5F0F0-783A-4E0C-8F91-7D66CDFA23A0}"/>
    <cellStyle name="Input 2 2 3 34 11" xfId="40393" xr:uid="{9EDDDADB-8EFE-4DAC-BCD4-CB721EB61198}"/>
    <cellStyle name="Input 2 2 3 34 12" xfId="43040" xr:uid="{32BCF837-0C48-4767-B4ED-FC447C0D9F9E}"/>
    <cellStyle name="Input 2 2 3 34 2" xfId="17198" xr:uid="{5AEE6834-C73E-4CE1-B470-F283E4636B3B}"/>
    <cellStyle name="Input 2 2 3 34 3" xfId="19938" xr:uid="{C2F46A24-F34E-4EAB-B6D7-29FB8F1CBDDC}"/>
    <cellStyle name="Input 2 2 3 34 4" xfId="22612" xr:uid="{BEA54BA7-0B3D-40A3-A9D1-F6FA128075C5}"/>
    <cellStyle name="Input 2 2 3 34 5" xfId="25435" xr:uid="{35442F0A-E260-4B8C-92BA-FE4B860700AF}"/>
    <cellStyle name="Input 2 2 3 34 6" xfId="28003" xr:uid="{18E4E8CB-9676-453F-86D6-C3CDAF5A9A91}"/>
    <cellStyle name="Input 2 2 3 34 7" xfId="30550" xr:uid="{292CC2F2-4D61-4403-8A81-F411134530C9}"/>
    <cellStyle name="Input 2 2 3 34 8" xfId="33064" xr:uid="{92E5354C-4A4B-45AB-AC80-92D8A661F5B8}"/>
    <cellStyle name="Input 2 2 3 34 9" xfId="35464" xr:uid="{82C0D825-30ED-4A99-94D7-78409F0F5C35}"/>
    <cellStyle name="Input 2 2 3 35" xfId="14198" xr:uid="{F9A08102-4018-4D6F-81BD-3A7EC932AB1E}"/>
    <cellStyle name="Input 2 2 3 35 10" xfId="37921" xr:uid="{4D23C1B9-4A92-4F61-BFBE-75EA8F1A2DD4}"/>
    <cellStyle name="Input 2 2 3 35 11" xfId="40414" xr:uid="{7C1D8D0C-27B3-4EC2-B555-B3B0186D086D}"/>
    <cellStyle name="Input 2 2 3 35 12" xfId="43061" xr:uid="{538039EC-E1CB-47FE-BAC4-4537343CE6DF}"/>
    <cellStyle name="Input 2 2 3 35 2" xfId="17219" xr:uid="{8CEDC51C-EA0E-4B31-9940-B80934B0C9A4}"/>
    <cellStyle name="Input 2 2 3 35 3" xfId="19959" xr:uid="{914C794C-9F58-45E5-BD5C-8ABD4F5D25F8}"/>
    <cellStyle name="Input 2 2 3 35 4" xfId="22633" xr:uid="{4719CB74-77C8-4B77-9E9E-38E5E69D331F}"/>
    <cellStyle name="Input 2 2 3 35 5" xfId="25456" xr:uid="{26BA49FF-1375-4A69-9C48-B74048143A9C}"/>
    <cellStyle name="Input 2 2 3 35 6" xfId="28024" xr:uid="{D39BE265-E290-470B-A459-15D4B456CFAD}"/>
    <cellStyle name="Input 2 2 3 35 7" xfId="30571" xr:uid="{02CEAE85-C6A8-4CAD-B79F-9F3B1D2C9D9C}"/>
    <cellStyle name="Input 2 2 3 35 8" xfId="33085" xr:uid="{2103BF93-116D-4656-AE96-238CC6791B00}"/>
    <cellStyle name="Input 2 2 3 35 9" xfId="35485" xr:uid="{27ACF0D6-6689-469F-8392-410C90EACC81}"/>
    <cellStyle name="Input 2 2 3 36" xfId="14261" xr:uid="{CE6EC8A9-23E8-4D65-8F7B-D9EA67BD879D}"/>
    <cellStyle name="Input 2 2 3 36 10" xfId="37973" xr:uid="{889FC822-16EA-4EDA-A148-6CF27A4A3D4C}"/>
    <cellStyle name="Input 2 2 3 36 11" xfId="40465" xr:uid="{47182A22-325C-4494-9F84-16048E8B167C}"/>
    <cellStyle name="Input 2 2 3 36 12" xfId="43113" xr:uid="{615DFF09-F5D1-4BBE-9B20-50CCCC131178}"/>
    <cellStyle name="Input 2 2 3 36 2" xfId="17282" xr:uid="{7996E610-61F3-4CC0-821B-59AF9D191CB0}"/>
    <cellStyle name="Input 2 2 3 36 3" xfId="20021" xr:uid="{C79F602A-3719-459D-8D5F-1885D69EF1F9}"/>
    <cellStyle name="Input 2 2 3 36 4" xfId="22694" xr:uid="{81279294-494A-4511-8652-AA6FDDFE7599}"/>
    <cellStyle name="Input 2 2 3 36 5" xfId="25508" xr:uid="{21E1A186-1606-4030-93A9-3A7A51F700AF}"/>
    <cellStyle name="Input 2 2 3 36 6" xfId="28077" xr:uid="{3B466CE2-7951-4B1F-9D6D-2B1ABA20B0B1}"/>
    <cellStyle name="Input 2 2 3 36 7" xfId="30623" xr:uid="{C960AA66-58D4-430E-9C67-4DDB44AED458}"/>
    <cellStyle name="Input 2 2 3 36 8" xfId="33137" xr:uid="{9E9A617E-3D49-4B12-B8D9-8E2D8F0678C0}"/>
    <cellStyle name="Input 2 2 3 36 9" xfId="35536" xr:uid="{E8898CED-FD16-40B4-923F-EA169A9699E1}"/>
    <cellStyle name="Input 2 2 3 4" xfId="11826" xr:uid="{4B00FCDC-0CC1-408E-82F4-0C0EE2395F1A}"/>
    <cellStyle name="Input 2 2 3 4 10" xfId="35760" xr:uid="{1D19458E-13BB-4211-A8BD-1CE6DCA33298}"/>
    <cellStyle name="Input 2 2 3 4 11" xfId="38202" xr:uid="{39A46F24-676B-498C-878D-F4383DF6A958}"/>
    <cellStyle name="Input 2 2 3 4 12" xfId="40798" xr:uid="{933CB302-881A-454F-80CF-059B1A6345F2}"/>
    <cellStyle name="Input 2 2 3 4 2" xfId="14879" xr:uid="{4A5C4329-911E-499D-B688-83FC24CE7195}"/>
    <cellStyle name="Input 2 2 3 4 3" xfId="17653" xr:uid="{871C24F9-2925-4211-957F-26F9D7F44504}"/>
    <cellStyle name="Input 2 2 3 4 4" xfId="20276" xr:uid="{932A733C-6CCF-4586-AF73-1F718CAD2296}"/>
    <cellStyle name="Input 2 2 3 4 5" xfId="23135" xr:uid="{DB8C2844-B635-472A-A381-08B2C06BE59C}"/>
    <cellStyle name="Input 2 2 3 4 6" xfId="25694" xr:uid="{E68CDE96-FC4A-41CF-96BB-1B92516FD6EB}"/>
    <cellStyle name="Input 2 2 3 4 7" xfId="28295" xr:uid="{C0D3C34A-11F8-4B7E-BB08-BD5AA0DDC578}"/>
    <cellStyle name="Input 2 2 3 4 8" xfId="30970" xr:uid="{B2B00140-6664-42FF-9C92-9E3355EB8EDA}"/>
    <cellStyle name="Input 2 2 3 4 9" xfId="33369" xr:uid="{94FDF550-7C74-498F-8FB0-B5DCDFCBE55D}"/>
    <cellStyle name="Input 2 2 3 5" xfId="11858" xr:uid="{B6226756-6EFE-4375-B00A-19FF281CFCEF}"/>
    <cellStyle name="Input 2 2 3 5 10" xfId="35790" xr:uid="{418F2774-F4F1-41E1-9C97-D36A1BCA95EA}"/>
    <cellStyle name="Input 2 2 3 5 11" xfId="38232" xr:uid="{F577E060-F556-46FF-8D6A-368F62A11E5B}"/>
    <cellStyle name="Input 2 2 3 5 12" xfId="40828" xr:uid="{F86B4BF3-9EDA-462B-954C-8B72AC018485}"/>
    <cellStyle name="Input 2 2 3 5 2" xfId="14911" xr:uid="{A001A374-0CF0-449F-AC0C-426F2AE1F7AC}"/>
    <cellStyle name="Input 2 2 3 5 3" xfId="17684" xr:uid="{ADEEEC4A-FFA4-4B34-8602-F98CD2EA0DA6}"/>
    <cellStyle name="Input 2 2 3 5 4" xfId="20307" xr:uid="{70509A63-BDC2-475B-9496-84EE579CCA4C}"/>
    <cellStyle name="Input 2 2 3 5 5" xfId="23167" xr:uid="{81E6DC2B-0EE7-43CC-91F0-CB70D2214016}"/>
    <cellStyle name="Input 2 2 3 5 6" xfId="25724" xr:uid="{A9EEB670-96E9-424F-9F20-50ABEF9CAB3C}"/>
    <cellStyle name="Input 2 2 3 5 7" xfId="28325" xr:uid="{5834A621-43D9-40B0-BFB8-136632C8746B}"/>
    <cellStyle name="Input 2 2 3 5 8" xfId="31000" xr:uid="{D811080D-5CA6-4329-9FE6-B372B365058A}"/>
    <cellStyle name="Input 2 2 3 5 9" xfId="33399" xr:uid="{6D6EE54B-14CC-46B1-8CC3-CDC83FA4C328}"/>
    <cellStyle name="Input 2 2 3 6" xfId="11719" xr:uid="{5B2F7552-C563-4B94-9245-D572C5089F3B}"/>
    <cellStyle name="Input 2 2 3 6 10" xfId="35665" xr:uid="{F512930A-8BC7-497C-AE5F-20C620668BB9}"/>
    <cellStyle name="Input 2 2 3 6 11" xfId="38099" xr:uid="{9CF88606-9107-4CC0-BFA8-4818995DECCC}"/>
    <cellStyle name="Input 2 2 3 6 12" xfId="40691" xr:uid="{32341500-6796-43B6-9735-C5047EB4720C}"/>
    <cellStyle name="Input 2 2 3 6 2" xfId="14772" xr:uid="{C08DDD79-EF7E-4E5C-9A06-590624A46975}"/>
    <cellStyle name="Input 2 2 3 6 3" xfId="17546" xr:uid="{AF1346A2-6F52-41B4-8FBD-6C5132F01F4C}"/>
    <cellStyle name="Input 2 2 3 6 4" xfId="20169" xr:uid="{299BA5FF-3290-406D-809A-53286C982D35}"/>
    <cellStyle name="Input 2 2 3 6 5" xfId="23029" xr:uid="{173FA649-9926-40E3-8DFC-B859A04CDFDA}"/>
    <cellStyle name="Input 2 2 3 6 6" xfId="25587" xr:uid="{7E63CDA7-90D6-4C2B-A2FD-174A9B7451AB}"/>
    <cellStyle name="Input 2 2 3 6 7" xfId="28192" xr:uid="{D65B9B6F-1644-4C0C-9328-9C462CE7EDCF}"/>
    <cellStyle name="Input 2 2 3 6 8" xfId="30863" xr:uid="{7E993D85-4BC7-466A-BC51-DAD5BB5ECE9F}"/>
    <cellStyle name="Input 2 2 3 6 9" xfId="33262" xr:uid="{A0DAD67C-EF05-4807-8092-F614FAB0D4CF}"/>
    <cellStyle name="Input 2 2 3 7" xfId="11913" xr:uid="{CD62E7FE-739A-49AA-9745-5F9FFCEAD51A}"/>
    <cellStyle name="Input 2 2 3 7 10" xfId="35845" xr:uid="{051ADCE0-1E28-4259-ABDD-C3873CF84B87}"/>
    <cellStyle name="Input 2 2 3 7 11" xfId="38287" xr:uid="{78175AA8-D7B6-4F68-93EB-ADBB826FC056}"/>
    <cellStyle name="Input 2 2 3 7 12" xfId="40883" xr:uid="{4EA33107-C033-4AEC-80F3-DD3C5D7FC7EF}"/>
    <cellStyle name="Input 2 2 3 7 2" xfId="14966" xr:uid="{C88119A2-A30B-44BC-AB36-DFF472EA8309}"/>
    <cellStyle name="Input 2 2 3 7 3" xfId="17739" xr:uid="{A8874F4D-ECB9-43BF-A9CF-CC3C8B73E261}"/>
    <cellStyle name="Input 2 2 3 7 4" xfId="20362" xr:uid="{99516BC5-EA4E-43F4-85A3-C446DAB0A2E5}"/>
    <cellStyle name="Input 2 2 3 7 5" xfId="23222" xr:uid="{ABBE65A4-E265-4A60-B4EE-C97A0EDC0727}"/>
    <cellStyle name="Input 2 2 3 7 6" xfId="25779" xr:uid="{741DB4A8-8F99-458A-9060-6EAA9E0B2042}"/>
    <cellStyle name="Input 2 2 3 7 7" xfId="28380" xr:uid="{538574A2-8615-41D1-98E1-6550F031F5EB}"/>
    <cellStyle name="Input 2 2 3 7 8" xfId="31055" xr:uid="{83243A17-4A03-4712-89B5-1A7E4CCF192A}"/>
    <cellStyle name="Input 2 2 3 7 9" xfId="33454" xr:uid="{6F8ED234-F2CC-4268-A6CF-4DF1DD47795E}"/>
    <cellStyle name="Input 2 2 3 8" xfId="11933" xr:uid="{5431E084-78F5-4F43-93BC-3BB5CD1952EE}"/>
    <cellStyle name="Input 2 2 3 8 10" xfId="35865" xr:uid="{9BFD7E2A-96E4-4897-AB41-EF6D79D13E4A}"/>
    <cellStyle name="Input 2 2 3 8 11" xfId="38307" xr:uid="{0CFBD8F8-3E0B-4099-B5EB-5B3C9452EEBE}"/>
    <cellStyle name="Input 2 2 3 8 12" xfId="40903" xr:uid="{14E54928-51FF-4F48-9105-6F00AA5C8F67}"/>
    <cellStyle name="Input 2 2 3 8 2" xfId="14986" xr:uid="{6C773D40-D45D-45C4-8855-00BA9F6E3EEB}"/>
    <cellStyle name="Input 2 2 3 8 3" xfId="17759" xr:uid="{743026BF-652A-4A85-8ACC-7D5A0685AA1F}"/>
    <cellStyle name="Input 2 2 3 8 4" xfId="20382" xr:uid="{F08BB2B4-D37B-4BFC-9849-CA5F3709C576}"/>
    <cellStyle name="Input 2 2 3 8 5" xfId="23242" xr:uid="{792B5F10-2F2C-49F1-A270-AD1FA6544C00}"/>
    <cellStyle name="Input 2 2 3 8 6" xfId="25799" xr:uid="{61AC3B34-B1D8-48DC-A01F-0C5FC960E9C3}"/>
    <cellStyle name="Input 2 2 3 8 7" xfId="28400" xr:uid="{DD5CC2E5-80D0-43C7-A35E-DF2B9001F346}"/>
    <cellStyle name="Input 2 2 3 8 8" xfId="31075" xr:uid="{E01CF232-A48D-4D33-95E5-AE675C1C847C}"/>
    <cellStyle name="Input 2 2 3 8 9" xfId="33474" xr:uid="{8A0DF359-4D68-4F00-A002-65A4F1411A33}"/>
    <cellStyle name="Input 2 2 3 9" xfId="11980" xr:uid="{7452F23A-33BB-43BD-B06E-00510FF8A1A6}"/>
    <cellStyle name="Input 2 2 3 9 10" xfId="35912" xr:uid="{19210BB3-170E-430F-833C-C6267F8E40D6}"/>
    <cellStyle name="Input 2 2 3 9 11" xfId="38354" xr:uid="{E759FA49-D3EE-4A77-97A9-CE756903C16E}"/>
    <cellStyle name="Input 2 2 3 9 12" xfId="40950" xr:uid="{E28309F7-A9B1-45F8-895D-7E28DD7D683B}"/>
    <cellStyle name="Input 2 2 3 9 2" xfId="15033" xr:uid="{FEACCA02-4073-4BCF-84DA-6B3259838457}"/>
    <cellStyle name="Input 2 2 3 9 3" xfId="17806" xr:uid="{E53D8E5B-91D2-498F-A785-CBAFAAB305E9}"/>
    <cellStyle name="Input 2 2 3 9 4" xfId="20429" xr:uid="{F6EE906B-0EB1-434B-8520-0B8DF87CE347}"/>
    <cellStyle name="Input 2 2 3 9 5" xfId="23289" xr:uid="{4D8CB15B-FA87-4B52-B7AF-EE7B3F4F7F9D}"/>
    <cellStyle name="Input 2 2 3 9 6" xfId="25846" xr:uid="{88A42329-B112-4A85-A892-716EA8298CC6}"/>
    <cellStyle name="Input 2 2 3 9 7" xfId="28447" xr:uid="{395E834A-F934-42D8-B7FE-31E51DDD6D7A}"/>
    <cellStyle name="Input 2 2 3 9 8" xfId="31122" xr:uid="{1E92D778-E5FC-4247-8C5A-ED67585E0E44}"/>
    <cellStyle name="Input 2 2 3 9 9" xfId="33521" xr:uid="{BB410A0F-C588-4872-AA90-A8E96BC2A241}"/>
    <cellStyle name="Input 2 2 4" xfId="11272" xr:uid="{427512F3-8FAE-4197-85D9-59C09DA58534}"/>
    <cellStyle name="Input 2 2 4 10" xfId="10717" xr:uid="{0258BE70-8CBC-4D36-83A9-4CF2D6F9B8B4}"/>
    <cellStyle name="Input 2 2 4 11" xfId="22824" xr:uid="{0ACCAB83-B6FF-461A-A3C8-15EEE9512D2C}"/>
    <cellStyle name="Input 2 2 4 12" xfId="26162" xr:uid="{E93C9735-011A-46B9-822F-BFBBB91A5868}"/>
    <cellStyle name="Input 2 2 4 2" xfId="14344" xr:uid="{0A9587C4-FD9F-4D5D-8693-92B614452B48}"/>
    <cellStyle name="Input 2 2 4 3" xfId="10443" xr:uid="{263C8700-40F7-4ED0-9F1D-486EC17B35D4}"/>
    <cellStyle name="Input 2 2 4 4" xfId="9895" xr:uid="{4BFD40AE-7478-4353-A1A0-89DE582C64DD}"/>
    <cellStyle name="Input 2 2 4 5" xfId="10688" xr:uid="{6A98E81A-63AB-4DAD-84C5-B95EB51CADD6}"/>
    <cellStyle name="Input 2 2 4 6" xfId="10486" xr:uid="{83BDE988-B38E-4B54-9061-7BC0177357BE}"/>
    <cellStyle name="Input 2 2 4 7" xfId="10224" xr:uid="{D2A71A72-26D6-4B96-86A1-1FE01D5A0B1A}"/>
    <cellStyle name="Input 2 2 4 8" xfId="15693" xr:uid="{8C9C98E7-F4C2-473E-B459-04DBC2076047}"/>
    <cellStyle name="Input 2 2 4 9" xfId="11006" xr:uid="{978AEE73-2ECF-417D-A57B-E971BE060D31}"/>
    <cellStyle name="Input 2 2 5" xfId="11743" xr:uid="{CE24D097-CF82-4F3D-9767-7B54B432A887}"/>
    <cellStyle name="Input 2 2 5 10" xfId="35689" xr:uid="{58A6605E-376F-45B5-92D2-7E3A4071F41A}"/>
    <cellStyle name="Input 2 2 5 11" xfId="38123" xr:uid="{124F23EC-B922-4E36-B874-2A32F343F8A8}"/>
    <cellStyle name="Input 2 2 5 12" xfId="40715" xr:uid="{8ED8A921-09D0-4C9E-99B6-A7E6E16EA5B1}"/>
    <cellStyle name="Input 2 2 5 2" xfId="14796" xr:uid="{5B03921B-E3FE-41BE-A507-6F065C5C09DD}"/>
    <cellStyle name="Input 2 2 5 3" xfId="17570" xr:uid="{0F93B663-5528-4035-9A6D-75DF3C4A9FB8}"/>
    <cellStyle name="Input 2 2 5 4" xfId="20193" xr:uid="{9799563C-63C9-4A34-96CF-F5357988A661}"/>
    <cellStyle name="Input 2 2 5 5" xfId="23053" xr:uid="{2AC63CDF-450D-4ABE-9D41-001C9094F668}"/>
    <cellStyle name="Input 2 2 5 6" xfId="25611" xr:uid="{88499882-EDC6-429B-9A13-346E8E14D6D5}"/>
    <cellStyle name="Input 2 2 5 7" xfId="28216" xr:uid="{0D7350B0-44AD-4FD7-9CF0-1164EC19FAFD}"/>
    <cellStyle name="Input 2 2 5 8" xfId="30887" xr:uid="{31AC0D92-419D-469D-A307-FE0FD06F0CDD}"/>
    <cellStyle name="Input 2 2 5 9" xfId="33286" xr:uid="{1BD326D4-B688-4026-AE8F-79E9E6218C20}"/>
    <cellStyle name="Input 2 2 6" xfId="11785" xr:uid="{67D9646C-759B-49C4-BB9F-A54D53325D27}"/>
    <cellStyle name="Input 2 2 6 10" xfId="35719" xr:uid="{07C06F98-F5A3-4F85-9A44-07A78106F95B}"/>
    <cellStyle name="Input 2 2 6 11" xfId="38161" xr:uid="{2FE9EBDA-006A-492B-A30E-EF3455ADCB40}"/>
    <cellStyle name="Input 2 2 6 12" xfId="40757" xr:uid="{D2567E5B-ED06-4226-A58A-8053DE13A7A5}"/>
    <cellStyle name="Input 2 2 6 2" xfId="14838" xr:uid="{F930460E-714B-443E-BB7C-6017E115E453}"/>
    <cellStyle name="Input 2 2 6 3" xfId="17612" xr:uid="{6E2DAFDD-8FA4-40E7-B30E-EEF2B6D9FFD8}"/>
    <cellStyle name="Input 2 2 6 4" xfId="20235" xr:uid="{57C57E2B-EEEE-41BB-B5FB-A766B249F7E7}"/>
    <cellStyle name="Input 2 2 6 5" xfId="23094" xr:uid="{A69B809E-D9A1-46DA-90F7-3D309623B724}"/>
    <cellStyle name="Input 2 2 6 6" xfId="25653" xr:uid="{6070A9F7-2E2A-4302-83C9-1388841051D2}"/>
    <cellStyle name="Input 2 2 6 7" xfId="28254" xr:uid="{38E9396D-DEA1-4FAE-8F7B-F8625BD2BE8E}"/>
    <cellStyle name="Input 2 2 6 8" xfId="30929" xr:uid="{DE9E5076-63D3-4DFD-ABB6-AE3D0B4E1423}"/>
    <cellStyle name="Input 2 2 6 9" xfId="33328" xr:uid="{9DEC971B-BB71-40DA-981E-05D34E2FED86}"/>
    <cellStyle name="Input 2 2 7" xfId="11891" xr:uid="{45AE4132-2136-4672-AB6D-A495A54C7227}"/>
    <cellStyle name="Input 2 2 7 10" xfId="35823" xr:uid="{35882AB7-8B99-4AAB-9135-A962C07594DE}"/>
    <cellStyle name="Input 2 2 7 11" xfId="38265" xr:uid="{FA15BC31-B443-426E-8638-DCA944163421}"/>
    <cellStyle name="Input 2 2 7 12" xfId="40861" xr:uid="{06E8F0CF-A7E2-4DF1-ABD8-2A2F170CA140}"/>
    <cellStyle name="Input 2 2 7 2" xfId="14944" xr:uid="{47DC378F-CBF1-4699-892D-E30747639D1B}"/>
    <cellStyle name="Input 2 2 7 3" xfId="17717" xr:uid="{9D4E6D5B-CFE9-45C5-87BA-838F87467056}"/>
    <cellStyle name="Input 2 2 7 4" xfId="20340" xr:uid="{52844006-C624-497E-8BA9-E74C43E0D095}"/>
    <cellStyle name="Input 2 2 7 5" xfId="23200" xr:uid="{2245B805-AC16-4F8A-A19A-DAC5C8D5DE0F}"/>
    <cellStyle name="Input 2 2 7 6" xfId="25757" xr:uid="{AC46DDB4-8977-49E8-A122-3EB01B436E8E}"/>
    <cellStyle name="Input 2 2 7 7" xfId="28358" xr:uid="{832EC30F-6EF4-4022-9748-73DD8F4E1BBB}"/>
    <cellStyle name="Input 2 2 7 8" xfId="31033" xr:uid="{0F97090B-EF57-4C68-824E-69370799D31C}"/>
    <cellStyle name="Input 2 2 7 9" xfId="33432" xr:uid="{4C2C028A-EB52-4327-872F-5EFFE79B73C3}"/>
    <cellStyle name="Input 2 2 8" xfId="11966" xr:uid="{B9BDAFF9-5D3A-4AC2-9DCF-9371A4866367}"/>
    <cellStyle name="Input 2 2 8 10" xfId="35898" xr:uid="{6FAE359E-6D80-4B87-AE48-43DC129A981E}"/>
    <cellStyle name="Input 2 2 8 11" xfId="38340" xr:uid="{AEA58824-2E67-4DC1-B8F3-24718593B4E9}"/>
    <cellStyle name="Input 2 2 8 12" xfId="40936" xr:uid="{A573E5BE-A520-4E2C-8943-372E950FEB2B}"/>
    <cellStyle name="Input 2 2 8 2" xfId="15019" xr:uid="{473D8A8F-51DA-4B70-BC82-2C167E362C02}"/>
    <cellStyle name="Input 2 2 8 3" xfId="17792" xr:uid="{B92A7EE0-77F3-4C8B-8310-C3B694126C30}"/>
    <cellStyle name="Input 2 2 8 4" xfId="20415" xr:uid="{E4605EE6-E949-4A11-BB29-A098B8E571C5}"/>
    <cellStyle name="Input 2 2 8 5" xfId="23275" xr:uid="{3250A853-4F75-4F3F-9DFB-CABDE964B61C}"/>
    <cellStyle name="Input 2 2 8 6" xfId="25832" xr:uid="{8DAA6DB8-5119-49EB-B5A2-B1D92C149980}"/>
    <cellStyle name="Input 2 2 8 7" xfId="28433" xr:uid="{DDB4A800-2B0F-4E66-BB8C-DF8568EB09DF}"/>
    <cellStyle name="Input 2 2 8 8" xfId="31108" xr:uid="{2C9A65DF-E0B3-45FF-92C4-BC198A235E2E}"/>
    <cellStyle name="Input 2 2 8 9" xfId="33507" xr:uid="{E6697CB0-A230-42BA-9EAC-E8DA3E7753DB}"/>
    <cellStyle name="Input 2 2 9" xfId="13278" xr:uid="{62BFD9B1-2508-4944-8E0C-17DFBAC07F59}"/>
    <cellStyle name="Input 2 2 9 10" xfId="37003" xr:uid="{539FD4DE-F99F-4C00-9EF0-CA838C319FD8}"/>
    <cellStyle name="Input 2 2 9 11" xfId="39495" xr:uid="{61E11E29-9E4B-4A0F-A4C9-AD1FBA6317E9}"/>
    <cellStyle name="Input 2 2 9 12" xfId="42142" xr:uid="{80010729-8C58-41A1-B2D8-67689AA4DE55}"/>
    <cellStyle name="Input 2 2 9 2" xfId="16299" xr:uid="{80E99821-1AA9-4C8C-9A5E-74F957E25EB4}"/>
    <cellStyle name="Input 2 2 9 3" xfId="19040" xr:uid="{A5DC4165-155F-4160-B7F9-E94EDCA102BC}"/>
    <cellStyle name="Input 2 2 9 4" xfId="21713" xr:uid="{B2A52921-70A1-427A-8CC7-595F702557C6}"/>
    <cellStyle name="Input 2 2 9 5" xfId="24536" xr:uid="{F1604C6A-7C52-49E1-B96C-5F2748AF2C3E}"/>
    <cellStyle name="Input 2 2 9 6" xfId="27104" xr:uid="{90132C99-54B2-446C-BFFA-321CFBE47D3D}"/>
    <cellStyle name="Input 2 2 9 7" xfId="29651" xr:uid="{371718FD-AC4D-4624-B756-37FC88A9CCBA}"/>
    <cellStyle name="Input 2 2 9 8" xfId="32166" xr:uid="{F5A71B88-0188-42AC-9659-6EBCFBDC9FEF}"/>
    <cellStyle name="Input 2 2 9 9" xfId="34565" xr:uid="{260F089D-5AEE-45ED-9866-93559C0D4A1B}"/>
    <cellStyle name="Input 2 20" xfId="13677" xr:uid="{6B482396-A05A-4399-8021-62BD927C5BB6}"/>
    <cellStyle name="Input 2 20 10" xfId="37400" xr:uid="{F38E9AEF-F1D2-4AF7-B150-9683209D7AF3}"/>
    <cellStyle name="Input 2 20 11" xfId="39893" xr:uid="{E14DCC50-C882-463B-A7C3-E6F66A2EF453}"/>
    <cellStyle name="Input 2 20 12" xfId="42540" xr:uid="{4687543F-3999-41C2-B581-9993E078703B}"/>
    <cellStyle name="Input 2 20 2" xfId="16698" xr:uid="{C13AA562-3057-4CA6-9763-EEFA8202D28A}"/>
    <cellStyle name="Input 2 20 3" xfId="19438" xr:uid="{B47D4C6D-385B-4AEC-A767-9603B982B969}"/>
    <cellStyle name="Input 2 20 4" xfId="22112" xr:uid="{35140F5F-0D4A-435A-AE6B-2F3778693DB8}"/>
    <cellStyle name="Input 2 20 5" xfId="24935" xr:uid="{FC324858-431F-4C10-ACFC-7EA4498C4F9A}"/>
    <cellStyle name="Input 2 20 6" xfId="27503" xr:uid="{673AD458-5B70-4082-BD10-6E993A7CB851}"/>
    <cellStyle name="Input 2 20 7" xfId="30050" xr:uid="{ECC127F2-3A3A-4547-8DA9-FEFE8D89D406}"/>
    <cellStyle name="Input 2 20 8" xfId="32564" xr:uid="{D4DA277A-B848-47CD-BD38-8A743BB67D7C}"/>
    <cellStyle name="Input 2 20 9" xfId="34964" xr:uid="{943508B5-65A6-4775-A85B-7C90465B1684}"/>
    <cellStyle name="Input 2 21" xfId="13763" xr:uid="{43561FB1-98A8-4991-B343-3755BBD6B405}"/>
    <cellStyle name="Input 2 21 10" xfId="37486" xr:uid="{D58DFB7B-0B6E-4B59-A386-AB876BBDE690}"/>
    <cellStyle name="Input 2 21 11" xfId="39979" xr:uid="{CBE80B9C-34D3-4F55-BC40-E2E85D5EC279}"/>
    <cellStyle name="Input 2 21 12" xfId="42626" xr:uid="{16B5FEB9-6175-4079-BC01-A759E27B85E6}"/>
    <cellStyle name="Input 2 21 2" xfId="16784" xr:uid="{AA20FB5F-9CB2-4CAD-A315-0590EA0A4B7D}"/>
    <cellStyle name="Input 2 21 3" xfId="19524" xr:uid="{F4B43979-0159-4513-9BB2-0BE03E599AB5}"/>
    <cellStyle name="Input 2 21 4" xfId="22198" xr:uid="{D58E22E7-D6E0-47EB-BA51-7F658AD616D0}"/>
    <cellStyle name="Input 2 21 5" xfId="25021" xr:uid="{03EB4508-B754-4064-AD70-93850553CA1C}"/>
    <cellStyle name="Input 2 21 6" xfId="27589" xr:uid="{6A9976DE-ACD2-4B79-A737-3DD718275462}"/>
    <cellStyle name="Input 2 21 7" xfId="30136" xr:uid="{3D3399D0-C33D-4170-8632-46D4B388BCBD}"/>
    <cellStyle name="Input 2 21 8" xfId="32650" xr:uid="{7A40EBAC-D09E-47FE-ADB6-38BE55714CCF}"/>
    <cellStyle name="Input 2 21 9" xfId="35050" xr:uid="{5B089C83-DD5C-4638-9E4F-BD04F9585CB8}"/>
    <cellStyle name="Input 2 22" xfId="13817" xr:uid="{5D742F96-0617-426B-8C54-4EE3BA5DD8AB}"/>
    <cellStyle name="Input 2 22 10" xfId="37540" xr:uid="{71A94EF2-EDC1-4A5E-A458-B396A327EAA7}"/>
    <cellStyle name="Input 2 22 11" xfId="40033" xr:uid="{A60347A0-9B21-4E91-903B-2F97488EB523}"/>
    <cellStyle name="Input 2 22 12" xfId="42680" xr:uid="{D628207F-5CF9-44BA-8BAE-D285E2F7886E}"/>
    <cellStyle name="Input 2 22 2" xfId="16838" xr:uid="{ABB65C0A-607E-4AA7-949D-C123BCFCB7CA}"/>
    <cellStyle name="Input 2 22 3" xfId="19578" xr:uid="{5D39E312-734B-4398-84E2-34C4C0DE05FA}"/>
    <cellStyle name="Input 2 22 4" xfId="22252" xr:uid="{D9FFD6BE-E206-4427-8863-FA5EC6A5A339}"/>
    <cellStyle name="Input 2 22 5" xfId="25075" xr:uid="{6A83CA8A-1984-42A6-90CE-D5876B51D175}"/>
    <cellStyle name="Input 2 22 6" xfId="27643" xr:uid="{0C29091D-BA3A-4B55-94FB-BB4ECE98385A}"/>
    <cellStyle name="Input 2 22 7" xfId="30190" xr:uid="{1BF53C71-22B4-43E8-B219-6D761B287F84}"/>
    <cellStyle name="Input 2 22 8" xfId="32704" xr:uid="{4727648C-B803-429A-A306-B014D4EC375F}"/>
    <cellStyle name="Input 2 22 9" xfId="35104" xr:uid="{DDC89576-E73A-4ACB-9F29-CA9F52B290D6}"/>
    <cellStyle name="Input 2 23" xfId="13853" xr:uid="{322E5C33-E8B2-4782-96F8-F6C2C822590C}"/>
    <cellStyle name="Input 2 23 10" xfId="37576" xr:uid="{A0382DB7-DE0C-4FE8-9B74-EF6CB28AE650}"/>
    <cellStyle name="Input 2 23 11" xfId="40069" xr:uid="{4CE71437-2327-4685-9479-52E8EA94E5DD}"/>
    <cellStyle name="Input 2 23 12" xfId="42716" xr:uid="{2E8850A0-0950-4DE8-B600-8B19DD412E2C}"/>
    <cellStyle name="Input 2 23 2" xfId="16874" xr:uid="{23663BCB-D63E-4679-A027-715183BAA034}"/>
    <cellStyle name="Input 2 23 3" xfId="19614" xr:uid="{AEDD2E74-3D28-45B8-AEA6-3AAFA8C6335C}"/>
    <cellStyle name="Input 2 23 4" xfId="22288" xr:uid="{C04524FF-E2FF-4FD0-835B-524D06DF43A3}"/>
    <cellStyle name="Input 2 23 5" xfId="25111" xr:uid="{D29BEDC7-0978-4858-B314-27CEFB2892C5}"/>
    <cellStyle name="Input 2 23 6" xfId="27679" xr:uid="{BFD34593-885D-4FB3-BDA7-214082DB802B}"/>
    <cellStyle name="Input 2 23 7" xfId="30226" xr:uid="{E094B999-4449-47E1-B44E-110CF32020BF}"/>
    <cellStyle name="Input 2 23 8" xfId="32740" xr:uid="{31536315-96DD-4383-BC3F-4EE46C747B0D}"/>
    <cellStyle name="Input 2 23 9" xfId="35140" xr:uid="{6309ADF2-9BCA-43B6-9AB5-E301371E0897}"/>
    <cellStyle name="Input 2 24" xfId="13877" xr:uid="{351C8691-44B0-4A2D-A3FE-B34C3AD04298}"/>
    <cellStyle name="Input 2 24 10" xfId="37600" xr:uid="{B1391BB9-8F79-462E-A710-9B19A53D23EC}"/>
    <cellStyle name="Input 2 24 11" xfId="40093" xr:uid="{A255C1D6-2584-462C-B3F2-97D080D754EF}"/>
    <cellStyle name="Input 2 24 12" xfId="42740" xr:uid="{9B1C6BAC-6006-4D2A-B4D9-1569D4023E26}"/>
    <cellStyle name="Input 2 24 2" xfId="16898" xr:uid="{6D4DC319-2F81-4C64-B858-8D9B6ED67294}"/>
    <cellStyle name="Input 2 24 3" xfId="19638" xr:uid="{0118000F-A476-465D-90AF-EEBEDB4B6830}"/>
    <cellStyle name="Input 2 24 4" xfId="22312" xr:uid="{D14C17E4-0172-4BE1-8301-6A2CD31313AB}"/>
    <cellStyle name="Input 2 24 5" xfId="25135" xr:uid="{F37A1E39-D213-4E81-AD35-C4E802B93829}"/>
    <cellStyle name="Input 2 24 6" xfId="27703" xr:uid="{C6FF7723-A20E-45BF-9031-DC115F66A476}"/>
    <cellStyle name="Input 2 24 7" xfId="30250" xr:uid="{9668D9BF-81BB-4544-A2F9-DD42809D86FC}"/>
    <cellStyle name="Input 2 24 8" xfId="32764" xr:uid="{1C4E92DE-195F-4103-BAFE-D521840458DA}"/>
    <cellStyle name="Input 2 24 9" xfId="35164" xr:uid="{30B6259D-5CCD-4C0E-9830-970A8143D40F}"/>
    <cellStyle name="Input 2 25" xfId="13971" xr:uid="{07C6E6D6-288A-48F9-9B7A-CAF17A698F11}"/>
    <cellStyle name="Input 2 25 10" xfId="37694" xr:uid="{D21AB751-F7B0-4DAD-83B5-B477D3EBBF75}"/>
    <cellStyle name="Input 2 25 11" xfId="40187" xr:uid="{BF8A557C-DA5E-4254-A478-54A5A5F808AA}"/>
    <cellStyle name="Input 2 25 12" xfId="42834" xr:uid="{5C7B6E91-6231-4251-8CC0-A7218641EE93}"/>
    <cellStyle name="Input 2 25 2" xfId="16992" xr:uid="{48D2F8F0-D67B-46E9-8D1F-0CCFE11CA874}"/>
    <cellStyle name="Input 2 25 3" xfId="19732" xr:uid="{492C5DD8-CCAD-45DD-A4A4-A2BFE527D336}"/>
    <cellStyle name="Input 2 25 4" xfId="22406" xr:uid="{25B5BF9C-19B2-4F1E-8D23-E7C12F975DC7}"/>
    <cellStyle name="Input 2 25 5" xfId="25229" xr:uid="{D65C7A0B-F441-4D7B-81AC-B580537F1967}"/>
    <cellStyle name="Input 2 25 6" xfId="27797" xr:uid="{AFE12356-99F0-401F-AA29-F37DCF494310}"/>
    <cellStyle name="Input 2 25 7" xfId="30344" xr:uid="{3602A6FD-454C-461F-A68A-B4C86018242B}"/>
    <cellStyle name="Input 2 25 8" xfId="32858" xr:uid="{FF5E62BE-F4A4-4966-9F55-0884259D1C8D}"/>
    <cellStyle name="Input 2 25 9" xfId="35258" xr:uid="{A556CE8D-9A75-4643-871E-3742966F46FB}"/>
    <cellStyle name="Input 2 26" xfId="13996" xr:uid="{86282AE5-8E5C-4266-9048-C2DE50AB168F}"/>
    <cellStyle name="Input 2 26 10" xfId="37719" xr:uid="{4FA24DC5-5477-41E0-9B61-15E8DACA4E22}"/>
    <cellStyle name="Input 2 26 11" xfId="40212" xr:uid="{FE61E0E9-CBEA-43E0-84C2-34276E40FCF0}"/>
    <cellStyle name="Input 2 26 12" xfId="42859" xr:uid="{7C2DA9D8-19D5-49F5-9B58-75708DBCFF9A}"/>
    <cellStyle name="Input 2 26 2" xfId="17017" xr:uid="{96B4C4E2-985C-4C60-8837-B29F35071C8B}"/>
    <cellStyle name="Input 2 26 3" xfId="19757" xr:uid="{C51A731D-7B6A-4402-B477-18C4F825FC3C}"/>
    <cellStyle name="Input 2 26 4" xfId="22431" xr:uid="{FFE8FBC2-EC94-4639-8BFA-3AADECC5F443}"/>
    <cellStyle name="Input 2 26 5" xfId="25254" xr:uid="{8C05F7B5-B4AC-4E69-B2CE-7B2C988F86C2}"/>
    <cellStyle name="Input 2 26 6" xfId="27822" xr:uid="{D3D3D3AA-EC5C-4F0E-BD00-ED1AC0C348BC}"/>
    <cellStyle name="Input 2 26 7" xfId="30369" xr:uid="{CB5C3BC4-162A-4A01-97A0-A29BC23249FC}"/>
    <cellStyle name="Input 2 26 8" xfId="32883" xr:uid="{D0AA4398-1B8F-4556-9B44-DDD4EF530DF3}"/>
    <cellStyle name="Input 2 26 9" xfId="35283" xr:uid="{DAF6791F-6E84-4F16-89D7-6207610C0E14}"/>
    <cellStyle name="Input 2 27" xfId="14098" xr:uid="{3AA4324C-6395-46A3-9202-132458760057}"/>
    <cellStyle name="Input 2 27 10" xfId="37821" xr:uid="{3E4EAB70-4E41-4C1D-AC68-F919F3151957}"/>
    <cellStyle name="Input 2 27 11" xfId="40314" xr:uid="{D0EC1FDE-FFBD-47BA-AA64-E00644425891}"/>
    <cellStyle name="Input 2 27 12" xfId="42961" xr:uid="{4A7B152B-C511-4FCB-B563-FD2D97245D45}"/>
    <cellStyle name="Input 2 27 2" xfId="17119" xr:uid="{3CD5A967-1918-4382-8C19-940EC5DEF954}"/>
    <cellStyle name="Input 2 27 3" xfId="19859" xr:uid="{BE6C14A3-C37E-45EB-B76F-7E5E671C9C59}"/>
    <cellStyle name="Input 2 27 4" xfId="22533" xr:uid="{D7274BC3-EE21-4E26-8D57-5C13C4EE0D64}"/>
    <cellStyle name="Input 2 27 5" xfId="25356" xr:uid="{E1452A77-6B4F-4682-B7BF-CF3A6BE553C7}"/>
    <cellStyle name="Input 2 27 6" xfId="27924" xr:uid="{956EC3EE-A809-4614-BBA2-A2E877377E68}"/>
    <cellStyle name="Input 2 27 7" xfId="30471" xr:uid="{02C84E49-8CEA-4D01-ADB7-C8BDA6A9A3A7}"/>
    <cellStyle name="Input 2 27 8" xfId="32985" xr:uid="{6B1FEE11-5C08-45B6-B602-1AE4BAB3CB05}"/>
    <cellStyle name="Input 2 27 9" xfId="35385" xr:uid="{65EF9AE0-B010-4318-BB69-16CA433B31DB}"/>
    <cellStyle name="Input 2 3" xfId="79" xr:uid="{00000000-0005-0000-0000-0000F11A0000}"/>
    <cellStyle name="Input 2 3 10" xfId="13370" xr:uid="{691324C8-38F0-4082-9D3B-B895A5BEEF5D}"/>
    <cellStyle name="Input 2 3 10 10" xfId="37093" xr:uid="{1D2B90B2-A97A-43D8-845F-CB96C24AD15C}"/>
    <cellStyle name="Input 2 3 10 11" xfId="39586" xr:uid="{69055B05-B50E-4D84-A088-C27969DDED60}"/>
    <cellStyle name="Input 2 3 10 12" xfId="42233" xr:uid="{299BCB55-73AE-4786-96CE-87D910EED199}"/>
    <cellStyle name="Input 2 3 10 2" xfId="16391" xr:uid="{FC5E9E09-DD65-4C68-9E38-23ECE5A8BD2A}"/>
    <cellStyle name="Input 2 3 10 3" xfId="19131" xr:uid="{1D886724-8A7D-4871-A198-593B6F3692BA}"/>
    <cellStyle name="Input 2 3 10 4" xfId="21805" xr:uid="{2CF48AD3-95A9-4CDC-9CD3-AEB8EFC06487}"/>
    <cellStyle name="Input 2 3 10 5" xfId="24628" xr:uid="{D4C358A6-275C-4755-B30A-20CD7A42FC3E}"/>
    <cellStyle name="Input 2 3 10 6" xfId="27196" xr:uid="{9C2FD901-D54E-400A-A06F-22034FBF22FC}"/>
    <cellStyle name="Input 2 3 10 7" xfId="29743" xr:uid="{C3A2269A-3B84-4797-91D7-BABE787367BC}"/>
    <cellStyle name="Input 2 3 10 8" xfId="32257" xr:uid="{2AB552F5-879C-4529-A6A0-353F6B660D72}"/>
    <cellStyle name="Input 2 3 10 9" xfId="34657" xr:uid="{8169BFA5-D235-4078-A0A1-D6BED5B82445}"/>
    <cellStyle name="Input 2 3 11" xfId="13457" xr:uid="{16DD8480-6938-4A43-8554-1F9FD51353F9}"/>
    <cellStyle name="Input 2 3 11 10" xfId="37180" xr:uid="{888314D2-BC78-4C7E-803B-3A255512B3A0}"/>
    <cellStyle name="Input 2 3 11 11" xfId="39673" xr:uid="{2D8C931D-148D-4F53-B2F3-BFB26847B193}"/>
    <cellStyle name="Input 2 3 11 12" xfId="42320" xr:uid="{64E5BE53-F63A-4860-97CD-566994F21814}"/>
    <cellStyle name="Input 2 3 11 2" xfId="16478" xr:uid="{0363349E-35BD-4065-97D1-9BBE9BFFBC69}"/>
    <cellStyle name="Input 2 3 11 3" xfId="19218" xr:uid="{D5FC8C38-0D82-4B62-891C-6902DB15236B}"/>
    <cellStyle name="Input 2 3 11 4" xfId="21892" xr:uid="{74A6856B-0F4F-40EB-9FE9-96668B8D828D}"/>
    <cellStyle name="Input 2 3 11 5" xfId="24715" xr:uid="{7CF36918-6599-4080-8229-4F6FF199810F}"/>
    <cellStyle name="Input 2 3 11 6" xfId="27283" xr:uid="{2A57EB6E-55FF-4A6A-A8E7-0E2645CD993A}"/>
    <cellStyle name="Input 2 3 11 7" xfId="29830" xr:uid="{730D6FEE-CEF4-4C61-A73C-698EEDC98D71}"/>
    <cellStyle name="Input 2 3 11 8" xfId="32344" xr:uid="{A8D87255-8A58-4F8A-B764-8CED4AB8EE31}"/>
    <cellStyle name="Input 2 3 11 9" xfId="34744" xr:uid="{0B763BEF-449F-4569-833D-049D9CD6B532}"/>
    <cellStyle name="Input 2 3 12" xfId="13559" xr:uid="{8D5E8C75-E82A-4C5C-8E3F-8D56884B103D}"/>
    <cellStyle name="Input 2 3 12 10" xfId="37282" xr:uid="{A9103742-88CA-4362-8F07-3C1E3A677102}"/>
    <cellStyle name="Input 2 3 12 11" xfId="39775" xr:uid="{06FE76EB-1A03-4415-95CE-1DFC122E376E}"/>
    <cellStyle name="Input 2 3 12 12" xfId="42422" xr:uid="{B20A15DA-BE17-4BC4-8A55-40E096BA25E1}"/>
    <cellStyle name="Input 2 3 12 2" xfId="16580" xr:uid="{7063DBC3-4FE7-403E-8B6B-FADE5494CB13}"/>
    <cellStyle name="Input 2 3 12 3" xfId="19320" xr:uid="{6D127235-7C1D-420D-8BF7-24FC539D8CA1}"/>
    <cellStyle name="Input 2 3 12 4" xfId="21994" xr:uid="{23FEBC5D-3310-4A32-902C-3C44D65B0F64}"/>
    <cellStyle name="Input 2 3 12 5" xfId="24817" xr:uid="{9191AEF0-0A99-4A37-A8CE-B752055F7629}"/>
    <cellStyle name="Input 2 3 12 6" xfId="27385" xr:uid="{435CBAD3-78C5-47B9-B209-673738C1D330}"/>
    <cellStyle name="Input 2 3 12 7" xfId="29932" xr:uid="{B835F64B-5410-4C3D-82D2-781D200EFC9C}"/>
    <cellStyle name="Input 2 3 12 8" xfId="32446" xr:uid="{55605049-4517-4051-840A-38A3F41C3476}"/>
    <cellStyle name="Input 2 3 12 9" xfId="34846" xr:uid="{7F8CC33D-5E94-425D-BBBC-650C4DB9DD20}"/>
    <cellStyle name="Input 2 3 13" xfId="13610" xr:uid="{7EE8F13C-7C15-477C-BB68-3BB1CD09EE6A}"/>
    <cellStyle name="Input 2 3 13 10" xfId="37333" xr:uid="{02325F06-8701-4E23-86E7-6AF23B78AE03}"/>
    <cellStyle name="Input 2 3 13 11" xfId="39826" xr:uid="{356CE545-0E13-4509-8BFB-EC3B00F270B3}"/>
    <cellStyle name="Input 2 3 13 12" xfId="42473" xr:uid="{C15AC8E3-E6B7-4DCE-A9D6-8A48497ADC99}"/>
    <cellStyle name="Input 2 3 13 2" xfId="16631" xr:uid="{E73D2CB5-2571-4021-9393-08AB82E911BA}"/>
    <cellStyle name="Input 2 3 13 3" xfId="19371" xr:uid="{EF909B22-4927-451C-B0E6-A984B61D820B}"/>
    <cellStyle name="Input 2 3 13 4" xfId="22045" xr:uid="{E414CF96-F5F2-4CB6-B8AB-C85A6696B5B2}"/>
    <cellStyle name="Input 2 3 13 5" xfId="24868" xr:uid="{41A3DAD4-2554-4A37-B203-7FE11D79DDA8}"/>
    <cellStyle name="Input 2 3 13 6" xfId="27436" xr:uid="{02332C4C-F69A-40E4-9500-82730B964FCB}"/>
    <cellStyle name="Input 2 3 13 7" xfId="29983" xr:uid="{CB9418EC-88FF-477C-A3BE-9A7480AA5796}"/>
    <cellStyle name="Input 2 3 13 8" xfId="32497" xr:uid="{724BF67B-2D10-4B8E-9224-B7F0D9004AAE}"/>
    <cellStyle name="Input 2 3 13 9" xfId="34897" xr:uid="{CA5EB686-02DD-41D7-B4C5-04F1BF984D0A}"/>
    <cellStyle name="Input 2 3 14" xfId="13704" xr:uid="{82F314EC-35CA-4438-931C-C0D67C7A17BD}"/>
    <cellStyle name="Input 2 3 14 10" xfId="37427" xr:uid="{7FE77875-CE6A-48D0-A4BD-191D355AEEE7}"/>
    <cellStyle name="Input 2 3 14 11" xfId="39920" xr:uid="{AE5DDDAC-44AD-4455-8B4B-C9B68A406258}"/>
    <cellStyle name="Input 2 3 14 12" xfId="42567" xr:uid="{1DD7DF71-5507-480B-A8EB-583DF9F65EC3}"/>
    <cellStyle name="Input 2 3 14 2" xfId="16725" xr:uid="{4F447671-0214-4476-9DCF-10A34838BF7C}"/>
    <cellStyle name="Input 2 3 14 3" xfId="19465" xr:uid="{8488F5C7-FD16-4207-B045-DC9928F20369}"/>
    <cellStyle name="Input 2 3 14 4" xfId="22139" xr:uid="{E6C6D849-224D-4299-974A-18E677545A58}"/>
    <cellStyle name="Input 2 3 14 5" xfId="24962" xr:uid="{90568C71-9F94-40B7-9D4C-D719CB96FD3B}"/>
    <cellStyle name="Input 2 3 14 6" xfId="27530" xr:uid="{217C9DA9-0AB5-47B4-BADB-237547F0967D}"/>
    <cellStyle name="Input 2 3 14 7" xfId="30077" xr:uid="{8EF637EE-1187-468A-AB0E-2B43E57A175A}"/>
    <cellStyle name="Input 2 3 14 8" xfId="32591" xr:uid="{B000B644-585E-4783-A2BF-FE765FB8F812}"/>
    <cellStyle name="Input 2 3 14 9" xfId="34991" xr:uid="{58E0880B-4023-470B-9AC0-004E61524943}"/>
    <cellStyle name="Input 2 3 15" xfId="13775" xr:uid="{7645AFAB-04BD-4DCE-8EB9-AFE12ACE0363}"/>
    <cellStyle name="Input 2 3 15 10" xfId="37498" xr:uid="{30577327-BB2B-4E2D-AF24-8A108415F28F}"/>
    <cellStyle name="Input 2 3 15 11" xfId="39991" xr:uid="{315C6DAB-EED7-4875-868A-0A7BCE54DC51}"/>
    <cellStyle name="Input 2 3 15 12" xfId="42638" xr:uid="{36BA54C9-76EE-4C9E-A300-FD4A329C9055}"/>
    <cellStyle name="Input 2 3 15 2" xfId="16796" xr:uid="{4E62CAE4-E586-4EF5-B46B-855BB4FFCBE3}"/>
    <cellStyle name="Input 2 3 15 3" xfId="19536" xr:uid="{03D6F0D2-D613-4A6F-8FC2-B27F2EBFC55D}"/>
    <cellStyle name="Input 2 3 15 4" xfId="22210" xr:uid="{F4774AE2-BCA9-4261-98EC-77EA4B0999E9}"/>
    <cellStyle name="Input 2 3 15 5" xfId="25033" xr:uid="{8D54CEE1-2FE0-45BF-8523-987656D9CC99}"/>
    <cellStyle name="Input 2 3 15 6" xfId="27601" xr:uid="{B98172B4-F92D-4B4B-8CBD-448CA4932B91}"/>
    <cellStyle name="Input 2 3 15 7" xfId="30148" xr:uid="{3D97704D-1965-4477-9883-302BA63A95F9}"/>
    <cellStyle name="Input 2 3 15 8" xfId="32662" xr:uid="{D12F9CE1-FDE8-4C70-ABFF-D1E2352CBFC7}"/>
    <cellStyle name="Input 2 3 15 9" xfId="35062" xr:uid="{CF7CB1A6-3A3B-4A5D-A79D-FF03534FF335}"/>
    <cellStyle name="Input 2 3 16" xfId="13829" xr:uid="{62E817BC-459D-41B4-8D28-F6C43418FAF9}"/>
    <cellStyle name="Input 2 3 16 10" xfId="37552" xr:uid="{7475819E-929B-4719-82CF-C3AE769276FE}"/>
    <cellStyle name="Input 2 3 16 11" xfId="40045" xr:uid="{EAB1D92C-3AA5-45AD-AA43-F01C9DF0C82C}"/>
    <cellStyle name="Input 2 3 16 12" xfId="42692" xr:uid="{49FC209F-BE7C-436D-969C-E411933C065B}"/>
    <cellStyle name="Input 2 3 16 2" xfId="16850" xr:uid="{AF3C1CED-48DF-47B5-B881-52CAE10C2E35}"/>
    <cellStyle name="Input 2 3 16 3" xfId="19590" xr:uid="{2CD02DC2-0242-4F89-ABEE-9924F45D898F}"/>
    <cellStyle name="Input 2 3 16 4" xfId="22264" xr:uid="{9B54C6D2-BC99-4638-B593-0795CEF3FFAC}"/>
    <cellStyle name="Input 2 3 16 5" xfId="25087" xr:uid="{592C11CE-05AA-4BDA-96F8-7216BC1EB0F3}"/>
    <cellStyle name="Input 2 3 16 6" xfId="27655" xr:uid="{AF20C448-BAB2-424A-800F-5CB64BDD36D9}"/>
    <cellStyle name="Input 2 3 16 7" xfId="30202" xr:uid="{D59B8E4F-C96C-482F-B043-4C587C7197EF}"/>
    <cellStyle name="Input 2 3 16 8" xfId="32716" xr:uid="{809CF384-B509-4774-92D7-EA453D3D4834}"/>
    <cellStyle name="Input 2 3 16 9" xfId="35116" xr:uid="{21D57DBD-A636-4F6A-BAF8-DB800E7D9DC5}"/>
    <cellStyle name="Input 2 3 17" xfId="13865" xr:uid="{D0E1FC43-3BB0-48F3-A48F-9CC612354476}"/>
    <cellStyle name="Input 2 3 17 10" xfId="37588" xr:uid="{48EE035A-D9FE-4EBA-8F5F-6F0665FE9D6F}"/>
    <cellStyle name="Input 2 3 17 11" xfId="40081" xr:uid="{2512A6D3-40A5-44A3-BC5A-DE7598CE558B}"/>
    <cellStyle name="Input 2 3 17 12" xfId="42728" xr:uid="{2864F745-3FBF-4C8E-9A33-1CBC0BB481D7}"/>
    <cellStyle name="Input 2 3 17 2" xfId="16886" xr:uid="{B76579E8-F9FB-4177-8819-A41E0945B7E7}"/>
    <cellStyle name="Input 2 3 17 3" xfId="19626" xr:uid="{C6B08A7A-1BB5-4313-B748-542D418B16DB}"/>
    <cellStyle name="Input 2 3 17 4" xfId="22300" xr:uid="{AF849570-7483-46FB-BDEB-591648826E33}"/>
    <cellStyle name="Input 2 3 17 5" xfId="25123" xr:uid="{2B079EE0-2D59-4D3D-A54D-C1343BCC42B7}"/>
    <cellStyle name="Input 2 3 17 6" xfId="27691" xr:uid="{BF4EA043-D567-4A7E-994B-98037471E4FF}"/>
    <cellStyle name="Input 2 3 17 7" xfId="30238" xr:uid="{AF8607C5-498B-4E57-811A-17D454B749E2}"/>
    <cellStyle name="Input 2 3 17 8" xfId="32752" xr:uid="{149ACF83-E160-4D17-9B60-BF903BC9E478}"/>
    <cellStyle name="Input 2 3 17 9" xfId="35152" xr:uid="{5A1A0A7B-DA05-4483-8A2D-AC584603B7E6}"/>
    <cellStyle name="Input 2 3 18" xfId="13955" xr:uid="{3A9B1C78-7836-4F99-9DE0-12E04AF26D2B}"/>
    <cellStyle name="Input 2 3 18 10" xfId="37678" xr:uid="{3801A425-A984-4849-B736-49EAB5E8766A}"/>
    <cellStyle name="Input 2 3 18 11" xfId="40171" xr:uid="{6E8BE8BE-1888-4D91-A143-473827ED28D8}"/>
    <cellStyle name="Input 2 3 18 12" xfId="42818" xr:uid="{E8614640-E292-442B-AA46-5DD6C37EFF1B}"/>
    <cellStyle name="Input 2 3 18 2" xfId="16976" xr:uid="{AE14D265-8B85-4BE4-9A01-0556AE9C70CB}"/>
    <cellStyle name="Input 2 3 18 3" xfId="19716" xr:uid="{9979952F-7C28-464B-90CB-01E5B9CB9CB4}"/>
    <cellStyle name="Input 2 3 18 4" xfId="22390" xr:uid="{B2751932-E060-4E86-98CB-E83E9FC72D46}"/>
    <cellStyle name="Input 2 3 18 5" xfId="25213" xr:uid="{BB7C21C0-0D81-4D87-935E-2F56C759334E}"/>
    <cellStyle name="Input 2 3 18 6" xfId="27781" xr:uid="{23ED4098-539F-43F0-86F9-8B06D75F0ACB}"/>
    <cellStyle name="Input 2 3 18 7" xfId="30328" xr:uid="{F0917EE2-62C0-483E-91BD-EF672C7E4729}"/>
    <cellStyle name="Input 2 3 18 8" xfId="32842" xr:uid="{E4A93685-605A-4279-8D7D-B1A0B781FA11}"/>
    <cellStyle name="Input 2 3 18 9" xfId="35242" xr:uid="{3DA8B268-3879-4235-97F7-E78B81EAB4C9}"/>
    <cellStyle name="Input 2 3 19" xfId="13983" xr:uid="{DE99E58F-41AD-4E12-A714-DE7DA91F5BBA}"/>
    <cellStyle name="Input 2 3 19 10" xfId="37706" xr:uid="{D30233B1-1706-4D4C-8F7C-6D565F967A26}"/>
    <cellStyle name="Input 2 3 19 11" xfId="40199" xr:uid="{F2BE08F5-4EEF-420A-BB3A-D5E5427A7EBD}"/>
    <cellStyle name="Input 2 3 19 12" xfId="42846" xr:uid="{19B371E2-F1CC-4979-9F09-5FDA68B34CCB}"/>
    <cellStyle name="Input 2 3 19 2" xfId="17004" xr:uid="{18F65D54-CDB8-4AD2-8822-335509B2F28A}"/>
    <cellStyle name="Input 2 3 19 3" xfId="19744" xr:uid="{2E58712B-36FF-4A75-8972-40A2C5E2F951}"/>
    <cellStyle name="Input 2 3 19 4" xfId="22418" xr:uid="{A6AF0F1A-E4D9-4F8B-A9C8-A413FA8B29A1}"/>
    <cellStyle name="Input 2 3 19 5" xfId="25241" xr:uid="{42972ABF-6FDA-4E32-9E23-B831A192A564}"/>
    <cellStyle name="Input 2 3 19 6" xfId="27809" xr:uid="{F18E1F72-47B4-4866-A92B-32C4165B3FBC}"/>
    <cellStyle name="Input 2 3 19 7" xfId="30356" xr:uid="{45D12F2B-D86B-41E4-8770-ED3EF92CF7F3}"/>
    <cellStyle name="Input 2 3 19 8" xfId="32870" xr:uid="{32FBA702-6BE7-450D-87A5-D9B12ADCF5A0}"/>
    <cellStyle name="Input 2 3 19 9" xfId="35270" xr:uid="{F94F94D5-02EC-43B4-BA43-7E6F0117DA4A}"/>
    <cellStyle name="Input 2 3 2" xfId="9761" xr:uid="{00000000-0005-0000-0000-0000F21A0000}"/>
    <cellStyle name="Input 2 3 2 10" xfId="12015" xr:uid="{B2B03B80-B7DD-4301-8C9F-5A47EFAC360E}"/>
    <cellStyle name="Input 2 3 2 10 10" xfId="35947" xr:uid="{E94294A0-72C0-4BF1-96E7-856484414717}"/>
    <cellStyle name="Input 2 3 2 10 11" xfId="38389" xr:uid="{4B602C01-4DA7-4DE4-A3DC-858BE3F703BD}"/>
    <cellStyle name="Input 2 3 2 10 12" xfId="40985" xr:uid="{5ECB8B0D-17B8-4B20-8C59-50416B38A17F}"/>
    <cellStyle name="Input 2 3 2 10 2" xfId="15068" xr:uid="{5E7C2C97-46CE-4C41-9322-5E8C224B4256}"/>
    <cellStyle name="Input 2 3 2 10 3" xfId="17841" xr:uid="{D651C9CD-06E4-4C0A-AE8D-3DCF6063003F}"/>
    <cellStyle name="Input 2 3 2 10 4" xfId="20464" xr:uid="{65BE5AD5-1425-4495-9F70-8C349300A8CF}"/>
    <cellStyle name="Input 2 3 2 10 5" xfId="23324" xr:uid="{3ED8FB98-79F8-459D-8B7A-9925FB1590D7}"/>
    <cellStyle name="Input 2 3 2 10 6" xfId="25881" xr:uid="{3AEA71CD-AA52-4C4F-A34E-3FF6C50ABAF5}"/>
    <cellStyle name="Input 2 3 2 10 7" xfId="28482" xr:uid="{A66D09E5-F8BC-4F6D-AEE9-A81E5C15D9F9}"/>
    <cellStyle name="Input 2 3 2 10 8" xfId="31157" xr:uid="{C659D5A6-F830-471F-8B25-AFF1503A1939}"/>
    <cellStyle name="Input 2 3 2 10 9" xfId="33556" xr:uid="{4D172DB9-E942-49B8-BB20-DE3CE87F857C}"/>
    <cellStyle name="Input 2 3 2 11" xfId="13336" xr:uid="{2D8B70C5-1C85-46B5-9C1E-337AC9058575}"/>
    <cellStyle name="Input 2 3 2 11 10" xfId="37059" xr:uid="{49B17EF0-9B6D-44C4-AB91-A9DAE5387AF3}"/>
    <cellStyle name="Input 2 3 2 11 11" xfId="39552" xr:uid="{4F772FF6-1169-4D69-959F-F5AA046FF082}"/>
    <cellStyle name="Input 2 3 2 11 12" xfId="42199" xr:uid="{6418C80B-775F-4927-9507-CC1F865C8D54}"/>
    <cellStyle name="Input 2 3 2 11 2" xfId="16357" xr:uid="{2DD7E38E-FD74-4582-9C27-E1BCF6A598CD}"/>
    <cellStyle name="Input 2 3 2 11 3" xfId="19097" xr:uid="{09523BF9-74DB-4848-811D-ECF6B59B0A17}"/>
    <cellStyle name="Input 2 3 2 11 4" xfId="21771" xr:uid="{5CD31168-0DB1-438D-8A80-F3640687A9DB}"/>
    <cellStyle name="Input 2 3 2 11 5" xfId="24594" xr:uid="{C25427CE-39C7-448E-855C-FA9A854434FA}"/>
    <cellStyle name="Input 2 3 2 11 6" xfId="27162" xr:uid="{90E5FCA6-4E9F-48FE-A17A-7C58A8AF4CE9}"/>
    <cellStyle name="Input 2 3 2 11 7" xfId="29709" xr:uid="{D1B67BFD-19C3-4077-8811-5C276571D539}"/>
    <cellStyle name="Input 2 3 2 11 8" xfId="32223" xr:uid="{1AC459AB-10D4-43F2-8A5A-927030EAEDB3}"/>
    <cellStyle name="Input 2 3 2 11 9" xfId="34623" xr:uid="{38C2C57D-B578-4449-AB42-F875B2E3E584}"/>
    <cellStyle name="Input 2 3 2 12" xfId="13396" xr:uid="{C8230B38-F7E4-4AD0-8B47-3F7FD6553FB0}"/>
    <cellStyle name="Input 2 3 2 12 10" xfId="37119" xr:uid="{0DF458A4-C549-47E5-BC28-8388EFA7D403}"/>
    <cellStyle name="Input 2 3 2 12 11" xfId="39612" xr:uid="{5F81A5C2-3A11-4AFD-9835-23C5917B4C9A}"/>
    <cellStyle name="Input 2 3 2 12 12" xfId="42259" xr:uid="{A9568A26-C1B6-4D62-8F7C-B1DFE94D8375}"/>
    <cellStyle name="Input 2 3 2 12 2" xfId="16417" xr:uid="{57958E28-E8DC-4DD6-9F07-CF365CBE6AC4}"/>
    <cellStyle name="Input 2 3 2 12 3" xfId="19157" xr:uid="{81E57829-EB3F-4461-ABAA-6E67F631F1E9}"/>
    <cellStyle name="Input 2 3 2 12 4" xfId="21831" xr:uid="{8D026BC6-B383-495F-BCEE-BF28BCC591E3}"/>
    <cellStyle name="Input 2 3 2 12 5" xfId="24654" xr:uid="{5B5D2B00-28A8-47B9-B75F-2DABB2DB04CF}"/>
    <cellStyle name="Input 2 3 2 12 6" xfId="27222" xr:uid="{F22B8B98-4188-4F94-9CEE-802FDCF399DA}"/>
    <cellStyle name="Input 2 3 2 12 7" xfId="29769" xr:uid="{C464EF54-4EC1-4985-B58A-0963C1312678}"/>
    <cellStyle name="Input 2 3 2 12 8" xfId="32283" xr:uid="{DB8FC7BB-277B-41FD-A6BC-1D516C99306E}"/>
    <cellStyle name="Input 2 3 2 12 9" xfId="34683" xr:uid="{1896DACD-9753-49EE-AA76-F3D88527BE49}"/>
    <cellStyle name="Input 2 3 2 13" xfId="13422" xr:uid="{BA5B9734-4677-4F10-A7E3-CD8E0AF3B6D7}"/>
    <cellStyle name="Input 2 3 2 13 10" xfId="37145" xr:uid="{C86497A7-882C-4400-B6DB-EBAD381758F2}"/>
    <cellStyle name="Input 2 3 2 13 11" xfId="39638" xr:uid="{40C15247-B5E3-4D61-BFB5-E4B04D11B252}"/>
    <cellStyle name="Input 2 3 2 13 12" xfId="42285" xr:uid="{C3EFA066-1CE9-4DD3-B297-235EE3995A10}"/>
    <cellStyle name="Input 2 3 2 13 2" xfId="16443" xr:uid="{E18C1971-FA94-4328-9906-4D78DDAA3833}"/>
    <cellStyle name="Input 2 3 2 13 3" xfId="19183" xr:uid="{AA910FEF-69AD-4B64-ACA8-220C1833F934}"/>
    <cellStyle name="Input 2 3 2 13 4" xfId="21857" xr:uid="{5EF9DF33-1EC9-4305-84A0-98512207EB44}"/>
    <cellStyle name="Input 2 3 2 13 5" xfId="24680" xr:uid="{54F6C206-CE21-458F-9FEC-8C05D7D1E5B5}"/>
    <cellStyle name="Input 2 3 2 13 6" xfId="27248" xr:uid="{43BFDD9A-87F1-4ACF-8CD8-C9234B67790C}"/>
    <cellStyle name="Input 2 3 2 13 7" xfId="29795" xr:uid="{F1AC96D0-0C69-4805-A9D9-BC3A321DF8A5}"/>
    <cellStyle name="Input 2 3 2 13 8" xfId="32309" xr:uid="{6E0EABCA-0681-4963-B711-B8E12065CF71}"/>
    <cellStyle name="Input 2 3 2 13 9" xfId="34709" xr:uid="{A35603DF-BC7E-472D-B930-60F9BAE6A12D}"/>
    <cellStyle name="Input 2 3 2 14" xfId="13477" xr:uid="{C5E56AB9-13D8-4BDF-A206-2ADC1013F494}"/>
    <cellStyle name="Input 2 3 2 14 10" xfId="37200" xr:uid="{9C6BD3B3-D547-481B-9C99-7CC88875F5D6}"/>
    <cellStyle name="Input 2 3 2 14 11" xfId="39693" xr:uid="{6E85F24B-CD4E-4798-A1F2-5A55F6266CA5}"/>
    <cellStyle name="Input 2 3 2 14 12" xfId="42340" xr:uid="{FA153822-BF9E-4AED-8C67-D97DF14A70A1}"/>
    <cellStyle name="Input 2 3 2 14 2" xfId="16498" xr:uid="{D715F5C3-C934-4409-91AC-F906F45DCB87}"/>
    <cellStyle name="Input 2 3 2 14 3" xfId="19238" xr:uid="{A07E471F-CA0A-42EB-8FC3-4F92AA23BFD7}"/>
    <cellStyle name="Input 2 3 2 14 4" xfId="21912" xr:uid="{873CF927-0694-42BD-8875-87361045A8AA}"/>
    <cellStyle name="Input 2 3 2 14 5" xfId="24735" xr:uid="{D8CA05A4-FFD5-4588-B805-7DB63CE9DC07}"/>
    <cellStyle name="Input 2 3 2 14 6" xfId="27303" xr:uid="{774B3F2B-CD3C-425F-A6B6-EAE60437F4E3}"/>
    <cellStyle name="Input 2 3 2 14 7" xfId="29850" xr:uid="{69360870-4568-4AE5-8784-844635F72770}"/>
    <cellStyle name="Input 2 3 2 14 8" xfId="32364" xr:uid="{4442F1DD-897F-4A95-BC87-40B337E660D3}"/>
    <cellStyle name="Input 2 3 2 14 9" xfId="34764" xr:uid="{EFC7E96E-D98A-403B-B056-899F36982C8D}"/>
    <cellStyle name="Input 2 3 2 15" xfId="13536" xr:uid="{73897B8A-DB3B-488A-83F8-68BB17C91A9E}"/>
    <cellStyle name="Input 2 3 2 15 10" xfId="37259" xr:uid="{9F2709F7-2814-4233-9F7D-08FB4D7EA064}"/>
    <cellStyle name="Input 2 3 2 15 11" xfId="39752" xr:uid="{86CD432F-D2B3-471F-9A03-C89A13835BD6}"/>
    <cellStyle name="Input 2 3 2 15 12" xfId="42399" xr:uid="{2846FB33-D13D-4778-9FEC-B6F06F4BD20D}"/>
    <cellStyle name="Input 2 3 2 15 2" xfId="16557" xr:uid="{31207169-46C7-4ED2-B302-F834C76C50EF}"/>
    <cellStyle name="Input 2 3 2 15 3" xfId="19297" xr:uid="{A91149AD-D41A-406E-A5AE-28DA4D76B1FC}"/>
    <cellStyle name="Input 2 3 2 15 4" xfId="21971" xr:uid="{B8015F99-0D0D-42A6-92A3-4799864E7C53}"/>
    <cellStyle name="Input 2 3 2 15 5" xfId="24794" xr:uid="{5178C299-4FE5-4FA2-8340-773192AC445C}"/>
    <cellStyle name="Input 2 3 2 15 6" xfId="27362" xr:uid="{4A31646E-11AD-4B5C-A71E-20E908B89FA4}"/>
    <cellStyle name="Input 2 3 2 15 7" xfId="29909" xr:uid="{100D0F1C-E253-47D7-8BD9-A29AC981CC18}"/>
    <cellStyle name="Input 2 3 2 15 8" xfId="32423" xr:uid="{49FC1256-DEDC-4647-8401-3CCCE0B0E5D4}"/>
    <cellStyle name="Input 2 3 2 15 9" xfId="34823" xr:uid="{720DC525-7E77-4588-822B-645722A7E3F9}"/>
    <cellStyle name="Input 2 3 2 16" xfId="13583" xr:uid="{976646B8-AF1C-4E21-AB91-05D53D07A530}"/>
    <cellStyle name="Input 2 3 2 16 10" xfId="37306" xr:uid="{23053546-FD88-4454-9784-1FDC80252379}"/>
    <cellStyle name="Input 2 3 2 16 11" xfId="39799" xr:uid="{556D5B5B-B661-4116-94F7-268ED217F16B}"/>
    <cellStyle name="Input 2 3 2 16 12" xfId="42446" xr:uid="{F0E3E557-D2AF-4F26-9423-AE5EEA769D53}"/>
    <cellStyle name="Input 2 3 2 16 2" xfId="16604" xr:uid="{D2652364-FAAD-4680-B286-44EFDF3072E9}"/>
    <cellStyle name="Input 2 3 2 16 3" xfId="19344" xr:uid="{C9450917-283D-4E7D-AD78-A9FB86361012}"/>
    <cellStyle name="Input 2 3 2 16 4" xfId="22018" xr:uid="{3DF9735C-C817-42CA-AB37-1F1376EE5C4A}"/>
    <cellStyle name="Input 2 3 2 16 5" xfId="24841" xr:uid="{B76A2237-606F-46B5-A5C3-462E0DE9955C}"/>
    <cellStyle name="Input 2 3 2 16 6" xfId="27409" xr:uid="{F1372542-4176-4F4E-958B-0C989B6A32C9}"/>
    <cellStyle name="Input 2 3 2 16 7" xfId="29956" xr:uid="{CED8A9D5-7B27-4C62-86E2-EC643FEDB942}"/>
    <cellStyle name="Input 2 3 2 16 8" xfId="32470" xr:uid="{E26D57BE-5BB1-48E8-9000-C76BF63761B6}"/>
    <cellStyle name="Input 2 3 2 16 9" xfId="34870" xr:uid="{9DCBC1FE-7A1E-4980-BA69-E139FC233338}"/>
    <cellStyle name="Input 2 3 2 17" xfId="13629" xr:uid="{6C946134-A5FA-4399-A954-AEDCACA56F4B}"/>
    <cellStyle name="Input 2 3 2 17 10" xfId="37352" xr:uid="{543DEC48-593E-4EC1-9FD7-60CBD1B531D7}"/>
    <cellStyle name="Input 2 3 2 17 11" xfId="39845" xr:uid="{E06484D2-72B0-47B7-A968-4AE9968751E6}"/>
    <cellStyle name="Input 2 3 2 17 12" xfId="42492" xr:uid="{4DC0F6FA-C993-4E6C-8E7A-9D3DD3CB332E}"/>
    <cellStyle name="Input 2 3 2 17 2" xfId="16650" xr:uid="{55682825-5E8C-4944-9D88-0C4C5207594D}"/>
    <cellStyle name="Input 2 3 2 17 3" xfId="19390" xr:uid="{E261D4B3-6A29-4A9A-B6B6-DD39F36001CB}"/>
    <cellStyle name="Input 2 3 2 17 4" xfId="22064" xr:uid="{4D5DB476-0B90-4CBC-B3BB-CF0849F20ECB}"/>
    <cellStyle name="Input 2 3 2 17 5" xfId="24887" xr:uid="{9067943B-32D9-4983-9E87-95A9469B3A37}"/>
    <cellStyle name="Input 2 3 2 17 6" xfId="27455" xr:uid="{81244451-EA96-40BB-8A51-DA6CE2007321}"/>
    <cellStyle name="Input 2 3 2 17 7" xfId="30002" xr:uid="{4A87B134-2C88-4ABB-80B9-1D3925380D8D}"/>
    <cellStyle name="Input 2 3 2 17 8" xfId="32516" xr:uid="{282E8400-B28C-429A-85D9-8D0652E0EEB8}"/>
    <cellStyle name="Input 2 3 2 17 9" xfId="34916" xr:uid="{C5FC14B5-F3DC-4C7B-9204-852AB6DF03D4}"/>
    <cellStyle name="Input 2 3 2 18" xfId="13662" xr:uid="{DCF7AD24-F33C-4A5A-A100-3C8F8EE96458}"/>
    <cellStyle name="Input 2 3 2 18 10" xfId="37385" xr:uid="{A4FF8F37-18B3-453D-B0C5-7D7BB41AE4DE}"/>
    <cellStyle name="Input 2 3 2 18 11" xfId="39878" xr:uid="{F858E79B-3D56-452C-80AF-7BF583ED730C}"/>
    <cellStyle name="Input 2 3 2 18 12" xfId="42525" xr:uid="{02A5C780-8864-4FD9-90C1-1A2328689293}"/>
    <cellStyle name="Input 2 3 2 18 2" xfId="16683" xr:uid="{6F16D887-7530-409E-A18E-8BA71EA36B5F}"/>
    <cellStyle name="Input 2 3 2 18 3" xfId="19423" xr:uid="{0128E646-754B-43E8-B22E-4F1B5FEF2922}"/>
    <cellStyle name="Input 2 3 2 18 4" xfId="22097" xr:uid="{4697212E-95DA-4622-8D2E-FB59897DD423}"/>
    <cellStyle name="Input 2 3 2 18 5" xfId="24920" xr:uid="{5935662F-0EB6-492E-A093-E47A50E7CAEA}"/>
    <cellStyle name="Input 2 3 2 18 6" xfId="27488" xr:uid="{14211C2F-49BD-4030-A888-11D1E8FFDB37}"/>
    <cellStyle name="Input 2 3 2 18 7" xfId="30035" xr:uid="{FCB68C2A-4215-4FFA-BFB8-1AA2D0CE85C4}"/>
    <cellStyle name="Input 2 3 2 18 8" xfId="32549" xr:uid="{92A8D6BB-CF3D-43D2-90B6-E09F8ED95730}"/>
    <cellStyle name="Input 2 3 2 18 9" xfId="34949" xr:uid="{2404E330-25D4-452B-9AA6-2F6ADAA0C146}"/>
    <cellStyle name="Input 2 3 2 19" xfId="13709" xr:uid="{4A93B65B-B5A2-4637-8A75-B1D39A6E88B3}"/>
    <cellStyle name="Input 2 3 2 19 10" xfId="37432" xr:uid="{1E03DFD5-7627-484E-8DBB-E07F16CB8E26}"/>
    <cellStyle name="Input 2 3 2 19 11" xfId="39925" xr:uid="{8E7AA661-74CF-4FED-A5D2-5E3CF58F5E51}"/>
    <cellStyle name="Input 2 3 2 19 12" xfId="42572" xr:uid="{4EDAB087-7F84-46BE-923F-E1ECD61C9B74}"/>
    <cellStyle name="Input 2 3 2 19 2" xfId="16730" xr:uid="{F1F362E2-0C73-45DF-94F4-35D2A8E0FB18}"/>
    <cellStyle name="Input 2 3 2 19 3" xfId="19470" xr:uid="{9C50C2C0-53EF-4573-A821-6C673637B1BE}"/>
    <cellStyle name="Input 2 3 2 19 4" xfId="22144" xr:uid="{D5A3974A-1E31-494D-A8B8-752196B3A4D1}"/>
    <cellStyle name="Input 2 3 2 19 5" xfId="24967" xr:uid="{F423775C-C007-451A-B897-868F0026F20E}"/>
    <cellStyle name="Input 2 3 2 19 6" xfId="27535" xr:uid="{2F7307B7-306F-4F67-9ACD-833795D3F67D}"/>
    <cellStyle name="Input 2 3 2 19 7" xfId="30082" xr:uid="{1C817896-FFA5-43F5-A133-DA897F176324}"/>
    <cellStyle name="Input 2 3 2 19 8" xfId="32596" xr:uid="{91F4141F-4D85-4212-8101-BAC45D585685}"/>
    <cellStyle name="Input 2 3 2 19 9" xfId="34996" xr:uid="{C8C9F7DF-8227-41B1-818A-91526B47B7DA}"/>
    <cellStyle name="Input 2 3 2 2" xfId="11770" xr:uid="{1BA3515F-D339-4313-9B90-15526078F4E1}"/>
    <cellStyle name="Input 2 3 2 2 10" xfId="35708" xr:uid="{202C8F56-72B6-4C1C-A28A-350511B4A6EC}"/>
    <cellStyle name="Input 2 3 2 2 11" xfId="38146" xr:uid="{DA598882-93A6-43AB-A4E7-FF43ECCA0463}"/>
    <cellStyle name="Input 2 3 2 2 12" xfId="40742" xr:uid="{C0745BC9-D567-4ED9-BDC3-BA5A8E78631C}"/>
    <cellStyle name="Input 2 3 2 2 2" xfId="14823" xr:uid="{5040A7C4-0578-4503-8092-9FF08E91FA53}"/>
    <cellStyle name="Input 2 3 2 2 3" xfId="17597" xr:uid="{1E26777C-F03E-409D-9770-58BE643D7FD1}"/>
    <cellStyle name="Input 2 3 2 2 4" xfId="20220" xr:uid="{0DF9785E-0EB3-4C06-B5F5-B52E2693292F}"/>
    <cellStyle name="Input 2 3 2 2 5" xfId="23079" xr:uid="{0DE241E7-8B9B-4EC7-A035-0FD3F5B013DD}"/>
    <cellStyle name="Input 2 3 2 2 6" xfId="25638" xr:uid="{D10936C3-88BA-4D20-861D-AE511785E9B0}"/>
    <cellStyle name="Input 2 3 2 2 7" xfId="28239" xr:uid="{23356BC1-09CC-4A6D-BBB6-9B697D278DF3}"/>
    <cellStyle name="Input 2 3 2 2 8" xfId="30914" xr:uid="{A44FCE2E-ED66-40BD-A59C-931ED3A3B35A}"/>
    <cellStyle name="Input 2 3 2 2 9" xfId="33313" xr:uid="{3D6FC5BB-5CF4-4B78-A2C0-E2CAA6E551D3}"/>
    <cellStyle name="Input 2 3 2 20" xfId="13742" xr:uid="{24FC8603-2494-4B88-B2AA-A8679661E293}"/>
    <cellStyle name="Input 2 3 2 20 10" xfId="37465" xr:uid="{48F6BF18-A12D-42BC-86C0-080E1BD24E2E}"/>
    <cellStyle name="Input 2 3 2 20 11" xfId="39958" xr:uid="{CA482A7E-1C41-477D-9BE6-9781B1C41DFF}"/>
    <cellStyle name="Input 2 3 2 20 12" xfId="42605" xr:uid="{EA768353-9EF5-4E3C-9A05-CE063E8A2E9E}"/>
    <cellStyle name="Input 2 3 2 20 2" xfId="16763" xr:uid="{581C4A0B-2C2A-47C8-ABDC-98A838825874}"/>
    <cellStyle name="Input 2 3 2 20 3" xfId="19503" xr:uid="{5A3AC835-04BA-4108-8164-74F1B3865CE0}"/>
    <cellStyle name="Input 2 3 2 20 4" xfId="22177" xr:uid="{E5901409-9747-4B09-B37D-C52C5252EB97}"/>
    <cellStyle name="Input 2 3 2 20 5" xfId="25000" xr:uid="{D66F9B76-4F3F-4DF8-AE79-B09946EE2CFB}"/>
    <cellStyle name="Input 2 3 2 20 6" xfId="27568" xr:uid="{0A585F49-6202-4893-8532-B781A7D66E55}"/>
    <cellStyle name="Input 2 3 2 20 7" xfId="30115" xr:uid="{BA86E2AE-5811-4A25-9EC8-29CA2D042985}"/>
    <cellStyle name="Input 2 3 2 20 8" xfId="32629" xr:uid="{CFB444E7-EB2F-476C-922F-D68105581315}"/>
    <cellStyle name="Input 2 3 2 20 9" xfId="35029" xr:uid="{3CC141D4-F1D3-4D04-9686-E4C4E2D34BAB}"/>
    <cellStyle name="Input 2 3 2 21" xfId="13803" xr:uid="{7E552483-CA66-4AAD-B54C-16D576F2E000}"/>
    <cellStyle name="Input 2 3 2 21 10" xfId="37526" xr:uid="{89374E60-8B0B-4663-8BA3-94BAFAF6284D}"/>
    <cellStyle name="Input 2 3 2 21 11" xfId="40019" xr:uid="{058BCD60-C0AF-4F99-835B-1BD0FDBBD232}"/>
    <cellStyle name="Input 2 3 2 21 12" xfId="42666" xr:uid="{5E3A1E46-8DCC-47DB-9AAA-801FCBD17B09}"/>
    <cellStyle name="Input 2 3 2 21 2" xfId="16824" xr:uid="{ACA4777B-6A03-4B73-A001-48D7D65A4598}"/>
    <cellStyle name="Input 2 3 2 21 3" xfId="19564" xr:uid="{9A46CCD8-4B82-4E66-A82C-CEDC01A7A519}"/>
    <cellStyle name="Input 2 3 2 21 4" xfId="22238" xr:uid="{9348007D-0E18-41DC-B80A-04AE86C192E8}"/>
    <cellStyle name="Input 2 3 2 21 5" xfId="25061" xr:uid="{2400E35A-8C18-401E-AA2A-E980ADC182EF}"/>
    <cellStyle name="Input 2 3 2 21 6" xfId="27629" xr:uid="{8C83EAFB-7E2B-4C16-A718-60063831E129}"/>
    <cellStyle name="Input 2 3 2 21 7" xfId="30176" xr:uid="{14110E23-137F-4D98-A131-3769B5555CE7}"/>
    <cellStyle name="Input 2 3 2 21 8" xfId="32690" xr:uid="{ACD0F030-6A5B-4497-8750-A5090BCFB6AF}"/>
    <cellStyle name="Input 2 3 2 21 9" xfId="35090" xr:uid="{F3454296-1E9A-4F54-A446-95E428A30D5E}"/>
    <cellStyle name="Input 2 3 2 22" xfId="13248" xr:uid="{63E60213-0D00-4F7B-9C7D-264BFC1F7C42}"/>
    <cellStyle name="Input 2 3 2 22 10" xfId="36974" xr:uid="{A75B6BF5-D989-449E-97A9-05D1572B9909}"/>
    <cellStyle name="Input 2 3 2 22 11" xfId="39466" xr:uid="{C6ABDF84-AA7A-4788-8620-CB80F3FD3FB8}"/>
    <cellStyle name="Input 2 3 2 22 12" xfId="42113" xr:uid="{07CC8B16-B2EB-4D14-B2C0-6125E12E0BC9}"/>
    <cellStyle name="Input 2 3 2 22 2" xfId="16269" xr:uid="{6E7BA9C6-4EE9-4A74-B125-53A90DE26D28}"/>
    <cellStyle name="Input 2 3 2 22 3" xfId="19010" xr:uid="{96EBEFF2-640A-4A94-B1EE-D57DBD24A570}"/>
    <cellStyle name="Input 2 3 2 22 4" xfId="21683" xr:uid="{A95ACC19-A08B-4CD8-AD09-CAC5FE721BC4}"/>
    <cellStyle name="Input 2 3 2 22 5" xfId="24506" xr:uid="{841E6DDD-3079-4DF3-8EC0-A9802A02A33A}"/>
    <cellStyle name="Input 2 3 2 22 6" xfId="27074" xr:uid="{3162DEAE-21F3-4F32-A3CA-692BA55E64EE}"/>
    <cellStyle name="Input 2 3 2 22 7" xfId="29621" xr:uid="{DCB6DCD6-209F-4A6D-B482-60561405A248}"/>
    <cellStyle name="Input 2 3 2 22 8" xfId="32136" xr:uid="{B5B7E83B-F293-4D72-A751-5F6C4AB6FDAA}"/>
    <cellStyle name="Input 2 3 2 22 9" xfId="34535" xr:uid="{88A0267F-65D7-43E4-AEE6-965FC4CE5CDC}"/>
    <cellStyle name="Input 2 3 2 23" xfId="13249" xr:uid="{8DA441D7-0984-4FE3-B4A3-0BC4DF190E5B}"/>
    <cellStyle name="Input 2 3 2 23 10" xfId="36975" xr:uid="{35544AB0-4602-4D9A-83DA-E48D9532B887}"/>
    <cellStyle name="Input 2 3 2 23 11" xfId="39467" xr:uid="{91090CD4-DE72-469D-98B4-891CEA108E36}"/>
    <cellStyle name="Input 2 3 2 23 12" xfId="42114" xr:uid="{BBCF873E-2230-46C7-9EE6-BFEC20F12039}"/>
    <cellStyle name="Input 2 3 2 23 2" xfId="16270" xr:uid="{3015F473-A32D-49DC-85A0-63F4299D7347}"/>
    <cellStyle name="Input 2 3 2 23 3" xfId="19011" xr:uid="{0A8E42FA-DE2A-43EB-B5AA-4BDD7FE66E5D}"/>
    <cellStyle name="Input 2 3 2 23 4" xfId="21684" xr:uid="{0A933CBC-BB3D-448E-8EEA-89377C017670}"/>
    <cellStyle name="Input 2 3 2 23 5" xfId="24507" xr:uid="{622527B7-6A47-4F0B-8129-0DAA1D94ED67}"/>
    <cellStyle name="Input 2 3 2 23 6" xfId="27075" xr:uid="{3D4ABDA7-4655-4EF5-B34F-2D0CDFF608B3}"/>
    <cellStyle name="Input 2 3 2 23 7" xfId="29622" xr:uid="{72577D52-64DA-4CF3-9A1A-0833114D390A}"/>
    <cellStyle name="Input 2 3 2 23 8" xfId="32137" xr:uid="{73AD49F6-EC29-4D2B-A859-61699B7C90E7}"/>
    <cellStyle name="Input 2 3 2 23 9" xfId="34536" xr:uid="{0B78EDF7-C556-4896-9264-8B7106BAFF95}"/>
    <cellStyle name="Input 2 3 2 24" xfId="13897" xr:uid="{F7700E8C-67C2-48DC-A0AA-C341D11AFB84}"/>
    <cellStyle name="Input 2 3 2 24 10" xfId="37620" xr:uid="{F730AF0C-2721-49B6-BFEE-0D17E2C7ADE9}"/>
    <cellStyle name="Input 2 3 2 24 11" xfId="40113" xr:uid="{760B4B18-ADD0-4201-A044-88D68C81E631}"/>
    <cellStyle name="Input 2 3 2 24 12" xfId="42760" xr:uid="{B81FCEE1-6655-4422-ACAC-F6B16177C727}"/>
    <cellStyle name="Input 2 3 2 24 2" xfId="16918" xr:uid="{4F47D9BB-CA26-4B13-A03A-2C3A3501A1C5}"/>
    <cellStyle name="Input 2 3 2 24 3" xfId="19658" xr:uid="{CFC49C17-9922-4F3B-9497-7B0A3F663495}"/>
    <cellStyle name="Input 2 3 2 24 4" xfId="22332" xr:uid="{4450E039-0D8C-40D0-87AE-D7E422C7071B}"/>
    <cellStyle name="Input 2 3 2 24 5" xfId="25155" xr:uid="{7C6B756E-2D73-4B5B-B33F-AC4B6985D7C1}"/>
    <cellStyle name="Input 2 3 2 24 6" xfId="27723" xr:uid="{ED1AE0E6-39C1-481A-BCCF-AF18C9013AF0}"/>
    <cellStyle name="Input 2 3 2 24 7" xfId="30270" xr:uid="{80D999A5-4D19-46DB-A0FC-803FA0B61AE5}"/>
    <cellStyle name="Input 2 3 2 24 8" xfId="32784" xr:uid="{000A1BEE-9C9D-4B45-90B4-289A7303A99B}"/>
    <cellStyle name="Input 2 3 2 24 9" xfId="35184" xr:uid="{C38A7AE7-49D9-4D87-9BA2-5FC7DF12E211}"/>
    <cellStyle name="Input 2 3 2 25" xfId="13914" xr:uid="{F0F0319A-A946-400A-B8D7-F7CB1E3EBCED}"/>
    <cellStyle name="Input 2 3 2 25 10" xfId="37637" xr:uid="{21E47AD8-EE94-413A-9CB3-C08521803165}"/>
    <cellStyle name="Input 2 3 2 25 11" xfId="40130" xr:uid="{90DCBAAD-59E2-48A1-9522-9B22661C435F}"/>
    <cellStyle name="Input 2 3 2 25 12" xfId="42777" xr:uid="{F7641160-C00B-4BA4-9EA4-466EDA7A8F79}"/>
    <cellStyle name="Input 2 3 2 25 2" xfId="16935" xr:uid="{31A67BC8-33C1-4844-8292-C09E659529DE}"/>
    <cellStyle name="Input 2 3 2 25 3" xfId="19675" xr:uid="{C078B643-E77E-4B4D-A265-AA49959F8742}"/>
    <cellStyle name="Input 2 3 2 25 4" xfId="22349" xr:uid="{2C5C135E-7D1B-489D-9E87-3549763AC2F4}"/>
    <cellStyle name="Input 2 3 2 25 5" xfId="25172" xr:uid="{FC799858-D4D2-447B-951F-9D78F6D89512}"/>
    <cellStyle name="Input 2 3 2 25 6" xfId="27740" xr:uid="{EE727BA0-3943-4AA7-B921-A86B51201D1D}"/>
    <cellStyle name="Input 2 3 2 25 7" xfId="30287" xr:uid="{4F97AE8C-4FD7-49E3-9C61-99B95718911E}"/>
    <cellStyle name="Input 2 3 2 25 8" xfId="32801" xr:uid="{5FE0E7B2-9398-45E5-97E5-6790648491BB}"/>
    <cellStyle name="Input 2 3 2 25 9" xfId="35201" xr:uid="{5A6443D9-CC47-46EB-97AF-26AC35C48A55}"/>
    <cellStyle name="Input 2 3 2 26" xfId="13942" xr:uid="{9D4CCB66-F716-43D2-B331-A50FBE6A4D66}"/>
    <cellStyle name="Input 2 3 2 26 10" xfId="37665" xr:uid="{B594E7D7-3B55-4D52-822E-BC54939E5188}"/>
    <cellStyle name="Input 2 3 2 26 11" xfId="40158" xr:uid="{84C9766D-151F-4CDD-A664-9D47A43C5D65}"/>
    <cellStyle name="Input 2 3 2 26 12" xfId="42805" xr:uid="{24FAFE0A-999F-447E-9F94-FDF6B5C2D22C}"/>
    <cellStyle name="Input 2 3 2 26 2" xfId="16963" xr:uid="{7F6790DA-2648-4259-BB91-37E058A8E73F}"/>
    <cellStyle name="Input 2 3 2 26 3" xfId="19703" xr:uid="{2737D067-9087-434E-9740-EC6F1FCFDDDB}"/>
    <cellStyle name="Input 2 3 2 26 4" xfId="22377" xr:uid="{8188CDA5-22E5-4E47-B0EB-03F8638FC7BE}"/>
    <cellStyle name="Input 2 3 2 26 5" xfId="25200" xr:uid="{5A0463DB-876F-4DCE-AAE6-739CF6A70488}"/>
    <cellStyle name="Input 2 3 2 26 6" xfId="27768" xr:uid="{D3F7FDDC-C73C-4775-A83F-2ED10D7AF4C3}"/>
    <cellStyle name="Input 2 3 2 26 7" xfId="30315" xr:uid="{C6E22BCB-E634-49E0-B634-634161F8EA42}"/>
    <cellStyle name="Input 2 3 2 26 8" xfId="32829" xr:uid="{9329A485-33C0-471B-B0FC-C18FF3D02769}"/>
    <cellStyle name="Input 2 3 2 26 9" xfId="35229" xr:uid="{159F5907-01EE-4619-A3C9-023038A66363}"/>
    <cellStyle name="Input 2 3 2 27" xfId="13458" xr:uid="{15009FE9-56D9-4EDF-95BD-5BA37001F1DC}"/>
    <cellStyle name="Input 2 3 2 27 10" xfId="37181" xr:uid="{F1545DE6-B313-4117-8178-679EE216E9A4}"/>
    <cellStyle name="Input 2 3 2 27 11" xfId="39674" xr:uid="{8DC56292-6AE1-48BE-B6D7-B7A271FED19E}"/>
    <cellStyle name="Input 2 3 2 27 12" xfId="42321" xr:uid="{DB6166C8-A9B2-4E43-BEA5-51C7FA06CC07}"/>
    <cellStyle name="Input 2 3 2 27 2" xfId="16479" xr:uid="{4AA5AE82-8C51-4A9C-BEF7-362F0CB6A135}"/>
    <cellStyle name="Input 2 3 2 27 3" xfId="19219" xr:uid="{A082CF55-0867-4586-B7B1-5DA0BA98ECB8}"/>
    <cellStyle name="Input 2 3 2 27 4" xfId="21893" xr:uid="{C1D8396D-BE51-43DB-A61C-3A431D22FA90}"/>
    <cellStyle name="Input 2 3 2 27 5" xfId="24716" xr:uid="{E4CFFB07-49B7-4A25-9F60-9447F85797DA}"/>
    <cellStyle name="Input 2 3 2 27 6" xfId="27284" xr:uid="{B0C4B0D5-6F9E-4C25-9402-5FBE89D80BF1}"/>
    <cellStyle name="Input 2 3 2 27 7" xfId="29831" xr:uid="{749E0AA9-5261-4301-9795-8AEFEFC649D2}"/>
    <cellStyle name="Input 2 3 2 27 8" xfId="32345" xr:uid="{DD2C751C-3A58-42DA-86ED-D6F867A74166}"/>
    <cellStyle name="Input 2 3 2 27 9" xfId="34745" xr:uid="{2A614F88-6561-4DB6-AD2C-1677B573347E}"/>
    <cellStyle name="Input 2 3 2 28" xfId="14012" xr:uid="{5F5CC9F3-D4BE-400E-AA31-21FF3EC15174}"/>
    <cellStyle name="Input 2 3 2 28 10" xfId="37735" xr:uid="{256E534A-E85F-42F9-B19C-2AE6804ADA64}"/>
    <cellStyle name="Input 2 3 2 28 11" xfId="40228" xr:uid="{8FCED78E-B15E-4063-94CB-1A12DE86CAE1}"/>
    <cellStyle name="Input 2 3 2 28 12" xfId="42875" xr:uid="{EADB0DD0-2613-4FE4-9C59-7E13C94A096B}"/>
    <cellStyle name="Input 2 3 2 28 2" xfId="17033" xr:uid="{E338B6C9-186B-469D-9CD1-1B5BA01E362F}"/>
    <cellStyle name="Input 2 3 2 28 3" xfId="19773" xr:uid="{07582BD9-8B5D-4C79-AB31-FE663F41C9FD}"/>
    <cellStyle name="Input 2 3 2 28 4" xfId="22447" xr:uid="{EB21CB21-FD98-4362-A811-E4DA0E8F60DB}"/>
    <cellStyle name="Input 2 3 2 28 5" xfId="25270" xr:uid="{68FC0173-766F-4664-B617-ED8A8B0733A2}"/>
    <cellStyle name="Input 2 3 2 28 6" xfId="27838" xr:uid="{F4483D31-202A-4CF5-B64C-9A8E7BD1CB03}"/>
    <cellStyle name="Input 2 3 2 28 7" xfId="30385" xr:uid="{9D88D01C-1EFF-472B-A6CF-92385D17EB02}"/>
    <cellStyle name="Input 2 3 2 28 8" xfId="32899" xr:uid="{E2253743-9C52-486E-AE80-4FDCA389F618}"/>
    <cellStyle name="Input 2 3 2 28 9" xfId="35299" xr:uid="{85CF16C7-D89D-47B8-9EEF-367CAD622CE1}"/>
    <cellStyle name="Input 2 3 2 29" xfId="14040" xr:uid="{541A959C-239B-41FF-A580-14D191209330}"/>
    <cellStyle name="Input 2 3 2 29 10" xfId="37763" xr:uid="{A9234637-B1FA-40BF-A131-BC0FB904A05E}"/>
    <cellStyle name="Input 2 3 2 29 11" xfId="40256" xr:uid="{DFA57674-4CE1-4A82-B8E2-D9C5DC49979D}"/>
    <cellStyle name="Input 2 3 2 29 12" xfId="42903" xr:uid="{ABC1B2D1-654C-4ACD-A587-1D344DBD2164}"/>
    <cellStyle name="Input 2 3 2 29 2" xfId="17061" xr:uid="{1189657B-4DB6-4A2E-8062-83852AB23406}"/>
    <cellStyle name="Input 2 3 2 29 3" xfId="19801" xr:uid="{D27C6371-5DFA-4F8F-8650-A708D2FB7123}"/>
    <cellStyle name="Input 2 3 2 29 4" xfId="22475" xr:uid="{3B901DC0-459E-48E4-A528-0250354D3F17}"/>
    <cellStyle name="Input 2 3 2 29 5" xfId="25298" xr:uid="{64058D0A-364D-4524-A1B3-1C32ECAEF667}"/>
    <cellStyle name="Input 2 3 2 29 6" xfId="27866" xr:uid="{716EF05D-BFA1-49FF-9BA9-18340DBA7EBA}"/>
    <cellStyle name="Input 2 3 2 29 7" xfId="30413" xr:uid="{599C4305-3F61-4E68-9D26-B2F6273A9B08}"/>
    <cellStyle name="Input 2 3 2 29 8" xfId="32927" xr:uid="{5A2908B1-9D36-44AB-B623-E1320F1D7CAF}"/>
    <cellStyle name="Input 2 3 2 29 9" xfId="35327" xr:uid="{E170E290-C72F-4514-9406-87A25BE4E8D1}"/>
    <cellStyle name="Input 2 3 2 3" xfId="11805" xr:uid="{3D11796B-DE82-479C-95EA-65D53F4A84CA}"/>
    <cellStyle name="Input 2 3 2 3 10" xfId="35739" xr:uid="{0526FCD6-8DDF-43BC-B51F-C5A4037F75B9}"/>
    <cellStyle name="Input 2 3 2 3 11" xfId="38181" xr:uid="{4CF610E4-9D5E-4BA7-B485-39C725D9730D}"/>
    <cellStyle name="Input 2 3 2 3 12" xfId="40777" xr:uid="{573F4D1E-C2C9-4C5F-9C2A-8C8EB780DC54}"/>
    <cellStyle name="Input 2 3 2 3 2" xfId="14858" xr:uid="{45DAB3E4-7D18-4FB4-BC93-4DA795368BAC}"/>
    <cellStyle name="Input 2 3 2 3 3" xfId="17632" xr:uid="{E0F6A575-1414-4CD0-8F3C-F9F707305F49}"/>
    <cellStyle name="Input 2 3 2 3 4" xfId="20255" xr:uid="{42E175A1-18BF-4709-9075-22AE646CCCFF}"/>
    <cellStyle name="Input 2 3 2 3 5" xfId="23114" xr:uid="{1AEE407A-FB67-42D1-8C8A-35EA4458327B}"/>
    <cellStyle name="Input 2 3 2 3 6" xfId="25673" xr:uid="{38BDE93D-A72D-4244-9729-0FE6DF175F93}"/>
    <cellStyle name="Input 2 3 2 3 7" xfId="28274" xr:uid="{564ABF9B-05AA-4FF7-80AC-B51C810EED70}"/>
    <cellStyle name="Input 2 3 2 3 8" xfId="30949" xr:uid="{E0759215-2DE9-4E6D-BC75-A2D8E671B319}"/>
    <cellStyle name="Input 2 3 2 3 9" xfId="33348" xr:uid="{9F47EABF-28F9-4131-B528-E21335DA01AE}"/>
    <cellStyle name="Input 2 3 2 30" xfId="14067" xr:uid="{D3448D85-1417-4C1F-9FD2-558EC22097CC}"/>
    <cellStyle name="Input 2 3 2 30 10" xfId="37790" xr:uid="{AC65FC96-A5EE-4FC8-AC77-4BB9F149808E}"/>
    <cellStyle name="Input 2 3 2 30 11" xfId="40283" xr:uid="{5AF6D5F0-E7C3-4C51-B56B-4A4E15E9EA5A}"/>
    <cellStyle name="Input 2 3 2 30 12" xfId="42930" xr:uid="{9320F8C6-CF2C-4E6C-BEE6-E0B3899DEAAC}"/>
    <cellStyle name="Input 2 3 2 30 2" xfId="17088" xr:uid="{38EC0E75-BD54-4A42-B885-7CCEADB2AEA9}"/>
    <cellStyle name="Input 2 3 2 30 3" xfId="19828" xr:uid="{67259A82-6935-41DC-A118-B2B70E8220AD}"/>
    <cellStyle name="Input 2 3 2 30 4" xfId="22502" xr:uid="{2D4AA413-7017-4E23-987B-FE622B973E2A}"/>
    <cellStyle name="Input 2 3 2 30 5" xfId="25325" xr:uid="{D303AAEF-62A7-4ABF-952D-99AFED122AF4}"/>
    <cellStyle name="Input 2 3 2 30 6" xfId="27893" xr:uid="{E3354ED1-08FC-44EA-9D7F-66CFA78FE4B5}"/>
    <cellStyle name="Input 2 3 2 30 7" xfId="30440" xr:uid="{6552890B-01C6-405D-A69A-9CE1892BB701}"/>
    <cellStyle name="Input 2 3 2 30 8" xfId="32954" xr:uid="{8467D458-D89D-4418-8443-C6FC4928A99D}"/>
    <cellStyle name="Input 2 3 2 30 9" xfId="35354" xr:uid="{182124B3-511A-4603-B72C-FE3D2F003E9C}"/>
    <cellStyle name="Input 2 3 2 31" xfId="13691" xr:uid="{8E6CCDE1-54C5-40D3-AB6F-FE3398D0741A}"/>
    <cellStyle name="Input 2 3 2 31 10" xfId="37414" xr:uid="{F69815CB-ECFE-477C-92AC-408FB845C607}"/>
    <cellStyle name="Input 2 3 2 31 11" xfId="39907" xr:uid="{2629E4A8-9401-4966-9F29-7DB028E72D63}"/>
    <cellStyle name="Input 2 3 2 31 12" xfId="42554" xr:uid="{F539F1B6-2424-42B8-B8B4-8D9C65DD4919}"/>
    <cellStyle name="Input 2 3 2 31 2" xfId="16712" xr:uid="{676F242D-26DB-4405-90CA-5BC7C904F404}"/>
    <cellStyle name="Input 2 3 2 31 3" xfId="19452" xr:uid="{E4B976A5-CC1D-480B-AF37-BE01A14E6FC3}"/>
    <cellStyle name="Input 2 3 2 31 4" xfId="22126" xr:uid="{E2C789B0-6020-4AAE-9DFC-F21595A1B304}"/>
    <cellStyle name="Input 2 3 2 31 5" xfId="24949" xr:uid="{79C6335E-698B-4F3C-A4B2-945AA838476B}"/>
    <cellStyle name="Input 2 3 2 31 6" xfId="27517" xr:uid="{C8E73869-8B39-4D2A-9EB5-C52EC849E980}"/>
    <cellStyle name="Input 2 3 2 31 7" xfId="30064" xr:uid="{AE2065DA-164E-4919-82A3-BEB4B0AD63AE}"/>
    <cellStyle name="Input 2 3 2 31 8" xfId="32578" xr:uid="{95ECFE4E-264E-4490-826F-366BF931531B}"/>
    <cellStyle name="Input 2 3 2 31 9" xfId="34978" xr:uid="{AF178287-80B1-4F0B-88D1-BAEFBF1CA314}"/>
    <cellStyle name="Input 2 3 2 32" xfId="14132" xr:uid="{4B678E2B-8FCD-48A0-8E6D-B87B6E051C76}"/>
    <cellStyle name="Input 2 3 2 32 10" xfId="37855" xr:uid="{4A0AD814-F8BE-4C33-9700-E7680B4526FE}"/>
    <cellStyle name="Input 2 3 2 32 11" xfId="40348" xr:uid="{9817CAA3-84E8-4569-AF24-8DD123704FB4}"/>
    <cellStyle name="Input 2 3 2 32 12" xfId="42995" xr:uid="{9A6D9F79-04D4-4564-A643-1C97CD71199B}"/>
    <cellStyle name="Input 2 3 2 32 2" xfId="17153" xr:uid="{F98003EE-2D70-455D-825B-6F37435639D2}"/>
    <cellStyle name="Input 2 3 2 32 3" xfId="19893" xr:uid="{E2485D29-A923-49A2-87E9-D48031BF4F87}"/>
    <cellStyle name="Input 2 3 2 32 4" xfId="22567" xr:uid="{629E7EC8-2F70-4055-8625-EF75338A0847}"/>
    <cellStyle name="Input 2 3 2 32 5" xfId="25390" xr:uid="{A9CB4BA9-E831-472B-B369-31642AA16071}"/>
    <cellStyle name="Input 2 3 2 32 6" xfId="27958" xr:uid="{C8E0C2B1-EE42-409C-885C-615160F5313D}"/>
    <cellStyle name="Input 2 3 2 32 7" xfId="30505" xr:uid="{6353C2A2-EE71-4AD9-B143-B463F2DB9550}"/>
    <cellStyle name="Input 2 3 2 32 8" xfId="33019" xr:uid="{49851AF5-7CCB-4441-A1F1-D209BAF788C2}"/>
    <cellStyle name="Input 2 3 2 32 9" xfId="35419" xr:uid="{72FFC070-2635-45F1-947C-A4AB632CCF95}"/>
    <cellStyle name="Input 2 3 2 33" xfId="14160" xr:uid="{0537E969-A528-4C9E-A330-8D22829D0235}"/>
    <cellStyle name="Input 2 3 2 33 10" xfId="37883" xr:uid="{E20201A6-09F0-4682-B9E3-27C4CE2AE5FE}"/>
    <cellStyle name="Input 2 3 2 33 11" xfId="40376" xr:uid="{E09C4DF4-C557-48E2-9F37-9804D742F159}"/>
    <cellStyle name="Input 2 3 2 33 12" xfId="43023" xr:uid="{8C992FF3-D939-4A35-9555-4C36B5937CF1}"/>
    <cellStyle name="Input 2 3 2 33 2" xfId="17181" xr:uid="{7D8FEA2F-CE2A-491A-AB1E-22A7E8447CC0}"/>
    <cellStyle name="Input 2 3 2 33 3" xfId="19921" xr:uid="{729286C4-6C17-4A13-9200-1B5896818A70}"/>
    <cellStyle name="Input 2 3 2 33 4" xfId="22595" xr:uid="{0B5B55C9-F2F1-41D3-88BB-DF734C588693}"/>
    <cellStyle name="Input 2 3 2 33 5" xfId="25418" xr:uid="{8A7C6E9C-3FEC-403D-8D6D-4141086379CC}"/>
    <cellStyle name="Input 2 3 2 33 6" xfId="27986" xr:uid="{54A58C40-CFBE-4443-AB55-BEF5E5ADB4A2}"/>
    <cellStyle name="Input 2 3 2 33 7" xfId="30533" xr:uid="{D1F23A32-4ACA-4684-AEDF-3E4A4C4DED61}"/>
    <cellStyle name="Input 2 3 2 33 8" xfId="33047" xr:uid="{52418810-DF4C-4159-939B-0B484E78EC9D}"/>
    <cellStyle name="Input 2 3 2 33 9" xfId="35447" xr:uid="{CA14DB80-974E-4637-B8A3-C4359362AF56}"/>
    <cellStyle name="Input 2 3 2 34" xfId="14183" xr:uid="{C15A4C44-B85F-4BBF-8FB3-A84DC882785A}"/>
    <cellStyle name="Input 2 3 2 34 10" xfId="37906" xr:uid="{5915E239-D350-412D-8700-E76A2EBD0AA5}"/>
    <cellStyle name="Input 2 3 2 34 11" xfId="40399" xr:uid="{33E9403D-56B0-4B0D-9113-1FCB06F99E7B}"/>
    <cellStyle name="Input 2 3 2 34 12" xfId="43046" xr:uid="{0CDEBE74-09DB-4AEC-BFE3-63B626291A43}"/>
    <cellStyle name="Input 2 3 2 34 2" xfId="17204" xr:uid="{DD3817EE-FD27-4DE8-A27E-1A83BBD333A2}"/>
    <cellStyle name="Input 2 3 2 34 3" xfId="19944" xr:uid="{2CD9F99F-5DE6-4B5C-8201-91F7F1545654}"/>
    <cellStyle name="Input 2 3 2 34 4" xfId="22618" xr:uid="{5D5820AD-7351-4428-B07C-9CBF44BA2799}"/>
    <cellStyle name="Input 2 3 2 34 5" xfId="25441" xr:uid="{34ABD3CA-9175-4C4C-98B8-A873324C0ADE}"/>
    <cellStyle name="Input 2 3 2 34 6" xfId="28009" xr:uid="{D5E6CD91-D30D-44AF-BECC-C6A7BB056C99}"/>
    <cellStyle name="Input 2 3 2 34 7" xfId="30556" xr:uid="{C762C15D-12A3-440F-AF26-958F9FE8363F}"/>
    <cellStyle name="Input 2 3 2 34 8" xfId="33070" xr:uid="{676DD03D-4B6B-4E18-8D33-E606D575407A}"/>
    <cellStyle name="Input 2 3 2 34 9" xfId="35470" xr:uid="{39E6719E-0C18-421C-8800-C948F1DC2C7E}"/>
    <cellStyle name="Input 2 3 2 35" xfId="14206" xr:uid="{89D04857-2E29-4C37-B693-F43C470BB968}"/>
    <cellStyle name="Input 2 3 2 35 10" xfId="37929" xr:uid="{3FA44350-D0F1-4C3D-950C-FC66562DEC87}"/>
    <cellStyle name="Input 2 3 2 35 11" xfId="40422" xr:uid="{804B6FEE-7F43-498E-B04E-ABED9F38B5A4}"/>
    <cellStyle name="Input 2 3 2 35 12" xfId="43069" xr:uid="{E5E73225-9501-4F22-B64C-0A86689B1799}"/>
    <cellStyle name="Input 2 3 2 35 2" xfId="17227" xr:uid="{2132FD9B-96DD-4C1B-A564-CDE1745887F8}"/>
    <cellStyle name="Input 2 3 2 35 3" xfId="19967" xr:uid="{4E0D8F27-6D2A-43F3-B74D-3BCFC2F76B14}"/>
    <cellStyle name="Input 2 3 2 35 4" xfId="22641" xr:uid="{6BE97531-B681-415F-91B3-67FF2332B17F}"/>
    <cellStyle name="Input 2 3 2 35 5" xfId="25464" xr:uid="{778D748C-3FA2-4467-BA61-4F2B7759A7C0}"/>
    <cellStyle name="Input 2 3 2 35 6" xfId="28032" xr:uid="{D9750F22-90DC-401F-97DD-840263385454}"/>
    <cellStyle name="Input 2 3 2 35 7" xfId="30579" xr:uid="{49803D0E-F2A5-411A-A6FC-749B4FAE4513}"/>
    <cellStyle name="Input 2 3 2 35 8" xfId="33093" xr:uid="{E729DF55-13FC-4ADA-B13F-09D0DFED5A40}"/>
    <cellStyle name="Input 2 3 2 35 9" xfId="35493" xr:uid="{DE6E3455-8BE0-4344-8A12-D7DCF2F504A4}"/>
    <cellStyle name="Input 2 3 2 36" xfId="14269" xr:uid="{91065CA3-4A7D-4697-AD8A-A0208A0A4E20}"/>
    <cellStyle name="Input 2 3 2 36 10" xfId="37981" xr:uid="{8CAB44ED-35C3-40D5-A25A-7C990F7D5594}"/>
    <cellStyle name="Input 2 3 2 36 11" xfId="40473" xr:uid="{F732E1AF-E960-4DDE-B5B8-E6CCFE60C61A}"/>
    <cellStyle name="Input 2 3 2 36 12" xfId="43121" xr:uid="{F9C470E0-D86E-439E-BD29-F39B23342238}"/>
    <cellStyle name="Input 2 3 2 36 2" xfId="17290" xr:uid="{5409BB7B-9E14-4820-8966-A1680822AFDB}"/>
    <cellStyle name="Input 2 3 2 36 3" xfId="20029" xr:uid="{B1BE5587-CE06-42EF-AB68-987D4E20B172}"/>
    <cellStyle name="Input 2 3 2 36 4" xfId="22702" xr:uid="{38C81889-570C-4F46-8A2A-BE63A9F713B9}"/>
    <cellStyle name="Input 2 3 2 36 5" xfId="25516" xr:uid="{4D065C61-6A49-4D87-8B97-54C7598F27FC}"/>
    <cellStyle name="Input 2 3 2 36 6" xfId="28085" xr:uid="{70398D2E-4B6C-40DB-B82F-C183EF11A957}"/>
    <cellStyle name="Input 2 3 2 36 7" xfId="30631" xr:uid="{6BD04724-EFC7-44F5-8F72-1F115F5F865A}"/>
    <cellStyle name="Input 2 3 2 36 8" xfId="33145" xr:uid="{CC49A5F9-8EA1-45EF-BC00-68F426138EF9}"/>
    <cellStyle name="Input 2 3 2 36 9" xfId="35544" xr:uid="{3871EE13-CBD4-4D2D-B2D0-9983D8C39F56}"/>
    <cellStyle name="Input 2 3 2 4" xfId="11834" xr:uid="{9892BEDF-0F84-4EBA-9AD3-378D89B70C7D}"/>
    <cellStyle name="Input 2 3 2 4 10" xfId="35768" xr:uid="{AD63D219-36A7-455F-A2EB-995FF5EF6C3B}"/>
    <cellStyle name="Input 2 3 2 4 11" xfId="38210" xr:uid="{B4469190-5E98-4D1C-B5D1-E2B46929EC26}"/>
    <cellStyle name="Input 2 3 2 4 12" xfId="40806" xr:uid="{89CF8AA8-07A5-4EC1-BD65-4110616CC5D7}"/>
    <cellStyle name="Input 2 3 2 4 2" xfId="14887" xr:uid="{130A81C4-DB5E-4DBB-82D4-5BC3CA49022D}"/>
    <cellStyle name="Input 2 3 2 4 3" xfId="17661" xr:uid="{A5DE2251-2432-4426-9025-EAB1C0196C27}"/>
    <cellStyle name="Input 2 3 2 4 4" xfId="20284" xr:uid="{92BE0F94-88E5-4540-8418-53B5B8F757E2}"/>
    <cellStyle name="Input 2 3 2 4 5" xfId="23143" xr:uid="{1366F607-484A-45A4-B783-B5FF3D1764D0}"/>
    <cellStyle name="Input 2 3 2 4 6" xfId="25702" xr:uid="{1E706701-1141-431E-8A37-4C1FF17D5550}"/>
    <cellStyle name="Input 2 3 2 4 7" xfId="28303" xr:uid="{286DAC3B-76A7-4898-97FE-D61314605217}"/>
    <cellStyle name="Input 2 3 2 4 8" xfId="30978" xr:uid="{FA6FCAC2-1ED5-43D3-9AB5-627F8EC51DF1}"/>
    <cellStyle name="Input 2 3 2 4 9" xfId="33377" xr:uid="{380D8303-773E-49CC-9C8D-9BE7300A6988}"/>
    <cellStyle name="Input 2 3 2 5" xfId="11865" xr:uid="{3FA478DB-6970-4F54-B723-937C3CFE7617}"/>
    <cellStyle name="Input 2 3 2 5 10" xfId="35797" xr:uid="{20F0F4AB-0689-4406-B1E4-A35A93F9FB57}"/>
    <cellStyle name="Input 2 3 2 5 11" xfId="38239" xr:uid="{BA594114-081C-40CE-BF5E-CF782D2AA6A4}"/>
    <cellStyle name="Input 2 3 2 5 12" xfId="40835" xr:uid="{45BED685-DB46-4291-B04B-BA7686777C46}"/>
    <cellStyle name="Input 2 3 2 5 2" xfId="14918" xr:uid="{CA5BECB2-573D-4447-A68F-AE52DD3F6996}"/>
    <cellStyle name="Input 2 3 2 5 3" xfId="17691" xr:uid="{815CAA6F-AB2D-4318-A887-4F4197C7F063}"/>
    <cellStyle name="Input 2 3 2 5 4" xfId="20314" xr:uid="{50299BDA-8C2E-4737-B2E6-7EAF91E0ABF7}"/>
    <cellStyle name="Input 2 3 2 5 5" xfId="23174" xr:uid="{DD1E9A31-DCF5-4C91-82B9-60CD4F0014A5}"/>
    <cellStyle name="Input 2 3 2 5 6" xfId="25731" xr:uid="{DF20B3A8-7CFF-46B8-8F24-31050C263739}"/>
    <cellStyle name="Input 2 3 2 5 7" xfId="28332" xr:uid="{4CA72490-3C1E-4D58-86C5-27200CB23456}"/>
    <cellStyle name="Input 2 3 2 5 8" xfId="31007" xr:uid="{2592D8FD-C864-4F74-89EC-C5FCC77EC72C}"/>
    <cellStyle name="Input 2 3 2 5 9" xfId="33406" xr:uid="{E3C8BB8D-760C-41D6-A76A-09800F9264EC}"/>
    <cellStyle name="Input 2 3 2 6" xfId="11707" xr:uid="{1115DCB6-E6F1-46BB-9F9E-6DCE88F160AA}"/>
    <cellStyle name="Input 2 3 2 6 10" xfId="35653" xr:uid="{13824FBA-F6BF-4473-91D9-F8A79844807B}"/>
    <cellStyle name="Input 2 3 2 6 11" xfId="38087" xr:uid="{E89DF447-43C9-4C3F-98C4-C2C5E70710CB}"/>
    <cellStyle name="Input 2 3 2 6 12" xfId="40679" xr:uid="{DE02E28E-0592-4E42-80D0-1EDB63FA7401}"/>
    <cellStyle name="Input 2 3 2 6 2" xfId="14760" xr:uid="{E068E7AA-E446-4324-BE45-921520350686}"/>
    <cellStyle name="Input 2 3 2 6 3" xfId="17534" xr:uid="{1983B8EC-841F-4121-8CBF-7F8025E07F64}"/>
    <cellStyle name="Input 2 3 2 6 4" xfId="20157" xr:uid="{7B012FFF-8086-4C29-8B6B-12DB633DDF5E}"/>
    <cellStyle name="Input 2 3 2 6 5" xfId="23017" xr:uid="{BD3FB582-54B8-4F70-B09D-774FCE4F13F7}"/>
    <cellStyle name="Input 2 3 2 6 6" xfId="25575" xr:uid="{E0F73F17-107D-47B5-B694-CAC2B54250B6}"/>
    <cellStyle name="Input 2 3 2 6 7" xfId="28180" xr:uid="{7E18878F-C010-42E8-8A46-92E74AB5C4B3}"/>
    <cellStyle name="Input 2 3 2 6 8" xfId="30851" xr:uid="{BD31EAA9-00B0-4C5C-9717-43F8524BEF27}"/>
    <cellStyle name="Input 2 3 2 6 9" xfId="33250" xr:uid="{F305BEBF-F397-4C6E-A4F3-34DBD52EE2D1}"/>
    <cellStyle name="Input 2 3 2 7" xfId="11919" xr:uid="{D14E2D4F-D7F0-48E5-AECC-00742838CFB1}"/>
    <cellStyle name="Input 2 3 2 7 10" xfId="35851" xr:uid="{061CC926-7668-40B9-B453-B701B71642FB}"/>
    <cellStyle name="Input 2 3 2 7 11" xfId="38293" xr:uid="{B1B691C7-7B00-4ACF-95F8-8BE90DFBA789}"/>
    <cellStyle name="Input 2 3 2 7 12" xfId="40889" xr:uid="{EE6D66CB-B46E-4347-AC70-B2ABE2EE822B}"/>
    <cellStyle name="Input 2 3 2 7 2" xfId="14972" xr:uid="{B4389646-95A9-46FB-8268-56C34ABAEE61}"/>
    <cellStyle name="Input 2 3 2 7 3" xfId="17745" xr:uid="{CA368CDE-41DC-4E02-B9F9-06158BB09CBA}"/>
    <cellStyle name="Input 2 3 2 7 4" xfId="20368" xr:uid="{6B967786-04A7-4EFC-B684-FCE2C6C142A3}"/>
    <cellStyle name="Input 2 3 2 7 5" xfId="23228" xr:uid="{67FF8FE1-5FA5-41ED-82C0-D16FCD34C332}"/>
    <cellStyle name="Input 2 3 2 7 6" xfId="25785" xr:uid="{4C174C81-F84B-49F3-9412-996D4B13F036}"/>
    <cellStyle name="Input 2 3 2 7 7" xfId="28386" xr:uid="{DB5AAC5F-80B4-4737-AEDC-B63108883FEC}"/>
    <cellStyle name="Input 2 3 2 7 8" xfId="31061" xr:uid="{B312FB19-627F-421C-B141-2CEABD224D84}"/>
    <cellStyle name="Input 2 3 2 7 9" xfId="33460" xr:uid="{F66D24E5-49FE-4AFB-9B1D-B80CA39DFE54}"/>
    <cellStyle name="Input 2 3 2 8" xfId="11939" xr:uid="{22E5CB83-5F26-4992-9BFF-5EE93F189172}"/>
    <cellStyle name="Input 2 3 2 8 10" xfId="35871" xr:uid="{2AACF5BA-87A3-4E21-A0C7-D454209F7076}"/>
    <cellStyle name="Input 2 3 2 8 11" xfId="38313" xr:uid="{4BAABD92-8CB6-4334-9A5C-34987D57A730}"/>
    <cellStyle name="Input 2 3 2 8 12" xfId="40909" xr:uid="{B126250F-8CC3-497A-A1AE-7BAA4543752F}"/>
    <cellStyle name="Input 2 3 2 8 2" xfId="14992" xr:uid="{4089DD70-6578-4EE3-A630-FE2294E2121E}"/>
    <cellStyle name="Input 2 3 2 8 3" xfId="17765" xr:uid="{B51BC6C7-A935-47F1-A883-3C6A97B411EE}"/>
    <cellStyle name="Input 2 3 2 8 4" xfId="20388" xr:uid="{87B6D597-9C2D-4119-876B-33E7D3E60AF8}"/>
    <cellStyle name="Input 2 3 2 8 5" xfId="23248" xr:uid="{55105F21-6FC6-436A-BDF9-C15C989EEC21}"/>
    <cellStyle name="Input 2 3 2 8 6" xfId="25805" xr:uid="{3710E467-C22C-4100-B1EF-586761C65834}"/>
    <cellStyle name="Input 2 3 2 8 7" xfId="28406" xr:uid="{9F8E7453-2588-43A7-9231-819D148D3390}"/>
    <cellStyle name="Input 2 3 2 8 8" xfId="31081" xr:uid="{2BEDF723-FEF4-4B9A-827B-0BC00F86953E}"/>
    <cellStyle name="Input 2 3 2 8 9" xfId="33480" xr:uid="{B434116F-8169-4D6D-81C0-7D9D3A7D6082}"/>
    <cellStyle name="Input 2 3 2 9" xfId="11988" xr:uid="{1033D623-1DA4-4406-9337-F49D61C80E42}"/>
    <cellStyle name="Input 2 3 2 9 10" xfId="35920" xr:uid="{4B2DAE20-4203-4AA6-8D29-631F0968047A}"/>
    <cellStyle name="Input 2 3 2 9 11" xfId="38362" xr:uid="{A3CED79B-57B2-4BFA-BC62-F388AD3106EF}"/>
    <cellStyle name="Input 2 3 2 9 12" xfId="40958" xr:uid="{F1B9AEEF-9F94-43E5-B6EB-283EBC53C0D9}"/>
    <cellStyle name="Input 2 3 2 9 2" xfId="15041" xr:uid="{7DC307C7-5128-4884-B886-DE59963AAC47}"/>
    <cellStyle name="Input 2 3 2 9 3" xfId="17814" xr:uid="{43CA55F9-B6DB-49AD-802E-F8E288D22FD8}"/>
    <cellStyle name="Input 2 3 2 9 4" xfId="20437" xr:uid="{DE43ADD9-8262-4F4B-99C1-02BB590EFFE1}"/>
    <cellStyle name="Input 2 3 2 9 5" xfId="23297" xr:uid="{6E588FD0-14E9-436C-93E7-C2FE6457504C}"/>
    <cellStyle name="Input 2 3 2 9 6" xfId="25854" xr:uid="{7C449069-79C2-49F8-941E-40D119EC6824}"/>
    <cellStyle name="Input 2 3 2 9 7" xfId="28455" xr:uid="{668FE9FF-A48F-4DE7-9045-0968D92B3A5B}"/>
    <cellStyle name="Input 2 3 2 9 8" xfId="31130" xr:uid="{6C37A479-07E0-4101-A341-049F7B8A096E}"/>
    <cellStyle name="Input 2 3 2 9 9" xfId="33529" xr:uid="{D97A1627-D8BF-4599-BEC0-8EB7AE32412B}"/>
    <cellStyle name="Input 2 3 20" xfId="14084" xr:uid="{0F16EAAE-516F-412A-A4FE-E6D59E0893D9}"/>
    <cellStyle name="Input 2 3 20 10" xfId="37807" xr:uid="{9396E25F-FF87-48D8-ADC9-69A47FC94466}"/>
    <cellStyle name="Input 2 3 20 11" xfId="40300" xr:uid="{E79275D2-3F3A-40B1-8CE4-1AA923A815E6}"/>
    <cellStyle name="Input 2 3 20 12" xfId="42947" xr:uid="{3F22CA53-E96D-463D-8070-8E77D0F9F85C}"/>
    <cellStyle name="Input 2 3 20 2" xfId="17105" xr:uid="{75E08611-86D0-48FC-9268-AB3B124A858A}"/>
    <cellStyle name="Input 2 3 20 3" xfId="19845" xr:uid="{2EFC7440-B9AC-4513-B6AB-3E2DCCA4D6F2}"/>
    <cellStyle name="Input 2 3 20 4" xfId="22519" xr:uid="{B21C59FD-48C5-4279-B7FF-58804D0C0360}"/>
    <cellStyle name="Input 2 3 20 5" xfId="25342" xr:uid="{9E4FFDBA-54F1-493B-9ED6-4870845EEAEA}"/>
    <cellStyle name="Input 2 3 20 6" xfId="27910" xr:uid="{867A29C1-9124-409C-B17A-F34488EB69A2}"/>
    <cellStyle name="Input 2 3 20 7" xfId="30457" xr:uid="{669A5028-1C30-4A82-BEAC-F5116A79E1A1}"/>
    <cellStyle name="Input 2 3 20 8" xfId="32971" xr:uid="{E32FFEA3-1E44-46B9-9526-2E64F2DF2EA0}"/>
    <cellStyle name="Input 2 3 20 9" xfId="35371" xr:uid="{1F3AA38D-A963-4235-8398-580A54108225}"/>
    <cellStyle name="Input 2 3 21" xfId="14119" xr:uid="{4A04EEC0-CEBA-4775-9DAE-3A3C40EA16ED}"/>
    <cellStyle name="Input 2 3 21 10" xfId="37842" xr:uid="{48775611-E366-4C73-8C85-912689770CC8}"/>
    <cellStyle name="Input 2 3 21 11" xfId="40335" xr:uid="{2018E0B3-A7AF-4576-8497-347C1424222B}"/>
    <cellStyle name="Input 2 3 21 12" xfId="42982" xr:uid="{DB039D2C-0C54-48C3-910A-9F7B14ECE4B6}"/>
    <cellStyle name="Input 2 3 21 2" xfId="17140" xr:uid="{1B0126F3-A0E6-436B-9436-6665328EB770}"/>
    <cellStyle name="Input 2 3 21 3" xfId="19880" xr:uid="{AA4DB1DA-B5F1-4D57-AE91-E0EAAF8EA08D}"/>
    <cellStyle name="Input 2 3 21 4" xfId="22554" xr:uid="{9F30268D-73BD-4332-92A7-8135894BBB33}"/>
    <cellStyle name="Input 2 3 21 5" xfId="25377" xr:uid="{B232E1C6-78DE-4328-B706-52E9421B79D7}"/>
    <cellStyle name="Input 2 3 21 6" xfId="27945" xr:uid="{717EC6AA-E1E8-4B0E-9C0A-49F8A15A7036}"/>
    <cellStyle name="Input 2 3 21 7" xfId="30492" xr:uid="{F4EA6E1F-5E17-41E1-9066-2FB443796F8E}"/>
    <cellStyle name="Input 2 3 21 8" xfId="33006" xr:uid="{A763689D-A2F3-4E7D-A5F7-7A996609FA8F}"/>
    <cellStyle name="Input 2 3 21 9" xfId="35406" xr:uid="{D5CB5251-87A3-454A-8131-AD2C7235E0F1}"/>
    <cellStyle name="Input 2 3 3" xfId="11276" xr:uid="{A0B3E406-C320-450A-B65B-C974A657CD37}"/>
    <cellStyle name="Input 2 3 3 10" xfId="10729" xr:uid="{81A29BAD-CD75-4574-908C-9C802A8255BC}"/>
    <cellStyle name="Input 2 3 3 11" xfId="22834" xr:uid="{42D2ECDC-2810-4CE5-B06C-70B843AB9EF1}"/>
    <cellStyle name="Input 2 3 3 12" xfId="26248" xr:uid="{C9E97BCF-59A7-4588-B8CD-0FCE2581CFE9}"/>
    <cellStyle name="Input 2 3 3 2" xfId="14348" xr:uid="{079C7714-2498-4D17-B531-7F414C8B3609}"/>
    <cellStyle name="Input 2 3 3 3" xfId="10447" xr:uid="{6C3B4D45-C338-4235-ACDB-550CCF4984AB}"/>
    <cellStyle name="Input 2 3 3 4" xfId="9899" xr:uid="{BF972232-C672-4F52-863B-302C2E642ADE}"/>
    <cellStyle name="Input 2 3 3 5" xfId="10691" xr:uid="{36CB6276-78E6-4372-B32D-3305A5A0BA86}"/>
    <cellStyle name="Input 2 3 3 6" xfId="10519" xr:uid="{FFB3FED7-4F14-4BA3-9D55-CE99052071BF}"/>
    <cellStyle name="Input 2 3 3 7" xfId="10228" xr:uid="{EB00AE58-C1AC-4025-A8BB-01E4A2836ED2}"/>
    <cellStyle name="Input 2 3 3 8" xfId="15706" xr:uid="{CFF76F93-2D04-45B9-9004-B96BDD26D777}"/>
    <cellStyle name="Input 2 3 3 9" xfId="11024" xr:uid="{4938F5B7-91D7-402A-A9E2-A94331B0EF67}"/>
    <cellStyle name="Input 2 3 4" xfId="11741" xr:uid="{247BEC29-C79C-4CB9-873F-CA64B8B19A95}"/>
    <cellStyle name="Input 2 3 4 10" xfId="35687" xr:uid="{875700A8-4434-41B2-8641-792B958E28FB}"/>
    <cellStyle name="Input 2 3 4 11" xfId="38121" xr:uid="{A92B9657-07D0-476D-890E-667C39342111}"/>
    <cellStyle name="Input 2 3 4 12" xfId="40713" xr:uid="{593652C2-523D-4F5A-89B9-799978E7B628}"/>
    <cellStyle name="Input 2 3 4 2" xfId="14794" xr:uid="{8DAA90AF-05CF-499A-8267-75544D28AEC8}"/>
    <cellStyle name="Input 2 3 4 3" xfId="17568" xr:uid="{9B808AE5-66E2-4C9F-A817-6BD38A667E52}"/>
    <cellStyle name="Input 2 3 4 4" xfId="20191" xr:uid="{48AD8FB6-6977-462D-8F88-C052B7198EF0}"/>
    <cellStyle name="Input 2 3 4 5" xfId="23051" xr:uid="{8FFC5420-1A5C-433F-85A0-4F752B6282E4}"/>
    <cellStyle name="Input 2 3 4 6" xfId="25609" xr:uid="{4FCB5FB6-D552-44AF-9BEF-0691CC6C7466}"/>
    <cellStyle name="Input 2 3 4 7" xfId="28214" xr:uid="{F4E659DD-04AC-477A-8B95-3937468348CC}"/>
    <cellStyle name="Input 2 3 4 8" xfId="30885" xr:uid="{A30E770A-6972-4F95-B751-97F8A06C2937}"/>
    <cellStyle name="Input 2 3 4 9" xfId="33284" xr:uid="{25C78DEA-0CE7-4AAC-89C1-8A16635806FF}"/>
    <cellStyle name="Input 2 3 5" xfId="11777" xr:uid="{2FBE76B8-BCCB-4FF4-9C32-78E044B87084}"/>
    <cellStyle name="Input 2 3 5 10" xfId="35713" xr:uid="{71FDE81D-9E5E-496B-B241-682D81B954CA}"/>
    <cellStyle name="Input 2 3 5 11" xfId="38153" xr:uid="{7392846E-2F10-4C9B-94EB-E05A0035EE3F}"/>
    <cellStyle name="Input 2 3 5 12" xfId="40749" xr:uid="{3C087F9A-47A0-4C6E-89F4-CC2A7CD523E2}"/>
    <cellStyle name="Input 2 3 5 2" xfId="14830" xr:uid="{3A36D7C3-4D55-4914-AC26-74CC7B73EA27}"/>
    <cellStyle name="Input 2 3 5 3" xfId="17604" xr:uid="{8EE1DB9D-E80C-4F6D-97F7-B5420AD21198}"/>
    <cellStyle name="Input 2 3 5 4" xfId="20227" xr:uid="{A1FF152B-89DA-45EE-930D-E69999208B5A}"/>
    <cellStyle name="Input 2 3 5 5" xfId="23086" xr:uid="{490F53A4-09F5-4046-B80B-E450D107B433}"/>
    <cellStyle name="Input 2 3 5 6" xfId="25645" xr:uid="{5149A621-B954-485E-9A6E-156E28271D9C}"/>
    <cellStyle name="Input 2 3 5 7" xfId="28246" xr:uid="{8B5E9FD9-484A-4729-B05F-BB5AD9C4BD51}"/>
    <cellStyle name="Input 2 3 5 8" xfId="30921" xr:uid="{7E2A6C24-52E8-404A-9A06-0B526A5A6881}"/>
    <cellStyle name="Input 2 3 5 9" xfId="33320" xr:uid="{64AAB1BD-6AE9-4447-9C15-374E5DAE231A}"/>
    <cellStyle name="Input 2 3 6" xfId="11885" xr:uid="{FDE438DE-9129-4EAB-8E91-ABF25DAA5355}"/>
    <cellStyle name="Input 2 3 6 10" xfId="35817" xr:uid="{A58DF2DD-2E19-4CAB-9B3B-09D9A1C97922}"/>
    <cellStyle name="Input 2 3 6 11" xfId="38259" xr:uid="{B11FA714-0340-410F-8690-E86BB8F73E47}"/>
    <cellStyle name="Input 2 3 6 12" xfId="40855" xr:uid="{339F6A2B-5428-4B1C-8021-C7A6DF803177}"/>
    <cellStyle name="Input 2 3 6 2" xfId="14938" xr:uid="{12210620-6769-4FAF-BE46-2C8071950F22}"/>
    <cellStyle name="Input 2 3 6 3" xfId="17711" xr:uid="{B537C0AE-6780-4F4C-B290-E046E8AB24D2}"/>
    <cellStyle name="Input 2 3 6 4" xfId="20334" xr:uid="{9E65732F-86C4-4A63-BB3F-2B1DF6425F6C}"/>
    <cellStyle name="Input 2 3 6 5" xfId="23194" xr:uid="{CB4E47A8-E1F2-4B03-950E-F3E7153F99A2}"/>
    <cellStyle name="Input 2 3 6 6" xfId="25751" xr:uid="{A684DDF2-D1C0-435F-97FD-66ABD2285142}"/>
    <cellStyle name="Input 2 3 6 7" xfId="28352" xr:uid="{C612B86F-9A35-4EB7-A81F-EE482DC0D4F0}"/>
    <cellStyle name="Input 2 3 6 8" xfId="31027" xr:uid="{037C1B78-D0CB-4755-8BAE-A95855089AEB}"/>
    <cellStyle name="Input 2 3 6 9" xfId="33426" xr:uid="{F4A80F86-F03A-4D32-BBB0-BA454CD83839}"/>
    <cellStyle name="Input 2 3 7" xfId="11960" xr:uid="{293B2A71-9EA3-4B83-8FA4-8BD672AD1A26}"/>
    <cellStyle name="Input 2 3 7 10" xfId="35892" xr:uid="{A3BA6CDE-5925-4764-B570-7A39CB9736D9}"/>
    <cellStyle name="Input 2 3 7 11" xfId="38334" xr:uid="{2561498C-3EC3-4B5A-B9C7-1085264D8A42}"/>
    <cellStyle name="Input 2 3 7 12" xfId="40930" xr:uid="{9DC40BDC-D3BE-4E52-9137-19BC1220F9DF}"/>
    <cellStyle name="Input 2 3 7 2" xfId="15013" xr:uid="{6286C0F0-7E20-438C-B912-A6CEF4E47672}"/>
    <cellStyle name="Input 2 3 7 3" xfId="17786" xr:uid="{63FA6D25-17D9-48DA-ADD9-1D0A8EF04956}"/>
    <cellStyle name="Input 2 3 7 4" xfId="20409" xr:uid="{32149506-446C-4A1C-A6E1-943C05532364}"/>
    <cellStyle name="Input 2 3 7 5" xfId="23269" xr:uid="{B3E27997-9C44-4DB6-8A9B-D1E2DCB37188}"/>
    <cellStyle name="Input 2 3 7 6" xfId="25826" xr:uid="{01FD63A7-A27A-45A0-AD8A-BFE7012DAF5D}"/>
    <cellStyle name="Input 2 3 7 7" xfId="28427" xr:uid="{803438CA-2664-446D-8AEF-F5409EC0A7B4}"/>
    <cellStyle name="Input 2 3 7 8" xfId="31102" xr:uid="{E04250E7-C88D-4DC4-8DC0-76F55667ADF4}"/>
    <cellStyle name="Input 2 3 7 9" xfId="33501" xr:uid="{A0618545-229C-45CE-ABCE-443E7986A4B1}"/>
    <cellStyle name="Input 2 3 8" xfId="13270" xr:uid="{85A97FEC-A7FC-401E-B6EF-83C37EA3F6EF}"/>
    <cellStyle name="Input 2 3 8 10" xfId="36996" xr:uid="{6CCB387D-2D0F-44AA-A297-148516ACA9C7}"/>
    <cellStyle name="Input 2 3 8 11" xfId="39488" xr:uid="{00B7D9AA-9AC6-4F4F-8DA8-4D620BD5184C}"/>
    <cellStyle name="Input 2 3 8 12" xfId="42135" xr:uid="{A387DD4D-557D-46E3-90D2-FCEDE503F3E6}"/>
    <cellStyle name="Input 2 3 8 2" xfId="16291" xr:uid="{1873EC0A-9C76-43F5-8611-CCB6B41384EA}"/>
    <cellStyle name="Input 2 3 8 3" xfId="19032" xr:uid="{DCBD1FE2-8BB7-4892-9EFB-17AB9A5591FC}"/>
    <cellStyle name="Input 2 3 8 4" xfId="21705" xr:uid="{1285DB27-BEDE-4E0E-A1E2-F521E3004768}"/>
    <cellStyle name="Input 2 3 8 5" xfId="24528" xr:uid="{87D0156F-D01C-407C-ACF0-28D87E90E40F}"/>
    <cellStyle name="Input 2 3 8 6" xfId="27096" xr:uid="{EC0574F7-9D02-4EDD-8DAE-CCBAA7993F21}"/>
    <cellStyle name="Input 2 3 8 7" xfId="29643" xr:uid="{7B5F2E34-AF72-465A-BA8F-5A76FF9FE0CD}"/>
    <cellStyle name="Input 2 3 8 8" xfId="32158" xr:uid="{66D8D3FB-3D83-43DA-9FCC-63AC076A1694}"/>
    <cellStyle name="Input 2 3 8 9" xfId="34557" xr:uid="{F7221552-BA71-4F13-90C0-6325EFE73455}"/>
    <cellStyle name="Input 2 3 9" xfId="13313" xr:uid="{8185510F-7617-4322-8963-09A428024363}"/>
    <cellStyle name="Input 2 3 9 10" xfId="37036" xr:uid="{2F644081-1514-4E4A-92E0-A020569FC3DA}"/>
    <cellStyle name="Input 2 3 9 11" xfId="39529" xr:uid="{FBA9C2BD-6083-4A0E-AF81-0AF7E0CC88B0}"/>
    <cellStyle name="Input 2 3 9 12" xfId="42176" xr:uid="{A4189EA4-8B88-4DCC-8319-8873404A004E}"/>
    <cellStyle name="Input 2 3 9 2" xfId="16334" xr:uid="{2EFA9617-A241-4BEE-ACEB-FA6EE60FA74D}"/>
    <cellStyle name="Input 2 3 9 3" xfId="19074" xr:uid="{09552C37-B49D-41EC-9847-90B3BC439791}"/>
    <cellStyle name="Input 2 3 9 4" xfId="21748" xr:uid="{81F20DBB-7E37-4DDE-95AB-1C9B3D555B06}"/>
    <cellStyle name="Input 2 3 9 5" xfId="24571" xr:uid="{586CECD5-BBAB-4BA3-8E43-785D307A4F6F}"/>
    <cellStyle name="Input 2 3 9 6" xfId="27139" xr:uid="{CBA92E74-C57B-450D-9F89-8D99397C7B26}"/>
    <cellStyle name="Input 2 3 9 7" xfId="29686" xr:uid="{A9F8FE2B-7DEB-4D75-8589-0A41E3EE47E3}"/>
    <cellStyle name="Input 2 3 9 8" xfId="32200" xr:uid="{1B106752-0865-4084-B812-2323AD54F508}"/>
    <cellStyle name="Input 2 3 9 9" xfId="34600" xr:uid="{AD12A6A3-E5E1-4904-9338-2F4D63A00C47}"/>
    <cellStyle name="Input 2 4" xfId="2311" xr:uid="{00000000-0005-0000-0000-0000F31A0000}"/>
    <cellStyle name="Input 2 5" xfId="2312" xr:uid="{00000000-0005-0000-0000-0000F41A0000}"/>
    <cellStyle name="Input 2 6" xfId="2313" xr:uid="{00000000-0005-0000-0000-0000F51A0000}"/>
    <cellStyle name="Input 2 7" xfId="2314" xr:uid="{00000000-0005-0000-0000-0000F61A0000}"/>
    <cellStyle name="Input 2 8" xfId="2315" xr:uid="{00000000-0005-0000-0000-0000F71A0000}"/>
    <cellStyle name="Input 2 9" xfId="2316" xr:uid="{00000000-0005-0000-0000-0000F81A0000}"/>
    <cellStyle name="Input 3" xfId="2317" xr:uid="{00000000-0005-0000-0000-0000F91A0000}"/>
    <cellStyle name="InputBlueFont" xfId="2318" xr:uid="{00000000-0005-0000-0000-0000FA1A0000}"/>
    <cellStyle name="InputGen" xfId="2319" xr:uid="{00000000-0005-0000-0000-0000FB1A0000}"/>
    <cellStyle name="InputKeepColour" xfId="2320" xr:uid="{00000000-0005-0000-0000-0000FC1A0000}"/>
    <cellStyle name="InputKeepPale" xfId="2321" xr:uid="{00000000-0005-0000-0000-0000FD1A0000}"/>
    <cellStyle name="InputKeepPale 10" xfId="12939" xr:uid="{1169F7A1-B2F4-4496-A2C6-1B35B9D6D502}"/>
    <cellStyle name="InputKeepPale 10 2" xfId="21376" xr:uid="{0C42514D-439C-4104-9808-42F34DF1D998}"/>
    <cellStyle name="InputKeepPale 10 3" xfId="29321" xr:uid="{4700DCE0-5CFF-4327-A52A-86861CB068D3}"/>
    <cellStyle name="InputKeepPale 10 4" xfId="36700" xr:uid="{5C3FD31F-D313-453D-AA7B-FF993C12E134}"/>
    <cellStyle name="InputKeepPale 10 5" xfId="41817" xr:uid="{36B79710-3656-46E9-B546-38663A64019A}"/>
    <cellStyle name="InputKeepPale 11" xfId="12942" xr:uid="{3E238534-B77F-43DD-B4F1-98403D70071C}"/>
    <cellStyle name="InputKeepPale 11 2" xfId="21379" xr:uid="{B89D72F4-2CC5-46D9-873F-C5F79F709516}"/>
    <cellStyle name="InputKeepPale 11 3" xfId="29324" xr:uid="{57ACF39A-5B4B-49AF-9B0C-94C4ED486D0D}"/>
    <cellStyle name="InputKeepPale 11 4" xfId="36703" xr:uid="{7B8F7734-CFE5-4F37-93ED-8D744306B16B}"/>
    <cellStyle name="InputKeepPale 11 5" xfId="41820" xr:uid="{B0431B91-1958-4D92-8C53-E93CA23008DC}"/>
    <cellStyle name="InputKeepPale 12" xfId="12950" xr:uid="{CD9A171A-E32E-4B77-A262-A48151734A0B}"/>
    <cellStyle name="InputKeepPale 12 2" xfId="21387" xr:uid="{847A89F0-BDDF-4331-A1D6-0017B6B9F6D3}"/>
    <cellStyle name="InputKeepPale 12 3" xfId="29332" xr:uid="{BB897DAB-D328-4608-AF9E-FEC44014BCDE}"/>
    <cellStyle name="InputKeepPale 12 4" xfId="36711" xr:uid="{341848B2-450D-4D34-95F7-AB5A39B44346}"/>
    <cellStyle name="InputKeepPale 12 5" xfId="41828" xr:uid="{C7610EE0-359C-42E5-A140-3E272E55AF83}"/>
    <cellStyle name="InputKeepPale 13" xfId="12970" xr:uid="{19D05124-3B57-42C0-8C01-DFD34ABB4D70}"/>
    <cellStyle name="InputKeepPale 13 2" xfId="21407" xr:uid="{B92F4B01-57E1-4418-9C04-7FE512CB2169}"/>
    <cellStyle name="InputKeepPale 13 3" xfId="29352" xr:uid="{43ABCC9D-A5CB-4C61-8892-2CC57A9BADAB}"/>
    <cellStyle name="InputKeepPale 13 4" xfId="36728" xr:uid="{4D3E9BAF-139C-4407-B891-ADC8E4C4DEFB}"/>
    <cellStyle name="InputKeepPale 13 5" xfId="41848" xr:uid="{1793AA78-4CBB-47E5-B6FC-1043A1207E7E}"/>
    <cellStyle name="InputKeepPale 14" xfId="10197" xr:uid="{074F1C73-D475-4F0C-9F68-194BAD89D1AA}"/>
    <cellStyle name="InputKeepPale 15" xfId="9831" xr:uid="{3517C6BE-2F02-41E2-AB67-B46A182DF981}"/>
    <cellStyle name="InputKeepPale 16" xfId="10196" xr:uid="{3D2A1782-5EC5-42BB-AF4B-9FC96A5C947F}"/>
    <cellStyle name="InputKeepPale 17" xfId="10195" xr:uid="{C4201544-6CCD-4B9A-AB54-2C1D561BAB23}"/>
    <cellStyle name="InputKeepPale 2" xfId="11454" xr:uid="{90FA9D33-A35D-4A1F-9B90-DEB67603F95F}"/>
    <cellStyle name="InputKeepPale 2 2" xfId="10066" xr:uid="{7D540213-B862-44A4-8ED7-D59562AC5826}"/>
    <cellStyle name="InputKeepPale 2 3" xfId="10370" xr:uid="{24CAE221-987D-42B1-BC6D-EEC5E6EB8605}"/>
    <cellStyle name="InputKeepPale 2 4" xfId="17469" xr:uid="{27C87694-995A-400F-BE4A-65BCB61D9F33}"/>
    <cellStyle name="InputKeepPale 2 5" xfId="26942" xr:uid="{605EAD0E-F924-470C-82C0-19E28A225B80}"/>
    <cellStyle name="InputKeepPale 3" xfId="11614" xr:uid="{671D98C6-6B41-45DB-AE4E-700B05892ACB}"/>
    <cellStyle name="InputKeepPale 3 2" xfId="20067" xr:uid="{FA5EA104-81E9-412B-B375-35BC36E42D96}"/>
    <cellStyle name="InputKeepPale 3 3" xfId="28100" xr:uid="{23A5FAD3-B1BC-4C74-8C40-D2D543B9B030}"/>
    <cellStyle name="InputKeepPale 3 4" xfId="35581" xr:uid="{9854D2BD-7610-45FB-8A43-8DCF0538F885}"/>
    <cellStyle name="InputKeepPale 3 5" xfId="40599" xr:uid="{4A555385-D3E6-4E16-934D-1D32B0FF933D}"/>
    <cellStyle name="InputKeepPale 4" xfId="11615" xr:uid="{0C53D87D-9462-4F60-9E43-65DFA363ACBF}"/>
    <cellStyle name="InputKeepPale 4 2" xfId="20068" xr:uid="{049E57DD-558E-46C0-A15D-DE6A7B44391E}"/>
    <cellStyle name="InputKeepPale 4 3" xfId="28101" xr:uid="{D0AFF638-E39A-41C3-AD90-EEBFDF360566}"/>
    <cellStyle name="InputKeepPale 4 4" xfId="35582" xr:uid="{E393B418-E7D5-473D-8613-C1342A4836AD}"/>
    <cellStyle name="InputKeepPale 4 5" xfId="40600" xr:uid="{D9017ED4-3DE6-4E93-AD44-8AC3D768DB61}"/>
    <cellStyle name="InputKeepPale 5" xfId="11617" xr:uid="{E8983E57-0FE0-4BD9-84C6-B44AAE363AE3}"/>
    <cellStyle name="InputKeepPale 5 2" xfId="20070" xr:uid="{6DC081F1-B353-4A5E-AF0A-1ED3FB556554}"/>
    <cellStyle name="InputKeepPale 5 3" xfId="28103" xr:uid="{2B07B248-B1A0-455A-9C12-A8AD96F4757D}"/>
    <cellStyle name="InputKeepPale 5 4" xfId="35584" xr:uid="{17CF1FBF-0907-4539-8EAB-471FAC4B6E31}"/>
    <cellStyle name="InputKeepPale 5 5" xfId="40602" xr:uid="{0FE4925F-1DDA-4BD8-8A3D-17626719FF91}"/>
    <cellStyle name="InputKeepPale 6" xfId="11492" xr:uid="{0F4DAC38-6503-4A8D-801B-B06DF51FB09B}"/>
    <cellStyle name="InputKeepPale 6 2" xfId="10109" xr:uid="{B4F7FAA1-733C-48DC-A9E7-83A10686A60C}"/>
    <cellStyle name="InputKeepPale 6 3" xfId="10651" xr:uid="{2644C29D-50DE-4B6B-92D2-B8445771A275}"/>
    <cellStyle name="InputKeepPale 6 4" xfId="20759" xr:uid="{E42E67C2-6F8E-4660-8B40-8850A67FBDC8}"/>
    <cellStyle name="InputKeepPale 6 5" xfId="40496" xr:uid="{90C9A06A-FBBC-4C7A-A58C-FDD35E0248AF}"/>
    <cellStyle name="InputKeepPale 7" xfId="12532" xr:uid="{5F98297D-965A-419F-B967-7E6E11AE85D3}"/>
    <cellStyle name="InputKeepPale 7 2" xfId="20979" xr:uid="{025BF6DD-1DAB-42A9-AE34-95E1F6AAD57D}"/>
    <cellStyle name="InputKeepPale 7 3" xfId="28972" xr:uid="{1ECD9967-3458-46CB-8955-36B8C5CC1137}"/>
    <cellStyle name="InputKeepPale 7 4" xfId="36390" xr:uid="{39A3AF1B-9D2A-43F5-BC92-75C4BBE9A651}"/>
    <cellStyle name="InputKeepPale 7 5" xfId="41471" xr:uid="{B9E836E4-D665-4FFB-B780-28894F7BB354}"/>
    <cellStyle name="InputKeepPale 8" xfId="12907" xr:uid="{E96B4BC1-65D2-43C2-A63F-F83DBFE3D97A}"/>
    <cellStyle name="InputKeepPale 8 2" xfId="21345" xr:uid="{36FC5C74-7F26-4144-939F-9AE1B811E1CF}"/>
    <cellStyle name="InputKeepPale 8 3" xfId="29291" xr:uid="{ECF44ABD-0C6D-46FA-BC7C-522212AE1F83}"/>
    <cellStyle name="InputKeepPale 8 4" xfId="36675" xr:uid="{907FB3B8-4E0C-478D-B438-7BD3F408E39C}"/>
    <cellStyle name="InputKeepPale 8 5" xfId="41787" xr:uid="{776EB223-5591-45CC-ABAD-D1AF12DE27E9}"/>
    <cellStyle name="InputKeepPale 9" xfId="12571" xr:uid="{5D3CECCA-D4A1-4E9D-971B-5D5C934790C7}"/>
    <cellStyle name="InputKeepPale 9 2" xfId="21018" xr:uid="{BBD0B774-818E-4F72-9447-5B1805C2C72A}"/>
    <cellStyle name="InputKeepPale 9 3" xfId="29011" xr:uid="{2F4BE9BA-F44F-47EF-A3B8-3C8677C40DFC}"/>
    <cellStyle name="InputKeepPale 9 4" xfId="36426" xr:uid="{B513E7C3-DF6A-4B7C-A4F6-665F97613A3D}"/>
    <cellStyle name="InputKeepPale 9 5" xfId="41510" xr:uid="{1964D463-F507-4EE7-8B1C-18820DB9880B}"/>
    <cellStyle name="InputVariColour" xfId="2322" xr:uid="{00000000-0005-0000-0000-0000FE1A0000}"/>
    <cellStyle name="Integer" xfId="2323" xr:uid="{00000000-0005-0000-0000-0000FF1A0000}"/>
    <cellStyle name="Invisible" xfId="2324" xr:uid="{00000000-0005-0000-0000-0000001B0000}"/>
    <cellStyle name="Item" xfId="2325" xr:uid="{00000000-0005-0000-0000-0000011B0000}"/>
    <cellStyle name="Items_Obligatory" xfId="2326" xr:uid="{00000000-0005-0000-0000-0000021B0000}"/>
    <cellStyle name="ItemTypeClass" xfId="2327" xr:uid="{00000000-0005-0000-0000-0000031B0000}"/>
    <cellStyle name="ItemTypeClass 10" xfId="11467" xr:uid="{B842B7BC-FCE0-4103-8005-EC6E23C128DF}"/>
    <cellStyle name="ItemTypeClass 10 10" xfId="20131" xr:uid="{06A5ABEA-CFFE-408E-A407-51E552D3F5DB}"/>
    <cellStyle name="ItemTypeClass 10 11" xfId="24018" xr:uid="{F63B186E-DA82-4858-925A-E5324BC77FAE}"/>
    <cellStyle name="ItemTypeClass 10 12" xfId="26980" xr:uid="{8E9B5255-4B83-48B6-875C-06EDFCD6166F}"/>
    <cellStyle name="ItemTypeClass 10 2" xfId="14538" xr:uid="{68F9C55E-01AC-46A3-AD3B-C83FB0B1BBDA}"/>
    <cellStyle name="ItemTypeClass 10 3" xfId="17304" xr:uid="{13102DB6-CCB8-461A-897A-133F5E0FF1ED}"/>
    <cellStyle name="ItemTypeClass 10 4" xfId="10086" xr:uid="{CA0CDCB2-EF0E-4626-98A1-D3842AF25DE6}"/>
    <cellStyle name="ItemTypeClass 10 5" xfId="22793" xr:uid="{9F8F32A1-8D00-44DF-A10C-7FC7CC26F71B}"/>
    <cellStyle name="ItemTypeClass 10 6" xfId="10929" xr:uid="{58854291-DC88-4142-BAB9-573835BD8FF0}"/>
    <cellStyle name="ItemTypeClass 10 7" xfId="10628" xr:uid="{38D1BAE3-FA12-466C-84CF-B6732061C9BD}"/>
    <cellStyle name="ItemTypeClass 10 8" xfId="30670" xr:uid="{AF1DB6D1-2329-451B-8E56-B049364F5C45}"/>
    <cellStyle name="ItemTypeClass 10 9" xfId="18559" xr:uid="{48E47565-2681-4A6B-85D2-23CC45B8EB1F}"/>
    <cellStyle name="ItemTypeClass 11" xfId="11613" xr:uid="{D0558B1C-9AE8-4DD0-B488-03CE923803FB}"/>
    <cellStyle name="ItemTypeClass 11 10" xfId="35580" xr:uid="{3A7EC62E-93CC-4091-9147-23CF20447F6B}"/>
    <cellStyle name="ItemTypeClass 11 11" xfId="38012" xr:uid="{DBB6154A-D20C-40FF-A1ED-BA80A10055F4}"/>
    <cellStyle name="ItemTypeClass 11 12" xfId="40598" xr:uid="{EC433970-184A-4334-BC3C-21B1ED05DFA8}"/>
    <cellStyle name="ItemTypeClass 11 2" xfId="14669" xr:uid="{8D10CE0D-6439-44D2-806F-C6FE50720E24}"/>
    <cellStyle name="ItemTypeClass 11 3" xfId="17444" xr:uid="{DDEFFBA0-E8C0-4E8C-BD18-600BE562C063}"/>
    <cellStyle name="ItemTypeClass 11 4" xfId="20066" xr:uid="{E111F6A4-879A-4457-B6AA-8E93954417EE}"/>
    <cellStyle name="ItemTypeClass 11 5" xfId="22934" xr:uid="{1C164854-9FBD-4149-9D7C-CF5C31C2A38E}"/>
    <cellStyle name="ItemTypeClass 11 6" xfId="11081" xr:uid="{A1933105-E7AD-4AEC-8270-E548F6B88D15}"/>
    <cellStyle name="ItemTypeClass 11 7" xfId="28099" xr:uid="{02D1B3DD-B6E7-4C33-BD2C-D2666F4807BB}"/>
    <cellStyle name="ItemTypeClass 11 8" xfId="30776" xr:uid="{E7458F1C-5E72-490D-A68F-9DCA2606607A}"/>
    <cellStyle name="ItemTypeClass 11 9" xfId="33178" xr:uid="{0AE913E8-AAA1-4E0A-BE09-EC0A3E0E0908}"/>
    <cellStyle name="ItemTypeClass 12" xfId="11475" xr:uid="{054E240A-29CF-4D21-819F-8F5F6F11CB26}"/>
    <cellStyle name="ItemTypeClass 12 10" xfId="20299" xr:uid="{3895883E-7860-4998-879D-DDF1A46B17D1}"/>
    <cellStyle name="ItemTypeClass 12 11" xfId="24035" xr:uid="{095C09AF-F44C-4E32-A949-86901AE916E0}"/>
    <cellStyle name="ItemTypeClass 12 12" xfId="26835" xr:uid="{3DEB6FBB-78C3-4B2B-AE3B-33146A21DD9C}"/>
    <cellStyle name="ItemTypeClass 12 2" xfId="14546" xr:uid="{9A2821CD-E6E2-40C3-9635-5606B609A43E}"/>
    <cellStyle name="ItemTypeClass 12 3" xfId="17312" xr:uid="{D26DD697-3A4F-4372-9B7F-D0809C61A0A9}"/>
    <cellStyle name="ItemTypeClass 12 4" xfId="10093" xr:uid="{1A171E40-3769-49D3-865E-CF78CF71BB3B}"/>
    <cellStyle name="ItemTypeClass 12 5" xfId="22801" xr:uid="{4B4129AD-E0E8-472B-82E3-ADB41804B19F}"/>
    <cellStyle name="ItemTypeClass 12 6" xfId="10937" xr:uid="{513B6596-1AD3-4166-A736-F5D732486AD9}"/>
    <cellStyle name="ItemTypeClass 12 7" xfId="10634" xr:uid="{DA786E6F-B4EA-44AD-94D3-9A7249E785FE}"/>
    <cellStyle name="ItemTypeClass 12 8" xfId="30674" xr:uid="{D6D19823-C3D5-4008-8C44-D34D8BBC5C38}"/>
    <cellStyle name="ItemTypeClass 12 9" xfId="18575" xr:uid="{B97EA07C-D003-4671-A343-466AA2E19E86}"/>
    <cellStyle name="ItemTypeClass 13" xfId="11480" xr:uid="{56642BF2-C643-43D5-A088-3D6E1C21540F}"/>
    <cellStyle name="ItemTypeClass 13 10" xfId="20501" xr:uid="{8B5DEB18-443C-4367-8A84-D529B9C9F310}"/>
    <cellStyle name="ItemTypeClass 13 11" xfId="24052" xr:uid="{CB52ED8C-CEE9-4A06-A9A7-15365397366C}"/>
    <cellStyle name="ItemTypeClass 13 12" xfId="40484" xr:uid="{CD440EB6-ABF9-4166-A5D6-E0E3D0C2630A}"/>
    <cellStyle name="ItemTypeClass 13 2" xfId="14550" xr:uid="{4D2E6EDF-BD34-4174-A358-0F748D0A3C80}"/>
    <cellStyle name="ItemTypeClass 13 3" xfId="17317" xr:uid="{D581CDA4-7C2F-4C5E-8CF5-75408AC3B898}"/>
    <cellStyle name="ItemTypeClass 13 4" xfId="10098" xr:uid="{B944328A-A2F0-46EE-A5A7-E31B91037546}"/>
    <cellStyle name="ItemTypeClass 13 5" xfId="22806" xr:uid="{DAB6EF25-DF88-40D4-9620-F42697F039F0}"/>
    <cellStyle name="ItemTypeClass 13 6" xfId="10942" xr:uid="{6660D893-CE36-4148-AE86-254DF2C87793}"/>
    <cellStyle name="ItemTypeClass 13 7" xfId="10639" xr:uid="{DCB06DA2-4F3D-47DD-8F55-9355CDCAF374}"/>
    <cellStyle name="ItemTypeClass 13 8" xfId="30679" xr:uid="{9905C9FC-8A9A-4433-AA52-608559E491FD}"/>
    <cellStyle name="ItemTypeClass 13 9" xfId="18585" xr:uid="{30920203-6030-4020-BD2F-E3ECA26B4E07}"/>
    <cellStyle name="ItemTypeClass 14" xfId="11487" xr:uid="{D8033172-3A0B-4595-A3F0-6AEDBB254F25}"/>
    <cellStyle name="ItemTypeClass 14 10" xfId="29645" xr:uid="{397DC2AD-44E4-4100-A0BA-6B33366D76DC}"/>
    <cellStyle name="ItemTypeClass 14 11" xfId="24063" xr:uid="{580674FE-5703-4A38-BC9C-DE9407CDEAB2}"/>
    <cellStyle name="ItemTypeClass 14 12" xfId="40491" xr:uid="{52A8E161-ADC1-4FED-B7AD-E41AA6E46C9E}"/>
    <cellStyle name="ItemTypeClass 14 2" xfId="14557" xr:uid="{73FE072D-EBF4-4BA3-88BB-D61BDB365ABF}"/>
    <cellStyle name="ItemTypeClass 14 3" xfId="17324" xr:uid="{B67776C4-2D7E-4614-BE82-904DEA3C7C14}"/>
    <cellStyle name="ItemTypeClass 14 4" xfId="10105" xr:uid="{BE4A21E5-B923-4C0B-93BB-678BEF910647}"/>
    <cellStyle name="ItemTypeClass 14 5" xfId="22813" xr:uid="{F3FD23BF-78C3-464A-BC55-FA956971BE1C}"/>
    <cellStyle name="ItemTypeClass 14 6" xfId="10949" xr:uid="{F4897D96-A899-47F2-AD0B-312628386B0B}"/>
    <cellStyle name="ItemTypeClass 14 7" xfId="10646" xr:uid="{DFF0C699-CC96-4ACB-A8EB-E74573DB41F6}"/>
    <cellStyle name="ItemTypeClass 14 8" xfId="30685" xr:uid="{A25AC058-DA59-4B1D-9749-513279C4B1ED}"/>
    <cellStyle name="ItemTypeClass 14 9" xfId="18596" xr:uid="{0FE7E726-6D30-4CFF-8950-322F17CCF40F}"/>
    <cellStyle name="ItemTypeClass 15" xfId="12480" xr:uid="{9CA3604C-E40C-4187-8E25-3C13AD46FD13}"/>
    <cellStyle name="ItemTypeClass 15 10" xfId="36340" xr:uid="{C2FF01F9-05DC-494A-AB47-156F05B14D81}"/>
    <cellStyle name="ItemTypeClass 15 11" xfId="38825" xr:uid="{E40C6BA9-091E-4D5F-9E5F-0CFE0E63A7F2}"/>
    <cellStyle name="ItemTypeClass 15 12" xfId="41421" xr:uid="{09EB781D-C40B-41FB-8958-B42730A15603}"/>
    <cellStyle name="ItemTypeClass 15 2" xfId="15507" xr:uid="{169F70C6-0FD3-4823-8F68-4D586778EB21}"/>
    <cellStyle name="ItemTypeClass 15 3" xfId="18297" xr:uid="{8BC3F142-DE07-4046-8580-03628F2D4F92}"/>
    <cellStyle name="ItemTypeClass 15 4" xfId="20927" xr:uid="{E0E9D774-474B-4C0F-B482-C9CEE4A1E24D}"/>
    <cellStyle name="ItemTypeClass 15 5" xfId="23785" xr:uid="{DF68656F-CFC2-443B-BF90-7D5B63264B93}"/>
    <cellStyle name="ItemTypeClass 15 6" xfId="26327" xr:uid="{9DEE9963-D332-491D-A2D0-14C4B1BBC1F0}"/>
    <cellStyle name="ItemTypeClass 15 7" xfId="28920" xr:uid="{029AD118-8D97-4ACA-8EB7-459D4A9AC8C5}"/>
    <cellStyle name="ItemTypeClass 15 8" xfId="31550" xr:uid="{94ABF97E-89B1-455B-9B50-F2255193809D}"/>
    <cellStyle name="ItemTypeClass 15 9" xfId="33949" xr:uid="{EC7BF716-3809-43BF-946B-AF095B4BBBFA}"/>
    <cellStyle name="ItemTypeClass 16" xfId="12894" xr:uid="{4E10548A-C78A-45F9-8A59-79737370E344}"/>
    <cellStyle name="ItemTypeClass 16 10" xfId="36663" xr:uid="{DA5BE987-68A5-4C76-B027-9B6F9960D8AC}"/>
    <cellStyle name="ItemTypeClass 16 11" xfId="39154" xr:uid="{1E8884BE-201B-4D7A-A5FF-EDABF74C6451}"/>
    <cellStyle name="ItemTypeClass 16 12" xfId="41774" xr:uid="{0E08903E-4FAA-457F-81EB-06F466A93134}"/>
    <cellStyle name="ItemTypeClass 16 2" xfId="15919" xr:uid="{74657218-4CA0-49DB-B03B-304CB0110434}"/>
    <cellStyle name="ItemTypeClass 16 3" xfId="18681" xr:uid="{0B2AC70C-B40A-46D6-A818-F9EC7C86F48A}"/>
    <cellStyle name="ItemTypeClass 16 4" xfId="21332" xr:uid="{559D3278-F387-43D1-9400-014F2293B11B}"/>
    <cellStyle name="ItemTypeClass 16 5" xfId="24185" xr:uid="{7B270B39-9879-41B2-B001-E193F7F3E0B5}"/>
    <cellStyle name="ItemTypeClass 16 6" xfId="26728" xr:uid="{4A3E0B9D-7B03-4111-BC69-525EBD56F3B2}"/>
    <cellStyle name="ItemTypeClass 16 7" xfId="29278" xr:uid="{DE9CE7E7-2122-4F27-BFD1-F821F4431714}"/>
    <cellStyle name="ItemTypeClass 16 8" xfId="31849" xr:uid="{EDB1C29C-8E04-4479-A600-330D68998A6A}"/>
    <cellStyle name="ItemTypeClass 16 9" xfId="34250" xr:uid="{DAE38784-7CBD-44AF-9798-AE400B35A1B2}"/>
    <cellStyle name="ItemTypeClass 17" xfId="12530" xr:uid="{1AE61C21-5662-45E2-9D33-D555E911F087}"/>
    <cellStyle name="ItemTypeClass 17 10" xfId="36388" xr:uid="{DA4E1087-5668-4766-8A88-AB31B946547D}"/>
    <cellStyle name="ItemTypeClass 17 11" xfId="38873" xr:uid="{4E144087-361A-45DC-B64D-9809960B6234}"/>
    <cellStyle name="ItemTypeClass 17 12" xfId="41469" xr:uid="{CEB6E84D-FF83-4DC5-A8C3-CE805047A687}"/>
    <cellStyle name="ItemTypeClass 17 2" xfId="15557" xr:uid="{DAA4E577-ABA7-466E-913F-11AA9288CBF4}"/>
    <cellStyle name="ItemTypeClass 17 3" xfId="18347" xr:uid="{EE3119C8-4023-4B73-B516-21A032F1F7F2}"/>
    <cellStyle name="ItemTypeClass 17 4" xfId="20977" xr:uid="{0CB04B2D-3D93-42C4-809F-9E33EB39BF4B}"/>
    <cellStyle name="ItemTypeClass 17 5" xfId="23835" xr:uid="{589FDA0B-969E-47AE-AD1A-7980BD55A32A}"/>
    <cellStyle name="ItemTypeClass 17 6" xfId="26377" xr:uid="{190BFB09-BB11-4672-8AA7-76E371C34F41}"/>
    <cellStyle name="ItemTypeClass 17 7" xfId="28970" xr:uid="{B7933061-8CEF-4427-A059-12319ADB9628}"/>
    <cellStyle name="ItemTypeClass 17 8" xfId="31598" xr:uid="{BF34558D-5D71-4EFD-9D03-E12D2C1C5B1D}"/>
    <cellStyle name="ItemTypeClass 17 9" xfId="33997" xr:uid="{46C30CBD-DDB8-4D4D-9000-1B71084D17E2}"/>
    <cellStyle name="ItemTypeClass 18" xfId="12889" xr:uid="{B3CF7A27-D24B-436F-9FE0-5BAD8854A069}"/>
    <cellStyle name="ItemTypeClass 18 10" xfId="36658" xr:uid="{C1511F0B-A124-4517-8F7C-41322F483F6B}"/>
    <cellStyle name="ItemTypeClass 18 11" xfId="39149" xr:uid="{730852E7-59D2-4C04-A974-FAC02BE1E073}"/>
    <cellStyle name="ItemTypeClass 18 12" xfId="41769" xr:uid="{F5ADCDC8-33C8-43E6-8075-DC304E95C9CC}"/>
    <cellStyle name="ItemTypeClass 18 2" xfId="15914" xr:uid="{09E39A41-CF7B-4CCA-9A5B-DFFF0187AAEA}"/>
    <cellStyle name="ItemTypeClass 18 3" xfId="18676" xr:uid="{1F2759EE-E0D9-4349-B17E-A5951AC9CC01}"/>
    <cellStyle name="ItemTypeClass 18 4" xfId="21327" xr:uid="{D43F5185-EC58-4622-9039-EFFB150EC51E}"/>
    <cellStyle name="ItemTypeClass 18 5" xfId="24180" xr:uid="{E8CD8983-2EDF-4833-A266-FF7D1181AB35}"/>
    <cellStyle name="ItemTypeClass 18 6" xfId="26723" xr:uid="{ABB4B0F4-F9D2-40E7-9044-08ABD4E4457B}"/>
    <cellStyle name="ItemTypeClass 18 7" xfId="29273" xr:uid="{8A492987-DB54-4EA9-8842-F8E741F7CD5D}"/>
    <cellStyle name="ItemTypeClass 18 8" xfId="31844" xr:uid="{CA92F0C3-6ED3-496B-B1E1-159AC97ED2B8}"/>
    <cellStyle name="ItemTypeClass 18 9" xfId="34245" xr:uid="{27D4AA6B-E7E5-472E-BD7E-F0C9B430944E}"/>
    <cellStyle name="ItemTypeClass 19" xfId="12892" xr:uid="{0B3433EF-8D5E-43AD-85A9-77E0BC803C71}"/>
    <cellStyle name="ItemTypeClass 19 10" xfId="36661" xr:uid="{89162EA0-C78F-4917-BD45-1530B7A2D707}"/>
    <cellStyle name="ItemTypeClass 19 11" xfId="39152" xr:uid="{BFB44EA8-8A94-4532-B96E-49E046336589}"/>
    <cellStyle name="ItemTypeClass 19 12" xfId="41772" xr:uid="{8122B3AC-69D2-4C92-BECD-B4E149387595}"/>
    <cellStyle name="ItemTypeClass 19 2" xfId="15917" xr:uid="{41449FD1-98B3-47BD-9EFC-DDD184629D53}"/>
    <cellStyle name="ItemTypeClass 19 3" xfId="18679" xr:uid="{68BE55FC-6652-43A1-BA9B-ED3D27E596CB}"/>
    <cellStyle name="ItemTypeClass 19 4" xfId="21330" xr:uid="{66B8633A-6B0B-44F8-A927-A323BE17DF56}"/>
    <cellStyle name="ItemTypeClass 19 5" xfId="24183" xr:uid="{CE27A869-C078-4EFE-A6A4-34C84D78C7B6}"/>
    <cellStyle name="ItemTypeClass 19 6" xfId="26726" xr:uid="{35FCAE48-EAE0-4B99-B18E-75D8FBEAB127}"/>
    <cellStyle name="ItemTypeClass 19 7" xfId="29276" xr:uid="{5764080D-0A8B-4D08-B201-B3799A263EB1}"/>
    <cellStyle name="ItemTypeClass 19 8" xfId="31847" xr:uid="{73BB7FCB-0B55-48BC-B233-37B1AB273732}"/>
    <cellStyle name="ItemTypeClass 19 9" xfId="34248" xr:uid="{32530142-2B41-4B30-B2CF-4A2601421172}"/>
    <cellStyle name="ItemTypeClass 2" xfId="6861" xr:uid="{00000000-0005-0000-0000-0000041B0000}"/>
    <cellStyle name="ItemTypeClass 2 10" xfId="11443" xr:uid="{C16768CD-795F-4E9C-8919-EA66EDB2B382}"/>
    <cellStyle name="ItemTypeClass 2 10 10" xfId="14732" xr:uid="{82F2BDFB-117C-47EC-B78C-993DA7AC3E1B}"/>
    <cellStyle name="ItemTypeClass 2 10 11" xfId="23927" xr:uid="{0CC10951-EB41-4FD9-9945-A67A295298E4}"/>
    <cellStyle name="ItemTypeClass 2 10 12" xfId="26863" xr:uid="{E56611AA-2383-472F-8D37-46A04371A467}"/>
    <cellStyle name="ItemTypeClass 2 10 2" xfId="14514" xr:uid="{0B8C4097-A7C6-42BE-8731-4FA75C21E490}"/>
    <cellStyle name="ItemTypeClass 2 10 3" xfId="10616" xr:uid="{EC302933-5CB2-4B7D-A28F-BCC591E1EA08}"/>
    <cellStyle name="ItemTypeClass 2 10 4" xfId="10056" xr:uid="{F7665713-BEF1-4C1A-8638-48D844C38D61}"/>
    <cellStyle name="ItemTypeClass 2 10 5" xfId="22771" xr:uid="{D9C57CF1-04D3-42C4-BD22-B357D56F09B7}"/>
    <cellStyle name="ItemTypeClass 2 10 6" xfId="10906" xr:uid="{3E0CE432-EDD5-4D07-A16C-7DF5E154E322}"/>
    <cellStyle name="ItemTypeClass 2 10 7" xfId="10359" xr:uid="{20BBED14-6645-485E-98A1-0A9832FACD5D}"/>
    <cellStyle name="ItemTypeClass 2 10 8" xfId="30648" xr:uid="{918AE4D1-04C9-4BF2-95C2-25BE84234D14}"/>
    <cellStyle name="ItemTypeClass 2 10 9" xfId="18474" xr:uid="{1161D1E5-2396-4F96-BBD1-2AE4823B6AA7}"/>
    <cellStyle name="ItemTypeClass 2 11" xfId="11590" xr:uid="{C1FE20FC-B88A-4418-B2FC-1706A81B708D}"/>
    <cellStyle name="ItemTypeClass 2 11 10" xfId="35560" xr:uid="{B9772288-FF97-41B9-A1AE-5DB746E1925C}"/>
    <cellStyle name="ItemTypeClass 2 11 11" xfId="24416" xr:uid="{1DCB5DD5-3597-49AC-9EA6-84E9466E1FBB}"/>
    <cellStyle name="ItemTypeClass 2 11 12" xfId="40577" xr:uid="{7843C4F9-5984-4BD4-A86A-EF2620086C30}"/>
    <cellStyle name="ItemTypeClass 2 11 2" xfId="14646" xr:uid="{7D3098B1-7EF3-4763-BFFB-242C11AA0256}"/>
    <cellStyle name="ItemTypeClass 2 11 3" xfId="17422" xr:uid="{5D9AAB06-F0A0-493B-A6AC-2427E0496199}"/>
    <cellStyle name="ItemTypeClass 2 11 4" xfId="20043" xr:uid="{722FF359-A6EE-46D5-B05B-7620AC94AED6}"/>
    <cellStyle name="ItemTypeClass 2 11 5" xfId="22912" xr:uid="{90BC77E0-BF2E-4697-8D61-5A7775D0A6F3}"/>
    <cellStyle name="ItemTypeClass 2 11 6" xfId="11048" xr:uid="{79920487-C03D-4046-89FA-95FF2CD6775A}"/>
    <cellStyle name="ItemTypeClass 2 11 7" xfId="11195" xr:uid="{DCF7FE63-3CFD-4DEC-B7E0-4A36D258C042}"/>
    <cellStyle name="ItemTypeClass 2 11 8" xfId="30753" xr:uid="{544D6445-8491-4D8A-A07B-B811708CD4B0}"/>
    <cellStyle name="ItemTypeClass 2 11 9" xfId="33157" xr:uid="{559A11D4-B9C6-4AFD-A3F5-2DA0BF1DBDDA}"/>
    <cellStyle name="ItemTypeClass 2 12" xfId="11446" xr:uid="{5C2799D8-9DB0-4DDE-823B-5EBBCE95EF23}"/>
    <cellStyle name="ItemTypeClass 2 12 10" xfId="14735" xr:uid="{729F219C-F5AB-49FC-85C8-C770BD130EA3}"/>
    <cellStyle name="ItemTypeClass 2 12 11" xfId="23932" xr:uid="{1E9FA569-8B9A-4C54-9A29-065638674715}"/>
    <cellStyle name="ItemTypeClass 2 12 12" xfId="26875" xr:uid="{7D74C250-52BD-49D8-A399-2F5DB0B16699}"/>
    <cellStyle name="ItemTypeClass 2 12 2" xfId="14517" xr:uid="{B6D0316E-1371-4250-8DE7-9A0A5C8D645B}"/>
    <cellStyle name="ItemTypeClass 2 12 3" xfId="10619" xr:uid="{90A23E38-3F83-4CD6-BC81-85479B39C423}"/>
    <cellStyle name="ItemTypeClass 2 12 4" xfId="11230" xr:uid="{8B142A0B-0AC9-4271-B1D4-A9149AA831AB}"/>
    <cellStyle name="ItemTypeClass 2 12 5" xfId="22774" xr:uid="{771FE9B1-77A1-4A99-83DD-DD38F7D95D91}"/>
    <cellStyle name="ItemTypeClass 2 12 6" xfId="10909" xr:uid="{18C356A0-4AE5-4A15-9E11-1A7D8A29F786}"/>
    <cellStyle name="ItemTypeClass 2 12 7" xfId="10362" xr:uid="{89C971D8-05F1-41FD-995E-CD9C747AAC2C}"/>
    <cellStyle name="ItemTypeClass 2 12 8" xfId="30651" xr:uid="{4EAEFFCE-1040-4FC2-98A4-9BD5F249A68A}"/>
    <cellStyle name="ItemTypeClass 2 12 9" xfId="27118" xr:uid="{2850230B-F7BB-4AC9-B6F8-87131EC5736F}"/>
    <cellStyle name="ItemTypeClass 2 13" xfId="11596" xr:uid="{42AF6DD6-D0CD-4876-9B39-924A866BF5E1}"/>
    <cellStyle name="ItemTypeClass 2 13 10" xfId="35566" xr:uid="{58E949C8-F066-4295-BBD8-36954B2ED667}"/>
    <cellStyle name="ItemTypeClass 2 13 11" xfId="37996" xr:uid="{41B0D77A-6521-41E3-AD91-5427FA5DE49C}"/>
    <cellStyle name="ItemTypeClass 2 13 12" xfId="40583" xr:uid="{AF5CEDE1-0D2A-4FEF-8EBE-788F5A088FC2}"/>
    <cellStyle name="ItemTypeClass 2 13 2" xfId="14652" xr:uid="{3783D9FC-C7C1-4439-BEAA-92DCF6666FC5}"/>
    <cellStyle name="ItemTypeClass 2 13 3" xfId="17428" xr:uid="{835E6DE1-729E-4F10-8C99-CC6783AE6041}"/>
    <cellStyle name="ItemTypeClass 2 13 4" xfId="20049" xr:uid="{7BBBA3FC-8663-4B58-8533-814A7BE492C5}"/>
    <cellStyle name="ItemTypeClass 2 13 5" xfId="22918" xr:uid="{D680FB51-372D-4534-B2E5-4B5A5AB6997D}"/>
    <cellStyle name="ItemTypeClass 2 13 6" xfId="11054" xr:uid="{16876FFF-8081-426A-A207-8A3C01D14527}"/>
    <cellStyle name="ItemTypeClass 2 13 7" xfId="11201" xr:uid="{4592987F-2E84-497B-BC1B-033E88E62088}"/>
    <cellStyle name="ItemTypeClass 2 13 8" xfId="30759" xr:uid="{6971A92A-C68A-4DEE-9FB1-84B3DB84F78A}"/>
    <cellStyle name="ItemTypeClass 2 13 9" xfId="33163" xr:uid="{22554805-F29C-4151-95B3-6E96C005812C}"/>
    <cellStyle name="ItemTypeClass 2 14" xfId="11449" xr:uid="{EE06A86C-1AFB-4153-B4B6-108846E3C310}"/>
    <cellStyle name="ItemTypeClass 2 14 10" xfId="14747" xr:uid="{18C6AB2F-4910-4D7D-92CA-6D90DD03BFF2}"/>
    <cellStyle name="ItemTypeClass 2 14 11" xfId="32180" xr:uid="{BECE2C33-6008-4230-A521-9BCE1857208C}"/>
    <cellStyle name="ItemTypeClass 2 14 12" xfId="26878" xr:uid="{DA168B10-6C07-44DA-8123-AD9879CB77AE}"/>
    <cellStyle name="ItemTypeClass 2 14 2" xfId="14520" xr:uid="{29CC9AB6-B420-4F5C-87A0-C53A742C405F}"/>
    <cellStyle name="ItemTypeClass 2 14 3" xfId="10622" xr:uid="{6D839F2D-619A-4BA0-81E7-7310FE1ABD17}"/>
    <cellStyle name="ItemTypeClass 2 14 4" xfId="10061" xr:uid="{19983DED-BB38-4564-8E8C-780A68244CDA}"/>
    <cellStyle name="ItemTypeClass 2 14 5" xfId="22777" xr:uid="{E2771E57-EB01-426B-99F0-8333CDE4CB74}"/>
    <cellStyle name="ItemTypeClass 2 14 6" xfId="10912" xr:uid="{BE56F694-80BA-4A10-B71D-C4ACB7423344}"/>
    <cellStyle name="ItemTypeClass 2 14 7" xfId="10365" xr:uid="{D1A8B142-6FE3-479C-B31E-200A49CDC350}"/>
    <cellStyle name="ItemTypeClass 2 14 8" xfId="30654" xr:uid="{0D247299-4E5A-48DB-A4E4-938BA0C5C69C}"/>
    <cellStyle name="ItemTypeClass 2 14 9" xfId="18505" xr:uid="{97D1ACCD-3D87-40DE-BDC6-9E12E44F0C66}"/>
    <cellStyle name="ItemTypeClass 2 15" xfId="11593" xr:uid="{2E284635-C228-4481-858B-D5763A685A57}"/>
    <cellStyle name="ItemTypeClass 2 15 10" xfId="35563" xr:uid="{3390A468-3323-4390-816E-5AEE121A0367}"/>
    <cellStyle name="ItemTypeClass 2 15 11" xfId="37993" xr:uid="{1F787926-8207-4F46-A9FB-DB34C4FA65EF}"/>
    <cellStyle name="ItemTypeClass 2 15 12" xfId="40580" xr:uid="{C18D7DF5-161D-4ED5-9DB7-00B96B7B5734}"/>
    <cellStyle name="ItemTypeClass 2 15 2" xfId="14649" xr:uid="{A963A6C6-4E52-4342-AD3F-E91D4FC29B72}"/>
    <cellStyle name="ItemTypeClass 2 15 3" xfId="17425" xr:uid="{30369EF3-4687-4714-902B-230BD5F7BB75}"/>
    <cellStyle name="ItemTypeClass 2 15 4" xfId="20046" xr:uid="{3C8357E9-23A4-4FF2-997C-FCDEA4DC5FA2}"/>
    <cellStyle name="ItemTypeClass 2 15 5" xfId="22915" xr:uid="{F6240773-B2F0-40F0-B5F2-73A5D6232A98}"/>
    <cellStyle name="ItemTypeClass 2 15 6" xfId="11051" xr:uid="{16F54790-0CCB-4392-9FF3-1726154073C8}"/>
    <cellStyle name="ItemTypeClass 2 15 7" xfId="11198" xr:uid="{ACEB51CF-DD7B-46A6-B4BD-08602020E816}"/>
    <cellStyle name="ItemTypeClass 2 15 8" xfId="30756" xr:uid="{47B9D8E1-8DBB-40D3-81AD-A4EAA61FE675}"/>
    <cellStyle name="ItemTypeClass 2 15 9" xfId="33160" xr:uid="{82E7C53A-359A-49EF-B695-791B62372C3B}"/>
    <cellStyle name="ItemTypeClass 2 16" xfId="12881" xr:uid="{F498A5D8-DB82-4113-99A5-62A6FA8DD13B}"/>
    <cellStyle name="ItemTypeClass 2 16 10" xfId="36650" xr:uid="{F44F53F9-6FBF-4D1A-803E-B9618BE3DE7E}"/>
    <cellStyle name="ItemTypeClass 2 16 11" xfId="39141" xr:uid="{7FF275D1-32A2-40D1-A7FD-3F6E2D2C1C5A}"/>
    <cellStyle name="ItemTypeClass 2 16 12" xfId="41761" xr:uid="{3C7D0792-1628-4242-BE28-42B4797FD8C5}"/>
    <cellStyle name="ItemTypeClass 2 16 2" xfId="15906" xr:uid="{B4EE2054-744B-4785-9431-AA8904DB36C3}"/>
    <cellStyle name="ItemTypeClass 2 16 3" xfId="18668" xr:uid="{20EEED8C-2551-4D5E-9967-8B6DFDD7DC49}"/>
    <cellStyle name="ItemTypeClass 2 16 4" xfId="21319" xr:uid="{CC042F39-D984-491B-9E28-67909652EE16}"/>
    <cellStyle name="ItemTypeClass 2 16 5" xfId="24172" xr:uid="{F82B8A55-EE98-40E1-AA51-499584E711F2}"/>
    <cellStyle name="ItemTypeClass 2 16 6" xfId="26715" xr:uid="{1BA35A20-396D-42B5-9C4F-D567A01D3BCF}"/>
    <cellStyle name="ItemTypeClass 2 16 7" xfId="29265" xr:uid="{3970FB98-303F-4C1D-97F6-97794EA76916}"/>
    <cellStyle name="ItemTypeClass 2 16 8" xfId="31836" xr:uid="{6E21ED3C-5383-42A8-BD36-A95469EAFCD4}"/>
    <cellStyle name="ItemTypeClass 2 16 9" xfId="34237" xr:uid="{D182A77D-E5D7-4F08-B74D-B5A231C0A426}"/>
    <cellStyle name="ItemTypeClass 2 17" xfId="12540" xr:uid="{00D5590B-0D49-43AA-A43D-1DB5E2F24BF5}"/>
    <cellStyle name="ItemTypeClass 2 17 10" xfId="36397" xr:uid="{401F4AD6-689C-4329-A1CB-0C86769CCBE9}"/>
    <cellStyle name="ItemTypeClass 2 17 11" xfId="38882" xr:uid="{D7985C58-347B-4BBD-8CB3-14B83F4E0CD9}"/>
    <cellStyle name="ItemTypeClass 2 17 12" xfId="41479" xr:uid="{1887A81F-B843-4697-B1D4-198F3C8E9041}"/>
    <cellStyle name="ItemTypeClass 2 17 2" xfId="15566" xr:uid="{C7EFFCF9-1E21-4A5A-A355-5CCB7A5E2A37}"/>
    <cellStyle name="ItemTypeClass 2 17 3" xfId="18356" xr:uid="{5B6AD5A5-8CC9-4DD4-A21F-02D106700CA7}"/>
    <cellStyle name="ItemTypeClass 2 17 4" xfId="20987" xr:uid="{444ADA00-F95E-4849-AB1B-77B42E77CC69}"/>
    <cellStyle name="ItemTypeClass 2 17 5" xfId="23845" xr:uid="{EA37C9D3-18ED-4815-AB45-D1BD5B8A8380}"/>
    <cellStyle name="ItemTypeClass 2 17 6" xfId="26387" xr:uid="{043B1B61-E463-42C6-8289-298131C5E450}"/>
    <cellStyle name="ItemTypeClass 2 17 7" xfId="28980" xr:uid="{AB684AEC-A27E-456D-BA83-65B930D7B20C}"/>
    <cellStyle name="ItemTypeClass 2 17 8" xfId="31606" xr:uid="{93F19431-7CE3-4EEC-AB7B-2E5E5A9AF848}"/>
    <cellStyle name="ItemTypeClass 2 17 9" xfId="34005" xr:uid="{8243F851-D096-4888-9759-C5C9F06A7CBC}"/>
    <cellStyle name="ItemTypeClass 2 18" xfId="12471" xr:uid="{C0A52B4C-CCB8-45AF-9D4F-F94E43126B45}"/>
    <cellStyle name="ItemTypeClass 2 18 10" xfId="36331" xr:uid="{66495DDA-4EC8-4114-88C3-960CF51FB679}"/>
    <cellStyle name="ItemTypeClass 2 18 11" xfId="38816" xr:uid="{9A02E12A-814B-4C39-B0AE-FD5B7DF122E5}"/>
    <cellStyle name="ItemTypeClass 2 18 12" xfId="41412" xr:uid="{5D2CCD70-A3CE-495F-81AE-837DFDAB4E8B}"/>
    <cellStyle name="ItemTypeClass 2 18 2" xfId="15498" xr:uid="{CF6092CB-418E-4C0E-A7E4-D950CAB0C878}"/>
    <cellStyle name="ItemTypeClass 2 18 3" xfId="18288" xr:uid="{D8EA99EB-27A4-4BC6-93C2-8D7B36661125}"/>
    <cellStyle name="ItemTypeClass 2 18 4" xfId="20918" xr:uid="{7152C9AB-6C2E-41B8-A1F3-4AAEBA8FBE3F}"/>
    <cellStyle name="ItemTypeClass 2 18 5" xfId="23776" xr:uid="{641CCC65-C637-4505-9782-74A6F6B1F385}"/>
    <cellStyle name="ItemTypeClass 2 18 6" xfId="26318" xr:uid="{4395B6A5-ADC1-4C1E-9CDC-2767E87BE7A5}"/>
    <cellStyle name="ItemTypeClass 2 18 7" xfId="28911" xr:uid="{75231F08-16B3-4A34-8A19-FFD7801A77BA}"/>
    <cellStyle name="ItemTypeClass 2 18 8" xfId="31541" xr:uid="{07F43450-3FA9-4013-A7F9-CBADA81BA3F1}"/>
    <cellStyle name="ItemTypeClass 2 18 9" xfId="33940" xr:uid="{9B4893E7-994C-4267-9E89-D9B3E5F1C13C}"/>
    <cellStyle name="ItemTypeClass 2 19" xfId="12474" xr:uid="{956F054A-EFAC-4803-B600-0A60A246E4C5}"/>
    <cellStyle name="ItemTypeClass 2 19 10" xfId="36334" xr:uid="{44A41ACD-1BD1-4344-B945-75FC0FB70956}"/>
    <cellStyle name="ItemTypeClass 2 19 11" xfId="38819" xr:uid="{52FBDC1B-F0FC-4571-9A7C-6EDDAF840CF1}"/>
    <cellStyle name="ItemTypeClass 2 19 12" xfId="41415" xr:uid="{2BFA6605-2AC2-43E7-B4AE-7C0F69756B74}"/>
    <cellStyle name="ItemTypeClass 2 19 2" xfId="15501" xr:uid="{BD1445A7-DF47-44B2-852B-A2CF8B8E2D7F}"/>
    <cellStyle name="ItemTypeClass 2 19 3" xfId="18291" xr:uid="{355CE749-F49C-4000-A908-B4D875D99EC7}"/>
    <cellStyle name="ItemTypeClass 2 19 4" xfId="20921" xr:uid="{60918011-8B10-4A03-B3E4-B5D400C54075}"/>
    <cellStyle name="ItemTypeClass 2 19 5" xfId="23779" xr:uid="{F83F3208-53BB-4BB6-8510-CA9E49AFBFF1}"/>
    <cellStyle name="ItemTypeClass 2 19 6" xfId="26321" xr:uid="{D1776F29-911D-46A6-8708-92F6A929AA72}"/>
    <cellStyle name="ItemTypeClass 2 19 7" xfId="28914" xr:uid="{033AEB22-1856-45E4-8415-FD996C0A16BA}"/>
    <cellStyle name="ItemTypeClass 2 19 8" xfId="31544" xr:uid="{4A42F54F-86B7-43F8-9A9B-7E5E1FB2C74A}"/>
    <cellStyle name="ItemTypeClass 2 19 9" xfId="33943" xr:uid="{6C62E23C-5EF2-4D55-B257-A956D847CB7B}"/>
    <cellStyle name="ItemTypeClass 2 2" xfId="11265" xr:uid="{F02B73CC-D88E-45F4-99E7-E9F30A0C687D}"/>
    <cellStyle name="ItemTypeClass 2 2 10" xfId="10679" xr:uid="{5022EE35-B846-423D-B6AA-D5F330C48672}"/>
    <cellStyle name="ItemTypeClass 2 2 11" xfId="22795" xr:uid="{DF76DB32-D3FB-4FFD-B802-2FFC70830DF1}"/>
    <cellStyle name="ItemTypeClass 2 2 12" xfId="26153" xr:uid="{DF54C84B-0D7C-4571-9103-572E09C64A4C}"/>
    <cellStyle name="ItemTypeClass 2 2 2" xfId="14337" xr:uid="{462ADDEE-059A-435F-AB1A-3A584F03B161}"/>
    <cellStyle name="ItemTypeClass 2 2 3" xfId="10436" xr:uid="{D99B83BD-FDB2-40DD-91A1-A5FFC26FEA4E}"/>
    <cellStyle name="ItemTypeClass 2 2 4" xfId="9889" xr:uid="{7171BF8A-E668-4B7E-A76F-0515120A417C}"/>
    <cellStyle name="ItemTypeClass 2 2 5" xfId="10681" xr:uid="{729F8710-B54E-47F2-9E8E-6238BAFF90AE}"/>
    <cellStyle name="ItemTypeClass 2 2 6" xfId="10448" xr:uid="{4192CE6B-110B-4EC4-8397-FAC65568D491}"/>
    <cellStyle name="ItemTypeClass 2 2 7" xfId="10217" xr:uid="{754FC65A-3AF9-47FA-AA91-EEA67B8932B0}"/>
    <cellStyle name="ItemTypeClass 2 2 8" xfId="15665" xr:uid="{4B423331-9A43-4223-9350-9D87CFBEEA3D}"/>
    <cellStyle name="ItemTypeClass 2 2 9" xfId="10999" xr:uid="{4540AC6B-3999-42EB-955A-8E924CFFA0AC}"/>
    <cellStyle name="ItemTypeClass 2 20" xfId="12836" xr:uid="{E87CE8BE-2C23-4C38-A91A-A5B380CD0991}"/>
    <cellStyle name="ItemTypeClass 2 20 10" xfId="36605" xr:uid="{9785CE6F-5B4C-442C-82F3-48E3DA98589F}"/>
    <cellStyle name="ItemTypeClass 2 20 11" xfId="39096" xr:uid="{3C1F7948-F066-403B-A8CE-17C3DA0186F5}"/>
    <cellStyle name="ItemTypeClass 2 20 12" xfId="41716" xr:uid="{147B3D94-1D43-483F-9715-9EE37C6BBF0B}"/>
    <cellStyle name="ItemTypeClass 2 20 2" xfId="15861" xr:uid="{9B6E5162-02F6-49B0-A95A-2124A2AEC442}"/>
    <cellStyle name="ItemTypeClass 2 20 3" xfId="18623" xr:uid="{138F094C-6D5F-45F9-9F5A-757BE208E7EA}"/>
    <cellStyle name="ItemTypeClass 2 20 4" xfId="21274" xr:uid="{4D037192-6DD1-496C-9A34-89F87D5F988E}"/>
    <cellStyle name="ItemTypeClass 2 20 5" xfId="24127" xr:uid="{EDD88562-5F3F-4501-8821-5D266C9E00FB}"/>
    <cellStyle name="ItemTypeClass 2 20 6" xfId="26670" xr:uid="{60B0B9FA-8C54-475C-BB07-920F2C5D7C59}"/>
    <cellStyle name="ItemTypeClass 2 20 7" xfId="29220" xr:uid="{33430747-2495-4F02-9F9E-046DCA28EA59}"/>
    <cellStyle name="ItemTypeClass 2 20 8" xfId="31791" xr:uid="{C756FBB4-62A9-4BF9-BB70-62D6ED14C241}"/>
    <cellStyle name="ItemTypeClass 2 20 9" xfId="34192" xr:uid="{4ED58B60-303F-46AE-8AFC-423B46C50497}"/>
    <cellStyle name="ItemTypeClass 2 21" xfId="12477" xr:uid="{F4108BCA-C9C9-4030-8C2B-40E544830873}"/>
    <cellStyle name="ItemTypeClass 2 21 10" xfId="36337" xr:uid="{38F76138-E6A1-4250-826E-CA0BC55F981E}"/>
    <cellStyle name="ItemTypeClass 2 21 11" xfId="38822" xr:uid="{363F14EC-504C-40E6-8B58-44BFDB0B9D95}"/>
    <cellStyle name="ItemTypeClass 2 21 12" xfId="41418" xr:uid="{945B6D40-9DDA-40EE-970C-222DF9A7652C}"/>
    <cellStyle name="ItemTypeClass 2 21 2" xfId="15504" xr:uid="{E5D17430-CD97-4619-8A93-EA0BD1CBEB26}"/>
    <cellStyle name="ItemTypeClass 2 21 3" xfId="18294" xr:uid="{4ACE89BD-CCB9-4913-B193-436910D0EF65}"/>
    <cellStyle name="ItemTypeClass 2 21 4" xfId="20924" xr:uid="{00FC62AA-7F38-446F-82AA-7E0EFAF97232}"/>
    <cellStyle name="ItemTypeClass 2 21 5" xfId="23782" xr:uid="{D133F9C5-832D-4500-AB6F-6D52C8A9BD38}"/>
    <cellStyle name="ItemTypeClass 2 21 6" xfId="26324" xr:uid="{B2EA0B99-8AF0-4465-8139-B3611A52807B}"/>
    <cellStyle name="ItemTypeClass 2 21 7" xfId="28917" xr:uid="{DD3AD418-0FC4-414B-9793-275E821B2381}"/>
    <cellStyle name="ItemTypeClass 2 21 8" xfId="31547" xr:uid="{76AFD785-340C-414C-8EC9-F4DB1444A29B}"/>
    <cellStyle name="ItemTypeClass 2 21 9" xfId="33946" xr:uid="{C14E3EFB-3DFC-44E0-946D-C7BE7474F1BF}"/>
    <cellStyle name="ItemTypeClass 2 22" xfId="12840" xr:uid="{2AE0442D-F5A7-453C-944F-06D0EFE2BDA8}"/>
    <cellStyle name="ItemTypeClass 2 22 10" xfId="36609" xr:uid="{D431AEF7-EE39-41AE-BF53-971DE42E0D0A}"/>
    <cellStyle name="ItemTypeClass 2 22 11" xfId="39100" xr:uid="{E03202D1-1561-4962-8ED0-FEA1019F9C7B}"/>
    <cellStyle name="ItemTypeClass 2 22 12" xfId="41720" xr:uid="{68FD0A03-FDF0-4C4A-B8D2-7D411031A80C}"/>
    <cellStyle name="ItemTypeClass 2 22 2" xfId="15865" xr:uid="{204FB3CA-96C8-4AAA-8B83-4CDA5611FE11}"/>
    <cellStyle name="ItemTypeClass 2 22 3" xfId="18627" xr:uid="{006A99C0-9D9C-40F6-B37F-8BB5E302455B}"/>
    <cellStyle name="ItemTypeClass 2 22 4" xfId="21278" xr:uid="{18D04229-DA98-47C8-8B56-813F12543BCC}"/>
    <cellStyle name="ItemTypeClass 2 22 5" xfId="24131" xr:uid="{1A8BE78E-B57A-4D46-B1BF-CC5C3AEB7A13}"/>
    <cellStyle name="ItemTypeClass 2 22 6" xfId="26674" xr:uid="{8A0C955B-CE9C-43CF-9FDF-1BD6FBAD7D08}"/>
    <cellStyle name="ItemTypeClass 2 22 7" xfId="29224" xr:uid="{969E1763-B2AC-475E-8641-F0A30EEA9FA1}"/>
    <cellStyle name="ItemTypeClass 2 22 8" xfId="31795" xr:uid="{0BDFA7A4-6BA0-44E3-A317-1E0C3F8AE8B9}"/>
    <cellStyle name="ItemTypeClass 2 22 9" xfId="34196" xr:uid="{3D3A71AE-81E2-4C19-A69F-47836065A326}"/>
    <cellStyle name="ItemTypeClass 2 23" xfId="12483" xr:uid="{45A2534E-5F64-484E-AF29-7FE1C23A1EAC}"/>
    <cellStyle name="ItemTypeClass 2 23 10" xfId="36341" xr:uid="{6490C865-896F-4082-A8CD-7E168B1F0689}"/>
    <cellStyle name="ItemTypeClass 2 23 11" xfId="38826" xr:uid="{A3C51C1E-2601-43E9-9F6D-E1F127132E8A}"/>
    <cellStyle name="ItemTypeClass 2 23 12" xfId="41422" xr:uid="{A14382B6-45B8-4C17-B896-00C06202FDF2}"/>
    <cellStyle name="ItemTypeClass 2 23 2" xfId="15510" xr:uid="{66B9111F-CCE0-4C3F-9E02-9D8E32C69C7B}"/>
    <cellStyle name="ItemTypeClass 2 23 3" xfId="18300" xr:uid="{33CD3F2E-BF4F-4EF6-BF6A-017683F728B4}"/>
    <cellStyle name="ItemTypeClass 2 23 4" xfId="20930" xr:uid="{0B67F893-5653-449E-B317-0B20F58684AE}"/>
    <cellStyle name="ItemTypeClass 2 23 5" xfId="23788" xr:uid="{B4ED3C77-6B89-466A-B4E1-57F40C7A3EC8}"/>
    <cellStyle name="ItemTypeClass 2 23 6" xfId="26330" xr:uid="{AD889CC6-0765-4F2A-ABC8-4B279AF0A293}"/>
    <cellStyle name="ItemTypeClass 2 23 7" xfId="28923" xr:uid="{CD8B9F79-79E5-4F91-977E-8C396EF8D8CD}"/>
    <cellStyle name="ItemTypeClass 2 23 8" xfId="31551" xr:uid="{8EE1ADF3-81D8-4F38-BF2B-2AC4B2FA8F24}"/>
    <cellStyle name="ItemTypeClass 2 23 9" xfId="33950" xr:uid="{7D97E017-E63A-497E-86FB-1AEBC193ED61}"/>
    <cellStyle name="ItemTypeClass 2 24" xfId="12839" xr:uid="{8C775ED5-66C9-4BD3-9AFB-8C7B618512C9}"/>
    <cellStyle name="ItemTypeClass 2 24 10" xfId="36608" xr:uid="{52057AD6-F7E0-4748-B3BC-6F2AD51BEE5E}"/>
    <cellStyle name="ItemTypeClass 2 24 11" xfId="39099" xr:uid="{CBBE446C-AF87-42B1-96B2-4F9BA2515BC6}"/>
    <cellStyle name="ItemTypeClass 2 24 12" xfId="41719" xr:uid="{A558E797-FD05-4EEC-9C8D-B85EBD4E4AE9}"/>
    <cellStyle name="ItemTypeClass 2 24 2" xfId="15864" xr:uid="{89521D19-9D76-43FF-9CE9-A596C513A75C}"/>
    <cellStyle name="ItemTypeClass 2 24 3" xfId="18626" xr:uid="{CCB2BC10-E510-4ACA-9DF7-C3296B8C1A5D}"/>
    <cellStyle name="ItemTypeClass 2 24 4" xfId="21277" xr:uid="{C72667AD-BCC3-4D96-B382-041D0C8379F6}"/>
    <cellStyle name="ItemTypeClass 2 24 5" xfId="24130" xr:uid="{2C0675B6-7B6F-4339-B766-3562A2C0D62B}"/>
    <cellStyle name="ItemTypeClass 2 24 6" xfId="26673" xr:uid="{AAE6EE46-1B9C-40CE-818C-13E6929FC445}"/>
    <cellStyle name="ItemTypeClass 2 24 7" xfId="29223" xr:uid="{F7C08A0B-B5A8-4D31-8E02-D8FBED29AF55}"/>
    <cellStyle name="ItemTypeClass 2 24 8" xfId="31794" xr:uid="{C50DE936-69C7-4B43-80B2-E8E1C8127F03}"/>
    <cellStyle name="ItemTypeClass 2 24 9" xfId="34195" xr:uid="{3E61710A-36FD-41C8-8FD7-444FA2F3CC98}"/>
    <cellStyle name="ItemTypeClass 2 25" xfId="12486" xr:uid="{57B89E89-19C1-446A-99CF-12DA81E60C4C}"/>
    <cellStyle name="ItemTypeClass 2 25 10" xfId="36344" xr:uid="{0F221BD6-0D59-407A-8143-77640A31CB2F}"/>
    <cellStyle name="ItemTypeClass 2 25 11" xfId="38829" xr:uid="{510AF7F0-3187-4934-9451-570F9CC4A32D}"/>
    <cellStyle name="ItemTypeClass 2 25 12" xfId="41425" xr:uid="{ADB73837-D3EA-4A84-8742-1AB04CEE6731}"/>
    <cellStyle name="ItemTypeClass 2 25 2" xfId="15513" xr:uid="{7E81633B-3278-4E56-B0EA-C1952E9F3ECD}"/>
    <cellStyle name="ItemTypeClass 2 25 3" xfId="18303" xr:uid="{2C117CFC-5739-4285-B8D4-A6649090946C}"/>
    <cellStyle name="ItemTypeClass 2 25 4" xfId="20933" xr:uid="{A2BE0591-1025-4BE5-A1AA-45C45CF36926}"/>
    <cellStyle name="ItemTypeClass 2 25 5" xfId="23791" xr:uid="{3FD1216C-636E-4D6F-8E7B-7C5465F6186F}"/>
    <cellStyle name="ItemTypeClass 2 25 6" xfId="26333" xr:uid="{C533CC1C-DABA-4CF1-9514-CECC0E7F0D43}"/>
    <cellStyle name="ItemTypeClass 2 25 7" xfId="28926" xr:uid="{936BB5B3-B3DC-4BE5-BC39-F2C8F825505E}"/>
    <cellStyle name="ItemTypeClass 2 25 8" xfId="31554" xr:uid="{256624EB-161B-43F9-8A2C-411C85480EB2}"/>
    <cellStyle name="ItemTypeClass 2 25 9" xfId="33953" xr:uid="{72EDF76A-16C8-4AE9-953D-AE6B1A856D79}"/>
    <cellStyle name="ItemTypeClass 2 26" xfId="12489" xr:uid="{DA85ED8E-B9F3-4FAE-A6EC-EA094CBD53E2}"/>
    <cellStyle name="ItemTypeClass 2 26 10" xfId="36347" xr:uid="{CF720FAD-4B33-4C16-97DD-B6A784F05EC1}"/>
    <cellStyle name="ItemTypeClass 2 26 11" xfId="38832" xr:uid="{9F5837A5-BA96-494B-B139-98F77A828D99}"/>
    <cellStyle name="ItemTypeClass 2 26 12" xfId="41428" xr:uid="{52D2C688-373A-4C20-9031-0B1C2186F72C}"/>
    <cellStyle name="ItemTypeClass 2 26 2" xfId="15516" xr:uid="{D42FC370-34C0-47D4-ACF8-4C86DD66638C}"/>
    <cellStyle name="ItemTypeClass 2 26 3" xfId="18306" xr:uid="{AF65A705-7DDE-4D9E-A8C2-FFA7B991DF83}"/>
    <cellStyle name="ItemTypeClass 2 26 4" xfId="20936" xr:uid="{42E0683A-2723-46BC-8A62-0925F9B13DDD}"/>
    <cellStyle name="ItemTypeClass 2 26 5" xfId="23794" xr:uid="{A4769A1A-AEF1-4D32-839B-F7AFBE8A177F}"/>
    <cellStyle name="ItemTypeClass 2 26 6" xfId="26336" xr:uid="{017E209B-0637-4558-B844-E4DD0745C750}"/>
    <cellStyle name="ItemTypeClass 2 26 7" xfId="28929" xr:uid="{BEB782DF-302C-4AFA-A240-399E015FD79A}"/>
    <cellStyle name="ItemTypeClass 2 26 8" xfId="31557" xr:uid="{602D1E92-71EA-4D2D-A421-0C5ABF4EAB1A}"/>
    <cellStyle name="ItemTypeClass 2 26 9" xfId="33956" xr:uid="{1493D82D-1A47-45D3-82A1-FBCEE946145D}"/>
    <cellStyle name="ItemTypeClass 2 27" xfId="12850" xr:uid="{B0E986AE-6687-44D5-82E0-C56740C139B7}"/>
    <cellStyle name="ItemTypeClass 2 27 10" xfId="36619" xr:uid="{4487841F-733C-4079-85E0-C5BFACCD804F}"/>
    <cellStyle name="ItemTypeClass 2 27 11" xfId="39110" xr:uid="{40F024AF-6140-4E71-9B99-DEF4347787FF}"/>
    <cellStyle name="ItemTypeClass 2 27 12" xfId="41730" xr:uid="{9E6693E2-8809-430B-BC21-03A0AB063125}"/>
    <cellStyle name="ItemTypeClass 2 27 2" xfId="15875" xr:uid="{930BDD9E-FF7E-4AA1-AAAD-F5E3F3E36C8F}"/>
    <cellStyle name="ItemTypeClass 2 27 3" xfId="18637" xr:uid="{82AB6E66-47DF-4C5F-B98D-F85AE0AE834E}"/>
    <cellStyle name="ItemTypeClass 2 27 4" xfId="21288" xr:uid="{7BEC0821-08CF-4B9C-9706-3F9D12AB87D5}"/>
    <cellStyle name="ItemTypeClass 2 27 5" xfId="24141" xr:uid="{08E4DBA0-A55C-4211-A0AA-FE4B7EC667CD}"/>
    <cellStyle name="ItemTypeClass 2 27 6" xfId="26684" xr:uid="{94F5318B-E3C5-4C08-A1A0-C8D078363DAA}"/>
    <cellStyle name="ItemTypeClass 2 27 7" xfId="29234" xr:uid="{9283E6C5-5E69-439A-BC83-17B720ECC44A}"/>
    <cellStyle name="ItemTypeClass 2 27 8" xfId="31805" xr:uid="{9BB90112-28BD-4B54-BEB3-137B4A683D16}"/>
    <cellStyle name="ItemTypeClass 2 27 9" xfId="34206" xr:uid="{12672BEA-BBF1-4BCA-A2ED-3C578A9A0575}"/>
    <cellStyle name="ItemTypeClass 2 28" xfId="12495" xr:uid="{C5372DE7-7A8B-425D-BB15-A7FB9052FAE6}"/>
    <cellStyle name="ItemTypeClass 2 28 10" xfId="36353" xr:uid="{6171E3B8-D342-430D-B1A9-35F520613766}"/>
    <cellStyle name="ItemTypeClass 2 28 11" xfId="38838" xr:uid="{9EA07B7C-9C3C-445B-8CF7-18A8C89AEAB9}"/>
    <cellStyle name="ItemTypeClass 2 28 12" xfId="41434" xr:uid="{F2AB4E4E-3AEE-4F1F-A337-4A96271DDE3C}"/>
    <cellStyle name="ItemTypeClass 2 28 2" xfId="15522" xr:uid="{22F2297B-B39D-4BA8-B52F-0BB53FB1B8E3}"/>
    <cellStyle name="ItemTypeClass 2 28 3" xfId="18312" xr:uid="{FB8BE946-B6E3-4C96-A5EE-2AD2F62581DC}"/>
    <cellStyle name="ItemTypeClass 2 28 4" xfId="20942" xr:uid="{8B766F22-5C73-4E5F-B117-349825E3AD5E}"/>
    <cellStyle name="ItemTypeClass 2 28 5" xfId="23800" xr:uid="{F9900EAC-0266-4025-9A9B-0755CE2179B5}"/>
    <cellStyle name="ItemTypeClass 2 28 6" xfId="26342" xr:uid="{B76AB661-7120-4D39-9FE7-FD32BE54156D}"/>
    <cellStyle name="ItemTypeClass 2 28 7" xfId="28935" xr:uid="{7CECC70D-1DF8-4B8B-9521-F98BA3827181}"/>
    <cellStyle name="ItemTypeClass 2 28 8" xfId="31563" xr:uid="{F9038345-1471-4D2D-B669-DBE3BF099F80}"/>
    <cellStyle name="ItemTypeClass 2 28 9" xfId="33962" xr:uid="{6CCB5D06-9202-4975-8C5C-C06A7ADC8E95}"/>
    <cellStyle name="ItemTypeClass 2 29" xfId="12845" xr:uid="{2997F1E6-F3D7-416B-9953-E05BF0CED8EF}"/>
    <cellStyle name="ItemTypeClass 2 29 10" xfId="36614" xr:uid="{DE800EFD-F2D6-449E-9363-9AF6DB31829E}"/>
    <cellStyle name="ItemTypeClass 2 29 11" xfId="39105" xr:uid="{F1E72712-C290-4031-8AAD-910A801C90E0}"/>
    <cellStyle name="ItemTypeClass 2 29 12" xfId="41725" xr:uid="{FB9834EF-C6EA-4747-A470-E05A0EBB1AF2}"/>
    <cellStyle name="ItemTypeClass 2 29 2" xfId="15870" xr:uid="{31D57254-684B-4C39-97EF-0B9AA949F9CB}"/>
    <cellStyle name="ItemTypeClass 2 29 3" xfId="18632" xr:uid="{B065223E-2F3C-4608-ACB3-D44130B86356}"/>
    <cellStyle name="ItemTypeClass 2 29 4" xfId="21283" xr:uid="{BA874ED0-82E2-48E6-8824-4E6B721AA60F}"/>
    <cellStyle name="ItemTypeClass 2 29 5" xfId="24136" xr:uid="{1B2F798B-1EBB-4497-B2E2-EA57BA230E03}"/>
    <cellStyle name="ItemTypeClass 2 29 6" xfId="26679" xr:uid="{12259A55-C6BB-4F29-8A01-F062AB48674D}"/>
    <cellStyle name="ItemTypeClass 2 29 7" xfId="29229" xr:uid="{6683F175-5176-4F97-9863-C961DCC24C05}"/>
    <cellStyle name="ItemTypeClass 2 29 8" xfId="31800" xr:uid="{3481665F-2E94-4C4F-B6D6-63F31BF4C3C4}"/>
    <cellStyle name="ItemTypeClass 2 29 9" xfId="34201" xr:uid="{5BEEE8EC-2A40-41CE-B779-72B5C8DC6AF7}"/>
    <cellStyle name="ItemTypeClass 2 3" xfId="11602" xr:uid="{E5114175-6BF1-4622-9118-020E5E041AEA}"/>
    <cellStyle name="ItemTypeClass 2 3 10" xfId="35572" xr:uid="{4C18B5AE-B5B2-474B-B5B6-E3A8DE0044D5}"/>
    <cellStyle name="ItemTypeClass 2 3 11" xfId="38002" xr:uid="{A242AB48-91D9-4CB8-B0DA-80DF1917948C}"/>
    <cellStyle name="ItemTypeClass 2 3 12" xfId="40589" xr:uid="{B41CC016-1F42-4A86-823F-75D2090C9B9E}"/>
    <cellStyle name="ItemTypeClass 2 3 2" xfId="14658" xr:uid="{77A41E8A-485F-4298-9B24-AFA9864F1D56}"/>
    <cellStyle name="ItemTypeClass 2 3 3" xfId="17434" xr:uid="{9BFB3C54-5D5B-459D-B08E-07858F67AACA}"/>
    <cellStyle name="ItemTypeClass 2 3 4" xfId="20055" xr:uid="{3759CE7B-BC4B-4D1F-A8D5-BC2A0C5A0839}"/>
    <cellStyle name="ItemTypeClass 2 3 5" xfId="22924" xr:uid="{0A270C90-0D1E-471B-A396-265CC6745851}"/>
    <cellStyle name="ItemTypeClass 2 3 6" xfId="11057" xr:uid="{329C829B-3DEF-4D68-8524-53882B8DDA29}"/>
    <cellStyle name="ItemTypeClass 2 3 7" xfId="11173" xr:uid="{9210A79A-30D2-44A7-85E6-25311F479D87}"/>
    <cellStyle name="ItemTypeClass 2 3 8" xfId="30765" xr:uid="{D0D95054-8CC8-4FA3-817A-45DC445087C0}"/>
    <cellStyle name="ItemTypeClass 2 3 9" xfId="33169" xr:uid="{5984F6E2-E24A-42E0-B80F-36FDF2AE4C59}"/>
    <cellStyle name="ItemTypeClass 2 30" xfId="12492" xr:uid="{11729417-EE66-4FBD-AE73-1C74D1AD4A06}"/>
    <cellStyle name="ItemTypeClass 2 30 10" xfId="36350" xr:uid="{9B0FADD4-9793-4D95-998E-182E15EBEF5E}"/>
    <cellStyle name="ItemTypeClass 2 30 11" xfId="38835" xr:uid="{E9205D1F-F5FB-4809-9FB6-A89A7D20C66D}"/>
    <cellStyle name="ItemTypeClass 2 30 12" xfId="41431" xr:uid="{6C003B85-D12A-44AB-8D68-1300097CDC15}"/>
    <cellStyle name="ItemTypeClass 2 30 2" xfId="15519" xr:uid="{7552F4D4-5722-4872-8BC4-9F673B99F210}"/>
    <cellStyle name="ItemTypeClass 2 30 3" xfId="18309" xr:uid="{E12E4DF4-7F0F-4CCB-B2F9-1283F7842707}"/>
    <cellStyle name="ItemTypeClass 2 30 4" xfId="20939" xr:uid="{21B32B10-6001-42B0-B7F1-4BBE6C3C66E4}"/>
    <cellStyle name="ItemTypeClass 2 30 5" xfId="23797" xr:uid="{74E8086E-32F1-4FED-8882-FC34EA06A624}"/>
    <cellStyle name="ItemTypeClass 2 30 6" xfId="26339" xr:uid="{25B155A9-0ABA-4EBD-A157-9CFDE26560B6}"/>
    <cellStyle name="ItemTypeClass 2 30 7" xfId="28932" xr:uid="{8216BC72-A23A-4871-831C-C75EC1BF5D5B}"/>
    <cellStyle name="ItemTypeClass 2 30 8" xfId="31560" xr:uid="{054B908A-709E-4789-968D-1C0D3ACE0584}"/>
    <cellStyle name="ItemTypeClass 2 30 9" xfId="33959" xr:uid="{61F36C29-4E79-44C9-B06D-3FC8D7EF82D4}"/>
    <cellStyle name="ItemTypeClass 2 31" xfId="12848" xr:uid="{8FBB24F3-0CBF-4066-AB98-16C4D10BD26E}"/>
    <cellStyle name="ItemTypeClass 2 31 10" xfId="36617" xr:uid="{FAC7872D-732A-4C00-BA1D-E538299D868F}"/>
    <cellStyle name="ItemTypeClass 2 31 11" xfId="39108" xr:uid="{B77D0668-B788-4EF9-A199-19698DAA0549}"/>
    <cellStyle name="ItemTypeClass 2 31 12" xfId="41728" xr:uid="{638A2AE4-ED28-41E7-9D5C-265E2EEC45C3}"/>
    <cellStyle name="ItemTypeClass 2 31 2" xfId="15873" xr:uid="{FF7E2C36-A2E2-46BD-BAA1-DD0F9C2102F0}"/>
    <cellStyle name="ItemTypeClass 2 31 3" xfId="18635" xr:uid="{726FDF92-81A9-4D3B-9DA4-9DEE78C131A5}"/>
    <cellStyle name="ItemTypeClass 2 31 4" xfId="21286" xr:uid="{4A32F6B4-E777-42FF-AE18-EC9C529C6A3B}"/>
    <cellStyle name="ItemTypeClass 2 31 5" xfId="24139" xr:uid="{F6ECB7E6-A662-45FF-9860-9151164AF515}"/>
    <cellStyle name="ItemTypeClass 2 31 6" xfId="26682" xr:uid="{D3781AAD-A6DF-4006-8EA5-6D4F55366F04}"/>
    <cellStyle name="ItemTypeClass 2 31 7" xfId="29232" xr:uid="{D64D0461-BC84-49F8-ADA1-8225DB44E1EE}"/>
    <cellStyle name="ItemTypeClass 2 31 8" xfId="31803" xr:uid="{8ACA5A8B-5FF5-4ECC-96F1-47064D49ABB3}"/>
    <cellStyle name="ItemTypeClass 2 31 9" xfId="34204" xr:uid="{C228E607-3866-420F-BAE5-737A785A1C67}"/>
    <cellStyle name="ItemTypeClass 2 32" xfId="12498" xr:uid="{5E7FBFE9-3A6B-46F1-B9EA-455129C663BE}"/>
    <cellStyle name="ItemTypeClass 2 32 10" xfId="36356" xr:uid="{0CBF730C-E00C-4E0E-B874-78B4A2A8796F}"/>
    <cellStyle name="ItemTypeClass 2 32 11" xfId="38841" xr:uid="{9F02450C-7F8C-454B-ABCD-8B2B718EB8DD}"/>
    <cellStyle name="ItemTypeClass 2 32 12" xfId="41437" xr:uid="{E20061D0-0F37-4047-895D-5875E9AC5799}"/>
    <cellStyle name="ItemTypeClass 2 32 2" xfId="15525" xr:uid="{4EBE21D2-C05B-4F5A-82B7-1AAF4E69E039}"/>
    <cellStyle name="ItemTypeClass 2 32 3" xfId="18315" xr:uid="{2F81AF83-C5AF-4799-802D-8105EACEE7D6}"/>
    <cellStyle name="ItemTypeClass 2 32 4" xfId="20945" xr:uid="{A6C2E335-4C40-4286-BC9E-AB769F5210F0}"/>
    <cellStyle name="ItemTypeClass 2 32 5" xfId="23803" xr:uid="{7129FC23-EE38-496A-ACD5-2D67E57D95D5}"/>
    <cellStyle name="ItemTypeClass 2 32 6" xfId="26345" xr:uid="{6C7E68A7-BDAC-43EF-BD07-8C375A4B1E0C}"/>
    <cellStyle name="ItemTypeClass 2 32 7" xfId="28938" xr:uid="{174D3FB8-6E57-493E-B9B3-C6BFA467BB79}"/>
    <cellStyle name="ItemTypeClass 2 32 8" xfId="31566" xr:uid="{E38179FE-BA69-406C-903D-21D7202A9FDC}"/>
    <cellStyle name="ItemTypeClass 2 32 9" xfId="33965" xr:uid="{79D5EF6B-BEE8-459E-BF29-18A30FF70078}"/>
    <cellStyle name="ItemTypeClass 2 33" xfId="12501" xr:uid="{66A5F7AF-FB73-4DBB-AEE3-20B1C237B99A}"/>
    <cellStyle name="ItemTypeClass 2 33 10" xfId="36359" xr:uid="{0B6B5C57-569B-417A-B7AA-2F01C0AEBE26}"/>
    <cellStyle name="ItemTypeClass 2 33 11" xfId="38844" xr:uid="{260B10A0-EFFB-434D-97F6-D1B697C43612}"/>
    <cellStyle name="ItemTypeClass 2 33 12" xfId="41440" xr:uid="{1DE7B5DE-F807-407C-B5C0-2C917128C773}"/>
    <cellStyle name="ItemTypeClass 2 33 2" xfId="15528" xr:uid="{3ABCAAFC-7DC9-4B0B-83F6-DDF8C5D168BD}"/>
    <cellStyle name="ItemTypeClass 2 33 3" xfId="18318" xr:uid="{FE05E5B6-5282-4E25-9B21-00210BCBEE6A}"/>
    <cellStyle name="ItemTypeClass 2 33 4" xfId="20948" xr:uid="{EB30E01D-B465-4F14-A4F6-87BC6E0BC875}"/>
    <cellStyle name="ItemTypeClass 2 33 5" xfId="23806" xr:uid="{836F398F-8F03-4E45-B219-B52CAE072BDE}"/>
    <cellStyle name="ItemTypeClass 2 33 6" xfId="26348" xr:uid="{227DE318-1441-46DD-A529-1AB8EA66DF71}"/>
    <cellStyle name="ItemTypeClass 2 33 7" xfId="28941" xr:uid="{0CD204FF-33AE-41CD-B779-7AEA403DD407}"/>
    <cellStyle name="ItemTypeClass 2 33 8" xfId="31569" xr:uid="{FCD4EA85-A7D2-47DE-BCDE-2CC2158CF625}"/>
    <cellStyle name="ItemTypeClass 2 33 9" xfId="33968" xr:uid="{6EFA9221-6643-41AD-89B3-95A1F76CAB82}"/>
    <cellStyle name="ItemTypeClass 2 34" xfId="12854" xr:uid="{0909026C-CF1B-4EBB-BA5A-F721DF4F047B}"/>
    <cellStyle name="ItemTypeClass 2 34 10" xfId="36623" xr:uid="{61DC7D31-D690-45D3-96D0-0D51B9931D25}"/>
    <cellStyle name="ItemTypeClass 2 34 11" xfId="39114" xr:uid="{369EDA45-F29A-4562-985E-04DA2FCBD608}"/>
    <cellStyle name="ItemTypeClass 2 34 12" xfId="41734" xr:uid="{27DB0DF1-A3F7-4696-B228-388C332F5917}"/>
    <cellStyle name="ItemTypeClass 2 34 2" xfId="15879" xr:uid="{7636297F-68E6-446C-BA5C-EA603564C21B}"/>
    <cellStyle name="ItemTypeClass 2 34 3" xfId="18641" xr:uid="{D0BDF727-7056-4C07-B653-264D4E4F9B12}"/>
    <cellStyle name="ItemTypeClass 2 34 4" xfId="21292" xr:uid="{464C23DD-8B03-4A5E-BE67-9E39E387EAE8}"/>
    <cellStyle name="ItemTypeClass 2 34 5" xfId="24145" xr:uid="{A4217594-A42C-4E50-90F4-B03E4DE87BB3}"/>
    <cellStyle name="ItemTypeClass 2 34 6" xfId="26688" xr:uid="{565D5D57-E436-4803-995E-548AEE1B6FA5}"/>
    <cellStyle name="ItemTypeClass 2 34 7" xfId="29238" xr:uid="{21C6D299-28B0-4C6E-8262-67D899915F0A}"/>
    <cellStyle name="ItemTypeClass 2 34 8" xfId="31809" xr:uid="{CAACFDB6-8C9E-4DD0-8861-7517AF64B2B4}"/>
    <cellStyle name="ItemTypeClass 2 34 9" xfId="34210" xr:uid="{C4D817C6-771E-471D-9523-C7AE3DFB4EB4}"/>
    <cellStyle name="ItemTypeClass 2 35" xfId="12504" xr:uid="{509AEC5C-34E8-46E8-88B1-A31E46128132}"/>
    <cellStyle name="ItemTypeClass 2 35 10" xfId="36362" xr:uid="{9F29D130-5627-48C0-8D8F-1F57C371DEB3}"/>
    <cellStyle name="ItemTypeClass 2 35 11" xfId="38847" xr:uid="{C70125C5-9CE9-4BF7-94CC-915E2CBB3E85}"/>
    <cellStyle name="ItemTypeClass 2 35 12" xfId="41443" xr:uid="{E5188B66-A12F-4C07-8016-9EB3C020183F}"/>
    <cellStyle name="ItemTypeClass 2 35 2" xfId="15531" xr:uid="{B14CA02F-6A8E-48AB-B9F8-DF19C0746AFD}"/>
    <cellStyle name="ItemTypeClass 2 35 3" xfId="18321" xr:uid="{C314EE07-5F92-4933-9533-B091EDF73E52}"/>
    <cellStyle name="ItemTypeClass 2 35 4" xfId="20951" xr:uid="{DC14DD55-FDF6-4C54-80BD-67309F0B48D2}"/>
    <cellStyle name="ItemTypeClass 2 35 5" xfId="23809" xr:uid="{1E75115D-6C65-4238-B229-A9FA02294FE4}"/>
    <cellStyle name="ItemTypeClass 2 35 6" xfId="26351" xr:uid="{96B1CADB-434C-47D1-91F9-3EDD061C91CB}"/>
    <cellStyle name="ItemTypeClass 2 35 7" xfId="28944" xr:uid="{AF79B49A-F0A7-4021-84F2-9F9B418FB89A}"/>
    <cellStyle name="ItemTypeClass 2 35 8" xfId="31572" xr:uid="{BC5B2318-ABAF-4227-A249-00D5395F16A1}"/>
    <cellStyle name="ItemTypeClass 2 35 9" xfId="33971" xr:uid="{A35E2D56-61CC-4FE3-B43E-60F4C33AFDD6}"/>
    <cellStyle name="ItemTypeClass 2 36" xfId="12863" xr:uid="{E8D5C4C3-18E5-4A80-8467-76903F9F7A28}"/>
    <cellStyle name="ItemTypeClass 2 36 10" xfId="36632" xr:uid="{3190A6B9-4524-4464-B48E-4805EA005EC8}"/>
    <cellStyle name="ItemTypeClass 2 36 11" xfId="39123" xr:uid="{7A6249E1-C9CD-4516-9B19-70E77E2C5565}"/>
    <cellStyle name="ItemTypeClass 2 36 12" xfId="41743" xr:uid="{24248AF7-CC0C-403B-BB50-3209056E788C}"/>
    <cellStyle name="ItemTypeClass 2 36 2" xfId="15888" xr:uid="{0958A0D5-75F7-4993-A278-4B6B002B942B}"/>
    <cellStyle name="ItemTypeClass 2 36 3" xfId="18650" xr:uid="{C979CE1D-F88C-406B-A67E-CE2A2BDDB79C}"/>
    <cellStyle name="ItemTypeClass 2 36 4" xfId="21301" xr:uid="{0036898C-3344-4D53-A641-7D983DB79963}"/>
    <cellStyle name="ItemTypeClass 2 36 5" xfId="24154" xr:uid="{577F65C2-9925-48ED-98A8-646864AAB5D4}"/>
    <cellStyle name="ItemTypeClass 2 36 6" xfId="26697" xr:uid="{DA21C1DF-2CA4-474A-9C52-3EE5B1B264A1}"/>
    <cellStyle name="ItemTypeClass 2 36 7" xfId="29247" xr:uid="{E56157FE-54C3-467B-A222-D8A1666DAA7D}"/>
    <cellStyle name="ItemTypeClass 2 36 8" xfId="31818" xr:uid="{B70593AB-C055-4EE3-A55A-865C818ED12A}"/>
    <cellStyle name="ItemTypeClass 2 36 9" xfId="34219" xr:uid="{87CFA376-8123-40F4-8280-59D7D62156BD}"/>
    <cellStyle name="ItemTypeClass 2 37" xfId="12507" xr:uid="{1E029BBB-6575-4DC9-8874-446B887A177F}"/>
    <cellStyle name="ItemTypeClass 2 37 10" xfId="36365" xr:uid="{66177274-9965-4A22-B979-221B2DAC6920}"/>
    <cellStyle name="ItemTypeClass 2 37 11" xfId="38850" xr:uid="{B0DBC4BA-B0D6-41E2-AA8A-8422D53DFDDC}"/>
    <cellStyle name="ItemTypeClass 2 37 12" xfId="41446" xr:uid="{812338BD-B7EB-41D0-A280-A861050CBF10}"/>
    <cellStyle name="ItemTypeClass 2 37 2" xfId="15534" xr:uid="{60896651-40AC-406B-960B-88E1EFB83D6C}"/>
    <cellStyle name="ItemTypeClass 2 37 3" xfId="18324" xr:uid="{5B09E19D-CCBF-4953-AE2D-8E072DC80E76}"/>
    <cellStyle name="ItemTypeClass 2 37 4" xfId="20954" xr:uid="{A3CAF2D9-8E71-4459-8D97-C68DFF7D3881}"/>
    <cellStyle name="ItemTypeClass 2 37 5" xfId="23812" xr:uid="{1BB42567-0466-464C-88EA-F4ACBD7610A2}"/>
    <cellStyle name="ItemTypeClass 2 37 6" xfId="26354" xr:uid="{ECB8CD59-762D-448F-BBB4-BDDD64AFDACD}"/>
    <cellStyle name="ItemTypeClass 2 37 7" xfId="28947" xr:uid="{F1D6B8D3-C26B-4724-B48A-AAC409FB2552}"/>
    <cellStyle name="ItemTypeClass 2 37 8" xfId="31575" xr:uid="{17EF5101-CF0A-4F91-99EE-2889B310D713}"/>
    <cellStyle name="ItemTypeClass 2 37 9" xfId="33974" xr:uid="{38C07306-05E7-4E39-9FED-88858A8B5D58}"/>
    <cellStyle name="ItemTypeClass 2 38" xfId="12860" xr:uid="{D2DD45FA-CC71-42F0-84B2-9A06225B193A}"/>
    <cellStyle name="ItemTypeClass 2 38 10" xfId="36629" xr:uid="{702D8FC6-B366-42FE-9AAD-17EF7553165D}"/>
    <cellStyle name="ItemTypeClass 2 38 11" xfId="39120" xr:uid="{A6CBB65C-FA20-48FD-9604-131463D9A014}"/>
    <cellStyle name="ItemTypeClass 2 38 12" xfId="41740" xr:uid="{3022A8D6-A636-4887-9B0A-3C82E2DF7787}"/>
    <cellStyle name="ItemTypeClass 2 38 2" xfId="15885" xr:uid="{0484646F-3715-4033-A2F6-66C87D686619}"/>
    <cellStyle name="ItemTypeClass 2 38 3" xfId="18647" xr:uid="{60C023D5-9DEC-42CB-87ED-E5C315C605BA}"/>
    <cellStyle name="ItemTypeClass 2 38 4" xfId="21298" xr:uid="{15E4C5DC-EAB7-4D08-A979-38BBFCEACE40}"/>
    <cellStyle name="ItemTypeClass 2 38 5" xfId="24151" xr:uid="{533EED58-50CC-4888-8FFF-B40A3C4C0103}"/>
    <cellStyle name="ItemTypeClass 2 38 6" xfId="26694" xr:uid="{75B23C4A-7BC7-4863-94B7-88D26E85C39F}"/>
    <cellStyle name="ItemTypeClass 2 38 7" xfId="29244" xr:uid="{077D6568-F5A8-4520-BB17-180BA63DF195}"/>
    <cellStyle name="ItemTypeClass 2 38 8" xfId="31815" xr:uid="{AB6B34DF-E18C-46B1-95CA-18A6318DEC12}"/>
    <cellStyle name="ItemTypeClass 2 38 9" xfId="34216" xr:uid="{E6CEB42A-E2F5-48B3-97F2-03ED586C9778}"/>
    <cellStyle name="ItemTypeClass 2 39" xfId="12510" xr:uid="{8D4D3155-F7E7-4BAE-A1BD-2040946C242D}"/>
    <cellStyle name="ItemTypeClass 2 39 10" xfId="36368" xr:uid="{67B3FD63-9FE8-42F9-87D1-94AC726C4020}"/>
    <cellStyle name="ItemTypeClass 2 39 11" xfId="38853" xr:uid="{F8029AB4-350E-4C0C-AC64-68776F09EAB9}"/>
    <cellStyle name="ItemTypeClass 2 39 12" xfId="41449" xr:uid="{BA62561D-DE61-4A29-8E83-F408B0A383D7}"/>
    <cellStyle name="ItemTypeClass 2 39 2" xfId="15537" xr:uid="{654B991E-E557-413E-9D00-A0D1D75FB3DF}"/>
    <cellStyle name="ItemTypeClass 2 39 3" xfId="18327" xr:uid="{281C7CF7-F51C-42E0-ADA5-3DD7C4FC6243}"/>
    <cellStyle name="ItemTypeClass 2 39 4" xfId="20957" xr:uid="{31A2975B-CC0D-416A-BFDB-BE6BA7EDDE65}"/>
    <cellStyle name="ItemTypeClass 2 39 5" xfId="23815" xr:uid="{5D172BC0-8F85-458A-A60A-78CD0B19C3C4}"/>
    <cellStyle name="ItemTypeClass 2 39 6" xfId="26357" xr:uid="{B9E6E8D9-C64E-4AFF-941E-D1645CD354A1}"/>
    <cellStyle name="ItemTypeClass 2 39 7" xfId="28950" xr:uid="{5DB74B72-13EA-4204-807E-E514F73E9DE3}"/>
    <cellStyle name="ItemTypeClass 2 39 8" xfId="31578" xr:uid="{BF76C276-7DB0-47B8-A178-1C287BAE2B0B}"/>
    <cellStyle name="ItemTypeClass 2 39 9" xfId="33977" xr:uid="{E43C5A4E-97DB-4225-8536-BF697AAC328A}"/>
    <cellStyle name="ItemTypeClass 2 4" xfId="11461" xr:uid="{7987C82D-78C4-4ACE-A57E-BC432144507F}"/>
    <cellStyle name="ItemTypeClass 2 4 10" xfId="20006" xr:uid="{14DF137A-EAA3-428D-B1B7-6A02654CEE3B}"/>
    <cellStyle name="ItemTypeClass 2 4 11" xfId="23973" xr:uid="{13B31FAD-03E6-49B7-B4C4-ECFA8A5F8FC7}"/>
    <cellStyle name="ItemTypeClass 2 4 12" xfId="26972" xr:uid="{C822AE93-FD74-46B0-B4FB-044A65459B1F}"/>
    <cellStyle name="ItemTypeClass 2 4 2" xfId="14532" xr:uid="{DDD13178-6714-404E-9C8E-4A2A23BFE688}"/>
    <cellStyle name="ItemTypeClass 2 4 3" xfId="10584" xr:uid="{9076DD70-0472-4A7F-A729-0CDAD274D115}"/>
    <cellStyle name="ItemTypeClass 2 4 4" xfId="10073" xr:uid="{86B914D7-B4DD-456E-B85B-4CA931E1EEFE}"/>
    <cellStyle name="ItemTypeClass 2 4 5" xfId="22787" xr:uid="{24F9DBA4-77C3-4B43-AB87-4EF479A08C30}"/>
    <cellStyle name="ItemTypeClass 2 4 6" xfId="10923" xr:uid="{0AC4A14B-DB35-4A24-AC2F-C07A2D28B317}"/>
    <cellStyle name="ItemTypeClass 2 4 7" xfId="10377" xr:uid="{47E86E1E-3E29-4407-B3DC-345FB4BC9BAA}"/>
    <cellStyle name="ItemTypeClass 2 4 8" xfId="30664" xr:uid="{581C832A-9B83-4E63-BF6E-B45A988B3140}"/>
    <cellStyle name="ItemTypeClass 2 4 9" xfId="18553" xr:uid="{BE287F08-0AAD-43FE-A04C-FCC0CC08D2B6}"/>
    <cellStyle name="ItemTypeClass 2 40" xfId="12857" xr:uid="{31972AFA-8D86-416F-9878-07F1F77E578E}"/>
    <cellStyle name="ItemTypeClass 2 40 10" xfId="36626" xr:uid="{451E165D-0024-415B-AD87-6EE62A705D39}"/>
    <cellStyle name="ItemTypeClass 2 40 11" xfId="39117" xr:uid="{E77DBC1B-14BB-4E41-99D4-134A2D8C11C7}"/>
    <cellStyle name="ItemTypeClass 2 40 12" xfId="41737" xr:uid="{C0387C82-0E11-4253-A53A-152E0D9BC6A3}"/>
    <cellStyle name="ItemTypeClass 2 40 2" xfId="15882" xr:uid="{B2422C16-03E6-4A71-BEA4-7D2363CE10FC}"/>
    <cellStyle name="ItemTypeClass 2 40 3" xfId="18644" xr:uid="{002DAFC6-7A70-4BA5-BA27-1C6CAE1B1CFA}"/>
    <cellStyle name="ItemTypeClass 2 40 4" xfId="21295" xr:uid="{57725910-E4CA-41E9-A2B1-EEEA07596D25}"/>
    <cellStyle name="ItemTypeClass 2 40 5" xfId="24148" xr:uid="{342E78C9-387C-43F7-88AC-13E8F3BB0C21}"/>
    <cellStyle name="ItemTypeClass 2 40 6" xfId="26691" xr:uid="{22B55A35-2261-4F4E-938A-E78A03ECF4DF}"/>
    <cellStyle name="ItemTypeClass 2 40 7" xfId="29241" xr:uid="{1925E6F9-0F57-4724-8905-69A82FE2E44B}"/>
    <cellStyle name="ItemTypeClass 2 40 8" xfId="31812" xr:uid="{EB643E9B-8A91-47AC-B923-F29996C5CD24}"/>
    <cellStyle name="ItemTypeClass 2 40 9" xfId="34213" xr:uid="{CD496FB9-63D9-4C6A-AA97-FE12AABCAAEF}"/>
    <cellStyle name="ItemTypeClass 2 41" xfId="12513" xr:uid="{10D18453-D3D5-4FCE-8A5F-3029DC507887}"/>
    <cellStyle name="ItemTypeClass 2 41 10" xfId="36371" xr:uid="{DF0C1B3D-8A8B-42D9-BC44-C21A4B3C73EB}"/>
    <cellStyle name="ItemTypeClass 2 41 11" xfId="38856" xr:uid="{4F7CF2F4-66EE-4DDB-BA8E-E9A8B8CC4488}"/>
    <cellStyle name="ItemTypeClass 2 41 12" xfId="41452" xr:uid="{AA807578-4DE0-4CAA-A14C-C5985007CEA5}"/>
    <cellStyle name="ItemTypeClass 2 41 2" xfId="15540" xr:uid="{FC3334E0-CED9-4D20-B646-6401A8067892}"/>
    <cellStyle name="ItemTypeClass 2 41 3" xfId="18330" xr:uid="{86F1193F-8168-449F-B7D5-F30DBF346DD2}"/>
    <cellStyle name="ItemTypeClass 2 41 4" xfId="20960" xr:uid="{E1444F48-72BB-4BAF-BEBA-6D0CA3008E65}"/>
    <cellStyle name="ItemTypeClass 2 41 5" xfId="23818" xr:uid="{BDD68385-20C1-4132-A6F8-4E5278A657C5}"/>
    <cellStyle name="ItemTypeClass 2 41 6" xfId="26360" xr:uid="{ABE24AA8-106A-4B74-99D2-07097ED32144}"/>
    <cellStyle name="ItemTypeClass 2 41 7" xfId="28953" xr:uid="{871B743D-9FF0-4ECC-9A78-F9ECA7926435}"/>
    <cellStyle name="ItemTypeClass 2 41 8" xfId="31581" xr:uid="{758E4EA3-1461-4A81-BD2F-2BC4751BB568}"/>
    <cellStyle name="ItemTypeClass 2 41 9" xfId="33980" xr:uid="{4E8C4866-4EA8-42AF-84B6-86E8D4D34FC8}"/>
    <cellStyle name="ItemTypeClass 2 42" xfId="12866" xr:uid="{F5D1B678-CE68-4F84-8DC4-08338B457DD5}"/>
    <cellStyle name="ItemTypeClass 2 42 10" xfId="36635" xr:uid="{C752F2CB-1F6D-46FE-BA2A-1B26DB675BE3}"/>
    <cellStyle name="ItemTypeClass 2 42 11" xfId="39126" xr:uid="{DDACDBD2-F76A-4668-9607-62B502281BF5}"/>
    <cellStyle name="ItemTypeClass 2 42 12" xfId="41746" xr:uid="{A7D38847-7081-4E3E-8298-0D53D3E6CAB3}"/>
    <cellStyle name="ItemTypeClass 2 42 2" xfId="15891" xr:uid="{0EE4AFD8-3300-429D-A86A-6CDBCF08CE15}"/>
    <cellStyle name="ItemTypeClass 2 42 3" xfId="18653" xr:uid="{1AF0DE8B-0B66-405E-8063-12807ACF5A62}"/>
    <cellStyle name="ItemTypeClass 2 42 4" xfId="21304" xr:uid="{9118830B-AAFF-4FFB-B754-C2EA9F96AFEA}"/>
    <cellStyle name="ItemTypeClass 2 42 5" xfId="24157" xr:uid="{D34FE79C-467B-4F49-9846-D538265864EF}"/>
    <cellStyle name="ItemTypeClass 2 42 6" xfId="26700" xr:uid="{92F9AD71-F825-479B-9584-B26CF8FA8BD6}"/>
    <cellStyle name="ItemTypeClass 2 42 7" xfId="29250" xr:uid="{F639170A-949B-44C0-9CFD-71FA13EEEFA2}"/>
    <cellStyle name="ItemTypeClass 2 42 8" xfId="31821" xr:uid="{83C0E820-9C17-4A21-AB3C-A208DC913586}"/>
    <cellStyle name="ItemTypeClass 2 42 9" xfId="34222" xr:uid="{EC3F597E-3E0A-4CBA-88E6-2F5767A7D5A8}"/>
    <cellStyle name="ItemTypeClass 2 43" xfId="12516" xr:uid="{73AE8A14-4E18-4964-A7FC-A50CD7F95BEF}"/>
    <cellStyle name="ItemTypeClass 2 43 10" xfId="36374" xr:uid="{E96C158E-B018-43FF-B261-98435CEBFBA1}"/>
    <cellStyle name="ItemTypeClass 2 43 11" xfId="38859" xr:uid="{21BEDDB2-F7E7-4C45-991A-9C84A1BD2B0D}"/>
    <cellStyle name="ItemTypeClass 2 43 12" xfId="41455" xr:uid="{676A18F8-A859-436E-9B9A-B1B56A028C6E}"/>
    <cellStyle name="ItemTypeClass 2 43 2" xfId="15543" xr:uid="{1F6AF7B5-8196-4DC4-8B9A-C01525AFFACE}"/>
    <cellStyle name="ItemTypeClass 2 43 3" xfId="18333" xr:uid="{71A79188-6324-4563-B6A6-B33116CC12EE}"/>
    <cellStyle name="ItemTypeClass 2 43 4" xfId="20963" xr:uid="{546556AE-2918-4567-8510-78BE8B77667C}"/>
    <cellStyle name="ItemTypeClass 2 43 5" xfId="23821" xr:uid="{89CCF5C5-B2B7-422C-8ED5-0C4394320938}"/>
    <cellStyle name="ItemTypeClass 2 43 6" xfId="26363" xr:uid="{270189BB-D5E7-47E2-A872-7FE4F87C5446}"/>
    <cellStyle name="ItemTypeClass 2 43 7" xfId="28956" xr:uid="{6C5E9DE3-9489-4B2B-BFFC-EEDA0610A397}"/>
    <cellStyle name="ItemTypeClass 2 43 8" xfId="31584" xr:uid="{A456612C-0916-43C7-98F0-B69FFCA30F12}"/>
    <cellStyle name="ItemTypeClass 2 43 9" xfId="33983" xr:uid="{7D93A493-7DC4-446A-ACBF-551F32D8D8D1}"/>
    <cellStyle name="ItemTypeClass 2 44" xfId="12871" xr:uid="{10B0EBEE-C945-4587-A316-E0AC3D83BE44}"/>
    <cellStyle name="ItemTypeClass 2 44 10" xfId="36640" xr:uid="{FC4D55B6-6F3A-414F-9D34-046E7E5A8635}"/>
    <cellStyle name="ItemTypeClass 2 44 11" xfId="39131" xr:uid="{C4F743E3-A5FB-4C94-86E2-3C4EA5E035B3}"/>
    <cellStyle name="ItemTypeClass 2 44 12" xfId="41751" xr:uid="{2AD073E7-61D8-4F1F-A523-A649DA304FC9}"/>
    <cellStyle name="ItemTypeClass 2 44 2" xfId="15896" xr:uid="{499CB1AE-0147-4EAD-A9B9-25652B9D6C2D}"/>
    <cellStyle name="ItemTypeClass 2 44 3" xfId="18658" xr:uid="{7075A411-EEA3-4A9B-84D4-3025C777CF21}"/>
    <cellStyle name="ItemTypeClass 2 44 4" xfId="21309" xr:uid="{472A2691-E05D-47C2-AA64-1AABB8352B48}"/>
    <cellStyle name="ItemTypeClass 2 44 5" xfId="24162" xr:uid="{289D3C2F-923F-46FB-AF46-55F6D23D014B}"/>
    <cellStyle name="ItemTypeClass 2 44 6" xfId="26705" xr:uid="{36B717F3-1C9B-42BF-A095-EC78AC404C25}"/>
    <cellStyle name="ItemTypeClass 2 44 7" xfId="29255" xr:uid="{67DB2725-6982-49E5-9920-66C00B721A08}"/>
    <cellStyle name="ItemTypeClass 2 44 8" xfId="31826" xr:uid="{14369CC9-9356-42EF-BD6E-E2DE0E364462}"/>
    <cellStyle name="ItemTypeClass 2 44 9" xfId="34227" xr:uid="{6BE8A434-9F77-4FA3-A438-66D42B3E8909}"/>
    <cellStyle name="ItemTypeClass 2 45" xfId="12519" xr:uid="{C6463ECE-25F5-459F-AC7E-71923CF86E66}"/>
    <cellStyle name="ItemTypeClass 2 45 10" xfId="36377" xr:uid="{786FBC83-15FD-4304-8952-7EEA287F4B1E}"/>
    <cellStyle name="ItemTypeClass 2 45 11" xfId="38862" xr:uid="{4FC910C8-4E58-4005-BF96-BD82B8CDE9FD}"/>
    <cellStyle name="ItemTypeClass 2 45 12" xfId="41458" xr:uid="{FCFC25C2-D667-4349-869C-D947AFA219ED}"/>
    <cellStyle name="ItemTypeClass 2 45 2" xfId="15546" xr:uid="{06ABAE77-635B-4800-9BE4-8FD55F113365}"/>
    <cellStyle name="ItemTypeClass 2 45 3" xfId="18336" xr:uid="{6008909B-4C8C-4717-8A91-01617EA3853D}"/>
    <cellStyle name="ItemTypeClass 2 45 4" xfId="20966" xr:uid="{5F892761-CFDE-44C6-A9C8-E7E344C62252}"/>
    <cellStyle name="ItemTypeClass 2 45 5" xfId="23824" xr:uid="{85D7A7D4-7C39-41DB-86FB-FDFBB513DFC0}"/>
    <cellStyle name="ItemTypeClass 2 45 6" xfId="26366" xr:uid="{FAEE1970-00FA-4C05-898E-2F92C0BC86E9}"/>
    <cellStyle name="ItemTypeClass 2 45 7" xfId="28959" xr:uid="{B2F6C5B4-3F34-4FDD-BE44-CF5166DC4B58}"/>
    <cellStyle name="ItemTypeClass 2 45 8" xfId="31587" xr:uid="{1D4FF266-6DF6-4A9C-8194-1A37EAE6F06B}"/>
    <cellStyle name="ItemTypeClass 2 45 9" xfId="33986" xr:uid="{2B87E72D-0758-44C6-A2C1-23AB1A974514}"/>
    <cellStyle name="ItemTypeClass 2 46" xfId="12875" xr:uid="{7F54EA9F-AAE3-41AA-A526-8E30FAE05CF4}"/>
    <cellStyle name="ItemTypeClass 2 46 10" xfId="36644" xr:uid="{E12A975E-FDF5-46A5-987A-57A05A6F7272}"/>
    <cellStyle name="ItemTypeClass 2 46 11" xfId="39135" xr:uid="{CCABDBE9-40B0-46DD-98D5-8233521F4C78}"/>
    <cellStyle name="ItemTypeClass 2 46 12" xfId="41755" xr:uid="{AFA68EBF-C4E9-49EA-855A-C2B17A604A62}"/>
    <cellStyle name="ItemTypeClass 2 46 2" xfId="15900" xr:uid="{FD6B999D-0F49-41F7-BF4D-F6C6FAFFCB8A}"/>
    <cellStyle name="ItemTypeClass 2 46 3" xfId="18662" xr:uid="{E33C3738-C44E-484F-84C2-D3EFB9C2D570}"/>
    <cellStyle name="ItemTypeClass 2 46 4" xfId="21313" xr:uid="{510D37DD-BE29-41EC-8B05-E6FAD4B81180}"/>
    <cellStyle name="ItemTypeClass 2 46 5" xfId="24166" xr:uid="{6158E30C-BF57-4655-ABB9-B517CC6BE65D}"/>
    <cellStyle name="ItemTypeClass 2 46 6" xfId="26709" xr:uid="{F849F4D5-227E-4871-8227-1D3BC8158FDB}"/>
    <cellStyle name="ItemTypeClass 2 46 7" xfId="29259" xr:uid="{9B2F47C4-DD3A-4E33-A758-77AC9726ABF9}"/>
    <cellStyle name="ItemTypeClass 2 46 8" xfId="31830" xr:uid="{077DF5F4-1863-488B-9AB4-9C186B44C3BE}"/>
    <cellStyle name="ItemTypeClass 2 46 9" xfId="34231" xr:uid="{AC097ABE-630F-42F2-B950-D3EECCAF18E3}"/>
    <cellStyle name="ItemTypeClass 2 47" xfId="12869" xr:uid="{5A06FDAC-9152-4E72-837A-009043466AAA}"/>
    <cellStyle name="ItemTypeClass 2 47 10" xfId="36638" xr:uid="{7AE749BD-D6D4-4873-AF2A-2E8B37C66D13}"/>
    <cellStyle name="ItemTypeClass 2 47 11" xfId="39129" xr:uid="{85D6570C-CC83-47CF-81C4-25BB690AE7FB}"/>
    <cellStyle name="ItemTypeClass 2 47 12" xfId="41749" xr:uid="{E792FCBD-FDFF-4DFD-85C3-1E7830F50747}"/>
    <cellStyle name="ItemTypeClass 2 47 2" xfId="15894" xr:uid="{D1AD232F-A8A6-4E90-B917-13AAE7C61F1B}"/>
    <cellStyle name="ItemTypeClass 2 47 3" xfId="18656" xr:uid="{0661FF2A-E824-4290-890B-BBE00A320B09}"/>
    <cellStyle name="ItemTypeClass 2 47 4" xfId="21307" xr:uid="{232C1906-5BBA-4494-8949-FEE3036E0F5B}"/>
    <cellStyle name="ItemTypeClass 2 47 5" xfId="24160" xr:uid="{E1745968-FF95-4202-A6DD-83D1EC90EF0A}"/>
    <cellStyle name="ItemTypeClass 2 47 6" xfId="26703" xr:uid="{07CA7865-1CD7-47F5-A853-A4251DC2F79C}"/>
    <cellStyle name="ItemTypeClass 2 47 7" xfId="29253" xr:uid="{CA2EAACB-12A5-46AA-ADB0-565B744BD84E}"/>
    <cellStyle name="ItemTypeClass 2 47 8" xfId="31824" xr:uid="{509D5568-7387-4D26-84B0-004456F873E3}"/>
    <cellStyle name="ItemTypeClass 2 47 9" xfId="34225" xr:uid="{CB54D323-503B-440F-8491-5D668F0238E8}"/>
    <cellStyle name="ItemTypeClass 2 48" xfId="12522" xr:uid="{C09A7FA8-58D1-4172-A845-D0AE57F59374}"/>
    <cellStyle name="ItemTypeClass 2 48 10" xfId="36380" xr:uid="{7EE1D3F2-2059-4FE7-95B1-F10645A1CB95}"/>
    <cellStyle name="ItemTypeClass 2 48 11" xfId="38865" xr:uid="{EB6AC20B-55A1-4D2D-921D-47EEFA9A7347}"/>
    <cellStyle name="ItemTypeClass 2 48 12" xfId="41461" xr:uid="{A20498A6-8E77-4FB7-9E94-036A71906D97}"/>
    <cellStyle name="ItemTypeClass 2 48 2" xfId="15549" xr:uid="{58EE73F6-32B1-499F-9EAD-7BC43D485817}"/>
    <cellStyle name="ItemTypeClass 2 48 3" xfId="18339" xr:uid="{191DBA1F-FC77-4B62-BCDE-0F2DF8CD4A5C}"/>
    <cellStyle name="ItemTypeClass 2 48 4" xfId="20969" xr:uid="{982A45EF-389A-477E-8728-91663D713E84}"/>
    <cellStyle name="ItemTypeClass 2 48 5" xfId="23827" xr:uid="{96DDB459-A1A6-40FE-B07E-F7FB11C49947}"/>
    <cellStyle name="ItemTypeClass 2 48 6" xfId="26369" xr:uid="{95576A49-B1CC-4F43-BD21-680998F263B8}"/>
    <cellStyle name="ItemTypeClass 2 48 7" xfId="28962" xr:uid="{EDC425A2-4F74-4D2C-9E0C-DCC1BFBEE6CD}"/>
    <cellStyle name="ItemTypeClass 2 48 8" xfId="31590" xr:uid="{FF95094E-EAD5-4C04-AED3-B82F46FB741B}"/>
    <cellStyle name="ItemTypeClass 2 48 9" xfId="33989" xr:uid="{C387863E-0A60-43B8-B69C-7019C85715DD}"/>
    <cellStyle name="ItemTypeClass 2 49" xfId="12878" xr:uid="{F3FC0E34-7460-4162-ADBF-D0F99312157B}"/>
    <cellStyle name="ItemTypeClass 2 49 10" xfId="36647" xr:uid="{E20B2314-E7CB-4230-924F-FEE6C8018200}"/>
    <cellStyle name="ItemTypeClass 2 49 11" xfId="39138" xr:uid="{70B13F40-73FF-44D4-B141-FDCF72742E13}"/>
    <cellStyle name="ItemTypeClass 2 49 12" xfId="41758" xr:uid="{71345DAF-8800-4C9B-88AB-B203248BC5CB}"/>
    <cellStyle name="ItemTypeClass 2 49 2" xfId="15903" xr:uid="{A00892D8-5FC6-44C8-899C-30B0EB2C6AF9}"/>
    <cellStyle name="ItemTypeClass 2 49 3" xfId="18665" xr:uid="{71B7A388-4CD3-4976-90E8-695D0850EF9C}"/>
    <cellStyle name="ItemTypeClass 2 49 4" xfId="21316" xr:uid="{EBF61054-DEBF-4543-B035-829A2F849FE3}"/>
    <cellStyle name="ItemTypeClass 2 49 5" xfId="24169" xr:uid="{3DF9C5D6-69AC-420C-8ED7-F36CB420741C}"/>
    <cellStyle name="ItemTypeClass 2 49 6" xfId="26712" xr:uid="{E6841343-EB8F-43FE-9BD8-F265C37BC3BA}"/>
    <cellStyle name="ItemTypeClass 2 49 7" xfId="29262" xr:uid="{DAB52969-6FDC-492C-B3A2-08D3D24007C1}"/>
    <cellStyle name="ItemTypeClass 2 49 8" xfId="31833" xr:uid="{20D59826-2045-48DC-AB43-28EC8ACA4688}"/>
    <cellStyle name="ItemTypeClass 2 49 9" xfId="34234" xr:uid="{A3064CCA-4922-47B1-A978-F0B30C11947E}"/>
    <cellStyle name="ItemTypeClass 2 5" xfId="11599" xr:uid="{271C4052-5811-4315-B638-07A584F8E33C}"/>
    <cellStyle name="ItemTypeClass 2 5 10" xfId="35569" xr:uid="{C82FD719-4E6E-42F3-A939-9DF3CE36DD18}"/>
    <cellStyle name="ItemTypeClass 2 5 11" xfId="37999" xr:uid="{61C92A2A-D42A-4438-9824-CE499CBFB561}"/>
    <cellStyle name="ItemTypeClass 2 5 12" xfId="40586" xr:uid="{818B7960-2ABF-4A51-8FCC-B294702190A3}"/>
    <cellStyle name="ItemTypeClass 2 5 2" xfId="14655" xr:uid="{25112C93-6077-4AA3-AB57-017618DE4F55}"/>
    <cellStyle name="ItemTypeClass 2 5 3" xfId="17431" xr:uid="{C86A7AC6-4339-48A1-A57A-C41DFBA7FF2E}"/>
    <cellStyle name="ItemTypeClass 2 5 4" xfId="20052" xr:uid="{234C31EC-F6A1-46DD-8CCC-802E3DAC270F}"/>
    <cellStyle name="ItemTypeClass 2 5 5" xfId="22921" xr:uid="{4100AA8F-FE42-49F5-A80E-BE13F63874BD}"/>
    <cellStyle name="ItemTypeClass 2 5 6" xfId="11061" xr:uid="{6107CB58-8B83-4667-B332-E1B28BF06B18}"/>
    <cellStyle name="ItemTypeClass 2 5 7" xfId="11170" xr:uid="{90BC21E8-4A7F-4B4C-A286-7D0E561440A3}"/>
    <cellStyle name="ItemTypeClass 2 5 8" xfId="30762" xr:uid="{33A9B59E-D11C-41BF-AC48-63F79AE0C28E}"/>
    <cellStyle name="ItemTypeClass 2 5 9" xfId="33166" xr:uid="{7F38A375-4A81-4697-8403-7BFA4207FA65}"/>
    <cellStyle name="ItemTypeClass 2 50" xfId="12525" xr:uid="{A0524214-1B3D-4B5C-859C-24836AE45963}"/>
    <cellStyle name="ItemTypeClass 2 50 10" xfId="36383" xr:uid="{77149E37-1B3B-4CE6-BAF5-8A2C71DA26CF}"/>
    <cellStyle name="ItemTypeClass 2 50 11" xfId="38868" xr:uid="{57AF7F30-A037-4F65-8C61-F505B63F074C}"/>
    <cellStyle name="ItemTypeClass 2 50 12" xfId="41464" xr:uid="{511DD35C-561A-4501-8038-7B672A0A07A5}"/>
    <cellStyle name="ItemTypeClass 2 50 2" xfId="15552" xr:uid="{1CE238E7-B82D-4963-97F5-0BD75C3184AC}"/>
    <cellStyle name="ItemTypeClass 2 50 3" xfId="18342" xr:uid="{1ED05742-E499-4C41-909B-3A752918334C}"/>
    <cellStyle name="ItemTypeClass 2 50 4" xfId="20972" xr:uid="{3B11B760-A8C6-4550-BD52-0F78D872F342}"/>
    <cellStyle name="ItemTypeClass 2 50 5" xfId="23830" xr:uid="{E4D42577-C8F9-431F-AFA1-21E048270714}"/>
    <cellStyle name="ItemTypeClass 2 50 6" xfId="26372" xr:uid="{D8A90B2E-8064-4B0A-BA79-BCFE86BC6284}"/>
    <cellStyle name="ItemTypeClass 2 50 7" xfId="28965" xr:uid="{154447F6-5E2D-42D5-9665-BE642B81718A}"/>
    <cellStyle name="ItemTypeClass 2 50 8" xfId="31593" xr:uid="{3430BA27-1CE2-473F-BE0E-B225182E5E0B}"/>
    <cellStyle name="ItemTypeClass 2 50 9" xfId="33992" xr:uid="{1804394C-053C-4FCB-92E2-837A6A9E5035}"/>
    <cellStyle name="ItemTypeClass 2 51" xfId="14249" xr:uid="{57B6F452-7530-4AF1-A9DA-3D1AC9474948}"/>
    <cellStyle name="ItemTypeClass 2 51 10" xfId="37961" xr:uid="{9183B2ED-70EB-42D9-9B4A-125236CEA349}"/>
    <cellStyle name="ItemTypeClass 2 51 11" xfId="40453" xr:uid="{3B997493-8643-4735-AFCD-70FF5851F559}"/>
    <cellStyle name="ItemTypeClass 2 51 12" xfId="43101" xr:uid="{B4F40779-FE94-497F-97FA-FC52C52D6B0E}"/>
    <cellStyle name="ItemTypeClass 2 51 2" xfId="17270" xr:uid="{60E3AD07-5B8A-4302-B8F7-CB6713B742EE}"/>
    <cellStyle name="ItemTypeClass 2 51 3" xfId="20009" xr:uid="{548FF82F-7154-4F85-B809-77C16DF7E804}"/>
    <cellStyle name="ItemTypeClass 2 51 4" xfId="22682" xr:uid="{7F6F7926-9DEE-48A0-BD1D-96DBB4A9A58A}"/>
    <cellStyle name="ItemTypeClass 2 51 5" xfId="25496" xr:uid="{5F3A3623-3CE9-4879-B85C-4D83B9E91AC2}"/>
    <cellStyle name="ItemTypeClass 2 51 6" xfId="28065" xr:uid="{D8FF299E-284E-4910-B9D1-C589697A64F8}"/>
    <cellStyle name="ItemTypeClass 2 51 7" xfId="30611" xr:uid="{AAB7D633-FFFD-4DB8-A08D-2288776E899D}"/>
    <cellStyle name="ItemTypeClass 2 51 8" xfId="33125" xr:uid="{11227181-70B2-43C2-833A-E5217417C0D8}"/>
    <cellStyle name="ItemTypeClass 2 51 9" xfId="35524" xr:uid="{5C7BDF69-F927-40BF-9EF6-1A73CFF4AE3D}"/>
    <cellStyle name="ItemTypeClass 2 6" xfId="11436" xr:uid="{F8787F9A-B035-4FF1-8DF6-24A8BC2810C4}"/>
    <cellStyle name="ItemTypeClass 2 6 10" xfId="14699" xr:uid="{D8DF7FAD-8480-43F8-AD98-6A07093D27BA}"/>
    <cellStyle name="ItemTypeClass 2 6 11" xfId="23912" xr:uid="{3C136A4C-4A5E-4BB3-9296-C627441E29E7}"/>
    <cellStyle name="ItemTypeClass 2 6 12" xfId="26832" xr:uid="{CF21DF37-F6FA-46BC-80EE-B33B05B2D97A}"/>
    <cellStyle name="ItemTypeClass 2 6 2" xfId="14507" xr:uid="{5EB189C6-7180-41B4-AD17-3F61432A76CC}"/>
    <cellStyle name="ItemTypeClass 2 6 3" xfId="10610" xr:uid="{D3ECB46F-EB7F-45B8-BD69-5FE4575B9AAF}"/>
    <cellStyle name="ItemTypeClass 2 6 4" xfId="10049" xr:uid="{8AB7BE9C-3D4A-4A03-94EA-014671D15629}"/>
    <cellStyle name="ItemTypeClass 2 6 5" xfId="22764" xr:uid="{A623960A-5309-438D-BD56-0F071ED91ECC}"/>
    <cellStyle name="ItemTypeClass 2 6 6" xfId="10899" xr:uid="{6A182E20-9E65-474B-8E6B-ED44859177A1}"/>
    <cellStyle name="ItemTypeClass 2 6 7" xfId="10352" xr:uid="{EB80750D-5D8C-4D13-A6BE-E6C21ABB0BE2}"/>
    <cellStyle name="ItemTypeClass 2 6 8" xfId="17373" xr:uid="{63A90A71-2A58-4C43-9D17-E2D383EA8638}"/>
    <cellStyle name="ItemTypeClass 2 6 9" xfId="18455" xr:uid="{75090297-11ED-42D8-AA41-55C9837F3B46}"/>
    <cellStyle name="ItemTypeClass 2 7" xfId="11439" xr:uid="{4B3D074D-63C4-4306-9733-D2788A4AD0C9}"/>
    <cellStyle name="ItemTypeClass 2 7 10" xfId="14702" xr:uid="{263B76EF-AD5C-460A-88F6-651F98D2CF15}"/>
    <cellStyle name="ItemTypeClass 2 7 11" xfId="23917" xr:uid="{447385F4-7EB5-459A-9E39-F03B86932AB2}"/>
    <cellStyle name="ItemTypeClass 2 7 12" xfId="26826" xr:uid="{CDC64C2F-5EF6-496E-8FF0-9E4F6D82BF82}"/>
    <cellStyle name="ItemTypeClass 2 7 2" xfId="14510" xr:uid="{467120B4-8B43-4100-A740-01FAEF92A98E}"/>
    <cellStyle name="ItemTypeClass 2 7 3" xfId="10613" xr:uid="{A2D8951E-56E7-499F-A08E-971E288ABE91}"/>
    <cellStyle name="ItemTypeClass 2 7 4" xfId="10052" xr:uid="{1567592D-8CA2-46C1-ACB0-A893F3B83B8F}"/>
    <cellStyle name="ItemTypeClass 2 7 5" xfId="22767" xr:uid="{1AEE4705-0129-46EE-8D88-DAB4FDBB4E85}"/>
    <cellStyle name="ItemTypeClass 2 7 6" xfId="10902" xr:uid="{138DAC7D-89F7-4AE6-B5E9-F69E1E56F257}"/>
    <cellStyle name="ItemTypeClass 2 7 7" xfId="10355" xr:uid="{484EA531-6F27-4A77-8E2A-8B3A128F6580}"/>
    <cellStyle name="ItemTypeClass 2 7 8" xfId="30644" xr:uid="{E5CBD79B-33DD-4CBD-91B2-B9A4CA93FEFB}"/>
    <cellStyle name="ItemTypeClass 2 7 9" xfId="18466" xr:uid="{1E3A0739-B133-4FC2-A8F5-3D4F0261B185}"/>
    <cellStyle name="ItemTypeClass 2 8" xfId="11584" xr:uid="{144BBE61-C131-460F-A330-27B08CD3EF09}"/>
    <cellStyle name="ItemTypeClass 2 8 10" xfId="21582" xr:uid="{09C268DB-1370-4212-8FAC-3CEA1D886268}"/>
    <cellStyle name="ItemTypeClass 2 8 11" xfId="24283" xr:uid="{018C11CC-95D3-45B7-865E-74ECB6EDD24B}"/>
    <cellStyle name="ItemTypeClass 2 8 12" xfId="40571" xr:uid="{39D7A9C7-13CA-49AA-9DFB-1F0A0E4D4E82}"/>
    <cellStyle name="ItemTypeClass 2 8 2" xfId="14640" xr:uid="{9FA4A8AE-5699-43CA-8F2A-9C90990D19F5}"/>
    <cellStyle name="ItemTypeClass 2 8 3" xfId="17416" xr:uid="{E93F316E-FD96-4A57-84AE-1265DFA65467}"/>
    <cellStyle name="ItemTypeClass 2 8 4" xfId="10158" xr:uid="{E91B5E79-2D83-4A83-A3ED-B94204095EFE}"/>
    <cellStyle name="ItemTypeClass 2 8 5" xfId="22906" xr:uid="{9CFC927A-FCB4-489D-BCD2-770BD06A129B}"/>
    <cellStyle name="ItemTypeClass 2 8 6" xfId="11041" xr:uid="{E46BC426-D99E-478F-8E3C-83BDF1975F3E}"/>
    <cellStyle name="ItemTypeClass 2 8 7" xfId="11190" xr:uid="{F084C8F1-1FE9-43F4-9161-4503946B1FAC}"/>
    <cellStyle name="ItemTypeClass 2 8 8" xfId="30747" xr:uid="{5F0AF99B-F768-42B7-9919-8D71F574B2C0}"/>
    <cellStyle name="ItemTypeClass 2 8 9" xfId="18792" xr:uid="{BD90B663-4A53-490B-9151-E632088ED9C7}"/>
    <cellStyle name="ItemTypeClass 2 9" xfId="11587" xr:uid="{19B1C7ED-52E4-4C37-BCDC-9D0CED0AAE91}"/>
    <cellStyle name="ItemTypeClass 2 9 10" xfId="35557" xr:uid="{69A11D89-C213-4BAC-8C62-087CF4CF1391}"/>
    <cellStyle name="ItemTypeClass 2 9 11" xfId="24280" xr:uid="{E8B1D037-A753-4C79-BABD-AE5FE1BEEFAE}"/>
    <cellStyle name="ItemTypeClass 2 9 12" xfId="40574" xr:uid="{5C800D64-F294-44EB-BF32-138EB624B3C1}"/>
    <cellStyle name="ItemTypeClass 2 9 2" xfId="14643" xr:uid="{5FABB947-75C2-4FA9-BDE1-19EB163DF343}"/>
    <cellStyle name="ItemTypeClass 2 9 3" xfId="17419" xr:uid="{62CCA0D4-1AED-4BD0-B5CF-597D4D022BDF}"/>
    <cellStyle name="ItemTypeClass 2 9 4" xfId="20040" xr:uid="{82ECC3BD-A8AF-4A89-BBF4-B1DED7664E58}"/>
    <cellStyle name="ItemTypeClass 2 9 5" xfId="22909" xr:uid="{41C5BA32-B7F9-4841-BC32-93F02FAF6194}"/>
    <cellStyle name="ItemTypeClass 2 9 6" xfId="11044" xr:uid="{C8276B70-F12D-4F07-90F8-AFF4D2A8B23D}"/>
    <cellStyle name="ItemTypeClass 2 9 7" xfId="11174" xr:uid="{966FC972-5165-4257-A137-2D64583F26F8}"/>
    <cellStyle name="ItemTypeClass 2 9 8" xfId="30750" xr:uid="{B1FA34B1-239F-421B-A8E3-14AD91A6AAE0}"/>
    <cellStyle name="ItemTypeClass 2 9 9" xfId="20003" xr:uid="{2623FD44-DC13-412E-83ED-3E3F0183238B}"/>
    <cellStyle name="ItemTypeClass 20" xfId="12535" xr:uid="{6E0748D3-B548-4B5A-8539-35EB5EFB4003}"/>
    <cellStyle name="ItemTypeClass 20 10" xfId="36393" xr:uid="{0BBB9AE9-CC68-4133-AEF4-4F75E4D60EAF}"/>
    <cellStyle name="ItemTypeClass 20 11" xfId="38877" xr:uid="{3192B527-735F-4592-85C0-13D9F43CFF40}"/>
    <cellStyle name="ItemTypeClass 20 12" xfId="41474" xr:uid="{F15E9D65-DFE8-4446-A13F-2BC81FDE6E49}"/>
    <cellStyle name="ItemTypeClass 20 2" xfId="15561" xr:uid="{B96BBEF3-0AAD-4081-908F-2161F026B60A}"/>
    <cellStyle name="ItemTypeClass 20 3" xfId="18352" xr:uid="{98AD8C51-994B-49FF-82B0-5AAB0390A4FF}"/>
    <cellStyle name="ItemTypeClass 20 4" xfId="20982" xr:uid="{988CE95C-B86B-4C8F-AC1A-1F95CFBAC0F9}"/>
    <cellStyle name="ItemTypeClass 20 5" xfId="23840" xr:uid="{E45B6A5A-B71A-4371-B28B-B71A7958F155}"/>
    <cellStyle name="ItemTypeClass 20 6" xfId="26382" xr:uid="{B6B65608-78FA-4B51-A389-9A6BC84C9511}"/>
    <cellStyle name="ItemTypeClass 20 7" xfId="28975" xr:uid="{17C9BD98-C1A7-40AC-B1DA-1FE1DACFDA4D}"/>
    <cellStyle name="ItemTypeClass 20 8" xfId="31602" xr:uid="{DC72E8CF-BC45-4E41-9057-2F93A4BD838C}"/>
    <cellStyle name="ItemTypeClass 20 9" xfId="34001" xr:uid="{D919774C-3D2E-4470-A220-EACCDDFA8164}"/>
    <cellStyle name="ItemTypeClass 21" xfId="12898" xr:uid="{20D0D9F4-D19A-46B1-A277-29E9674B667F}"/>
    <cellStyle name="ItemTypeClass 21 10" xfId="36667" xr:uid="{FA826BAC-B41F-4ED1-AEDC-437F9F0D1220}"/>
    <cellStyle name="ItemTypeClass 21 11" xfId="39158" xr:uid="{EAF24F10-BA27-48A1-85B0-D2F82FDCE7EA}"/>
    <cellStyle name="ItemTypeClass 21 12" xfId="41778" xr:uid="{FC33DB89-7B5F-4E62-A66E-B75C02F6E775}"/>
    <cellStyle name="ItemTypeClass 21 2" xfId="15923" xr:uid="{C680B54C-92E0-45FA-9C19-9D2445672C7E}"/>
    <cellStyle name="ItemTypeClass 21 3" xfId="18685" xr:uid="{8EC7323E-CF8A-42A0-9A01-8A7058BEAB84}"/>
    <cellStyle name="ItemTypeClass 21 4" xfId="21336" xr:uid="{B16E8F7A-740D-4A4E-99E9-5FAAB53F4789}"/>
    <cellStyle name="ItemTypeClass 21 5" xfId="24189" xr:uid="{B31C7B4A-24BC-4B1C-A1B9-8FD5F50008FA}"/>
    <cellStyle name="ItemTypeClass 21 6" xfId="26732" xr:uid="{F27EEA70-C1A2-487A-938A-ECE8340C004C}"/>
    <cellStyle name="ItemTypeClass 21 7" xfId="29282" xr:uid="{69561BF2-6F22-47FD-BB66-503053FA505A}"/>
    <cellStyle name="ItemTypeClass 21 8" xfId="31853" xr:uid="{6C0B41D8-6854-4981-B7A3-756571976E9E}"/>
    <cellStyle name="ItemTypeClass 21 9" xfId="34254" xr:uid="{FCFDE859-0FC3-4F96-B025-EAEB54EED3AD}"/>
    <cellStyle name="ItemTypeClass 22" xfId="12542" xr:uid="{1919C7FC-0301-408A-9874-CD9F36E6F956}"/>
    <cellStyle name="ItemTypeClass 22 10" xfId="36398" xr:uid="{E9896256-A9CE-492A-A819-53A6FCD66D43}"/>
    <cellStyle name="ItemTypeClass 22 11" xfId="38884" xr:uid="{639E164B-3BE2-4E96-AC2B-B052721D8CBB}"/>
    <cellStyle name="ItemTypeClass 22 12" xfId="41481" xr:uid="{9DD79F76-63C8-48CD-994D-72D1E997A072}"/>
    <cellStyle name="ItemTypeClass 22 2" xfId="15568" xr:uid="{C382A5D9-71B6-4C2D-AA9F-C590BACAF635}"/>
    <cellStyle name="ItemTypeClass 22 3" xfId="18358" xr:uid="{2741A240-723D-4A43-A6BB-02182EEA71D5}"/>
    <cellStyle name="ItemTypeClass 22 4" xfId="20989" xr:uid="{126AD5EF-4AEB-4F78-BE21-61745B10B0AA}"/>
    <cellStyle name="ItemTypeClass 22 5" xfId="23847" xr:uid="{6A78E013-0B6D-49F0-A0A6-F15AA36BCA2B}"/>
    <cellStyle name="ItemTypeClass 22 6" xfId="26389" xr:uid="{4C2B1949-DD98-4466-995B-45D8FF4FC4E8}"/>
    <cellStyle name="ItemTypeClass 22 7" xfId="28982" xr:uid="{3E2708A5-2B9C-4A14-90A4-EF4AE98893B4}"/>
    <cellStyle name="ItemTypeClass 22 8" xfId="31607" xr:uid="{2B966CD7-6D65-4C0A-B1DD-81BA3FFAF3EF}"/>
    <cellStyle name="ItemTypeClass 22 9" xfId="34006" xr:uid="{ECBFCC97-88D1-4DDF-AE18-574A162728CD}"/>
    <cellStyle name="ItemTypeClass 23" xfId="12554" xr:uid="{0C632A54-EF70-4479-9414-D2E3B085747B}"/>
    <cellStyle name="ItemTypeClass 23 10" xfId="36410" xr:uid="{54914AA8-41AD-4859-BA6C-BC518EC48763}"/>
    <cellStyle name="ItemTypeClass 23 11" xfId="38896" xr:uid="{415E822E-0065-4DFD-9A62-D3209FF44957}"/>
    <cellStyle name="ItemTypeClass 23 12" xfId="41493" xr:uid="{C135B8C1-0B1C-4C6F-9414-8A60F9BFA74E}"/>
    <cellStyle name="ItemTypeClass 23 2" xfId="15580" xr:uid="{2D6697C9-82CC-4F49-BD09-FA348ECB1096}"/>
    <cellStyle name="ItemTypeClass 23 3" xfId="18370" xr:uid="{F6F83323-061F-4188-BBE2-40AB70AEB995}"/>
    <cellStyle name="ItemTypeClass 23 4" xfId="21001" xr:uid="{E272533C-36B6-49C0-B923-975A4AE830DA}"/>
    <cellStyle name="ItemTypeClass 23 5" xfId="23859" xr:uid="{F47093D9-7286-4388-9183-1C21E8217D9D}"/>
    <cellStyle name="ItemTypeClass 23 6" xfId="26401" xr:uid="{0B206860-01CB-4D7A-B731-FA35084F2396}"/>
    <cellStyle name="ItemTypeClass 23 7" xfId="28994" xr:uid="{C1267016-32BB-44EA-8BE2-556C41770148}"/>
    <cellStyle name="ItemTypeClass 23 8" xfId="31619" xr:uid="{F4626117-6CC7-46A9-B259-850B40081809}"/>
    <cellStyle name="ItemTypeClass 23 9" xfId="34018" xr:uid="{FD51031A-CD8B-4620-AE96-A50885BECFD1}"/>
    <cellStyle name="ItemTypeClass 24" xfId="12903" xr:uid="{39C33520-F6E6-4385-933B-45FC24633712}"/>
    <cellStyle name="ItemTypeClass 24 10" xfId="36671" xr:uid="{C9C798CA-60C4-4FA6-B3CE-AA419E890CF9}"/>
    <cellStyle name="ItemTypeClass 24 11" xfId="39163" xr:uid="{2EDEB4F2-BADD-48AB-ACE3-57F6253C0384}"/>
    <cellStyle name="ItemTypeClass 24 12" xfId="41783" xr:uid="{95F81492-1824-459B-BF56-FCC821B6FF64}"/>
    <cellStyle name="ItemTypeClass 24 2" xfId="15928" xr:uid="{964C26ED-42C6-4EC8-A6EA-BB5053BABA40}"/>
    <cellStyle name="ItemTypeClass 24 3" xfId="18690" xr:uid="{A07ADBBB-FC0D-4E2F-A0DB-5C1440D5D8B9}"/>
    <cellStyle name="ItemTypeClass 24 4" xfId="21341" xr:uid="{1D187AB1-522B-4E6C-A0A1-B646C0C321F1}"/>
    <cellStyle name="ItemTypeClass 24 5" xfId="24194" xr:uid="{46C72111-99D4-4C35-A411-37EB72945741}"/>
    <cellStyle name="ItemTypeClass 24 6" xfId="26737" xr:uid="{F6D3B059-7DE3-463A-935F-EA56EEB57B72}"/>
    <cellStyle name="ItemTypeClass 24 7" xfId="29287" xr:uid="{2F8EC38A-7411-4CEF-92A2-D7EAE2A008FB}"/>
    <cellStyle name="ItemTypeClass 24 8" xfId="31857" xr:uid="{06479AC7-7E29-4DD0-8FD4-463185A04180}"/>
    <cellStyle name="ItemTypeClass 24 9" xfId="34258" xr:uid="{D8E51480-73EC-46FC-8D84-F90A94CD8EA1}"/>
    <cellStyle name="ItemTypeClass 25" xfId="12911" xr:uid="{731AF4B5-6563-4D62-97A3-CFBF8CA413AC}"/>
    <cellStyle name="ItemTypeClass 25 10" xfId="36679" xr:uid="{962BD3E7-DFE6-4689-9C24-D56EF2C88A2F}"/>
    <cellStyle name="ItemTypeClass 25 11" xfId="39170" xr:uid="{7CBC0D07-3D5E-4FB5-A097-D52336C2F5D2}"/>
    <cellStyle name="ItemTypeClass 25 12" xfId="41791" xr:uid="{5B052B03-6CAA-42DB-8D1D-F64B17534CA9}"/>
    <cellStyle name="ItemTypeClass 25 2" xfId="15936" xr:uid="{68BA3FF6-9975-4D54-8897-1A728D562C80}"/>
    <cellStyle name="ItemTypeClass 25 3" xfId="18698" xr:uid="{EA1E63E2-8026-4957-98D2-86876B9C8F0E}"/>
    <cellStyle name="ItemTypeClass 25 4" xfId="21349" xr:uid="{38E8C753-4C7B-4951-8385-F69BC9A76ED9}"/>
    <cellStyle name="ItemTypeClass 25 5" xfId="24202" xr:uid="{F1AE0D3F-2C33-45BC-A417-FBCA6E263BA4}"/>
    <cellStyle name="ItemTypeClass 25 6" xfId="26745" xr:uid="{C265B89B-9C68-4696-9826-F3F793A9A69F}"/>
    <cellStyle name="ItemTypeClass 25 7" xfId="29295" xr:uid="{37F8A825-ADED-46AA-ADDF-132876F0F802}"/>
    <cellStyle name="ItemTypeClass 25 8" xfId="31864" xr:uid="{A28275FB-DA6B-40E8-94A6-CFEE413DA672}"/>
    <cellStyle name="ItemTypeClass 25 9" xfId="34265" xr:uid="{ADA1F6E7-B17B-46A5-A6BF-26DED7FFD0E0}"/>
    <cellStyle name="ItemTypeClass 26" xfId="12564" xr:uid="{09EE940C-69B2-40ED-9C01-E987FC7641D7}"/>
    <cellStyle name="ItemTypeClass 26 10" xfId="36420" xr:uid="{E19DC27B-494C-4907-B1FE-54B8C1A8C49F}"/>
    <cellStyle name="ItemTypeClass 26 11" xfId="38906" xr:uid="{9669A47A-DBC9-4AEA-BE72-946B85DA0FD5}"/>
    <cellStyle name="ItemTypeClass 26 12" xfId="41503" xr:uid="{2A65B665-33DF-46AE-A010-331B3DA2D583}"/>
    <cellStyle name="ItemTypeClass 26 2" xfId="15590" xr:uid="{7B330722-3DAA-440D-81B5-65452A5FD1CA}"/>
    <cellStyle name="ItemTypeClass 26 3" xfId="18380" xr:uid="{3EB30DC8-8EC5-4FFF-8116-962DEA143B07}"/>
    <cellStyle name="ItemTypeClass 26 4" xfId="21011" xr:uid="{BB0C337C-CFA2-4CCA-B4A5-069294A54036}"/>
    <cellStyle name="ItemTypeClass 26 5" xfId="23869" xr:uid="{CD4A0700-9748-4639-8CBF-035488A5F6F6}"/>
    <cellStyle name="ItemTypeClass 26 6" xfId="26411" xr:uid="{8783A72E-8A2F-4DF3-A96F-C6C8AF8EA9F4}"/>
    <cellStyle name="ItemTypeClass 26 7" xfId="29004" xr:uid="{6A628899-3871-46C8-AF56-99B39767A132}"/>
    <cellStyle name="ItemTypeClass 26 8" xfId="31629" xr:uid="{79233995-AFFC-4EC6-808D-E312FAD8997D}"/>
    <cellStyle name="ItemTypeClass 26 9" xfId="34028" xr:uid="{A192EBFC-3335-4C1A-9375-C482CB253D6E}"/>
    <cellStyle name="ItemTypeClass 27" xfId="12922" xr:uid="{C7700F8A-3326-4237-AD9F-6160DBD3E7FE}"/>
    <cellStyle name="ItemTypeClass 27 10" xfId="36687" xr:uid="{BC161256-87E6-434A-98FE-710446F90780}"/>
    <cellStyle name="ItemTypeClass 27 11" xfId="39181" xr:uid="{3E5196A4-AFCB-419D-A740-23804FDE8AA4}"/>
    <cellStyle name="ItemTypeClass 27 12" xfId="41802" xr:uid="{D95D26A3-7E69-4DD4-A198-A4692D2560BF}"/>
    <cellStyle name="ItemTypeClass 27 2" xfId="15947" xr:uid="{9D19D12C-9EF6-4291-B0C6-25F2BF11334A}"/>
    <cellStyle name="ItemTypeClass 27 3" xfId="18709" xr:uid="{F190A45B-6AED-4862-9823-7203B103B7F0}"/>
    <cellStyle name="ItemTypeClass 27 4" xfId="21360" xr:uid="{A9E247C9-34D4-46D2-B741-27085AE50BA3}"/>
    <cellStyle name="ItemTypeClass 27 5" xfId="24213" xr:uid="{02519196-C7C4-491C-8928-114A38FC09C5}"/>
    <cellStyle name="ItemTypeClass 27 6" xfId="26756" xr:uid="{ABF93E52-23BF-488C-97A8-1C81F7F59F67}"/>
    <cellStyle name="ItemTypeClass 27 7" xfId="29306" xr:uid="{A77194B7-89EB-4677-A77F-9FA69F706607}"/>
    <cellStyle name="ItemTypeClass 27 8" xfId="31872" xr:uid="{B549E73C-7631-46D3-B594-06C9BB82A4B0}"/>
    <cellStyle name="ItemTypeClass 27 9" xfId="34273" xr:uid="{8F8E8E3C-043F-4589-9336-D586978BE1BF}"/>
    <cellStyle name="ItemTypeClass 28" xfId="12930" xr:uid="{DA773EFB-511F-4212-AB62-A804AE40FAAD}"/>
    <cellStyle name="ItemTypeClass 28 10" xfId="36694" xr:uid="{A1547497-1C10-441E-B220-DFC788908C88}"/>
    <cellStyle name="ItemTypeClass 28 11" xfId="39188" xr:uid="{59489E32-E310-46C5-9D56-F11D65BD0D28}"/>
    <cellStyle name="ItemTypeClass 28 12" xfId="41809" xr:uid="{F5D3D2B7-F5C5-4472-8FD0-591F0A0C6BB7}"/>
    <cellStyle name="ItemTypeClass 28 2" xfId="15955" xr:uid="{2FC7333A-20F9-4D91-BE49-684FD6283A83}"/>
    <cellStyle name="ItemTypeClass 28 3" xfId="18717" xr:uid="{4042763B-3DF1-4B39-97EA-C6E88F6FFE44}"/>
    <cellStyle name="ItemTypeClass 28 4" xfId="21368" xr:uid="{78EEED14-AA86-4319-955B-AF3FBFC4C9E2}"/>
    <cellStyle name="ItemTypeClass 28 5" xfId="24221" xr:uid="{9C11F2F8-2DC7-4808-9310-BEE791731D2C}"/>
    <cellStyle name="ItemTypeClass 28 6" xfId="26764" xr:uid="{04EE4AE4-4E59-417C-B4DE-9B59AF0E8C15}"/>
    <cellStyle name="ItemTypeClass 28 7" xfId="29313" xr:uid="{5835A5FB-C3D3-4ED4-AB20-CCF7618B7264}"/>
    <cellStyle name="ItemTypeClass 28 8" xfId="31879" xr:uid="{9B72E58C-8891-4A03-9E07-EFAE3FE477A1}"/>
    <cellStyle name="ItemTypeClass 28 9" xfId="34280" xr:uid="{EB801A54-0FFC-423B-B0C5-C49259BFB378}"/>
    <cellStyle name="ItemTypeClass 29" xfId="12579" xr:uid="{DC080A86-C3D1-4836-86C4-B8DE6C1E5518}"/>
    <cellStyle name="ItemTypeClass 29 10" xfId="36432" xr:uid="{69A7847B-8274-4521-BB57-ABC32BC664F9}"/>
    <cellStyle name="ItemTypeClass 29 11" xfId="38919" xr:uid="{5CDF9CC8-7C24-41A8-97FD-9C42BEBEEAC8}"/>
    <cellStyle name="ItemTypeClass 29 12" xfId="41518" xr:uid="{84B4D248-EEED-4B6C-815F-E43A5058BF3E}"/>
    <cellStyle name="ItemTypeClass 29 2" xfId="15605" xr:uid="{C79DFD32-1723-4614-96AB-AE2B4E5155E1}"/>
    <cellStyle name="ItemTypeClass 29 3" xfId="18392" xr:uid="{4BAA2916-5F31-4D1D-8EED-C89E0216F707}"/>
    <cellStyle name="ItemTypeClass 29 4" xfId="21026" xr:uid="{7BBAA93C-06FF-4296-8C2A-3606859492AD}"/>
    <cellStyle name="ItemTypeClass 29 5" xfId="23882" xr:uid="{53F93B21-912B-4593-B3D4-DD612DC523C3}"/>
    <cellStyle name="ItemTypeClass 29 6" xfId="26426" xr:uid="{3C481BC3-A9D1-4D96-A934-B92938DCE3B8}"/>
    <cellStyle name="ItemTypeClass 29 7" xfId="29018" xr:uid="{0D102A46-BBB5-4D1B-8DA5-553CE738249C}"/>
    <cellStyle name="ItemTypeClass 29 8" xfId="31639" xr:uid="{18AEEA07-11E5-4562-A68C-2144DD938510}"/>
    <cellStyle name="ItemTypeClass 29 9" xfId="34038" xr:uid="{DBD7F164-00C8-412E-8B97-68BE14DF3FDF}"/>
    <cellStyle name="ItemTypeClass 3" xfId="11251" xr:uid="{0E2EB93B-3B76-42A9-A02E-DFEBA40AA59F}"/>
    <cellStyle name="ItemTypeClass 3 10" xfId="10665" xr:uid="{AA633CAD-0D40-42A0-83E3-E0513555668B}"/>
    <cellStyle name="ItemTypeClass 3 11" xfId="16163" xr:uid="{3C3A57AD-7711-4271-B24F-6EB096B87E5B}"/>
    <cellStyle name="ItemTypeClass 3 12" xfId="25991" xr:uid="{84A23571-8D85-4694-93F2-EE9376C164E3}"/>
    <cellStyle name="ItemTypeClass 3 2" xfId="14323" xr:uid="{5E600025-4961-42AD-9A87-BCCC6E2FDE58}"/>
    <cellStyle name="ItemTypeClass 3 3" xfId="10422" xr:uid="{33A23997-38A6-497D-A224-6E9AB660DA6B}"/>
    <cellStyle name="ItemTypeClass 3 4" xfId="9875" xr:uid="{554B941C-4209-4A39-BEA0-9C1B52C333EC}"/>
    <cellStyle name="ItemTypeClass 3 5" xfId="10676" xr:uid="{2E52C348-00EB-4A86-9F30-41CEA9D8CADA}"/>
    <cellStyle name="ItemTypeClass 3 6" xfId="10394" xr:uid="{8143183C-253D-4B43-9A53-9D8D1B69B811}"/>
    <cellStyle name="ItemTypeClass 3 7" xfId="10215" xr:uid="{2042EC6D-D1F9-4F69-B345-BB3AD6003B1A}"/>
    <cellStyle name="ItemTypeClass 3 8" xfId="24530" xr:uid="{755B4B32-0F99-42B3-80CE-65051A028969}"/>
    <cellStyle name="ItemTypeClass 3 9" xfId="10931" xr:uid="{C79FB0B0-7B08-48BB-B47C-CE055ACD3BF7}"/>
    <cellStyle name="ItemTypeClass 30" xfId="12941" xr:uid="{0A85D31E-B503-4B78-BD86-8BC3BD4EE425}"/>
    <cellStyle name="ItemTypeClass 30 10" xfId="36702" xr:uid="{46F1E363-FEC1-4F71-893C-2DD9E8BAFFE8}"/>
    <cellStyle name="ItemTypeClass 30 11" xfId="39196" xr:uid="{463A2976-9A42-4CB4-B1C8-AB7CA96ACBE9}"/>
    <cellStyle name="ItemTypeClass 30 12" xfId="41819" xr:uid="{876B9615-9294-4309-9B93-F9DA6EAF8F85}"/>
    <cellStyle name="ItemTypeClass 30 2" xfId="15966" xr:uid="{D5CE770F-27A6-4B6F-9B82-1C33B3F162A5}"/>
    <cellStyle name="ItemTypeClass 30 3" xfId="18728" xr:uid="{B9E3D49F-E706-4670-9E52-FE6CBB976446}"/>
    <cellStyle name="ItemTypeClass 30 4" xfId="21378" xr:uid="{454B4F01-7E92-4FFE-8CF6-C042BBFDC7AF}"/>
    <cellStyle name="ItemTypeClass 30 5" xfId="24230" xr:uid="{1EC323CB-03DF-47BF-BC5A-5D5E5A7324C6}"/>
    <cellStyle name="ItemTypeClass 30 6" xfId="26774" xr:uid="{50B1A1AE-90AB-4611-BA42-E30816F7C755}"/>
    <cellStyle name="ItemTypeClass 30 7" xfId="29323" xr:uid="{768CA8B8-110C-4E59-B71E-F87522311FF0}"/>
    <cellStyle name="ItemTypeClass 30 8" xfId="31885" xr:uid="{267C4BF5-12D8-4476-814E-623BD684BD76}"/>
    <cellStyle name="ItemTypeClass 30 9" xfId="34286" xr:uid="{217BE3D3-9E88-4A86-8345-FE1FA75F22D4}"/>
    <cellStyle name="ItemTypeClass 31" xfId="12948" xr:uid="{1EA98A97-29EC-4743-8DFB-658F25519902}"/>
    <cellStyle name="ItemTypeClass 31 10" xfId="36709" xr:uid="{08C72105-0DB8-41F1-B64D-D68268AC632B}"/>
    <cellStyle name="ItemTypeClass 31 11" xfId="39202" xr:uid="{B59B8041-2988-4142-A12E-AE97D028D61D}"/>
    <cellStyle name="ItemTypeClass 31 12" xfId="41826" xr:uid="{0BD08A7A-D903-454A-82EC-0F0DD3D0BBDE}"/>
    <cellStyle name="ItemTypeClass 31 2" xfId="15973" xr:uid="{B797A54A-A951-4F9A-AC13-E473F95DB208}"/>
    <cellStyle name="ItemTypeClass 31 3" xfId="18735" xr:uid="{19FC2392-5F28-4B15-9AB5-D25768562EAB}"/>
    <cellStyle name="ItemTypeClass 31 4" xfId="21385" xr:uid="{3C4031FF-8124-4635-B73B-25C10C6F8479}"/>
    <cellStyle name="ItemTypeClass 31 5" xfId="24236" xr:uid="{31F2D189-F2C1-412B-9AEE-A1CEE1367039}"/>
    <cellStyle name="ItemTypeClass 31 6" xfId="26780" xr:uid="{211C8760-D2B8-485A-AA30-A08D7E409ED6}"/>
    <cellStyle name="ItemTypeClass 31 7" xfId="29330" xr:uid="{C722B402-9654-4B3E-9F29-22B5C0FD3251}"/>
    <cellStyle name="ItemTypeClass 31 8" xfId="31891" xr:uid="{139C5D2B-E903-4182-A601-29ECD4384AD1}"/>
    <cellStyle name="ItemTypeClass 31 9" xfId="34292" xr:uid="{ED1F0B3D-BEEC-4821-BDB1-77E41C4B373D}"/>
    <cellStyle name="ItemTypeClass 32" xfId="12595" xr:uid="{E58ADCB1-E7D1-4D52-827B-CF13857D71CD}"/>
    <cellStyle name="ItemTypeClass 32 10" xfId="36443" xr:uid="{BD9323DB-D890-4C5A-8806-A94D7496E802}"/>
    <cellStyle name="ItemTypeClass 32 11" xfId="38931" xr:uid="{3214341C-A95E-456D-8A15-DE8713AFB067}"/>
    <cellStyle name="ItemTypeClass 32 12" xfId="41532" xr:uid="{F48706E9-1E32-49E7-8D17-1BBD172E7D5F}"/>
    <cellStyle name="ItemTypeClass 32 2" xfId="15621" xr:uid="{B3E5ACEE-D183-4BAF-B6D1-C330FBED8E17}"/>
    <cellStyle name="ItemTypeClass 32 3" xfId="18406" xr:uid="{95DB0C94-D591-4761-B544-7225718C2BA6}"/>
    <cellStyle name="ItemTypeClass 32 4" xfId="21042" xr:uid="{BD35E0F6-D836-44FD-AEDE-E4D66959ABDB}"/>
    <cellStyle name="ItemTypeClass 32 5" xfId="23896" xr:uid="{02349131-E392-4048-BB13-104D12884DC0}"/>
    <cellStyle name="ItemTypeClass 32 6" xfId="26439" xr:uid="{F03FF2EE-5359-47DC-AD16-2AC6A618FB28}"/>
    <cellStyle name="ItemTypeClass 32 7" xfId="29032" xr:uid="{B2F7413E-49E5-40A5-B286-BCD71F693854}"/>
    <cellStyle name="ItemTypeClass 32 8" xfId="31648" xr:uid="{998734C2-E8F0-4ACD-8AF9-9E6BF5B6EE82}"/>
    <cellStyle name="ItemTypeClass 32 9" xfId="34047" xr:uid="{6CEBF225-9CD4-46BE-88EA-AD417359B0FB}"/>
    <cellStyle name="ItemTypeClass 33" xfId="12959" xr:uid="{9E726B3F-DCAF-4AB5-AD3E-74095938A11E}"/>
    <cellStyle name="ItemTypeClass 33 10" xfId="36718" xr:uid="{FCAC01D8-A0CC-48DD-9B6C-D564ABE44763}"/>
    <cellStyle name="ItemTypeClass 33 11" xfId="39212" xr:uid="{0F9D0556-7ED9-4A5E-80EF-8597113961EE}"/>
    <cellStyle name="ItemTypeClass 33 12" xfId="41837" xr:uid="{77394F5F-B149-4553-9FA6-A54A44BC874C}"/>
    <cellStyle name="ItemTypeClass 33 2" xfId="15984" xr:uid="{FF369B9F-888F-45C6-B9C4-C74954923541}"/>
    <cellStyle name="ItemTypeClass 33 3" xfId="18746" xr:uid="{489400D9-72F1-44F9-8FA9-F8574C124A9F}"/>
    <cellStyle name="ItemTypeClass 33 4" xfId="21396" xr:uid="{AFA95384-A20E-4661-B4C6-723EA5B96F4E}"/>
    <cellStyle name="ItemTypeClass 33 5" xfId="24244" xr:uid="{2157C333-02A1-48EE-9F61-8DDA3BD65CC0}"/>
    <cellStyle name="ItemTypeClass 33 6" xfId="26788" xr:uid="{1F68F338-E6F5-4A36-A59B-4994E6B0B364}"/>
    <cellStyle name="ItemTypeClass 33 7" xfId="29341" xr:uid="{74B05CA3-6A96-4279-BDF2-86E42A9CF1AB}"/>
    <cellStyle name="ItemTypeClass 33 8" xfId="31899" xr:uid="{4ECFB631-2E57-4987-A2E7-00335D33A780}"/>
    <cellStyle name="ItemTypeClass 33 9" xfId="34300" xr:uid="{CF04D272-9450-4844-BE6A-79245460CB29}"/>
    <cellStyle name="ItemTypeClass 34" xfId="12601" xr:uid="{19B8012D-040F-4F6E-B513-B48C48EAE7F2}"/>
    <cellStyle name="ItemTypeClass 34 10" xfId="36449" xr:uid="{F3836A90-D6BC-482B-99EF-11D3F11297EF}"/>
    <cellStyle name="ItemTypeClass 34 11" xfId="38936" xr:uid="{41B881C3-7C93-4CAF-BEEA-247E1AD861DC}"/>
    <cellStyle name="ItemTypeClass 34 12" xfId="41538" xr:uid="{05DBE32D-2CC4-489C-969D-F65661E985A8}"/>
    <cellStyle name="ItemTypeClass 34 2" xfId="15627" xr:uid="{44B40B16-12BE-4FB3-8DFB-784BB7401A97}"/>
    <cellStyle name="ItemTypeClass 34 3" xfId="18411" xr:uid="{B8E8C823-47D2-4687-BB39-6621DB8FC6D9}"/>
    <cellStyle name="ItemTypeClass 34 4" xfId="21048" xr:uid="{905ABFF8-1EEC-4625-8140-154E8B1C9533}"/>
    <cellStyle name="ItemTypeClass 34 5" xfId="23902" xr:uid="{CCE93006-D99E-4F28-88FF-37B1DA3D5D8F}"/>
    <cellStyle name="ItemTypeClass 34 6" xfId="26445" xr:uid="{274DC8B7-0A2F-4D8C-A0A2-323F603433AE}"/>
    <cellStyle name="ItemTypeClass 34 7" xfId="29038" xr:uid="{C2A71425-770A-45A1-B5CD-77D89AA22D14}"/>
    <cellStyle name="ItemTypeClass 34 8" xfId="31653" xr:uid="{8E48D143-EC0D-46F2-825C-25E496F4D5EE}"/>
    <cellStyle name="ItemTypeClass 34 9" xfId="34052" xr:uid="{37D14CC8-7F3D-4E98-AA69-C8B814744CBB}"/>
    <cellStyle name="ItemTypeClass 35" xfId="12967" xr:uid="{356489BC-FBFF-4923-B4E6-8C0A98F66E3A}"/>
    <cellStyle name="ItemTypeClass 35 10" xfId="36725" xr:uid="{CD989193-C4D1-457E-9F65-F9DAD50D753C}"/>
    <cellStyle name="ItemTypeClass 35 11" xfId="39220" xr:uid="{EA8C16A4-D6FA-4FF5-931A-D236B2AF5AC1}"/>
    <cellStyle name="ItemTypeClass 35 12" xfId="41845" xr:uid="{B52ADD75-7DFB-45CE-9FAC-258F2FF2280A}"/>
    <cellStyle name="ItemTypeClass 35 2" xfId="15992" xr:uid="{DB644F01-6B3D-42A0-9E83-7DA9D924325D}"/>
    <cellStyle name="ItemTypeClass 35 3" xfId="18754" xr:uid="{21F694B2-4261-4410-8FE0-CF202C3853B3}"/>
    <cellStyle name="ItemTypeClass 35 4" xfId="21404" xr:uid="{66848B96-0138-48FC-AD36-2CCFAFD5E51B}"/>
    <cellStyle name="ItemTypeClass 35 5" xfId="24252" xr:uid="{AFA8C79A-DC66-4284-A7F1-95FE68350938}"/>
    <cellStyle name="ItemTypeClass 35 6" xfId="26796" xr:uid="{1DC9A2B7-E286-47BB-81F8-437BDEB9D3C7}"/>
    <cellStyle name="ItemTypeClass 35 7" xfId="29349" xr:uid="{88A8B130-8653-4E8D-B802-68E19900CE31}"/>
    <cellStyle name="ItemTypeClass 35 8" xfId="31906" xr:uid="{73CD93FE-BB36-4372-A464-C33E9249F8DC}"/>
    <cellStyle name="ItemTypeClass 35 9" xfId="34307" xr:uid="{BF871A20-C2B9-4992-85F5-5A57E7582273}"/>
    <cellStyle name="ItemTypeClass 36" xfId="12971" xr:uid="{7770D80E-67FB-40B2-8FC1-7A0ECA28A33F}"/>
    <cellStyle name="ItemTypeClass 36 10" xfId="36729" xr:uid="{0A77BC05-4766-441E-9A2E-6A4908C5AD0C}"/>
    <cellStyle name="ItemTypeClass 36 11" xfId="39223" xr:uid="{9C8D1289-CF67-4F01-B6CF-3B26900C5C22}"/>
    <cellStyle name="ItemTypeClass 36 12" xfId="41849" xr:uid="{AC3B292F-6F67-4493-B134-3FC8F69F696B}"/>
    <cellStyle name="ItemTypeClass 36 2" xfId="15996" xr:uid="{4CC59E20-565C-43A1-B15C-5DD1E50D5AAF}"/>
    <cellStyle name="ItemTypeClass 36 3" xfId="18758" xr:uid="{E6719E54-834C-4279-8CA7-F2DB7CF58858}"/>
    <cellStyle name="ItemTypeClass 36 4" xfId="21408" xr:uid="{93B069A6-7EE8-4A9F-AC84-F8A579CE8DE4}"/>
    <cellStyle name="ItemTypeClass 36 5" xfId="24256" xr:uid="{FD4B6321-F73B-4BDF-BEBB-CAC1C397D824}"/>
    <cellStyle name="ItemTypeClass 36 6" xfId="26799" xr:uid="{294B4B46-57C2-484E-B34E-0B33F7256C43}"/>
    <cellStyle name="ItemTypeClass 36 7" xfId="29353" xr:uid="{E4EC2F8F-6180-49B9-98FE-17B2DDF3166E}"/>
    <cellStyle name="ItemTypeClass 36 8" xfId="31909" xr:uid="{30739536-8F7D-49FC-A3FC-9E797BA16DE6}"/>
    <cellStyle name="ItemTypeClass 36 9" xfId="34310" xr:uid="{B766399F-CAB8-4A9E-BD8A-F42227FB2A12}"/>
    <cellStyle name="ItemTypeClass 37" xfId="12975" xr:uid="{F086925B-5CD0-437D-9CE8-F2B7140CD59B}"/>
    <cellStyle name="ItemTypeClass 37 10" xfId="36733" xr:uid="{923729E6-5DE0-4610-84CE-0F809C4AAA86}"/>
    <cellStyle name="ItemTypeClass 37 11" xfId="39226" xr:uid="{2282A5D6-0571-4372-B9CB-3D2C5E29832E}"/>
    <cellStyle name="ItemTypeClass 37 12" xfId="41853" xr:uid="{CE20D66C-5B4A-4D83-A719-26FC73A59D70}"/>
    <cellStyle name="ItemTypeClass 37 2" xfId="16000" xr:uid="{A42016DA-E4C3-47F0-BDFE-F8AED1B744E3}"/>
    <cellStyle name="ItemTypeClass 37 3" xfId="18762" xr:uid="{04F874C6-3A13-44A3-8D60-6E3723737AEF}"/>
    <cellStyle name="ItemTypeClass 37 4" xfId="21412" xr:uid="{80428FFE-29C3-4386-83E9-E2D22B9F6FBB}"/>
    <cellStyle name="ItemTypeClass 37 5" xfId="24260" xr:uid="{63039804-620D-44EA-A9F9-9CA31E43458F}"/>
    <cellStyle name="ItemTypeClass 37 6" xfId="26803" xr:uid="{D2C5AAA1-51A1-4C61-9240-311519434CDE}"/>
    <cellStyle name="ItemTypeClass 37 7" xfId="29357" xr:uid="{1598F02D-D5A6-49A3-9FFD-4E9C4918BF09}"/>
    <cellStyle name="ItemTypeClass 37 8" xfId="31912" xr:uid="{343859C2-F12B-4414-A1A3-7BDAA12D7138}"/>
    <cellStyle name="ItemTypeClass 37 9" xfId="34313" xr:uid="{34B88215-54D4-4618-86AE-56AB31BF4965}"/>
    <cellStyle name="ItemTypeClass 38" xfId="12615" xr:uid="{5A56DFD1-CE8B-4E5D-896D-D94C365A1CA8}"/>
    <cellStyle name="ItemTypeClass 38 10" xfId="36459" xr:uid="{BA7A6063-D024-44E4-A9EE-F744F3E377A5}"/>
    <cellStyle name="ItemTypeClass 38 11" xfId="38944" xr:uid="{6749B2E6-1A92-44E9-84DA-82080B741E82}"/>
    <cellStyle name="ItemTypeClass 38 12" xfId="41550" xr:uid="{FA19AC51-B44C-40E3-A7E0-37D99470951D}"/>
    <cellStyle name="ItemTypeClass 38 2" xfId="15641" xr:uid="{C0E2055D-4C3D-4347-A957-123C99E4891C}"/>
    <cellStyle name="ItemTypeClass 38 3" xfId="18423" xr:uid="{FACE29FA-B767-4787-8C52-47FB4279BC04}"/>
    <cellStyle name="ItemTypeClass 38 4" xfId="21060" xr:uid="{8A111EEB-1034-49EB-9F6F-C6A37DC3D593}"/>
    <cellStyle name="ItemTypeClass 38 5" xfId="23914" xr:uid="{C3C4804E-46EE-450A-BB88-66E0C902F207}"/>
    <cellStyle name="ItemTypeClass 38 6" xfId="26458" xr:uid="{D48053C7-A1A2-41D5-8EEB-0B50369B2761}"/>
    <cellStyle name="ItemTypeClass 38 7" xfId="29050" xr:uid="{F53D7DD3-DBA3-44FE-8A78-B2E40BFD2F7F}"/>
    <cellStyle name="ItemTypeClass 38 8" xfId="31659" xr:uid="{7C0F5C59-2F84-4278-88F0-AF62CC9C7463}"/>
    <cellStyle name="ItemTypeClass 38 9" xfId="34058" xr:uid="{9A142AF6-8BA2-4573-904F-D20F509B39A6}"/>
    <cellStyle name="ItemTypeClass 39" xfId="12989" xr:uid="{ACCC7824-FEDD-435B-BCF2-17DD239456A2}"/>
    <cellStyle name="ItemTypeClass 39 10" xfId="36745" xr:uid="{048B07D4-E856-460C-B550-61C9624C6FFA}"/>
    <cellStyle name="ItemTypeClass 39 11" xfId="39238" xr:uid="{4A855632-3C3F-4D2F-8958-8A023049A4ED}"/>
    <cellStyle name="ItemTypeClass 39 12" xfId="41866" xr:uid="{AE0E339D-D944-490C-842F-A2F88F6B353F}"/>
    <cellStyle name="ItemTypeClass 39 2" xfId="16014" xr:uid="{FFD8A3C3-7624-4369-A51C-8F27E9CB7F19}"/>
    <cellStyle name="ItemTypeClass 39 3" xfId="18775" xr:uid="{61126D86-63C9-468F-B457-9BA789D22B1B}"/>
    <cellStyle name="ItemTypeClass 39 4" xfId="21425" xr:uid="{4A77161B-FB52-4D1A-80C0-425D1802A59B}"/>
    <cellStyle name="ItemTypeClass 39 5" xfId="24272" xr:uid="{242C6DB9-8013-407F-9A7F-6B0FC415B74B}"/>
    <cellStyle name="ItemTypeClass 39 6" xfId="26817" xr:uid="{50361BEE-CAC1-436E-9785-30CEF2E2B471}"/>
    <cellStyle name="ItemTypeClass 39 7" xfId="29370" xr:uid="{9DA6C16D-F3C1-4EE2-A7F1-BBEAF5BA09BB}"/>
    <cellStyle name="ItemTypeClass 39 8" xfId="31923" xr:uid="{022407B2-7A6C-4867-9D07-EF2D7F4C4654}"/>
    <cellStyle name="ItemTypeClass 39 9" xfId="34324" xr:uid="{31728852-04A6-49FC-8E99-BC3DF93E88D4}"/>
    <cellStyle name="ItemTypeClass 4" xfId="11442" xr:uid="{7885BDA1-1746-4FCF-A4AD-4DB23D3C14F8}"/>
    <cellStyle name="ItemTypeClass 4 10" xfId="14731" xr:uid="{742BE208-1EFE-432D-A71E-608C47C13AC3}"/>
    <cellStyle name="ItemTypeClass 4 11" xfId="23925" xr:uid="{E8F731A7-F0F3-4038-94E8-5F241B65E5D9}"/>
    <cellStyle name="ItemTypeClass 4 12" xfId="26862" xr:uid="{6706D4DF-A8E2-4932-A014-0F3102A94954}"/>
    <cellStyle name="ItemTypeClass 4 2" xfId="14513" xr:uid="{DE707AB8-591B-40CB-8CC9-B7FCE523B1B0}"/>
    <cellStyle name="ItemTypeClass 4 3" xfId="10594" xr:uid="{5EBFE68F-61B7-4FEA-B662-60E34FB881C8}"/>
    <cellStyle name="ItemTypeClass 4 4" xfId="10055" xr:uid="{0E72D32F-F08A-4E0E-8406-6C47797EA031}"/>
    <cellStyle name="ItemTypeClass 4 5" xfId="22770" xr:uid="{9A62E9A9-72FD-4F46-934C-A79D997A38E9}"/>
    <cellStyle name="ItemTypeClass 4 6" xfId="10905" xr:uid="{64F27469-BC52-494B-B87A-833BE82FCE21}"/>
    <cellStyle name="ItemTypeClass 4 7" xfId="10358" xr:uid="{02A9B0BF-6F90-49FF-BB6A-CDE38EF0F52D}"/>
    <cellStyle name="ItemTypeClass 4 8" xfId="30647" xr:uid="{A316B53E-BF98-4566-B5E2-CD3041225C44}"/>
    <cellStyle name="ItemTypeClass 4 9" xfId="18472" xr:uid="{1240441D-6C7D-45F7-AEE0-ACAB84C70352}"/>
    <cellStyle name="ItemTypeClass 40" xfId="12631" xr:uid="{A6B8416B-D852-44BE-BC19-771803B6507E}"/>
    <cellStyle name="ItemTypeClass 40 10" xfId="36470" xr:uid="{EE9BA30F-1D74-4BAA-8E07-B04742F6E200}"/>
    <cellStyle name="ItemTypeClass 40 11" xfId="38954" xr:uid="{D2E5DF35-25B8-4312-9D86-7CBCD4670AEC}"/>
    <cellStyle name="ItemTypeClass 40 12" xfId="41563" xr:uid="{278FB3A9-6DAA-4F24-AAD5-5EB7AD00DF4C}"/>
    <cellStyle name="ItemTypeClass 40 2" xfId="15657" xr:uid="{2D33C96A-F49C-4289-BA0F-FF66596F3A39}"/>
    <cellStyle name="ItemTypeClass 40 3" xfId="18433" xr:uid="{6DA4632E-FCB8-4249-B29D-9F37AF9C925C}"/>
    <cellStyle name="ItemTypeClass 40 4" xfId="21075" xr:uid="{33EC5405-FB84-4506-9027-619439FFC660}"/>
    <cellStyle name="ItemTypeClass 40 5" xfId="23930" xr:uid="{272FB1A3-EC0D-45A3-A12E-3BAC2B188203}"/>
    <cellStyle name="ItemTypeClass 40 6" xfId="26472" xr:uid="{234045BF-E068-4CB1-BD72-17701C3BCAC1}"/>
    <cellStyle name="ItemTypeClass 40 7" xfId="29063" xr:uid="{543AF7C8-39A0-4C97-BEA8-A3DA8E080CF3}"/>
    <cellStyle name="ItemTypeClass 40 8" xfId="31667" xr:uid="{9088EA65-2328-4356-8424-7E34AE5623CA}"/>
    <cellStyle name="ItemTypeClass 40 9" xfId="34066" xr:uid="{F6349F3A-BB24-4CAC-887C-414CFA704B26}"/>
    <cellStyle name="ItemTypeClass 41" xfId="13010" xr:uid="{69D3896C-1C63-45C4-908C-F58A412A906B}"/>
    <cellStyle name="ItemTypeClass 41 10" xfId="36762" xr:uid="{670863A5-2A2E-446D-85E7-72B2994A6FA3}"/>
    <cellStyle name="ItemTypeClass 41 11" xfId="39251" xr:uid="{96B90C2F-3A8B-46BD-B217-D185AD153B53}"/>
    <cellStyle name="ItemTypeClass 41 12" xfId="41886" xr:uid="{2AC693CD-0A9E-4D8A-A142-5649B2276B0E}"/>
    <cellStyle name="ItemTypeClass 41 2" xfId="16035" xr:uid="{EFAD601E-FE42-4AAF-B087-264C9BD4C6EE}"/>
    <cellStyle name="ItemTypeClass 41 3" xfId="18788" xr:uid="{82B2A976-0B99-4FFB-B679-C1BE44C8A6BE}"/>
    <cellStyle name="ItemTypeClass 41 4" xfId="21446" xr:uid="{96AC6303-94E6-4A1C-B595-EA358323613E}"/>
    <cellStyle name="ItemTypeClass 41 5" xfId="24289" xr:uid="{712CBCA6-1CD4-4442-9A9B-7923F1CE11C6}"/>
    <cellStyle name="ItemTypeClass 41 6" xfId="26838" xr:uid="{74E73BA6-02DD-48A5-B55B-3B9617E70BEB}"/>
    <cellStyle name="ItemTypeClass 41 7" xfId="29390" xr:uid="{BC3F62AF-DC81-4D50-9F5A-609EF0EAACC7}"/>
    <cellStyle name="ItemTypeClass 41 8" xfId="31933" xr:uid="{25EA9B71-0FE5-4036-8D9B-124DB5BC6C78}"/>
    <cellStyle name="ItemTypeClass 41 9" xfId="34334" xr:uid="{E18DCF1B-0A4D-45F3-970B-FC4379E82C2C}"/>
    <cellStyle name="ItemTypeClass 42" xfId="12643" xr:uid="{4008EEA8-64AB-4B9D-8871-650FB9C86231}"/>
    <cellStyle name="ItemTypeClass 42 10" xfId="36480" xr:uid="{EEC86222-D290-459A-A36C-8BFABA1E8600}"/>
    <cellStyle name="ItemTypeClass 42 11" xfId="38962" xr:uid="{515D1F86-EDFC-4893-9B5C-3ACDFBD07AF7}"/>
    <cellStyle name="ItemTypeClass 42 12" xfId="41573" xr:uid="{D74C3DF5-048F-4C31-9C3E-C6F7AAD04D5C}"/>
    <cellStyle name="ItemTypeClass 42 2" xfId="15669" xr:uid="{5E3B6D1C-1429-4B22-9A1A-1DD4159658D9}"/>
    <cellStyle name="ItemTypeClass 42 3" xfId="18445" xr:uid="{6C87C9C1-A86D-4148-953F-D83D11C29A70}"/>
    <cellStyle name="ItemTypeClass 42 4" xfId="21086" xr:uid="{1F89E20E-69E3-4E9C-83C8-FF6A568A21DE}"/>
    <cellStyle name="ItemTypeClass 42 5" xfId="23942" xr:uid="{88E786E9-89DC-4FFA-9D55-7D4D1E702C60}"/>
    <cellStyle name="ItemTypeClass 42 6" xfId="26484" xr:uid="{0B8CE121-FE94-4D9F-9315-70D3DB3E1CD5}"/>
    <cellStyle name="ItemTypeClass 42 7" xfId="29073" xr:uid="{07330DE5-3D23-4B6A-9BEA-11818C55113B}"/>
    <cellStyle name="ItemTypeClass 42 8" xfId="31675" xr:uid="{B62D25DF-8E27-4C17-8A14-AB944321756D}"/>
    <cellStyle name="ItemTypeClass 42 9" xfId="34074" xr:uid="{25CE4684-D7BB-4C05-BD78-CB46E5B949D9}"/>
    <cellStyle name="ItemTypeClass 43" xfId="13020" xr:uid="{DF4C6E04-C8DC-4EB0-80F2-FE0E462DEDF7}"/>
    <cellStyle name="ItemTypeClass 43 10" xfId="36772" xr:uid="{1B59DE5E-4476-4B24-A3DE-72A4BF45E52A}"/>
    <cellStyle name="ItemTypeClass 43 11" xfId="39259" xr:uid="{66B360C2-C3E9-41F8-AFA4-D34A8D8EA4EB}"/>
    <cellStyle name="ItemTypeClass 43 12" xfId="41896" xr:uid="{F291C67B-D234-427F-9FD8-965819000459}"/>
    <cellStyle name="ItemTypeClass 43 2" xfId="16045" xr:uid="{F0C4FD4C-8F52-48E5-9000-757C2B1AD683}"/>
    <cellStyle name="ItemTypeClass 43 3" xfId="18797" xr:uid="{164CD8C0-61B1-4DC9-842C-41F96F42A48B}"/>
    <cellStyle name="ItemTypeClass 43 4" xfId="21456" xr:uid="{A096903A-BE08-4676-BE82-75A944502D49}"/>
    <cellStyle name="ItemTypeClass 43 5" xfId="24297" xr:uid="{0CE62B86-ABF4-4BB4-81C3-C7C11DCE45C7}"/>
    <cellStyle name="ItemTypeClass 43 6" xfId="26847" xr:uid="{BD2C6DB0-A71F-45C9-B06B-E9AC60E19D9D}"/>
    <cellStyle name="ItemTypeClass 43 7" xfId="29400" xr:uid="{7F0B8634-7EE8-41EF-9DA5-1FA3D248D317}"/>
    <cellStyle name="ItemTypeClass 43 8" xfId="31941" xr:uid="{3EBBD9DB-5154-4341-911F-0CDC3ED49BED}"/>
    <cellStyle name="ItemTypeClass 43 9" xfId="34342" xr:uid="{2174F877-8582-4866-B6AF-7E7D0C972300}"/>
    <cellStyle name="ItemTypeClass 44" xfId="14224" xr:uid="{74463E6E-5262-43A8-BC6F-CF4C1DF5198E}"/>
    <cellStyle name="ItemTypeClass 44 10" xfId="37947" xr:uid="{800711A2-4E9A-460D-B956-2962841B8DEB}"/>
    <cellStyle name="ItemTypeClass 44 11" xfId="40439" xr:uid="{9481943C-57B6-4C53-A50E-07B2A2C44519}"/>
    <cellStyle name="ItemTypeClass 44 12" xfId="43087" xr:uid="{5EF03014-0D1B-4987-9A3C-98F4BF109F5B}"/>
    <cellStyle name="ItemTypeClass 44 2" xfId="17245" xr:uid="{02C5785E-723F-4A6C-A7C3-2B142BECB9ED}"/>
    <cellStyle name="ItemTypeClass 44 3" xfId="19985" xr:uid="{D1E3E1F3-B53C-41C3-9306-E135637D9DEB}"/>
    <cellStyle name="ItemTypeClass 44 4" xfId="22659" xr:uid="{5FBFAB6B-A1FB-4BD9-A025-88D17072AE50}"/>
    <cellStyle name="ItemTypeClass 44 5" xfId="25482" xr:uid="{F9D8F936-A888-4B00-97EB-3F5E5638A6B4}"/>
    <cellStyle name="ItemTypeClass 44 6" xfId="28050" xr:uid="{7871FFB8-2915-4443-9E30-E7773EDD5F5C}"/>
    <cellStyle name="ItemTypeClass 44 7" xfId="30597" xr:uid="{46852F37-99B3-4CE0-991C-95A9CFD3496D}"/>
    <cellStyle name="ItemTypeClass 44 8" xfId="33111" xr:uid="{473B696B-1A71-4C9A-B11A-4CB6DBE05EDC}"/>
    <cellStyle name="ItemTypeClass 44 9" xfId="35510" xr:uid="{92169BD2-C9A2-4DE8-AF5B-D1354564780F}"/>
    <cellStyle name="ItemTypeClass 5" xfId="11616" xr:uid="{A5C7606D-9A39-47B0-AC73-02C01CA9CAE9}"/>
    <cellStyle name="ItemTypeClass 5 10" xfId="35583" xr:uid="{E8E076DC-CC1A-4C59-A029-2F59B81344DC}"/>
    <cellStyle name="ItemTypeClass 5 11" xfId="38013" xr:uid="{1A966BDF-A716-406C-8A85-E0073B29869F}"/>
    <cellStyle name="ItemTypeClass 5 12" xfId="40601" xr:uid="{A5E9FF24-BB61-4A32-9188-6EA8B7785BA2}"/>
    <cellStyle name="ItemTypeClass 5 2" xfId="14671" xr:uid="{6896B53E-5796-4990-B09C-C0A5EF6110E2}"/>
    <cellStyle name="ItemTypeClass 5 3" xfId="17446" xr:uid="{25D9EF05-6C2E-4043-ABD4-5F414C062080}"/>
    <cellStyle name="ItemTypeClass 5 4" xfId="20069" xr:uid="{637E7FD1-6F28-4840-AA3F-EDF4BBD3B947}"/>
    <cellStyle name="ItemTypeClass 5 5" xfId="22936" xr:uid="{97ED8570-EB5A-4A70-8489-24D39A8E8B96}"/>
    <cellStyle name="ItemTypeClass 5 6" xfId="11084" xr:uid="{5F6EEFBD-C0B8-4550-8475-5B41257259B9}"/>
    <cellStyle name="ItemTypeClass 5 7" xfId="28102" xr:uid="{B1A440F4-7269-43A1-BA21-553179846A30}"/>
    <cellStyle name="ItemTypeClass 5 8" xfId="30777" xr:uid="{78AC977E-4FC5-46B7-AC9F-7F5500D09885}"/>
    <cellStyle name="ItemTypeClass 5 9" xfId="33179" xr:uid="{2CEF7DE3-C232-4639-B9B3-343F7D0C8FAE}"/>
    <cellStyle name="ItemTypeClass 6" xfId="11453" xr:uid="{27E884A3-D559-4386-BE6B-E6EB952C4FD6}"/>
    <cellStyle name="ItemTypeClass 6 10" xfId="15083" xr:uid="{A482E58F-6CE7-491F-9DA0-7EFFFB4B8BE9}"/>
    <cellStyle name="ItemTypeClass 6 11" xfId="23952" xr:uid="{2CFFDF0F-A6CD-4F4E-918E-77D35C8F434F}"/>
    <cellStyle name="ItemTypeClass 6 12" xfId="26884" xr:uid="{4020EFC2-4C38-449D-8AF8-760D02B8927A}"/>
    <cellStyle name="ItemTypeClass 6 2" xfId="14524" xr:uid="{89D5A19C-D2B1-4055-B31A-BA33193585F6}"/>
    <cellStyle name="ItemTypeClass 6 3" xfId="10626" xr:uid="{7ED88A40-5E8D-49D7-A4ED-FD0A7B6BF82D}"/>
    <cellStyle name="ItemTypeClass 6 4" xfId="10065" xr:uid="{1EEF33C8-5F40-4E98-97CE-53B3EF826BFF}"/>
    <cellStyle name="ItemTypeClass 6 5" xfId="22781" xr:uid="{83529E88-B9F6-4DAB-8A53-680278B38ED5}"/>
    <cellStyle name="ItemTypeClass 6 6" xfId="10916" xr:uid="{E61B3470-F574-4B41-A787-8554D803EA73}"/>
    <cellStyle name="ItemTypeClass 6 7" xfId="10369" xr:uid="{753A9F11-4281-40B2-A127-AD6399371FA8}"/>
    <cellStyle name="ItemTypeClass 6 8" xfId="30658" xr:uid="{48FADCC8-88A8-45EF-A3CE-F33B8A81D92F}"/>
    <cellStyle name="ItemTypeClass 6 9" xfId="18525" xr:uid="{3A738DDE-B476-4C92-A05C-EA1FA94B20A3}"/>
    <cellStyle name="ItemTypeClass 7" xfId="11609" xr:uid="{0F52921D-37B6-4D89-BC86-0E5101B8E557}"/>
    <cellStyle name="ItemTypeClass 7 10" xfId="35577" xr:uid="{4C85FDA8-0332-4194-9E13-BDCFC97DDB8A}"/>
    <cellStyle name="ItemTypeClass 7 11" xfId="38008" xr:uid="{1E5ECA7F-774A-4367-B875-5CEF01BC56DE}"/>
    <cellStyle name="ItemTypeClass 7 12" xfId="40595" xr:uid="{C2C8E593-3986-4F11-8874-2590A2A07174}"/>
    <cellStyle name="ItemTypeClass 7 2" xfId="14665" xr:uid="{E0BBFD02-0D8A-44BE-8AE3-704FC6D2EF70}"/>
    <cellStyle name="ItemTypeClass 7 3" xfId="17441" xr:uid="{9A82EF1E-BA65-4D2E-9462-59C24578E7BE}"/>
    <cellStyle name="ItemTypeClass 7 4" xfId="20062" xr:uid="{4D38DF6F-0041-4AF0-8C92-0C5B3321C989}"/>
    <cellStyle name="ItemTypeClass 7 5" xfId="22930" xr:uid="{74CE79EB-8F39-4335-8518-BB36BED434DE}"/>
    <cellStyle name="ItemTypeClass 7 6" xfId="11077" xr:uid="{2E3E0A88-36CB-4600-A3D7-EE94A69313E7}"/>
    <cellStyle name="ItemTypeClass 7 7" xfId="28096" xr:uid="{BDEDA6EB-414B-4A04-ADCA-BC77FFDF5B5C}"/>
    <cellStyle name="ItemTypeClass 7 8" xfId="30772" xr:uid="{2F6DC0AB-6DE3-4BD3-ACB5-F18EC603D1F7}"/>
    <cellStyle name="ItemTypeClass 7 9" xfId="33175" xr:uid="{C1ABDE0E-4570-4D56-A1EF-10AB8CF4B728}"/>
    <cellStyle name="ItemTypeClass 8" xfId="11612" xr:uid="{E6DD8263-17E5-455E-96CF-DDE47F696745}"/>
    <cellStyle name="ItemTypeClass 8 10" xfId="35579" xr:uid="{61D83F90-C5D8-4CE5-B84F-B227A50A5671}"/>
    <cellStyle name="ItemTypeClass 8 11" xfId="38011" xr:uid="{5796BD70-12A4-41DD-A2CB-95AB26EA89F8}"/>
    <cellStyle name="ItemTypeClass 8 12" xfId="40597" xr:uid="{4B7CDE66-8B0D-487E-821B-914875AAACE4}"/>
    <cellStyle name="ItemTypeClass 8 2" xfId="14668" xr:uid="{9E34C8D4-181D-4837-B6EB-D903920E9FA2}"/>
    <cellStyle name="ItemTypeClass 8 3" xfId="17443" xr:uid="{33425581-45C1-40FC-96DF-782451EEC39C}"/>
    <cellStyle name="ItemTypeClass 8 4" xfId="20065" xr:uid="{66E887B1-F41A-4493-9C06-5620433308A5}"/>
    <cellStyle name="ItemTypeClass 8 5" xfId="22933" xr:uid="{8290577E-E001-46AF-BD74-13CAA7EC093F}"/>
    <cellStyle name="ItemTypeClass 8 6" xfId="11080" xr:uid="{70229FFB-03D6-4CB5-B931-73F2073AF55A}"/>
    <cellStyle name="ItemTypeClass 8 7" xfId="28098" xr:uid="{0471FC2B-C59D-4EC7-A0EA-98DCE2754532}"/>
    <cellStyle name="ItemTypeClass 8 8" xfId="30775" xr:uid="{126C993D-F88A-46B4-9843-07D8BEAC9523}"/>
    <cellStyle name="ItemTypeClass 8 9" xfId="33177" xr:uid="{6D705214-C075-43DE-9C65-F86ABEF03CE9}"/>
    <cellStyle name="ItemTypeClass 9" xfId="11465" xr:uid="{4A1287B9-6D45-420A-9C5E-DCF27B1112F8}"/>
    <cellStyle name="ItemTypeClass 9 10" xfId="20125" xr:uid="{A3C6A6A4-BC22-4872-B4C1-6A5D3C4F65A1}"/>
    <cellStyle name="ItemTypeClass 9 11" xfId="24001" xr:uid="{1AF1FDE6-DFFC-410A-8411-D748465C5AAE}"/>
    <cellStyle name="ItemTypeClass 9 12" xfId="26978" xr:uid="{175A669F-5E30-4040-AD73-98BA74962D70}"/>
    <cellStyle name="ItemTypeClass 9 2" xfId="14536" xr:uid="{01EA794D-4405-445F-B1AE-2AA147E4CEA1}"/>
    <cellStyle name="ItemTypeClass 9 3" xfId="17302" xr:uid="{DB600B7F-07D8-40BC-AF54-BC17542A8413}"/>
    <cellStyle name="ItemTypeClass 9 4" xfId="10082" xr:uid="{AFE9B060-8B1A-484F-9B3C-AA956C3F439B}"/>
    <cellStyle name="ItemTypeClass 9 5" xfId="22791" xr:uid="{D65AC37B-BF20-45AA-8C2E-287E5972BE17}"/>
    <cellStyle name="ItemTypeClass 9 6" xfId="10927" xr:uid="{462654C9-D4D9-4212-9759-876E39EF3D0B}"/>
    <cellStyle name="ItemTypeClass 9 7" xfId="10381" xr:uid="{AD4888AD-4949-4711-B351-54910B20059E}"/>
    <cellStyle name="ItemTypeClass 9 8" xfId="30668" xr:uid="{048954F5-3680-41F9-9D27-B3ECDEF94256}"/>
    <cellStyle name="ItemTypeClass 9 9" xfId="18557" xr:uid="{2642029C-3336-456B-B621-A99B1E2BE275}"/>
    <cellStyle name="KP_Normal" xfId="2328" xr:uid="{00000000-0005-0000-0000-0000051B0000}"/>
    <cellStyle name="Lien hypertexte visité_index" xfId="2329" xr:uid="{00000000-0005-0000-0000-0000061B0000}"/>
    <cellStyle name="Lien hypertexte_index" xfId="2330" xr:uid="{00000000-0005-0000-0000-0000071B0000}"/>
    <cellStyle name="ligne_detail" xfId="2331" xr:uid="{00000000-0005-0000-0000-0000081B0000}"/>
    <cellStyle name="Line" xfId="2332" xr:uid="{00000000-0005-0000-0000-0000091B0000}"/>
    <cellStyle name="Line 10" xfId="12624" xr:uid="{AAB89A7B-273B-4E6C-A148-3AAB8891D546}"/>
    <cellStyle name="Line 10 2" xfId="15650" xr:uid="{8ACA595D-EE28-4277-8195-F607E502E4B2}"/>
    <cellStyle name="Line 10 3" xfId="21069" xr:uid="{59D45DFC-3948-47B7-8D69-3F00FDBAF7CF}"/>
    <cellStyle name="Line 10 4" xfId="29059" xr:uid="{85A12C08-9930-4206-962A-02CDBE16D49A}"/>
    <cellStyle name="Line 10 5" xfId="38952" xr:uid="{9E22815A-F4C1-4181-AB39-A46AA3C00C30}"/>
    <cellStyle name="Line 10 6" xfId="41559" xr:uid="{175E7ADF-CCE8-4077-A262-976E4F68DB61}"/>
    <cellStyle name="Line 11" xfId="12628" xr:uid="{2F9D8156-03A5-4D84-902A-BDACF3FDEF80}"/>
    <cellStyle name="Line 12" xfId="12637" xr:uid="{78406CD6-4DA4-4E7C-9D0F-5A860686C005}"/>
    <cellStyle name="Line 2" xfId="5699" xr:uid="{00000000-0005-0000-0000-00000A1B0000}"/>
    <cellStyle name="Line 2 2" xfId="11406" xr:uid="{7EDF8244-0C9C-4C1F-85ED-1FCFFE511A9A}"/>
    <cellStyle name="Line 2 2 2" xfId="14478" xr:uid="{BAA6FDE1-6798-4979-BE25-C0BDCF86F668}"/>
    <cellStyle name="Line 2 2 3" xfId="10022" xr:uid="{42900C2F-D91F-415F-8169-F08897390EC8}"/>
    <cellStyle name="Line 2 2 4" xfId="17400" xr:uid="{7CD76DD1-9290-4256-BF4A-BC91949FCCF9}"/>
    <cellStyle name="Line 2 2 5" xfId="32160" xr:uid="{0920E6A5-7382-48C4-8567-3BD0152E2186}"/>
    <cellStyle name="Line 2 3" xfId="11422" xr:uid="{8EFD74A4-CFEA-45F7-A79F-17BB59E572E2}"/>
    <cellStyle name="Line 2 4" xfId="12829" xr:uid="{420EC073-4039-4FCA-97F3-E425540EE222}"/>
    <cellStyle name="Line 2 4 2" xfId="15855" xr:uid="{747BAEB4-601C-4A4D-9A50-820327CEAE3A}"/>
    <cellStyle name="Line 2 4 3" xfId="21267" xr:uid="{EFEEDCB3-89DA-44E9-9B72-25A2FFE969B6}"/>
    <cellStyle name="Line 2 4 4" xfId="29214" xr:uid="{B461BB0E-DC64-42A5-A07D-34B466410757}"/>
    <cellStyle name="Line 2 5" xfId="12403" xr:uid="{9F0AC646-F5E9-477E-8A6B-0564CF4F4E7C}"/>
    <cellStyle name="Line 2 6" xfId="9776" xr:uid="{13F5DFDF-8E17-4311-8A5C-C7156FBFD5D2}"/>
    <cellStyle name="Line 3" xfId="11610" xr:uid="{E6DA4F47-01A1-4D28-8B14-942D2A3531CF}"/>
    <cellStyle name="Line 3 2" xfId="14666" xr:uid="{AE006E9D-DF56-4E5F-85D5-4462A0FC4428}"/>
    <cellStyle name="Line 3 3" xfId="20063" xr:uid="{A8A0E669-9567-4FF4-8A14-D9B997531D7D}"/>
    <cellStyle name="Line 3 4" xfId="30773" xr:uid="{E4632C30-5DDE-4E11-9F82-D7AA39717FFE}"/>
    <cellStyle name="Line 3 5" xfId="38009" xr:uid="{5B7ED62F-1747-4813-ACC2-A9FC41AFFF80}"/>
    <cellStyle name="Line 4" xfId="11472" xr:uid="{F15FCC6F-2E7B-4FF9-AEF5-4B1D9BB1A439}"/>
    <cellStyle name="Line 5" xfId="12481" xr:uid="{6908ED24-314E-4B7E-94BA-0E98A382A872}"/>
    <cellStyle name="Line 5 2" xfId="15508" xr:uid="{5D05BAA5-93AC-4CF5-AFD6-EBE071F01784}"/>
    <cellStyle name="Line 5 3" xfId="20928" xr:uid="{F8852C29-6D8C-4AE1-8767-AA62902D6733}"/>
    <cellStyle name="Line 5 4" xfId="28921" xr:uid="{0170254F-6629-4AB7-B26D-DC1D0783AFEB}"/>
    <cellStyle name="Line 6" xfId="12541" xr:uid="{88D36BFD-2EC0-44CD-AD4E-B223DFC77A0E}"/>
    <cellStyle name="Line 6 2" xfId="15567" xr:uid="{FCBDFF53-1113-4E01-8291-9549832D05B7}"/>
    <cellStyle name="Line 6 3" xfId="20988" xr:uid="{18C8C47B-601E-474E-B26B-30E2ADFEB223}"/>
    <cellStyle name="Line 6 4" xfId="28981" xr:uid="{9069711D-B58C-4B13-98F9-68AA0033C8C4}"/>
    <cellStyle name="Line 6 5" xfId="38883" xr:uid="{C4F043B9-2B15-4CA3-8BCC-49240D9ED1B3}"/>
    <cellStyle name="Line 6 6" xfId="41480" xr:uid="{7DAF53F5-F98C-4E0F-A231-848DAC6A8D4B}"/>
    <cellStyle name="Line 7" xfId="12920" xr:uid="{151E864E-5D18-49AA-9D75-6FE3895BCE44}"/>
    <cellStyle name="Line 7 2" xfId="15945" xr:uid="{9F58EF8C-9F31-439B-869C-C36221408C03}"/>
    <cellStyle name="Line 7 3" xfId="21358" xr:uid="{37CF5ECF-A727-4343-AD99-04CAE6754D5B}"/>
    <cellStyle name="Line 7 4" xfId="29304" xr:uid="{2D2053F5-C9CC-4E32-868F-9C16CABE5019}"/>
    <cellStyle name="Line 7 5" xfId="39179" xr:uid="{351C3812-0BF6-4436-8E90-E9E9EBDAF09F}"/>
    <cellStyle name="Line 7 6" xfId="41800" xr:uid="{4F4038E2-F002-490C-B9D9-B7C3B714F0E5}"/>
    <cellStyle name="Line 8" xfId="12931" xr:uid="{030A1BF0-69A0-4D87-A483-3C6153EA1069}"/>
    <cellStyle name="Line 9" xfId="12587" xr:uid="{F8D989A7-2018-44F3-A841-8895443FD042}"/>
    <cellStyle name="Link Currency (0)" xfId="2333" xr:uid="{00000000-0005-0000-0000-00000B1B0000}"/>
    <cellStyle name="Link Currency (2)" xfId="2334" xr:uid="{00000000-0005-0000-0000-00000C1B0000}"/>
    <cellStyle name="Link Units (0)" xfId="2335" xr:uid="{00000000-0005-0000-0000-00000D1B0000}"/>
    <cellStyle name="Link Units (1)" xfId="2336" xr:uid="{00000000-0005-0000-0000-00000E1B0000}"/>
    <cellStyle name="Link Units (2)" xfId="2337" xr:uid="{00000000-0005-0000-0000-00000F1B0000}"/>
    <cellStyle name="Linked Cell 2" xfId="48" xr:uid="{00000000-0005-0000-0000-0000101B0000}"/>
    <cellStyle name="Linked Cell 2 2" xfId="2338" xr:uid="{00000000-0005-0000-0000-0000111B0000}"/>
    <cellStyle name="Linked Cell 2 3" xfId="2339" xr:uid="{00000000-0005-0000-0000-0000121B0000}"/>
    <cellStyle name="Linked Cell 2 4" xfId="2340" xr:uid="{00000000-0005-0000-0000-0000131B0000}"/>
    <cellStyle name="Linked Cell 2 5" xfId="2341" xr:uid="{00000000-0005-0000-0000-0000141B0000}"/>
    <cellStyle name="Linked Cell 2 6" xfId="2342" xr:uid="{00000000-0005-0000-0000-0000151B0000}"/>
    <cellStyle name="Linked Cell 2 7" xfId="2343" xr:uid="{00000000-0005-0000-0000-0000161B0000}"/>
    <cellStyle name="Linked Cell 2 8" xfId="2344" xr:uid="{00000000-0005-0000-0000-0000171B0000}"/>
    <cellStyle name="Linked Cell 2 9" xfId="2345" xr:uid="{00000000-0005-0000-0000-0000181B0000}"/>
    <cellStyle name="Linked Cell 3" xfId="2346" xr:uid="{00000000-0005-0000-0000-0000191B0000}"/>
    <cellStyle name="m/d/yy" xfId="2347" xr:uid="{00000000-0005-0000-0000-00001A1B0000}"/>
    <cellStyle name="m/d/yy 10" xfId="12616" xr:uid="{29158128-718D-44AB-8D86-DD6139A121CA}"/>
    <cellStyle name="m/d/yy 10 2" xfId="15642" xr:uid="{76213205-5F2B-4C59-ABE9-8C92AC5A2AA0}"/>
    <cellStyle name="m/d/yy 10 3" xfId="21061" xr:uid="{877EB4BB-25AE-462C-A83B-D655DFF8E233}"/>
    <cellStyle name="m/d/yy 10 4" xfId="29051" xr:uid="{484A55F0-C5D5-472E-967F-E995337BBE82}"/>
    <cellStyle name="m/d/yy 10 5" xfId="38945" xr:uid="{089828E9-A2EE-45BC-8323-89018496CA4D}"/>
    <cellStyle name="m/d/yy 10 6" xfId="41551" xr:uid="{56A0DCD7-B63A-4462-9821-2AE5CAD7E19C}"/>
    <cellStyle name="m/d/yy 11" xfId="12626" xr:uid="{42994BBC-C81D-4E41-BA7C-B244A9518455}"/>
    <cellStyle name="m/d/yy 12" xfId="12630" xr:uid="{43BC1BEA-E229-43DF-8480-A372BAB8E5EE}"/>
    <cellStyle name="m/d/yy 2" xfId="5700" xr:uid="{00000000-0005-0000-0000-00001B1B0000}"/>
    <cellStyle name="m/d/yy 2 2" xfId="11407" xr:uid="{24B0CE03-8D1A-4570-8E4F-ABA5723C69A1}"/>
    <cellStyle name="m/d/yy 2 2 2" xfId="14479" xr:uid="{6C85B39D-256B-4827-99AF-875B01B83DC1}"/>
    <cellStyle name="m/d/yy 2 2 3" xfId="10023" xr:uid="{F88D1A95-69C5-4E7E-BC0A-35A0CC684600}"/>
    <cellStyle name="m/d/yy 2 2 4" xfId="17401" xr:uid="{D53D2BB6-FA75-490F-9A56-53D16D368CFC}"/>
    <cellStyle name="m/d/yy 2 2 5" xfId="23755" xr:uid="{FF760E62-1795-43EB-9196-D1C66F53C93C}"/>
    <cellStyle name="m/d/yy 2 3" xfId="11428" xr:uid="{FD17C752-FD64-4B77-B1A7-6C3994830503}"/>
    <cellStyle name="m/d/yy 2 4" xfId="12830" xr:uid="{52F2DDA8-73B1-4C40-97D9-8D8ED90FE9C3}"/>
    <cellStyle name="m/d/yy 2 4 2" xfId="15856" xr:uid="{21A6BAB9-5712-40CA-A30B-B8E9B72C5077}"/>
    <cellStyle name="m/d/yy 2 4 3" xfId="21268" xr:uid="{33B0E410-0C8D-4487-BDF7-6E51F90FCF24}"/>
    <cellStyle name="m/d/yy 2 4 4" xfId="29215" xr:uid="{EB218E62-4685-4FA1-AFC9-69CC538C420F}"/>
    <cellStyle name="m/d/yy 2 5" xfId="12404" xr:uid="{AB048CA5-188C-48BC-98B4-C4F075C3CEC9}"/>
    <cellStyle name="m/d/yy 2 6" xfId="9777" xr:uid="{07F37E86-7D75-469C-B6E8-677FFC99DF3A}"/>
    <cellStyle name="m/d/yy 3" xfId="11608" xr:uid="{8CABC63A-E408-4B22-B16D-4AEBE2AE79BA}"/>
    <cellStyle name="m/d/yy 3 2" xfId="14664" xr:uid="{FFDD16BB-027B-46A2-B22E-620C46348438}"/>
    <cellStyle name="m/d/yy 3 3" xfId="20061" xr:uid="{80A22885-1DF1-444F-AB3A-7BFE835570B5}"/>
    <cellStyle name="m/d/yy 3 4" xfId="30771" xr:uid="{D2FA3D6F-733A-41BC-B9D0-FAA6ACFD7142}"/>
    <cellStyle name="m/d/yy 3 5" xfId="38007" xr:uid="{66CC1A21-7B46-443D-9267-2A05DA2D1C79}"/>
    <cellStyle name="m/d/yy 4" xfId="11469" xr:uid="{4FA88282-2B32-450E-AACA-13AE2706AB70}"/>
    <cellStyle name="m/d/yy 5" xfId="12482" xr:uid="{44062E5D-7126-46A0-BDD6-8D24CE3936C9}"/>
    <cellStyle name="m/d/yy 5 2" xfId="15509" xr:uid="{947C8542-8310-4C13-92CB-76CAE8EB9977}"/>
    <cellStyle name="m/d/yy 5 3" xfId="20929" xr:uid="{4F2EAF5D-927A-4293-9432-72C8FE92303F}"/>
    <cellStyle name="m/d/yy 5 4" xfId="28922" xr:uid="{178D9773-0EDF-4DAB-8623-5F29C0EA8E94}"/>
    <cellStyle name="m/d/yy 6" xfId="12537" xr:uid="{7247A5D6-237E-462D-A064-31BF0FED50DC}"/>
    <cellStyle name="m/d/yy 6 2" xfId="15563" xr:uid="{DEA4DD1B-430D-4022-BF7E-E9BDB9778365}"/>
    <cellStyle name="m/d/yy 6 3" xfId="20984" xr:uid="{13F68E10-907B-4224-A92E-BB8E7E6E8866}"/>
    <cellStyle name="m/d/yy 6 4" xfId="28977" xr:uid="{3C7512B1-182D-4E15-9E40-B3953643DD09}"/>
    <cellStyle name="m/d/yy 6 5" xfId="38879" xr:uid="{EE89CA17-DEC5-4E93-850B-6AF86D0DFBDD}"/>
    <cellStyle name="m/d/yy 6 6" xfId="41476" xr:uid="{6CCDB811-2633-4ABC-BEDD-03A2A51AF0CB}"/>
    <cellStyle name="m/d/yy 7" xfId="12912" xr:uid="{06947DE1-DDA7-435D-BE70-4D59C02C952F}"/>
    <cellStyle name="m/d/yy 7 2" xfId="15937" xr:uid="{269BDA25-52E6-4B9D-8022-C017F5E426CF}"/>
    <cellStyle name="m/d/yy 7 3" xfId="21350" xr:uid="{0D48D9B2-B207-406E-9698-168905659DE0}"/>
    <cellStyle name="m/d/yy 7 4" xfId="29296" xr:uid="{D35165FC-0A18-4237-B04A-C7272381594D}"/>
    <cellStyle name="m/d/yy 7 5" xfId="39171" xr:uid="{A9489A76-899D-40E7-B2CB-7CEE37D32713}"/>
    <cellStyle name="m/d/yy 7 6" xfId="41792" xr:uid="{E7173293-38F5-4A05-B640-7A0B46F99416}"/>
    <cellStyle name="m/d/yy 8" xfId="12924" xr:uid="{CDBCCCB0-F5C2-43D0-B056-A0A1C7A8E0F7}"/>
    <cellStyle name="m/d/yy 9" xfId="12583" xr:uid="{0716FE75-09BE-4BA5-BF64-FD6BA98C7D7C}"/>
    <cellStyle name="m1" xfId="2348" xr:uid="{00000000-0005-0000-0000-00001C1B0000}"/>
    <cellStyle name="Major item" xfId="2349" xr:uid="{00000000-0005-0000-0000-00001D1B0000}"/>
    <cellStyle name="Margin" xfId="2350" xr:uid="{00000000-0005-0000-0000-00001E1B0000}"/>
    <cellStyle name="Migliaia (0)_Sheet1" xfId="2351" xr:uid="{00000000-0005-0000-0000-00001F1B0000}"/>
    <cellStyle name="Migliaia_piv_polio" xfId="2352" xr:uid="{00000000-0005-0000-0000-0000201B0000}"/>
    <cellStyle name="Millares [0]_Asset Mgmt " xfId="2353" xr:uid="{00000000-0005-0000-0000-0000211B0000}"/>
    <cellStyle name="Millares_2AV_M_M " xfId="2354" xr:uid="{00000000-0005-0000-0000-0000221B0000}"/>
    <cellStyle name="Milliers [0]_CANADA1" xfId="2355" xr:uid="{00000000-0005-0000-0000-0000231B0000}"/>
    <cellStyle name="Milliers 2" xfId="2356" xr:uid="{00000000-0005-0000-0000-0000241B0000}"/>
    <cellStyle name="Milliers_CANADA1" xfId="2357" xr:uid="{00000000-0005-0000-0000-0000251B0000}"/>
    <cellStyle name="mm/dd/yy" xfId="2358" xr:uid="{00000000-0005-0000-0000-0000261B0000}"/>
    <cellStyle name="mod1" xfId="2359" xr:uid="{00000000-0005-0000-0000-0000271B0000}"/>
    <cellStyle name="modelo1" xfId="2360" xr:uid="{00000000-0005-0000-0000-0000281B0000}"/>
    <cellStyle name="Moneda [0]_2AV_M_M " xfId="2361" xr:uid="{00000000-0005-0000-0000-0000291B0000}"/>
    <cellStyle name="Moneda_2AV_M_M " xfId="2362" xr:uid="{00000000-0005-0000-0000-00002A1B0000}"/>
    <cellStyle name="Monétaire [0]_CANADA1" xfId="2363" xr:uid="{00000000-0005-0000-0000-00002B1B0000}"/>
    <cellStyle name="Monétaire 2" xfId="2364" xr:uid="{00000000-0005-0000-0000-00002C1B0000}"/>
    <cellStyle name="Monétaire_CANADA1" xfId="2365" xr:uid="{00000000-0005-0000-0000-00002D1B0000}"/>
    <cellStyle name="Monetario" xfId="2366" xr:uid="{00000000-0005-0000-0000-00002E1B0000}"/>
    <cellStyle name="MonthYears" xfId="2367" xr:uid="{00000000-0005-0000-0000-00002F1B0000}"/>
    <cellStyle name="Multiple" xfId="2368" xr:uid="{00000000-0005-0000-0000-0000301B0000}"/>
    <cellStyle name="Multiple (no x)" xfId="2369" xr:uid="{00000000-0005-0000-0000-0000311B0000}"/>
    <cellStyle name="Multiple (x)" xfId="2370" xr:uid="{00000000-0005-0000-0000-0000321B0000}"/>
    <cellStyle name="Multiple [0]" xfId="2371" xr:uid="{00000000-0005-0000-0000-0000331B0000}"/>
    <cellStyle name="Multiple [1]" xfId="2372" xr:uid="{00000000-0005-0000-0000-0000341B0000}"/>
    <cellStyle name="Multiple [2]" xfId="2373" xr:uid="{00000000-0005-0000-0000-0000351B0000}"/>
    <cellStyle name="Multiple [3]" xfId="2374" xr:uid="{00000000-0005-0000-0000-0000361B0000}"/>
    <cellStyle name="Multiple_1030171N" xfId="2375" xr:uid="{00000000-0005-0000-0000-0000371B0000}"/>
    <cellStyle name="neg0.0_CapitalCost " xfId="2376" xr:uid="{00000000-0005-0000-0000-0000381B0000}"/>
    <cellStyle name="Neutral 2" xfId="49" xr:uid="{00000000-0005-0000-0000-0000391B0000}"/>
    <cellStyle name="Neutral 2 2" xfId="2377" xr:uid="{00000000-0005-0000-0000-00003A1B0000}"/>
    <cellStyle name="Neutral 2 3" xfId="2378" xr:uid="{00000000-0005-0000-0000-00003B1B0000}"/>
    <cellStyle name="Neutral 2 4" xfId="2379" xr:uid="{00000000-0005-0000-0000-00003C1B0000}"/>
    <cellStyle name="Neutral 2 5" xfId="2380" xr:uid="{00000000-0005-0000-0000-00003D1B0000}"/>
    <cellStyle name="Neutral 2 6" xfId="2381" xr:uid="{00000000-0005-0000-0000-00003E1B0000}"/>
    <cellStyle name="Neutral 2 7" xfId="2382" xr:uid="{00000000-0005-0000-0000-00003F1B0000}"/>
    <cellStyle name="Neutral 2 8" xfId="2383" xr:uid="{00000000-0005-0000-0000-0000401B0000}"/>
    <cellStyle name="Neutral 2 9" xfId="2384" xr:uid="{00000000-0005-0000-0000-0000411B0000}"/>
    <cellStyle name="Neutral 3" xfId="2385" xr:uid="{00000000-0005-0000-0000-0000421B0000}"/>
    <cellStyle name="New" xfId="2386" xr:uid="{00000000-0005-0000-0000-0000431B0000}"/>
    <cellStyle name="Nil" xfId="2387" xr:uid="{00000000-0005-0000-0000-0000441B0000}"/>
    <cellStyle name="no dec" xfId="2388" xr:uid="{00000000-0005-0000-0000-0000451B0000}"/>
    <cellStyle name="No-definido" xfId="2389" xr:uid="{00000000-0005-0000-0000-0000461B0000}"/>
    <cellStyle name="Non_Input_Cell_Figures" xfId="2390" xr:uid="{00000000-0005-0000-0000-0000471B0000}"/>
    <cellStyle name="NonPrintingArea" xfId="2391" xr:uid="{00000000-0005-0000-0000-0000481B0000}"/>
    <cellStyle name="NORAYAS" xfId="2392" xr:uid="{00000000-0005-0000-0000-0000491B0000}"/>
    <cellStyle name="Normal" xfId="0" builtinId="0"/>
    <cellStyle name="Normal--" xfId="4541" xr:uid="{00000000-0005-0000-0000-00004B1B0000}"/>
    <cellStyle name="Normal - Style1" xfId="2393" xr:uid="{00000000-0005-0000-0000-00004C1B0000}"/>
    <cellStyle name="Normal [0]" xfId="2394" xr:uid="{00000000-0005-0000-0000-00004D1B0000}"/>
    <cellStyle name="Normal [1]" xfId="2395" xr:uid="{00000000-0005-0000-0000-00004E1B0000}"/>
    <cellStyle name="Normal [3]" xfId="2396" xr:uid="{00000000-0005-0000-0000-00004F1B0000}"/>
    <cellStyle name="Normal [3] 2" xfId="2397" xr:uid="{00000000-0005-0000-0000-0000501B0000}"/>
    <cellStyle name="Normal [3] 3" xfId="2398" xr:uid="{00000000-0005-0000-0000-0000511B0000}"/>
    <cellStyle name="Normal 10" xfId="2399" xr:uid="{00000000-0005-0000-0000-0000521B0000}"/>
    <cellStyle name="Normal 10 2" xfId="2400" xr:uid="{00000000-0005-0000-0000-0000531B0000}"/>
    <cellStyle name="Normal 10 3" xfId="2401" xr:uid="{00000000-0005-0000-0000-0000541B0000}"/>
    <cellStyle name="Normal 10 4" xfId="2402" xr:uid="{00000000-0005-0000-0000-0000551B0000}"/>
    <cellStyle name="Normal 10 5" xfId="2403" xr:uid="{00000000-0005-0000-0000-0000561B0000}"/>
    <cellStyle name="Normal 10 6" xfId="2404" xr:uid="{00000000-0005-0000-0000-0000571B0000}"/>
    <cellStyle name="Normal 10 7" xfId="669" xr:uid="{00000000-0005-0000-0000-0000581B0000}"/>
    <cellStyle name="Normal 11" xfId="2405" xr:uid="{00000000-0005-0000-0000-0000591B0000}"/>
    <cellStyle name="Normal 11 2" xfId="2406" xr:uid="{00000000-0005-0000-0000-00005A1B0000}"/>
    <cellStyle name="Normal 11 2 2" xfId="2407" xr:uid="{00000000-0005-0000-0000-00005B1B0000}"/>
    <cellStyle name="Normal 11 3" xfId="2408" xr:uid="{00000000-0005-0000-0000-00005C1B0000}"/>
    <cellStyle name="Normal 11 4" xfId="2409" xr:uid="{00000000-0005-0000-0000-00005D1B0000}"/>
    <cellStyle name="Normal 11 5" xfId="2410" xr:uid="{00000000-0005-0000-0000-00005E1B0000}"/>
    <cellStyle name="Normal 11 6" xfId="2411" xr:uid="{00000000-0005-0000-0000-00005F1B0000}"/>
    <cellStyle name="Normal 11 7" xfId="2412" xr:uid="{00000000-0005-0000-0000-0000601B0000}"/>
    <cellStyle name="Normal 12" xfId="2413" xr:uid="{00000000-0005-0000-0000-0000611B0000}"/>
    <cellStyle name="Normal 12 2" xfId="2414" xr:uid="{00000000-0005-0000-0000-0000621B0000}"/>
    <cellStyle name="Normal 12 3" xfId="2415" xr:uid="{00000000-0005-0000-0000-0000631B0000}"/>
    <cellStyle name="Normal 12 4" xfId="2416" xr:uid="{00000000-0005-0000-0000-0000641B0000}"/>
    <cellStyle name="Normal 12 5" xfId="2417" xr:uid="{00000000-0005-0000-0000-0000651B0000}"/>
    <cellStyle name="Normal 13" xfId="2418" xr:uid="{00000000-0005-0000-0000-0000661B0000}"/>
    <cellStyle name="Normal 13 10" xfId="11464" xr:uid="{0EBBFE2D-9193-4C14-B7EC-C1A9F7D16BDB}"/>
    <cellStyle name="Normal 13 10 10" xfId="20080" xr:uid="{147C45F6-365E-4B62-8F56-78972869221D}"/>
    <cellStyle name="Normal 13 10 11" xfId="24000" xr:uid="{918BF6FD-73D3-4BBF-9C99-2F2904A6DFB5}"/>
    <cellStyle name="Normal 13 10 12" xfId="26977" xr:uid="{FDFA2869-1A7C-4CB4-B62B-9A44DBA19185}"/>
    <cellStyle name="Normal 13 10 2" xfId="14535" xr:uid="{CB605E8A-078B-4DF3-A2A3-4225B4A09302}"/>
    <cellStyle name="Normal 13 10 3" xfId="17301" xr:uid="{DB83D039-E349-4D2D-AAE7-D6BCDC040555}"/>
    <cellStyle name="Normal 13 10 4" xfId="10081" xr:uid="{FF9BC791-2BE4-4804-9456-919520BA345E}"/>
    <cellStyle name="Normal 13 10 5" xfId="22790" xr:uid="{E9BDCBE9-8007-48A7-B856-DEE6B3CCECD8}"/>
    <cellStyle name="Normal 13 10 6" xfId="10926" xr:uid="{C246A76C-A830-4518-A1B2-04CE471FEDDC}"/>
    <cellStyle name="Normal 13 10 7" xfId="10380" xr:uid="{1251091B-7D22-4CEC-9F40-2E3C19A6AFB0}"/>
    <cellStyle name="Normal 13 10 8" xfId="30667" xr:uid="{C9D1F348-A0FC-42DD-A487-46C18E090843}"/>
    <cellStyle name="Normal 13 10 9" xfId="18556" xr:uid="{695DDCCF-7120-41A2-81F2-177A0C3515EE}"/>
    <cellStyle name="Normal 13 11" xfId="11606" xr:uid="{64DBD299-0E7D-4655-AC1E-EEE8423F7645}"/>
    <cellStyle name="Normal 13 11 10" xfId="35576" xr:uid="{06E35A14-4DED-406A-91DD-2ECB7BAA4548}"/>
    <cellStyle name="Normal 13 11 11" xfId="38006" xr:uid="{F5918894-4893-4479-824C-204AE608BD34}"/>
    <cellStyle name="Normal 13 11 12" xfId="40593" xr:uid="{095DD758-2D1B-4E08-95CE-417428C00843}"/>
    <cellStyle name="Normal 13 11 2" xfId="14662" xr:uid="{2332781C-57C0-45A3-912C-3679A9300EE4}"/>
    <cellStyle name="Normal 13 11 3" xfId="17438" xr:uid="{E51CF3EF-91D8-49B8-B531-DC2DB925E65D}"/>
    <cellStyle name="Normal 13 11 4" xfId="20059" xr:uid="{AD774D5E-2229-426F-8496-85262D2AB554}"/>
    <cellStyle name="Normal 13 11 5" xfId="22928" xr:uid="{82540FD7-CC6A-4E4D-829D-8122D075F4DB}"/>
    <cellStyle name="Normal 13 11 6" xfId="11074" xr:uid="{24B70D69-2AE5-464F-8708-972787024088}"/>
    <cellStyle name="Normal 13 11 7" xfId="11164" xr:uid="{04784457-209E-41C7-9F75-01C19BE0C662}"/>
    <cellStyle name="Normal 13 11 8" xfId="30769" xr:uid="{59B3BB12-E2F6-4F84-83B8-1DBFB3F0CDB0}"/>
    <cellStyle name="Normal 13 11 9" xfId="33173" xr:uid="{78F108A3-362C-4DFC-8F6F-4C41F0327D30}"/>
    <cellStyle name="Normal 13 12" xfId="12886" xr:uid="{25C9B3AE-C02F-42C0-AEA1-34E1662DD3CB}"/>
    <cellStyle name="Normal 13 12 10" xfId="36655" xr:uid="{0F1C1E81-AFC0-493B-AAB0-954402638320}"/>
    <cellStyle name="Normal 13 12 11" xfId="39146" xr:uid="{5416825E-B5A8-4052-BCF2-B9072E9BFAE3}"/>
    <cellStyle name="Normal 13 12 12" xfId="41766" xr:uid="{6029231B-01D3-4CBE-8B61-5A6403C4F95F}"/>
    <cellStyle name="Normal 13 12 2" xfId="15911" xr:uid="{5A575100-150E-4461-85F7-0867886D62B7}"/>
    <cellStyle name="Normal 13 12 3" xfId="18673" xr:uid="{BE62E5FE-E932-4DE4-8E9D-FEED93215AFA}"/>
    <cellStyle name="Normal 13 12 4" xfId="21324" xr:uid="{B0119E6C-916F-451C-98C2-0CD7F5F74B27}"/>
    <cellStyle name="Normal 13 12 5" xfId="24177" xr:uid="{8447BFB2-9211-458D-AEF2-98518F2E4DEC}"/>
    <cellStyle name="Normal 13 12 6" xfId="26720" xr:uid="{504F4B93-7D21-4AD1-A510-44CE54D0DE54}"/>
    <cellStyle name="Normal 13 12 7" xfId="29270" xr:uid="{8B4D2DC9-9EA8-4F78-93D0-064C8E6D86BF}"/>
    <cellStyle name="Normal 13 12 8" xfId="31841" xr:uid="{31A323E5-C716-456B-BE6B-6BBA44A931C9}"/>
    <cellStyle name="Normal 13 12 9" xfId="34242" xr:uid="{3CDC0D36-EB37-440F-8D3C-C896E0957B27}"/>
    <cellStyle name="Normal 13 13" xfId="12884" xr:uid="{D3513224-86EA-467C-8BA6-55E99768C766}"/>
    <cellStyle name="Normal 13 13 10" xfId="36653" xr:uid="{62762D62-E4B6-4C56-A37E-DF857D43305F}"/>
    <cellStyle name="Normal 13 13 11" xfId="39144" xr:uid="{04869A2D-3AF9-4FA1-80EC-A6A6FDE7A251}"/>
    <cellStyle name="Normal 13 13 12" xfId="41764" xr:uid="{6909CBDD-BB29-43E4-B6C6-B96A74C25819}"/>
    <cellStyle name="Normal 13 13 2" xfId="15909" xr:uid="{86DA2E9E-DDB9-434E-A5E7-F494DACAE568}"/>
    <cellStyle name="Normal 13 13 3" xfId="18671" xr:uid="{529138C6-F081-421A-A222-1771A0AA6836}"/>
    <cellStyle name="Normal 13 13 4" xfId="21322" xr:uid="{908F83D2-8C76-43D4-A425-5FBB6C2458F5}"/>
    <cellStyle name="Normal 13 13 5" xfId="24175" xr:uid="{260C71CB-2A0C-4502-80D8-1F034DD08EF1}"/>
    <cellStyle name="Normal 13 13 6" xfId="26718" xr:uid="{CEC21F61-A736-4E5C-AA78-4143F6D3A78C}"/>
    <cellStyle name="Normal 13 13 7" xfId="29268" xr:uid="{064AD7CE-FCAB-4781-8C9D-2E88E16CDD07}"/>
    <cellStyle name="Normal 13 13 8" xfId="31839" xr:uid="{B89967D6-EA12-4AFF-80F7-931BC4890B3B}"/>
    <cellStyle name="Normal 13 13 9" xfId="34240" xr:uid="{B8C58C30-E460-4ABB-9082-871A8E42CB7D}"/>
    <cellStyle name="Normal 13 14" xfId="12528" xr:uid="{464C7C88-5C02-4E74-B5FC-8330FE8A3A78}"/>
    <cellStyle name="Normal 13 14 10" xfId="36386" xr:uid="{62C80CB8-A8B2-468B-8083-85DC1D73DE89}"/>
    <cellStyle name="Normal 13 14 11" xfId="38871" xr:uid="{7BD03220-7195-4ECF-ACAC-23829ACD7436}"/>
    <cellStyle name="Normal 13 14 12" xfId="41467" xr:uid="{2E3AB5F7-6459-410E-9A29-C0EDE418E3F0}"/>
    <cellStyle name="Normal 13 14 2" xfId="15555" xr:uid="{EEAE6A18-8887-42A4-B379-631A97ACF6C1}"/>
    <cellStyle name="Normal 13 14 3" xfId="18345" xr:uid="{8993039C-FD00-4D52-8A1F-391C96C1B5AF}"/>
    <cellStyle name="Normal 13 14 4" xfId="20975" xr:uid="{7699BFB4-0A47-40D3-9F42-0CD843DB8AD4}"/>
    <cellStyle name="Normal 13 14 5" xfId="23833" xr:uid="{0CAEFCD0-AA8C-4CEA-9123-A4691D71AB0B}"/>
    <cellStyle name="Normal 13 14 6" xfId="26375" xr:uid="{965F4295-B3D2-404F-9A79-5A9FB0AFAC08}"/>
    <cellStyle name="Normal 13 14 7" xfId="28968" xr:uid="{FECDF57E-123F-452D-88A9-368673514248}"/>
    <cellStyle name="Normal 13 14 8" xfId="31596" xr:uid="{32C3DE25-DC04-4626-B17F-28FFB7DA7ED7}"/>
    <cellStyle name="Normal 13 14 9" xfId="33995" xr:uid="{648D080F-3638-4E02-8B21-625B8D1252E5}"/>
    <cellStyle name="Normal 13 15" xfId="12885" xr:uid="{587FA6F7-FC02-4A44-BD7D-504A789F25A8}"/>
    <cellStyle name="Normal 13 15 10" xfId="36654" xr:uid="{BA213221-DE5F-4588-BF57-5C364AAFBB0F}"/>
    <cellStyle name="Normal 13 15 11" xfId="39145" xr:uid="{58FB21DD-F864-46EF-B44D-24AD9040BFA7}"/>
    <cellStyle name="Normal 13 15 12" xfId="41765" xr:uid="{138F2DE6-D0CE-467D-8D60-5A4D6A26D4A0}"/>
    <cellStyle name="Normal 13 15 2" xfId="15910" xr:uid="{443905F3-5F8E-4292-8CDA-F4A33CE6A9C1}"/>
    <cellStyle name="Normal 13 15 3" xfId="18672" xr:uid="{8E3EF849-A976-420E-86AE-697159C1AFE2}"/>
    <cellStyle name="Normal 13 15 4" xfId="21323" xr:uid="{416B0864-7874-4FA9-AAFF-DCB0B0B7D23D}"/>
    <cellStyle name="Normal 13 15 5" xfId="24176" xr:uid="{E44166CE-A10E-4838-92D8-FCF505B87B1B}"/>
    <cellStyle name="Normal 13 15 6" xfId="26719" xr:uid="{0DB1215D-D68B-44B9-9BB7-9B84C5608364}"/>
    <cellStyle name="Normal 13 15 7" xfId="29269" xr:uid="{4C9D5529-3321-4817-A490-3860A61DFA75}"/>
    <cellStyle name="Normal 13 15 8" xfId="31840" xr:uid="{DE942D96-7C84-4683-9D3C-A3F97EF9A3B1}"/>
    <cellStyle name="Normal 13 15 9" xfId="34241" xr:uid="{03813C3B-1AA3-420A-AE74-A183F28EE71D}"/>
    <cellStyle name="Normal 13 16" xfId="12529" xr:uid="{4B2B22B6-41DE-4523-A61A-881AF2503D28}"/>
    <cellStyle name="Normal 13 16 10" xfId="36387" xr:uid="{30990944-2379-4F4D-80BD-E4B9F5D93486}"/>
    <cellStyle name="Normal 13 16 11" xfId="38872" xr:uid="{4BBD5D98-EEEF-4DD1-871B-AA7AF8120B15}"/>
    <cellStyle name="Normal 13 16 12" xfId="41468" xr:uid="{A569410D-3964-4F78-AE36-F0BD8E3D3CC8}"/>
    <cellStyle name="Normal 13 16 2" xfId="15556" xr:uid="{F9019FA9-8D22-498D-9E73-E1F1FD4A40D0}"/>
    <cellStyle name="Normal 13 16 3" xfId="18346" xr:uid="{56CE8C44-1994-458D-B12C-3A743C3A7E6F}"/>
    <cellStyle name="Normal 13 16 4" xfId="20976" xr:uid="{1FE86B94-195B-4DD5-9C55-B0647E86F50E}"/>
    <cellStyle name="Normal 13 16 5" xfId="23834" xr:uid="{2F6AA5B8-C07F-4489-A5CC-AE9D45355BB5}"/>
    <cellStyle name="Normal 13 16 6" xfId="26376" xr:uid="{04361255-884C-4AD7-8159-83A329476B6F}"/>
    <cellStyle name="Normal 13 16 7" xfId="28969" xr:uid="{E846EAD3-A1A7-4F0D-BCF7-5F0ACCFE2811}"/>
    <cellStyle name="Normal 13 16 8" xfId="31597" xr:uid="{52499218-6DC7-4F56-A607-0867EBE930E9}"/>
    <cellStyle name="Normal 13 16 9" xfId="33996" xr:uid="{3A419B99-D42A-4523-8D7D-B5CBA0CE323F}"/>
    <cellStyle name="Normal 13 17" xfId="12531" xr:uid="{341CEB49-3E6B-4007-97F6-2BC39EE76568}"/>
    <cellStyle name="Normal 13 17 10" xfId="36389" xr:uid="{1B0B16AD-786E-4D31-ABCA-A23F292E81DA}"/>
    <cellStyle name="Normal 13 17 11" xfId="38874" xr:uid="{06D120D5-005F-44E9-938A-B1010DD99F54}"/>
    <cellStyle name="Normal 13 17 12" xfId="41470" xr:uid="{39F54F21-20CB-42FC-82E5-2356A0728374}"/>
    <cellStyle name="Normal 13 17 2" xfId="15558" xr:uid="{B32F7202-EDC6-48C2-8C31-09B43E6A831F}"/>
    <cellStyle name="Normal 13 17 3" xfId="18348" xr:uid="{D613CCF2-00D7-4B3C-A656-B9E266B09F7F}"/>
    <cellStyle name="Normal 13 17 4" xfId="20978" xr:uid="{E2DEC5A8-8D9E-4DA0-85CA-970ED28D1A04}"/>
    <cellStyle name="Normal 13 17 5" xfId="23836" xr:uid="{C6AA0F96-2B9A-4F98-80C0-0456B00C536C}"/>
    <cellStyle name="Normal 13 17 6" xfId="26378" xr:uid="{DEE59245-259D-4764-A7C0-9BE52DEDC4F5}"/>
    <cellStyle name="Normal 13 17 7" xfId="28971" xr:uid="{DFAC8395-15EA-4E31-8C46-47102CD01A78}"/>
    <cellStyle name="Normal 13 17 8" xfId="31599" xr:uid="{98C46561-EB6C-4A98-85B8-CC2C71893D61}"/>
    <cellStyle name="Normal 13 17 9" xfId="33998" xr:uid="{82FCDFBC-983B-42FE-9E14-440319E73C6B}"/>
    <cellStyle name="Normal 13 18" xfId="12887" xr:uid="{88DA7AF9-2101-45CB-9CC3-F4FC91DFA58C}"/>
    <cellStyle name="Normal 13 18 10" xfId="36656" xr:uid="{D3857876-4882-482B-871D-0589BB7601A4}"/>
    <cellStyle name="Normal 13 18 11" xfId="39147" xr:uid="{D353FD93-508C-4B27-BB52-ABA6FC6C5B59}"/>
    <cellStyle name="Normal 13 18 12" xfId="41767" xr:uid="{82C9624E-7828-4E49-B646-0DE70509A2A2}"/>
    <cellStyle name="Normal 13 18 2" xfId="15912" xr:uid="{7322AC31-9EDA-43AD-A8B9-2B0CA1DCDDCE}"/>
    <cellStyle name="Normal 13 18 3" xfId="18674" xr:uid="{1AFCEB15-D3E7-4254-9CF2-FC58F81EBCAE}"/>
    <cellStyle name="Normal 13 18 4" xfId="21325" xr:uid="{5BA47CA3-25FC-4C60-9534-4673A8C52E74}"/>
    <cellStyle name="Normal 13 18 5" xfId="24178" xr:uid="{B9E3F034-C148-4517-B5A5-59823258F44E}"/>
    <cellStyle name="Normal 13 18 6" xfId="26721" xr:uid="{B78472D0-78C3-45A5-A54E-58EAC781EBBE}"/>
    <cellStyle name="Normal 13 18 7" xfId="29271" xr:uid="{A28691ED-9DCE-4F2C-8A65-8296481745F1}"/>
    <cellStyle name="Normal 13 18 8" xfId="31842" xr:uid="{6D7CD097-0514-4C8D-A5B2-22AF9824E501}"/>
    <cellStyle name="Normal 13 18 9" xfId="34243" xr:uid="{A44F23D5-55ED-4860-8593-C4A8B5A88413}"/>
    <cellStyle name="Normal 13 19" xfId="12534" xr:uid="{2FFDC634-01A3-4DCC-83EE-279B2DA235CC}"/>
    <cellStyle name="Normal 13 19 10" xfId="36392" xr:uid="{5E295F6C-B9C9-4601-904C-CCAC418E1105}"/>
    <cellStyle name="Normal 13 19 11" xfId="38876" xr:uid="{CD0A3ABA-E930-46E1-B02B-CF59F0A9C4C6}"/>
    <cellStyle name="Normal 13 19 12" xfId="41473" xr:uid="{A5947555-6AD5-45A1-89DF-4D4A97390B27}"/>
    <cellStyle name="Normal 13 19 2" xfId="15560" xr:uid="{8F26C031-4D2A-4560-95EA-480DB2E1552F}"/>
    <cellStyle name="Normal 13 19 3" xfId="18351" xr:uid="{750E5F68-E58A-4701-99A9-7FB6AFC4B26F}"/>
    <cellStyle name="Normal 13 19 4" xfId="20981" xr:uid="{9C319850-8192-45D7-B843-D17ED2F36D49}"/>
    <cellStyle name="Normal 13 19 5" xfId="23839" xr:uid="{CCDB7B15-554B-4C6B-A1FF-8FE94B4FD9BF}"/>
    <cellStyle name="Normal 13 19 6" xfId="26381" xr:uid="{3E9C9313-9B79-4CE8-ACAA-DA42D59FF989}"/>
    <cellStyle name="Normal 13 19 7" xfId="28974" xr:uid="{3895D9DC-AE85-428E-8348-508D231CAC4D}"/>
    <cellStyle name="Normal 13 19 8" xfId="31601" xr:uid="{393A235A-301F-4AC0-B5B2-D299B7AA4C50}"/>
    <cellStyle name="Normal 13 19 9" xfId="34000" xr:uid="{530AEDF2-5B46-4AF3-A20C-4B781CF65D9B}"/>
    <cellStyle name="Normal 13 2" xfId="2419" xr:uid="{00000000-0005-0000-0000-0000671B0000}"/>
    <cellStyle name="Normal 13 20" xfId="12888" xr:uid="{6AB39D52-E320-4F96-BF60-ED7939F74BD1}"/>
    <cellStyle name="Normal 13 20 10" xfId="36657" xr:uid="{17B1DB26-B994-4FD2-B770-22198999EE1B}"/>
    <cellStyle name="Normal 13 20 11" xfId="39148" xr:uid="{E3EF8417-58BB-4E7E-AFA0-BB906AB770EB}"/>
    <cellStyle name="Normal 13 20 12" xfId="41768" xr:uid="{C200944C-945D-4B02-949F-DC4006CA11A2}"/>
    <cellStyle name="Normal 13 20 2" xfId="15913" xr:uid="{C60CA080-61FD-4223-8C17-03802A776B2D}"/>
    <cellStyle name="Normal 13 20 3" xfId="18675" xr:uid="{27267E90-A409-4922-96FC-105B85CE09A0}"/>
    <cellStyle name="Normal 13 20 4" xfId="21326" xr:uid="{4981BA2B-53C0-4130-8A0E-4D8DCF7851A2}"/>
    <cellStyle name="Normal 13 20 5" xfId="24179" xr:uid="{45422FF0-12BA-4B8C-BA5C-97D3E3FD3849}"/>
    <cellStyle name="Normal 13 20 6" xfId="26722" xr:uid="{4303ADD5-CEBE-47DD-BCB1-717C590998C8}"/>
    <cellStyle name="Normal 13 20 7" xfId="29272" xr:uid="{93D2B748-453E-4C8D-BD4A-C8F57519A8A0}"/>
    <cellStyle name="Normal 13 20 8" xfId="31843" xr:uid="{476E8ABC-2FC5-41D2-9036-B39378E2B935}"/>
    <cellStyle name="Normal 13 20 9" xfId="34244" xr:uid="{4F4B178D-830F-486B-8310-CA62AB3E954A}"/>
    <cellStyle name="Normal 13 21" xfId="12890" xr:uid="{C1C386F1-DD1F-4737-845A-DD980A5020EF}"/>
    <cellStyle name="Normal 13 21 10" xfId="36659" xr:uid="{DA37068E-A6D2-41EF-879B-53B977B767F6}"/>
    <cellStyle name="Normal 13 21 11" xfId="39150" xr:uid="{7B8234B9-EAAB-443D-859E-57C0B74D71D6}"/>
    <cellStyle name="Normal 13 21 12" xfId="41770" xr:uid="{67700DD7-287A-4D81-88EF-BE7D24C9F513}"/>
    <cellStyle name="Normal 13 21 2" xfId="15915" xr:uid="{94ED1628-6DBA-4CC6-9665-74EB82340CBA}"/>
    <cellStyle name="Normal 13 21 3" xfId="18677" xr:uid="{E742AEF2-FDEC-4D48-8E06-A170A1361C04}"/>
    <cellStyle name="Normal 13 21 4" xfId="21328" xr:uid="{9A236515-FABA-4EE4-B295-ABEB2FBE7418}"/>
    <cellStyle name="Normal 13 21 5" xfId="24181" xr:uid="{11CA0C8F-83C9-46A9-A84B-902D0914A079}"/>
    <cellStyle name="Normal 13 21 6" xfId="26724" xr:uid="{B8E73428-AFFE-486B-8878-46F0D1141B8A}"/>
    <cellStyle name="Normal 13 21 7" xfId="29274" xr:uid="{5ADE6CCE-DE6C-49AC-B40E-7C9E4B3FB24A}"/>
    <cellStyle name="Normal 13 21 8" xfId="31845" xr:uid="{497370F8-D7B9-46BD-813C-EE5D5A9582E1}"/>
    <cellStyle name="Normal 13 21 9" xfId="34246" xr:uid="{872A8B8A-2E3F-471A-A65C-A4F65733295B}"/>
    <cellStyle name="Normal 13 22" xfId="12548" xr:uid="{42482379-5B9E-4B13-8C6D-FCA518904A26}"/>
    <cellStyle name="Normal 13 22 10" xfId="36404" xr:uid="{81FB5FA6-B31E-4821-B20D-68ABF82B95A5}"/>
    <cellStyle name="Normal 13 22 11" xfId="38890" xr:uid="{9693AC25-0C6C-44BA-80FF-39D53CE118DE}"/>
    <cellStyle name="Normal 13 22 12" xfId="41487" xr:uid="{7FCE50DB-D5E0-4BCB-99C7-07CEE504E269}"/>
    <cellStyle name="Normal 13 22 2" xfId="15574" xr:uid="{38CF7649-8AA0-45EE-A6C6-13497D7DBDB0}"/>
    <cellStyle name="Normal 13 22 3" xfId="18364" xr:uid="{3386CF2F-353B-4B32-AA75-1F5A3E8A3920}"/>
    <cellStyle name="Normal 13 22 4" xfId="20995" xr:uid="{E1F66D23-A3F3-40F2-B62E-7EC3E8B3E3F4}"/>
    <cellStyle name="Normal 13 22 5" xfId="23853" xr:uid="{FD830F27-6369-4801-9820-5697F880E58C}"/>
    <cellStyle name="Normal 13 22 6" xfId="26395" xr:uid="{CF96EB0A-2337-4914-A6A1-B5E621E3A97A}"/>
    <cellStyle name="Normal 13 22 7" xfId="28988" xr:uid="{99105D36-7DD1-475C-BA77-C9B0093AC2A2}"/>
    <cellStyle name="Normal 13 22 8" xfId="31613" xr:uid="{D868B161-AFE5-4363-B40C-8CF78D48DD82}"/>
    <cellStyle name="Normal 13 22 9" xfId="34012" xr:uid="{6AB169D5-AFB9-4C12-9C1E-427931160DD7}"/>
    <cellStyle name="Normal 13 23" xfId="12893" xr:uid="{3C813780-C15D-482C-8A69-DF285CAB4518}"/>
    <cellStyle name="Normal 13 23 10" xfId="36662" xr:uid="{CDEE59C9-AFE6-4F2B-88D4-88D139875887}"/>
    <cellStyle name="Normal 13 23 11" xfId="39153" xr:uid="{99434E54-77E0-46E8-9720-6B70710C423E}"/>
    <cellStyle name="Normal 13 23 12" xfId="41773" xr:uid="{DD5ED236-142D-4848-8C18-13D527CCEB19}"/>
    <cellStyle name="Normal 13 23 2" xfId="15918" xr:uid="{6FB330DB-D938-4C38-B48C-9A89B25516BF}"/>
    <cellStyle name="Normal 13 23 3" xfId="18680" xr:uid="{024B9A1E-697C-40E2-8F13-671221DA19E8}"/>
    <cellStyle name="Normal 13 23 4" xfId="21331" xr:uid="{CF3116A0-F8D6-4400-9D0F-147F137139B8}"/>
    <cellStyle name="Normal 13 23 5" xfId="24184" xr:uid="{B397604B-3CCA-42D9-8B8F-08ACDDC8352A}"/>
    <cellStyle name="Normal 13 23 6" xfId="26727" xr:uid="{3EF67AA6-6781-444F-85A1-C66C6EC8D78E}"/>
    <cellStyle name="Normal 13 23 7" xfId="29277" xr:uid="{C7C8F07F-82C0-41AC-8B6A-2F47DD162C21}"/>
    <cellStyle name="Normal 13 23 8" xfId="31848" xr:uid="{55890A18-EEBD-4D53-AE32-19A518C80CFF}"/>
    <cellStyle name="Normal 13 23 9" xfId="34249" xr:uid="{0A9FF688-DE65-4ACC-8981-10282C12C11A}"/>
    <cellStyle name="Normal 13 24" xfId="12563" xr:uid="{17063037-CC79-4FC9-B502-7BE85683173F}"/>
    <cellStyle name="Normal 13 24 10" xfId="36419" xr:uid="{47253C4E-34EC-41FB-855D-2743FBAF4F4B}"/>
    <cellStyle name="Normal 13 24 11" xfId="38905" xr:uid="{C451A932-5E76-4CCB-8FDE-AA023387C7ED}"/>
    <cellStyle name="Normal 13 24 12" xfId="41502" xr:uid="{CA8903E4-EB1A-4CB8-AC23-F737D6998B4E}"/>
    <cellStyle name="Normal 13 24 2" xfId="15589" xr:uid="{8358C09B-7D2F-4C63-BC74-D801E2B8F826}"/>
    <cellStyle name="Normal 13 24 3" xfId="18379" xr:uid="{978D5A2A-1FB3-47CA-9A84-5FD07454FF53}"/>
    <cellStyle name="Normal 13 24 4" xfId="21010" xr:uid="{3FAD7361-8D32-4056-B093-FF0D0C0D2563}"/>
    <cellStyle name="Normal 13 24 5" xfId="23868" xr:uid="{66A107AB-7278-4C6D-936E-47C365E82C5E}"/>
    <cellStyle name="Normal 13 24 6" xfId="26410" xr:uid="{37057427-D980-4C65-9C46-2244A6D38C0B}"/>
    <cellStyle name="Normal 13 24 7" xfId="29003" xr:uid="{953758EA-9F3F-4AAD-9C99-7EA3E6FA342A}"/>
    <cellStyle name="Normal 13 24 8" xfId="31628" xr:uid="{5F4F354F-FA59-4DF4-A792-F3401685041E}"/>
    <cellStyle name="Normal 13 24 9" xfId="34027" xr:uid="{F39DC98A-491C-4030-B4BF-9696F0D01347}"/>
    <cellStyle name="Normal 13 25" xfId="12897" xr:uid="{4CEAD096-F9F0-4EDB-BC9B-1C4E19DB78A4}"/>
    <cellStyle name="Normal 13 25 10" xfId="36666" xr:uid="{CCB870C0-025A-4728-8924-10C141568A38}"/>
    <cellStyle name="Normal 13 25 11" xfId="39157" xr:uid="{C64E637C-3BA7-41A8-815D-21CF554D6852}"/>
    <cellStyle name="Normal 13 25 12" xfId="41777" xr:uid="{7AE26B36-7D4A-42F0-A487-A5D6E6173ECB}"/>
    <cellStyle name="Normal 13 25 2" xfId="15922" xr:uid="{2223A968-191A-4A53-BE45-8C87090454C0}"/>
    <cellStyle name="Normal 13 25 3" xfId="18684" xr:uid="{9BE10467-7C65-4806-A2A7-00E6EBC536A5}"/>
    <cellStyle name="Normal 13 25 4" xfId="21335" xr:uid="{0D109DCF-67CD-4D57-89BA-416BB1D5FF5B}"/>
    <cellStyle name="Normal 13 25 5" xfId="24188" xr:uid="{D3579CC2-1A74-4E01-992B-62A7F62FB8C4}"/>
    <cellStyle name="Normal 13 25 6" xfId="26731" xr:uid="{9351CE95-F9D6-4873-8CAF-C207633431C3}"/>
    <cellStyle name="Normal 13 25 7" xfId="29281" xr:uid="{BF01BA63-935C-441F-ABB4-97A76CF94A5F}"/>
    <cellStyle name="Normal 13 25 8" xfId="31852" xr:uid="{230BDAE7-9076-431F-8491-F4D989DFDD32}"/>
    <cellStyle name="Normal 13 25 9" xfId="34253" xr:uid="{D58A3925-4BAB-4464-BAD1-40CF2F96D937}"/>
    <cellStyle name="Normal 13 26" xfId="12900" xr:uid="{FC283309-FF96-4580-B190-1EACAE5984EE}"/>
    <cellStyle name="Normal 13 26 10" xfId="36668" xr:uid="{603483A3-CA2E-45FB-ACAA-D83ED720EED8}"/>
    <cellStyle name="Normal 13 26 11" xfId="39160" xr:uid="{F377EBB1-A48B-429C-940A-42AEE67FA366}"/>
    <cellStyle name="Normal 13 26 12" xfId="41780" xr:uid="{1B589A78-B79D-4725-A48F-82E6DA88C02A}"/>
    <cellStyle name="Normal 13 26 2" xfId="15925" xr:uid="{E7F126BE-2168-4073-9B3A-CC32799D21D0}"/>
    <cellStyle name="Normal 13 26 3" xfId="18687" xr:uid="{6750168B-F2E7-4C2B-85D6-674EA6A28C92}"/>
    <cellStyle name="Normal 13 26 4" xfId="21338" xr:uid="{E7AF577B-5EDD-47B3-8E78-03AD64C1DC2B}"/>
    <cellStyle name="Normal 13 26 5" xfId="24191" xr:uid="{D457E476-59D9-4027-9B24-F3D6AAD79285}"/>
    <cellStyle name="Normal 13 26 6" xfId="26734" xr:uid="{E6916F15-8999-4B2D-8B76-9E7A340E87F5}"/>
    <cellStyle name="Normal 13 26 7" xfId="29284" xr:uid="{6A492D36-871D-4053-AF16-11C161EACFE6}"/>
    <cellStyle name="Normal 13 26 8" xfId="31854" xr:uid="{A8429736-BA57-4C03-8671-E2550EF3EAA3}"/>
    <cellStyle name="Normal 13 26 9" xfId="34255" xr:uid="{D203C6E5-4ADC-499B-88A3-D47A8341E6B7}"/>
    <cellStyle name="Normal 13 27" xfId="12578" xr:uid="{49A53766-5F8F-42FE-A477-2BB6A2DE108C}"/>
    <cellStyle name="Normal 13 27 10" xfId="36431" xr:uid="{B80C81A6-6F0D-41C2-A8D2-87EF018BA3E3}"/>
    <cellStyle name="Normal 13 27 11" xfId="38918" xr:uid="{98F699F3-FB78-4D57-99DA-4C5892E5EC22}"/>
    <cellStyle name="Normal 13 27 12" xfId="41517" xr:uid="{E5488783-628E-4F4C-8D39-26A28F134633}"/>
    <cellStyle name="Normal 13 27 2" xfId="15604" xr:uid="{BAFC83A1-FB77-4CDC-BEA2-BB93D6E549D7}"/>
    <cellStyle name="Normal 13 27 3" xfId="18391" xr:uid="{AA47CB29-2180-4B33-85B0-3F9C1BF64015}"/>
    <cellStyle name="Normal 13 27 4" xfId="21025" xr:uid="{F057550B-32B9-462B-8A83-6A1D74D9C3B4}"/>
    <cellStyle name="Normal 13 27 5" xfId="23881" xr:uid="{89AECC03-CCFC-4D00-9398-4C42BD7B36C2}"/>
    <cellStyle name="Normal 13 27 6" xfId="26425" xr:uid="{0F01959F-1252-4A67-8B5A-B0C13EB2EB30}"/>
    <cellStyle name="Normal 13 27 7" xfId="29017" xr:uid="{22B26924-5955-4C23-A0AB-FEC4E47E76F9}"/>
    <cellStyle name="Normal 13 27 8" xfId="31638" xr:uid="{5CBA163F-161E-44F5-92CA-40479CF3EBAA}"/>
    <cellStyle name="Normal 13 27 9" xfId="34037" xr:uid="{C99EB06C-D969-4C2E-AE85-25F51A503D26}"/>
    <cellStyle name="Normal 13 28" xfId="12904" xr:uid="{CF0A0FE3-05F6-4278-91ED-AF4AD4DD4B95}"/>
    <cellStyle name="Normal 13 28 10" xfId="36672" xr:uid="{910AE7C3-B8C6-4359-889A-E2F3F63C74BE}"/>
    <cellStyle name="Normal 13 28 11" xfId="39164" xr:uid="{F6587E30-0B96-4097-B9A7-95DE6211BAA0}"/>
    <cellStyle name="Normal 13 28 12" xfId="41784" xr:uid="{3D327050-A147-4EED-8BA2-648AFD4D5ECB}"/>
    <cellStyle name="Normal 13 28 2" xfId="15929" xr:uid="{E30A912E-0E7E-45D6-AF1B-F5701A970555}"/>
    <cellStyle name="Normal 13 28 3" xfId="18691" xr:uid="{1D3DA72E-B10A-44AF-9167-FD62C083F9E5}"/>
    <cellStyle name="Normal 13 28 4" xfId="21342" xr:uid="{86C0B50B-9785-4EB9-BA8B-AF5B6CD4E27A}"/>
    <cellStyle name="Normal 13 28 5" xfId="24195" xr:uid="{407A363A-C299-4723-B02C-46900C279658}"/>
    <cellStyle name="Normal 13 28 6" xfId="26738" xr:uid="{FF03168E-67C9-4819-94C6-1D597544C501}"/>
    <cellStyle name="Normal 13 28 7" xfId="29288" xr:uid="{BA8546FA-8234-4F52-8883-EBE795A0DAA8}"/>
    <cellStyle name="Normal 13 28 8" xfId="31858" xr:uid="{F86926A3-B17B-4FBF-8F2F-77D7EC6E5C47}"/>
    <cellStyle name="Normal 13 28 9" xfId="34259" xr:uid="{6D2E8BF8-1EB2-49D6-BF0D-9D194F75E6DE}"/>
    <cellStyle name="Normal 13 29" xfId="12917" xr:uid="{34326A38-8280-414B-A36F-93C8C39D90FD}"/>
    <cellStyle name="Normal 13 29 10" xfId="36683" xr:uid="{447DD8DE-F76B-41AA-A761-DC5DECB3C108}"/>
    <cellStyle name="Normal 13 29 11" xfId="39176" xr:uid="{51BC11B4-E625-4795-B4E6-F74ACF80B1FF}"/>
    <cellStyle name="Normal 13 29 12" xfId="41797" xr:uid="{70D84291-C585-4919-BABC-46DC3D6BAFE3}"/>
    <cellStyle name="Normal 13 29 2" xfId="15942" xr:uid="{FDED2544-95D2-447E-B80C-D038857366A5}"/>
    <cellStyle name="Normal 13 29 3" xfId="18704" xr:uid="{36E17779-E7C8-441B-BA1B-B195DC881E1D}"/>
    <cellStyle name="Normal 13 29 4" xfId="21355" xr:uid="{6DE1BE4D-FB5D-4135-9481-01D5D0EBF00C}"/>
    <cellStyle name="Normal 13 29 5" xfId="24208" xr:uid="{C772B3FA-626B-4CB3-8A34-83AF6404BFDD}"/>
    <cellStyle name="Normal 13 29 6" xfId="26751" xr:uid="{4F926C39-9A48-4353-90AB-AA4DCE2B9AF4}"/>
    <cellStyle name="Normal 13 29 7" xfId="29301" xr:uid="{67353420-01CB-466D-9B47-A98FA383B784}"/>
    <cellStyle name="Normal 13 29 8" xfId="31868" xr:uid="{83B5EFE2-A35B-417A-9A9B-459DA0879135}"/>
    <cellStyle name="Normal 13 29 9" xfId="34269" xr:uid="{DD8BCC0D-DB73-4E3F-8369-EAB8B87070FC}"/>
    <cellStyle name="Normal 13 3" xfId="2420" xr:uid="{00000000-0005-0000-0000-0000681B0000}"/>
    <cellStyle name="Normal 13 30" xfId="12926" xr:uid="{A61DC163-13DB-44FA-B512-71A0BA7C1DE2}"/>
    <cellStyle name="Normal 13 30 10" xfId="36690" xr:uid="{02AAEB2F-D612-44A8-9AF8-8386F1484AA6}"/>
    <cellStyle name="Normal 13 30 11" xfId="39184" xr:uid="{FC8F3AC7-10BB-444E-B670-CFA1D8F729C5}"/>
    <cellStyle name="Normal 13 30 12" xfId="41805" xr:uid="{489976BB-06A2-4898-B55A-4CB43AE0A236}"/>
    <cellStyle name="Normal 13 30 2" xfId="15951" xr:uid="{8AE47298-38D2-4F89-94B2-575CDF532DAE}"/>
    <cellStyle name="Normal 13 30 3" xfId="18713" xr:uid="{422FACBF-FF35-45CB-9536-C26703780BE6}"/>
    <cellStyle name="Normal 13 30 4" xfId="21364" xr:uid="{CB549EAE-27FD-4A3C-A876-D4B393E69A9A}"/>
    <cellStyle name="Normal 13 30 5" xfId="24217" xr:uid="{53B98D47-DD42-4335-B159-DEC4DF7E5A51}"/>
    <cellStyle name="Normal 13 30 6" xfId="26760" xr:uid="{3F6F7804-AA9E-4813-822F-B4288FF705B3}"/>
    <cellStyle name="Normal 13 30 7" xfId="29309" xr:uid="{665B34AF-F153-46FE-9121-B5C4514C3F6C}"/>
    <cellStyle name="Normal 13 30 8" xfId="31875" xr:uid="{553F9B4F-D2A0-44C8-9DD7-8759B7E69207}"/>
    <cellStyle name="Normal 13 30 9" xfId="34276" xr:uid="{4AC0801F-06CD-40AD-8071-075D3F01B29E}"/>
    <cellStyle name="Normal 13 31" xfId="12596" xr:uid="{2C2DA6B2-AFDB-48E9-88E0-806794EA60A5}"/>
    <cellStyle name="Normal 13 31 10" xfId="36444" xr:uid="{5CEB3E9A-39E8-43DF-B082-CADD07D9EF6B}"/>
    <cellStyle name="Normal 13 31 11" xfId="38932" xr:uid="{4B3360FA-70C8-409B-AABE-ECFDF457904B}"/>
    <cellStyle name="Normal 13 31 12" xfId="41533" xr:uid="{62C13819-20BE-4009-89BC-73389081858D}"/>
    <cellStyle name="Normal 13 31 2" xfId="15622" xr:uid="{32BF273A-9B23-4DC6-A4AA-C8E46F070CD2}"/>
    <cellStyle name="Normal 13 31 3" xfId="18407" xr:uid="{2B6CF1B5-3579-4758-A3F5-F570C2C707E6}"/>
    <cellStyle name="Normal 13 31 4" xfId="21043" xr:uid="{44EFD042-9AE7-402F-8058-E0BE9AA05B5B}"/>
    <cellStyle name="Normal 13 31 5" xfId="23897" xr:uid="{77479255-1A3B-4CB9-B4A9-ED7E6D9767DB}"/>
    <cellStyle name="Normal 13 31 6" xfId="26440" xr:uid="{E4C21BE2-32A8-4639-866F-F67D25A143C3}"/>
    <cellStyle name="Normal 13 31 7" xfId="29033" xr:uid="{58F646E6-2620-42BF-9215-E372EF12DBE6}"/>
    <cellStyle name="Normal 13 31 8" xfId="31649" xr:uid="{9654F98B-4DF3-4E20-973A-AD5F5BB0A406}"/>
    <cellStyle name="Normal 13 31 9" xfId="34048" xr:uid="{02712939-C0DF-4A5F-9878-B649046783E9}"/>
    <cellStyle name="Normal 13 32" xfId="12935" xr:uid="{946328E0-4349-41CB-8473-CDA9504F5DA3}"/>
    <cellStyle name="Normal 13 32 10" xfId="36696" xr:uid="{163F1D21-1353-48F9-BC17-A0124B2FD723}"/>
    <cellStyle name="Normal 13 32 11" xfId="39192" xr:uid="{17EAD145-F00D-44DB-914E-B8747AA067BC}"/>
    <cellStyle name="Normal 13 32 12" xfId="41813" xr:uid="{2C469323-2833-4F49-BF9B-0C71DB0C374D}"/>
    <cellStyle name="Normal 13 32 2" xfId="15960" xr:uid="{E778EA00-D86E-4B20-B5D0-C1460AB1E606}"/>
    <cellStyle name="Normal 13 32 3" xfId="18722" xr:uid="{0EC7DE58-BF24-40EF-92B4-447D1A7E4C18}"/>
    <cellStyle name="Normal 13 32 4" xfId="21372" xr:uid="{AAD63C55-F90E-4EF8-9109-9E6C284D4062}"/>
    <cellStyle name="Normal 13 32 5" xfId="24225" xr:uid="{C97AF118-8480-4CB6-A4E0-F5FF186A18A6}"/>
    <cellStyle name="Normal 13 32 6" xfId="26769" xr:uid="{7CF5F74E-2B83-4629-9CD6-C05AF61529B1}"/>
    <cellStyle name="Normal 13 32 7" xfId="29317" xr:uid="{56985795-0614-433A-BC07-FCC432403896}"/>
    <cellStyle name="Normal 13 32 8" xfId="31881" xr:uid="{70DF8F2C-D64F-4760-B46D-D4B00CCC5CD2}"/>
    <cellStyle name="Normal 13 32 9" xfId="34282" xr:uid="{016693A5-B5C2-4487-8388-AFCAD7E800F7}"/>
    <cellStyle name="Normal 13 33" xfId="12953" xr:uid="{FAADCF6F-8E8D-41A6-B375-0ADF940AE862}"/>
    <cellStyle name="Normal 13 33 10" xfId="36714" xr:uid="{FCCA500C-004D-4883-B0D2-DBE467C13818}"/>
    <cellStyle name="Normal 13 33 11" xfId="39206" xr:uid="{3C280EDC-6EBF-41F0-B122-76DFDFC54B22}"/>
    <cellStyle name="Normal 13 33 12" xfId="41831" xr:uid="{0D5F1012-D070-4614-930E-47496896170A}"/>
    <cellStyle name="Normal 13 33 2" xfId="15978" xr:uid="{6B81AD0B-24D2-49CF-B487-6C8C100E9F38}"/>
    <cellStyle name="Normal 13 33 3" xfId="18740" xr:uid="{1DF9B30E-7B9C-48F1-A99D-05116D3FE757}"/>
    <cellStyle name="Normal 13 33 4" xfId="21390" xr:uid="{9582A615-451F-45A4-9F3B-F353563A9470}"/>
    <cellStyle name="Normal 13 33 5" xfId="24240" xr:uid="{613FE385-B602-4949-BADF-AFA819C40BBC}"/>
    <cellStyle name="Normal 13 33 6" xfId="26784" xr:uid="{0A847826-BCEA-4E77-BF61-B4AF71D913EB}"/>
    <cellStyle name="Normal 13 33 7" xfId="29335" xr:uid="{F83D1C4D-61DB-4B12-9503-5CB5457011AA}"/>
    <cellStyle name="Normal 13 33 8" xfId="31895" xr:uid="{B921C283-6279-4A49-8881-4BF18E5AC62B}"/>
    <cellStyle name="Normal 13 33 9" xfId="34296" xr:uid="{9AC6F215-D3E4-4F7D-997B-94DEF9F76EE6}"/>
    <cellStyle name="Normal 13 34" xfId="12961" xr:uid="{E77A0D8D-6C9A-4586-A477-3BF105CFAB5F}"/>
    <cellStyle name="Normal 13 34 10" xfId="36720" xr:uid="{4A72BC83-15C4-4801-B8E6-50F9706628B5}"/>
    <cellStyle name="Normal 13 34 11" xfId="39214" xr:uid="{44F7BBC7-127D-4885-8AD5-1825703B28FC}"/>
    <cellStyle name="Normal 13 34 12" xfId="41839" xr:uid="{67F9E667-48EB-41D6-9DCA-70906E5D1F2E}"/>
    <cellStyle name="Normal 13 34 2" xfId="15986" xr:uid="{3BD88106-7184-4073-89E9-8907138EE4E6}"/>
    <cellStyle name="Normal 13 34 3" xfId="18748" xr:uid="{FAACD74B-7C7A-433C-9C39-50147F5FBF62}"/>
    <cellStyle name="Normal 13 34 4" xfId="21398" xr:uid="{2EAB8C44-DD00-4091-BE6F-4BF7B6EEC820}"/>
    <cellStyle name="Normal 13 34 5" xfId="24246" xr:uid="{0A5DF984-CBFA-4010-A973-AF7A2B49245A}"/>
    <cellStyle name="Normal 13 34 6" xfId="26790" xr:uid="{A43B863A-E3B5-42A8-9B2C-EB3BF29E7159}"/>
    <cellStyle name="Normal 13 34 7" xfId="29343" xr:uid="{5D06AAD5-584A-483D-96B7-7C70CBF1A6CD}"/>
    <cellStyle name="Normal 13 34 8" xfId="31901" xr:uid="{42732923-E150-4637-8742-F2E24C5FA575}"/>
    <cellStyle name="Normal 13 34 9" xfId="34302" xr:uid="{27DF69BD-CD38-4568-A8B2-0069212C353C}"/>
    <cellStyle name="Normal 13 35" xfId="12609" xr:uid="{0417D13B-E7BB-4233-BA01-AB0D2F4F0DE2}"/>
    <cellStyle name="Normal 13 35 10" xfId="36454" xr:uid="{ED05A16E-45EA-43F6-88FB-CF5381BDBAF8}"/>
    <cellStyle name="Normal 13 35 11" xfId="38940" xr:uid="{F491A27E-635B-4245-A1BB-47AF7C7E922A}"/>
    <cellStyle name="Normal 13 35 12" xfId="41545" xr:uid="{26DF23D2-9B11-4FFB-8686-B4D8C09347F9}"/>
    <cellStyle name="Normal 13 35 2" xfId="15635" xr:uid="{6A5753A4-F808-4EA7-94F9-6224F2FA84EA}"/>
    <cellStyle name="Normal 13 35 3" xfId="18418" xr:uid="{C7664E3A-CDBD-4D2E-A659-8C027C28297F}"/>
    <cellStyle name="Normal 13 35 4" xfId="21055" xr:uid="{710E05EE-30A0-4CCB-9884-80C4F9CC32BE}"/>
    <cellStyle name="Normal 13 35 5" xfId="23908" xr:uid="{09CE01BE-DFF7-4AB2-B133-109C41E1A64B}"/>
    <cellStyle name="Normal 13 35 6" xfId="26452" xr:uid="{1ABFB4A5-968F-4045-B766-324A00DE9DF1}"/>
    <cellStyle name="Normal 13 35 7" xfId="29045" xr:uid="{04628677-E7FB-4804-8F5B-F14AB5BDC004}"/>
    <cellStyle name="Normal 13 35 8" xfId="31655" xr:uid="{43F6AE12-C654-4357-9EA8-0C330768840F}"/>
    <cellStyle name="Normal 13 35 9" xfId="34054" xr:uid="{B00319A9-E65F-4722-BB98-436BC4CE061D}"/>
    <cellStyle name="Normal 13 36" xfId="12974" xr:uid="{D2061D6E-C203-4F19-9DD9-79477EAF7852}"/>
    <cellStyle name="Normal 13 36 10" xfId="36732" xr:uid="{61F8FF1C-5053-44E0-8CCD-F9842CFAEC58}"/>
    <cellStyle name="Normal 13 36 11" xfId="39225" xr:uid="{9B929D81-B606-4E13-B1D3-2F0219754741}"/>
    <cellStyle name="Normal 13 36 12" xfId="41852" xr:uid="{FD73293F-E9F2-49FE-818A-AE1C5A51079D}"/>
    <cellStyle name="Normal 13 36 2" xfId="15999" xr:uid="{8AF869BE-2D7D-48A1-9F09-20D1E9DB5068}"/>
    <cellStyle name="Normal 13 36 3" xfId="18761" xr:uid="{34FE38F1-72AE-4961-84CB-A50B7BCEA979}"/>
    <cellStyle name="Normal 13 36 4" xfId="21411" xr:uid="{5F9F386B-F5F2-4A8B-A617-1EFFCD5359F4}"/>
    <cellStyle name="Normal 13 36 5" xfId="24259" xr:uid="{19DE4A26-76AC-4DFD-95C8-A1A4D2064B55}"/>
    <cellStyle name="Normal 13 36 6" xfId="26802" xr:uid="{A80A8020-2C17-4780-B2A8-CE11C95299F3}"/>
    <cellStyle name="Normal 13 36 7" xfId="29356" xr:uid="{92ED717D-1D57-4A00-B8A3-2D46050693BC}"/>
    <cellStyle name="Normal 13 36 8" xfId="31911" xr:uid="{E3D8CB9A-DB9C-41C9-A58D-E8DB46B8624B}"/>
    <cellStyle name="Normal 13 36 9" xfId="34312" xr:uid="{4DB48AE4-98C1-47E0-A96D-7CE8D133300D}"/>
    <cellStyle name="Normal 13 37" xfId="14225" xr:uid="{97C3F9EF-5ED9-4A77-97FD-13C6DB042A20}"/>
    <cellStyle name="Normal 13 37 10" xfId="37948" xr:uid="{72A1C7A3-632A-4DC9-A86E-02D9688F8CA0}"/>
    <cellStyle name="Normal 13 37 11" xfId="40440" xr:uid="{0ABF972F-CC28-4CF4-9B8D-431C9D71F1F8}"/>
    <cellStyle name="Normal 13 37 12" xfId="43088" xr:uid="{7031F101-DDD3-49F4-8892-5D3BE6FAB391}"/>
    <cellStyle name="Normal 13 37 2" xfId="17246" xr:uid="{CD743CFC-16AF-4524-B6D1-51401FEB6DA8}"/>
    <cellStyle name="Normal 13 37 3" xfId="19986" xr:uid="{BACE8820-BB14-4E8E-95C2-010219CDAF5C}"/>
    <cellStyle name="Normal 13 37 4" xfId="22660" xr:uid="{A40D719F-841B-4146-A2DE-60CD2BA56144}"/>
    <cellStyle name="Normal 13 37 5" xfId="25483" xr:uid="{95A017C4-3D26-40F8-A7A4-385C5D85A343}"/>
    <cellStyle name="Normal 13 37 6" xfId="28051" xr:uid="{CAEEE955-A567-42B2-86E3-A27BA9F2F9DE}"/>
    <cellStyle name="Normal 13 37 7" xfId="30598" xr:uid="{3115DFC9-FC78-4F6B-B7E6-B557620348C3}"/>
    <cellStyle name="Normal 13 37 8" xfId="33112" xr:uid="{188C441E-3820-4900-96E9-BCF59EDA7ED8}"/>
    <cellStyle name="Normal 13 37 9" xfId="35511" xr:uid="{A19A0D2A-51BD-47A0-9AA7-3DA959DEA900}"/>
    <cellStyle name="Normal 13 38" xfId="9826" xr:uid="{E51866F9-933B-48E3-BD82-93CC20DA73DC}"/>
    <cellStyle name="Normal 13 39" xfId="9827" xr:uid="{2794F685-7F3B-464D-AD14-9CE5E4307700}"/>
    <cellStyle name="Normal 13 4" xfId="11252" xr:uid="{6B9AF406-FE0A-48DC-9E38-8E697B7CA462}"/>
    <cellStyle name="Normal 13 4 2" xfId="14324" xr:uid="{60F8D87B-5B9B-4B9E-AD71-CD785BAD87AC}"/>
    <cellStyle name="Normal 13 4 3" xfId="10423" xr:uid="{FD24A7C7-A30B-433A-812F-EFFC121B61A8}"/>
    <cellStyle name="Normal 13 4 4" xfId="9876" xr:uid="{C54DE98F-454B-4183-A140-20407AB37C7B}"/>
    <cellStyle name="Normal 13 4 5" xfId="10395" xr:uid="{AC6F8FF0-B1C4-4EAD-AF29-1546EBF74C52}"/>
    <cellStyle name="Normal 13 4 6" xfId="15632" xr:uid="{D7D15516-86B0-4B49-8A71-89B72583092B}"/>
    <cellStyle name="Normal 13 4 7" xfId="10934" xr:uid="{C825E35E-2B64-4867-8FFF-6D1A508749FF}"/>
    <cellStyle name="Normal 13 4 8" xfId="25992" xr:uid="{F2838E4C-D0A7-464C-8FEB-D73078954DEC}"/>
    <cellStyle name="Normal 13 40" xfId="9828" xr:uid="{D3A1FED5-0545-48F2-A998-16F95414FF45}"/>
    <cellStyle name="Normal 13 41" xfId="9829" xr:uid="{C744F694-AB8D-42FE-98B8-767A07DCE56A}"/>
    <cellStyle name="Normal 13 5" xfId="11607" xr:uid="{0EC2F3BB-3FED-40E8-87B8-3455B6AFE6E6}"/>
    <cellStyle name="Normal 13 5 2" xfId="14663" xr:uid="{F2D918C0-AABC-4D0C-97D3-B1A2FD685BDC}"/>
    <cellStyle name="Normal 13 5 3" xfId="17439" xr:uid="{A2E419DA-0772-43C0-A13D-C42527DC5997}"/>
    <cellStyle name="Normal 13 5 4" xfId="20060" xr:uid="{BD2966FA-324F-4857-BB0C-49843BB00CF1}"/>
    <cellStyle name="Normal 13 5 5" xfId="11075" xr:uid="{BDA85A15-F343-401B-9793-11E341C1A0AD}"/>
    <cellStyle name="Normal 13 5 6" xfId="30770" xr:uid="{4E3D6FAF-4710-404B-893B-22C9A7150BF0}"/>
    <cellStyle name="Normal 13 5 7" xfId="33174" xr:uid="{36D9FDD0-BC65-421F-9D60-3262D3F93D7A}"/>
    <cellStyle name="Normal 13 5 8" xfId="40594" xr:uid="{B86259FF-6A92-4695-85B3-7E1979734E9B}"/>
    <cellStyle name="Normal 13 6" xfId="11452" xr:uid="{BD311CA5-B27F-45AA-997B-2A389697E465}"/>
    <cellStyle name="Normal 13 6 10" xfId="15081" xr:uid="{B0439EE0-C06F-4187-BAA5-3A0FE44FA40F}"/>
    <cellStyle name="Normal 13 6 11" xfId="23948" xr:uid="{F0022563-CB29-400C-9A8F-AE5765CBE739}"/>
    <cellStyle name="Normal 13 6 12" xfId="26883" xr:uid="{B5C5EC75-D089-4237-BE93-0B5AD9019D51}"/>
    <cellStyle name="Normal 13 6 2" xfId="14523" xr:uid="{87278D87-2D1F-44F4-B02A-3939E5AD0511}"/>
    <cellStyle name="Normal 13 6 3" xfId="10625" xr:uid="{F0FB18F8-1CAC-486B-BECB-1BD26FF024CF}"/>
    <cellStyle name="Normal 13 6 4" xfId="10064" xr:uid="{F557785C-C9F8-4C29-8454-CE08B6834486}"/>
    <cellStyle name="Normal 13 6 5" xfId="22780" xr:uid="{F47C9A02-EEEE-49A8-8229-1123FEDFF60B}"/>
    <cellStyle name="Normal 13 6 6" xfId="10915" xr:uid="{8B0A7128-110C-4A76-AE97-0AB337C3683B}"/>
    <cellStyle name="Normal 13 6 7" xfId="10368" xr:uid="{3B62B1C5-BACC-4180-BA7A-73693E740D34}"/>
    <cellStyle name="Normal 13 6 8" xfId="30657" xr:uid="{77660616-57D8-4CF7-90A6-140BFAF9A304}"/>
    <cellStyle name="Normal 13 6 9" xfId="18524" xr:uid="{595344B9-3A00-4268-B016-4FEAD163AA5E}"/>
    <cellStyle name="Normal 13 7" xfId="11605" xr:uid="{161522B1-0557-4CC3-8F85-A6CB5CB64BA1}"/>
    <cellStyle name="Normal 13 7 10" xfId="35575" xr:uid="{AA826FE5-6BD0-40E2-8541-7D741C117E15}"/>
    <cellStyle name="Normal 13 7 11" xfId="38005" xr:uid="{DDC171DD-2ED3-4387-9011-8CFFFBDF7A08}"/>
    <cellStyle name="Normal 13 7 12" xfId="40592" xr:uid="{7A9F731D-E9A3-493B-B5F1-1A596B579D47}"/>
    <cellStyle name="Normal 13 7 2" xfId="14661" xr:uid="{522642CD-637A-48CB-BBE3-51BE3B9D8511}"/>
    <cellStyle name="Normal 13 7 3" xfId="17437" xr:uid="{F1EC43DB-D560-4F85-9DA2-6B57D94D26AC}"/>
    <cellStyle name="Normal 13 7 4" xfId="20058" xr:uid="{95261697-AB85-4C4D-A48C-1804CDEB69AB}"/>
    <cellStyle name="Normal 13 7 5" xfId="22927" xr:uid="{1661D37F-C28D-4B33-82C0-EA8910FCF3F4}"/>
    <cellStyle name="Normal 13 7 6" xfId="11073" xr:uid="{63F7DA6D-1D25-4ECD-B494-DE6E3C427F05}"/>
    <cellStyle name="Normal 13 7 7" xfId="11163" xr:uid="{903D6AF1-6F0B-4532-BE2E-E381EC01DAB9}"/>
    <cellStyle name="Normal 13 7 8" xfId="30768" xr:uid="{37CBD23D-49C1-46E4-A5C1-29B198226462}"/>
    <cellStyle name="Normal 13 7 9" xfId="33172" xr:uid="{287ABD51-8433-4EC5-94C4-693002CC954C}"/>
    <cellStyle name="Normal 13 8" xfId="11456" xr:uid="{E0A77C6B-1B1B-4BEF-BEB3-A246DF54585C}"/>
    <cellStyle name="Normal 13 8 10" xfId="17965" xr:uid="{2694FD94-197A-4910-A24A-57FFD471601A}"/>
    <cellStyle name="Normal 13 8 11" xfId="23962" xr:uid="{39579793-7194-46DD-A05B-1CFEDF6DC6C5}"/>
    <cellStyle name="Normal 13 8 12" xfId="26962" xr:uid="{E0A403C3-E9DA-4BE6-B0F3-A142788DB2B2}"/>
    <cellStyle name="Normal 13 8 2" xfId="14527" xr:uid="{E07EF3D4-B46B-4FB6-B15A-FA262D76F306}"/>
    <cellStyle name="Normal 13 8 3" xfId="10592" xr:uid="{008FF398-B482-4112-AEFC-93A2A8746B22}"/>
    <cellStyle name="Normal 13 8 4" xfId="10068" xr:uid="{F399577C-D5E9-4D8C-A7C8-08760E3A7FB6}"/>
    <cellStyle name="Normal 13 8 5" xfId="22783" xr:uid="{CF79CEC3-9101-4C11-BB46-927EF824D9D3}"/>
    <cellStyle name="Normal 13 8 6" xfId="10919" xr:uid="{B74B6319-E9AC-4B12-A7AA-91B4BE181A23}"/>
    <cellStyle name="Normal 13 8 7" xfId="10372" xr:uid="{BCFE4125-C678-4B37-A08E-4D5799CF627E}"/>
    <cellStyle name="Normal 13 8 8" xfId="30660" xr:uid="{52A442C7-E9AD-4D65-BEA4-E8BB8E39330A}"/>
    <cellStyle name="Normal 13 8 9" xfId="18529" xr:uid="{C09ACAA3-7284-4DCB-93E4-15585508F1BD}"/>
    <cellStyle name="Normal 13 9" xfId="11457" xr:uid="{F2951605-9289-44E9-9820-86098376AC47}"/>
    <cellStyle name="Normal 13 9 10" xfId="18116" xr:uid="{3C5F5368-80EC-40A4-8A85-C45AF32BDC5F}"/>
    <cellStyle name="Normal 13 9 11" xfId="23963" xr:uid="{E666FE6A-5D4F-47C4-8C34-59018346E620}"/>
    <cellStyle name="Normal 13 9 12" xfId="26968" xr:uid="{7F0CBAB3-85EB-4CD4-BA27-0102F49F8B61}"/>
    <cellStyle name="Normal 13 9 2" xfId="14528" xr:uid="{15C14ADE-0C55-4CBB-AFBE-A565A8AB6919}"/>
    <cellStyle name="Normal 13 9 3" xfId="10593" xr:uid="{12E58913-0971-43B3-BD0B-E709DDC8B509}"/>
    <cellStyle name="Normal 13 9 4" xfId="10069" xr:uid="{1D865F83-7D08-46EB-9386-C0914CBA8FF7}"/>
    <cellStyle name="Normal 13 9 5" xfId="22784" xr:uid="{D7B8BA44-F1BD-465A-94B6-304E323911A8}"/>
    <cellStyle name="Normal 13 9 6" xfId="10920" xr:uid="{2ED73DAE-A74C-429B-BF87-B352C595BE43}"/>
    <cellStyle name="Normal 13 9 7" xfId="10373" xr:uid="{C194B31C-38FA-464F-B382-F9EFE5A9AA78}"/>
    <cellStyle name="Normal 13 9 8" xfId="30661" xr:uid="{16CE8BFD-4D05-4F92-9B4C-C7A673823D05}"/>
    <cellStyle name="Normal 13 9 9" xfId="18530" xr:uid="{46B34617-5766-4ECB-9C6B-D0325FBAA17E}"/>
    <cellStyle name="Normal 14" xfId="2421" xr:uid="{00000000-0005-0000-0000-0000691B0000}"/>
    <cellStyle name="Normal 14 2" xfId="2422" xr:uid="{00000000-0005-0000-0000-00006A1B0000}"/>
    <cellStyle name="Normal 14 3" xfId="2423" xr:uid="{00000000-0005-0000-0000-00006B1B0000}"/>
    <cellStyle name="Normal 15" xfId="2424" xr:uid="{00000000-0005-0000-0000-00006C1B0000}"/>
    <cellStyle name="Normal 15 2" xfId="2425" xr:uid="{00000000-0005-0000-0000-00006D1B0000}"/>
    <cellStyle name="Normal 15 2 2" xfId="2426" xr:uid="{00000000-0005-0000-0000-00006E1B0000}"/>
    <cellStyle name="Normal 15 3" xfId="2427" xr:uid="{00000000-0005-0000-0000-00006F1B0000}"/>
    <cellStyle name="Normal 15 4" xfId="2428" xr:uid="{00000000-0005-0000-0000-0000701B0000}"/>
    <cellStyle name="Normal 16" xfId="2429" xr:uid="{00000000-0005-0000-0000-0000711B0000}"/>
    <cellStyle name="Normal 16 2" xfId="2430" xr:uid="{00000000-0005-0000-0000-0000721B0000}"/>
    <cellStyle name="Normal 16 3" xfId="2431" xr:uid="{00000000-0005-0000-0000-0000731B0000}"/>
    <cellStyle name="Normal 17" xfId="2432" xr:uid="{00000000-0005-0000-0000-0000741B0000}"/>
    <cellStyle name="Normal 18" xfId="2433" xr:uid="{00000000-0005-0000-0000-0000751B0000}"/>
    <cellStyle name="Normal 18 2" xfId="2434" xr:uid="{00000000-0005-0000-0000-0000761B0000}"/>
    <cellStyle name="Normal 19" xfId="2435" xr:uid="{00000000-0005-0000-0000-0000771B0000}"/>
    <cellStyle name="Normal 2" xfId="5" xr:uid="{00000000-0005-0000-0000-0000781B0000}"/>
    <cellStyle name="Normal-- 2" xfId="4542" xr:uid="{00000000-0005-0000-0000-0000791B0000}"/>
    <cellStyle name="Normal 2 10" xfId="2436" xr:uid="{00000000-0005-0000-0000-00007A1B0000}"/>
    <cellStyle name="Normal 2 10 2" xfId="2437" xr:uid="{00000000-0005-0000-0000-00007B1B0000}"/>
    <cellStyle name="Normal 2 11" xfId="2438" xr:uid="{00000000-0005-0000-0000-00007C1B0000}"/>
    <cellStyle name="Normal 2 11 2" xfId="2439" xr:uid="{00000000-0005-0000-0000-00007D1B0000}"/>
    <cellStyle name="Normal 2 12" xfId="2440" xr:uid="{00000000-0005-0000-0000-00007E1B0000}"/>
    <cellStyle name="Normal 2 12 2" xfId="2441" xr:uid="{00000000-0005-0000-0000-00007F1B0000}"/>
    <cellStyle name="Normal 2 13" xfId="2442" xr:uid="{00000000-0005-0000-0000-0000801B0000}"/>
    <cellStyle name="Normal 2 13 2" xfId="2443" xr:uid="{00000000-0005-0000-0000-0000811B0000}"/>
    <cellStyle name="Normal 2 14" xfId="2444" xr:uid="{00000000-0005-0000-0000-0000821B0000}"/>
    <cellStyle name="Normal 2 14 2" xfId="2445" xr:uid="{00000000-0005-0000-0000-0000831B0000}"/>
    <cellStyle name="Normal 2 15" xfId="2446" xr:uid="{00000000-0005-0000-0000-0000841B0000}"/>
    <cellStyle name="Normal 2 15 2" xfId="2447" xr:uid="{00000000-0005-0000-0000-0000851B0000}"/>
    <cellStyle name="Normal 2 16" xfId="2448" xr:uid="{00000000-0005-0000-0000-0000861B0000}"/>
    <cellStyle name="Normal 2 16 2" xfId="2449" xr:uid="{00000000-0005-0000-0000-0000871B0000}"/>
    <cellStyle name="Normal 2 17" xfId="2450" xr:uid="{00000000-0005-0000-0000-0000881B0000}"/>
    <cellStyle name="Normal 2 17 2" xfId="2451" xr:uid="{00000000-0005-0000-0000-0000891B0000}"/>
    <cellStyle name="Normal 2 18" xfId="2452" xr:uid="{00000000-0005-0000-0000-00008A1B0000}"/>
    <cellStyle name="Normal 2 18 2" xfId="2453" xr:uid="{00000000-0005-0000-0000-00008B1B0000}"/>
    <cellStyle name="Normal 2 19" xfId="2454" xr:uid="{00000000-0005-0000-0000-00008C1B0000}"/>
    <cellStyle name="Normal 2 19 2" xfId="2455" xr:uid="{00000000-0005-0000-0000-00008D1B0000}"/>
    <cellStyle name="Normal 2 2" xfId="6" xr:uid="{00000000-0005-0000-0000-00008E1B0000}"/>
    <cellStyle name="Normal 2 2 2" xfId="51" xr:uid="{00000000-0005-0000-0000-00008F1B0000}"/>
    <cellStyle name="Normal 2 2 2 2" xfId="2456" xr:uid="{00000000-0005-0000-0000-0000901B0000}"/>
    <cellStyle name="Normal 2 2 2 2 2" xfId="2457" xr:uid="{00000000-0005-0000-0000-0000911B0000}"/>
    <cellStyle name="Normal 2 2 2 3" xfId="2458" xr:uid="{00000000-0005-0000-0000-0000921B0000}"/>
    <cellStyle name="Normal 2 2 2 4" xfId="2459" xr:uid="{00000000-0005-0000-0000-0000931B0000}"/>
    <cellStyle name="Normal 2 2 2 5" xfId="2460" xr:uid="{00000000-0005-0000-0000-0000941B0000}"/>
    <cellStyle name="Normal 2 2 2 6" xfId="2461" xr:uid="{00000000-0005-0000-0000-0000951B0000}"/>
    <cellStyle name="Normal 2 2 3" xfId="2462" xr:uid="{00000000-0005-0000-0000-0000961B0000}"/>
    <cellStyle name="Normal 2 2 4" xfId="2463" xr:uid="{00000000-0005-0000-0000-0000971B0000}"/>
    <cellStyle name="Normal 2 2 4 2" xfId="2464" xr:uid="{00000000-0005-0000-0000-0000981B0000}"/>
    <cellStyle name="Normal 2 2 4 3" xfId="2465" xr:uid="{00000000-0005-0000-0000-0000991B0000}"/>
    <cellStyle name="Normal 2 2 5" xfId="2466" xr:uid="{00000000-0005-0000-0000-00009A1B0000}"/>
    <cellStyle name="Normal 2 2 6" xfId="2467" xr:uid="{00000000-0005-0000-0000-00009B1B0000}"/>
    <cellStyle name="Normal 2 20" xfId="2468" xr:uid="{00000000-0005-0000-0000-00009C1B0000}"/>
    <cellStyle name="Normal 2 20 2" xfId="2469" xr:uid="{00000000-0005-0000-0000-00009D1B0000}"/>
    <cellStyle name="Normal 2 21" xfId="2470" xr:uid="{00000000-0005-0000-0000-00009E1B0000}"/>
    <cellStyle name="Normal 2 21 2" xfId="2471" xr:uid="{00000000-0005-0000-0000-00009F1B0000}"/>
    <cellStyle name="Normal 2 22" xfId="2472" xr:uid="{00000000-0005-0000-0000-0000A01B0000}"/>
    <cellStyle name="Normal 2 22 2" xfId="2473" xr:uid="{00000000-0005-0000-0000-0000A11B0000}"/>
    <cellStyle name="Normal 2 23" xfId="2474" xr:uid="{00000000-0005-0000-0000-0000A21B0000}"/>
    <cellStyle name="Normal 2 23 2" xfId="2475" xr:uid="{00000000-0005-0000-0000-0000A31B0000}"/>
    <cellStyle name="Normal 2 24" xfId="2476" xr:uid="{00000000-0005-0000-0000-0000A41B0000}"/>
    <cellStyle name="Normal 2 24 2" xfId="2477" xr:uid="{00000000-0005-0000-0000-0000A51B0000}"/>
    <cellStyle name="Normal 2 24 2 2" xfId="2478" xr:uid="{00000000-0005-0000-0000-0000A61B0000}"/>
    <cellStyle name="Normal 2 24 3" xfId="2479" xr:uid="{00000000-0005-0000-0000-0000A71B0000}"/>
    <cellStyle name="Normal 2 24 4" xfId="2480" xr:uid="{00000000-0005-0000-0000-0000A81B0000}"/>
    <cellStyle name="Normal 2 25" xfId="2481" xr:uid="{00000000-0005-0000-0000-0000A91B0000}"/>
    <cellStyle name="Normal 2 25 2" xfId="2482" xr:uid="{00000000-0005-0000-0000-0000AA1B0000}"/>
    <cellStyle name="Normal 2 26" xfId="2483" xr:uid="{00000000-0005-0000-0000-0000AB1B0000}"/>
    <cellStyle name="Normal 2 26 2" xfId="2484" xr:uid="{00000000-0005-0000-0000-0000AC1B0000}"/>
    <cellStyle name="Normal 2 27" xfId="2485" xr:uid="{00000000-0005-0000-0000-0000AD1B0000}"/>
    <cellStyle name="Normal 2 27 2" xfId="2486" xr:uid="{00000000-0005-0000-0000-0000AE1B0000}"/>
    <cellStyle name="Normal 2 28" xfId="2487" xr:uid="{00000000-0005-0000-0000-0000AF1B0000}"/>
    <cellStyle name="Normal 2 28 2" xfId="2488" xr:uid="{00000000-0005-0000-0000-0000B01B0000}"/>
    <cellStyle name="Normal 2 29" xfId="2489" xr:uid="{00000000-0005-0000-0000-0000B11B0000}"/>
    <cellStyle name="Normal 2 29 2" xfId="2490" xr:uid="{00000000-0005-0000-0000-0000B21B0000}"/>
    <cellStyle name="Normal 2 3" xfId="50" xr:uid="{00000000-0005-0000-0000-0000B31B0000}"/>
    <cellStyle name="Normal 2 3 2" xfId="2491" xr:uid="{00000000-0005-0000-0000-0000B41B0000}"/>
    <cellStyle name="Normal 2 3 3" xfId="2492" xr:uid="{00000000-0005-0000-0000-0000B51B0000}"/>
    <cellStyle name="Normal 2 30" xfId="2493" xr:uid="{00000000-0005-0000-0000-0000B61B0000}"/>
    <cellStyle name="Normal 2 30 2" xfId="2494" xr:uid="{00000000-0005-0000-0000-0000B71B0000}"/>
    <cellStyle name="Normal 2 31" xfId="2495" xr:uid="{00000000-0005-0000-0000-0000B81B0000}"/>
    <cellStyle name="Normal 2 31 2" xfId="2496" xr:uid="{00000000-0005-0000-0000-0000B91B0000}"/>
    <cellStyle name="Normal 2 32" xfId="2497" xr:uid="{00000000-0005-0000-0000-0000BA1B0000}"/>
    <cellStyle name="Normal 2 33" xfId="2498" xr:uid="{00000000-0005-0000-0000-0000BB1B0000}"/>
    <cellStyle name="Normal 2 34" xfId="2499" xr:uid="{00000000-0005-0000-0000-0000BC1B0000}"/>
    <cellStyle name="Normal 2 35" xfId="2500" xr:uid="{00000000-0005-0000-0000-0000BD1B0000}"/>
    <cellStyle name="Normal 2 36" xfId="2501" xr:uid="{00000000-0005-0000-0000-0000BE1B0000}"/>
    <cellStyle name="Normal 2 37" xfId="2502" xr:uid="{00000000-0005-0000-0000-0000BF1B0000}"/>
    <cellStyle name="Normal 2 38" xfId="2503" xr:uid="{00000000-0005-0000-0000-0000C01B0000}"/>
    <cellStyle name="Normal 2 38 2" xfId="2504" xr:uid="{00000000-0005-0000-0000-0000C11B0000}"/>
    <cellStyle name="Normal 2 39" xfId="2505" xr:uid="{00000000-0005-0000-0000-0000C21B0000}"/>
    <cellStyle name="Normal 2 4" xfId="614" xr:uid="{00000000-0005-0000-0000-0000C31B0000}"/>
    <cellStyle name="Normal 2 4 2" xfId="2506" xr:uid="{00000000-0005-0000-0000-0000C41B0000}"/>
    <cellStyle name="Normal 2 4 3" xfId="2507" xr:uid="{00000000-0005-0000-0000-0000C51B0000}"/>
    <cellStyle name="Normal 2 4 4" xfId="2508" xr:uid="{00000000-0005-0000-0000-0000C61B0000}"/>
    <cellStyle name="Normal 2 40" xfId="2509" xr:uid="{00000000-0005-0000-0000-0000C71B0000}"/>
    <cellStyle name="Normal 2 41" xfId="2510" xr:uid="{00000000-0005-0000-0000-0000C81B0000}"/>
    <cellStyle name="Normal 2 42" xfId="2511" xr:uid="{00000000-0005-0000-0000-0000C91B0000}"/>
    <cellStyle name="Normal 2 43" xfId="2512" xr:uid="{00000000-0005-0000-0000-0000CA1B0000}"/>
    <cellStyle name="Normal 2 44" xfId="2513" xr:uid="{00000000-0005-0000-0000-0000CB1B0000}"/>
    <cellStyle name="Normal 2 45" xfId="2514" xr:uid="{00000000-0005-0000-0000-0000CC1B0000}"/>
    <cellStyle name="Normal 2 46" xfId="2515" xr:uid="{00000000-0005-0000-0000-0000CD1B0000}"/>
    <cellStyle name="Normal 2 47" xfId="2516" xr:uid="{00000000-0005-0000-0000-0000CE1B0000}"/>
    <cellStyle name="Normal 2 48" xfId="5151" xr:uid="{00000000-0005-0000-0000-0000CF1B0000}"/>
    <cellStyle name="Normal 2 5" xfId="623" xr:uid="{00000000-0005-0000-0000-0000D01B0000}"/>
    <cellStyle name="Normal 2 5 2" xfId="2517" xr:uid="{00000000-0005-0000-0000-0000D11B0000}"/>
    <cellStyle name="Normal 2 5 3" xfId="2518" xr:uid="{00000000-0005-0000-0000-0000D21B0000}"/>
    <cellStyle name="Normal 2 6" xfId="2519" xr:uid="{00000000-0005-0000-0000-0000D31B0000}"/>
    <cellStyle name="Normal 2 6 2" xfId="2520" xr:uid="{00000000-0005-0000-0000-0000D41B0000}"/>
    <cellStyle name="Normal 2 7" xfId="2521" xr:uid="{00000000-0005-0000-0000-0000D51B0000}"/>
    <cellStyle name="Normal 2 7 2" xfId="2522" xr:uid="{00000000-0005-0000-0000-0000D61B0000}"/>
    <cellStyle name="Normal 2 8" xfId="2523" xr:uid="{00000000-0005-0000-0000-0000D71B0000}"/>
    <cellStyle name="Normal 2 8 2" xfId="2524" xr:uid="{00000000-0005-0000-0000-0000D81B0000}"/>
    <cellStyle name="Normal 2 9" xfId="2525" xr:uid="{00000000-0005-0000-0000-0000D91B0000}"/>
    <cellStyle name="Normal 2 9 2" xfId="2526" xr:uid="{00000000-0005-0000-0000-0000DA1B0000}"/>
    <cellStyle name="Normal 20" xfId="2527" xr:uid="{00000000-0005-0000-0000-0000DB1B0000}"/>
    <cellStyle name="Normal 21" xfId="2528" xr:uid="{00000000-0005-0000-0000-0000DC1B0000}"/>
    <cellStyle name="Normal 22" xfId="2529" xr:uid="{00000000-0005-0000-0000-0000DD1B0000}"/>
    <cellStyle name="Normal 23" xfId="2530" xr:uid="{00000000-0005-0000-0000-0000DE1B0000}"/>
    <cellStyle name="Normal 24" xfId="2531" xr:uid="{00000000-0005-0000-0000-0000DF1B0000}"/>
    <cellStyle name="Normal 25" xfId="2532" xr:uid="{00000000-0005-0000-0000-0000E01B0000}"/>
    <cellStyle name="Normal 25 10" xfId="2533" xr:uid="{00000000-0005-0000-0000-0000E11B0000}"/>
    <cellStyle name="Normal 25 100" xfId="2534" xr:uid="{00000000-0005-0000-0000-0000E21B0000}"/>
    <cellStyle name="Normal 25 101" xfId="2535" xr:uid="{00000000-0005-0000-0000-0000E31B0000}"/>
    <cellStyle name="Normal 25 102" xfId="2536" xr:uid="{00000000-0005-0000-0000-0000E41B0000}"/>
    <cellStyle name="Normal 25 103" xfId="2537" xr:uid="{00000000-0005-0000-0000-0000E51B0000}"/>
    <cellStyle name="Normal 25 104" xfId="2538" xr:uid="{00000000-0005-0000-0000-0000E61B0000}"/>
    <cellStyle name="Normal 25 105" xfId="2539" xr:uid="{00000000-0005-0000-0000-0000E71B0000}"/>
    <cellStyle name="Normal 25 106" xfId="2540" xr:uid="{00000000-0005-0000-0000-0000E81B0000}"/>
    <cellStyle name="Normal 25 107" xfId="2541" xr:uid="{00000000-0005-0000-0000-0000E91B0000}"/>
    <cellStyle name="Normal 25 108" xfId="2542" xr:uid="{00000000-0005-0000-0000-0000EA1B0000}"/>
    <cellStyle name="Normal 25 109" xfId="2543" xr:uid="{00000000-0005-0000-0000-0000EB1B0000}"/>
    <cellStyle name="Normal 25 11" xfId="2544" xr:uid="{00000000-0005-0000-0000-0000EC1B0000}"/>
    <cellStyle name="Normal 25 12" xfId="2545" xr:uid="{00000000-0005-0000-0000-0000ED1B0000}"/>
    <cellStyle name="Normal 25 13" xfId="2546" xr:uid="{00000000-0005-0000-0000-0000EE1B0000}"/>
    <cellStyle name="Normal 25 14" xfId="2547" xr:uid="{00000000-0005-0000-0000-0000EF1B0000}"/>
    <cellStyle name="Normal 25 15" xfId="2548" xr:uid="{00000000-0005-0000-0000-0000F01B0000}"/>
    <cellStyle name="Normal 25 16" xfId="2549" xr:uid="{00000000-0005-0000-0000-0000F11B0000}"/>
    <cellStyle name="Normal 25 17" xfId="2550" xr:uid="{00000000-0005-0000-0000-0000F21B0000}"/>
    <cellStyle name="Normal 25 18" xfId="2551" xr:uid="{00000000-0005-0000-0000-0000F31B0000}"/>
    <cellStyle name="Normal 25 19" xfId="2552" xr:uid="{00000000-0005-0000-0000-0000F41B0000}"/>
    <cellStyle name="Normal 25 2" xfId="2553" xr:uid="{00000000-0005-0000-0000-0000F51B0000}"/>
    <cellStyle name="Normal 25 20" xfId="2554" xr:uid="{00000000-0005-0000-0000-0000F61B0000}"/>
    <cellStyle name="Normal 25 21" xfId="2555" xr:uid="{00000000-0005-0000-0000-0000F71B0000}"/>
    <cellStyle name="Normal 25 22" xfId="2556" xr:uid="{00000000-0005-0000-0000-0000F81B0000}"/>
    <cellStyle name="Normal 25 23" xfId="2557" xr:uid="{00000000-0005-0000-0000-0000F91B0000}"/>
    <cellStyle name="Normal 25 24" xfId="2558" xr:uid="{00000000-0005-0000-0000-0000FA1B0000}"/>
    <cellStyle name="Normal 25 25" xfId="2559" xr:uid="{00000000-0005-0000-0000-0000FB1B0000}"/>
    <cellStyle name="Normal 25 26" xfId="2560" xr:uid="{00000000-0005-0000-0000-0000FC1B0000}"/>
    <cellStyle name="Normal 25 27" xfId="2561" xr:uid="{00000000-0005-0000-0000-0000FD1B0000}"/>
    <cellStyle name="Normal 25 28" xfId="2562" xr:uid="{00000000-0005-0000-0000-0000FE1B0000}"/>
    <cellStyle name="Normal 25 29" xfId="2563" xr:uid="{00000000-0005-0000-0000-0000FF1B0000}"/>
    <cellStyle name="Normal 25 3" xfId="2564" xr:uid="{00000000-0005-0000-0000-0000001C0000}"/>
    <cellStyle name="Normal 25 30" xfId="2565" xr:uid="{00000000-0005-0000-0000-0000011C0000}"/>
    <cellStyle name="Normal 25 31" xfId="2566" xr:uid="{00000000-0005-0000-0000-0000021C0000}"/>
    <cellStyle name="Normal 25 32" xfId="2567" xr:uid="{00000000-0005-0000-0000-0000031C0000}"/>
    <cellStyle name="Normal 25 33" xfId="2568" xr:uid="{00000000-0005-0000-0000-0000041C0000}"/>
    <cellStyle name="Normal 25 34" xfId="2569" xr:uid="{00000000-0005-0000-0000-0000051C0000}"/>
    <cellStyle name="Normal 25 35" xfId="2570" xr:uid="{00000000-0005-0000-0000-0000061C0000}"/>
    <cellStyle name="Normal 25 36" xfId="2571" xr:uid="{00000000-0005-0000-0000-0000071C0000}"/>
    <cellStyle name="Normal 25 37" xfId="2572" xr:uid="{00000000-0005-0000-0000-0000081C0000}"/>
    <cellStyle name="Normal 25 38" xfId="2573" xr:uid="{00000000-0005-0000-0000-0000091C0000}"/>
    <cellStyle name="Normal 25 39" xfId="2574" xr:uid="{00000000-0005-0000-0000-00000A1C0000}"/>
    <cellStyle name="Normal 25 4" xfId="2575" xr:uid="{00000000-0005-0000-0000-00000B1C0000}"/>
    <cellStyle name="Normal 25 40" xfId="2576" xr:uid="{00000000-0005-0000-0000-00000C1C0000}"/>
    <cellStyle name="Normal 25 41" xfId="2577" xr:uid="{00000000-0005-0000-0000-00000D1C0000}"/>
    <cellStyle name="Normal 25 42" xfId="2578" xr:uid="{00000000-0005-0000-0000-00000E1C0000}"/>
    <cellStyle name="Normal 25 43" xfId="2579" xr:uid="{00000000-0005-0000-0000-00000F1C0000}"/>
    <cellStyle name="Normal 25 44" xfId="2580" xr:uid="{00000000-0005-0000-0000-0000101C0000}"/>
    <cellStyle name="Normal 25 45" xfId="2581" xr:uid="{00000000-0005-0000-0000-0000111C0000}"/>
    <cellStyle name="Normal 25 46" xfId="2582" xr:uid="{00000000-0005-0000-0000-0000121C0000}"/>
    <cellStyle name="Normal 25 47" xfId="2583" xr:uid="{00000000-0005-0000-0000-0000131C0000}"/>
    <cellStyle name="Normal 25 48" xfId="2584" xr:uid="{00000000-0005-0000-0000-0000141C0000}"/>
    <cellStyle name="Normal 25 49" xfId="2585" xr:uid="{00000000-0005-0000-0000-0000151C0000}"/>
    <cellStyle name="Normal 25 5" xfId="2586" xr:uid="{00000000-0005-0000-0000-0000161C0000}"/>
    <cellStyle name="Normal 25 50" xfId="2587" xr:uid="{00000000-0005-0000-0000-0000171C0000}"/>
    <cellStyle name="Normal 25 51" xfId="2588" xr:uid="{00000000-0005-0000-0000-0000181C0000}"/>
    <cellStyle name="Normal 25 52" xfId="2589" xr:uid="{00000000-0005-0000-0000-0000191C0000}"/>
    <cellStyle name="Normal 25 53" xfId="2590" xr:uid="{00000000-0005-0000-0000-00001A1C0000}"/>
    <cellStyle name="Normal 25 54" xfId="2591" xr:uid="{00000000-0005-0000-0000-00001B1C0000}"/>
    <cellStyle name="Normal 25 55" xfId="2592" xr:uid="{00000000-0005-0000-0000-00001C1C0000}"/>
    <cellStyle name="Normal 25 56" xfId="2593" xr:uid="{00000000-0005-0000-0000-00001D1C0000}"/>
    <cellStyle name="Normal 25 57" xfId="2594" xr:uid="{00000000-0005-0000-0000-00001E1C0000}"/>
    <cellStyle name="Normal 25 58" xfId="2595" xr:uid="{00000000-0005-0000-0000-00001F1C0000}"/>
    <cellStyle name="Normal 25 59" xfId="2596" xr:uid="{00000000-0005-0000-0000-0000201C0000}"/>
    <cellStyle name="Normal 25 6" xfId="2597" xr:uid="{00000000-0005-0000-0000-0000211C0000}"/>
    <cellStyle name="Normal 25 60" xfId="2598" xr:uid="{00000000-0005-0000-0000-0000221C0000}"/>
    <cellStyle name="Normal 25 61" xfId="2599" xr:uid="{00000000-0005-0000-0000-0000231C0000}"/>
    <cellStyle name="Normal 25 62" xfId="2600" xr:uid="{00000000-0005-0000-0000-0000241C0000}"/>
    <cellStyle name="Normal 25 63" xfId="2601" xr:uid="{00000000-0005-0000-0000-0000251C0000}"/>
    <cellStyle name="Normal 25 64" xfId="2602" xr:uid="{00000000-0005-0000-0000-0000261C0000}"/>
    <cellStyle name="Normal 25 65" xfId="2603" xr:uid="{00000000-0005-0000-0000-0000271C0000}"/>
    <cellStyle name="Normal 25 66" xfId="2604" xr:uid="{00000000-0005-0000-0000-0000281C0000}"/>
    <cellStyle name="Normal 25 67" xfId="2605" xr:uid="{00000000-0005-0000-0000-0000291C0000}"/>
    <cellStyle name="Normal 25 68" xfId="2606" xr:uid="{00000000-0005-0000-0000-00002A1C0000}"/>
    <cellStyle name="Normal 25 69" xfId="2607" xr:uid="{00000000-0005-0000-0000-00002B1C0000}"/>
    <cellStyle name="Normal 25 7" xfId="2608" xr:uid="{00000000-0005-0000-0000-00002C1C0000}"/>
    <cellStyle name="Normal 25 70" xfId="2609" xr:uid="{00000000-0005-0000-0000-00002D1C0000}"/>
    <cellStyle name="Normal 25 71" xfId="2610" xr:uid="{00000000-0005-0000-0000-00002E1C0000}"/>
    <cellStyle name="Normal 25 72" xfId="2611" xr:uid="{00000000-0005-0000-0000-00002F1C0000}"/>
    <cellStyle name="Normal 25 73" xfId="2612" xr:uid="{00000000-0005-0000-0000-0000301C0000}"/>
    <cellStyle name="Normal 25 74" xfId="2613" xr:uid="{00000000-0005-0000-0000-0000311C0000}"/>
    <cellStyle name="Normal 25 75" xfId="2614" xr:uid="{00000000-0005-0000-0000-0000321C0000}"/>
    <cellStyle name="Normal 25 76" xfId="2615" xr:uid="{00000000-0005-0000-0000-0000331C0000}"/>
    <cellStyle name="Normal 25 77" xfId="2616" xr:uid="{00000000-0005-0000-0000-0000341C0000}"/>
    <cellStyle name="Normal 25 78" xfId="2617" xr:uid="{00000000-0005-0000-0000-0000351C0000}"/>
    <cellStyle name="Normal 25 79" xfId="2618" xr:uid="{00000000-0005-0000-0000-0000361C0000}"/>
    <cellStyle name="Normal 25 8" xfId="2619" xr:uid="{00000000-0005-0000-0000-0000371C0000}"/>
    <cellStyle name="Normal 25 80" xfId="2620" xr:uid="{00000000-0005-0000-0000-0000381C0000}"/>
    <cellStyle name="Normal 25 81" xfId="2621" xr:uid="{00000000-0005-0000-0000-0000391C0000}"/>
    <cellStyle name="Normal 25 82" xfId="2622" xr:uid="{00000000-0005-0000-0000-00003A1C0000}"/>
    <cellStyle name="Normal 25 83" xfId="2623" xr:uid="{00000000-0005-0000-0000-00003B1C0000}"/>
    <cellStyle name="Normal 25 84" xfId="2624" xr:uid="{00000000-0005-0000-0000-00003C1C0000}"/>
    <cellStyle name="Normal 25 85" xfId="2625" xr:uid="{00000000-0005-0000-0000-00003D1C0000}"/>
    <cellStyle name="Normal 25 86" xfId="2626" xr:uid="{00000000-0005-0000-0000-00003E1C0000}"/>
    <cellStyle name="Normal 25 87" xfId="2627" xr:uid="{00000000-0005-0000-0000-00003F1C0000}"/>
    <cellStyle name="Normal 25 88" xfId="2628" xr:uid="{00000000-0005-0000-0000-0000401C0000}"/>
    <cellStyle name="Normal 25 89" xfId="2629" xr:uid="{00000000-0005-0000-0000-0000411C0000}"/>
    <cellStyle name="Normal 25 9" xfId="2630" xr:uid="{00000000-0005-0000-0000-0000421C0000}"/>
    <cellStyle name="Normal 25 90" xfId="2631" xr:uid="{00000000-0005-0000-0000-0000431C0000}"/>
    <cellStyle name="Normal 25 91" xfId="2632" xr:uid="{00000000-0005-0000-0000-0000441C0000}"/>
    <cellStyle name="Normal 25 92" xfId="2633" xr:uid="{00000000-0005-0000-0000-0000451C0000}"/>
    <cellStyle name="Normal 25 93" xfId="2634" xr:uid="{00000000-0005-0000-0000-0000461C0000}"/>
    <cellStyle name="Normal 25 94" xfId="2635" xr:uid="{00000000-0005-0000-0000-0000471C0000}"/>
    <cellStyle name="Normal 25 95" xfId="2636" xr:uid="{00000000-0005-0000-0000-0000481C0000}"/>
    <cellStyle name="Normal 25 96" xfId="2637" xr:uid="{00000000-0005-0000-0000-0000491C0000}"/>
    <cellStyle name="Normal 25 97" xfId="2638" xr:uid="{00000000-0005-0000-0000-00004A1C0000}"/>
    <cellStyle name="Normal 25 98" xfId="2639" xr:uid="{00000000-0005-0000-0000-00004B1C0000}"/>
    <cellStyle name="Normal 25 99" xfId="2640" xr:uid="{00000000-0005-0000-0000-00004C1C0000}"/>
    <cellStyle name="Normal 26" xfId="2641" xr:uid="{00000000-0005-0000-0000-00004D1C0000}"/>
    <cellStyle name="Normal 26 10" xfId="2642" xr:uid="{00000000-0005-0000-0000-00004E1C0000}"/>
    <cellStyle name="Normal 26 100" xfId="2643" xr:uid="{00000000-0005-0000-0000-00004F1C0000}"/>
    <cellStyle name="Normal 26 101" xfId="2644" xr:uid="{00000000-0005-0000-0000-0000501C0000}"/>
    <cellStyle name="Normal 26 102" xfId="2645" xr:uid="{00000000-0005-0000-0000-0000511C0000}"/>
    <cellStyle name="Normal 26 103" xfId="2646" xr:uid="{00000000-0005-0000-0000-0000521C0000}"/>
    <cellStyle name="Normal 26 104" xfId="2647" xr:uid="{00000000-0005-0000-0000-0000531C0000}"/>
    <cellStyle name="Normal 26 105" xfId="2648" xr:uid="{00000000-0005-0000-0000-0000541C0000}"/>
    <cellStyle name="Normal 26 106" xfId="2649" xr:uid="{00000000-0005-0000-0000-0000551C0000}"/>
    <cellStyle name="Normal 26 107" xfId="2650" xr:uid="{00000000-0005-0000-0000-0000561C0000}"/>
    <cellStyle name="Normal 26 108" xfId="2651" xr:uid="{00000000-0005-0000-0000-0000571C0000}"/>
    <cellStyle name="Normal 26 109" xfId="2652" xr:uid="{00000000-0005-0000-0000-0000581C0000}"/>
    <cellStyle name="Normal 26 11" xfId="2653" xr:uid="{00000000-0005-0000-0000-0000591C0000}"/>
    <cellStyle name="Normal 26 12" xfId="2654" xr:uid="{00000000-0005-0000-0000-00005A1C0000}"/>
    <cellStyle name="Normal 26 13" xfId="2655" xr:uid="{00000000-0005-0000-0000-00005B1C0000}"/>
    <cellStyle name="Normal 26 14" xfId="2656" xr:uid="{00000000-0005-0000-0000-00005C1C0000}"/>
    <cellStyle name="Normal 26 15" xfId="2657" xr:uid="{00000000-0005-0000-0000-00005D1C0000}"/>
    <cellStyle name="Normal 26 16" xfId="2658" xr:uid="{00000000-0005-0000-0000-00005E1C0000}"/>
    <cellStyle name="Normal 26 17" xfId="2659" xr:uid="{00000000-0005-0000-0000-00005F1C0000}"/>
    <cellStyle name="Normal 26 18" xfId="2660" xr:uid="{00000000-0005-0000-0000-0000601C0000}"/>
    <cellStyle name="Normal 26 19" xfId="2661" xr:uid="{00000000-0005-0000-0000-0000611C0000}"/>
    <cellStyle name="Normal 26 2" xfId="2662" xr:uid="{00000000-0005-0000-0000-0000621C0000}"/>
    <cellStyle name="Normal 26 20" xfId="2663" xr:uid="{00000000-0005-0000-0000-0000631C0000}"/>
    <cellStyle name="Normal 26 21" xfId="2664" xr:uid="{00000000-0005-0000-0000-0000641C0000}"/>
    <cellStyle name="Normal 26 22" xfId="2665" xr:uid="{00000000-0005-0000-0000-0000651C0000}"/>
    <cellStyle name="Normal 26 23" xfId="2666" xr:uid="{00000000-0005-0000-0000-0000661C0000}"/>
    <cellStyle name="Normal 26 24" xfId="2667" xr:uid="{00000000-0005-0000-0000-0000671C0000}"/>
    <cellStyle name="Normal 26 25" xfId="2668" xr:uid="{00000000-0005-0000-0000-0000681C0000}"/>
    <cellStyle name="Normal 26 26" xfId="2669" xr:uid="{00000000-0005-0000-0000-0000691C0000}"/>
    <cellStyle name="Normal 26 27" xfId="2670" xr:uid="{00000000-0005-0000-0000-00006A1C0000}"/>
    <cellStyle name="Normal 26 28" xfId="2671" xr:uid="{00000000-0005-0000-0000-00006B1C0000}"/>
    <cellStyle name="Normal 26 29" xfId="2672" xr:uid="{00000000-0005-0000-0000-00006C1C0000}"/>
    <cellStyle name="Normal 26 3" xfId="2673" xr:uid="{00000000-0005-0000-0000-00006D1C0000}"/>
    <cellStyle name="Normal 26 30" xfId="2674" xr:uid="{00000000-0005-0000-0000-00006E1C0000}"/>
    <cellStyle name="Normal 26 31" xfId="2675" xr:uid="{00000000-0005-0000-0000-00006F1C0000}"/>
    <cellStyle name="Normal 26 32" xfId="2676" xr:uid="{00000000-0005-0000-0000-0000701C0000}"/>
    <cellStyle name="Normal 26 33" xfId="2677" xr:uid="{00000000-0005-0000-0000-0000711C0000}"/>
    <cellStyle name="Normal 26 34" xfId="2678" xr:uid="{00000000-0005-0000-0000-0000721C0000}"/>
    <cellStyle name="Normal 26 35" xfId="2679" xr:uid="{00000000-0005-0000-0000-0000731C0000}"/>
    <cellStyle name="Normal 26 36" xfId="2680" xr:uid="{00000000-0005-0000-0000-0000741C0000}"/>
    <cellStyle name="Normal 26 37" xfId="2681" xr:uid="{00000000-0005-0000-0000-0000751C0000}"/>
    <cellStyle name="Normal 26 38" xfId="2682" xr:uid="{00000000-0005-0000-0000-0000761C0000}"/>
    <cellStyle name="Normal 26 39" xfId="2683" xr:uid="{00000000-0005-0000-0000-0000771C0000}"/>
    <cellStyle name="Normal 26 4" xfId="2684" xr:uid="{00000000-0005-0000-0000-0000781C0000}"/>
    <cellStyle name="Normal 26 40" xfId="2685" xr:uid="{00000000-0005-0000-0000-0000791C0000}"/>
    <cellStyle name="Normal 26 41" xfId="2686" xr:uid="{00000000-0005-0000-0000-00007A1C0000}"/>
    <cellStyle name="Normal 26 42" xfId="2687" xr:uid="{00000000-0005-0000-0000-00007B1C0000}"/>
    <cellStyle name="Normal 26 43" xfId="2688" xr:uid="{00000000-0005-0000-0000-00007C1C0000}"/>
    <cellStyle name="Normal 26 44" xfId="2689" xr:uid="{00000000-0005-0000-0000-00007D1C0000}"/>
    <cellStyle name="Normal 26 45" xfId="2690" xr:uid="{00000000-0005-0000-0000-00007E1C0000}"/>
    <cellStyle name="Normal 26 46" xfId="2691" xr:uid="{00000000-0005-0000-0000-00007F1C0000}"/>
    <cellStyle name="Normal 26 47" xfId="2692" xr:uid="{00000000-0005-0000-0000-0000801C0000}"/>
    <cellStyle name="Normal 26 48" xfId="2693" xr:uid="{00000000-0005-0000-0000-0000811C0000}"/>
    <cellStyle name="Normal 26 49" xfId="2694" xr:uid="{00000000-0005-0000-0000-0000821C0000}"/>
    <cellStyle name="Normal 26 5" xfId="2695" xr:uid="{00000000-0005-0000-0000-0000831C0000}"/>
    <cellStyle name="Normal 26 50" xfId="2696" xr:uid="{00000000-0005-0000-0000-0000841C0000}"/>
    <cellStyle name="Normal 26 51" xfId="2697" xr:uid="{00000000-0005-0000-0000-0000851C0000}"/>
    <cellStyle name="Normal 26 52" xfId="2698" xr:uid="{00000000-0005-0000-0000-0000861C0000}"/>
    <cellStyle name="Normal 26 53" xfId="2699" xr:uid="{00000000-0005-0000-0000-0000871C0000}"/>
    <cellStyle name="Normal 26 54" xfId="2700" xr:uid="{00000000-0005-0000-0000-0000881C0000}"/>
    <cellStyle name="Normal 26 55" xfId="2701" xr:uid="{00000000-0005-0000-0000-0000891C0000}"/>
    <cellStyle name="Normal 26 56" xfId="2702" xr:uid="{00000000-0005-0000-0000-00008A1C0000}"/>
    <cellStyle name="Normal 26 57" xfId="2703" xr:uid="{00000000-0005-0000-0000-00008B1C0000}"/>
    <cellStyle name="Normal 26 58" xfId="2704" xr:uid="{00000000-0005-0000-0000-00008C1C0000}"/>
    <cellStyle name="Normal 26 59" xfId="2705" xr:uid="{00000000-0005-0000-0000-00008D1C0000}"/>
    <cellStyle name="Normal 26 6" xfId="2706" xr:uid="{00000000-0005-0000-0000-00008E1C0000}"/>
    <cellStyle name="Normal 26 60" xfId="2707" xr:uid="{00000000-0005-0000-0000-00008F1C0000}"/>
    <cellStyle name="Normal 26 61" xfId="2708" xr:uid="{00000000-0005-0000-0000-0000901C0000}"/>
    <cellStyle name="Normal 26 62" xfId="2709" xr:uid="{00000000-0005-0000-0000-0000911C0000}"/>
    <cellStyle name="Normal 26 63" xfId="2710" xr:uid="{00000000-0005-0000-0000-0000921C0000}"/>
    <cellStyle name="Normal 26 64" xfId="2711" xr:uid="{00000000-0005-0000-0000-0000931C0000}"/>
    <cellStyle name="Normal 26 65" xfId="2712" xr:uid="{00000000-0005-0000-0000-0000941C0000}"/>
    <cellStyle name="Normal 26 66" xfId="2713" xr:uid="{00000000-0005-0000-0000-0000951C0000}"/>
    <cellStyle name="Normal 26 67" xfId="2714" xr:uid="{00000000-0005-0000-0000-0000961C0000}"/>
    <cellStyle name="Normal 26 68" xfId="2715" xr:uid="{00000000-0005-0000-0000-0000971C0000}"/>
    <cellStyle name="Normal 26 69" xfId="2716" xr:uid="{00000000-0005-0000-0000-0000981C0000}"/>
    <cellStyle name="Normal 26 7" xfId="2717" xr:uid="{00000000-0005-0000-0000-0000991C0000}"/>
    <cellStyle name="Normal 26 70" xfId="2718" xr:uid="{00000000-0005-0000-0000-00009A1C0000}"/>
    <cellStyle name="Normal 26 71" xfId="2719" xr:uid="{00000000-0005-0000-0000-00009B1C0000}"/>
    <cellStyle name="Normal 26 72" xfId="2720" xr:uid="{00000000-0005-0000-0000-00009C1C0000}"/>
    <cellStyle name="Normal 26 73" xfId="2721" xr:uid="{00000000-0005-0000-0000-00009D1C0000}"/>
    <cellStyle name="Normal 26 74" xfId="2722" xr:uid="{00000000-0005-0000-0000-00009E1C0000}"/>
    <cellStyle name="Normal 26 75" xfId="2723" xr:uid="{00000000-0005-0000-0000-00009F1C0000}"/>
    <cellStyle name="Normal 26 76" xfId="2724" xr:uid="{00000000-0005-0000-0000-0000A01C0000}"/>
    <cellStyle name="Normal 26 77" xfId="2725" xr:uid="{00000000-0005-0000-0000-0000A11C0000}"/>
    <cellStyle name="Normal 26 78" xfId="2726" xr:uid="{00000000-0005-0000-0000-0000A21C0000}"/>
    <cellStyle name="Normal 26 79" xfId="2727" xr:uid="{00000000-0005-0000-0000-0000A31C0000}"/>
    <cellStyle name="Normal 26 8" xfId="2728" xr:uid="{00000000-0005-0000-0000-0000A41C0000}"/>
    <cellStyle name="Normal 26 80" xfId="2729" xr:uid="{00000000-0005-0000-0000-0000A51C0000}"/>
    <cellStyle name="Normal 26 81" xfId="2730" xr:uid="{00000000-0005-0000-0000-0000A61C0000}"/>
    <cellStyle name="Normal 26 82" xfId="2731" xr:uid="{00000000-0005-0000-0000-0000A71C0000}"/>
    <cellStyle name="Normal 26 83" xfId="2732" xr:uid="{00000000-0005-0000-0000-0000A81C0000}"/>
    <cellStyle name="Normal 26 84" xfId="2733" xr:uid="{00000000-0005-0000-0000-0000A91C0000}"/>
    <cellStyle name="Normal 26 85" xfId="2734" xr:uid="{00000000-0005-0000-0000-0000AA1C0000}"/>
    <cellStyle name="Normal 26 86" xfId="2735" xr:uid="{00000000-0005-0000-0000-0000AB1C0000}"/>
    <cellStyle name="Normal 26 87" xfId="2736" xr:uid="{00000000-0005-0000-0000-0000AC1C0000}"/>
    <cellStyle name="Normal 26 88" xfId="2737" xr:uid="{00000000-0005-0000-0000-0000AD1C0000}"/>
    <cellStyle name="Normal 26 89" xfId="2738" xr:uid="{00000000-0005-0000-0000-0000AE1C0000}"/>
    <cellStyle name="Normal 26 9" xfId="2739" xr:uid="{00000000-0005-0000-0000-0000AF1C0000}"/>
    <cellStyle name="Normal 26 90" xfId="2740" xr:uid="{00000000-0005-0000-0000-0000B01C0000}"/>
    <cellStyle name="Normal 26 91" xfId="2741" xr:uid="{00000000-0005-0000-0000-0000B11C0000}"/>
    <cellStyle name="Normal 26 92" xfId="2742" xr:uid="{00000000-0005-0000-0000-0000B21C0000}"/>
    <cellStyle name="Normal 26 93" xfId="2743" xr:uid="{00000000-0005-0000-0000-0000B31C0000}"/>
    <cellStyle name="Normal 26 94" xfId="2744" xr:uid="{00000000-0005-0000-0000-0000B41C0000}"/>
    <cellStyle name="Normal 26 95" xfId="2745" xr:uid="{00000000-0005-0000-0000-0000B51C0000}"/>
    <cellStyle name="Normal 26 96" xfId="2746" xr:uid="{00000000-0005-0000-0000-0000B61C0000}"/>
    <cellStyle name="Normal 26 97" xfId="2747" xr:uid="{00000000-0005-0000-0000-0000B71C0000}"/>
    <cellStyle name="Normal 26 98" xfId="2748" xr:uid="{00000000-0005-0000-0000-0000B81C0000}"/>
    <cellStyle name="Normal 26 99" xfId="2749" xr:uid="{00000000-0005-0000-0000-0000B91C0000}"/>
    <cellStyle name="Normal 27" xfId="2750" xr:uid="{00000000-0005-0000-0000-0000BA1C0000}"/>
    <cellStyle name="Normal 27 10" xfId="2751" xr:uid="{00000000-0005-0000-0000-0000BB1C0000}"/>
    <cellStyle name="Normal 27 100" xfId="2752" xr:uid="{00000000-0005-0000-0000-0000BC1C0000}"/>
    <cellStyle name="Normal 27 101" xfId="2753" xr:uid="{00000000-0005-0000-0000-0000BD1C0000}"/>
    <cellStyle name="Normal 27 102" xfId="2754" xr:uid="{00000000-0005-0000-0000-0000BE1C0000}"/>
    <cellStyle name="Normal 27 103" xfId="2755" xr:uid="{00000000-0005-0000-0000-0000BF1C0000}"/>
    <cellStyle name="Normal 27 104" xfId="2756" xr:uid="{00000000-0005-0000-0000-0000C01C0000}"/>
    <cellStyle name="Normal 27 105" xfId="2757" xr:uid="{00000000-0005-0000-0000-0000C11C0000}"/>
    <cellStyle name="Normal 27 106" xfId="2758" xr:uid="{00000000-0005-0000-0000-0000C21C0000}"/>
    <cellStyle name="Normal 27 107" xfId="2759" xr:uid="{00000000-0005-0000-0000-0000C31C0000}"/>
    <cellStyle name="Normal 27 108" xfId="2760" xr:uid="{00000000-0005-0000-0000-0000C41C0000}"/>
    <cellStyle name="Normal 27 109" xfId="2761" xr:uid="{00000000-0005-0000-0000-0000C51C0000}"/>
    <cellStyle name="Normal 27 11" xfId="2762" xr:uid="{00000000-0005-0000-0000-0000C61C0000}"/>
    <cellStyle name="Normal 27 12" xfId="2763" xr:uid="{00000000-0005-0000-0000-0000C71C0000}"/>
    <cellStyle name="Normal 27 13" xfId="2764" xr:uid="{00000000-0005-0000-0000-0000C81C0000}"/>
    <cellStyle name="Normal 27 14" xfId="2765" xr:uid="{00000000-0005-0000-0000-0000C91C0000}"/>
    <cellStyle name="Normal 27 15" xfId="2766" xr:uid="{00000000-0005-0000-0000-0000CA1C0000}"/>
    <cellStyle name="Normal 27 16" xfId="2767" xr:uid="{00000000-0005-0000-0000-0000CB1C0000}"/>
    <cellStyle name="Normal 27 17" xfId="2768" xr:uid="{00000000-0005-0000-0000-0000CC1C0000}"/>
    <cellStyle name="Normal 27 18" xfId="2769" xr:uid="{00000000-0005-0000-0000-0000CD1C0000}"/>
    <cellStyle name="Normal 27 19" xfId="2770" xr:uid="{00000000-0005-0000-0000-0000CE1C0000}"/>
    <cellStyle name="Normal 27 2" xfId="2771" xr:uid="{00000000-0005-0000-0000-0000CF1C0000}"/>
    <cellStyle name="Normal 27 20" xfId="2772" xr:uid="{00000000-0005-0000-0000-0000D01C0000}"/>
    <cellStyle name="Normal 27 21" xfId="2773" xr:uid="{00000000-0005-0000-0000-0000D11C0000}"/>
    <cellStyle name="Normal 27 22" xfId="2774" xr:uid="{00000000-0005-0000-0000-0000D21C0000}"/>
    <cellStyle name="Normal 27 23" xfId="2775" xr:uid="{00000000-0005-0000-0000-0000D31C0000}"/>
    <cellStyle name="Normal 27 24" xfId="2776" xr:uid="{00000000-0005-0000-0000-0000D41C0000}"/>
    <cellStyle name="Normal 27 25" xfId="2777" xr:uid="{00000000-0005-0000-0000-0000D51C0000}"/>
    <cellStyle name="Normal 27 26" xfId="2778" xr:uid="{00000000-0005-0000-0000-0000D61C0000}"/>
    <cellStyle name="Normal 27 27" xfId="2779" xr:uid="{00000000-0005-0000-0000-0000D71C0000}"/>
    <cellStyle name="Normal 27 28" xfId="2780" xr:uid="{00000000-0005-0000-0000-0000D81C0000}"/>
    <cellStyle name="Normal 27 29" xfId="2781" xr:uid="{00000000-0005-0000-0000-0000D91C0000}"/>
    <cellStyle name="Normal 27 3" xfId="2782" xr:uid="{00000000-0005-0000-0000-0000DA1C0000}"/>
    <cellStyle name="Normal 27 30" xfId="2783" xr:uid="{00000000-0005-0000-0000-0000DB1C0000}"/>
    <cellStyle name="Normal 27 31" xfId="2784" xr:uid="{00000000-0005-0000-0000-0000DC1C0000}"/>
    <cellStyle name="Normal 27 32" xfId="2785" xr:uid="{00000000-0005-0000-0000-0000DD1C0000}"/>
    <cellStyle name="Normal 27 33" xfId="2786" xr:uid="{00000000-0005-0000-0000-0000DE1C0000}"/>
    <cellStyle name="Normal 27 34" xfId="2787" xr:uid="{00000000-0005-0000-0000-0000DF1C0000}"/>
    <cellStyle name="Normal 27 35" xfId="2788" xr:uid="{00000000-0005-0000-0000-0000E01C0000}"/>
    <cellStyle name="Normal 27 36" xfId="2789" xr:uid="{00000000-0005-0000-0000-0000E11C0000}"/>
    <cellStyle name="Normal 27 37" xfId="2790" xr:uid="{00000000-0005-0000-0000-0000E21C0000}"/>
    <cellStyle name="Normal 27 38" xfId="2791" xr:uid="{00000000-0005-0000-0000-0000E31C0000}"/>
    <cellStyle name="Normal 27 39" xfId="2792" xr:uid="{00000000-0005-0000-0000-0000E41C0000}"/>
    <cellStyle name="Normal 27 4" xfId="2793" xr:uid="{00000000-0005-0000-0000-0000E51C0000}"/>
    <cellStyle name="Normal 27 40" xfId="2794" xr:uid="{00000000-0005-0000-0000-0000E61C0000}"/>
    <cellStyle name="Normal 27 41" xfId="2795" xr:uid="{00000000-0005-0000-0000-0000E71C0000}"/>
    <cellStyle name="Normal 27 42" xfId="2796" xr:uid="{00000000-0005-0000-0000-0000E81C0000}"/>
    <cellStyle name="Normal 27 43" xfId="2797" xr:uid="{00000000-0005-0000-0000-0000E91C0000}"/>
    <cellStyle name="Normal 27 44" xfId="2798" xr:uid="{00000000-0005-0000-0000-0000EA1C0000}"/>
    <cellStyle name="Normal 27 45" xfId="2799" xr:uid="{00000000-0005-0000-0000-0000EB1C0000}"/>
    <cellStyle name="Normal 27 46" xfId="2800" xr:uid="{00000000-0005-0000-0000-0000EC1C0000}"/>
    <cellStyle name="Normal 27 47" xfId="2801" xr:uid="{00000000-0005-0000-0000-0000ED1C0000}"/>
    <cellStyle name="Normal 27 48" xfId="2802" xr:uid="{00000000-0005-0000-0000-0000EE1C0000}"/>
    <cellStyle name="Normal 27 49" xfId="2803" xr:uid="{00000000-0005-0000-0000-0000EF1C0000}"/>
    <cellStyle name="Normal 27 5" xfId="2804" xr:uid="{00000000-0005-0000-0000-0000F01C0000}"/>
    <cellStyle name="Normal 27 50" xfId="2805" xr:uid="{00000000-0005-0000-0000-0000F11C0000}"/>
    <cellStyle name="Normal 27 51" xfId="2806" xr:uid="{00000000-0005-0000-0000-0000F21C0000}"/>
    <cellStyle name="Normal 27 52" xfId="2807" xr:uid="{00000000-0005-0000-0000-0000F31C0000}"/>
    <cellStyle name="Normal 27 53" xfId="2808" xr:uid="{00000000-0005-0000-0000-0000F41C0000}"/>
    <cellStyle name="Normal 27 54" xfId="2809" xr:uid="{00000000-0005-0000-0000-0000F51C0000}"/>
    <cellStyle name="Normal 27 55" xfId="2810" xr:uid="{00000000-0005-0000-0000-0000F61C0000}"/>
    <cellStyle name="Normal 27 56" xfId="2811" xr:uid="{00000000-0005-0000-0000-0000F71C0000}"/>
    <cellStyle name="Normal 27 57" xfId="2812" xr:uid="{00000000-0005-0000-0000-0000F81C0000}"/>
    <cellStyle name="Normal 27 58" xfId="2813" xr:uid="{00000000-0005-0000-0000-0000F91C0000}"/>
    <cellStyle name="Normal 27 59" xfId="2814" xr:uid="{00000000-0005-0000-0000-0000FA1C0000}"/>
    <cellStyle name="Normal 27 6" xfId="2815" xr:uid="{00000000-0005-0000-0000-0000FB1C0000}"/>
    <cellStyle name="Normal 27 60" xfId="2816" xr:uid="{00000000-0005-0000-0000-0000FC1C0000}"/>
    <cellStyle name="Normal 27 61" xfId="2817" xr:uid="{00000000-0005-0000-0000-0000FD1C0000}"/>
    <cellStyle name="Normal 27 62" xfId="2818" xr:uid="{00000000-0005-0000-0000-0000FE1C0000}"/>
    <cellStyle name="Normal 27 63" xfId="2819" xr:uid="{00000000-0005-0000-0000-0000FF1C0000}"/>
    <cellStyle name="Normal 27 64" xfId="2820" xr:uid="{00000000-0005-0000-0000-0000001D0000}"/>
    <cellStyle name="Normal 27 65" xfId="2821" xr:uid="{00000000-0005-0000-0000-0000011D0000}"/>
    <cellStyle name="Normal 27 66" xfId="2822" xr:uid="{00000000-0005-0000-0000-0000021D0000}"/>
    <cellStyle name="Normal 27 67" xfId="2823" xr:uid="{00000000-0005-0000-0000-0000031D0000}"/>
    <cellStyle name="Normal 27 68" xfId="2824" xr:uid="{00000000-0005-0000-0000-0000041D0000}"/>
    <cellStyle name="Normal 27 69" xfId="2825" xr:uid="{00000000-0005-0000-0000-0000051D0000}"/>
    <cellStyle name="Normal 27 7" xfId="2826" xr:uid="{00000000-0005-0000-0000-0000061D0000}"/>
    <cellStyle name="Normal 27 70" xfId="2827" xr:uid="{00000000-0005-0000-0000-0000071D0000}"/>
    <cellStyle name="Normal 27 71" xfId="2828" xr:uid="{00000000-0005-0000-0000-0000081D0000}"/>
    <cellStyle name="Normal 27 72" xfId="2829" xr:uid="{00000000-0005-0000-0000-0000091D0000}"/>
    <cellStyle name="Normal 27 73" xfId="2830" xr:uid="{00000000-0005-0000-0000-00000A1D0000}"/>
    <cellStyle name="Normal 27 74" xfId="2831" xr:uid="{00000000-0005-0000-0000-00000B1D0000}"/>
    <cellStyle name="Normal 27 75" xfId="2832" xr:uid="{00000000-0005-0000-0000-00000C1D0000}"/>
    <cellStyle name="Normal 27 76" xfId="2833" xr:uid="{00000000-0005-0000-0000-00000D1D0000}"/>
    <cellStyle name="Normal 27 77" xfId="2834" xr:uid="{00000000-0005-0000-0000-00000E1D0000}"/>
    <cellStyle name="Normal 27 78" xfId="2835" xr:uid="{00000000-0005-0000-0000-00000F1D0000}"/>
    <cellStyle name="Normal 27 79" xfId="2836" xr:uid="{00000000-0005-0000-0000-0000101D0000}"/>
    <cellStyle name="Normal 27 8" xfId="2837" xr:uid="{00000000-0005-0000-0000-0000111D0000}"/>
    <cellStyle name="Normal 27 80" xfId="2838" xr:uid="{00000000-0005-0000-0000-0000121D0000}"/>
    <cellStyle name="Normal 27 81" xfId="2839" xr:uid="{00000000-0005-0000-0000-0000131D0000}"/>
    <cellStyle name="Normal 27 82" xfId="2840" xr:uid="{00000000-0005-0000-0000-0000141D0000}"/>
    <cellStyle name="Normal 27 83" xfId="2841" xr:uid="{00000000-0005-0000-0000-0000151D0000}"/>
    <cellStyle name="Normal 27 84" xfId="2842" xr:uid="{00000000-0005-0000-0000-0000161D0000}"/>
    <cellStyle name="Normal 27 85" xfId="2843" xr:uid="{00000000-0005-0000-0000-0000171D0000}"/>
    <cellStyle name="Normal 27 86" xfId="2844" xr:uid="{00000000-0005-0000-0000-0000181D0000}"/>
    <cellStyle name="Normal 27 87" xfId="2845" xr:uid="{00000000-0005-0000-0000-0000191D0000}"/>
    <cellStyle name="Normal 27 88" xfId="2846" xr:uid="{00000000-0005-0000-0000-00001A1D0000}"/>
    <cellStyle name="Normal 27 89" xfId="2847" xr:uid="{00000000-0005-0000-0000-00001B1D0000}"/>
    <cellStyle name="Normal 27 9" xfId="2848" xr:uid="{00000000-0005-0000-0000-00001C1D0000}"/>
    <cellStyle name="Normal 27 90" xfId="2849" xr:uid="{00000000-0005-0000-0000-00001D1D0000}"/>
    <cellStyle name="Normal 27 91" xfId="2850" xr:uid="{00000000-0005-0000-0000-00001E1D0000}"/>
    <cellStyle name="Normal 27 92" xfId="2851" xr:uid="{00000000-0005-0000-0000-00001F1D0000}"/>
    <cellStyle name="Normal 27 93" xfId="2852" xr:uid="{00000000-0005-0000-0000-0000201D0000}"/>
    <cellStyle name="Normal 27 94" xfId="2853" xr:uid="{00000000-0005-0000-0000-0000211D0000}"/>
    <cellStyle name="Normal 27 95" xfId="2854" xr:uid="{00000000-0005-0000-0000-0000221D0000}"/>
    <cellStyle name="Normal 27 96" xfId="2855" xr:uid="{00000000-0005-0000-0000-0000231D0000}"/>
    <cellStyle name="Normal 27 97" xfId="2856" xr:uid="{00000000-0005-0000-0000-0000241D0000}"/>
    <cellStyle name="Normal 27 98" xfId="2857" xr:uid="{00000000-0005-0000-0000-0000251D0000}"/>
    <cellStyle name="Normal 27 99" xfId="2858" xr:uid="{00000000-0005-0000-0000-0000261D0000}"/>
    <cellStyle name="Normal 28" xfId="2859" xr:uid="{00000000-0005-0000-0000-0000271D0000}"/>
    <cellStyle name="Normal 28 10" xfId="2860" xr:uid="{00000000-0005-0000-0000-0000281D0000}"/>
    <cellStyle name="Normal 28 100" xfId="2861" xr:uid="{00000000-0005-0000-0000-0000291D0000}"/>
    <cellStyle name="Normal 28 101" xfId="2862" xr:uid="{00000000-0005-0000-0000-00002A1D0000}"/>
    <cellStyle name="Normal 28 102" xfId="2863" xr:uid="{00000000-0005-0000-0000-00002B1D0000}"/>
    <cellStyle name="Normal 28 103" xfId="2864" xr:uid="{00000000-0005-0000-0000-00002C1D0000}"/>
    <cellStyle name="Normal 28 104" xfId="2865" xr:uid="{00000000-0005-0000-0000-00002D1D0000}"/>
    <cellStyle name="Normal 28 105" xfId="2866" xr:uid="{00000000-0005-0000-0000-00002E1D0000}"/>
    <cellStyle name="Normal 28 106" xfId="2867" xr:uid="{00000000-0005-0000-0000-00002F1D0000}"/>
    <cellStyle name="Normal 28 107" xfId="2868" xr:uid="{00000000-0005-0000-0000-0000301D0000}"/>
    <cellStyle name="Normal 28 108" xfId="2869" xr:uid="{00000000-0005-0000-0000-0000311D0000}"/>
    <cellStyle name="Normal 28 109" xfId="2870" xr:uid="{00000000-0005-0000-0000-0000321D0000}"/>
    <cellStyle name="Normal 28 11" xfId="2871" xr:uid="{00000000-0005-0000-0000-0000331D0000}"/>
    <cellStyle name="Normal 28 12" xfId="2872" xr:uid="{00000000-0005-0000-0000-0000341D0000}"/>
    <cellStyle name="Normal 28 13" xfId="2873" xr:uid="{00000000-0005-0000-0000-0000351D0000}"/>
    <cellStyle name="Normal 28 14" xfId="2874" xr:uid="{00000000-0005-0000-0000-0000361D0000}"/>
    <cellStyle name="Normal 28 15" xfId="2875" xr:uid="{00000000-0005-0000-0000-0000371D0000}"/>
    <cellStyle name="Normal 28 16" xfId="2876" xr:uid="{00000000-0005-0000-0000-0000381D0000}"/>
    <cellStyle name="Normal 28 17" xfId="2877" xr:uid="{00000000-0005-0000-0000-0000391D0000}"/>
    <cellStyle name="Normal 28 18" xfId="2878" xr:uid="{00000000-0005-0000-0000-00003A1D0000}"/>
    <cellStyle name="Normal 28 19" xfId="2879" xr:uid="{00000000-0005-0000-0000-00003B1D0000}"/>
    <cellStyle name="Normal 28 2" xfId="2880" xr:uid="{00000000-0005-0000-0000-00003C1D0000}"/>
    <cellStyle name="Normal 28 20" xfId="2881" xr:uid="{00000000-0005-0000-0000-00003D1D0000}"/>
    <cellStyle name="Normal 28 21" xfId="2882" xr:uid="{00000000-0005-0000-0000-00003E1D0000}"/>
    <cellStyle name="Normal 28 22" xfId="2883" xr:uid="{00000000-0005-0000-0000-00003F1D0000}"/>
    <cellStyle name="Normal 28 23" xfId="2884" xr:uid="{00000000-0005-0000-0000-0000401D0000}"/>
    <cellStyle name="Normal 28 24" xfId="2885" xr:uid="{00000000-0005-0000-0000-0000411D0000}"/>
    <cellStyle name="Normal 28 25" xfId="2886" xr:uid="{00000000-0005-0000-0000-0000421D0000}"/>
    <cellStyle name="Normal 28 26" xfId="2887" xr:uid="{00000000-0005-0000-0000-0000431D0000}"/>
    <cellStyle name="Normal 28 27" xfId="2888" xr:uid="{00000000-0005-0000-0000-0000441D0000}"/>
    <cellStyle name="Normal 28 28" xfId="2889" xr:uid="{00000000-0005-0000-0000-0000451D0000}"/>
    <cellStyle name="Normal 28 29" xfId="2890" xr:uid="{00000000-0005-0000-0000-0000461D0000}"/>
    <cellStyle name="Normal 28 3" xfId="2891" xr:uid="{00000000-0005-0000-0000-0000471D0000}"/>
    <cellStyle name="Normal 28 30" xfId="2892" xr:uid="{00000000-0005-0000-0000-0000481D0000}"/>
    <cellStyle name="Normal 28 31" xfId="2893" xr:uid="{00000000-0005-0000-0000-0000491D0000}"/>
    <cellStyle name="Normal 28 32" xfId="2894" xr:uid="{00000000-0005-0000-0000-00004A1D0000}"/>
    <cellStyle name="Normal 28 33" xfId="2895" xr:uid="{00000000-0005-0000-0000-00004B1D0000}"/>
    <cellStyle name="Normal 28 34" xfId="2896" xr:uid="{00000000-0005-0000-0000-00004C1D0000}"/>
    <cellStyle name="Normal 28 35" xfId="2897" xr:uid="{00000000-0005-0000-0000-00004D1D0000}"/>
    <cellStyle name="Normal 28 36" xfId="2898" xr:uid="{00000000-0005-0000-0000-00004E1D0000}"/>
    <cellStyle name="Normal 28 37" xfId="2899" xr:uid="{00000000-0005-0000-0000-00004F1D0000}"/>
    <cellStyle name="Normal 28 38" xfId="2900" xr:uid="{00000000-0005-0000-0000-0000501D0000}"/>
    <cellStyle name="Normal 28 39" xfId="2901" xr:uid="{00000000-0005-0000-0000-0000511D0000}"/>
    <cellStyle name="Normal 28 4" xfId="2902" xr:uid="{00000000-0005-0000-0000-0000521D0000}"/>
    <cellStyle name="Normal 28 40" xfId="2903" xr:uid="{00000000-0005-0000-0000-0000531D0000}"/>
    <cellStyle name="Normal 28 41" xfId="2904" xr:uid="{00000000-0005-0000-0000-0000541D0000}"/>
    <cellStyle name="Normal 28 42" xfId="2905" xr:uid="{00000000-0005-0000-0000-0000551D0000}"/>
    <cellStyle name="Normal 28 43" xfId="2906" xr:uid="{00000000-0005-0000-0000-0000561D0000}"/>
    <cellStyle name="Normal 28 44" xfId="2907" xr:uid="{00000000-0005-0000-0000-0000571D0000}"/>
    <cellStyle name="Normal 28 45" xfId="2908" xr:uid="{00000000-0005-0000-0000-0000581D0000}"/>
    <cellStyle name="Normal 28 46" xfId="2909" xr:uid="{00000000-0005-0000-0000-0000591D0000}"/>
    <cellStyle name="Normal 28 47" xfId="2910" xr:uid="{00000000-0005-0000-0000-00005A1D0000}"/>
    <cellStyle name="Normal 28 48" xfId="2911" xr:uid="{00000000-0005-0000-0000-00005B1D0000}"/>
    <cellStyle name="Normal 28 49" xfId="2912" xr:uid="{00000000-0005-0000-0000-00005C1D0000}"/>
    <cellStyle name="Normal 28 5" xfId="2913" xr:uid="{00000000-0005-0000-0000-00005D1D0000}"/>
    <cellStyle name="Normal 28 50" xfId="2914" xr:uid="{00000000-0005-0000-0000-00005E1D0000}"/>
    <cellStyle name="Normal 28 51" xfId="2915" xr:uid="{00000000-0005-0000-0000-00005F1D0000}"/>
    <cellStyle name="Normal 28 52" xfId="2916" xr:uid="{00000000-0005-0000-0000-0000601D0000}"/>
    <cellStyle name="Normal 28 53" xfId="2917" xr:uid="{00000000-0005-0000-0000-0000611D0000}"/>
    <cellStyle name="Normal 28 54" xfId="2918" xr:uid="{00000000-0005-0000-0000-0000621D0000}"/>
    <cellStyle name="Normal 28 55" xfId="2919" xr:uid="{00000000-0005-0000-0000-0000631D0000}"/>
    <cellStyle name="Normal 28 56" xfId="2920" xr:uid="{00000000-0005-0000-0000-0000641D0000}"/>
    <cellStyle name="Normal 28 57" xfId="2921" xr:uid="{00000000-0005-0000-0000-0000651D0000}"/>
    <cellStyle name="Normal 28 58" xfId="2922" xr:uid="{00000000-0005-0000-0000-0000661D0000}"/>
    <cellStyle name="Normal 28 59" xfId="2923" xr:uid="{00000000-0005-0000-0000-0000671D0000}"/>
    <cellStyle name="Normal 28 6" xfId="2924" xr:uid="{00000000-0005-0000-0000-0000681D0000}"/>
    <cellStyle name="Normal 28 60" xfId="2925" xr:uid="{00000000-0005-0000-0000-0000691D0000}"/>
    <cellStyle name="Normal 28 61" xfId="2926" xr:uid="{00000000-0005-0000-0000-00006A1D0000}"/>
    <cellStyle name="Normal 28 62" xfId="2927" xr:uid="{00000000-0005-0000-0000-00006B1D0000}"/>
    <cellStyle name="Normal 28 63" xfId="2928" xr:uid="{00000000-0005-0000-0000-00006C1D0000}"/>
    <cellStyle name="Normal 28 64" xfId="2929" xr:uid="{00000000-0005-0000-0000-00006D1D0000}"/>
    <cellStyle name="Normal 28 65" xfId="2930" xr:uid="{00000000-0005-0000-0000-00006E1D0000}"/>
    <cellStyle name="Normal 28 66" xfId="2931" xr:uid="{00000000-0005-0000-0000-00006F1D0000}"/>
    <cellStyle name="Normal 28 67" xfId="2932" xr:uid="{00000000-0005-0000-0000-0000701D0000}"/>
    <cellStyle name="Normal 28 68" xfId="2933" xr:uid="{00000000-0005-0000-0000-0000711D0000}"/>
    <cellStyle name="Normal 28 69" xfId="2934" xr:uid="{00000000-0005-0000-0000-0000721D0000}"/>
    <cellStyle name="Normal 28 7" xfId="2935" xr:uid="{00000000-0005-0000-0000-0000731D0000}"/>
    <cellStyle name="Normal 28 70" xfId="2936" xr:uid="{00000000-0005-0000-0000-0000741D0000}"/>
    <cellStyle name="Normal 28 71" xfId="2937" xr:uid="{00000000-0005-0000-0000-0000751D0000}"/>
    <cellStyle name="Normal 28 72" xfId="2938" xr:uid="{00000000-0005-0000-0000-0000761D0000}"/>
    <cellStyle name="Normal 28 73" xfId="2939" xr:uid="{00000000-0005-0000-0000-0000771D0000}"/>
    <cellStyle name="Normal 28 74" xfId="2940" xr:uid="{00000000-0005-0000-0000-0000781D0000}"/>
    <cellStyle name="Normal 28 75" xfId="2941" xr:uid="{00000000-0005-0000-0000-0000791D0000}"/>
    <cellStyle name="Normal 28 76" xfId="2942" xr:uid="{00000000-0005-0000-0000-00007A1D0000}"/>
    <cellStyle name="Normal 28 77" xfId="2943" xr:uid="{00000000-0005-0000-0000-00007B1D0000}"/>
    <cellStyle name="Normal 28 78" xfId="2944" xr:uid="{00000000-0005-0000-0000-00007C1D0000}"/>
    <cellStyle name="Normal 28 79" xfId="2945" xr:uid="{00000000-0005-0000-0000-00007D1D0000}"/>
    <cellStyle name="Normal 28 8" xfId="2946" xr:uid="{00000000-0005-0000-0000-00007E1D0000}"/>
    <cellStyle name="Normal 28 80" xfId="2947" xr:uid="{00000000-0005-0000-0000-00007F1D0000}"/>
    <cellStyle name="Normal 28 81" xfId="2948" xr:uid="{00000000-0005-0000-0000-0000801D0000}"/>
    <cellStyle name="Normal 28 82" xfId="2949" xr:uid="{00000000-0005-0000-0000-0000811D0000}"/>
    <cellStyle name="Normal 28 83" xfId="2950" xr:uid="{00000000-0005-0000-0000-0000821D0000}"/>
    <cellStyle name="Normal 28 84" xfId="2951" xr:uid="{00000000-0005-0000-0000-0000831D0000}"/>
    <cellStyle name="Normal 28 85" xfId="2952" xr:uid="{00000000-0005-0000-0000-0000841D0000}"/>
    <cellStyle name="Normal 28 86" xfId="2953" xr:uid="{00000000-0005-0000-0000-0000851D0000}"/>
    <cellStyle name="Normal 28 87" xfId="2954" xr:uid="{00000000-0005-0000-0000-0000861D0000}"/>
    <cellStyle name="Normal 28 88" xfId="2955" xr:uid="{00000000-0005-0000-0000-0000871D0000}"/>
    <cellStyle name="Normal 28 89" xfId="2956" xr:uid="{00000000-0005-0000-0000-0000881D0000}"/>
    <cellStyle name="Normal 28 9" xfId="2957" xr:uid="{00000000-0005-0000-0000-0000891D0000}"/>
    <cellStyle name="Normal 28 90" xfId="2958" xr:uid="{00000000-0005-0000-0000-00008A1D0000}"/>
    <cellStyle name="Normal 28 91" xfId="2959" xr:uid="{00000000-0005-0000-0000-00008B1D0000}"/>
    <cellStyle name="Normal 28 92" xfId="2960" xr:uid="{00000000-0005-0000-0000-00008C1D0000}"/>
    <cellStyle name="Normal 28 93" xfId="2961" xr:uid="{00000000-0005-0000-0000-00008D1D0000}"/>
    <cellStyle name="Normal 28 94" xfId="2962" xr:uid="{00000000-0005-0000-0000-00008E1D0000}"/>
    <cellStyle name="Normal 28 95" xfId="2963" xr:uid="{00000000-0005-0000-0000-00008F1D0000}"/>
    <cellStyle name="Normal 28 96" xfId="2964" xr:uid="{00000000-0005-0000-0000-0000901D0000}"/>
    <cellStyle name="Normal 28 97" xfId="2965" xr:uid="{00000000-0005-0000-0000-0000911D0000}"/>
    <cellStyle name="Normal 28 98" xfId="2966" xr:uid="{00000000-0005-0000-0000-0000921D0000}"/>
    <cellStyle name="Normal 28 99" xfId="2967" xr:uid="{00000000-0005-0000-0000-0000931D0000}"/>
    <cellStyle name="Normal 29" xfId="2968" xr:uid="{00000000-0005-0000-0000-0000941D0000}"/>
    <cellStyle name="Normal 29 10" xfId="2969" xr:uid="{00000000-0005-0000-0000-0000951D0000}"/>
    <cellStyle name="Normal 29 100" xfId="2970" xr:uid="{00000000-0005-0000-0000-0000961D0000}"/>
    <cellStyle name="Normal 29 101" xfId="2971" xr:uid="{00000000-0005-0000-0000-0000971D0000}"/>
    <cellStyle name="Normal 29 102" xfId="2972" xr:uid="{00000000-0005-0000-0000-0000981D0000}"/>
    <cellStyle name="Normal 29 103" xfId="2973" xr:uid="{00000000-0005-0000-0000-0000991D0000}"/>
    <cellStyle name="Normal 29 104" xfId="2974" xr:uid="{00000000-0005-0000-0000-00009A1D0000}"/>
    <cellStyle name="Normal 29 105" xfId="2975" xr:uid="{00000000-0005-0000-0000-00009B1D0000}"/>
    <cellStyle name="Normal 29 106" xfId="2976" xr:uid="{00000000-0005-0000-0000-00009C1D0000}"/>
    <cellStyle name="Normal 29 107" xfId="2977" xr:uid="{00000000-0005-0000-0000-00009D1D0000}"/>
    <cellStyle name="Normal 29 108" xfId="2978" xr:uid="{00000000-0005-0000-0000-00009E1D0000}"/>
    <cellStyle name="Normal 29 109" xfId="2979" xr:uid="{00000000-0005-0000-0000-00009F1D0000}"/>
    <cellStyle name="Normal 29 11" xfId="2980" xr:uid="{00000000-0005-0000-0000-0000A01D0000}"/>
    <cellStyle name="Normal 29 12" xfId="2981" xr:uid="{00000000-0005-0000-0000-0000A11D0000}"/>
    <cellStyle name="Normal 29 13" xfId="2982" xr:uid="{00000000-0005-0000-0000-0000A21D0000}"/>
    <cellStyle name="Normal 29 14" xfId="2983" xr:uid="{00000000-0005-0000-0000-0000A31D0000}"/>
    <cellStyle name="Normal 29 15" xfId="2984" xr:uid="{00000000-0005-0000-0000-0000A41D0000}"/>
    <cellStyle name="Normal 29 16" xfId="2985" xr:uid="{00000000-0005-0000-0000-0000A51D0000}"/>
    <cellStyle name="Normal 29 17" xfId="2986" xr:uid="{00000000-0005-0000-0000-0000A61D0000}"/>
    <cellStyle name="Normal 29 18" xfId="2987" xr:uid="{00000000-0005-0000-0000-0000A71D0000}"/>
    <cellStyle name="Normal 29 19" xfId="2988" xr:uid="{00000000-0005-0000-0000-0000A81D0000}"/>
    <cellStyle name="Normal 29 2" xfId="2989" xr:uid="{00000000-0005-0000-0000-0000A91D0000}"/>
    <cellStyle name="Normal 29 20" xfId="2990" xr:uid="{00000000-0005-0000-0000-0000AA1D0000}"/>
    <cellStyle name="Normal 29 21" xfId="2991" xr:uid="{00000000-0005-0000-0000-0000AB1D0000}"/>
    <cellStyle name="Normal 29 22" xfId="2992" xr:uid="{00000000-0005-0000-0000-0000AC1D0000}"/>
    <cellStyle name="Normal 29 23" xfId="2993" xr:uid="{00000000-0005-0000-0000-0000AD1D0000}"/>
    <cellStyle name="Normal 29 24" xfId="2994" xr:uid="{00000000-0005-0000-0000-0000AE1D0000}"/>
    <cellStyle name="Normal 29 25" xfId="2995" xr:uid="{00000000-0005-0000-0000-0000AF1D0000}"/>
    <cellStyle name="Normal 29 26" xfId="2996" xr:uid="{00000000-0005-0000-0000-0000B01D0000}"/>
    <cellStyle name="Normal 29 27" xfId="2997" xr:uid="{00000000-0005-0000-0000-0000B11D0000}"/>
    <cellStyle name="Normal 29 28" xfId="2998" xr:uid="{00000000-0005-0000-0000-0000B21D0000}"/>
    <cellStyle name="Normal 29 29" xfId="2999" xr:uid="{00000000-0005-0000-0000-0000B31D0000}"/>
    <cellStyle name="Normal 29 3" xfId="3000" xr:uid="{00000000-0005-0000-0000-0000B41D0000}"/>
    <cellStyle name="Normal 29 30" xfId="3001" xr:uid="{00000000-0005-0000-0000-0000B51D0000}"/>
    <cellStyle name="Normal 29 31" xfId="3002" xr:uid="{00000000-0005-0000-0000-0000B61D0000}"/>
    <cellStyle name="Normal 29 32" xfId="3003" xr:uid="{00000000-0005-0000-0000-0000B71D0000}"/>
    <cellStyle name="Normal 29 33" xfId="3004" xr:uid="{00000000-0005-0000-0000-0000B81D0000}"/>
    <cellStyle name="Normal 29 34" xfId="3005" xr:uid="{00000000-0005-0000-0000-0000B91D0000}"/>
    <cellStyle name="Normal 29 35" xfId="3006" xr:uid="{00000000-0005-0000-0000-0000BA1D0000}"/>
    <cellStyle name="Normal 29 36" xfId="3007" xr:uid="{00000000-0005-0000-0000-0000BB1D0000}"/>
    <cellStyle name="Normal 29 37" xfId="3008" xr:uid="{00000000-0005-0000-0000-0000BC1D0000}"/>
    <cellStyle name="Normal 29 38" xfId="3009" xr:uid="{00000000-0005-0000-0000-0000BD1D0000}"/>
    <cellStyle name="Normal 29 39" xfId="3010" xr:uid="{00000000-0005-0000-0000-0000BE1D0000}"/>
    <cellStyle name="Normal 29 4" xfId="3011" xr:uid="{00000000-0005-0000-0000-0000BF1D0000}"/>
    <cellStyle name="Normal 29 40" xfId="3012" xr:uid="{00000000-0005-0000-0000-0000C01D0000}"/>
    <cellStyle name="Normal 29 41" xfId="3013" xr:uid="{00000000-0005-0000-0000-0000C11D0000}"/>
    <cellStyle name="Normal 29 42" xfId="3014" xr:uid="{00000000-0005-0000-0000-0000C21D0000}"/>
    <cellStyle name="Normal 29 43" xfId="3015" xr:uid="{00000000-0005-0000-0000-0000C31D0000}"/>
    <cellStyle name="Normal 29 44" xfId="3016" xr:uid="{00000000-0005-0000-0000-0000C41D0000}"/>
    <cellStyle name="Normal 29 45" xfId="3017" xr:uid="{00000000-0005-0000-0000-0000C51D0000}"/>
    <cellStyle name="Normal 29 46" xfId="3018" xr:uid="{00000000-0005-0000-0000-0000C61D0000}"/>
    <cellStyle name="Normal 29 47" xfId="3019" xr:uid="{00000000-0005-0000-0000-0000C71D0000}"/>
    <cellStyle name="Normal 29 48" xfId="3020" xr:uid="{00000000-0005-0000-0000-0000C81D0000}"/>
    <cellStyle name="Normal 29 49" xfId="3021" xr:uid="{00000000-0005-0000-0000-0000C91D0000}"/>
    <cellStyle name="Normal 29 5" xfId="3022" xr:uid="{00000000-0005-0000-0000-0000CA1D0000}"/>
    <cellStyle name="Normal 29 50" xfId="3023" xr:uid="{00000000-0005-0000-0000-0000CB1D0000}"/>
    <cellStyle name="Normal 29 51" xfId="3024" xr:uid="{00000000-0005-0000-0000-0000CC1D0000}"/>
    <cellStyle name="Normal 29 52" xfId="3025" xr:uid="{00000000-0005-0000-0000-0000CD1D0000}"/>
    <cellStyle name="Normal 29 53" xfId="3026" xr:uid="{00000000-0005-0000-0000-0000CE1D0000}"/>
    <cellStyle name="Normal 29 54" xfId="3027" xr:uid="{00000000-0005-0000-0000-0000CF1D0000}"/>
    <cellStyle name="Normal 29 55" xfId="3028" xr:uid="{00000000-0005-0000-0000-0000D01D0000}"/>
    <cellStyle name="Normal 29 56" xfId="3029" xr:uid="{00000000-0005-0000-0000-0000D11D0000}"/>
    <cellStyle name="Normal 29 57" xfId="3030" xr:uid="{00000000-0005-0000-0000-0000D21D0000}"/>
    <cellStyle name="Normal 29 58" xfId="3031" xr:uid="{00000000-0005-0000-0000-0000D31D0000}"/>
    <cellStyle name="Normal 29 59" xfId="3032" xr:uid="{00000000-0005-0000-0000-0000D41D0000}"/>
    <cellStyle name="Normal 29 6" xfId="3033" xr:uid="{00000000-0005-0000-0000-0000D51D0000}"/>
    <cellStyle name="Normal 29 60" xfId="3034" xr:uid="{00000000-0005-0000-0000-0000D61D0000}"/>
    <cellStyle name="Normal 29 61" xfId="3035" xr:uid="{00000000-0005-0000-0000-0000D71D0000}"/>
    <cellStyle name="Normal 29 62" xfId="3036" xr:uid="{00000000-0005-0000-0000-0000D81D0000}"/>
    <cellStyle name="Normal 29 63" xfId="3037" xr:uid="{00000000-0005-0000-0000-0000D91D0000}"/>
    <cellStyle name="Normal 29 64" xfId="3038" xr:uid="{00000000-0005-0000-0000-0000DA1D0000}"/>
    <cellStyle name="Normal 29 65" xfId="3039" xr:uid="{00000000-0005-0000-0000-0000DB1D0000}"/>
    <cellStyle name="Normal 29 66" xfId="3040" xr:uid="{00000000-0005-0000-0000-0000DC1D0000}"/>
    <cellStyle name="Normal 29 67" xfId="3041" xr:uid="{00000000-0005-0000-0000-0000DD1D0000}"/>
    <cellStyle name="Normal 29 68" xfId="3042" xr:uid="{00000000-0005-0000-0000-0000DE1D0000}"/>
    <cellStyle name="Normal 29 69" xfId="3043" xr:uid="{00000000-0005-0000-0000-0000DF1D0000}"/>
    <cellStyle name="Normal 29 7" xfId="3044" xr:uid="{00000000-0005-0000-0000-0000E01D0000}"/>
    <cellStyle name="Normal 29 70" xfId="3045" xr:uid="{00000000-0005-0000-0000-0000E11D0000}"/>
    <cellStyle name="Normal 29 71" xfId="3046" xr:uid="{00000000-0005-0000-0000-0000E21D0000}"/>
    <cellStyle name="Normal 29 72" xfId="3047" xr:uid="{00000000-0005-0000-0000-0000E31D0000}"/>
    <cellStyle name="Normal 29 73" xfId="3048" xr:uid="{00000000-0005-0000-0000-0000E41D0000}"/>
    <cellStyle name="Normal 29 74" xfId="3049" xr:uid="{00000000-0005-0000-0000-0000E51D0000}"/>
    <cellStyle name="Normal 29 75" xfId="3050" xr:uid="{00000000-0005-0000-0000-0000E61D0000}"/>
    <cellStyle name="Normal 29 76" xfId="3051" xr:uid="{00000000-0005-0000-0000-0000E71D0000}"/>
    <cellStyle name="Normal 29 77" xfId="3052" xr:uid="{00000000-0005-0000-0000-0000E81D0000}"/>
    <cellStyle name="Normal 29 78" xfId="3053" xr:uid="{00000000-0005-0000-0000-0000E91D0000}"/>
    <cellStyle name="Normal 29 79" xfId="3054" xr:uid="{00000000-0005-0000-0000-0000EA1D0000}"/>
    <cellStyle name="Normal 29 8" xfId="3055" xr:uid="{00000000-0005-0000-0000-0000EB1D0000}"/>
    <cellStyle name="Normal 29 80" xfId="3056" xr:uid="{00000000-0005-0000-0000-0000EC1D0000}"/>
    <cellStyle name="Normal 29 81" xfId="3057" xr:uid="{00000000-0005-0000-0000-0000ED1D0000}"/>
    <cellStyle name="Normal 29 82" xfId="3058" xr:uid="{00000000-0005-0000-0000-0000EE1D0000}"/>
    <cellStyle name="Normal 29 83" xfId="3059" xr:uid="{00000000-0005-0000-0000-0000EF1D0000}"/>
    <cellStyle name="Normal 29 84" xfId="3060" xr:uid="{00000000-0005-0000-0000-0000F01D0000}"/>
    <cellStyle name="Normal 29 85" xfId="3061" xr:uid="{00000000-0005-0000-0000-0000F11D0000}"/>
    <cellStyle name="Normal 29 86" xfId="3062" xr:uid="{00000000-0005-0000-0000-0000F21D0000}"/>
    <cellStyle name="Normal 29 87" xfId="3063" xr:uid="{00000000-0005-0000-0000-0000F31D0000}"/>
    <cellStyle name="Normal 29 88" xfId="3064" xr:uid="{00000000-0005-0000-0000-0000F41D0000}"/>
    <cellStyle name="Normal 29 89" xfId="3065" xr:uid="{00000000-0005-0000-0000-0000F51D0000}"/>
    <cellStyle name="Normal 29 9" xfId="3066" xr:uid="{00000000-0005-0000-0000-0000F61D0000}"/>
    <cellStyle name="Normal 29 90" xfId="3067" xr:uid="{00000000-0005-0000-0000-0000F71D0000}"/>
    <cellStyle name="Normal 29 91" xfId="3068" xr:uid="{00000000-0005-0000-0000-0000F81D0000}"/>
    <cellStyle name="Normal 29 92" xfId="3069" xr:uid="{00000000-0005-0000-0000-0000F91D0000}"/>
    <cellStyle name="Normal 29 93" xfId="3070" xr:uid="{00000000-0005-0000-0000-0000FA1D0000}"/>
    <cellStyle name="Normal 29 94" xfId="3071" xr:uid="{00000000-0005-0000-0000-0000FB1D0000}"/>
    <cellStyle name="Normal 29 95" xfId="3072" xr:uid="{00000000-0005-0000-0000-0000FC1D0000}"/>
    <cellStyle name="Normal 29 96" xfId="3073" xr:uid="{00000000-0005-0000-0000-0000FD1D0000}"/>
    <cellStyle name="Normal 29 97" xfId="3074" xr:uid="{00000000-0005-0000-0000-0000FE1D0000}"/>
    <cellStyle name="Normal 29 98" xfId="3075" xr:uid="{00000000-0005-0000-0000-0000FF1D0000}"/>
    <cellStyle name="Normal 29 99" xfId="3076" xr:uid="{00000000-0005-0000-0000-0000001E0000}"/>
    <cellStyle name="Normal 3" xfId="7" xr:uid="{00000000-0005-0000-0000-0000011E0000}"/>
    <cellStyle name="Normal-- 3" xfId="4543" xr:uid="{00000000-0005-0000-0000-0000021E0000}"/>
    <cellStyle name="Normal 3 10" xfId="3077" xr:uid="{00000000-0005-0000-0000-0000031E0000}"/>
    <cellStyle name="Normal 3 11" xfId="3078" xr:uid="{00000000-0005-0000-0000-0000041E0000}"/>
    <cellStyle name="Normal 3 12" xfId="3079" xr:uid="{00000000-0005-0000-0000-0000051E0000}"/>
    <cellStyle name="Normal 3 13" xfId="3080" xr:uid="{00000000-0005-0000-0000-0000061E0000}"/>
    <cellStyle name="Normal 3 14" xfId="3081" xr:uid="{00000000-0005-0000-0000-0000071E0000}"/>
    <cellStyle name="Normal 3 15" xfId="3082" xr:uid="{00000000-0005-0000-0000-0000081E0000}"/>
    <cellStyle name="Normal 3 16" xfId="3083" xr:uid="{00000000-0005-0000-0000-0000091E0000}"/>
    <cellStyle name="Normal 3 17" xfId="3084" xr:uid="{00000000-0005-0000-0000-00000A1E0000}"/>
    <cellStyle name="Normal 3 18" xfId="3085" xr:uid="{00000000-0005-0000-0000-00000B1E0000}"/>
    <cellStyle name="Normal 3 19" xfId="3086" xr:uid="{00000000-0005-0000-0000-00000C1E0000}"/>
    <cellStyle name="Normal 3 2" xfId="52" xr:uid="{00000000-0005-0000-0000-00000D1E0000}"/>
    <cellStyle name="Normal 3 2 2" xfId="3087" xr:uid="{00000000-0005-0000-0000-00000E1E0000}"/>
    <cellStyle name="Normal 3 2 2 2" xfId="3088" xr:uid="{00000000-0005-0000-0000-00000F1E0000}"/>
    <cellStyle name="Normal 3 2 3" xfId="3089" xr:uid="{00000000-0005-0000-0000-0000101E0000}"/>
    <cellStyle name="Normal 3 2 4" xfId="3090" xr:uid="{00000000-0005-0000-0000-0000111E0000}"/>
    <cellStyle name="Normal 3 20" xfId="3091" xr:uid="{00000000-0005-0000-0000-0000121E0000}"/>
    <cellStyle name="Normal 3 21" xfId="3092" xr:uid="{00000000-0005-0000-0000-0000131E0000}"/>
    <cellStyle name="Normal 3 22" xfId="3093" xr:uid="{00000000-0005-0000-0000-0000141E0000}"/>
    <cellStyle name="Normal 3 22 2" xfId="3094" xr:uid="{00000000-0005-0000-0000-0000151E0000}"/>
    <cellStyle name="Normal 3 22 2 2" xfId="3095" xr:uid="{00000000-0005-0000-0000-0000161E0000}"/>
    <cellStyle name="Normal 3 22 2 2 2" xfId="3096" xr:uid="{00000000-0005-0000-0000-0000171E0000}"/>
    <cellStyle name="Normal 3 22 2 3" xfId="3097" xr:uid="{00000000-0005-0000-0000-0000181E0000}"/>
    <cellStyle name="Normal 3 22 3" xfId="3098" xr:uid="{00000000-0005-0000-0000-0000191E0000}"/>
    <cellStyle name="Normal 3 22 3 2" xfId="3099" xr:uid="{00000000-0005-0000-0000-00001A1E0000}"/>
    <cellStyle name="Normal 3 22 4" xfId="3100" xr:uid="{00000000-0005-0000-0000-00001B1E0000}"/>
    <cellStyle name="Normal 3 23" xfId="3101" xr:uid="{00000000-0005-0000-0000-00001C1E0000}"/>
    <cellStyle name="Normal 3 24" xfId="3102" xr:uid="{00000000-0005-0000-0000-00001D1E0000}"/>
    <cellStyle name="Normal 3 24 2" xfId="3103" xr:uid="{00000000-0005-0000-0000-00001E1E0000}"/>
    <cellStyle name="Normal 3 24 2 2" xfId="3104" xr:uid="{00000000-0005-0000-0000-00001F1E0000}"/>
    <cellStyle name="Normal 3 24 3" xfId="3105" xr:uid="{00000000-0005-0000-0000-0000201E0000}"/>
    <cellStyle name="Normal 3 25" xfId="3106" xr:uid="{00000000-0005-0000-0000-0000211E0000}"/>
    <cellStyle name="Normal 3 26" xfId="3107" xr:uid="{00000000-0005-0000-0000-0000221E0000}"/>
    <cellStyle name="Normal 3 27" xfId="3108" xr:uid="{00000000-0005-0000-0000-0000231E0000}"/>
    <cellStyle name="Normal 3 28" xfId="3109" xr:uid="{00000000-0005-0000-0000-0000241E0000}"/>
    <cellStyle name="Normal 3 29" xfId="3110" xr:uid="{00000000-0005-0000-0000-0000251E0000}"/>
    <cellStyle name="Normal 3 3" xfId="3111" xr:uid="{00000000-0005-0000-0000-0000261E0000}"/>
    <cellStyle name="Normal 3 3 2" xfId="3112" xr:uid="{00000000-0005-0000-0000-0000271E0000}"/>
    <cellStyle name="Normal 3 3 3" xfId="3113" xr:uid="{00000000-0005-0000-0000-0000281E0000}"/>
    <cellStyle name="Normal 3 3 4" xfId="3114" xr:uid="{00000000-0005-0000-0000-0000291E0000}"/>
    <cellStyle name="Normal 3 30" xfId="3115" xr:uid="{00000000-0005-0000-0000-00002A1E0000}"/>
    <cellStyle name="Normal 3 31" xfId="3116" xr:uid="{00000000-0005-0000-0000-00002B1E0000}"/>
    <cellStyle name="Normal 3 32" xfId="3117" xr:uid="{00000000-0005-0000-0000-00002C1E0000}"/>
    <cellStyle name="Normal 3 33" xfId="3118" xr:uid="{00000000-0005-0000-0000-00002D1E0000}"/>
    <cellStyle name="Normal 3 34" xfId="3119" xr:uid="{00000000-0005-0000-0000-00002E1E0000}"/>
    <cellStyle name="Normal 3 35" xfId="3120" xr:uid="{00000000-0005-0000-0000-00002F1E0000}"/>
    <cellStyle name="Normal 3 36" xfId="3121" xr:uid="{00000000-0005-0000-0000-0000301E0000}"/>
    <cellStyle name="Normal 3 37" xfId="3122" xr:uid="{00000000-0005-0000-0000-0000311E0000}"/>
    <cellStyle name="Normal 3 38" xfId="3123" xr:uid="{00000000-0005-0000-0000-0000321E0000}"/>
    <cellStyle name="Normal 3 39" xfId="3124" xr:uid="{00000000-0005-0000-0000-0000331E0000}"/>
    <cellStyle name="Normal 3 39 2" xfId="3125" xr:uid="{00000000-0005-0000-0000-0000341E0000}"/>
    <cellStyle name="Normal 3 4" xfId="3126" xr:uid="{00000000-0005-0000-0000-0000351E0000}"/>
    <cellStyle name="Normal 3 4 2" xfId="3127" xr:uid="{00000000-0005-0000-0000-0000361E0000}"/>
    <cellStyle name="Normal 3 4 3" xfId="3128" xr:uid="{00000000-0005-0000-0000-0000371E0000}"/>
    <cellStyle name="Normal 3 40" xfId="3129" xr:uid="{00000000-0005-0000-0000-0000381E0000}"/>
    <cellStyle name="Normal 3 41" xfId="3130" xr:uid="{00000000-0005-0000-0000-0000391E0000}"/>
    <cellStyle name="Normal 3 42" xfId="3131" xr:uid="{00000000-0005-0000-0000-00003A1E0000}"/>
    <cellStyle name="Normal 3 43" xfId="3132" xr:uid="{00000000-0005-0000-0000-00003B1E0000}"/>
    <cellStyle name="Normal 3 44" xfId="3133" xr:uid="{00000000-0005-0000-0000-00003C1E0000}"/>
    <cellStyle name="Normal 3 45" xfId="3134" xr:uid="{00000000-0005-0000-0000-00003D1E0000}"/>
    <cellStyle name="Normal 3 46" xfId="3135" xr:uid="{00000000-0005-0000-0000-00003E1E0000}"/>
    <cellStyle name="Normal 3 47" xfId="3136" xr:uid="{00000000-0005-0000-0000-00003F1E0000}"/>
    <cellStyle name="Normal 3 48" xfId="3137" xr:uid="{00000000-0005-0000-0000-0000401E0000}"/>
    <cellStyle name="Normal 3 49" xfId="3138" xr:uid="{00000000-0005-0000-0000-0000411E0000}"/>
    <cellStyle name="Normal 3 5" xfId="3139" xr:uid="{00000000-0005-0000-0000-0000421E0000}"/>
    <cellStyle name="Normal 3 5 2" xfId="3140" xr:uid="{00000000-0005-0000-0000-0000431E0000}"/>
    <cellStyle name="Normal 3 50" xfId="3141" xr:uid="{00000000-0005-0000-0000-0000441E0000}"/>
    <cellStyle name="Normal 3 51" xfId="3142" xr:uid="{00000000-0005-0000-0000-0000451E0000}"/>
    <cellStyle name="Normal 3 52" xfId="3143" xr:uid="{00000000-0005-0000-0000-0000461E0000}"/>
    <cellStyle name="Normal 3 53" xfId="3144" xr:uid="{00000000-0005-0000-0000-0000471E0000}"/>
    <cellStyle name="Normal 3 6" xfId="3145" xr:uid="{00000000-0005-0000-0000-0000481E0000}"/>
    <cellStyle name="Normal 3 7" xfId="3146" xr:uid="{00000000-0005-0000-0000-0000491E0000}"/>
    <cellStyle name="Normal 3 8" xfId="3147" xr:uid="{00000000-0005-0000-0000-00004A1E0000}"/>
    <cellStyle name="Normal 3 9" xfId="3148" xr:uid="{00000000-0005-0000-0000-00004B1E0000}"/>
    <cellStyle name="Normal 30" xfId="3149" xr:uid="{00000000-0005-0000-0000-00004C1E0000}"/>
    <cellStyle name="Normal 30 10" xfId="3150" xr:uid="{00000000-0005-0000-0000-00004D1E0000}"/>
    <cellStyle name="Normal 30 100" xfId="3151" xr:uid="{00000000-0005-0000-0000-00004E1E0000}"/>
    <cellStyle name="Normal 30 101" xfId="3152" xr:uid="{00000000-0005-0000-0000-00004F1E0000}"/>
    <cellStyle name="Normal 30 102" xfId="3153" xr:uid="{00000000-0005-0000-0000-0000501E0000}"/>
    <cellStyle name="Normal 30 103" xfId="3154" xr:uid="{00000000-0005-0000-0000-0000511E0000}"/>
    <cellStyle name="Normal 30 104" xfId="3155" xr:uid="{00000000-0005-0000-0000-0000521E0000}"/>
    <cellStyle name="Normal 30 105" xfId="3156" xr:uid="{00000000-0005-0000-0000-0000531E0000}"/>
    <cellStyle name="Normal 30 106" xfId="3157" xr:uid="{00000000-0005-0000-0000-0000541E0000}"/>
    <cellStyle name="Normal 30 107" xfId="3158" xr:uid="{00000000-0005-0000-0000-0000551E0000}"/>
    <cellStyle name="Normal 30 108" xfId="3159" xr:uid="{00000000-0005-0000-0000-0000561E0000}"/>
    <cellStyle name="Normal 30 109" xfId="3160" xr:uid="{00000000-0005-0000-0000-0000571E0000}"/>
    <cellStyle name="Normal 30 11" xfId="3161" xr:uid="{00000000-0005-0000-0000-0000581E0000}"/>
    <cellStyle name="Normal 30 12" xfId="3162" xr:uid="{00000000-0005-0000-0000-0000591E0000}"/>
    <cellStyle name="Normal 30 13" xfId="3163" xr:uid="{00000000-0005-0000-0000-00005A1E0000}"/>
    <cellStyle name="Normal 30 14" xfId="3164" xr:uid="{00000000-0005-0000-0000-00005B1E0000}"/>
    <cellStyle name="Normal 30 15" xfId="3165" xr:uid="{00000000-0005-0000-0000-00005C1E0000}"/>
    <cellStyle name="Normal 30 16" xfId="3166" xr:uid="{00000000-0005-0000-0000-00005D1E0000}"/>
    <cellStyle name="Normal 30 17" xfId="3167" xr:uid="{00000000-0005-0000-0000-00005E1E0000}"/>
    <cellStyle name="Normal 30 18" xfId="3168" xr:uid="{00000000-0005-0000-0000-00005F1E0000}"/>
    <cellStyle name="Normal 30 19" xfId="3169" xr:uid="{00000000-0005-0000-0000-0000601E0000}"/>
    <cellStyle name="Normal 30 2" xfId="3170" xr:uid="{00000000-0005-0000-0000-0000611E0000}"/>
    <cellStyle name="Normal 30 20" xfId="3171" xr:uid="{00000000-0005-0000-0000-0000621E0000}"/>
    <cellStyle name="Normal 30 21" xfId="3172" xr:uid="{00000000-0005-0000-0000-0000631E0000}"/>
    <cellStyle name="Normal 30 22" xfId="3173" xr:uid="{00000000-0005-0000-0000-0000641E0000}"/>
    <cellStyle name="Normal 30 23" xfId="3174" xr:uid="{00000000-0005-0000-0000-0000651E0000}"/>
    <cellStyle name="Normal 30 24" xfId="3175" xr:uid="{00000000-0005-0000-0000-0000661E0000}"/>
    <cellStyle name="Normal 30 25" xfId="3176" xr:uid="{00000000-0005-0000-0000-0000671E0000}"/>
    <cellStyle name="Normal 30 26" xfId="3177" xr:uid="{00000000-0005-0000-0000-0000681E0000}"/>
    <cellStyle name="Normal 30 27" xfId="3178" xr:uid="{00000000-0005-0000-0000-0000691E0000}"/>
    <cellStyle name="Normal 30 28" xfId="3179" xr:uid="{00000000-0005-0000-0000-00006A1E0000}"/>
    <cellStyle name="Normal 30 29" xfId="3180" xr:uid="{00000000-0005-0000-0000-00006B1E0000}"/>
    <cellStyle name="Normal 30 3" xfId="3181" xr:uid="{00000000-0005-0000-0000-00006C1E0000}"/>
    <cellStyle name="Normal 30 30" xfId="3182" xr:uid="{00000000-0005-0000-0000-00006D1E0000}"/>
    <cellStyle name="Normal 30 31" xfId="3183" xr:uid="{00000000-0005-0000-0000-00006E1E0000}"/>
    <cellStyle name="Normal 30 32" xfId="3184" xr:uid="{00000000-0005-0000-0000-00006F1E0000}"/>
    <cellStyle name="Normal 30 33" xfId="3185" xr:uid="{00000000-0005-0000-0000-0000701E0000}"/>
    <cellStyle name="Normal 30 34" xfId="3186" xr:uid="{00000000-0005-0000-0000-0000711E0000}"/>
    <cellStyle name="Normal 30 35" xfId="3187" xr:uid="{00000000-0005-0000-0000-0000721E0000}"/>
    <cellStyle name="Normal 30 36" xfId="3188" xr:uid="{00000000-0005-0000-0000-0000731E0000}"/>
    <cellStyle name="Normal 30 37" xfId="3189" xr:uid="{00000000-0005-0000-0000-0000741E0000}"/>
    <cellStyle name="Normal 30 38" xfId="3190" xr:uid="{00000000-0005-0000-0000-0000751E0000}"/>
    <cellStyle name="Normal 30 39" xfId="3191" xr:uid="{00000000-0005-0000-0000-0000761E0000}"/>
    <cellStyle name="Normal 30 4" xfId="3192" xr:uid="{00000000-0005-0000-0000-0000771E0000}"/>
    <cellStyle name="Normal 30 40" xfId="3193" xr:uid="{00000000-0005-0000-0000-0000781E0000}"/>
    <cellStyle name="Normal 30 41" xfId="3194" xr:uid="{00000000-0005-0000-0000-0000791E0000}"/>
    <cellStyle name="Normal 30 42" xfId="3195" xr:uid="{00000000-0005-0000-0000-00007A1E0000}"/>
    <cellStyle name="Normal 30 43" xfId="3196" xr:uid="{00000000-0005-0000-0000-00007B1E0000}"/>
    <cellStyle name="Normal 30 44" xfId="3197" xr:uid="{00000000-0005-0000-0000-00007C1E0000}"/>
    <cellStyle name="Normal 30 45" xfId="3198" xr:uid="{00000000-0005-0000-0000-00007D1E0000}"/>
    <cellStyle name="Normal 30 46" xfId="3199" xr:uid="{00000000-0005-0000-0000-00007E1E0000}"/>
    <cellStyle name="Normal 30 47" xfId="3200" xr:uid="{00000000-0005-0000-0000-00007F1E0000}"/>
    <cellStyle name="Normal 30 48" xfId="3201" xr:uid="{00000000-0005-0000-0000-0000801E0000}"/>
    <cellStyle name="Normal 30 49" xfId="3202" xr:uid="{00000000-0005-0000-0000-0000811E0000}"/>
    <cellStyle name="Normal 30 5" xfId="3203" xr:uid="{00000000-0005-0000-0000-0000821E0000}"/>
    <cellStyle name="Normal 30 50" xfId="3204" xr:uid="{00000000-0005-0000-0000-0000831E0000}"/>
    <cellStyle name="Normal 30 51" xfId="3205" xr:uid="{00000000-0005-0000-0000-0000841E0000}"/>
    <cellStyle name="Normal 30 52" xfId="3206" xr:uid="{00000000-0005-0000-0000-0000851E0000}"/>
    <cellStyle name="Normal 30 53" xfId="3207" xr:uid="{00000000-0005-0000-0000-0000861E0000}"/>
    <cellStyle name="Normal 30 54" xfId="3208" xr:uid="{00000000-0005-0000-0000-0000871E0000}"/>
    <cellStyle name="Normal 30 55" xfId="3209" xr:uid="{00000000-0005-0000-0000-0000881E0000}"/>
    <cellStyle name="Normal 30 56" xfId="3210" xr:uid="{00000000-0005-0000-0000-0000891E0000}"/>
    <cellStyle name="Normal 30 57" xfId="3211" xr:uid="{00000000-0005-0000-0000-00008A1E0000}"/>
    <cellStyle name="Normal 30 58" xfId="3212" xr:uid="{00000000-0005-0000-0000-00008B1E0000}"/>
    <cellStyle name="Normal 30 59" xfId="3213" xr:uid="{00000000-0005-0000-0000-00008C1E0000}"/>
    <cellStyle name="Normal 30 6" xfId="3214" xr:uid="{00000000-0005-0000-0000-00008D1E0000}"/>
    <cellStyle name="Normal 30 60" xfId="3215" xr:uid="{00000000-0005-0000-0000-00008E1E0000}"/>
    <cellStyle name="Normal 30 61" xfId="3216" xr:uid="{00000000-0005-0000-0000-00008F1E0000}"/>
    <cellStyle name="Normal 30 62" xfId="3217" xr:uid="{00000000-0005-0000-0000-0000901E0000}"/>
    <cellStyle name="Normal 30 63" xfId="3218" xr:uid="{00000000-0005-0000-0000-0000911E0000}"/>
    <cellStyle name="Normal 30 64" xfId="3219" xr:uid="{00000000-0005-0000-0000-0000921E0000}"/>
    <cellStyle name="Normal 30 65" xfId="3220" xr:uid="{00000000-0005-0000-0000-0000931E0000}"/>
    <cellStyle name="Normal 30 66" xfId="3221" xr:uid="{00000000-0005-0000-0000-0000941E0000}"/>
    <cellStyle name="Normal 30 67" xfId="3222" xr:uid="{00000000-0005-0000-0000-0000951E0000}"/>
    <cellStyle name="Normal 30 68" xfId="3223" xr:uid="{00000000-0005-0000-0000-0000961E0000}"/>
    <cellStyle name="Normal 30 69" xfId="3224" xr:uid="{00000000-0005-0000-0000-0000971E0000}"/>
    <cellStyle name="Normal 30 7" xfId="3225" xr:uid="{00000000-0005-0000-0000-0000981E0000}"/>
    <cellStyle name="Normal 30 70" xfId="3226" xr:uid="{00000000-0005-0000-0000-0000991E0000}"/>
    <cellStyle name="Normal 30 71" xfId="3227" xr:uid="{00000000-0005-0000-0000-00009A1E0000}"/>
    <cellStyle name="Normal 30 72" xfId="3228" xr:uid="{00000000-0005-0000-0000-00009B1E0000}"/>
    <cellStyle name="Normal 30 73" xfId="3229" xr:uid="{00000000-0005-0000-0000-00009C1E0000}"/>
    <cellStyle name="Normal 30 74" xfId="3230" xr:uid="{00000000-0005-0000-0000-00009D1E0000}"/>
    <cellStyle name="Normal 30 75" xfId="3231" xr:uid="{00000000-0005-0000-0000-00009E1E0000}"/>
    <cellStyle name="Normal 30 76" xfId="3232" xr:uid="{00000000-0005-0000-0000-00009F1E0000}"/>
    <cellStyle name="Normal 30 77" xfId="3233" xr:uid="{00000000-0005-0000-0000-0000A01E0000}"/>
    <cellStyle name="Normal 30 78" xfId="3234" xr:uid="{00000000-0005-0000-0000-0000A11E0000}"/>
    <cellStyle name="Normal 30 79" xfId="3235" xr:uid="{00000000-0005-0000-0000-0000A21E0000}"/>
    <cellStyle name="Normal 30 8" xfId="3236" xr:uid="{00000000-0005-0000-0000-0000A31E0000}"/>
    <cellStyle name="Normal 30 80" xfId="3237" xr:uid="{00000000-0005-0000-0000-0000A41E0000}"/>
    <cellStyle name="Normal 30 81" xfId="3238" xr:uid="{00000000-0005-0000-0000-0000A51E0000}"/>
    <cellStyle name="Normal 30 82" xfId="3239" xr:uid="{00000000-0005-0000-0000-0000A61E0000}"/>
    <cellStyle name="Normal 30 83" xfId="3240" xr:uid="{00000000-0005-0000-0000-0000A71E0000}"/>
    <cellStyle name="Normal 30 84" xfId="3241" xr:uid="{00000000-0005-0000-0000-0000A81E0000}"/>
    <cellStyle name="Normal 30 85" xfId="3242" xr:uid="{00000000-0005-0000-0000-0000A91E0000}"/>
    <cellStyle name="Normal 30 86" xfId="3243" xr:uid="{00000000-0005-0000-0000-0000AA1E0000}"/>
    <cellStyle name="Normal 30 87" xfId="3244" xr:uid="{00000000-0005-0000-0000-0000AB1E0000}"/>
    <cellStyle name="Normal 30 88" xfId="3245" xr:uid="{00000000-0005-0000-0000-0000AC1E0000}"/>
    <cellStyle name="Normal 30 89" xfId="3246" xr:uid="{00000000-0005-0000-0000-0000AD1E0000}"/>
    <cellStyle name="Normal 30 9" xfId="3247" xr:uid="{00000000-0005-0000-0000-0000AE1E0000}"/>
    <cellStyle name="Normal 30 90" xfId="3248" xr:uid="{00000000-0005-0000-0000-0000AF1E0000}"/>
    <cellStyle name="Normal 30 91" xfId="3249" xr:uid="{00000000-0005-0000-0000-0000B01E0000}"/>
    <cellStyle name="Normal 30 92" xfId="3250" xr:uid="{00000000-0005-0000-0000-0000B11E0000}"/>
    <cellStyle name="Normal 30 93" xfId="3251" xr:uid="{00000000-0005-0000-0000-0000B21E0000}"/>
    <cellStyle name="Normal 30 94" xfId="3252" xr:uid="{00000000-0005-0000-0000-0000B31E0000}"/>
    <cellStyle name="Normal 30 95" xfId="3253" xr:uid="{00000000-0005-0000-0000-0000B41E0000}"/>
    <cellStyle name="Normal 30 96" xfId="3254" xr:uid="{00000000-0005-0000-0000-0000B51E0000}"/>
    <cellStyle name="Normal 30 97" xfId="3255" xr:uid="{00000000-0005-0000-0000-0000B61E0000}"/>
    <cellStyle name="Normal 30 98" xfId="3256" xr:uid="{00000000-0005-0000-0000-0000B71E0000}"/>
    <cellStyle name="Normal 30 99" xfId="3257" xr:uid="{00000000-0005-0000-0000-0000B81E0000}"/>
    <cellStyle name="Normal 31" xfId="3258" xr:uid="{00000000-0005-0000-0000-0000B91E0000}"/>
    <cellStyle name="Normal 31 10" xfId="3259" xr:uid="{00000000-0005-0000-0000-0000BA1E0000}"/>
    <cellStyle name="Normal 31 100" xfId="3260" xr:uid="{00000000-0005-0000-0000-0000BB1E0000}"/>
    <cellStyle name="Normal 31 101" xfId="3261" xr:uid="{00000000-0005-0000-0000-0000BC1E0000}"/>
    <cellStyle name="Normal 31 102" xfId="3262" xr:uid="{00000000-0005-0000-0000-0000BD1E0000}"/>
    <cellStyle name="Normal 31 103" xfId="3263" xr:uid="{00000000-0005-0000-0000-0000BE1E0000}"/>
    <cellStyle name="Normal 31 104" xfId="3264" xr:uid="{00000000-0005-0000-0000-0000BF1E0000}"/>
    <cellStyle name="Normal 31 105" xfId="3265" xr:uid="{00000000-0005-0000-0000-0000C01E0000}"/>
    <cellStyle name="Normal 31 106" xfId="3266" xr:uid="{00000000-0005-0000-0000-0000C11E0000}"/>
    <cellStyle name="Normal 31 107" xfId="3267" xr:uid="{00000000-0005-0000-0000-0000C21E0000}"/>
    <cellStyle name="Normal 31 108" xfId="3268" xr:uid="{00000000-0005-0000-0000-0000C31E0000}"/>
    <cellStyle name="Normal 31 109" xfId="3269" xr:uid="{00000000-0005-0000-0000-0000C41E0000}"/>
    <cellStyle name="Normal 31 11" xfId="3270" xr:uid="{00000000-0005-0000-0000-0000C51E0000}"/>
    <cellStyle name="Normal 31 12" xfId="3271" xr:uid="{00000000-0005-0000-0000-0000C61E0000}"/>
    <cellStyle name="Normal 31 13" xfId="3272" xr:uid="{00000000-0005-0000-0000-0000C71E0000}"/>
    <cellStyle name="Normal 31 14" xfId="3273" xr:uid="{00000000-0005-0000-0000-0000C81E0000}"/>
    <cellStyle name="Normal 31 15" xfId="3274" xr:uid="{00000000-0005-0000-0000-0000C91E0000}"/>
    <cellStyle name="Normal 31 16" xfId="3275" xr:uid="{00000000-0005-0000-0000-0000CA1E0000}"/>
    <cellStyle name="Normal 31 17" xfId="3276" xr:uid="{00000000-0005-0000-0000-0000CB1E0000}"/>
    <cellStyle name="Normal 31 18" xfId="3277" xr:uid="{00000000-0005-0000-0000-0000CC1E0000}"/>
    <cellStyle name="Normal 31 19" xfId="3278" xr:uid="{00000000-0005-0000-0000-0000CD1E0000}"/>
    <cellStyle name="Normal 31 2" xfId="3279" xr:uid="{00000000-0005-0000-0000-0000CE1E0000}"/>
    <cellStyle name="Normal 31 20" xfId="3280" xr:uid="{00000000-0005-0000-0000-0000CF1E0000}"/>
    <cellStyle name="Normal 31 21" xfId="3281" xr:uid="{00000000-0005-0000-0000-0000D01E0000}"/>
    <cellStyle name="Normal 31 22" xfId="3282" xr:uid="{00000000-0005-0000-0000-0000D11E0000}"/>
    <cellStyle name="Normal 31 23" xfId="3283" xr:uid="{00000000-0005-0000-0000-0000D21E0000}"/>
    <cellStyle name="Normal 31 24" xfId="3284" xr:uid="{00000000-0005-0000-0000-0000D31E0000}"/>
    <cellStyle name="Normal 31 25" xfId="3285" xr:uid="{00000000-0005-0000-0000-0000D41E0000}"/>
    <cellStyle name="Normal 31 26" xfId="3286" xr:uid="{00000000-0005-0000-0000-0000D51E0000}"/>
    <cellStyle name="Normal 31 27" xfId="3287" xr:uid="{00000000-0005-0000-0000-0000D61E0000}"/>
    <cellStyle name="Normal 31 28" xfId="3288" xr:uid="{00000000-0005-0000-0000-0000D71E0000}"/>
    <cellStyle name="Normal 31 29" xfId="3289" xr:uid="{00000000-0005-0000-0000-0000D81E0000}"/>
    <cellStyle name="Normal 31 3" xfId="3290" xr:uid="{00000000-0005-0000-0000-0000D91E0000}"/>
    <cellStyle name="Normal 31 30" xfId="3291" xr:uid="{00000000-0005-0000-0000-0000DA1E0000}"/>
    <cellStyle name="Normal 31 31" xfId="3292" xr:uid="{00000000-0005-0000-0000-0000DB1E0000}"/>
    <cellStyle name="Normal 31 32" xfId="3293" xr:uid="{00000000-0005-0000-0000-0000DC1E0000}"/>
    <cellStyle name="Normal 31 33" xfId="3294" xr:uid="{00000000-0005-0000-0000-0000DD1E0000}"/>
    <cellStyle name="Normal 31 34" xfId="3295" xr:uid="{00000000-0005-0000-0000-0000DE1E0000}"/>
    <cellStyle name="Normal 31 35" xfId="3296" xr:uid="{00000000-0005-0000-0000-0000DF1E0000}"/>
    <cellStyle name="Normal 31 36" xfId="3297" xr:uid="{00000000-0005-0000-0000-0000E01E0000}"/>
    <cellStyle name="Normal 31 37" xfId="3298" xr:uid="{00000000-0005-0000-0000-0000E11E0000}"/>
    <cellStyle name="Normal 31 38" xfId="3299" xr:uid="{00000000-0005-0000-0000-0000E21E0000}"/>
    <cellStyle name="Normal 31 39" xfId="3300" xr:uid="{00000000-0005-0000-0000-0000E31E0000}"/>
    <cellStyle name="Normal 31 4" xfId="3301" xr:uid="{00000000-0005-0000-0000-0000E41E0000}"/>
    <cellStyle name="Normal 31 40" xfId="3302" xr:uid="{00000000-0005-0000-0000-0000E51E0000}"/>
    <cellStyle name="Normal 31 41" xfId="3303" xr:uid="{00000000-0005-0000-0000-0000E61E0000}"/>
    <cellStyle name="Normal 31 42" xfId="3304" xr:uid="{00000000-0005-0000-0000-0000E71E0000}"/>
    <cellStyle name="Normal 31 43" xfId="3305" xr:uid="{00000000-0005-0000-0000-0000E81E0000}"/>
    <cellStyle name="Normal 31 44" xfId="3306" xr:uid="{00000000-0005-0000-0000-0000E91E0000}"/>
    <cellStyle name="Normal 31 45" xfId="3307" xr:uid="{00000000-0005-0000-0000-0000EA1E0000}"/>
    <cellStyle name="Normal 31 46" xfId="3308" xr:uid="{00000000-0005-0000-0000-0000EB1E0000}"/>
    <cellStyle name="Normal 31 47" xfId="3309" xr:uid="{00000000-0005-0000-0000-0000EC1E0000}"/>
    <cellStyle name="Normal 31 48" xfId="3310" xr:uid="{00000000-0005-0000-0000-0000ED1E0000}"/>
    <cellStyle name="Normal 31 49" xfId="3311" xr:uid="{00000000-0005-0000-0000-0000EE1E0000}"/>
    <cellStyle name="Normal 31 5" xfId="3312" xr:uid="{00000000-0005-0000-0000-0000EF1E0000}"/>
    <cellStyle name="Normal 31 50" xfId="3313" xr:uid="{00000000-0005-0000-0000-0000F01E0000}"/>
    <cellStyle name="Normal 31 51" xfId="3314" xr:uid="{00000000-0005-0000-0000-0000F11E0000}"/>
    <cellStyle name="Normal 31 52" xfId="3315" xr:uid="{00000000-0005-0000-0000-0000F21E0000}"/>
    <cellStyle name="Normal 31 53" xfId="3316" xr:uid="{00000000-0005-0000-0000-0000F31E0000}"/>
    <cellStyle name="Normal 31 54" xfId="3317" xr:uid="{00000000-0005-0000-0000-0000F41E0000}"/>
    <cellStyle name="Normal 31 55" xfId="3318" xr:uid="{00000000-0005-0000-0000-0000F51E0000}"/>
    <cellStyle name="Normal 31 56" xfId="3319" xr:uid="{00000000-0005-0000-0000-0000F61E0000}"/>
    <cellStyle name="Normal 31 57" xfId="3320" xr:uid="{00000000-0005-0000-0000-0000F71E0000}"/>
    <cellStyle name="Normal 31 58" xfId="3321" xr:uid="{00000000-0005-0000-0000-0000F81E0000}"/>
    <cellStyle name="Normal 31 59" xfId="3322" xr:uid="{00000000-0005-0000-0000-0000F91E0000}"/>
    <cellStyle name="Normal 31 6" xfId="3323" xr:uid="{00000000-0005-0000-0000-0000FA1E0000}"/>
    <cellStyle name="Normal 31 60" xfId="3324" xr:uid="{00000000-0005-0000-0000-0000FB1E0000}"/>
    <cellStyle name="Normal 31 61" xfId="3325" xr:uid="{00000000-0005-0000-0000-0000FC1E0000}"/>
    <cellStyle name="Normal 31 62" xfId="3326" xr:uid="{00000000-0005-0000-0000-0000FD1E0000}"/>
    <cellStyle name="Normal 31 63" xfId="3327" xr:uid="{00000000-0005-0000-0000-0000FE1E0000}"/>
    <cellStyle name="Normal 31 64" xfId="3328" xr:uid="{00000000-0005-0000-0000-0000FF1E0000}"/>
    <cellStyle name="Normal 31 65" xfId="3329" xr:uid="{00000000-0005-0000-0000-0000001F0000}"/>
    <cellStyle name="Normal 31 66" xfId="3330" xr:uid="{00000000-0005-0000-0000-0000011F0000}"/>
    <cellStyle name="Normal 31 67" xfId="3331" xr:uid="{00000000-0005-0000-0000-0000021F0000}"/>
    <cellStyle name="Normal 31 68" xfId="3332" xr:uid="{00000000-0005-0000-0000-0000031F0000}"/>
    <cellStyle name="Normal 31 69" xfId="3333" xr:uid="{00000000-0005-0000-0000-0000041F0000}"/>
    <cellStyle name="Normal 31 7" xfId="3334" xr:uid="{00000000-0005-0000-0000-0000051F0000}"/>
    <cellStyle name="Normal 31 70" xfId="3335" xr:uid="{00000000-0005-0000-0000-0000061F0000}"/>
    <cellStyle name="Normal 31 71" xfId="3336" xr:uid="{00000000-0005-0000-0000-0000071F0000}"/>
    <cellStyle name="Normal 31 72" xfId="3337" xr:uid="{00000000-0005-0000-0000-0000081F0000}"/>
    <cellStyle name="Normal 31 73" xfId="3338" xr:uid="{00000000-0005-0000-0000-0000091F0000}"/>
    <cellStyle name="Normal 31 74" xfId="3339" xr:uid="{00000000-0005-0000-0000-00000A1F0000}"/>
    <cellStyle name="Normal 31 75" xfId="3340" xr:uid="{00000000-0005-0000-0000-00000B1F0000}"/>
    <cellStyle name="Normal 31 76" xfId="3341" xr:uid="{00000000-0005-0000-0000-00000C1F0000}"/>
    <cellStyle name="Normal 31 77" xfId="3342" xr:uid="{00000000-0005-0000-0000-00000D1F0000}"/>
    <cellStyle name="Normal 31 78" xfId="3343" xr:uid="{00000000-0005-0000-0000-00000E1F0000}"/>
    <cellStyle name="Normal 31 79" xfId="3344" xr:uid="{00000000-0005-0000-0000-00000F1F0000}"/>
    <cellStyle name="Normal 31 8" xfId="3345" xr:uid="{00000000-0005-0000-0000-0000101F0000}"/>
    <cellStyle name="Normal 31 80" xfId="3346" xr:uid="{00000000-0005-0000-0000-0000111F0000}"/>
    <cellStyle name="Normal 31 81" xfId="3347" xr:uid="{00000000-0005-0000-0000-0000121F0000}"/>
    <cellStyle name="Normal 31 82" xfId="3348" xr:uid="{00000000-0005-0000-0000-0000131F0000}"/>
    <cellStyle name="Normal 31 83" xfId="3349" xr:uid="{00000000-0005-0000-0000-0000141F0000}"/>
    <cellStyle name="Normal 31 84" xfId="3350" xr:uid="{00000000-0005-0000-0000-0000151F0000}"/>
    <cellStyle name="Normal 31 85" xfId="3351" xr:uid="{00000000-0005-0000-0000-0000161F0000}"/>
    <cellStyle name="Normal 31 86" xfId="3352" xr:uid="{00000000-0005-0000-0000-0000171F0000}"/>
    <cellStyle name="Normal 31 87" xfId="3353" xr:uid="{00000000-0005-0000-0000-0000181F0000}"/>
    <cellStyle name="Normal 31 88" xfId="3354" xr:uid="{00000000-0005-0000-0000-0000191F0000}"/>
    <cellStyle name="Normal 31 89" xfId="3355" xr:uid="{00000000-0005-0000-0000-00001A1F0000}"/>
    <cellStyle name="Normal 31 9" xfId="3356" xr:uid="{00000000-0005-0000-0000-00001B1F0000}"/>
    <cellStyle name="Normal 31 90" xfId="3357" xr:uid="{00000000-0005-0000-0000-00001C1F0000}"/>
    <cellStyle name="Normal 31 91" xfId="3358" xr:uid="{00000000-0005-0000-0000-00001D1F0000}"/>
    <cellStyle name="Normal 31 92" xfId="3359" xr:uid="{00000000-0005-0000-0000-00001E1F0000}"/>
    <cellStyle name="Normal 31 93" xfId="3360" xr:uid="{00000000-0005-0000-0000-00001F1F0000}"/>
    <cellStyle name="Normal 31 94" xfId="3361" xr:uid="{00000000-0005-0000-0000-0000201F0000}"/>
    <cellStyle name="Normal 31 95" xfId="3362" xr:uid="{00000000-0005-0000-0000-0000211F0000}"/>
    <cellStyle name="Normal 31 96" xfId="3363" xr:uid="{00000000-0005-0000-0000-0000221F0000}"/>
    <cellStyle name="Normal 31 97" xfId="3364" xr:uid="{00000000-0005-0000-0000-0000231F0000}"/>
    <cellStyle name="Normal 31 98" xfId="3365" xr:uid="{00000000-0005-0000-0000-0000241F0000}"/>
    <cellStyle name="Normal 31 99" xfId="3366" xr:uid="{00000000-0005-0000-0000-0000251F0000}"/>
    <cellStyle name="Normal 32" xfId="3367" xr:uid="{00000000-0005-0000-0000-0000261F0000}"/>
    <cellStyle name="Normal 32 2" xfId="3368" xr:uid="{00000000-0005-0000-0000-0000271F0000}"/>
    <cellStyle name="Normal 33" xfId="3369" xr:uid="{00000000-0005-0000-0000-0000281F0000}"/>
    <cellStyle name="Normal 33 2" xfId="3370" xr:uid="{00000000-0005-0000-0000-0000291F0000}"/>
    <cellStyle name="Normal 34" xfId="3371" xr:uid="{00000000-0005-0000-0000-00002A1F0000}"/>
    <cellStyle name="Normal 35" xfId="3372" xr:uid="{00000000-0005-0000-0000-00002B1F0000}"/>
    <cellStyle name="Normal 35 10" xfId="3373" xr:uid="{00000000-0005-0000-0000-00002C1F0000}"/>
    <cellStyle name="Normal 35 100" xfId="3374" xr:uid="{00000000-0005-0000-0000-00002D1F0000}"/>
    <cellStyle name="Normal 35 101" xfId="3375" xr:uid="{00000000-0005-0000-0000-00002E1F0000}"/>
    <cellStyle name="Normal 35 102" xfId="3376" xr:uid="{00000000-0005-0000-0000-00002F1F0000}"/>
    <cellStyle name="Normal 35 103" xfId="3377" xr:uid="{00000000-0005-0000-0000-0000301F0000}"/>
    <cellStyle name="Normal 35 104" xfId="3378" xr:uid="{00000000-0005-0000-0000-0000311F0000}"/>
    <cellStyle name="Normal 35 105" xfId="3379" xr:uid="{00000000-0005-0000-0000-0000321F0000}"/>
    <cellStyle name="Normal 35 106" xfId="3380" xr:uid="{00000000-0005-0000-0000-0000331F0000}"/>
    <cellStyle name="Normal 35 107" xfId="3381" xr:uid="{00000000-0005-0000-0000-0000341F0000}"/>
    <cellStyle name="Normal 35 108" xfId="3382" xr:uid="{00000000-0005-0000-0000-0000351F0000}"/>
    <cellStyle name="Normal 35 109" xfId="3383" xr:uid="{00000000-0005-0000-0000-0000361F0000}"/>
    <cellStyle name="Normal 35 11" xfId="3384" xr:uid="{00000000-0005-0000-0000-0000371F0000}"/>
    <cellStyle name="Normal 35 12" xfId="3385" xr:uid="{00000000-0005-0000-0000-0000381F0000}"/>
    <cellStyle name="Normal 35 13" xfId="3386" xr:uid="{00000000-0005-0000-0000-0000391F0000}"/>
    <cellStyle name="Normal 35 14" xfId="3387" xr:uid="{00000000-0005-0000-0000-00003A1F0000}"/>
    <cellStyle name="Normal 35 15" xfId="3388" xr:uid="{00000000-0005-0000-0000-00003B1F0000}"/>
    <cellStyle name="Normal 35 16" xfId="3389" xr:uid="{00000000-0005-0000-0000-00003C1F0000}"/>
    <cellStyle name="Normal 35 17" xfId="3390" xr:uid="{00000000-0005-0000-0000-00003D1F0000}"/>
    <cellStyle name="Normal 35 18" xfId="3391" xr:uid="{00000000-0005-0000-0000-00003E1F0000}"/>
    <cellStyle name="Normal 35 19" xfId="3392" xr:uid="{00000000-0005-0000-0000-00003F1F0000}"/>
    <cellStyle name="Normal 35 2" xfId="3393" xr:uid="{00000000-0005-0000-0000-0000401F0000}"/>
    <cellStyle name="Normal 35 20" xfId="3394" xr:uid="{00000000-0005-0000-0000-0000411F0000}"/>
    <cellStyle name="Normal 35 21" xfId="3395" xr:uid="{00000000-0005-0000-0000-0000421F0000}"/>
    <cellStyle name="Normal 35 22" xfId="3396" xr:uid="{00000000-0005-0000-0000-0000431F0000}"/>
    <cellStyle name="Normal 35 23" xfId="3397" xr:uid="{00000000-0005-0000-0000-0000441F0000}"/>
    <cellStyle name="Normal 35 24" xfId="3398" xr:uid="{00000000-0005-0000-0000-0000451F0000}"/>
    <cellStyle name="Normal 35 25" xfId="3399" xr:uid="{00000000-0005-0000-0000-0000461F0000}"/>
    <cellStyle name="Normal 35 26" xfId="3400" xr:uid="{00000000-0005-0000-0000-0000471F0000}"/>
    <cellStyle name="Normal 35 27" xfId="3401" xr:uid="{00000000-0005-0000-0000-0000481F0000}"/>
    <cellStyle name="Normal 35 28" xfId="3402" xr:uid="{00000000-0005-0000-0000-0000491F0000}"/>
    <cellStyle name="Normal 35 29" xfId="3403" xr:uid="{00000000-0005-0000-0000-00004A1F0000}"/>
    <cellStyle name="Normal 35 3" xfId="3404" xr:uid="{00000000-0005-0000-0000-00004B1F0000}"/>
    <cellStyle name="Normal 35 30" xfId="3405" xr:uid="{00000000-0005-0000-0000-00004C1F0000}"/>
    <cellStyle name="Normal 35 31" xfId="3406" xr:uid="{00000000-0005-0000-0000-00004D1F0000}"/>
    <cellStyle name="Normal 35 32" xfId="3407" xr:uid="{00000000-0005-0000-0000-00004E1F0000}"/>
    <cellStyle name="Normal 35 33" xfId="3408" xr:uid="{00000000-0005-0000-0000-00004F1F0000}"/>
    <cellStyle name="Normal 35 34" xfId="3409" xr:uid="{00000000-0005-0000-0000-0000501F0000}"/>
    <cellStyle name="Normal 35 35" xfId="3410" xr:uid="{00000000-0005-0000-0000-0000511F0000}"/>
    <cellStyle name="Normal 35 36" xfId="3411" xr:uid="{00000000-0005-0000-0000-0000521F0000}"/>
    <cellStyle name="Normal 35 37" xfId="3412" xr:uid="{00000000-0005-0000-0000-0000531F0000}"/>
    <cellStyle name="Normal 35 38" xfId="3413" xr:uid="{00000000-0005-0000-0000-0000541F0000}"/>
    <cellStyle name="Normal 35 39" xfId="3414" xr:uid="{00000000-0005-0000-0000-0000551F0000}"/>
    <cellStyle name="Normal 35 4" xfId="3415" xr:uid="{00000000-0005-0000-0000-0000561F0000}"/>
    <cellStyle name="Normal 35 40" xfId="3416" xr:uid="{00000000-0005-0000-0000-0000571F0000}"/>
    <cellStyle name="Normal 35 41" xfId="3417" xr:uid="{00000000-0005-0000-0000-0000581F0000}"/>
    <cellStyle name="Normal 35 42" xfId="3418" xr:uid="{00000000-0005-0000-0000-0000591F0000}"/>
    <cellStyle name="Normal 35 43" xfId="3419" xr:uid="{00000000-0005-0000-0000-00005A1F0000}"/>
    <cellStyle name="Normal 35 44" xfId="3420" xr:uid="{00000000-0005-0000-0000-00005B1F0000}"/>
    <cellStyle name="Normal 35 45" xfId="3421" xr:uid="{00000000-0005-0000-0000-00005C1F0000}"/>
    <cellStyle name="Normal 35 46" xfId="3422" xr:uid="{00000000-0005-0000-0000-00005D1F0000}"/>
    <cellStyle name="Normal 35 47" xfId="3423" xr:uid="{00000000-0005-0000-0000-00005E1F0000}"/>
    <cellStyle name="Normal 35 48" xfId="3424" xr:uid="{00000000-0005-0000-0000-00005F1F0000}"/>
    <cellStyle name="Normal 35 49" xfId="3425" xr:uid="{00000000-0005-0000-0000-0000601F0000}"/>
    <cellStyle name="Normal 35 5" xfId="3426" xr:uid="{00000000-0005-0000-0000-0000611F0000}"/>
    <cellStyle name="Normal 35 50" xfId="3427" xr:uid="{00000000-0005-0000-0000-0000621F0000}"/>
    <cellStyle name="Normal 35 51" xfId="3428" xr:uid="{00000000-0005-0000-0000-0000631F0000}"/>
    <cellStyle name="Normal 35 52" xfId="3429" xr:uid="{00000000-0005-0000-0000-0000641F0000}"/>
    <cellStyle name="Normal 35 53" xfId="3430" xr:uid="{00000000-0005-0000-0000-0000651F0000}"/>
    <cellStyle name="Normal 35 54" xfId="3431" xr:uid="{00000000-0005-0000-0000-0000661F0000}"/>
    <cellStyle name="Normal 35 55" xfId="3432" xr:uid="{00000000-0005-0000-0000-0000671F0000}"/>
    <cellStyle name="Normal 35 56" xfId="3433" xr:uid="{00000000-0005-0000-0000-0000681F0000}"/>
    <cellStyle name="Normal 35 57" xfId="3434" xr:uid="{00000000-0005-0000-0000-0000691F0000}"/>
    <cellStyle name="Normal 35 58" xfId="3435" xr:uid="{00000000-0005-0000-0000-00006A1F0000}"/>
    <cellStyle name="Normal 35 59" xfId="3436" xr:uid="{00000000-0005-0000-0000-00006B1F0000}"/>
    <cellStyle name="Normal 35 6" xfId="3437" xr:uid="{00000000-0005-0000-0000-00006C1F0000}"/>
    <cellStyle name="Normal 35 60" xfId="3438" xr:uid="{00000000-0005-0000-0000-00006D1F0000}"/>
    <cellStyle name="Normal 35 61" xfId="3439" xr:uid="{00000000-0005-0000-0000-00006E1F0000}"/>
    <cellStyle name="Normal 35 62" xfId="3440" xr:uid="{00000000-0005-0000-0000-00006F1F0000}"/>
    <cellStyle name="Normal 35 63" xfId="3441" xr:uid="{00000000-0005-0000-0000-0000701F0000}"/>
    <cellStyle name="Normal 35 64" xfId="3442" xr:uid="{00000000-0005-0000-0000-0000711F0000}"/>
    <cellStyle name="Normal 35 65" xfId="3443" xr:uid="{00000000-0005-0000-0000-0000721F0000}"/>
    <cellStyle name="Normal 35 66" xfId="3444" xr:uid="{00000000-0005-0000-0000-0000731F0000}"/>
    <cellStyle name="Normal 35 67" xfId="3445" xr:uid="{00000000-0005-0000-0000-0000741F0000}"/>
    <cellStyle name="Normal 35 68" xfId="3446" xr:uid="{00000000-0005-0000-0000-0000751F0000}"/>
    <cellStyle name="Normal 35 69" xfId="3447" xr:uid="{00000000-0005-0000-0000-0000761F0000}"/>
    <cellStyle name="Normal 35 7" xfId="3448" xr:uid="{00000000-0005-0000-0000-0000771F0000}"/>
    <cellStyle name="Normal 35 70" xfId="3449" xr:uid="{00000000-0005-0000-0000-0000781F0000}"/>
    <cellStyle name="Normal 35 71" xfId="3450" xr:uid="{00000000-0005-0000-0000-0000791F0000}"/>
    <cellStyle name="Normal 35 72" xfId="3451" xr:uid="{00000000-0005-0000-0000-00007A1F0000}"/>
    <cellStyle name="Normal 35 73" xfId="3452" xr:uid="{00000000-0005-0000-0000-00007B1F0000}"/>
    <cellStyle name="Normal 35 74" xfId="3453" xr:uid="{00000000-0005-0000-0000-00007C1F0000}"/>
    <cellStyle name="Normal 35 75" xfId="3454" xr:uid="{00000000-0005-0000-0000-00007D1F0000}"/>
    <cellStyle name="Normal 35 76" xfId="3455" xr:uid="{00000000-0005-0000-0000-00007E1F0000}"/>
    <cellStyle name="Normal 35 77" xfId="3456" xr:uid="{00000000-0005-0000-0000-00007F1F0000}"/>
    <cellStyle name="Normal 35 78" xfId="3457" xr:uid="{00000000-0005-0000-0000-0000801F0000}"/>
    <cellStyle name="Normal 35 79" xfId="3458" xr:uid="{00000000-0005-0000-0000-0000811F0000}"/>
    <cellStyle name="Normal 35 8" xfId="3459" xr:uid="{00000000-0005-0000-0000-0000821F0000}"/>
    <cellStyle name="Normal 35 80" xfId="3460" xr:uid="{00000000-0005-0000-0000-0000831F0000}"/>
    <cellStyle name="Normal 35 81" xfId="3461" xr:uid="{00000000-0005-0000-0000-0000841F0000}"/>
    <cellStyle name="Normal 35 82" xfId="3462" xr:uid="{00000000-0005-0000-0000-0000851F0000}"/>
    <cellStyle name="Normal 35 83" xfId="3463" xr:uid="{00000000-0005-0000-0000-0000861F0000}"/>
    <cellStyle name="Normal 35 84" xfId="3464" xr:uid="{00000000-0005-0000-0000-0000871F0000}"/>
    <cellStyle name="Normal 35 85" xfId="3465" xr:uid="{00000000-0005-0000-0000-0000881F0000}"/>
    <cellStyle name="Normal 35 86" xfId="3466" xr:uid="{00000000-0005-0000-0000-0000891F0000}"/>
    <cellStyle name="Normal 35 87" xfId="3467" xr:uid="{00000000-0005-0000-0000-00008A1F0000}"/>
    <cellStyle name="Normal 35 88" xfId="3468" xr:uid="{00000000-0005-0000-0000-00008B1F0000}"/>
    <cellStyle name="Normal 35 89" xfId="3469" xr:uid="{00000000-0005-0000-0000-00008C1F0000}"/>
    <cellStyle name="Normal 35 9" xfId="3470" xr:uid="{00000000-0005-0000-0000-00008D1F0000}"/>
    <cellStyle name="Normal 35 90" xfId="3471" xr:uid="{00000000-0005-0000-0000-00008E1F0000}"/>
    <cellStyle name="Normal 35 91" xfId="3472" xr:uid="{00000000-0005-0000-0000-00008F1F0000}"/>
    <cellStyle name="Normal 35 92" xfId="3473" xr:uid="{00000000-0005-0000-0000-0000901F0000}"/>
    <cellStyle name="Normal 35 93" xfId="3474" xr:uid="{00000000-0005-0000-0000-0000911F0000}"/>
    <cellStyle name="Normal 35 94" xfId="3475" xr:uid="{00000000-0005-0000-0000-0000921F0000}"/>
    <cellStyle name="Normal 35 95" xfId="3476" xr:uid="{00000000-0005-0000-0000-0000931F0000}"/>
    <cellStyle name="Normal 35 96" xfId="3477" xr:uid="{00000000-0005-0000-0000-0000941F0000}"/>
    <cellStyle name="Normal 35 97" xfId="3478" xr:uid="{00000000-0005-0000-0000-0000951F0000}"/>
    <cellStyle name="Normal 35 98" xfId="3479" xr:uid="{00000000-0005-0000-0000-0000961F0000}"/>
    <cellStyle name="Normal 35 99" xfId="3480" xr:uid="{00000000-0005-0000-0000-0000971F0000}"/>
    <cellStyle name="Normal 36" xfId="3481" xr:uid="{00000000-0005-0000-0000-0000981F0000}"/>
    <cellStyle name="Normal 36 10" xfId="3482" xr:uid="{00000000-0005-0000-0000-0000991F0000}"/>
    <cellStyle name="Normal 36 100" xfId="3483" xr:uid="{00000000-0005-0000-0000-00009A1F0000}"/>
    <cellStyle name="Normal 36 101" xfId="3484" xr:uid="{00000000-0005-0000-0000-00009B1F0000}"/>
    <cellStyle name="Normal 36 102" xfId="3485" xr:uid="{00000000-0005-0000-0000-00009C1F0000}"/>
    <cellStyle name="Normal 36 103" xfId="3486" xr:uid="{00000000-0005-0000-0000-00009D1F0000}"/>
    <cellStyle name="Normal 36 104" xfId="3487" xr:uid="{00000000-0005-0000-0000-00009E1F0000}"/>
    <cellStyle name="Normal 36 105" xfId="3488" xr:uid="{00000000-0005-0000-0000-00009F1F0000}"/>
    <cellStyle name="Normal 36 106" xfId="3489" xr:uid="{00000000-0005-0000-0000-0000A01F0000}"/>
    <cellStyle name="Normal 36 107" xfId="3490" xr:uid="{00000000-0005-0000-0000-0000A11F0000}"/>
    <cellStyle name="Normal 36 108" xfId="3491" xr:uid="{00000000-0005-0000-0000-0000A21F0000}"/>
    <cellStyle name="Normal 36 109" xfId="3492" xr:uid="{00000000-0005-0000-0000-0000A31F0000}"/>
    <cellStyle name="Normal 36 11" xfId="3493" xr:uid="{00000000-0005-0000-0000-0000A41F0000}"/>
    <cellStyle name="Normal 36 12" xfId="3494" xr:uid="{00000000-0005-0000-0000-0000A51F0000}"/>
    <cellStyle name="Normal 36 13" xfId="3495" xr:uid="{00000000-0005-0000-0000-0000A61F0000}"/>
    <cellStyle name="Normal 36 14" xfId="3496" xr:uid="{00000000-0005-0000-0000-0000A71F0000}"/>
    <cellStyle name="Normal 36 15" xfId="3497" xr:uid="{00000000-0005-0000-0000-0000A81F0000}"/>
    <cellStyle name="Normal 36 16" xfId="3498" xr:uid="{00000000-0005-0000-0000-0000A91F0000}"/>
    <cellStyle name="Normal 36 17" xfId="3499" xr:uid="{00000000-0005-0000-0000-0000AA1F0000}"/>
    <cellStyle name="Normal 36 18" xfId="3500" xr:uid="{00000000-0005-0000-0000-0000AB1F0000}"/>
    <cellStyle name="Normal 36 19" xfId="3501" xr:uid="{00000000-0005-0000-0000-0000AC1F0000}"/>
    <cellStyle name="Normal 36 2" xfId="3502" xr:uid="{00000000-0005-0000-0000-0000AD1F0000}"/>
    <cellStyle name="Normal 36 20" xfId="3503" xr:uid="{00000000-0005-0000-0000-0000AE1F0000}"/>
    <cellStyle name="Normal 36 21" xfId="3504" xr:uid="{00000000-0005-0000-0000-0000AF1F0000}"/>
    <cellStyle name="Normal 36 22" xfId="3505" xr:uid="{00000000-0005-0000-0000-0000B01F0000}"/>
    <cellStyle name="Normal 36 23" xfId="3506" xr:uid="{00000000-0005-0000-0000-0000B11F0000}"/>
    <cellStyle name="Normal 36 24" xfId="3507" xr:uid="{00000000-0005-0000-0000-0000B21F0000}"/>
    <cellStyle name="Normal 36 25" xfId="3508" xr:uid="{00000000-0005-0000-0000-0000B31F0000}"/>
    <cellStyle name="Normal 36 26" xfId="3509" xr:uid="{00000000-0005-0000-0000-0000B41F0000}"/>
    <cellStyle name="Normal 36 27" xfId="3510" xr:uid="{00000000-0005-0000-0000-0000B51F0000}"/>
    <cellStyle name="Normal 36 28" xfId="3511" xr:uid="{00000000-0005-0000-0000-0000B61F0000}"/>
    <cellStyle name="Normal 36 29" xfId="3512" xr:uid="{00000000-0005-0000-0000-0000B71F0000}"/>
    <cellStyle name="Normal 36 3" xfId="3513" xr:uid="{00000000-0005-0000-0000-0000B81F0000}"/>
    <cellStyle name="Normal 36 30" xfId="3514" xr:uid="{00000000-0005-0000-0000-0000B91F0000}"/>
    <cellStyle name="Normal 36 31" xfId="3515" xr:uid="{00000000-0005-0000-0000-0000BA1F0000}"/>
    <cellStyle name="Normal 36 32" xfId="3516" xr:uid="{00000000-0005-0000-0000-0000BB1F0000}"/>
    <cellStyle name="Normal 36 33" xfId="3517" xr:uid="{00000000-0005-0000-0000-0000BC1F0000}"/>
    <cellStyle name="Normal 36 34" xfId="3518" xr:uid="{00000000-0005-0000-0000-0000BD1F0000}"/>
    <cellStyle name="Normal 36 35" xfId="3519" xr:uid="{00000000-0005-0000-0000-0000BE1F0000}"/>
    <cellStyle name="Normal 36 36" xfId="3520" xr:uid="{00000000-0005-0000-0000-0000BF1F0000}"/>
    <cellStyle name="Normal 36 37" xfId="3521" xr:uid="{00000000-0005-0000-0000-0000C01F0000}"/>
    <cellStyle name="Normal 36 38" xfId="3522" xr:uid="{00000000-0005-0000-0000-0000C11F0000}"/>
    <cellStyle name="Normal 36 39" xfId="3523" xr:uid="{00000000-0005-0000-0000-0000C21F0000}"/>
    <cellStyle name="Normal 36 4" xfId="3524" xr:uid="{00000000-0005-0000-0000-0000C31F0000}"/>
    <cellStyle name="Normal 36 40" xfId="3525" xr:uid="{00000000-0005-0000-0000-0000C41F0000}"/>
    <cellStyle name="Normal 36 41" xfId="3526" xr:uid="{00000000-0005-0000-0000-0000C51F0000}"/>
    <cellStyle name="Normal 36 42" xfId="3527" xr:uid="{00000000-0005-0000-0000-0000C61F0000}"/>
    <cellStyle name="Normal 36 43" xfId="3528" xr:uid="{00000000-0005-0000-0000-0000C71F0000}"/>
    <cellStyle name="Normal 36 44" xfId="3529" xr:uid="{00000000-0005-0000-0000-0000C81F0000}"/>
    <cellStyle name="Normal 36 45" xfId="3530" xr:uid="{00000000-0005-0000-0000-0000C91F0000}"/>
    <cellStyle name="Normal 36 46" xfId="3531" xr:uid="{00000000-0005-0000-0000-0000CA1F0000}"/>
    <cellStyle name="Normal 36 47" xfId="3532" xr:uid="{00000000-0005-0000-0000-0000CB1F0000}"/>
    <cellStyle name="Normal 36 48" xfId="3533" xr:uid="{00000000-0005-0000-0000-0000CC1F0000}"/>
    <cellStyle name="Normal 36 49" xfId="3534" xr:uid="{00000000-0005-0000-0000-0000CD1F0000}"/>
    <cellStyle name="Normal 36 5" xfId="3535" xr:uid="{00000000-0005-0000-0000-0000CE1F0000}"/>
    <cellStyle name="Normal 36 50" xfId="3536" xr:uid="{00000000-0005-0000-0000-0000CF1F0000}"/>
    <cellStyle name="Normal 36 51" xfId="3537" xr:uid="{00000000-0005-0000-0000-0000D01F0000}"/>
    <cellStyle name="Normal 36 52" xfId="3538" xr:uid="{00000000-0005-0000-0000-0000D11F0000}"/>
    <cellStyle name="Normal 36 53" xfId="3539" xr:uid="{00000000-0005-0000-0000-0000D21F0000}"/>
    <cellStyle name="Normal 36 54" xfId="3540" xr:uid="{00000000-0005-0000-0000-0000D31F0000}"/>
    <cellStyle name="Normal 36 55" xfId="3541" xr:uid="{00000000-0005-0000-0000-0000D41F0000}"/>
    <cellStyle name="Normal 36 56" xfId="3542" xr:uid="{00000000-0005-0000-0000-0000D51F0000}"/>
    <cellStyle name="Normal 36 57" xfId="3543" xr:uid="{00000000-0005-0000-0000-0000D61F0000}"/>
    <cellStyle name="Normal 36 58" xfId="3544" xr:uid="{00000000-0005-0000-0000-0000D71F0000}"/>
    <cellStyle name="Normal 36 59" xfId="3545" xr:uid="{00000000-0005-0000-0000-0000D81F0000}"/>
    <cellStyle name="Normal 36 6" xfId="3546" xr:uid="{00000000-0005-0000-0000-0000D91F0000}"/>
    <cellStyle name="Normal 36 60" xfId="3547" xr:uid="{00000000-0005-0000-0000-0000DA1F0000}"/>
    <cellStyle name="Normal 36 61" xfId="3548" xr:uid="{00000000-0005-0000-0000-0000DB1F0000}"/>
    <cellStyle name="Normal 36 62" xfId="3549" xr:uid="{00000000-0005-0000-0000-0000DC1F0000}"/>
    <cellStyle name="Normal 36 63" xfId="3550" xr:uid="{00000000-0005-0000-0000-0000DD1F0000}"/>
    <cellStyle name="Normal 36 64" xfId="3551" xr:uid="{00000000-0005-0000-0000-0000DE1F0000}"/>
    <cellStyle name="Normal 36 65" xfId="3552" xr:uid="{00000000-0005-0000-0000-0000DF1F0000}"/>
    <cellStyle name="Normal 36 66" xfId="3553" xr:uid="{00000000-0005-0000-0000-0000E01F0000}"/>
    <cellStyle name="Normal 36 67" xfId="3554" xr:uid="{00000000-0005-0000-0000-0000E11F0000}"/>
    <cellStyle name="Normal 36 68" xfId="3555" xr:uid="{00000000-0005-0000-0000-0000E21F0000}"/>
    <cellStyle name="Normal 36 69" xfId="3556" xr:uid="{00000000-0005-0000-0000-0000E31F0000}"/>
    <cellStyle name="Normal 36 7" xfId="3557" xr:uid="{00000000-0005-0000-0000-0000E41F0000}"/>
    <cellStyle name="Normal 36 70" xfId="3558" xr:uid="{00000000-0005-0000-0000-0000E51F0000}"/>
    <cellStyle name="Normal 36 71" xfId="3559" xr:uid="{00000000-0005-0000-0000-0000E61F0000}"/>
    <cellStyle name="Normal 36 72" xfId="3560" xr:uid="{00000000-0005-0000-0000-0000E71F0000}"/>
    <cellStyle name="Normal 36 73" xfId="3561" xr:uid="{00000000-0005-0000-0000-0000E81F0000}"/>
    <cellStyle name="Normal 36 74" xfId="3562" xr:uid="{00000000-0005-0000-0000-0000E91F0000}"/>
    <cellStyle name="Normal 36 75" xfId="3563" xr:uid="{00000000-0005-0000-0000-0000EA1F0000}"/>
    <cellStyle name="Normal 36 76" xfId="3564" xr:uid="{00000000-0005-0000-0000-0000EB1F0000}"/>
    <cellStyle name="Normal 36 77" xfId="3565" xr:uid="{00000000-0005-0000-0000-0000EC1F0000}"/>
    <cellStyle name="Normal 36 78" xfId="3566" xr:uid="{00000000-0005-0000-0000-0000ED1F0000}"/>
    <cellStyle name="Normal 36 79" xfId="3567" xr:uid="{00000000-0005-0000-0000-0000EE1F0000}"/>
    <cellStyle name="Normal 36 8" xfId="3568" xr:uid="{00000000-0005-0000-0000-0000EF1F0000}"/>
    <cellStyle name="Normal 36 80" xfId="3569" xr:uid="{00000000-0005-0000-0000-0000F01F0000}"/>
    <cellStyle name="Normal 36 81" xfId="3570" xr:uid="{00000000-0005-0000-0000-0000F11F0000}"/>
    <cellStyle name="Normal 36 82" xfId="3571" xr:uid="{00000000-0005-0000-0000-0000F21F0000}"/>
    <cellStyle name="Normal 36 83" xfId="3572" xr:uid="{00000000-0005-0000-0000-0000F31F0000}"/>
    <cellStyle name="Normal 36 84" xfId="3573" xr:uid="{00000000-0005-0000-0000-0000F41F0000}"/>
    <cellStyle name="Normal 36 85" xfId="3574" xr:uid="{00000000-0005-0000-0000-0000F51F0000}"/>
    <cellStyle name="Normal 36 86" xfId="3575" xr:uid="{00000000-0005-0000-0000-0000F61F0000}"/>
    <cellStyle name="Normal 36 87" xfId="3576" xr:uid="{00000000-0005-0000-0000-0000F71F0000}"/>
    <cellStyle name="Normal 36 88" xfId="3577" xr:uid="{00000000-0005-0000-0000-0000F81F0000}"/>
    <cellStyle name="Normal 36 89" xfId="3578" xr:uid="{00000000-0005-0000-0000-0000F91F0000}"/>
    <cellStyle name="Normal 36 9" xfId="3579" xr:uid="{00000000-0005-0000-0000-0000FA1F0000}"/>
    <cellStyle name="Normal 36 90" xfId="3580" xr:uid="{00000000-0005-0000-0000-0000FB1F0000}"/>
    <cellStyle name="Normal 36 91" xfId="3581" xr:uid="{00000000-0005-0000-0000-0000FC1F0000}"/>
    <cellStyle name="Normal 36 92" xfId="3582" xr:uid="{00000000-0005-0000-0000-0000FD1F0000}"/>
    <cellStyle name="Normal 36 93" xfId="3583" xr:uid="{00000000-0005-0000-0000-0000FE1F0000}"/>
    <cellStyle name="Normal 36 94" xfId="3584" xr:uid="{00000000-0005-0000-0000-0000FF1F0000}"/>
    <cellStyle name="Normal 36 95" xfId="3585" xr:uid="{00000000-0005-0000-0000-000000200000}"/>
    <cellStyle name="Normal 36 96" xfId="3586" xr:uid="{00000000-0005-0000-0000-000001200000}"/>
    <cellStyle name="Normal 36 97" xfId="3587" xr:uid="{00000000-0005-0000-0000-000002200000}"/>
    <cellStyle name="Normal 36 98" xfId="3588" xr:uid="{00000000-0005-0000-0000-000003200000}"/>
    <cellStyle name="Normal 36 99" xfId="3589" xr:uid="{00000000-0005-0000-0000-000004200000}"/>
    <cellStyle name="Normal 37" xfId="3590" xr:uid="{00000000-0005-0000-0000-000005200000}"/>
    <cellStyle name="Normal 38" xfId="3591" xr:uid="{00000000-0005-0000-0000-000006200000}"/>
    <cellStyle name="Normal 39" xfId="3592" xr:uid="{00000000-0005-0000-0000-000007200000}"/>
    <cellStyle name="Normal 4" xfId="53" xr:uid="{00000000-0005-0000-0000-000008200000}"/>
    <cellStyle name="Normal-- 4" xfId="4544" xr:uid="{00000000-0005-0000-0000-000009200000}"/>
    <cellStyle name="Normal 4 10" xfId="3593" xr:uid="{00000000-0005-0000-0000-00000A200000}"/>
    <cellStyle name="Normal 4 10 2" xfId="3594" xr:uid="{00000000-0005-0000-0000-00000B200000}"/>
    <cellStyle name="Normal 4 100" xfId="3595" xr:uid="{00000000-0005-0000-0000-00000C200000}"/>
    <cellStyle name="Normal 4 101" xfId="3596" xr:uid="{00000000-0005-0000-0000-00000D200000}"/>
    <cellStyle name="Normal 4 102" xfId="3597" xr:uid="{00000000-0005-0000-0000-00000E200000}"/>
    <cellStyle name="Normal 4 103" xfId="3598" xr:uid="{00000000-0005-0000-0000-00000F200000}"/>
    <cellStyle name="Normal 4 104" xfId="3599" xr:uid="{00000000-0005-0000-0000-000010200000}"/>
    <cellStyle name="Normal 4 105" xfId="3600" xr:uid="{00000000-0005-0000-0000-000011200000}"/>
    <cellStyle name="Normal 4 106" xfId="3601" xr:uid="{00000000-0005-0000-0000-000012200000}"/>
    <cellStyle name="Normal 4 107" xfId="3602" xr:uid="{00000000-0005-0000-0000-000013200000}"/>
    <cellStyle name="Normal 4 108" xfId="3603" xr:uid="{00000000-0005-0000-0000-000014200000}"/>
    <cellStyle name="Normal 4 109" xfId="3604" xr:uid="{00000000-0005-0000-0000-000015200000}"/>
    <cellStyle name="Normal 4 11" xfId="3605" xr:uid="{00000000-0005-0000-0000-000016200000}"/>
    <cellStyle name="Normal 4 11 2" xfId="3606" xr:uid="{00000000-0005-0000-0000-000017200000}"/>
    <cellStyle name="Normal 4 110" xfId="3607" xr:uid="{00000000-0005-0000-0000-000018200000}"/>
    <cellStyle name="Normal 4 111" xfId="3608" xr:uid="{00000000-0005-0000-0000-000019200000}"/>
    <cellStyle name="Normal 4 112" xfId="3609" xr:uid="{00000000-0005-0000-0000-00001A200000}"/>
    <cellStyle name="Normal 4 113" xfId="3610" xr:uid="{00000000-0005-0000-0000-00001B200000}"/>
    <cellStyle name="Normal 4 114" xfId="3611" xr:uid="{00000000-0005-0000-0000-00001C200000}"/>
    <cellStyle name="Normal 4 115" xfId="3612" xr:uid="{00000000-0005-0000-0000-00001D200000}"/>
    <cellStyle name="Normal 4 116" xfId="3613" xr:uid="{00000000-0005-0000-0000-00001E200000}"/>
    <cellStyle name="Normal 4 117" xfId="3614" xr:uid="{00000000-0005-0000-0000-00001F200000}"/>
    <cellStyle name="Normal 4 118" xfId="3615" xr:uid="{00000000-0005-0000-0000-000020200000}"/>
    <cellStyle name="Normal 4 119" xfId="3616" xr:uid="{00000000-0005-0000-0000-000021200000}"/>
    <cellStyle name="Normal 4 12" xfId="3617" xr:uid="{00000000-0005-0000-0000-000022200000}"/>
    <cellStyle name="Normal 4 12 2" xfId="3618" xr:uid="{00000000-0005-0000-0000-000023200000}"/>
    <cellStyle name="Normal 4 120" xfId="3619" xr:uid="{00000000-0005-0000-0000-000024200000}"/>
    <cellStyle name="Normal 4 13" xfId="3620" xr:uid="{00000000-0005-0000-0000-000025200000}"/>
    <cellStyle name="Normal 4 13 2" xfId="3621" xr:uid="{00000000-0005-0000-0000-000026200000}"/>
    <cellStyle name="Normal 4 14" xfId="3622" xr:uid="{00000000-0005-0000-0000-000027200000}"/>
    <cellStyle name="Normal 4 14 2" xfId="3623" xr:uid="{00000000-0005-0000-0000-000028200000}"/>
    <cellStyle name="Normal 4 15" xfId="3624" xr:uid="{00000000-0005-0000-0000-000029200000}"/>
    <cellStyle name="Normal 4 15 2" xfId="3625" xr:uid="{00000000-0005-0000-0000-00002A200000}"/>
    <cellStyle name="Normal 4 16" xfId="3626" xr:uid="{00000000-0005-0000-0000-00002B200000}"/>
    <cellStyle name="Normal 4 16 2" xfId="3627" xr:uid="{00000000-0005-0000-0000-00002C200000}"/>
    <cellStyle name="Normal 4 17" xfId="3628" xr:uid="{00000000-0005-0000-0000-00002D200000}"/>
    <cellStyle name="Normal 4 17 2" xfId="3629" xr:uid="{00000000-0005-0000-0000-00002E200000}"/>
    <cellStyle name="Normal 4 18" xfId="3630" xr:uid="{00000000-0005-0000-0000-00002F200000}"/>
    <cellStyle name="Normal 4 18 2" xfId="3631" xr:uid="{00000000-0005-0000-0000-000030200000}"/>
    <cellStyle name="Normal 4 19" xfId="3632" xr:uid="{00000000-0005-0000-0000-000031200000}"/>
    <cellStyle name="Normal 4 19 2" xfId="3633" xr:uid="{00000000-0005-0000-0000-000032200000}"/>
    <cellStyle name="Normal 4 2" xfId="3634" xr:uid="{00000000-0005-0000-0000-000033200000}"/>
    <cellStyle name="Normal 4 2 2" xfId="3635" xr:uid="{00000000-0005-0000-0000-000034200000}"/>
    <cellStyle name="Normal 4 2 3" xfId="3636" xr:uid="{00000000-0005-0000-0000-000035200000}"/>
    <cellStyle name="Normal 4 2 4" xfId="3637" xr:uid="{00000000-0005-0000-0000-000036200000}"/>
    <cellStyle name="Normal 4 2 5" xfId="3638" xr:uid="{00000000-0005-0000-0000-000037200000}"/>
    <cellStyle name="Normal 4 2 6" xfId="3639" xr:uid="{00000000-0005-0000-0000-000038200000}"/>
    <cellStyle name="Normal 4 2 7" xfId="3640" xr:uid="{00000000-0005-0000-0000-000039200000}"/>
    <cellStyle name="Normal 4 2 8" xfId="3641" xr:uid="{00000000-0005-0000-0000-00003A200000}"/>
    <cellStyle name="Normal 4 2 9" xfId="3642" xr:uid="{00000000-0005-0000-0000-00003B200000}"/>
    <cellStyle name="Normal 4 20" xfId="3643" xr:uid="{00000000-0005-0000-0000-00003C200000}"/>
    <cellStyle name="Normal 4 20 2" xfId="3644" xr:uid="{00000000-0005-0000-0000-00003D200000}"/>
    <cellStyle name="Normal 4 21" xfId="3645" xr:uid="{00000000-0005-0000-0000-00003E200000}"/>
    <cellStyle name="Normal 4 21 2" xfId="3646" xr:uid="{00000000-0005-0000-0000-00003F200000}"/>
    <cellStyle name="Normal 4 21 2 2" xfId="3647" xr:uid="{00000000-0005-0000-0000-000040200000}"/>
    <cellStyle name="Normal 4 21 2 2 2" xfId="3648" xr:uid="{00000000-0005-0000-0000-000041200000}"/>
    <cellStyle name="Normal 4 21 2 2 2 2" xfId="3649" xr:uid="{00000000-0005-0000-0000-000042200000}"/>
    <cellStyle name="Normal 4 21 2 2 3" xfId="3650" xr:uid="{00000000-0005-0000-0000-000043200000}"/>
    <cellStyle name="Normal 4 21 2 3" xfId="3651" xr:uid="{00000000-0005-0000-0000-000044200000}"/>
    <cellStyle name="Normal 4 21 2 3 2" xfId="3652" xr:uid="{00000000-0005-0000-0000-000045200000}"/>
    <cellStyle name="Normal 4 21 2 4" xfId="3653" xr:uid="{00000000-0005-0000-0000-000046200000}"/>
    <cellStyle name="Normal 4 21 3" xfId="3654" xr:uid="{00000000-0005-0000-0000-000047200000}"/>
    <cellStyle name="Normal 4 21 3 2" xfId="3655" xr:uid="{00000000-0005-0000-0000-000048200000}"/>
    <cellStyle name="Normal 4 21 3 2 2" xfId="3656" xr:uid="{00000000-0005-0000-0000-000049200000}"/>
    <cellStyle name="Normal 4 21 3 2 2 2" xfId="3657" xr:uid="{00000000-0005-0000-0000-00004A200000}"/>
    <cellStyle name="Normal 4 21 3 2 3" xfId="3658" xr:uid="{00000000-0005-0000-0000-00004B200000}"/>
    <cellStyle name="Normal 4 21 3 3" xfId="3659" xr:uid="{00000000-0005-0000-0000-00004C200000}"/>
    <cellStyle name="Normal 4 21 3 3 2" xfId="3660" xr:uid="{00000000-0005-0000-0000-00004D200000}"/>
    <cellStyle name="Normal 4 21 3 4" xfId="3661" xr:uid="{00000000-0005-0000-0000-00004E200000}"/>
    <cellStyle name="Normal 4 21 4" xfId="3662" xr:uid="{00000000-0005-0000-0000-00004F200000}"/>
    <cellStyle name="Normal 4 21 4 2" xfId="3663" xr:uid="{00000000-0005-0000-0000-000050200000}"/>
    <cellStyle name="Normal 4 21 4 2 2" xfId="3664" xr:uid="{00000000-0005-0000-0000-000051200000}"/>
    <cellStyle name="Normal 4 21 4 2 2 2" xfId="3665" xr:uid="{00000000-0005-0000-0000-000052200000}"/>
    <cellStyle name="Normal 4 21 4 2 3" xfId="3666" xr:uid="{00000000-0005-0000-0000-000053200000}"/>
    <cellStyle name="Normal 4 21 4 3" xfId="3667" xr:uid="{00000000-0005-0000-0000-000054200000}"/>
    <cellStyle name="Normal 4 21 4 3 2" xfId="3668" xr:uid="{00000000-0005-0000-0000-000055200000}"/>
    <cellStyle name="Normal 4 21 4 4" xfId="3669" xr:uid="{00000000-0005-0000-0000-000056200000}"/>
    <cellStyle name="Normal 4 21 5" xfId="3670" xr:uid="{00000000-0005-0000-0000-000057200000}"/>
    <cellStyle name="Normal 4 21 5 2" xfId="3671" xr:uid="{00000000-0005-0000-0000-000058200000}"/>
    <cellStyle name="Normal 4 21 5 2 2" xfId="3672" xr:uid="{00000000-0005-0000-0000-000059200000}"/>
    <cellStyle name="Normal 4 21 5 3" xfId="3673" xr:uid="{00000000-0005-0000-0000-00005A200000}"/>
    <cellStyle name="Normal 4 21 6" xfId="3674" xr:uid="{00000000-0005-0000-0000-00005B200000}"/>
    <cellStyle name="Normal 4 21 6 2" xfId="3675" xr:uid="{00000000-0005-0000-0000-00005C200000}"/>
    <cellStyle name="Normal 4 21 7" xfId="3676" xr:uid="{00000000-0005-0000-0000-00005D200000}"/>
    <cellStyle name="Normal 4 21 8" xfId="3677" xr:uid="{00000000-0005-0000-0000-00005E200000}"/>
    <cellStyle name="Normal 4 22" xfId="3678" xr:uid="{00000000-0005-0000-0000-00005F200000}"/>
    <cellStyle name="Normal 4 22 2" xfId="3679" xr:uid="{00000000-0005-0000-0000-000060200000}"/>
    <cellStyle name="Normal 4 22 2 2" xfId="3680" xr:uid="{00000000-0005-0000-0000-000061200000}"/>
    <cellStyle name="Normal 4 22 2 2 2" xfId="3681" xr:uid="{00000000-0005-0000-0000-000062200000}"/>
    <cellStyle name="Normal 4 22 2 3" xfId="3682" xr:uid="{00000000-0005-0000-0000-000063200000}"/>
    <cellStyle name="Normal 4 22 3" xfId="3683" xr:uid="{00000000-0005-0000-0000-000064200000}"/>
    <cellStyle name="Normal 4 22 3 2" xfId="3684" xr:uid="{00000000-0005-0000-0000-000065200000}"/>
    <cellStyle name="Normal 4 22 4" xfId="3685" xr:uid="{00000000-0005-0000-0000-000066200000}"/>
    <cellStyle name="Normal 4 22 5" xfId="3686" xr:uid="{00000000-0005-0000-0000-000067200000}"/>
    <cellStyle name="Normal 4 23" xfId="3687" xr:uid="{00000000-0005-0000-0000-000068200000}"/>
    <cellStyle name="Normal 4 23 2" xfId="3688" xr:uid="{00000000-0005-0000-0000-000069200000}"/>
    <cellStyle name="Normal 4 23 2 2" xfId="3689" xr:uid="{00000000-0005-0000-0000-00006A200000}"/>
    <cellStyle name="Normal 4 23 2 2 2" xfId="3690" xr:uid="{00000000-0005-0000-0000-00006B200000}"/>
    <cellStyle name="Normal 4 23 2 3" xfId="3691" xr:uid="{00000000-0005-0000-0000-00006C200000}"/>
    <cellStyle name="Normal 4 23 3" xfId="3692" xr:uid="{00000000-0005-0000-0000-00006D200000}"/>
    <cellStyle name="Normal 4 23 3 2" xfId="3693" xr:uid="{00000000-0005-0000-0000-00006E200000}"/>
    <cellStyle name="Normal 4 23 4" xfId="3694" xr:uid="{00000000-0005-0000-0000-00006F200000}"/>
    <cellStyle name="Normal 4 23 5" xfId="3695" xr:uid="{00000000-0005-0000-0000-000070200000}"/>
    <cellStyle name="Normal 4 24" xfId="3696" xr:uid="{00000000-0005-0000-0000-000071200000}"/>
    <cellStyle name="Normal 4 24 2" xfId="3697" xr:uid="{00000000-0005-0000-0000-000072200000}"/>
    <cellStyle name="Normal 4 24 2 2" xfId="3698" xr:uid="{00000000-0005-0000-0000-000073200000}"/>
    <cellStyle name="Normal 4 24 2 2 2" xfId="3699" xr:uid="{00000000-0005-0000-0000-000074200000}"/>
    <cellStyle name="Normal 4 24 2 3" xfId="3700" xr:uid="{00000000-0005-0000-0000-000075200000}"/>
    <cellStyle name="Normal 4 24 3" xfId="3701" xr:uid="{00000000-0005-0000-0000-000076200000}"/>
    <cellStyle name="Normal 4 24 3 2" xfId="3702" xr:uid="{00000000-0005-0000-0000-000077200000}"/>
    <cellStyle name="Normal 4 24 4" xfId="3703" xr:uid="{00000000-0005-0000-0000-000078200000}"/>
    <cellStyle name="Normal 4 24 5" xfId="3704" xr:uid="{00000000-0005-0000-0000-000079200000}"/>
    <cellStyle name="Normal 4 25" xfId="3705" xr:uid="{00000000-0005-0000-0000-00007A200000}"/>
    <cellStyle name="Normal 4 25 2" xfId="3706" xr:uid="{00000000-0005-0000-0000-00007B200000}"/>
    <cellStyle name="Normal 4 25 2 2" xfId="3707" xr:uid="{00000000-0005-0000-0000-00007C200000}"/>
    <cellStyle name="Normal 4 25 3" xfId="3708" xr:uid="{00000000-0005-0000-0000-00007D200000}"/>
    <cellStyle name="Normal 4 25 4" xfId="3709" xr:uid="{00000000-0005-0000-0000-00007E200000}"/>
    <cellStyle name="Normal 4 26" xfId="3710" xr:uid="{00000000-0005-0000-0000-00007F200000}"/>
    <cellStyle name="Normal 4 26 2" xfId="3711" xr:uid="{00000000-0005-0000-0000-000080200000}"/>
    <cellStyle name="Normal 4 27" xfId="3712" xr:uid="{00000000-0005-0000-0000-000081200000}"/>
    <cellStyle name="Normal 4 27 2" xfId="3713" xr:uid="{00000000-0005-0000-0000-000082200000}"/>
    <cellStyle name="Normal 4 27 2 2" xfId="3714" xr:uid="{00000000-0005-0000-0000-000083200000}"/>
    <cellStyle name="Normal 4 27 3" xfId="3715" xr:uid="{00000000-0005-0000-0000-000084200000}"/>
    <cellStyle name="Normal 4 27 4" xfId="3716" xr:uid="{00000000-0005-0000-0000-000085200000}"/>
    <cellStyle name="Normal 4 28" xfId="3717" xr:uid="{00000000-0005-0000-0000-000086200000}"/>
    <cellStyle name="Normal 4 28 2" xfId="3718" xr:uid="{00000000-0005-0000-0000-000087200000}"/>
    <cellStyle name="Normal 4 28 3" xfId="3719" xr:uid="{00000000-0005-0000-0000-000088200000}"/>
    <cellStyle name="Normal 4 29" xfId="3720" xr:uid="{00000000-0005-0000-0000-000089200000}"/>
    <cellStyle name="Normal 4 29 2" xfId="3721" xr:uid="{00000000-0005-0000-0000-00008A200000}"/>
    <cellStyle name="Normal 4 3" xfId="3722" xr:uid="{00000000-0005-0000-0000-00008B200000}"/>
    <cellStyle name="Normal 4 3 2" xfId="3723" xr:uid="{00000000-0005-0000-0000-00008C200000}"/>
    <cellStyle name="Normal 4 3 2 2" xfId="3724" xr:uid="{00000000-0005-0000-0000-00008D200000}"/>
    <cellStyle name="Normal 4 3 2 2 2" xfId="3725" xr:uid="{00000000-0005-0000-0000-00008E200000}"/>
    <cellStyle name="Normal 4 3 2 3" xfId="3726" xr:uid="{00000000-0005-0000-0000-00008F200000}"/>
    <cellStyle name="Normal 4 3 2 4" xfId="3727" xr:uid="{00000000-0005-0000-0000-000090200000}"/>
    <cellStyle name="Normal 4 3 3" xfId="3728" xr:uid="{00000000-0005-0000-0000-000091200000}"/>
    <cellStyle name="Normal 4 3 4" xfId="3729" xr:uid="{00000000-0005-0000-0000-000092200000}"/>
    <cellStyle name="Normal 4 30" xfId="3730" xr:uid="{00000000-0005-0000-0000-000093200000}"/>
    <cellStyle name="Normal 4 30 2" xfId="3731" xr:uid="{00000000-0005-0000-0000-000094200000}"/>
    <cellStyle name="Normal 4 31" xfId="3732" xr:uid="{00000000-0005-0000-0000-000095200000}"/>
    <cellStyle name="Normal 4 31 2" xfId="3733" xr:uid="{00000000-0005-0000-0000-000096200000}"/>
    <cellStyle name="Normal 4 32" xfId="3734" xr:uid="{00000000-0005-0000-0000-000097200000}"/>
    <cellStyle name="Normal 4 32 2" xfId="3735" xr:uid="{00000000-0005-0000-0000-000098200000}"/>
    <cellStyle name="Normal 4 33" xfId="3736" xr:uid="{00000000-0005-0000-0000-000099200000}"/>
    <cellStyle name="Normal 4 33 2" xfId="3737" xr:uid="{00000000-0005-0000-0000-00009A200000}"/>
    <cellStyle name="Normal 4 34" xfId="3738" xr:uid="{00000000-0005-0000-0000-00009B200000}"/>
    <cellStyle name="Normal 4 35" xfId="3739" xr:uid="{00000000-0005-0000-0000-00009C200000}"/>
    <cellStyle name="Normal 4 36" xfId="3740" xr:uid="{00000000-0005-0000-0000-00009D200000}"/>
    <cellStyle name="Normal 4 37" xfId="3741" xr:uid="{00000000-0005-0000-0000-00009E200000}"/>
    <cellStyle name="Normal 4 38" xfId="3742" xr:uid="{00000000-0005-0000-0000-00009F200000}"/>
    <cellStyle name="Normal 4 39" xfId="3743" xr:uid="{00000000-0005-0000-0000-0000A0200000}"/>
    <cellStyle name="Normal 4 4" xfId="3744" xr:uid="{00000000-0005-0000-0000-0000A1200000}"/>
    <cellStyle name="Normal 4 4 2" xfId="3745" xr:uid="{00000000-0005-0000-0000-0000A2200000}"/>
    <cellStyle name="Normal 4 4 3" xfId="3746" xr:uid="{00000000-0005-0000-0000-0000A3200000}"/>
    <cellStyle name="Normal 4 4 4" xfId="3747" xr:uid="{00000000-0005-0000-0000-0000A4200000}"/>
    <cellStyle name="Normal 4 40" xfId="3748" xr:uid="{00000000-0005-0000-0000-0000A5200000}"/>
    <cellStyle name="Normal 4 41" xfId="3749" xr:uid="{00000000-0005-0000-0000-0000A6200000}"/>
    <cellStyle name="Normal 4 42" xfId="3750" xr:uid="{00000000-0005-0000-0000-0000A7200000}"/>
    <cellStyle name="Normal 4 43" xfId="3751" xr:uid="{00000000-0005-0000-0000-0000A8200000}"/>
    <cellStyle name="Normal 4 44" xfId="3752" xr:uid="{00000000-0005-0000-0000-0000A9200000}"/>
    <cellStyle name="Normal 4 45" xfId="3753" xr:uid="{00000000-0005-0000-0000-0000AA200000}"/>
    <cellStyle name="Normal 4 46" xfId="3754" xr:uid="{00000000-0005-0000-0000-0000AB200000}"/>
    <cellStyle name="Normal 4 47" xfId="3755" xr:uid="{00000000-0005-0000-0000-0000AC200000}"/>
    <cellStyle name="Normal 4 48" xfId="3756" xr:uid="{00000000-0005-0000-0000-0000AD200000}"/>
    <cellStyle name="Normal 4 49" xfId="3757" xr:uid="{00000000-0005-0000-0000-0000AE200000}"/>
    <cellStyle name="Normal 4 5" xfId="3758" xr:uid="{00000000-0005-0000-0000-0000AF200000}"/>
    <cellStyle name="Normal 4 5 2" xfId="3759" xr:uid="{00000000-0005-0000-0000-0000B0200000}"/>
    <cellStyle name="Normal 4 50" xfId="3760" xr:uid="{00000000-0005-0000-0000-0000B1200000}"/>
    <cellStyle name="Normal 4 51" xfId="3761" xr:uid="{00000000-0005-0000-0000-0000B2200000}"/>
    <cellStyle name="Normal 4 52" xfId="3762" xr:uid="{00000000-0005-0000-0000-0000B3200000}"/>
    <cellStyle name="Normal 4 53" xfId="3763" xr:uid="{00000000-0005-0000-0000-0000B4200000}"/>
    <cellStyle name="Normal 4 54" xfId="3764" xr:uid="{00000000-0005-0000-0000-0000B5200000}"/>
    <cellStyle name="Normal 4 55" xfId="3765" xr:uid="{00000000-0005-0000-0000-0000B6200000}"/>
    <cellStyle name="Normal 4 56" xfId="3766" xr:uid="{00000000-0005-0000-0000-0000B7200000}"/>
    <cellStyle name="Normal 4 57" xfId="3767" xr:uid="{00000000-0005-0000-0000-0000B8200000}"/>
    <cellStyle name="Normal 4 58" xfId="3768" xr:uid="{00000000-0005-0000-0000-0000B9200000}"/>
    <cellStyle name="Normal 4 59" xfId="3769" xr:uid="{00000000-0005-0000-0000-0000BA200000}"/>
    <cellStyle name="Normal 4 6" xfId="3770" xr:uid="{00000000-0005-0000-0000-0000BB200000}"/>
    <cellStyle name="Normal 4 6 2" xfId="3771" xr:uid="{00000000-0005-0000-0000-0000BC200000}"/>
    <cellStyle name="Normal 4 60" xfId="3772" xr:uid="{00000000-0005-0000-0000-0000BD200000}"/>
    <cellStyle name="Normal 4 61" xfId="3773" xr:uid="{00000000-0005-0000-0000-0000BE200000}"/>
    <cellStyle name="Normal 4 62" xfId="3774" xr:uid="{00000000-0005-0000-0000-0000BF200000}"/>
    <cellStyle name="Normal 4 63" xfId="3775" xr:uid="{00000000-0005-0000-0000-0000C0200000}"/>
    <cellStyle name="Normal 4 64" xfId="3776" xr:uid="{00000000-0005-0000-0000-0000C1200000}"/>
    <cellStyle name="Normal 4 65" xfId="3777" xr:uid="{00000000-0005-0000-0000-0000C2200000}"/>
    <cellStyle name="Normal 4 66" xfId="3778" xr:uid="{00000000-0005-0000-0000-0000C3200000}"/>
    <cellStyle name="Normal 4 67" xfId="3779" xr:uid="{00000000-0005-0000-0000-0000C4200000}"/>
    <cellStyle name="Normal 4 68" xfId="3780" xr:uid="{00000000-0005-0000-0000-0000C5200000}"/>
    <cellStyle name="Normal 4 69" xfId="3781" xr:uid="{00000000-0005-0000-0000-0000C6200000}"/>
    <cellStyle name="Normal 4 7" xfId="3782" xr:uid="{00000000-0005-0000-0000-0000C7200000}"/>
    <cellStyle name="Normal 4 7 2" xfId="3783" xr:uid="{00000000-0005-0000-0000-0000C8200000}"/>
    <cellStyle name="Normal 4 70" xfId="3784" xr:uid="{00000000-0005-0000-0000-0000C9200000}"/>
    <cellStyle name="Normal 4 71" xfId="3785" xr:uid="{00000000-0005-0000-0000-0000CA200000}"/>
    <cellStyle name="Normal 4 72" xfId="3786" xr:uid="{00000000-0005-0000-0000-0000CB200000}"/>
    <cellStyle name="Normal 4 73" xfId="3787" xr:uid="{00000000-0005-0000-0000-0000CC200000}"/>
    <cellStyle name="Normal 4 74" xfId="3788" xr:uid="{00000000-0005-0000-0000-0000CD200000}"/>
    <cellStyle name="Normal 4 75" xfId="3789" xr:uid="{00000000-0005-0000-0000-0000CE200000}"/>
    <cellStyle name="Normal 4 76" xfId="3790" xr:uid="{00000000-0005-0000-0000-0000CF200000}"/>
    <cellStyle name="Normal 4 77" xfId="3791" xr:uid="{00000000-0005-0000-0000-0000D0200000}"/>
    <cellStyle name="Normal 4 78" xfId="3792" xr:uid="{00000000-0005-0000-0000-0000D1200000}"/>
    <cellStyle name="Normal 4 79" xfId="3793" xr:uid="{00000000-0005-0000-0000-0000D2200000}"/>
    <cellStyle name="Normal 4 8" xfId="3794" xr:uid="{00000000-0005-0000-0000-0000D3200000}"/>
    <cellStyle name="Normal 4 8 2" xfId="3795" xr:uid="{00000000-0005-0000-0000-0000D4200000}"/>
    <cellStyle name="Normal 4 80" xfId="3796" xr:uid="{00000000-0005-0000-0000-0000D5200000}"/>
    <cellStyle name="Normal 4 81" xfId="3797" xr:uid="{00000000-0005-0000-0000-0000D6200000}"/>
    <cellStyle name="Normal 4 82" xfId="3798" xr:uid="{00000000-0005-0000-0000-0000D7200000}"/>
    <cellStyle name="Normal 4 83" xfId="3799" xr:uid="{00000000-0005-0000-0000-0000D8200000}"/>
    <cellStyle name="Normal 4 84" xfId="3800" xr:uid="{00000000-0005-0000-0000-0000D9200000}"/>
    <cellStyle name="Normal 4 85" xfId="3801" xr:uid="{00000000-0005-0000-0000-0000DA200000}"/>
    <cellStyle name="Normal 4 86" xfId="3802" xr:uid="{00000000-0005-0000-0000-0000DB200000}"/>
    <cellStyle name="Normal 4 87" xfId="3803" xr:uid="{00000000-0005-0000-0000-0000DC200000}"/>
    <cellStyle name="Normal 4 88" xfId="3804" xr:uid="{00000000-0005-0000-0000-0000DD200000}"/>
    <cellStyle name="Normal 4 89" xfId="3805" xr:uid="{00000000-0005-0000-0000-0000DE200000}"/>
    <cellStyle name="Normal 4 9" xfId="3806" xr:uid="{00000000-0005-0000-0000-0000DF200000}"/>
    <cellStyle name="Normal 4 9 2" xfId="3807" xr:uid="{00000000-0005-0000-0000-0000E0200000}"/>
    <cellStyle name="Normal 4 90" xfId="3808" xr:uid="{00000000-0005-0000-0000-0000E1200000}"/>
    <cellStyle name="Normal 4 91" xfId="3809" xr:uid="{00000000-0005-0000-0000-0000E2200000}"/>
    <cellStyle name="Normal 4 92" xfId="3810" xr:uid="{00000000-0005-0000-0000-0000E3200000}"/>
    <cellStyle name="Normal 4 93" xfId="3811" xr:uid="{00000000-0005-0000-0000-0000E4200000}"/>
    <cellStyle name="Normal 4 94" xfId="3812" xr:uid="{00000000-0005-0000-0000-0000E5200000}"/>
    <cellStyle name="Normal 4 95" xfId="3813" xr:uid="{00000000-0005-0000-0000-0000E6200000}"/>
    <cellStyle name="Normal 4 96" xfId="3814" xr:uid="{00000000-0005-0000-0000-0000E7200000}"/>
    <cellStyle name="Normal 4 97" xfId="3815" xr:uid="{00000000-0005-0000-0000-0000E8200000}"/>
    <cellStyle name="Normal 4 98" xfId="3816" xr:uid="{00000000-0005-0000-0000-0000E9200000}"/>
    <cellStyle name="Normal 4 99" xfId="3817" xr:uid="{00000000-0005-0000-0000-0000EA200000}"/>
    <cellStyle name="Normal 40" xfId="3818" xr:uid="{00000000-0005-0000-0000-0000EB200000}"/>
    <cellStyle name="Normal 41" xfId="3819" xr:uid="{00000000-0005-0000-0000-0000EC200000}"/>
    <cellStyle name="Normal 42" xfId="3820" xr:uid="{00000000-0005-0000-0000-0000ED200000}"/>
    <cellStyle name="Normal 43" xfId="3821" xr:uid="{00000000-0005-0000-0000-0000EE200000}"/>
    <cellStyle name="Normal 44" xfId="3822" xr:uid="{00000000-0005-0000-0000-0000EF200000}"/>
    <cellStyle name="Normal 45" xfId="3823" xr:uid="{00000000-0005-0000-0000-0000F0200000}"/>
    <cellStyle name="Normal 46" xfId="3824" xr:uid="{00000000-0005-0000-0000-0000F1200000}"/>
    <cellStyle name="Normal 47" xfId="3825" xr:uid="{00000000-0005-0000-0000-0000F2200000}"/>
    <cellStyle name="Normal 47 10" xfId="3826" xr:uid="{00000000-0005-0000-0000-0000F3200000}"/>
    <cellStyle name="Normal 47 11" xfId="3827" xr:uid="{00000000-0005-0000-0000-0000F4200000}"/>
    <cellStyle name="Normal 47 11 2" xfId="3828" xr:uid="{00000000-0005-0000-0000-0000F5200000}"/>
    <cellStyle name="Normal 47 11 3" xfId="3829" xr:uid="{00000000-0005-0000-0000-0000F6200000}"/>
    <cellStyle name="Normal 47 11 4" xfId="3830" xr:uid="{00000000-0005-0000-0000-0000F7200000}"/>
    <cellStyle name="Normal 47 11 5" xfId="3831" xr:uid="{00000000-0005-0000-0000-0000F8200000}"/>
    <cellStyle name="Normal 47 11 6" xfId="3832" xr:uid="{00000000-0005-0000-0000-0000F9200000}"/>
    <cellStyle name="Normal 47 11 7" xfId="3833" xr:uid="{00000000-0005-0000-0000-0000FA200000}"/>
    <cellStyle name="Normal 47 11 8" xfId="3834" xr:uid="{00000000-0005-0000-0000-0000FB200000}"/>
    <cellStyle name="Normal 47 12" xfId="3835" xr:uid="{00000000-0005-0000-0000-0000FC200000}"/>
    <cellStyle name="Normal 47 13" xfId="3836" xr:uid="{00000000-0005-0000-0000-0000FD200000}"/>
    <cellStyle name="Normal 47 14" xfId="3837" xr:uid="{00000000-0005-0000-0000-0000FE200000}"/>
    <cellStyle name="Normal 47 15" xfId="3838" xr:uid="{00000000-0005-0000-0000-0000FF200000}"/>
    <cellStyle name="Normal 47 16" xfId="3839" xr:uid="{00000000-0005-0000-0000-000000210000}"/>
    <cellStyle name="Normal 47 17" xfId="3840" xr:uid="{00000000-0005-0000-0000-000001210000}"/>
    <cellStyle name="Normal 47 2" xfId="3841" xr:uid="{00000000-0005-0000-0000-000002210000}"/>
    <cellStyle name="Normal 47 3" xfId="3842" xr:uid="{00000000-0005-0000-0000-000003210000}"/>
    <cellStyle name="Normal 47 3 2" xfId="3843" xr:uid="{00000000-0005-0000-0000-000004210000}"/>
    <cellStyle name="Normal 47 3 3" xfId="3844" xr:uid="{00000000-0005-0000-0000-000005210000}"/>
    <cellStyle name="Normal 47 3 4" xfId="3845" xr:uid="{00000000-0005-0000-0000-000006210000}"/>
    <cellStyle name="Normal 47 3 5" xfId="3846" xr:uid="{00000000-0005-0000-0000-000007210000}"/>
    <cellStyle name="Normal 47 3 6" xfId="3847" xr:uid="{00000000-0005-0000-0000-000008210000}"/>
    <cellStyle name="Normal 47 3 7" xfId="3848" xr:uid="{00000000-0005-0000-0000-000009210000}"/>
    <cellStyle name="Normal 47 3 8" xfId="3849" xr:uid="{00000000-0005-0000-0000-00000A210000}"/>
    <cellStyle name="Normal 47 4" xfId="3850" xr:uid="{00000000-0005-0000-0000-00000B210000}"/>
    <cellStyle name="Normal 47 4 2" xfId="3851" xr:uid="{00000000-0005-0000-0000-00000C210000}"/>
    <cellStyle name="Normal 47 4 3" xfId="3852" xr:uid="{00000000-0005-0000-0000-00000D210000}"/>
    <cellStyle name="Normal 47 4 4" xfId="3853" xr:uid="{00000000-0005-0000-0000-00000E210000}"/>
    <cellStyle name="Normal 47 4 5" xfId="3854" xr:uid="{00000000-0005-0000-0000-00000F210000}"/>
    <cellStyle name="Normal 47 4 6" xfId="3855" xr:uid="{00000000-0005-0000-0000-000010210000}"/>
    <cellStyle name="Normal 47 4 7" xfId="3856" xr:uid="{00000000-0005-0000-0000-000011210000}"/>
    <cellStyle name="Normal 47 4 8" xfId="3857" xr:uid="{00000000-0005-0000-0000-000012210000}"/>
    <cellStyle name="Normal 47 5" xfId="3858" xr:uid="{00000000-0005-0000-0000-000013210000}"/>
    <cellStyle name="Normal 47 5 2" xfId="3859" xr:uid="{00000000-0005-0000-0000-000014210000}"/>
    <cellStyle name="Normal 47 5 3" xfId="3860" xr:uid="{00000000-0005-0000-0000-000015210000}"/>
    <cellStyle name="Normal 47 5 4" xfId="3861" xr:uid="{00000000-0005-0000-0000-000016210000}"/>
    <cellStyle name="Normal 47 5 5" xfId="3862" xr:uid="{00000000-0005-0000-0000-000017210000}"/>
    <cellStyle name="Normal 47 5 6" xfId="3863" xr:uid="{00000000-0005-0000-0000-000018210000}"/>
    <cellStyle name="Normal 47 5 7" xfId="3864" xr:uid="{00000000-0005-0000-0000-000019210000}"/>
    <cellStyle name="Normal 47 5 8" xfId="3865" xr:uid="{00000000-0005-0000-0000-00001A210000}"/>
    <cellStyle name="Normal 47 6" xfId="3866" xr:uid="{00000000-0005-0000-0000-00001B210000}"/>
    <cellStyle name="Normal 47 6 2" xfId="3867" xr:uid="{00000000-0005-0000-0000-00001C210000}"/>
    <cellStyle name="Normal 47 6 3" xfId="3868" xr:uid="{00000000-0005-0000-0000-00001D210000}"/>
    <cellStyle name="Normal 47 6 4" xfId="3869" xr:uid="{00000000-0005-0000-0000-00001E210000}"/>
    <cellStyle name="Normal 47 6 5" xfId="3870" xr:uid="{00000000-0005-0000-0000-00001F210000}"/>
    <cellStyle name="Normal 47 6 6" xfId="3871" xr:uid="{00000000-0005-0000-0000-000020210000}"/>
    <cellStyle name="Normal 47 6 7" xfId="3872" xr:uid="{00000000-0005-0000-0000-000021210000}"/>
    <cellStyle name="Normal 47 6 8" xfId="3873" xr:uid="{00000000-0005-0000-0000-000022210000}"/>
    <cellStyle name="Normal 47 7" xfId="3874" xr:uid="{00000000-0005-0000-0000-000023210000}"/>
    <cellStyle name="Normal 47 7 2" xfId="3875" xr:uid="{00000000-0005-0000-0000-000024210000}"/>
    <cellStyle name="Normal 47 7 3" xfId="3876" xr:uid="{00000000-0005-0000-0000-000025210000}"/>
    <cellStyle name="Normal 47 7 4" xfId="3877" xr:uid="{00000000-0005-0000-0000-000026210000}"/>
    <cellStyle name="Normal 47 7 5" xfId="3878" xr:uid="{00000000-0005-0000-0000-000027210000}"/>
    <cellStyle name="Normal 47 7 6" xfId="3879" xr:uid="{00000000-0005-0000-0000-000028210000}"/>
    <cellStyle name="Normal 47 7 7" xfId="3880" xr:uid="{00000000-0005-0000-0000-000029210000}"/>
    <cellStyle name="Normal 47 7 8" xfId="3881" xr:uid="{00000000-0005-0000-0000-00002A210000}"/>
    <cellStyle name="Normal 47 8" xfId="3882" xr:uid="{00000000-0005-0000-0000-00002B210000}"/>
    <cellStyle name="Normal 47 8 2" xfId="3883" xr:uid="{00000000-0005-0000-0000-00002C210000}"/>
    <cellStyle name="Normal 47 8 3" xfId="3884" xr:uid="{00000000-0005-0000-0000-00002D210000}"/>
    <cellStyle name="Normal 47 8 4" xfId="3885" xr:uid="{00000000-0005-0000-0000-00002E210000}"/>
    <cellStyle name="Normal 47 8 5" xfId="3886" xr:uid="{00000000-0005-0000-0000-00002F210000}"/>
    <cellStyle name="Normal 47 8 6" xfId="3887" xr:uid="{00000000-0005-0000-0000-000030210000}"/>
    <cellStyle name="Normal 47 8 7" xfId="3888" xr:uid="{00000000-0005-0000-0000-000031210000}"/>
    <cellStyle name="Normal 47 8 8" xfId="3889" xr:uid="{00000000-0005-0000-0000-000032210000}"/>
    <cellStyle name="Normal 47 9" xfId="3890" xr:uid="{00000000-0005-0000-0000-000033210000}"/>
    <cellStyle name="Normal 48" xfId="3891" xr:uid="{00000000-0005-0000-0000-000034210000}"/>
    <cellStyle name="Normal 49" xfId="3892" xr:uid="{00000000-0005-0000-0000-000035210000}"/>
    <cellStyle name="Normal 49 2" xfId="3893" xr:uid="{00000000-0005-0000-0000-000036210000}"/>
    <cellStyle name="Normal 49 2 2" xfId="3894" xr:uid="{00000000-0005-0000-0000-000037210000}"/>
    <cellStyle name="Normal 49 2 2 2" xfId="3895" xr:uid="{00000000-0005-0000-0000-000038210000}"/>
    <cellStyle name="Normal 49 2 2 2 2" xfId="3896" xr:uid="{00000000-0005-0000-0000-000039210000}"/>
    <cellStyle name="Normal 49 2 2 3" xfId="3897" xr:uid="{00000000-0005-0000-0000-00003A210000}"/>
    <cellStyle name="Normal 49 2 3" xfId="3898" xr:uid="{00000000-0005-0000-0000-00003B210000}"/>
    <cellStyle name="Normal 49 2 3 2" xfId="3899" xr:uid="{00000000-0005-0000-0000-00003C210000}"/>
    <cellStyle name="Normal 49 2 4" xfId="3900" xr:uid="{00000000-0005-0000-0000-00003D210000}"/>
    <cellStyle name="Normal 49 3" xfId="3901" xr:uid="{00000000-0005-0000-0000-00003E210000}"/>
    <cellStyle name="Normal 49 3 2" xfId="3902" xr:uid="{00000000-0005-0000-0000-00003F210000}"/>
    <cellStyle name="Normal 49 3 2 2" xfId="3903" xr:uid="{00000000-0005-0000-0000-000040210000}"/>
    <cellStyle name="Normal 49 3 2 2 2" xfId="3904" xr:uid="{00000000-0005-0000-0000-000041210000}"/>
    <cellStyle name="Normal 49 3 2 3" xfId="3905" xr:uid="{00000000-0005-0000-0000-000042210000}"/>
    <cellStyle name="Normal 49 3 3" xfId="3906" xr:uid="{00000000-0005-0000-0000-000043210000}"/>
    <cellStyle name="Normal 49 3 3 2" xfId="3907" xr:uid="{00000000-0005-0000-0000-000044210000}"/>
    <cellStyle name="Normal 49 3 4" xfId="3908" xr:uid="{00000000-0005-0000-0000-000045210000}"/>
    <cellStyle name="Normal 49 4" xfId="3909" xr:uid="{00000000-0005-0000-0000-000046210000}"/>
    <cellStyle name="Normal 49 4 2" xfId="3910" xr:uid="{00000000-0005-0000-0000-000047210000}"/>
    <cellStyle name="Normal 49 4 2 2" xfId="3911" xr:uid="{00000000-0005-0000-0000-000048210000}"/>
    <cellStyle name="Normal 49 4 2 2 2" xfId="3912" xr:uid="{00000000-0005-0000-0000-000049210000}"/>
    <cellStyle name="Normal 49 4 2 3" xfId="3913" xr:uid="{00000000-0005-0000-0000-00004A210000}"/>
    <cellStyle name="Normal 49 4 3" xfId="3914" xr:uid="{00000000-0005-0000-0000-00004B210000}"/>
    <cellStyle name="Normal 49 4 3 2" xfId="3915" xr:uid="{00000000-0005-0000-0000-00004C210000}"/>
    <cellStyle name="Normal 49 4 4" xfId="3916" xr:uid="{00000000-0005-0000-0000-00004D210000}"/>
    <cellStyle name="Normal 49 5" xfId="3917" xr:uid="{00000000-0005-0000-0000-00004E210000}"/>
    <cellStyle name="Normal 49 5 2" xfId="3918" xr:uid="{00000000-0005-0000-0000-00004F210000}"/>
    <cellStyle name="Normal 49 5 2 2" xfId="3919" xr:uid="{00000000-0005-0000-0000-000050210000}"/>
    <cellStyle name="Normal 49 5 3" xfId="3920" xr:uid="{00000000-0005-0000-0000-000051210000}"/>
    <cellStyle name="Normal 49 6" xfId="3921" xr:uid="{00000000-0005-0000-0000-000052210000}"/>
    <cellStyle name="Normal 49 6 2" xfId="3922" xr:uid="{00000000-0005-0000-0000-000053210000}"/>
    <cellStyle name="Normal 49 7" xfId="3923" xr:uid="{00000000-0005-0000-0000-000054210000}"/>
    <cellStyle name="Normal 49 8" xfId="3924" xr:uid="{00000000-0005-0000-0000-000055210000}"/>
    <cellStyle name="Normal 5" xfId="54" xr:uid="{00000000-0005-0000-0000-000056210000}"/>
    <cellStyle name="Normal-- 5" xfId="4545" xr:uid="{00000000-0005-0000-0000-000057210000}"/>
    <cellStyle name="Normal 5 10" xfId="3925" xr:uid="{00000000-0005-0000-0000-000058210000}"/>
    <cellStyle name="Normal 5 10 2" xfId="3926" xr:uid="{00000000-0005-0000-0000-000059210000}"/>
    <cellStyle name="Normal 5 100" xfId="3927" xr:uid="{00000000-0005-0000-0000-00005A210000}"/>
    <cellStyle name="Normal 5 101" xfId="3928" xr:uid="{00000000-0005-0000-0000-00005B210000}"/>
    <cellStyle name="Normal 5 102" xfId="3929" xr:uid="{00000000-0005-0000-0000-00005C210000}"/>
    <cellStyle name="Normal 5 103" xfId="3930" xr:uid="{00000000-0005-0000-0000-00005D210000}"/>
    <cellStyle name="Normal 5 104" xfId="3931" xr:uid="{00000000-0005-0000-0000-00005E210000}"/>
    <cellStyle name="Normal 5 105" xfId="3932" xr:uid="{00000000-0005-0000-0000-00005F210000}"/>
    <cellStyle name="Normal 5 106" xfId="3933" xr:uid="{00000000-0005-0000-0000-000060210000}"/>
    <cellStyle name="Normal 5 107" xfId="3934" xr:uid="{00000000-0005-0000-0000-000061210000}"/>
    <cellStyle name="Normal 5 108" xfId="3935" xr:uid="{00000000-0005-0000-0000-000062210000}"/>
    <cellStyle name="Normal 5 109" xfId="3936" xr:uid="{00000000-0005-0000-0000-000063210000}"/>
    <cellStyle name="Normal 5 11" xfId="3937" xr:uid="{00000000-0005-0000-0000-000064210000}"/>
    <cellStyle name="Normal 5 11 2" xfId="3938" xr:uid="{00000000-0005-0000-0000-000065210000}"/>
    <cellStyle name="Normal 5 110" xfId="3939" xr:uid="{00000000-0005-0000-0000-000066210000}"/>
    <cellStyle name="Normal 5 111" xfId="3940" xr:uid="{00000000-0005-0000-0000-000067210000}"/>
    <cellStyle name="Normal 5 112" xfId="3941" xr:uid="{00000000-0005-0000-0000-000068210000}"/>
    <cellStyle name="Normal 5 113" xfId="3942" xr:uid="{00000000-0005-0000-0000-000069210000}"/>
    <cellStyle name="Normal 5 12" xfId="3943" xr:uid="{00000000-0005-0000-0000-00006A210000}"/>
    <cellStyle name="Normal 5 12 2" xfId="3944" xr:uid="{00000000-0005-0000-0000-00006B210000}"/>
    <cellStyle name="Normal 5 13" xfId="3945" xr:uid="{00000000-0005-0000-0000-00006C210000}"/>
    <cellStyle name="Normal 5 13 2" xfId="3946" xr:uid="{00000000-0005-0000-0000-00006D210000}"/>
    <cellStyle name="Normal 5 14" xfId="3947" xr:uid="{00000000-0005-0000-0000-00006E210000}"/>
    <cellStyle name="Normal 5 14 2" xfId="3948" xr:uid="{00000000-0005-0000-0000-00006F210000}"/>
    <cellStyle name="Normal 5 15" xfId="3949" xr:uid="{00000000-0005-0000-0000-000070210000}"/>
    <cellStyle name="Normal 5 15 2" xfId="3950" xr:uid="{00000000-0005-0000-0000-000071210000}"/>
    <cellStyle name="Normal 5 16" xfId="3951" xr:uid="{00000000-0005-0000-0000-000072210000}"/>
    <cellStyle name="Normal 5 16 2" xfId="3952" xr:uid="{00000000-0005-0000-0000-000073210000}"/>
    <cellStyle name="Normal 5 17" xfId="3953" xr:uid="{00000000-0005-0000-0000-000074210000}"/>
    <cellStyle name="Normal 5 17 2" xfId="3954" xr:uid="{00000000-0005-0000-0000-000075210000}"/>
    <cellStyle name="Normal 5 18" xfId="3955" xr:uid="{00000000-0005-0000-0000-000076210000}"/>
    <cellStyle name="Normal 5 18 2" xfId="3956" xr:uid="{00000000-0005-0000-0000-000077210000}"/>
    <cellStyle name="Normal 5 19" xfId="3957" xr:uid="{00000000-0005-0000-0000-000078210000}"/>
    <cellStyle name="Normal 5 19 2" xfId="3958" xr:uid="{00000000-0005-0000-0000-000079210000}"/>
    <cellStyle name="Normal 5 2" xfId="74" xr:uid="{00000000-0005-0000-0000-00007A210000}"/>
    <cellStyle name="Normal 5 2 2" xfId="3959" xr:uid="{00000000-0005-0000-0000-00007B210000}"/>
    <cellStyle name="Normal 5 2 3" xfId="3960" xr:uid="{00000000-0005-0000-0000-00007C210000}"/>
    <cellStyle name="Normal 5 2 4" xfId="3961" xr:uid="{00000000-0005-0000-0000-00007D210000}"/>
    <cellStyle name="Normal 5 2 5" xfId="3962" xr:uid="{00000000-0005-0000-0000-00007E210000}"/>
    <cellStyle name="Normal 5 20" xfId="3963" xr:uid="{00000000-0005-0000-0000-00007F210000}"/>
    <cellStyle name="Normal 5 20 2" xfId="3964" xr:uid="{00000000-0005-0000-0000-000080210000}"/>
    <cellStyle name="Normal 5 21" xfId="3965" xr:uid="{00000000-0005-0000-0000-000081210000}"/>
    <cellStyle name="Normal 5 21 2" xfId="3966" xr:uid="{00000000-0005-0000-0000-000082210000}"/>
    <cellStyle name="Normal 5 22" xfId="3967" xr:uid="{00000000-0005-0000-0000-000083210000}"/>
    <cellStyle name="Normal 5 22 2" xfId="3968" xr:uid="{00000000-0005-0000-0000-000084210000}"/>
    <cellStyle name="Normal 5 22 2 2" xfId="3969" xr:uid="{00000000-0005-0000-0000-000085210000}"/>
    <cellStyle name="Normal 5 22 3" xfId="3970" xr:uid="{00000000-0005-0000-0000-000086210000}"/>
    <cellStyle name="Normal 5 22 4" xfId="3971" xr:uid="{00000000-0005-0000-0000-000087210000}"/>
    <cellStyle name="Normal 5 23" xfId="3972" xr:uid="{00000000-0005-0000-0000-000088210000}"/>
    <cellStyle name="Normal 5 23 2" xfId="3973" xr:uid="{00000000-0005-0000-0000-000089210000}"/>
    <cellStyle name="Normal 5 24" xfId="3974" xr:uid="{00000000-0005-0000-0000-00008A210000}"/>
    <cellStyle name="Normal 5 24 2" xfId="3975" xr:uid="{00000000-0005-0000-0000-00008B210000}"/>
    <cellStyle name="Normal 5 25" xfId="3976" xr:uid="{00000000-0005-0000-0000-00008C210000}"/>
    <cellStyle name="Normal 5 25 2" xfId="3977" xr:uid="{00000000-0005-0000-0000-00008D210000}"/>
    <cellStyle name="Normal 5 26" xfId="3978" xr:uid="{00000000-0005-0000-0000-00008E210000}"/>
    <cellStyle name="Normal 5 26 2" xfId="3979" xr:uid="{00000000-0005-0000-0000-00008F210000}"/>
    <cellStyle name="Normal 5 27" xfId="3980" xr:uid="{00000000-0005-0000-0000-000090210000}"/>
    <cellStyle name="Normal 5 27 2" xfId="3981" xr:uid="{00000000-0005-0000-0000-000091210000}"/>
    <cellStyle name="Normal 5 28" xfId="3982" xr:uid="{00000000-0005-0000-0000-000092210000}"/>
    <cellStyle name="Normal 5 28 2" xfId="3983" xr:uid="{00000000-0005-0000-0000-000093210000}"/>
    <cellStyle name="Normal 5 29" xfId="3984" xr:uid="{00000000-0005-0000-0000-000094210000}"/>
    <cellStyle name="Normal 5 29 2" xfId="3985" xr:uid="{00000000-0005-0000-0000-000095210000}"/>
    <cellStyle name="Normal 5 3" xfId="3986" xr:uid="{00000000-0005-0000-0000-000096210000}"/>
    <cellStyle name="Normal 5 3 2" xfId="3987" xr:uid="{00000000-0005-0000-0000-000097210000}"/>
    <cellStyle name="Normal 5 30" xfId="3988" xr:uid="{00000000-0005-0000-0000-000098210000}"/>
    <cellStyle name="Normal 5 30 2" xfId="3989" xr:uid="{00000000-0005-0000-0000-000099210000}"/>
    <cellStyle name="Normal 5 31" xfId="3990" xr:uid="{00000000-0005-0000-0000-00009A210000}"/>
    <cellStyle name="Normal 5 31 2" xfId="3991" xr:uid="{00000000-0005-0000-0000-00009B210000}"/>
    <cellStyle name="Normal 5 32" xfId="3992" xr:uid="{00000000-0005-0000-0000-00009C210000}"/>
    <cellStyle name="Normal 5 32 2" xfId="3993" xr:uid="{00000000-0005-0000-0000-00009D210000}"/>
    <cellStyle name="Normal 5 33" xfId="3994" xr:uid="{00000000-0005-0000-0000-00009E210000}"/>
    <cellStyle name="Normal 5 33 2" xfId="3995" xr:uid="{00000000-0005-0000-0000-00009F210000}"/>
    <cellStyle name="Normal 5 34" xfId="3996" xr:uid="{00000000-0005-0000-0000-0000A0210000}"/>
    <cellStyle name="Normal 5 34 2" xfId="3997" xr:uid="{00000000-0005-0000-0000-0000A1210000}"/>
    <cellStyle name="Normal 5 35" xfId="3998" xr:uid="{00000000-0005-0000-0000-0000A2210000}"/>
    <cellStyle name="Normal 5 35 2" xfId="3999" xr:uid="{00000000-0005-0000-0000-0000A3210000}"/>
    <cellStyle name="Normal 5 36" xfId="4000" xr:uid="{00000000-0005-0000-0000-0000A4210000}"/>
    <cellStyle name="Normal 5 36 2" xfId="4001" xr:uid="{00000000-0005-0000-0000-0000A5210000}"/>
    <cellStyle name="Normal 5 37" xfId="4002" xr:uid="{00000000-0005-0000-0000-0000A6210000}"/>
    <cellStyle name="Normal 5 37 2" xfId="4003" xr:uid="{00000000-0005-0000-0000-0000A7210000}"/>
    <cellStyle name="Normal 5 38" xfId="4004" xr:uid="{00000000-0005-0000-0000-0000A8210000}"/>
    <cellStyle name="Normal 5 39" xfId="4005" xr:uid="{00000000-0005-0000-0000-0000A9210000}"/>
    <cellStyle name="Normal 5 4" xfId="4006" xr:uid="{00000000-0005-0000-0000-0000AA210000}"/>
    <cellStyle name="Normal 5 4 2" xfId="4007" xr:uid="{00000000-0005-0000-0000-0000AB210000}"/>
    <cellStyle name="Normal 5 40" xfId="4008" xr:uid="{00000000-0005-0000-0000-0000AC210000}"/>
    <cellStyle name="Normal 5 41" xfId="4009" xr:uid="{00000000-0005-0000-0000-0000AD210000}"/>
    <cellStyle name="Normal 5 42" xfId="4010" xr:uid="{00000000-0005-0000-0000-0000AE210000}"/>
    <cellStyle name="Normal 5 43" xfId="4011" xr:uid="{00000000-0005-0000-0000-0000AF210000}"/>
    <cellStyle name="Normal 5 44" xfId="4012" xr:uid="{00000000-0005-0000-0000-0000B0210000}"/>
    <cellStyle name="Normal 5 45" xfId="4013" xr:uid="{00000000-0005-0000-0000-0000B1210000}"/>
    <cellStyle name="Normal 5 46" xfId="4014" xr:uid="{00000000-0005-0000-0000-0000B2210000}"/>
    <cellStyle name="Normal 5 47" xfId="4015" xr:uid="{00000000-0005-0000-0000-0000B3210000}"/>
    <cellStyle name="Normal 5 48" xfId="4016" xr:uid="{00000000-0005-0000-0000-0000B4210000}"/>
    <cellStyle name="Normal 5 49" xfId="4017" xr:uid="{00000000-0005-0000-0000-0000B5210000}"/>
    <cellStyle name="Normal 5 5" xfId="4018" xr:uid="{00000000-0005-0000-0000-0000B6210000}"/>
    <cellStyle name="Normal 5 5 2" xfId="4019" xr:uid="{00000000-0005-0000-0000-0000B7210000}"/>
    <cellStyle name="Normal 5 50" xfId="4020" xr:uid="{00000000-0005-0000-0000-0000B8210000}"/>
    <cellStyle name="Normal 5 51" xfId="4021" xr:uid="{00000000-0005-0000-0000-0000B9210000}"/>
    <cellStyle name="Normal 5 52" xfId="4022" xr:uid="{00000000-0005-0000-0000-0000BA210000}"/>
    <cellStyle name="Normal 5 53" xfId="4023" xr:uid="{00000000-0005-0000-0000-0000BB210000}"/>
    <cellStyle name="Normal 5 54" xfId="4024" xr:uid="{00000000-0005-0000-0000-0000BC210000}"/>
    <cellStyle name="Normal 5 55" xfId="4025" xr:uid="{00000000-0005-0000-0000-0000BD210000}"/>
    <cellStyle name="Normal 5 56" xfId="4026" xr:uid="{00000000-0005-0000-0000-0000BE210000}"/>
    <cellStyle name="Normal 5 57" xfId="4027" xr:uid="{00000000-0005-0000-0000-0000BF210000}"/>
    <cellStyle name="Normal 5 58" xfId="4028" xr:uid="{00000000-0005-0000-0000-0000C0210000}"/>
    <cellStyle name="Normal 5 59" xfId="4029" xr:uid="{00000000-0005-0000-0000-0000C1210000}"/>
    <cellStyle name="Normal 5 6" xfId="4030" xr:uid="{00000000-0005-0000-0000-0000C2210000}"/>
    <cellStyle name="Normal 5 6 2" xfId="4031" xr:uid="{00000000-0005-0000-0000-0000C3210000}"/>
    <cellStyle name="Normal 5 60" xfId="4032" xr:uid="{00000000-0005-0000-0000-0000C4210000}"/>
    <cellStyle name="Normal 5 61" xfId="4033" xr:uid="{00000000-0005-0000-0000-0000C5210000}"/>
    <cellStyle name="Normal 5 62" xfId="4034" xr:uid="{00000000-0005-0000-0000-0000C6210000}"/>
    <cellStyle name="Normal 5 63" xfId="4035" xr:uid="{00000000-0005-0000-0000-0000C7210000}"/>
    <cellStyle name="Normal 5 64" xfId="4036" xr:uid="{00000000-0005-0000-0000-0000C8210000}"/>
    <cellStyle name="Normal 5 65" xfId="4037" xr:uid="{00000000-0005-0000-0000-0000C9210000}"/>
    <cellStyle name="Normal 5 66" xfId="4038" xr:uid="{00000000-0005-0000-0000-0000CA210000}"/>
    <cellStyle name="Normal 5 67" xfId="4039" xr:uid="{00000000-0005-0000-0000-0000CB210000}"/>
    <cellStyle name="Normal 5 68" xfId="4040" xr:uid="{00000000-0005-0000-0000-0000CC210000}"/>
    <cellStyle name="Normal 5 69" xfId="4041" xr:uid="{00000000-0005-0000-0000-0000CD210000}"/>
    <cellStyle name="Normal 5 7" xfId="4042" xr:uid="{00000000-0005-0000-0000-0000CE210000}"/>
    <cellStyle name="Normal 5 7 2" xfId="4043" xr:uid="{00000000-0005-0000-0000-0000CF210000}"/>
    <cellStyle name="Normal 5 70" xfId="4044" xr:uid="{00000000-0005-0000-0000-0000D0210000}"/>
    <cellStyle name="Normal 5 71" xfId="4045" xr:uid="{00000000-0005-0000-0000-0000D1210000}"/>
    <cellStyle name="Normal 5 72" xfId="4046" xr:uid="{00000000-0005-0000-0000-0000D2210000}"/>
    <cellStyle name="Normal 5 73" xfId="4047" xr:uid="{00000000-0005-0000-0000-0000D3210000}"/>
    <cellStyle name="Normal 5 74" xfId="4048" xr:uid="{00000000-0005-0000-0000-0000D4210000}"/>
    <cellStyle name="Normal 5 75" xfId="4049" xr:uid="{00000000-0005-0000-0000-0000D5210000}"/>
    <cellStyle name="Normal 5 76" xfId="4050" xr:uid="{00000000-0005-0000-0000-0000D6210000}"/>
    <cellStyle name="Normal 5 77" xfId="4051" xr:uid="{00000000-0005-0000-0000-0000D7210000}"/>
    <cellStyle name="Normal 5 78" xfId="4052" xr:uid="{00000000-0005-0000-0000-0000D8210000}"/>
    <cellStyle name="Normal 5 79" xfId="4053" xr:uid="{00000000-0005-0000-0000-0000D9210000}"/>
    <cellStyle name="Normal 5 8" xfId="4054" xr:uid="{00000000-0005-0000-0000-0000DA210000}"/>
    <cellStyle name="Normal 5 8 2" xfId="4055" xr:uid="{00000000-0005-0000-0000-0000DB210000}"/>
    <cellStyle name="Normal 5 80" xfId="4056" xr:uid="{00000000-0005-0000-0000-0000DC210000}"/>
    <cellStyle name="Normal 5 81" xfId="4057" xr:uid="{00000000-0005-0000-0000-0000DD210000}"/>
    <cellStyle name="Normal 5 82" xfId="4058" xr:uid="{00000000-0005-0000-0000-0000DE210000}"/>
    <cellStyle name="Normal 5 83" xfId="4059" xr:uid="{00000000-0005-0000-0000-0000DF210000}"/>
    <cellStyle name="Normal 5 84" xfId="4060" xr:uid="{00000000-0005-0000-0000-0000E0210000}"/>
    <cellStyle name="Normal 5 85" xfId="4061" xr:uid="{00000000-0005-0000-0000-0000E1210000}"/>
    <cellStyle name="Normal 5 86" xfId="4062" xr:uid="{00000000-0005-0000-0000-0000E2210000}"/>
    <cellStyle name="Normal 5 87" xfId="4063" xr:uid="{00000000-0005-0000-0000-0000E3210000}"/>
    <cellStyle name="Normal 5 88" xfId="4064" xr:uid="{00000000-0005-0000-0000-0000E4210000}"/>
    <cellStyle name="Normal 5 89" xfId="4065" xr:uid="{00000000-0005-0000-0000-0000E5210000}"/>
    <cellStyle name="Normal 5 9" xfId="4066" xr:uid="{00000000-0005-0000-0000-0000E6210000}"/>
    <cellStyle name="Normal 5 9 2" xfId="4067" xr:uid="{00000000-0005-0000-0000-0000E7210000}"/>
    <cellStyle name="Normal 5 90" xfId="4068" xr:uid="{00000000-0005-0000-0000-0000E8210000}"/>
    <cellStyle name="Normal 5 91" xfId="4069" xr:uid="{00000000-0005-0000-0000-0000E9210000}"/>
    <cellStyle name="Normal 5 92" xfId="4070" xr:uid="{00000000-0005-0000-0000-0000EA210000}"/>
    <cellStyle name="Normal 5 93" xfId="4071" xr:uid="{00000000-0005-0000-0000-0000EB210000}"/>
    <cellStyle name="Normal 5 94" xfId="4072" xr:uid="{00000000-0005-0000-0000-0000EC210000}"/>
    <cellStyle name="Normal 5 95" xfId="4073" xr:uid="{00000000-0005-0000-0000-0000ED210000}"/>
    <cellStyle name="Normal 5 96" xfId="4074" xr:uid="{00000000-0005-0000-0000-0000EE210000}"/>
    <cellStyle name="Normal 5 97" xfId="4075" xr:uid="{00000000-0005-0000-0000-0000EF210000}"/>
    <cellStyle name="Normal 5 98" xfId="4076" xr:uid="{00000000-0005-0000-0000-0000F0210000}"/>
    <cellStyle name="Normal 5 99" xfId="4077" xr:uid="{00000000-0005-0000-0000-0000F1210000}"/>
    <cellStyle name="Normal 50" xfId="4078" xr:uid="{00000000-0005-0000-0000-0000F2210000}"/>
    <cellStyle name="Normal 50 2" xfId="4079" xr:uid="{00000000-0005-0000-0000-0000F3210000}"/>
    <cellStyle name="Normal 50 3" xfId="4080" xr:uid="{00000000-0005-0000-0000-0000F4210000}"/>
    <cellStyle name="Normal 50 4" xfId="4081" xr:uid="{00000000-0005-0000-0000-0000F5210000}"/>
    <cellStyle name="Normal 50 5" xfId="4082" xr:uid="{00000000-0005-0000-0000-0000F6210000}"/>
    <cellStyle name="Normal 50 6" xfId="4083" xr:uid="{00000000-0005-0000-0000-0000F7210000}"/>
    <cellStyle name="Normal 50 7" xfId="4084" xr:uid="{00000000-0005-0000-0000-0000F8210000}"/>
    <cellStyle name="Normal 50 8" xfId="4085" xr:uid="{00000000-0005-0000-0000-0000F9210000}"/>
    <cellStyle name="Normal 51" xfId="4086" xr:uid="{00000000-0005-0000-0000-0000FA210000}"/>
    <cellStyle name="Normal 51 2" xfId="4087" xr:uid="{00000000-0005-0000-0000-0000FB210000}"/>
    <cellStyle name="Normal 51 2 2" xfId="4088" xr:uid="{00000000-0005-0000-0000-0000FC210000}"/>
    <cellStyle name="Normal 51 2 2 2" xfId="4089" xr:uid="{00000000-0005-0000-0000-0000FD210000}"/>
    <cellStyle name="Normal 51 2 2 2 2" xfId="4090" xr:uid="{00000000-0005-0000-0000-0000FE210000}"/>
    <cellStyle name="Normal 51 2 2 3" xfId="4091" xr:uid="{00000000-0005-0000-0000-0000FF210000}"/>
    <cellStyle name="Normal 51 2 3" xfId="4092" xr:uid="{00000000-0005-0000-0000-000000220000}"/>
    <cellStyle name="Normal 51 2 3 2" xfId="4093" xr:uid="{00000000-0005-0000-0000-000001220000}"/>
    <cellStyle name="Normal 51 2 4" xfId="4094" xr:uid="{00000000-0005-0000-0000-000002220000}"/>
    <cellStyle name="Normal 51 3" xfId="4095" xr:uid="{00000000-0005-0000-0000-000003220000}"/>
    <cellStyle name="Normal 51 3 2" xfId="4096" xr:uid="{00000000-0005-0000-0000-000004220000}"/>
    <cellStyle name="Normal 51 3 2 2" xfId="4097" xr:uid="{00000000-0005-0000-0000-000005220000}"/>
    <cellStyle name="Normal 51 3 3" xfId="4098" xr:uid="{00000000-0005-0000-0000-000006220000}"/>
    <cellStyle name="Normal 51 4" xfId="4099" xr:uid="{00000000-0005-0000-0000-000007220000}"/>
    <cellStyle name="Normal 51 4 2" xfId="4100" xr:uid="{00000000-0005-0000-0000-000008220000}"/>
    <cellStyle name="Normal 51 5" xfId="4101" xr:uid="{00000000-0005-0000-0000-000009220000}"/>
    <cellStyle name="Normal 51 6" xfId="4102" xr:uid="{00000000-0005-0000-0000-00000A220000}"/>
    <cellStyle name="Normal 51 7" xfId="4103" xr:uid="{00000000-0005-0000-0000-00000B220000}"/>
    <cellStyle name="Normal 51 8" xfId="4104" xr:uid="{00000000-0005-0000-0000-00000C220000}"/>
    <cellStyle name="Normal 52" xfId="4105" xr:uid="{00000000-0005-0000-0000-00000D220000}"/>
    <cellStyle name="Normal 52 2" xfId="4106" xr:uid="{00000000-0005-0000-0000-00000E220000}"/>
    <cellStyle name="Normal 52 2 2" xfId="4107" xr:uid="{00000000-0005-0000-0000-00000F220000}"/>
    <cellStyle name="Normal 52 3" xfId="4108" xr:uid="{00000000-0005-0000-0000-000010220000}"/>
    <cellStyle name="Normal 52 4" xfId="4109" xr:uid="{00000000-0005-0000-0000-000011220000}"/>
    <cellStyle name="Normal 52 5" xfId="4110" xr:uid="{00000000-0005-0000-0000-000012220000}"/>
    <cellStyle name="Normal 52 6" xfId="4111" xr:uid="{00000000-0005-0000-0000-000013220000}"/>
    <cellStyle name="Normal 52 7" xfId="4112" xr:uid="{00000000-0005-0000-0000-000014220000}"/>
    <cellStyle name="Normal 52 8" xfId="4113" xr:uid="{00000000-0005-0000-0000-000015220000}"/>
    <cellStyle name="Normal 53" xfId="4114" xr:uid="{00000000-0005-0000-0000-000016220000}"/>
    <cellStyle name="Normal 53 2" xfId="4115" xr:uid="{00000000-0005-0000-0000-000017220000}"/>
    <cellStyle name="Normal 53 2 2" xfId="4116" xr:uid="{00000000-0005-0000-0000-000018220000}"/>
    <cellStyle name="Normal 53 2 2 2" xfId="4117" xr:uid="{00000000-0005-0000-0000-000019220000}"/>
    <cellStyle name="Normal 53 2 3" xfId="4118" xr:uid="{00000000-0005-0000-0000-00001A220000}"/>
    <cellStyle name="Normal 53 3" xfId="4119" xr:uid="{00000000-0005-0000-0000-00001B220000}"/>
    <cellStyle name="Normal 53 3 2" xfId="4120" xr:uid="{00000000-0005-0000-0000-00001C220000}"/>
    <cellStyle name="Normal 53 4" xfId="4121" xr:uid="{00000000-0005-0000-0000-00001D220000}"/>
    <cellStyle name="Normal 53 5" xfId="4122" xr:uid="{00000000-0005-0000-0000-00001E220000}"/>
    <cellStyle name="Normal 53 6" xfId="4123" xr:uid="{00000000-0005-0000-0000-00001F220000}"/>
    <cellStyle name="Normal 53 7" xfId="4124" xr:uid="{00000000-0005-0000-0000-000020220000}"/>
    <cellStyle name="Normal 53 8" xfId="4125" xr:uid="{00000000-0005-0000-0000-000021220000}"/>
    <cellStyle name="Normal 54" xfId="4126" xr:uid="{00000000-0005-0000-0000-000022220000}"/>
    <cellStyle name="Normal 54 2" xfId="4127" xr:uid="{00000000-0005-0000-0000-000023220000}"/>
    <cellStyle name="Normal 54 3" xfId="4128" xr:uid="{00000000-0005-0000-0000-000024220000}"/>
    <cellStyle name="Normal 54 4" xfId="4129" xr:uid="{00000000-0005-0000-0000-000025220000}"/>
    <cellStyle name="Normal 54 5" xfId="4130" xr:uid="{00000000-0005-0000-0000-000026220000}"/>
    <cellStyle name="Normal 54 6" xfId="4131" xr:uid="{00000000-0005-0000-0000-000027220000}"/>
    <cellStyle name="Normal 54 7" xfId="4132" xr:uid="{00000000-0005-0000-0000-000028220000}"/>
    <cellStyle name="Normal 54 8" xfId="4133" xr:uid="{00000000-0005-0000-0000-000029220000}"/>
    <cellStyle name="Normal 55" xfId="4134" xr:uid="{00000000-0005-0000-0000-00002A220000}"/>
    <cellStyle name="Normal 55 2" xfId="4135" xr:uid="{00000000-0005-0000-0000-00002B220000}"/>
    <cellStyle name="Normal 55 3" xfId="4136" xr:uid="{00000000-0005-0000-0000-00002C220000}"/>
    <cellStyle name="Normal 55 4" xfId="4137" xr:uid="{00000000-0005-0000-0000-00002D220000}"/>
    <cellStyle name="Normal 55 5" xfId="4138" xr:uid="{00000000-0005-0000-0000-00002E220000}"/>
    <cellStyle name="Normal 55 6" xfId="4139" xr:uid="{00000000-0005-0000-0000-00002F220000}"/>
    <cellStyle name="Normal 55 7" xfId="4140" xr:uid="{00000000-0005-0000-0000-000030220000}"/>
    <cellStyle name="Normal 55 8" xfId="4141" xr:uid="{00000000-0005-0000-0000-000031220000}"/>
    <cellStyle name="Normal 56" xfId="4142" xr:uid="{00000000-0005-0000-0000-000032220000}"/>
    <cellStyle name="Normal 56 2" xfId="4143" xr:uid="{00000000-0005-0000-0000-000033220000}"/>
    <cellStyle name="Normal 56 3" xfId="4144" xr:uid="{00000000-0005-0000-0000-000034220000}"/>
    <cellStyle name="Normal 56 4" xfId="4145" xr:uid="{00000000-0005-0000-0000-000035220000}"/>
    <cellStyle name="Normal 56 5" xfId="4146" xr:uid="{00000000-0005-0000-0000-000036220000}"/>
    <cellStyle name="Normal 56 6" xfId="4147" xr:uid="{00000000-0005-0000-0000-000037220000}"/>
    <cellStyle name="Normal 56 7" xfId="4148" xr:uid="{00000000-0005-0000-0000-000038220000}"/>
    <cellStyle name="Normal 56 8" xfId="4149" xr:uid="{00000000-0005-0000-0000-000039220000}"/>
    <cellStyle name="Normal 57" xfId="4150" xr:uid="{00000000-0005-0000-0000-00003A220000}"/>
    <cellStyle name="Normal 57 2" xfId="4151" xr:uid="{00000000-0005-0000-0000-00003B220000}"/>
    <cellStyle name="Normal 57 3" xfId="4152" xr:uid="{00000000-0005-0000-0000-00003C220000}"/>
    <cellStyle name="Normal 57 4" xfId="4153" xr:uid="{00000000-0005-0000-0000-00003D220000}"/>
    <cellStyle name="Normal 57 5" xfId="4154" xr:uid="{00000000-0005-0000-0000-00003E220000}"/>
    <cellStyle name="Normal 57 6" xfId="4155" xr:uid="{00000000-0005-0000-0000-00003F220000}"/>
    <cellStyle name="Normal 57 7" xfId="4156" xr:uid="{00000000-0005-0000-0000-000040220000}"/>
    <cellStyle name="Normal 57 8" xfId="4157" xr:uid="{00000000-0005-0000-0000-000041220000}"/>
    <cellStyle name="Normal 58" xfId="4158" xr:uid="{00000000-0005-0000-0000-000042220000}"/>
    <cellStyle name="Normal 58 2" xfId="4159" xr:uid="{00000000-0005-0000-0000-000043220000}"/>
    <cellStyle name="Normal 58 3" xfId="4160" xr:uid="{00000000-0005-0000-0000-000044220000}"/>
    <cellStyle name="Normal 58 4" xfId="4161" xr:uid="{00000000-0005-0000-0000-000045220000}"/>
    <cellStyle name="Normal 58 5" xfId="4162" xr:uid="{00000000-0005-0000-0000-000046220000}"/>
    <cellStyle name="Normal 58 6" xfId="4163" xr:uid="{00000000-0005-0000-0000-000047220000}"/>
    <cellStyle name="Normal 58 7" xfId="4164" xr:uid="{00000000-0005-0000-0000-000048220000}"/>
    <cellStyle name="Normal 58 8" xfId="4165" xr:uid="{00000000-0005-0000-0000-000049220000}"/>
    <cellStyle name="Normal 59" xfId="4166" xr:uid="{00000000-0005-0000-0000-00004A220000}"/>
    <cellStyle name="Normal 59 2" xfId="4167" xr:uid="{00000000-0005-0000-0000-00004B220000}"/>
    <cellStyle name="Normal 59 3" xfId="4168" xr:uid="{00000000-0005-0000-0000-00004C220000}"/>
    <cellStyle name="Normal 59 4" xfId="4169" xr:uid="{00000000-0005-0000-0000-00004D220000}"/>
    <cellStyle name="Normal 59 5" xfId="4170" xr:uid="{00000000-0005-0000-0000-00004E220000}"/>
    <cellStyle name="Normal 59 6" xfId="4171" xr:uid="{00000000-0005-0000-0000-00004F220000}"/>
    <cellStyle name="Normal 59 7" xfId="4172" xr:uid="{00000000-0005-0000-0000-000050220000}"/>
    <cellStyle name="Normal 59 8" xfId="4173" xr:uid="{00000000-0005-0000-0000-000051220000}"/>
    <cellStyle name="Normal 6" xfId="613" xr:uid="{00000000-0005-0000-0000-000052220000}"/>
    <cellStyle name="Normal-- 6" xfId="4546" xr:uid="{00000000-0005-0000-0000-000053220000}"/>
    <cellStyle name="Normal 6 10" xfId="4174" xr:uid="{00000000-0005-0000-0000-000054220000}"/>
    <cellStyle name="Normal 6 10 2" xfId="4175" xr:uid="{00000000-0005-0000-0000-000055220000}"/>
    <cellStyle name="Normal 6 100" xfId="4176" xr:uid="{00000000-0005-0000-0000-000056220000}"/>
    <cellStyle name="Normal 6 101" xfId="4177" xr:uid="{00000000-0005-0000-0000-000057220000}"/>
    <cellStyle name="Normal 6 102" xfId="4178" xr:uid="{00000000-0005-0000-0000-000058220000}"/>
    <cellStyle name="Normal 6 103" xfId="4179" xr:uid="{00000000-0005-0000-0000-000059220000}"/>
    <cellStyle name="Normal 6 104" xfId="4180" xr:uid="{00000000-0005-0000-0000-00005A220000}"/>
    <cellStyle name="Normal 6 105" xfId="4181" xr:uid="{00000000-0005-0000-0000-00005B220000}"/>
    <cellStyle name="Normal 6 106" xfId="4182" xr:uid="{00000000-0005-0000-0000-00005C220000}"/>
    <cellStyle name="Normal 6 107" xfId="4183" xr:uid="{00000000-0005-0000-0000-00005D220000}"/>
    <cellStyle name="Normal 6 108" xfId="4184" xr:uid="{00000000-0005-0000-0000-00005E220000}"/>
    <cellStyle name="Normal 6 109" xfId="4185" xr:uid="{00000000-0005-0000-0000-00005F220000}"/>
    <cellStyle name="Normal 6 11" xfId="4186" xr:uid="{00000000-0005-0000-0000-000060220000}"/>
    <cellStyle name="Normal 6 11 2" xfId="4187" xr:uid="{00000000-0005-0000-0000-000061220000}"/>
    <cellStyle name="Normal 6 110" xfId="4188" xr:uid="{00000000-0005-0000-0000-000062220000}"/>
    <cellStyle name="Normal 6 111" xfId="4189" xr:uid="{00000000-0005-0000-0000-000063220000}"/>
    <cellStyle name="Normal 6 112" xfId="4190" xr:uid="{00000000-0005-0000-0000-000064220000}"/>
    <cellStyle name="Normal 6 113" xfId="4191" xr:uid="{00000000-0005-0000-0000-000065220000}"/>
    <cellStyle name="Normal 6 114" xfId="4192" xr:uid="{00000000-0005-0000-0000-000066220000}"/>
    <cellStyle name="Normal 6 115" xfId="4193" xr:uid="{00000000-0005-0000-0000-000067220000}"/>
    <cellStyle name="Normal 6 116" xfId="4194" xr:uid="{00000000-0005-0000-0000-000068220000}"/>
    <cellStyle name="Normal 6 117" xfId="4195" xr:uid="{00000000-0005-0000-0000-000069220000}"/>
    <cellStyle name="Normal 6 12" xfId="4196" xr:uid="{00000000-0005-0000-0000-00006A220000}"/>
    <cellStyle name="Normal 6 12 2" xfId="4197" xr:uid="{00000000-0005-0000-0000-00006B220000}"/>
    <cellStyle name="Normal 6 13" xfId="4198" xr:uid="{00000000-0005-0000-0000-00006C220000}"/>
    <cellStyle name="Normal 6 13 2" xfId="4199" xr:uid="{00000000-0005-0000-0000-00006D220000}"/>
    <cellStyle name="Normal 6 14" xfId="4200" xr:uid="{00000000-0005-0000-0000-00006E220000}"/>
    <cellStyle name="Normal 6 14 2" xfId="4201" xr:uid="{00000000-0005-0000-0000-00006F220000}"/>
    <cellStyle name="Normal 6 15" xfId="4202" xr:uid="{00000000-0005-0000-0000-000070220000}"/>
    <cellStyle name="Normal 6 15 2" xfId="4203" xr:uid="{00000000-0005-0000-0000-000071220000}"/>
    <cellStyle name="Normal 6 16" xfId="4204" xr:uid="{00000000-0005-0000-0000-000072220000}"/>
    <cellStyle name="Normal 6 16 2" xfId="4205" xr:uid="{00000000-0005-0000-0000-000073220000}"/>
    <cellStyle name="Normal 6 17" xfId="4206" xr:uid="{00000000-0005-0000-0000-000074220000}"/>
    <cellStyle name="Normal 6 17 2" xfId="4207" xr:uid="{00000000-0005-0000-0000-000075220000}"/>
    <cellStyle name="Normal 6 18" xfId="4208" xr:uid="{00000000-0005-0000-0000-000076220000}"/>
    <cellStyle name="Normal 6 18 2" xfId="4209" xr:uid="{00000000-0005-0000-0000-000077220000}"/>
    <cellStyle name="Normal 6 19" xfId="4210" xr:uid="{00000000-0005-0000-0000-000078220000}"/>
    <cellStyle name="Normal 6 19 2" xfId="4211" xr:uid="{00000000-0005-0000-0000-000079220000}"/>
    <cellStyle name="Normal 6 2" xfId="4212" xr:uid="{00000000-0005-0000-0000-00007A220000}"/>
    <cellStyle name="Normal 6 2 2" xfId="4213" xr:uid="{00000000-0005-0000-0000-00007B220000}"/>
    <cellStyle name="Normal 6 2 3" xfId="4214" xr:uid="{00000000-0005-0000-0000-00007C220000}"/>
    <cellStyle name="Normal 6 2 4" xfId="4215" xr:uid="{00000000-0005-0000-0000-00007D220000}"/>
    <cellStyle name="Normal 6 2 5" xfId="4216" xr:uid="{00000000-0005-0000-0000-00007E220000}"/>
    <cellStyle name="Normal 6 20" xfId="4217" xr:uid="{00000000-0005-0000-0000-00007F220000}"/>
    <cellStyle name="Normal 6 20 2" xfId="4218" xr:uid="{00000000-0005-0000-0000-000080220000}"/>
    <cellStyle name="Normal 6 21" xfId="4219" xr:uid="{00000000-0005-0000-0000-000081220000}"/>
    <cellStyle name="Normal 6 21 2" xfId="4220" xr:uid="{00000000-0005-0000-0000-000082220000}"/>
    <cellStyle name="Normal 6 21 2 2" xfId="4221" xr:uid="{00000000-0005-0000-0000-000083220000}"/>
    <cellStyle name="Normal 6 21 3" xfId="4222" xr:uid="{00000000-0005-0000-0000-000084220000}"/>
    <cellStyle name="Normal 6 21 4" xfId="4223" xr:uid="{00000000-0005-0000-0000-000085220000}"/>
    <cellStyle name="Normal 6 22" xfId="4224" xr:uid="{00000000-0005-0000-0000-000086220000}"/>
    <cellStyle name="Normal 6 22 2" xfId="4225" xr:uid="{00000000-0005-0000-0000-000087220000}"/>
    <cellStyle name="Normal 6 22 2 2" xfId="4226" xr:uid="{00000000-0005-0000-0000-000088220000}"/>
    <cellStyle name="Normal 6 22 3" xfId="4227" xr:uid="{00000000-0005-0000-0000-000089220000}"/>
    <cellStyle name="Normal 6 22 4" xfId="4228" xr:uid="{00000000-0005-0000-0000-00008A220000}"/>
    <cellStyle name="Normal 6 23" xfId="4229" xr:uid="{00000000-0005-0000-0000-00008B220000}"/>
    <cellStyle name="Normal 6 23 2" xfId="4230" xr:uid="{00000000-0005-0000-0000-00008C220000}"/>
    <cellStyle name="Normal 6 24" xfId="4231" xr:uid="{00000000-0005-0000-0000-00008D220000}"/>
    <cellStyle name="Normal 6 24 2" xfId="4232" xr:uid="{00000000-0005-0000-0000-00008E220000}"/>
    <cellStyle name="Normal 6 25" xfId="4233" xr:uid="{00000000-0005-0000-0000-00008F220000}"/>
    <cellStyle name="Normal 6 25 2" xfId="4234" xr:uid="{00000000-0005-0000-0000-000090220000}"/>
    <cellStyle name="Normal 6 26" xfId="4235" xr:uid="{00000000-0005-0000-0000-000091220000}"/>
    <cellStyle name="Normal 6 26 2" xfId="4236" xr:uid="{00000000-0005-0000-0000-000092220000}"/>
    <cellStyle name="Normal 6 27" xfId="4237" xr:uid="{00000000-0005-0000-0000-000093220000}"/>
    <cellStyle name="Normal 6 27 2" xfId="4238" xr:uid="{00000000-0005-0000-0000-000094220000}"/>
    <cellStyle name="Normal 6 28" xfId="4239" xr:uid="{00000000-0005-0000-0000-000095220000}"/>
    <cellStyle name="Normal 6 28 2" xfId="4240" xr:uid="{00000000-0005-0000-0000-000096220000}"/>
    <cellStyle name="Normal 6 29" xfId="4241" xr:uid="{00000000-0005-0000-0000-000097220000}"/>
    <cellStyle name="Normal 6 29 2" xfId="4242" xr:uid="{00000000-0005-0000-0000-000098220000}"/>
    <cellStyle name="Normal 6 3" xfId="4243" xr:uid="{00000000-0005-0000-0000-000099220000}"/>
    <cellStyle name="Normal 6 3 2" xfId="4244" xr:uid="{00000000-0005-0000-0000-00009A220000}"/>
    <cellStyle name="Normal 6 3 3" xfId="4245" xr:uid="{00000000-0005-0000-0000-00009B220000}"/>
    <cellStyle name="Normal 6 3 4" xfId="4246" xr:uid="{00000000-0005-0000-0000-00009C220000}"/>
    <cellStyle name="Normal 6 30" xfId="4247" xr:uid="{00000000-0005-0000-0000-00009D220000}"/>
    <cellStyle name="Normal 6 31" xfId="4248" xr:uid="{00000000-0005-0000-0000-00009E220000}"/>
    <cellStyle name="Normal 6 32" xfId="4249" xr:uid="{00000000-0005-0000-0000-00009F220000}"/>
    <cellStyle name="Normal 6 33" xfId="4250" xr:uid="{00000000-0005-0000-0000-0000A0220000}"/>
    <cellStyle name="Normal 6 34" xfId="4251" xr:uid="{00000000-0005-0000-0000-0000A1220000}"/>
    <cellStyle name="Normal 6 35" xfId="4252" xr:uid="{00000000-0005-0000-0000-0000A2220000}"/>
    <cellStyle name="Normal 6 36" xfId="4253" xr:uid="{00000000-0005-0000-0000-0000A3220000}"/>
    <cellStyle name="Normal 6 37" xfId="4254" xr:uid="{00000000-0005-0000-0000-0000A4220000}"/>
    <cellStyle name="Normal 6 38" xfId="4255" xr:uid="{00000000-0005-0000-0000-0000A5220000}"/>
    <cellStyle name="Normal 6 39" xfId="4256" xr:uid="{00000000-0005-0000-0000-0000A6220000}"/>
    <cellStyle name="Normal 6 4" xfId="4257" xr:uid="{00000000-0005-0000-0000-0000A7220000}"/>
    <cellStyle name="Normal 6 4 2" xfId="4258" xr:uid="{00000000-0005-0000-0000-0000A8220000}"/>
    <cellStyle name="Normal 6 40" xfId="4259" xr:uid="{00000000-0005-0000-0000-0000A9220000}"/>
    <cellStyle name="Normal 6 41" xfId="4260" xr:uid="{00000000-0005-0000-0000-0000AA220000}"/>
    <cellStyle name="Normal 6 42" xfId="4261" xr:uid="{00000000-0005-0000-0000-0000AB220000}"/>
    <cellStyle name="Normal 6 43" xfId="4262" xr:uid="{00000000-0005-0000-0000-0000AC220000}"/>
    <cellStyle name="Normal 6 44" xfId="4263" xr:uid="{00000000-0005-0000-0000-0000AD220000}"/>
    <cellStyle name="Normal 6 45" xfId="4264" xr:uid="{00000000-0005-0000-0000-0000AE220000}"/>
    <cellStyle name="Normal 6 46" xfId="4265" xr:uid="{00000000-0005-0000-0000-0000AF220000}"/>
    <cellStyle name="Normal 6 47" xfId="4266" xr:uid="{00000000-0005-0000-0000-0000B0220000}"/>
    <cellStyle name="Normal 6 48" xfId="4267" xr:uid="{00000000-0005-0000-0000-0000B1220000}"/>
    <cellStyle name="Normal 6 49" xfId="4268" xr:uid="{00000000-0005-0000-0000-0000B2220000}"/>
    <cellStyle name="Normal 6 5" xfId="4269" xr:uid="{00000000-0005-0000-0000-0000B3220000}"/>
    <cellStyle name="Normal 6 5 2" xfId="4270" xr:uid="{00000000-0005-0000-0000-0000B4220000}"/>
    <cellStyle name="Normal 6 50" xfId="4271" xr:uid="{00000000-0005-0000-0000-0000B5220000}"/>
    <cellStyle name="Normal 6 51" xfId="4272" xr:uid="{00000000-0005-0000-0000-0000B6220000}"/>
    <cellStyle name="Normal 6 52" xfId="4273" xr:uid="{00000000-0005-0000-0000-0000B7220000}"/>
    <cellStyle name="Normal 6 53" xfId="4274" xr:uid="{00000000-0005-0000-0000-0000B8220000}"/>
    <cellStyle name="Normal 6 54" xfId="4275" xr:uid="{00000000-0005-0000-0000-0000B9220000}"/>
    <cellStyle name="Normal 6 55" xfId="4276" xr:uid="{00000000-0005-0000-0000-0000BA220000}"/>
    <cellStyle name="Normal 6 56" xfId="4277" xr:uid="{00000000-0005-0000-0000-0000BB220000}"/>
    <cellStyle name="Normal 6 57" xfId="4278" xr:uid="{00000000-0005-0000-0000-0000BC220000}"/>
    <cellStyle name="Normal 6 58" xfId="4279" xr:uid="{00000000-0005-0000-0000-0000BD220000}"/>
    <cellStyle name="Normal 6 59" xfId="4280" xr:uid="{00000000-0005-0000-0000-0000BE220000}"/>
    <cellStyle name="Normal 6 6" xfId="4281" xr:uid="{00000000-0005-0000-0000-0000BF220000}"/>
    <cellStyle name="Normal 6 6 2" xfId="4282" xr:uid="{00000000-0005-0000-0000-0000C0220000}"/>
    <cellStyle name="Normal 6 60" xfId="4283" xr:uid="{00000000-0005-0000-0000-0000C1220000}"/>
    <cellStyle name="Normal 6 61" xfId="4284" xr:uid="{00000000-0005-0000-0000-0000C2220000}"/>
    <cellStyle name="Normal 6 62" xfId="4285" xr:uid="{00000000-0005-0000-0000-0000C3220000}"/>
    <cellStyle name="Normal 6 63" xfId="4286" xr:uid="{00000000-0005-0000-0000-0000C4220000}"/>
    <cellStyle name="Normal 6 64" xfId="4287" xr:uid="{00000000-0005-0000-0000-0000C5220000}"/>
    <cellStyle name="Normal 6 65" xfId="4288" xr:uid="{00000000-0005-0000-0000-0000C6220000}"/>
    <cellStyle name="Normal 6 66" xfId="4289" xr:uid="{00000000-0005-0000-0000-0000C7220000}"/>
    <cellStyle name="Normal 6 67" xfId="4290" xr:uid="{00000000-0005-0000-0000-0000C8220000}"/>
    <cellStyle name="Normal 6 68" xfId="4291" xr:uid="{00000000-0005-0000-0000-0000C9220000}"/>
    <cellStyle name="Normal 6 69" xfId="4292" xr:uid="{00000000-0005-0000-0000-0000CA220000}"/>
    <cellStyle name="Normal 6 7" xfId="4293" xr:uid="{00000000-0005-0000-0000-0000CB220000}"/>
    <cellStyle name="Normal 6 7 2" xfId="4294" xr:uid="{00000000-0005-0000-0000-0000CC220000}"/>
    <cellStyle name="Normal 6 70" xfId="4295" xr:uid="{00000000-0005-0000-0000-0000CD220000}"/>
    <cellStyle name="Normal 6 71" xfId="4296" xr:uid="{00000000-0005-0000-0000-0000CE220000}"/>
    <cellStyle name="Normal 6 72" xfId="4297" xr:uid="{00000000-0005-0000-0000-0000CF220000}"/>
    <cellStyle name="Normal 6 73" xfId="4298" xr:uid="{00000000-0005-0000-0000-0000D0220000}"/>
    <cellStyle name="Normal 6 74" xfId="4299" xr:uid="{00000000-0005-0000-0000-0000D1220000}"/>
    <cellStyle name="Normal 6 75" xfId="4300" xr:uid="{00000000-0005-0000-0000-0000D2220000}"/>
    <cellStyle name="Normal 6 76" xfId="4301" xr:uid="{00000000-0005-0000-0000-0000D3220000}"/>
    <cellStyle name="Normal 6 77" xfId="4302" xr:uid="{00000000-0005-0000-0000-0000D4220000}"/>
    <cellStyle name="Normal 6 78" xfId="4303" xr:uid="{00000000-0005-0000-0000-0000D5220000}"/>
    <cellStyle name="Normal 6 79" xfId="4304" xr:uid="{00000000-0005-0000-0000-0000D6220000}"/>
    <cellStyle name="Normal 6 8" xfId="4305" xr:uid="{00000000-0005-0000-0000-0000D7220000}"/>
    <cellStyle name="Normal 6 8 2" xfId="4306" xr:uid="{00000000-0005-0000-0000-0000D8220000}"/>
    <cellStyle name="Normal 6 80" xfId="4307" xr:uid="{00000000-0005-0000-0000-0000D9220000}"/>
    <cellStyle name="Normal 6 81" xfId="4308" xr:uid="{00000000-0005-0000-0000-0000DA220000}"/>
    <cellStyle name="Normal 6 82" xfId="4309" xr:uid="{00000000-0005-0000-0000-0000DB220000}"/>
    <cellStyle name="Normal 6 83" xfId="4310" xr:uid="{00000000-0005-0000-0000-0000DC220000}"/>
    <cellStyle name="Normal 6 84" xfId="4311" xr:uid="{00000000-0005-0000-0000-0000DD220000}"/>
    <cellStyle name="Normal 6 85" xfId="4312" xr:uid="{00000000-0005-0000-0000-0000DE220000}"/>
    <cellStyle name="Normal 6 86" xfId="4313" xr:uid="{00000000-0005-0000-0000-0000DF220000}"/>
    <cellStyle name="Normal 6 87" xfId="4314" xr:uid="{00000000-0005-0000-0000-0000E0220000}"/>
    <cellStyle name="Normal 6 88" xfId="4315" xr:uid="{00000000-0005-0000-0000-0000E1220000}"/>
    <cellStyle name="Normal 6 89" xfId="4316" xr:uid="{00000000-0005-0000-0000-0000E2220000}"/>
    <cellStyle name="Normal 6 9" xfId="4317" xr:uid="{00000000-0005-0000-0000-0000E3220000}"/>
    <cellStyle name="Normal 6 9 2" xfId="4318" xr:uid="{00000000-0005-0000-0000-0000E4220000}"/>
    <cellStyle name="Normal 6 90" xfId="4319" xr:uid="{00000000-0005-0000-0000-0000E5220000}"/>
    <cellStyle name="Normal 6 91" xfId="4320" xr:uid="{00000000-0005-0000-0000-0000E6220000}"/>
    <cellStyle name="Normal 6 92" xfId="4321" xr:uid="{00000000-0005-0000-0000-0000E7220000}"/>
    <cellStyle name="Normal 6 93" xfId="4322" xr:uid="{00000000-0005-0000-0000-0000E8220000}"/>
    <cellStyle name="Normal 6 94" xfId="4323" xr:uid="{00000000-0005-0000-0000-0000E9220000}"/>
    <cellStyle name="Normal 6 95" xfId="4324" xr:uid="{00000000-0005-0000-0000-0000EA220000}"/>
    <cellStyle name="Normal 6 96" xfId="4325" xr:uid="{00000000-0005-0000-0000-0000EB220000}"/>
    <cellStyle name="Normal 6 97" xfId="4326" xr:uid="{00000000-0005-0000-0000-0000EC220000}"/>
    <cellStyle name="Normal 6 98" xfId="4327" xr:uid="{00000000-0005-0000-0000-0000ED220000}"/>
    <cellStyle name="Normal 6 99" xfId="4328" xr:uid="{00000000-0005-0000-0000-0000EE220000}"/>
    <cellStyle name="Normal 60 2" xfId="4329" xr:uid="{00000000-0005-0000-0000-0000EF220000}"/>
    <cellStyle name="Normal 60 3" xfId="4330" xr:uid="{00000000-0005-0000-0000-0000F0220000}"/>
    <cellStyle name="Normal 60 4" xfId="4331" xr:uid="{00000000-0005-0000-0000-0000F1220000}"/>
    <cellStyle name="Normal 60 5" xfId="4332" xr:uid="{00000000-0005-0000-0000-0000F2220000}"/>
    <cellStyle name="Normal 60 6" xfId="4333" xr:uid="{00000000-0005-0000-0000-0000F3220000}"/>
    <cellStyle name="Normal 60 7" xfId="4334" xr:uid="{00000000-0005-0000-0000-0000F4220000}"/>
    <cellStyle name="Normal 60 8" xfId="4335" xr:uid="{00000000-0005-0000-0000-0000F5220000}"/>
    <cellStyle name="Normal 61 2" xfId="4336" xr:uid="{00000000-0005-0000-0000-0000F6220000}"/>
    <cellStyle name="Normal 61 3" xfId="4337" xr:uid="{00000000-0005-0000-0000-0000F7220000}"/>
    <cellStyle name="Normal 61 4" xfId="4338" xr:uid="{00000000-0005-0000-0000-0000F8220000}"/>
    <cellStyle name="Normal 61 5" xfId="4339" xr:uid="{00000000-0005-0000-0000-0000F9220000}"/>
    <cellStyle name="Normal 61 6" xfId="4340" xr:uid="{00000000-0005-0000-0000-0000FA220000}"/>
    <cellStyle name="Normal 61 7" xfId="4341" xr:uid="{00000000-0005-0000-0000-0000FB220000}"/>
    <cellStyle name="Normal 61 8" xfId="4342" xr:uid="{00000000-0005-0000-0000-0000FC220000}"/>
    <cellStyle name="Normal 62 2" xfId="4343" xr:uid="{00000000-0005-0000-0000-0000FD220000}"/>
    <cellStyle name="Normal 62 3" xfId="4344" xr:uid="{00000000-0005-0000-0000-0000FE220000}"/>
    <cellStyle name="Normal 62 4" xfId="4345" xr:uid="{00000000-0005-0000-0000-0000FF220000}"/>
    <cellStyle name="Normal 62 5" xfId="4346" xr:uid="{00000000-0005-0000-0000-000000230000}"/>
    <cellStyle name="Normal 62 6" xfId="4347" xr:uid="{00000000-0005-0000-0000-000001230000}"/>
    <cellStyle name="Normal 62 7" xfId="4348" xr:uid="{00000000-0005-0000-0000-000002230000}"/>
    <cellStyle name="Normal 62 8" xfId="4349" xr:uid="{00000000-0005-0000-0000-000003230000}"/>
    <cellStyle name="Normal 63 2" xfId="4350" xr:uid="{00000000-0005-0000-0000-000004230000}"/>
    <cellStyle name="Normal 63 3" xfId="4351" xr:uid="{00000000-0005-0000-0000-000005230000}"/>
    <cellStyle name="Normal 63 4" xfId="4352" xr:uid="{00000000-0005-0000-0000-000006230000}"/>
    <cellStyle name="Normal 63 5" xfId="4353" xr:uid="{00000000-0005-0000-0000-000007230000}"/>
    <cellStyle name="Normal 63 6" xfId="4354" xr:uid="{00000000-0005-0000-0000-000008230000}"/>
    <cellStyle name="Normal 63 7" xfId="4355" xr:uid="{00000000-0005-0000-0000-000009230000}"/>
    <cellStyle name="Normal 63 8" xfId="4356" xr:uid="{00000000-0005-0000-0000-00000A230000}"/>
    <cellStyle name="Normal 64 2" xfId="4357" xr:uid="{00000000-0005-0000-0000-00000B230000}"/>
    <cellStyle name="Normal 64 3" xfId="4358" xr:uid="{00000000-0005-0000-0000-00000C230000}"/>
    <cellStyle name="Normal 64 4" xfId="4359" xr:uid="{00000000-0005-0000-0000-00000D230000}"/>
    <cellStyle name="Normal 64 5" xfId="4360" xr:uid="{00000000-0005-0000-0000-00000E230000}"/>
    <cellStyle name="Normal 64 6" xfId="4361" xr:uid="{00000000-0005-0000-0000-00000F230000}"/>
    <cellStyle name="Normal 64 7" xfId="4362" xr:uid="{00000000-0005-0000-0000-000010230000}"/>
    <cellStyle name="Normal 64 8" xfId="4363" xr:uid="{00000000-0005-0000-0000-000011230000}"/>
    <cellStyle name="Normal 65" xfId="4364" xr:uid="{00000000-0005-0000-0000-000012230000}"/>
    <cellStyle name="Normal 65 2" xfId="4365" xr:uid="{00000000-0005-0000-0000-000013230000}"/>
    <cellStyle name="Normal 65 3" xfId="4366" xr:uid="{00000000-0005-0000-0000-000014230000}"/>
    <cellStyle name="Normal 65 4" xfId="4367" xr:uid="{00000000-0005-0000-0000-000015230000}"/>
    <cellStyle name="Normal 65 5" xfId="4368" xr:uid="{00000000-0005-0000-0000-000016230000}"/>
    <cellStyle name="Normal 65 6" xfId="4369" xr:uid="{00000000-0005-0000-0000-000017230000}"/>
    <cellStyle name="Normal 65 7" xfId="4370" xr:uid="{00000000-0005-0000-0000-000018230000}"/>
    <cellStyle name="Normal 65 8" xfId="4371" xr:uid="{00000000-0005-0000-0000-000019230000}"/>
    <cellStyle name="Normal 67 2" xfId="4372" xr:uid="{00000000-0005-0000-0000-00001A230000}"/>
    <cellStyle name="Normal 67 3" xfId="4373" xr:uid="{00000000-0005-0000-0000-00001B230000}"/>
    <cellStyle name="Normal 67 4" xfId="4374" xr:uid="{00000000-0005-0000-0000-00001C230000}"/>
    <cellStyle name="Normal 67 5" xfId="4375" xr:uid="{00000000-0005-0000-0000-00001D230000}"/>
    <cellStyle name="Normal 67 6" xfId="4376" xr:uid="{00000000-0005-0000-0000-00001E230000}"/>
    <cellStyle name="Normal 67 7" xfId="4377" xr:uid="{00000000-0005-0000-0000-00001F230000}"/>
    <cellStyle name="Normal 67 8" xfId="4378" xr:uid="{00000000-0005-0000-0000-000020230000}"/>
    <cellStyle name="Normal 69 2" xfId="4379" xr:uid="{00000000-0005-0000-0000-000021230000}"/>
    <cellStyle name="Normal 69 3" xfId="4380" xr:uid="{00000000-0005-0000-0000-000022230000}"/>
    <cellStyle name="Normal 69 4" xfId="4381" xr:uid="{00000000-0005-0000-0000-000023230000}"/>
    <cellStyle name="Normal 69 5" xfId="4382" xr:uid="{00000000-0005-0000-0000-000024230000}"/>
    <cellStyle name="Normal 69 6" xfId="4383" xr:uid="{00000000-0005-0000-0000-000025230000}"/>
    <cellStyle name="Normal 69 7" xfId="4384" xr:uid="{00000000-0005-0000-0000-000026230000}"/>
    <cellStyle name="Normal 69 8" xfId="4385" xr:uid="{00000000-0005-0000-0000-000027230000}"/>
    <cellStyle name="Normal 7" xfId="4386" xr:uid="{00000000-0005-0000-0000-000028230000}"/>
    <cellStyle name="Normal-- 7" xfId="4547" xr:uid="{00000000-0005-0000-0000-000029230000}"/>
    <cellStyle name="Normal 7 10" xfId="4387" xr:uid="{00000000-0005-0000-0000-00002A230000}"/>
    <cellStyle name="Normal 7 11" xfId="4388" xr:uid="{00000000-0005-0000-0000-00002B230000}"/>
    <cellStyle name="Normal 7 12" xfId="4389" xr:uid="{00000000-0005-0000-0000-00002C230000}"/>
    <cellStyle name="Normal 7 13" xfId="4390" xr:uid="{00000000-0005-0000-0000-00002D230000}"/>
    <cellStyle name="Normal 7 14" xfId="4391" xr:uid="{00000000-0005-0000-0000-00002E230000}"/>
    <cellStyle name="Normal 7 15" xfId="4392" xr:uid="{00000000-0005-0000-0000-00002F230000}"/>
    <cellStyle name="Normal 7 16" xfId="4393" xr:uid="{00000000-0005-0000-0000-000030230000}"/>
    <cellStyle name="Normal 7 17" xfId="4394" xr:uid="{00000000-0005-0000-0000-000031230000}"/>
    <cellStyle name="Normal 7 18" xfId="4395" xr:uid="{00000000-0005-0000-0000-000032230000}"/>
    <cellStyle name="Normal 7 19" xfId="4396" xr:uid="{00000000-0005-0000-0000-000033230000}"/>
    <cellStyle name="Normal 7 2" xfId="4397" xr:uid="{00000000-0005-0000-0000-000034230000}"/>
    <cellStyle name="Normal 7 2 2" xfId="4398" xr:uid="{00000000-0005-0000-0000-000035230000}"/>
    <cellStyle name="Normal 7 2 3" xfId="4399" xr:uid="{00000000-0005-0000-0000-000036230000}"/>
    <cellStyle name="Normal 7 2 4" xfId="4400" xr:uid="{00000000-0005-0000-0000-000037230000}"/>
    <cellStyle name="Normal 7 20" xfId="4401" xr:uid="{00000000-0005-0000-0000-000038230000}"/>
    <cellStyle name="Normal 7 21" xfId="4402" xr:uid="{00000000-0005-0000-0000-000039230000}"/>
    <cellStyle name="Normal 7 22" xfId="4403" xr:uid="{00000000-0005-0000-0000-00003A230000}"/>
    <cellStyle name="Normal 7 23" xfId="4404" xr:uid="{00000000-0005-0000-0000-00003B230000}"/>
    <cellStyle name="Normal 7 24" xfId="4405" xr:uid="{00000000-0005-0000-0000-00003C230000}"/>
    <cellStyle name="Normal 7 25" xfId="4406" xr:uid="{00000000-0005-0000-0000-00003D230000}"/>
    <cellStyle name="Normal 7 26" xfId="4407" xr:uid="{00000000-0005-0000-0000-00003E230000}"/>
    <cellStyle name="Normal 7 27" xfId="4408" xr:uid="{00000000-0005-0000-0000-00003F230000}"/>
    <cellStyle name="Normal 7 28" xfId="4409" xr:uid="{00000000-0005-0000-0000-000040230000}"/>
    <cellStyle name="Normal 7 29" xfId="4410" xr:uid="{00000000-0005-0000-0000-000041230000}"/>
    <cellStyle name="Normal 7 3" xfId="4411" xr:uid="{00000000-0005-0000-0000-000042230000}"/>
    <cellStyle name="Normal 7 30" xfId="4412" xr:uid="{00000000-0005-0000-0000-000043230000}"/>
    <cellStyle name="Normal 7 31" xfId="4413" xr:uid="{00000000-0005-0000-0000-000044230000}"/>
    <cellStyle name="Normal 7 32" xfId="4414" xr:uid="{00000000-0005-0000-0000-000045230000}"/>
    <cellStyle name="Normal 7 33" xfId="4415" xr:uid="{00000000-0005-0000-0000-000046230000}"/>
    <cellStyle name="Normal 7 34" xfId="4416" xr:uid="{00000000-0005-0000-0000-000047230000}"/>
    <cellStyle name="Normal 7 35" xfId="4417" xr:uid="{00000000-0005-0000-0000-000048230000}"/>
    <cellStyle name="Normal 7 36" xfId="4418" xr:uid="{00000000-0005-0000-0000-000049230000}"/>
    <cellStyle name="Normal 7 37" xfId="4419" xr:uid="{00000000-0005-0000-0000-00004A230000}"/>
    <cellStyle name="Normal 7 38" xfId="4420" xr:uid="{00000000-0005-0000-0000-00004B230000}"/>
    <cellStyle name="Normal 7 4" xfId="4421" xr:uid="{00000000-0005-0000-0000-00004C230000}"/>
    <cellStyle name="Normal 7 5" xfId="4422" xr:uid="{00000000-0005-0000-0000-00004D230000}"/>
    <cellStyle name="Normal 7 6" xfId="4423" xr:uid="{00000000-0005-0000-0000-00004E230000}"/>
    <cellStyle name="Normal 7 7" xfId="4424" xr:uid="{00000000-0005-0000-0000-00004F230000}"/>
    <cellStyle name="Normal 7 8" xfId="4425" xr:uid="{00000000-0005-0000-0000-000050230000}"/>
    <cellStyle name="Normal 7 9" xfId="4426" xr:uid="{00000000-0005-0000-0000-000051230000}"/>
    <cellStyle name="Normal 70 2" xfId="4427" xr:uid="{00000000-0005-0000-0000-000052230000}"/>
    <cellStyle name="Normal 70 3" xfId="4428" xr:uid="{00000000-0005-0000-0000-000053230000}"/>
    <cellStyle name="Normal 70 4" xfId="4429" xr:uid="{00000000-0005-0000-0000-000054230000}"/>
    <cellStyle name="Normal 70 5" xfId="4430" xr:uid="{00000000-0005-0000-0000-000055230000}"/>
    <cellStyle name="Normal 70 6" xfId="4431" xr:uid="{00000000-0005-0000-0000-000056230000}"/>
    <cellStyle name="Normal 70 7" xfId="4432" xr:uid="{00000000-0005-0000-0000-000057230000}"/>
    <cellStyle name="Normal 70 8" xfId="4433" xr:uid="{00000000-0005-0000-0000-000058230000}"/>
    <cellStyle name="Normal 71 2" xfId="4434" xr:uid="{00000000-0005-0000-0000-000059230000}"/>
    <cellStyle name="Normal 71 3" xfId="4435" xr:uid="{00000000-0005-0000-0000-00005A230000}"/>
    <cellStyle name="Normal 71 4" xfId="4436" xr:uid="{00000000-0005-0000-0000-00005B230000}"/>
    <cellStyle name="Normal 71 5" xfId="4437" xr:uid="{00000000-0005-0000-0000-00005C230000}"/>
    <cellStyle name="Normal 71 6" xfId="4438" xr:uid="{00000000-0005-0000-0000-00005D230000}"/>
    <cellStyle name="Normal 71 7" xfId="4439" xr:uid="{00000000-0005-0000-0000-00005E230000}"/>
    <cellStyle name="Normal 71 8" xfId="4440" xr:uid="{00000000-0005-0000-0000-00005F230000}"/>
    <cellStyle name="Normal 72 2" xfId="4441" xr:uid="{00000000-0005-0000-0000-000060230000}"/>
    <cellStyle name="Normal 72 3" xfId="4442" xr:uid="{00000000-0005-0000-0000-000061230000}"/>
    <cellStyle name="Normal 72 4" xfId="4443" xr:uid="{00000000-0005-0000-0000-000062230000}"/>
    <cellStyle name="Normal 72 5" xfId="4444" xr:uid="{00000000-0005-0000-0000-000063230000}"/>
    <cellStyle name="Normal 72 6" xfId="4445" xr:uid="{00000000-0005-0000-0000-000064230000}"/>
    <cellStyle name="Normal 72 7" xfId="4446" xr:uid="{00000000-0005-0000-0000-000065230000}"/>
    <cellStyle name="Normal 72 8" xfId="4447" xr:uid="{00000000-0005-0000-0000-000066230000}"/>
    <cellStyle name="Normal 73 2" xfId="4448" xr:uid="{00000000-0005-0000-0000-000067230000}"/>
    <cellStyle name="Normal 73 3" xfId="4449" xr:uid="{00000000-0005-0000-0000-000068230000}"/>
    <cellStyle name="Normal 73 4" xfId="4450" xr:uid="{00000000-0005-0000-0000-000069230000}"/>
    <cellStyle name="Normal 73 5" xfId="4451" xr:uid="{00000000-0005-0000-0000-00006A230000}"/>
    <cellStyle name="Normal 73 6" xfId="4452" xr:uid="{00000000-0005-0000-0000-00006B230000}"/>
    <cellStyle name="Normal 73 7" xfId="4453" xr:uid="{00000000-0005-0000-0000-00006C230000}"/>
    <cellStyle name="Normal 73 8" xfId="4454" xr:uid="{00000000-0005-0000-0000-00006D230000}"/>
    <cellStyle name="Normal 74 2" xfId="4455" xr:uid="{00000000-0005-0000-0000-00006E230000}"/>
    <cellStyle name="Normal 74 3" xfId="4456" xr:uid="{00000000-0005-0000-0000-00006F230000}"/>
    <cellStyle name="Normal 74 4" xfId="4457" xr:uid="{00000000-0005-0000-0000-000070230000}"/>
    <cellStyle name="Normal 74 5" xfId="4458" xr:uid="{00000000-0005-0000-0000-000071230000}"/>
    <cellStyle name="Normal 74 6" xfId="4459" xr:uid="{00000000-0005-0000-0000-000072230000}"/>
    <cellStyle name="Normal 74 7" xfId="4460" xr:uid="{00000000-0005-0000-0000-000073230000}"/>
    <cellStyle name="Normal 74 8" xfId="4461" xr:uid="{00000000-0005-0000-0000-000074230000}"/>
    <cellStyle name="Normal 75 2" xfId="4462" xr:uid="{00000000-0005-0000-0000-000075230000}"/>
    <cellStyle name="Normal 75 3" xfId="4463" xr:uid="{00000000-0005-0000-0000-000076230000}"/>
    <cellStyle name="Normal 75 4" xfId="4464" xr:uid="{00000000-0005-0000-0000-000077230000}"/>
    <cellStyle name="Normal 75 5" xfId="4465" xr:uid="{00000000-0005-0000-0000-000078230000}"/>
    <cellStyle name="Normal 75 6" xfId="4466" xr:uid="{00000000-0005-0000-0000-000079230000}"/>
    <cellStyle name="Normal 75 7" xfId="4467" xr:uid="{00000000-0005-0000-0000-00007A230000}"/>
    <cellStyle name="Normal 75 8" xfId="4468" xr:uid="{00000000-0005-0000-0000-00007B230000}"/>
    <cellStyle name="Normal 76" xfId="4469" xr:uid="{00000000-0005-0000-0000-00007C230000}"/>
    <cellStyle name="Normal 77" xfId="4470" xr:uid="{00000000-0005-0000-0000-00007D230000}"/>
    <cellStyle name="Normal 8" xfId="4471" xr:uid="{00000000-0005-0000-0000-00007E230000}"/>
    <cellStyle name="Normal-- 8" xfId="4548" xr:uid="{00000000-0005-0000-0000-00007F230000}"/>
    <cellStyle name="Normal 8 10" xfId="4472" xr:uid="{00000000-0005-0000-0000-000080230000}"/>
    <cellStyle name="Normal 8 11" xfId="4473" xr:uid="{00000000-0005-0000-0000-000081230000}"/>
    <cellStyle name="Normal 8 12" xfId="4474" xr:uid="{00000000-0005-0000-0000-000082230000}"/>
    <cellStyle name="Normal 8 13" xfId="4475" xr:uid="{00000000-0005-0000-0000-000083230000}"/>
    <cellStyle name="Normal 8 14" xfId="4476" xr:uid="{00000000-0005-0000-0000-000084230000}"/>
    <cellStyle name="Normal 8 15" xfId="4477" xr:uid="{00000000-0005-0000-0000-000085230000}"/>
    <cellStyle name="Normal 8 16" xfId="4478" xr:uid="{00000000-0005-0000-0000-000086230000}"/>
    <cellStyle name="Normal 8 17" xfId="4479" xr:uid="{00000000-0005-0000-0000-000087230000}"/>
    <cellStyle name="Normal 8 18" xfId="4480" xr:uid="{00000000-0005-0000-0000-000088230000}"/>
    <cellStyle name="Normal 8 19" xfId="4481" xr:uid="{00000000-0005-0000-0000-000089230000}"/>
    <cellStyle name="Normal 8 2" xfId="4482" xr:uid="{00000000-0005-0000-0000-00008A230000}"/>
    <cellStyle name="Normal 8 2 2" xfId="4483" xr:uid="{00000000-0005-0000-0000-00008B230000}"/>
    <cellStyle name="Normal 8 2 3" xfId="4484" xr:uid="{00000000-0005-0000-0000-00008C230000}"/>
    <cellStyle name="Normal 8 20" xfId="4485" xr:uid="{00000000-0005-0000-0000-00008D230000}"/>
    <cellStyle name="Normal 8 21" xfId="4486" xr:uid="{00000000-0005-0000-0000-00008E230000}"/>
    <cellStyle name="Normal 8 21 2" xfId="4487" xr:uid="{00000000-0005-0000-0000-00008F230000}"/>
    <cellStyle name="Normal 8 21 2 2" xfId="4488" xr:uid="{00000000-0005-0000-0000-000090230000}"/>
    <cellStyle name="Normal 8 21 2 2 2" xfId="4489" xr:uid="{00000000-0005-0000-0000-000091230000}"/>
    <cellStyle name="Normal 8 21 2 3" xfId="4490" xr:uid="{00000000-0005-0000-0000-000092230000}"/>
    <cellStyle name="Normal 8 21 3" xfId="4491" xr:uid="{00000000-0005-0000-0000-000093230000}"/>
    <cellStyle name="Normal 8 21 3 2" xfId="4492" xr:uid="{00000000-0005-0000-0000-000094230000}"/>
    <cellStyle name="Normal 8 21 4" xfId="4493" xr:uid="{00000000-0005-0000-0000-000095230000}"/>
    <cellStyle name="Normal 8 22" xfId="4494" xr:uid="{00000000-0005-0000-0000-000096230000}"/>
    <cellStyle name="Normal 8 22 2" xfId="4495" xr:uid="{00000000-0005-0000-0000-000097230000}"/>
    <cellStyle name="Normal 8 22 2 2" xfId="4496" xr:uid="{00000000-0005-0000-0000-000098230000}"/>
    <cellStyle name="Normal 8 22 2 2 2" xfId="4497" xr:uid="{00000000-0005-0000-0000-000099230000}"/>
    <cellStyle name="Normal 8 22 2 3" xfId="4498" xr:uid="{00000000-0005-0000-0000-00009A230000}"/>
    <cellStyle name="Normal 8 22 3" xfId="4499" xr:uid="{00000000-0005-0000-0000-00009B230000}"/>
    <cellStyle name="Normal 8 22 3 2" xfId="4500" xr:uid="{00000000-0005-0000-0000-00009C230000}"/>
    <cellStyle name="Normal 8 22 4" xfId="4501" xr:uid="{00000000-0005-0000-0000-00009D230000}"/>
    <cellStyle name="Normal 8 23" xfId="4502" xr:uid="{00000000-0005-0000-0000-00009E230000}"/>
    <cellStyle name="Normal 8 23 2" xfId="4503" xr:uid="{00000000-0005-0000-0000-00009F230000}"/>
    <cellStyle name="Normal 8 23 2 2" xfId="4504" xr:uid="{00000000-0005-0000-0000-0000A0230000}"/>
    <cellStyle name="Normal 8 23 3" xfId="4505" xr:uid="{00000000-0005-0000-0000-0000A1230000}"/>
    <cellStyle name="Normal 8 24" xfId="4506" xr:uid="{00000000-0005-0000-0000-0000A2230000}"/>
    <cellStyle name="Normal 8 24 2" xfId="4507" xr:uid="{00000000-0005-0000-0000-0000A3230000}"/>
    <cellStyle name="Normal 8 25" xfId="4508" xr:uid="{00000000-0005-0000-0000-0000A4230000}"/>
    <cellStyle name="Normal 8 26" xfId="4509" xr:uid="{00000000-0005-0000-0000-0000A5230000}"/>
    <cellStyle name="Normal 8 27" xfId="4510" xr:uid="{00000000-0005-0000-0000-0000A6230000}"/>
    <cellStyle name="Normal 8 28" xfId="4511" xr:uid="{00000000-0005-0000-0000-0000A7230000}"/>
    <cellStyle name="Normal 8 29" xfId="4512" xr:uid="{00000000-0005-0000-0000-0000A8230000}"/>
    <cellStyle name="Normal 8 3" xfId="4513" xr:uid="{00000000-0005-0000-0000-0000A9230000}"/>
    <cellStyle name="Normal 8 3 2" xfId="4514" xr:uid="{00000000-0005-0000-0000-0000AA230000}"/>
    <cellStyle name="Normal 8 30" xfId="4515" xr:uid="{00000000-0005-0000-0000-0000AB230000}"/>
    <cellStyle name="Normal 8 31" xfId="4516" xr:uid="{00000000-0005-0000-0000-0000AC230000}"/>
    <cellStyle name="Normal 8 32" xfId="4517" xr:uid="{00000000-0005-0000-0000-0000AD230000}"/>
    <cellStyle name="Normal 8 33" xfId="4518" xr:uid="{00000000-0005-0000-0000-0000AE230000}"/>
    <cellStyle name="Normal 8 34" xfId="4519" xr:uid="{00000000-0005-0000-0000-0000AF230000}"/>
    <cellStyle name="Normal 8 35" xfId="4520" xr:uid="{00000000-0005-0000-0000-0000B0230000}"/>
    <cellStyle name="Normal 8 36" xfId="4521" xr:uid="{00000000-0005-0000-0000-0000B1230000}"/>
    <cellStyle name="Normal 8 37" xfId="4522" xr:uid="{00000000-0005-0000-0000-0000B2230000}"/>
    <cellStyle name="Normal 8 38" xfId="4523" xr:uid="{00000000-0005-0000-0000-0000B3230000}"/>
    <cellStyle name="Normal 8 39" xfId="4524" xr:uid="{00000000-0005-0000-0000-0000B4230000}"/>
    <cellStyle name="Normal 8 4" xfId="4525" xr:uid="{00000000-0005-0000-0000-0000B5230000}"/>
    <cellStyle name="Normal 8 40" xfId="4526" xr:uid="{00000000-0005-0000-0000-0000B6230000}"/>
    <cellStyle name="Normal 8 41" xfId="4527" xr:uid="{00000000-0005-0000-0000-0000B7230000}"/>
    <cellStyle name="Normal 8 42" xfId="4528" xr:uid="{00000000-0005-0000-0000-0000B8230000}"/>
    <cellStyle name="Normal 8 5" xfId="4529" xr:uid="{00000000-0005-0000-0000-0000B9230000}"/>
    <cellStyle name="Normal 8 6" xfId="4530" xr:uid="{00000000-0005-0000-0000-0000BA230000}"/>
    <cellStyle name="Normal 8 7" xfId="4531" xr:uid="{00000000-0005-0000-0000-0000BB230000}"/>
    <cellStyle name="Normal 8 8" xfId="4532" xr:uid="{00000000-0005-0000-0000-0000BC230000}"/>
    <cellStyle name="Normal 8 9" xfId="4533" xr:uid="{00000000-0005-0000-0000-0000BD230000}"/>
    <cellStyle name="Normal 9" xfId="4534" xr:uid="{00000000-0005-0000-0000-0000BE230000}"/>
    <cellStyle name="Normal 9 2" xfId="4535" xr:uid="{00000000-0005-0000-0000-0000BF230000}"/>
    <cellStyle name="Normal 9 2 2" xfId="4536" xr:uid="{00000000-0005-0000-0000-0000C0230000}"/>
    <cellStyle name="Normal 9 3" xfId="4537" xr:uid="{00000000-0005-0000-0000-0000C1230000}"/>
    <cellStyle name="Normal 9 4" xfId="4538" xr:uid="{00000000-0005-0000-0000-0000C2230000}"/>
    <cellStyle name="Normal 9 5" xfId="4539" xr:uid="{00000000-0005-0000-0000-0000C3230000}"/>
    <cellStyle name="Normal 9 6" xfId="4540" xr:uid="{00000000-0005-0000-0000-0000C4230000}"/>
    <cellStyle name="Normal2" xfId="4549" xr:uid="{00000000-0005-0000-0000-0000C5230000}"/>
    <cellStyle name="Normale_97.98.us" xfId="4550" xr:uid="{00000000-0005-0000-0000-0000C6230000}"/>
    <cellStyle name="NormalGB" xfId="4551" xr:uid="{00000000-0005-0000-0000-0000C7230000}"/>
    <cellStyle name="Normalx" xfId="4552" xr:uid="{00000000-0005-0000-0000-0000C8230000}"/>
    <cellStyle name="Note 2" xfId="56" xr:uid="{00000000-0005-0000-0000-0000C9230000}"/>
    <cellStyle name="Note 2 10" xfId="4553" xr:uid="{00000000-0005-0000-0000-0000CA230000}"/>
    <cellStyle name="Note 2 11" xfId="4554" xr:uid="{00000000-0005-0000-0000-0000CB230000}"/>
    <cellStyle name="Note 2 12" xfId="9749" xr:uid="{00000000-0005-0000-0000-0000CC230000}"/>
    <cellStyle name="Note 2 12 10" xfId="13410" xr:uid="{4D0D1AAA-A1A5-4DD5-A0B3-E66D5558883A}"/>
    <cellStyle name="Note 2 12 10 10" xfId="37133" xr:uid="{C980409B-F4FE-43CE-A7AE-3FB3B2BA9BC8}"/>
    <cellStyle name="Note 2 12 10 11" xfId="39626" xr:uid="{AB3E7CE5-8A40-4E64-B388-1538B173BD50}"/>
    <cellStyle name="Note 2 12 10 12" xfId="42273" xr:uid="{F1DF07F2-3E97-44A6-AB10-D53D9D05D13A}"/>
    <cellStyle name="Note 2 12 10 2" xfId="16431" xr:uid="{ED921C88-907E-47E0-9BD1-46A84043C1F4}"/>
    <cellStyle name="Note 2 12 10 3" xfId="19171" xr:uid="{1E5EB803-3143-45E4-B17F-61A7A61CCD0B}"/>
    <cellStyle name="Note 2 12 10 4" xfId="21845" xr:uid="{0415A8E0-9B25-4FC4-8ABB-5624E6D0C4EB}"/>
    <cellStyle name="Note 2 12 10 5" xfId="24668" xr:uid="{860C6605-5490-47AE-A00F-8486BDC11C88}"/>
    <cellStyle name="Note 2 12 10 6" xfId="27236" xr:uid="{DD37C877-EB25-476F-AF7E-1DFFA074DA85}"/>
    <cellStyle name="Note 2 12 10 7" xfId="29783" xr:uid="{151E0947-3B5E-4BF8-B8CF-62281D864017}"/>
    <cellStyle name="Note 2 12 10 8" xfId="32297" xr:uid="{63C9D152-C2F5-4EC2-9A18-BF515D445A65}"/>
    <cellStyle name="Note 2 12 10 9" xfId="34697" xr:uid="{F1D878C1-9026-4AD2-A9FB-5FD7FBD46A47}"/>
    <cellStyle name="Note 2 12 11" xfId="13465" xr:uid="{81A2C805-5699-4A58-846E-F0F9636DE8D6}"/>
    <cellStyle name="Note 2 12 11 10" xfId="37188" xr:uid="{691B162E-19A9-4E9B-975C-D8C66D413D12}"/>
    <cellStyle name="Note 2 12 11 11" xfId="39681" xr:uid="{A081445F-FF5C-4C2C-BAC3-51B554D6C2E4}"/>
    <cellStyle name="Note 2 12 11 12" xfId="42328" xr:uid="{08D8FC58-9790-41F8-9BE6-734343E1B561}"/>
    <cellStyle name="Note 2 12 11 2" xfId="16486" xr:uid="{C8EA017F-92F4-4B48-ABD3-8C6C66456929}"/>
    <cellStyle name="Note 2 12 11 3" xfId="19226" xr:uid="{1AB1CFDB-7EED-46C6-81BC-A347F5591BFB}"/>
    <cellStyle name="Note 2 12 11 4" xfId="21900" xr:uid="{AF7BB60F-F40A-41A3-BCCB-85D98CA456FE}"/>
    <cellStyle name="Note 2 12 11 5" xfId="24723" xr:uid="{28EB1498-3465-47D5-921B-CA97915C487D}"/>
    <cellStyle name="Note 2 12 11 6" xfId="27291" xr:uid="{76D4ED20-42F6-4A76-8955-E13AE0204B62}"/>
    <cellStyle name="Note 2 12 11 7" xfId="29838" xr:uid="{BD0BBA29-2A92-4ADA-A515-E1B10F8ACF12}"/>
    <cellStyle name="Note 2 12 11 8" xfId="32352" xr:uid="{1854D412-7214-4AC4-82A8-70E19C71988D}"/>
    <cellStyle name="Note 2 12 11 9" xfId="34752" xr:uid="{621DDFD9-5E3E-4EB7-9570-D5304FFA72B7}"/>
    <cellStyle name="Note 2 12 12" xfId="13524" xr:uid="{30E71D6A-E92B-4FEF-83A4-0845F1402E21}"/>
    <cellStyle name="Note 2 12 12 10" xfId="37247" xr:uid="{D9F612FC-63BB-4FF8-81F2-7E29CFB48568}"/>
    <cellStyle name="Note 2 12 12 11" xfId="39740" xr:uid="{CE94AEF3-A79B-43FE-9782-3C540F817FE3}"/>
    <cellStyle name="Note 2 12 12 12" xfId="42387" xr:uid="{49841A5A-E332-48A4-95B2-87381F4E0C0A}"/>
    <cellStyle name="Note 2 12 12 2" xfId="16545" xr:uid="{3A0AE07D-3BFE-4734-BD1A-F4D557CBF29A}"/>
    <cellStyle name="Note 2 12 12 3" xfId="19285" xr:uid="{C8A3D96E-24CC-40EC-AC16-0203B99916AF}"/>
    <cellStyle name="Note 2 12 12 4" xfId="21959" xr:uid="{537ABF13-68AB-45E5-A2CB-AE5108CD4073}"/>
    <cellStyle name="Note 2 12 12 5" xfId="24782" xr:uid="{26A737D9-DB0A-4E4A-8212-D36095692C32}"/>
    <cellStyle name="Note 2 12 12 6" xfId="27350" xr:uid="{FD72D59B-C3B7-4B0C-A88C-87C96C7416BE}"/>
    <cellStyle name="Note 2 12 12 7" xfId="29897" xr:uid="{F07C135D-3D90-4228-91A6-869C90209E36}"/>
    <cellStyle name="Note 2 12 12 8" xfId="32411" xr:uid="{8786075A-63D0-4B17-BA44-611FD95289A3}"/>
    <cellStyle name="Note 2 12 12 9" xfId="34811" xr:uid="{61F37B10-6FC6-45E8-A7E6-0E76244B4238}"/>
    <cellStyle name="Note 2 12 13" xfId="13571" xr:uid="{51C52E20-2FC1-422F-8315-7928240B81DA}"/>
    <cellStyle name="Note 2 12 13 10" xfId="37294" xr:uid="{7F2028D4-4AF8-4F83-AAA2-CA3B47A943B7}"/>
    <cellStyle name="Note 2 12 13 11" xfId="39787" xr:uid="{5477F9A4-012C-4BA2-8DFF-D0BD46243580}"/>
    <cellStyle name="Note 2 12 13 12" xfId="42434" xr:uid="{C10E280C-4BE5-4159-876A-D16E99D9C508}"/>
    <cellStyle name="Note 2 12 13 2" xfId="16592" xr:uid="{1F5C49A0-C75F-451D-ACDD-895E14C31D9A}"/>
    <cellStyle name="Note 2 12 13 3" xfId="19332" xr:uid="{59A96574-2503-45F4-8D15-C9512C4BE70D}"/>
    <cellStyle name="Note 2 12 13 4" xfId="22006" xr:uid="{EECA54BB-34D4-47CD-B3F4-3B9C4E424050}"/>
    <cellStyle name="Note 2 12 13 5" xfId="24829" xr:uid="{50105BDF-AA5A-4F84-8460-9D8A629B9688}"/>
    <cellStyle name="Note 2 12 13 6" xfId="27397" xr:uid="{DF4D53D8-B965-4D32-B01E-A940EA1699BC}"/>
    <cellStyle name="Note 2 12 13 7" xfId="29944" xr:uid="{EF0111D8-331E-4736-B993-E33F6BD585E6}"/>
    <cellStyle name="Note 2 12 13 8" xfId="32458" xr:uid="{4FB37876-0C3E-4DBC-BCCD-F9259EA378BB}"/>
    <cellStyle name="Note 2 12 13 9" xfId="34858" xr:uid="{442E207B-2B4F-4012-BFCB-02F808BFD254}"/>
    <cellStyle name="Note 2 12 14" xfId="13650" xr:uid="{880FF205-64D2-4728-958B-72375FC4CE72}"/>
    <cellStyle name="Note 2 12 14 10" xfId="37373" xr:uid="{E56B7C6F-C6BE-4B1F-9B0D-9572A170F8C5}"/>
    <cellStyle name="Note 2 12 14 11" xfId="39866" xr:uid="{E1609EAD-75BE-4810-AEE6-780D09CA6341}"/>
    <cellStyle name="Note 2 12 14 12" xfId="42513" xr:uid="{FD9EBB06-C317-447B-82A6-A7CEC3217E84}"/>
    <cellStyle name="Note 2 12 14 2" xfId="16671" xr:uid="{E74FDEBA-415B-4AD7-84F5-F0C93536514D}"/>
    <cellStyle name="Note 2 12 14 3" xfId="19411" xr:uid="{B8347DFF-F760-4419-A21E-2B092F9F3D2A}"/>
    <cellStyle name="Note 2 12 14 4" xfId="22085" xr:uid="{A1A19018-3D70-4C4C-8929-4ED9F729EACD}"/>
    <cellStyle name="Note 2 12 14 5" xfId="24908" xr:uid="{D8AF1984-7457-4E22-915D-8C8351202EF8}"/>
    <cellStyle name="Note 2 12 14 6" xfId="27476" xr:uid="{67B3C8D5-31FB-46C0-BF36-2B326A0FB231}"/>
    <cellStyle name="Note 2 12 14 7" xfId="30023" xr:uid="{C7895B77-6670-44AD-8242-B8038562E894}"/>
    <cellStyle name="Note 2 12 14 8" xfId="32537" xr:uid="{E83D5E11-787A-4D1A-8A36-750D9A6C9C4C}"/>
    <cellStyle name="Note 2 12 14 9" xfId="34937" xr:uid="{B8E35E17-5669-4CE5-9DFA-F89BFBC47ECF}"/>
    <cellStyle name="Note 2 12 15" xfId="13216" xr:uid="{43508173-B2AF-470B-8EAF-86DC9F340CAA}"/>
    <cellStyle name="Note 2 12 15 10" xfId="36942" xr:uid="{36B6081F-BBA6-4C6A-8483-1C75EA6D4340}"/>
    <cellStyle name="Note 2 12 15 11" xfId="39434" xr:uid="{AAD6CE58-1592-46B0-A87C-6CEE5FF5D747}"/>
    <cellStyle name="Note 2 12 15 12" xfId="42081" xr:uid="{D58307C8-8186-4C9F-B996-CA0D76C833F9}"/>
    <cellStyle name="Note 2 12 15 2" xfId="16237" xr:uid="{303A2C24-9D5E-4969-BB10-11D81A1135D3}"/>
    <cellStyle name="Note 2 12 15 3" xfId="18978" xr:uid="{32C101F9-AB20-47DC-AA31-68EFCEA44521}"/>
    <cellStyle name="Note 2 12 15 4" xfId="21651" xr:uid="{A38151D9-77AA-41FD-9F30-E5CA2E6A6C49}"/>
    <cellStyle name="Note 2 12 15 5" xfId="24474" xr:uid="{C95864F8-D48D-4322-91A1-3A56BD775ACA}"/>
    <cellStyle name="Note 2 12 15 6" xfId="27042" xr:uid="{4B649004-4E8E-471E-9EFF-B59FA2C4C497}"/>
    <cellStyle name="Note 2 12 15 7" xfId="29589" xr:uid="{D23109BB-F521-4E86-A015-487220CD3261}"/>
    <cellStyle name="Note 2 12 15 8" xfId="32104" xr:uid="{6300003F-1BBF-47D3-B280-9F0ADA435176}"/>
    <cellStyle name="Note 2 12 15 9" xfId="34503" xr:uid="{79A08304-F646-4D90-892A-EDC1E587E75A}"/>
    <cellStyle name="Note 2 12 16" xfId="13730" xr:uid="{ABC904D2-4485-428C-B849-D4120BF65665}"/>
    <cellStyle name="Note 2 12 16 10" xfId="37453" xr:uid="{B5E56FF4-E2BA-4B0E-B7C4-4D6A76C32A07}"/>
    <cellStyle name="Note 2 12 16 11" xfId="39946" xr:uid="{A56CFC21-9D80-417A-BBCE-E5FF5A5281D0}"/>
    <cellStyle name="Note 2 12 16 12" xfId="42593" xr:uid="{D942A372-4CA0-4449-A502-1A91D00CBFA6}"/>
    <cellStyle name="Note 2 12 16 2" xfId="16751" xr:uid="{B98A1254-483F-48A3-836D-FA809FAC13A2}"/>
    <cellStyle name="Note 2 12 16 3" xfId="19491" xr:uid="{87C6B45B-3D75-4C0C-9868-10FB7C42CF0A}"/>
    <cellStyle name="Note 2 12 16 4" xfId="22165" xr:uid="{0204DB7C-207A-41A2-B1AD-096739AB5C44}"/>
    <cellStyle name="Note 2 12 16 5" xfId="24988" xr:uid="{F0F4150F-2704-4762-88CB-7B60B19E2B64}"/>
    <cellStyle name="Note 2 12 16 6" xfId="27556" xr:uid="{41702AB8-8234-4841-A27C-53F38732A320}"/>
    <cellStyle name="Note 2 12 16 7" xfId="30103" xr:uid="{7797B260-B035-42FD-9C26-F663CD441EC8}"/>
    <cellStyle name="Note 2 12 16 8" xfId="32617" xr:uid="{B1D037B8-2A65-479C-8EC9-1DB7C1EA7EDE}"/>
    <cellStyle name="Note 2 12 16 9" xfId="35017" xr:uid="{ECA14B9D-EAB1-4AED-8BBE-E1139E668554}"/>
    <cellStyle name="Note 2 12 17" xfId="13792" xr:uid="{F687A712-13B9-481F-A306-A8ECAC2DAB37}"/>
    <cellStyle name="Note 2 12 17 10" xfId="37515" xr:uid="{7156ED5F-7F93-4D37-ADBA-71FAF0368637}"/>
    <cellStyle name="Note 2 12 17 11" xfId="40008" xr:uid="{8BF3A351-A007-4AFC-8A0C-C0F8D46985B3}"/>
    <cellStyle name="Note 2 12 17 12" xfId="42655" xr:uid="{3858E4D6-6DED-4D4D-BEBB-1F2CC0BCEC2D}"/>
    <cellStyle name="Note 2 12 17 2" xfId="16813" xr:uid="{98DE2CCE-25D0-4B2C-96F4-E56F876E4B87}"/>
    <cellStyle name="Note 2 12 17 3" xfId="19553" xr:uid="{53731440-011C-4E7C-9026-B25AF060819B}"/>
    <cellStyle name="Note 2 12 17 4" xfId="22227" xr:uid="{7DF4404F-4541-443B-9903-538F02A6E9B5}"/>
    <cellStyle name="Note 2 12 17 5" xfId="25050" xr:uid="{4FE4993C-5B36-4F32-97EC-DF5DB6249D22}"/>
    <cellStyle name="Note 2 12 17 6" xfId="27618" xr:uid="{C3997F6F-AAA0-4E0C-A89A-CC9FE6753EBA}"/>
    <cellStyle name="Note 2 12 17 7" xfId="30165" xr:uid="{96174FAD-04E1-47C6-973F-E927F205DA2B}"/>
    <cellStyle name="Note 2 12 17 8" xfId="32679" xr:uid="{6E9080BC-F0DB-4E6A-B701-12109802C034}"/>
    <cellStyle name="Note 2 12 17 9" xfId="35079" xr:uid="{18ADC546-8EA7-4812-B622-9D324EDF3170}"/>
    <cellStyle name="Note 2 12 18" xfId="13315" xr:uid="{B4A0D91C-F4EB-4C36-AD4D-48FBD608679F}"/>
    <cellStyle name="Note 2 12 18 10" xfId="37038" xr:uid="{4BFC0338-212E-4E94-9929-7B9DE990456B}"/>
    <cellStyle name="Note 2 12 18 11" xfId="39531" xr:uid="{30319A17-03B6-481D-807F-5936B8D2B4F4}"/>
    <cellStyle name="Note 2 12 18 12" xfId="42178" xr:uid="{0965D911-DA6F-4F30-A3F8-F1A6BC25C74A}"/>
    <cellStyle name="Note 2 12 18 2" xfId="16336" xr:uid="{157A9269-BD4C-49DE-9BBC-BB28DF3B4983}"/>
    <cellStyle name="Note 2 12 18 3" xfId="19076" xr:uid="{63554A23-08CD-48BE-8D32-8D3AB073A736}"/>
    <cellStyle name="Note 2 12 18 4" xfId="21750" xr:uid="{BFA4FED3-A951-4212-95FC-BA6F01C06A16}"/>
    <cellStyle name="Note 2 12 18 5" xfId="24573" xr:uid="{9A64AB01-5229-4C49-8CB9-21CA951FC348}"/>
    <cellStyle name="Note 2 12 18 6" xfId="27141" xr:uid="{E065875B-9977-4152-A316-F677DEC91AD4}"/>
    <cellStyle name="Note 2 12 18 7" xfId="29688" xr:uid="{54B70496-30DA-4A7F-BB1F-6D6324E3BA90}"/>
    <cellStyle name="Note 2 12 18 8" xfId="32202" xr:uid="{A0BC9232-2906-4BD8-BEE1-1AB88B315B1C}"/>
    <cellStyle name="Note 2 12 18 9" xfId="34602" xr:uid="{D241FD95-E45D-4046-B264-D60A35A6B286}"/>
    <cellStyle name="Note 2 12 19" xfId="13287" xr:uid="{D91FF4A9-3E35-4700-94A0-5693BB39F972}"/>
    <cellStyle name="Note 2 12 19 10" xfId="37012" xr:uid="{2963C378-767D-4F04-99B3-F5EF68B3AA55}"/>
    <cellStyle name="Note 2 12 19 11" xfId="39504" xr:uid="{8A58FABE-4413-40DA-B76C-D0492E405B02}"/>
    <cellStyle name="Note 2 12 19 12" xfId="42151" xr:uid="{35FBC26A-DD4F-4B33-BB20-DE18C408E885}"/>
    <cellStyle name="Note 2 12 19 2" xfId="16308" xr:uid="{43C0E21D-CF9B-4374-9867-B26B5288ECBB}"/>
    <cellStyle name="Note 2 12 19 3" xfId="19049" xr:uid="{EA2AD73E-FECE-4A76-8D33-522F6C062513}"/>
    <cellStyle name="Note 2 12 19 4" xfId="21722" xr:uid="{E157C9F5-7935-4484-8E6E-E2DB11F1E929}"/>
    <cellStyle name="Note 2 12 19 5" xfId="24545" xr:uid="{28CE02B5-2889-4004-9FE4-F4B8F3262C56}"/>
    <cellStyle name="Note 2 12 19 6" xfId="27113" xr:uid="{70C2B7E8-B6D1-4653-AFCE-FBBBBE2373A9}"/>
    <cellStyle name="Note 2 12 19 7" xfId="29660" xr:uid="{00CDE9EF-55E2-4E45-822F-3D53309B0105}"/>
    <cellStyle name="Note 2 12 19 8" xfId="32175" xr:uid="{C5BB9FE7-60BC-42FE-BB83-DF99BE67B1E0}"/>
    <cellStyle name="Note 2 12 19 9" xfId="34574" xr:uid="{CD575D59-1578-4F27-9FBB-65CBF6253A0C}"/>
    <cellStyle name="Note 2 12 2" xfId="11793" xr:uid="{3A56AE2A-D6E8-4382-8DD8-4FE98D09D033}"/>
    <cellStyle name="Note 2 12 2 10" xfId="35727" xr:uid="{8E412882-90FD-45EA-BC98-29508530B97F}"/>
    <cellStyle name="Note 2 12 2 11" xfId="38169" xr:uid="{228CCFC1-0251-47D5-96D7-29A224F60A3A}"/>
    <cellStyle name="Note 2 12 2 12" xfId="40765" xr:uid="{CD0CA12D-04C4-468C-B6D4-50304AF5F3AE}"/>
    <cellStyle name="Note 2 12 2 2" xfId="14846" xr:uid="{C0E18956-6450-4D41-9A24-12958CEE4C24}"/>
    <cellStyle name="Note 2 12 2 3" xfId="17620" xr:uid="{3FCED855-900A-4FF1-8FD0-B2A0BF7BE693}"/>
    <cellStyle name="Note 2 12 2 4" xfId="20243" xr:uid="{2A020A96-240A-49AA-A206-83346355B05B}"/>
    <cellStyle name="Note 2 12 2 5" xfId="23102" xr:uid="{71F1A4A3-959B-4CD1-BDDA-24A12E8D0D20}"/>
    <cellStyle name="Note 2 12 2 6" xfId="25661" xr:uid="{C8E4E179-B58A-4050-81BD-5F0CE277100D}"/>
    <cellStyle name="Note 2 12 2 7" xfId="28262" xr:uid="{AC004AA5-0083-4F34-8787-BCBDF7624B0B}"/>
    <cellStyle name="Note 2 12 2 8" xfId="30937" xr:uid="{3D026AE4-4286-4228-BEBE-041DC32E31A2}"/>
    <cellStyle name="Note 2 12 2 9" xfId="33336" xr:uid="{155DDBDC-3166-450F-9282-856E7DFAAFC4}"/>
    <cellStyle name="Note 2 12 20" xfId="14000" xr:uid="{E15E8303-E7D1-4955-B21C-00FC59CAF91C}"/>
    <cellStyle name="Note 2 12 20 10" xfId="37723" xr:uid="{4287212F-1DC5-4CD0-BFB8-33783E237E31}"/>
    <cellStyle name="Note 2 12 20 11" xfId="40216" xr:uid="{FFC8B774-D41F-4D2A-A210-63B0AABCC683}"/>
    <cellStyle name="Note 2 12 20 12" xfId="42863" xr:uid="{2943E2E1-6EE9-424C-BA88-947DB6B70D97}"/>
    <cellStyle name="Note 2 12 20 2" xfId="17021" xr:uid="{084C856D-4095-4413-8330-BDC854844A5E}"/>
    <cellStyle name="Note 2 12 20 3" xfId="19761" xr:uid="{A4F94658-46A0-4C19-8EF0-0E0A556CEDDB}"/>
    <cellStyle name="Note 2 12 20 4" xfId="22435" xr:uid="{982AB4A4-844F-4BB9-AEDC-03EB956D2647}"/>
    <cellStyle name="Note 2 12 20 5" xfId="25258" xr:uid="{1F5E6097-D2CE-421E-9BE8-5B014CC81E67}"/>
    <cellStyle name="Note 2 12 20 6" xfId="27826" xr:uid="{AFD4087B-03C5-4881-91ED-181A0BFD779A}"/>
    <cellStyle name="Note 2 12 20 7" xfId="30373" xr:uid="{68C2F96B-1FB9-4833-BF4C-05510C5B2517}"/>
    <cellStyle name="Note 2 12 20 8" xfId="32887" xr:uid="{1B11D799-06D1-4C1E-A936-BA9172E8D24A}"/>
    <cellStyle name="Note 2 12 20 9" xfId="35287" xr:uid="{24D984A5-A075-48E2-90EB-D0A23D3DA85A}"/>
    <cellStyle name="Note 2 12 21" xfId="14028" xr:uid="{5227FC1F-0154-49C6-9FBE-4E7B13D0D8B3}"/>
    <cellStyle name="Note 2 12 21 10" xfId="37751" xr:uid="{481C6DB4-7625-4A71-B005-548C8D4C79E0}"/>
    <cellStyle name="Note 2 12 21 11" xfId="40244" xr:uid="{E8290A39-9E33-427C-B6D5-11254496571C}"/>
    <cellStyle name="Note 2 12 21 12" xfId="42891" xr:uid="{75CF8149-084A-4A14-B21C-E69388C525DA}"/>
    <cellStyle name="Note 2 12 21 2" xfId="17049" xr:uid="{AC584B11-A219-4FEE-8F62-020611227C35}"/>
    <cellStyle name="Note 2 12 21 3" xfId="19789" xr:uid="{D898E133-144D-4227-94CC-BA7927F16481}"/>
    <cellStyle name="Note 2 12 21 4" xfId="22463" xr:uid="{F892E356-EFFF-49A0-B754-6899BDE2811A}"/>
    <cellStyle name="Note 2 12 21 5" xfId="25286" xr:uid="{E4BD058F-4567-4D00-9644-7CAE24F1D493}"/>
    <cellStyle name="Note 2 12 21 6" xfId="27854" xr:uid="{2992E950-0C3B-40FF-A832-AE73CE990ACA}"/>
    <cellStyle name="Note 2 12 21 7" xfId="30401" xr:uid="{7D973439-3AE9-4387-A2FB-A698CB3F5497}"/>
    <cellStyle name="Note 2 12 21 8" xfId="32915" xr:uid="{77733C48-EFD9-44A9-A81D-9762EA30C077}"/>
    <cellStyle name="Note 2 12 21 9" xfId="35315" xr:uid="{B75BD20A-8982-4D2A-8E94-E4775B0DCDD6}"/>
    <cellStyle name="Note 2 12 22" xfId="13687" xr:uid="{557E45AD-5EB7-4B5A-9AFB-EF44DBDC7882}"/>
    <cellStyle name="Note 2 12 22 10" xfId="37410" xr:uid="{B8E9F3A8-A6D8-4482-B818-08D0E656508F}"/>
    <cellStyle name="Note 2 12 22 11" xfId="39903" xr:uid="{8085FDDF-869E-4C9D-9C64-4A40320F873A}"/>
    <cellStyle name="Note 2 12 22 12" xfId="42550" xr:uid="{E7B59D75-C303-48EB-B542-E20787205B8D}"/>
    <cellStyle name="Note 2 12 22 2" xfId="16708" xr:uid="{B772685F-8805-4C83-B9D9-B2D7449D4CB1}"/>
    <cellStyle name="Note 2 12 22 3" xfId="19448" xr:uid="{CD88A644-D884-4FF0-895A-4B63B41DAB87}"/>
    <cellStyle name="Note 2 12 22 4" xfId="22122" xr:uid="{746BB029-7199-465F-91A6-936E835979D1}"/>
    <cellStyle name="Note 2 12 22 5" xfId="24945" xr:uid="{4A5F7389-DAA5-4F84-A9C5-AFFF120883B6}"/>
    <cellStyle name="Note 2 12 22 6" xfId="27513" xr:uid="{69ED4CB8-6968-44B8-99FD-59D9BB2A5EC3}"/>
    <cellStyle name="Note 2 12 22 7" xfId="30060" xr:uid="{490ED484-1C16-4464-8CDB-4BF645055389}"/>
    <cellStyle name="Note 2 12 22 8" xfId="32574" xr:uid="{EDF63068-EC22-439F-AAE9-05B02981C17C}"/>
    <cellStyle name="Note 2 12 22 9" xfId="34974" xr:uid="{0349888E-0D25-497E-ADF7-991D699D7CF8}"/>
    <cellStyle name="Note 2 12 23" xfId="14148" xr:uid="{33B7ADD2-8CB4-4804-87F5-2FF2CC5B46FA}"/>
    <cellStyle name="Note 2 12 23 10" xfId="37871" xr:uid="{F4954EEF-5C26-4C70-A612-72507418091D}"/>
    <cellStyle name="Note 2 12 23 11" xfId="40364" xr:uid="{77367BDB-F4CA-4402-8106-88AF681C2A87}"/>
    <cellStyle name="Note 2 12 23 12" xfId="43011" xr:uid="{130CF654-F36F-4F44-AEDF-43C07C586261}"/>
    <cellStyle name="Note 2 12 23 2" xfId="17169" xr:uid="{2C3CD952-900C-42E8-BC25-04ECEE1C9386}"/>
    <cellStyle name="Note 2 12 23 3" xfId="19909" xr:uid="{999C4B8C-1BD7-41F7-9AE8-49ACFD8FAD1C}"/>
    <cellStyle name="Note 2 12 23 4" xfId="22583" xr:uid="{08F5383B-556B-43A7-AD5B-C44F1EB451A9}"/>
    <cellStyle name="Note 2 12 23 5" xfId="25406" xr:uid="{A66DCDA5-F549-47F0-A0EC-2C2BED25B5A9}"/>
    <cellStyle name="Note 2 12 23 6" xfId="27974" xr:uid="{39A40ED9-6E3E-4CCE-B858-2D9B67896230}"/>
    <cellStyle name="Note 2 12 23 7" xfId="30521" xr:uid="{F207B92C-46E5-45FA-B12B-E88B324C0843}"/>
    <cellStyle name="Note 2 12 23 8" xfId="33035" xr:uid="{57E967A4-D916-4FA8-9887-9E07E1C5D8B9}"/>
    <cellStyle name="Note 2 12 23 9" xfId="35435" xr:uid="{113B1945-756F-463A-B6E2-D565B446C7B1}"/>
    <cellStyle name="Note 2 12 24" xfId="14194" xr:uid="{0B7A04CD-E598-4690-9C55-206AC856BF55}"/>
    <cellStyle name="Note 2 12 24 10" xfId="37917" xr:uid="{CB5DDE1E-60F2-4A13-B8C1-D9929675AE28}"/>
    <cellStyle name="Note 2 12 24 11" xfId="40410" xr:uid="{7EFB32D8-F885-414B-9524-D44B2A411829}"/>
    <cellStyle name="Note 2 12 24 12" xfId="43057" xr:uid="{401B4330-DBD6-4CDC-B986-CF1A9665705F}"/>
    <cellStyle name="Note 2 12 24 2" xfId="17215" xr:uid="{D1F3552D-81D2-4896-81FF-5E08253CFF6C}"/>
    <cellStyle name="Note 2 12 24 3" xfId="19955" xr:uid="{5D317EF1-F151-4570-8592-F35C551F7C29}"/>
    <cellStyle name="Note 2 12 24 4" xfId="22629" xr:uid="{C75E14CE-44F8-4073-9CC1-267B61E569C4}"/>
    <cellStyle name="Note 2 12 24 5" xfId="25452" xr:uid="{388A1968-35D6-469F-9020-A32F0357AC92}"/>
    <cellStyle name="Note 2 12 24 6" xfId="28020" xr:uid="{CB3A0800-8653-4CF7-8A9A-1A9F8CEC2677}"/>
    <cellStyle name="Note 2 12 24 7" xfId="30567" xr:uid="{2087AAC3-6E83-4444-AD08-E34D23E91810}"/>
    <cellStyle name="Note 2 12 24 8" xfId="33081" xr:uid="{E5E4E111-7DFC-4754-B102-F1CE81A863CD}"/>
    <cellStyle name="Note 2 12 24 9" xfId="35481" xr:uid="{67EF4EA3-18F0-4676-A4B5-CBFC171C4F1D}"/>
    <cellStyle name="Note 2 12 25" xfId="14257" xr:uid="{1B2A3A10-F7C6-4812-B367-21D9A33FA6EE}"/>
    <cellStyle name="Note 2 12 25 10" xfId="37969" xr:uid="{B4ED41F9-F8A1-4811-B53A-F77E2E699F4C}"/>
    <cellStyle name="Note 2 12 25 11" xfId="40461" xr:uid="{93EA6E55-2606-431B-83B7-B18150775374}"/>
    <cellStyle name="Note 2 12 25 12" xfId="43109" xr:uid="{E03448C8-3E35-4152-A813-F512D91A9182}"/>
    <cellStyle name="Note 2 12 25 2" xfId="17278" xr:uid="{BC63E97A-9270-45DC-8B9F-4AFC3C54D9BF}"/>
    <cellStyle name="Note 2 12 25 3" xfId="20017" xr:uid="{4DF9BB73-4BA5-4429-944F-5202D9A5596B}"/>
    <cellStyle name="Note 2 12 25 4" xfId="22690" xr:uid="{FEB07102-7913-4FDF-9FC3-E9AB7982488E}"/>
    <cellStyle name="Note 2 12 25 5" xfId="25504" xr:uid="{CA8CD8B2-0B35-44FA-B4C7-B47E3811B8A3}"/>
    <cellStyle name="Note 2 12 25 6" xfId="28073" xr:uid="{39688989-1E70-4CFD-86F0-6883D87F9B1E}"/>
    <cellStyle name="Note 2 12 25 7" xfId="30619" xr:uid="{F402871F-73A6-4FE8-BADA-BF5E123798CE}"/>
    <cellStyle name="Note 2 12 25 8" xfId="33133" xr:uid="{883E5794-4DD3-4C2E-9D34-659F5DEF1D8A}"/>
    <cellStyle name="Note 2 12 25 9" xfId="35532" xr:uid="{267A0234-DED1-4571-91FC-03F0237A9DF7}"/>
    <cellStyle name="Note 2 12 3" xfId="11822" xr:uid="{EC7E46C4-45CD-4D99-91D7-CFA9DB12D3B2}"/>
    <cellStyle name="Note 2 12 3 10" xfId="35756" xr:uid="{FCD24A56-B199-4165-B9B9-97E39F65AEBE}"/>
    <cellStyle name="Note 2 12 3 11" xfId="38198" xr:uid="{56E2DF35-1B52-487F-8620-11E9AFA4DE7C}"/>
    <cellStyle name="Note 2 12 3 12" xfId="40794" xr:uid="{68782B66-3E8D-4FB5-98A4-E48381DFE272}"/>
    <cellStyle name="Note 2 12 3 2" xfId="14875" xr:uid="{2D537DAC-F551-4CBF-B48E-6EFC697D2351}"/>
    <cellStyle name="Note 2 12 3 3" xfId="17649" xr:uid="{2AAC6337-ECF2-41FF-9862-10E7B5B7E669}"/>
    <cellStyle name="Note 2 12 3 4" xfId="20272" xr:uid="{D74ED4B2-3C0C-47D2-8A16-93F8A9AE662E}"/>
    <cellStyle name="Note 2 12 3 5" xfId="23131" xr:uid="{298903D2-109E-49F9-A7FA-B9124286214A}"/>
    <cellStyle name="Note 2 12 3 6" xfId="25690" xr:uid="{9913E4A4-FC70-4368-B133-EFA879383B4B}"/>
    <cellStyle name="Note 2 12 3 7" xfId="28291" xr:uid="{A270E34A-1AD8-4C3D-987A-FE0C21752ADE}"/>
    <cellStyle name="Note 2 12 3 8" xfId="30966" xr:uid="{99DF1BB9-D8EC-43D9-8B67-D10F4578BC11}"/>
    <cellStyle name="Note 2 12 3 9" xfId="33365" xr:uid="{B134B6D5-0A61-4121-83FC-15E63782DE67}"/>
    <cellStyle name="Note 2 12 4" xfId="11854" xr:uid="{F8FFE2AD-E738-4348-BD96-5FF2901CBCCB}"/>
    <cellStyle name="Note 2 12 4 10" xfId="35786" xr:uid="{5881EB74-A512-4752-A341-8D60C7458974}"/>
    <cellStyle name="Note 2 12 4 11" xfId="38228" xr:uid="{5D76B392-A612-473A-8D14-E8AB99A8FB34}"/>
    <cellStyle name="Note 2 12 4 12" xfId="40824" xr:uid="{402BF84C-E2B9-4F54-9FDF-4E33BC4C9D98}"/>
    <cellStyle name="Note 2 12 4 2" xfId="14907" xr:uid="{DCE2CA95-DD4C-4EB9-ADFA-4748DD6547FC}"/>
    <cellStyle name="Note 2 12 4 3" xfId="17680" xr:uid="{9A3ABBBD-C256-49D0-A0EA-2231FACA8574}"/>
    <cellStyle name="Note 2 12 4 4" xfId="20303" xr:uid="{5512CF49-72DC-495E-9970-E100356209DF}"/>
    <cellStyle name="Note 2 12 4 5" xfId="23163" xr:uid="{74701206-A9CF-47BD-AA1B-BF88C7257F58}"/>
    <cellStyle name="Note 2 12 4 6" xfId="25720" xr:uid="{31CB5D44-A5A8-4BB7-8998-12209210A939}"/>
    <cellStyle name="Note 2 12 4 7" xfId="28321" xr:uid="{6FC3DFFB-B935-460B-8F77-9A2F710E29BA}"/>
    <cellStyle name="Note 2 12 4 8" xfId="30996" xr:uid="{B466E678-12CF-4419-98F5-80AF668CFB0E}"/>
    <cellStyle name="Note 2 12 4 9" xfId="33395" xr:uid="{C0229BD3-FE8A-4939-B304-FCDAF749221C}"/>
    <cellStyle name="Note 2 12 5" xfId="11715" xr:uid="{FCE6987F-CEAF-4BAD-A452-A9578616DB90}"/>
    <cellStyle name="Note 2 12 5 10" xfId="35661" xr:uid="{CFA17A5E-1D17-497A-9E35-13A2D821708C}"/>
    <cellStyle name="Note 2 12 5 11" xfId="38095" xr:uid="{F2CF0B1D-15AC-4462-A889-7CAD407FEB8A}"/>
    <cellStyle name="Note 2 12 5 12" xfId="40687" xr:uid="{7ABB927D-391D-418B-BAD0-4C21CF52B17A}"/>
    <cellStyle name="Note 2 12 5 2" xfId="14768" xr:uid="{CC053E63-308A-4AFF-929F-BF617198640E}"/>
    <cellStyle name="Note 2 12 5 3" xfId="17542" xr:uid="{32CCE8D9-5F9B-458B-8474-A9C4A22106C5}"/>
    <cellStyle name="Note 2 12 5 4" xfId="20165" xr:uid="{ABD02F9B-2BA5-44A7-9614-65C6BA8F7B1D}"/>
    <cellStyle name="Note 2 12 5 5" xfId="23025" xr:uid="{941EA12E-4EFE-48F0-A1B4-7F1903F48F2C}"/>
    <cellStyle name="Note 2 12 5 6" xfId="25583" xr:uid="{913A958D-3681-4F71-BF83-CADA1DDF61A3}"/>
    <cellStyle name="Note 2 12 5 7" xfId="28188" xr:uid="{95F340E4-6766-453A-BA45-C22E5AE24B1A}"/>
    <cellStyle name="Note 2 12 5 8" xfId="30859" xr:uid="{5DD99DA0-6CF7-4CCD-9225-5CE5EEE32EE7}"/>
    <cellStyle name="Note 2 12 5 9" xfId="33258" xr:uid="{B2819BB2-DEBC-447B-A2AF-F2FB7209A453}"/>
    <cellStyle name="Note 2 12 6" xfId="11929" xr:uid="{8D773D2F-EA95-46DD-8968-B215CE0A5565}"/>
    <cellStyle name="Note 2 12 6 10" xfId="35861" xr:uid="{A887CFEE-066E-4CC4-9F60-880FD5882C95}"/>
    <cellStyle name="Note 2 12 6 11" xfId="38303" xr:uid="{DD41856C-A4D9-490F-9DAB-F3DCC3FFF8EF}"/>
    <cellStyle name="Note 2 12 6 12" xfId="40899" xr:uid="{38B96DA8-8763-42C3-9AD0-FAB913E4F0D8}"/>
    <cellStyle name="Note 2 12 6 2" xfId="14982" xr:uid="{AC1E4AE0-09A6-4339-8806-9C13D0B3D865}"/>
    <cellStyle name="Note 2 12 6 3" xfId="17755" xr:uid="{0D08A1CD-C6A8-4372-99E6-BF64764325BC}"/>
    <cellStyle name="Note 2 12 6 4" xfId="20378" xr:uid="{D4AF5553-35F4-483C-8F26-035120EE05A8}"/>
    <cellStyle name="Note 2 12 6 5" xfId="23238" xr:uid="{46EB6C7B-7113-44C4-8BB2-A9AAB9EF0912}"/>
    <cellStyle name="Note 2 12 6 6" xfId="25795" xr:uid="{DD8F1C7F-0956-468F-899E-8E28E36C0422}"/>
    <cellStyle name="Note 2 12 6 7" xfId="28396" xr:uid="{7BA0C1F1-C4A5-40CA-99E8-90742D4BD9AC}"/>
    <cellStyle name="Note 2 12 6 8" xfId="31071" xr:uid="{92AC3A54-6453-40E3-B43E-58585BC46B90}"/>
    <cellStyle name="Note 2 12 6 9" xfId="33470" xr:uid="{3A6A06D1-3A6B-4EF7-8D3C-BE427C3AB92F}"/>
    <cellStyle name="Note 2 12 7" xfId="11976" xr:uid="{6797ABE9-3C2B-4D67-AAAD-1275DE796CD5}"/>
    <cellStyle name="Note 2 12 7 10" xfId="35908" xr:uid="{1B17976E-4E37-453A-BBAF-C86A832C5DD2}"/>
    <cellStyle name="Note 2 12 7 11" xfId="38350" xr:uid="{5E4FD1EF-EFEA-468B-903A-736636383864}"/>
    <cellStyle name="Note 2 12 7 12" xfId="40946" xr:uid="{C506245C-4D75-490E-8A0D-48F1DD90A149}"/>
    <cellStyle name="Note 2 12 7 2" xfId="15029" xr:uid="{5CF9735A-74FF-4A02-99E0-E0EFE5B4C9BD}"/>
    <cellStyle name="Note 2 12 7 3" xfId="17802" xr:uid="{511D0753-04AD-4024-88C0-898E90705C10}"/>
    <cellStyle name="Note 2 12 7 4" xfId="20425" xr:uid="{9F329FE9-26F9-4767-A46A-1D2E38729A02}"/>
    <cellStyle name="Note 2 12 7 5" xfId="23285" xr:uid="{7C238885-B85E-429A-BF91-DFAFD2479FC6}"/>
    <cellStyle name="Note 2 12 7 6" xfId="25842" xr:uid="{94A0D8B5-53D3-4507-AFBE-2E1A4E5B90E5}"/>
    <cellStyle name="Note 2 12 7 7" xfId="28443" xr:uid="{A9A9F30F-6EEE-42DD-A8DB-62ECEE7868EE}"/>
    <cellStyle name="Note 2 12 7 8" xfId="31118" xr:uid="{A734957A-8F76-4AD8-BAE5-99F7B7FD2B70}"/>
    <cellStyle name="Note 2 12 7 9" xfId="33517" xr:uid="{8248F674-06E1-425D-899A-31D22A964CDB}"/>
    <cellStyle name="Note 2 12 8" xfId="12003" xr:uid="{93BBDE3E-F5C3-41A4-914B-85E88213D7E8}"/>
    <cellStyle name="Note 2 12 8 10" xfId="35935" xr:uid="{8EF747C0-5A1B-4251-BBEB-8EFD56511C1B}"/>
    <cellStyle name="Note 2 12 8 11" xfId="38377" xr:uid="{E7DE7236-D6B6-4DB4-9A68-42EFA3402896}"/>
    <cellStyle name="Note 2 12 8 12" xfId="40973" xr:uid="{1EEB88E9-18DC-462F-B337-695DF7120353}"/>
    <cellStyle name="Note 2 12 8 2" xfId="15056" xr:uid="{1FD41D85-861B-4158-AC68-247672BE008C}"/>
    <cellStyle name="Note 2 12 8 3" xfId="17829" xr:uid="{9FE19635-3ACC-4B02-BFCE-782546CB9BD1}"/>
    <cellStyle name="Note 2 12 8 4" xfId="20452" xr:uid="{F9B18F3E-2E80-4D85-B199-83CC4D1C924F}"/>
    <cellStyle name="Note 2 12 8 5" xfId="23312" xr:uid="{3B80595F-51FC-4DB3-A2DB-9F22B11430FF}"/>
    <cellStyle name="Note 2 12 8 6" xfId="25869" xr:uid="{B72BEC40-CC83-47BD-A6C2-320D6FFC4EF7}"/>
    <cellStyle name="Note 2 12 8 7" xfId="28470" xr:uid="{892E2988-7955-46C9-99FB-A11621F6FA15}"/>
    <cellStyle name="Note 2 12 8 8" xfId="31145" xr:uid="{7FB6331A-1039-4C74-B3D3-03AA963C16A4}"/>
    <cellStyle name="Note 2 12 8 9" xfId="33544" xr:uid="{89522FDF-3B9D-42F4-97DF-00C9A32C6AA1}"/>
    <cellStyle name="Note 2 12 9" xfId="13386" xr:uid="{3E69BDE4-39DE-49C3-B376-43B0DA13340A}"/>
    <cellStyle name="Note 2 12 9 10" xfId="37109" xr:uid="{927C92AE-AED0-4CA4-87BB-1FC67533835D}"/>
    <cellStyle name="Note 2 12 9 11" xfId="39602" xr:uid="{ACC1C017-08CC-4532-9C5C-87D6C2A3E471}"/>
    <cellStyle name="Note 2 12 9 12" xfId="42249" xr:uid="{FBEADB74-82F9-486F-986F-7E2410DD15BC}"/>
    <cellStyle name="Note 2 12 9 2" xfId="16407" xr:uid="{5826D0A0-1244-4A82-9CFB-28D366718094}"/>
    <cellStyle name="Note 2 12 9 3" xfId="19147" xr:uid="{52201688-47D7-4183-B95F-84C58E32A568}"/>
    <cellStyle name="Note 2 12 9 4" xfId="21821" xr:uid="{0E95EC8E-C3FA-4B25-9967-93147899A43B}"/>
    <cellStyle name="Note 2 12 9 5" xfId="24644" xr:uid="{DEC6FE41-5CE3-4687-B888-C7805A31F601}"/>
    <cellStyle name="Note 2 12 9 6" xfId="27212" xr:uid="{AA667F20-73AF-41AC-9E67-40BB99F31405}"/>
    <cellStyle name="Note 2 12 9 7" xfId="29759" xr:uid="{89E8252D-77A1-45A5-B608-CBC0C6794FF3}"/>
    <cellStyle name="Note 2 12 9 8" xfId="32273" xr:uid="{5862A4C2-3B97-4A81-AA88-B4C6F7430183}"/>
    <cellStyle name="Note 2 12 9 9" xfId="34673" xr:uid="{5D4224A6-D0F2-4275-8C6C-E6A92A526ED6}"/>
    <cellStyle name="Note 2 13" xfId="11789" xr:uid="{93F0C73C-31CE-4ECC-A56D-A37D37B5A68F}"/>
    <cellStyle name="Note 2 13 10" xfId="35723" xr:uid="{563AC514-D3E5-49B6-8FF9-B9B63051A1FE}"/>
    <cellStyle name="Note 2 13 11" xfId="38165" xr:uid="{47370693-0629-47A0-8E8D-261F999D16B8}"/>
    <cellStyle name="Note 2 13 12" xfId="40761" xr:uid="{9C47C039-BEFE-46F2-AEA3-8E16DFDF0F7E}"/>
    <cellStyle name="Note 2 13 2" xfId="14842" xr:uid="{4199661E-AE59-4DF3-86A5-B6C7F3F28BD6}"/>
    <cellStyle name="Note 2 13 3" xfId="17616" xr:uid="{4A8D63EF-3593-4B19-8B44-63D998BA5856}"/>
    <cellStyle name="Note 2 13 4" xfId="20239" xr:uid="{955F4191-C3FC-4BDA-B4E3-C214FFB6BD9B}"/>
    <cellStyle name="Note 2 13 5" xfId="23098" xr:uid="{42BF8506-6A08-4FE4-BD7A-A48DF3F77404}"/>
    <cellStyle name="Note 2 13 6" xfId="25657" xr:uid="{E57BC454-2BE5-4882-A18A-5705B613B8B6}"/>
    <cellStyle name="Note 2 13 7" xfId="28258" xr:uid="{548830FE-1363-43AE-A191-F2787CBFB19D}"/>
    <cellStyle name="Note 2 13 8" xfId="30933" xr:uid="{EC8B03F8-BF1D-480E-BFEC-1CE505A0208A}"/>
    <cellStyle name="Note 2 13 9" xfId="33332" xr:uid="{67FF695D-E448-40CD-A872-562F0BE49F4C}"/>
    <cellStyle name="Note 2 14" xfId="11895" xr:uid="{B92A07F1-A849-4FE1-9066-BD4668EC011E}"/>
    <cellStyle name="Note 2 14 10" xfId="35827" xr:uid="{EE97A86B-A42D-4EC7-A6B3-F2AC0B29C6A3}"/>
    <cellStyle name="Note 2 14 11" xfId="38269" xr:uid="{C3EA65BE-9FDE-4ECC-9688-8BC0511F404E}"/>
    <cellStyle name="Note 2 14 12" xfId="40865" xr:uid="{AE21F835-723C-46EE-A41C-FB84EB942389}"/>
    <cellStyle name="Note 2 14 2" xfId="14948" xr:uid="{78567822-1A71-4B04-8517-464834264C19}"/>
    <cellStyle name="Note 2 14 3" xfId="17721" xr:uid="{B1784A6B-A012-43A7-B1BD-252BFD778B2D}"/>
    <cellStyle name="Note 2 14 4" xfId="20344" xr:uid="{A9529E28-8964-4AC1-81BD-F5156CF9996D}"/>
    <cellStyle name="Note 2 14 5" xfId="23204" xr:uid="{5501F530-EBD1-4E9B-971F-727D3AF36551}"/>
    <cellStyle name="Note 2 14 6" xfId="25761" xr:uid="{FC70FDDD-082F-4C51-A8C9-D6755FA75516}"/>
    <cellStyle name="Note 2 14 7" xfId="28362" xr:uid="{E4AAA717-DBBA-42E5-A850-74BE34C91B8A}"/>
    <cellStyle name="Note 2 14 8" xfId="31037" xr:uid="{E0B2F04D-9520-4B82-94DD-5F0E92D87BD7}"/>
    <cellStyle name="Note 2 14 9" xfId="33436" xr:uid="{526E19EE-B254-4773-A92B-893BD364BAAD}"/>
    <cellStyle name="Note 2 15" xfId="11970" xr:uid="{B3AF2FA2-3AB8-4894-AE6C-E8E428AAD8BE}"/>
    <cellStyle name="Note 2 15 10" xfId="35902" xr:uid="{943C8585-4260-4125-B331-7D2F667DDC98}"/>
    <cellStyle name="Note 2 15 11" xfId="38344" xr:uid="{457D263A-F2CB-40BF-B4D4-6E7B62AFF239}"/>
    <cellStyle name="Note 2 15 12" xfId="40940" xr:uid="{508C218E-895A-43CE-8E11-D1B8FC42C85E}"/>
    <cellStyle name="Note 2 15 2" xfId="15023" xr:uid="{7B8F6436-C205-4065-B5D3-D94B87C483AB}"/>
    <cellStyle name="Note 2 15 3" xfId="17796" xr:uid="{A1EF9BE5-0A04-4778-8D6D-DBA53AB5DFA1}"/>
    <cellStyle name="Note 2 15 4" xfId="20419" xr:uid="{A39271E3-9585-4490-B855-16BBE4C131C1}"/>
    <cellStyle name="Note 2 15 5" xfId="23279" xr:uid="{EE310B5B-5DF1-466C-B1F4-FC1637B3656C}"/>
    <cellStyle name="Note 2 15 6" xfId="25836" xr:uid="{41316A3D-00BC-4E98-A7FD-53D99BDB1336}"/>
    <cellStyle name="Note 2 15 7" xfId="28437" xr:uid="{79372C28-52CE-4ABC-83DD-5CAA0AC2BA53}"/>
    <cellStyle name="Note 2 15 8" xfId="31112" xr:uid="{FE957306-AE2C-4171-83CA-309342D2663E}"/>
    <cellStyle name="Note 2 15 9" xfId="33511" xr:uid="{59AE3264-8CC9-4EED-9754-CA3DD1348B86}"/>
    <cellStyle name="Note 2 16" xfId="13285" xr:uid="{E8440876-252A-4143-9105-6BB10ED6ABAE}"/>
    <cellStyle name="Note 2 16 10" xfId="37010" xr:uid="{02B1546C-3193-45C9-A7B7-6B8175A47CCC}"/>
    <cellStyle name="Note 2 16 11" xfId="39502" xr:uid="{5434C774-5222-458B-BBB0-757E5D7351DC}"/>
    <cellStyle name="Note 2 16 12" xfId="42149" xr:uid="{3A481071-00B9-433E-9E66-41100468A034}"/>
    <cellStyle name="Note 2 16 2" xfId="16306" xr:uid="{E966BAFF-E2CE-4341-A85F-72D098485E22}"/>
    <cellStyle name="Note 2 16 3" xfId="19047" xr:uid="{00676D01-9B03-4849-A850-FEB04C287ABE}"/>
    <cellStyle name="Note 2 16 4" xfId="21720" xr:uid="{9B029728-841A-4869-8D8E-C1F1847642B3}"/>
    <cellStyle name="Note 2 16 5" xfId="24543" xr:uid="{220C1F89-F6E6-4F17-8DB8-1F1A1F772DCF}"/>
    <cellStyle name="Note 2 16 6" xfId="27111" xr:uid="{843FD990-DDBC-479A-BD90-EF1FFD7F3D1D}"/>
    <cellStyle name="Note 2 16 7" xfId="29658" xr:uid="{05FB4580-063E-4C82-9E1B-530842E1BC0D}"/>
    <cellStyle name="Note 2 16 8" xfId="32173" xr:uid="{97D0B3F3-27AB-4992-B91B-8B2BA7C45383}"/>
    <cellStyle name="Note 2 16 9" xfId="34572" xr:uid="{BE054B37-A60F-4C6B-BC33-87A7ED408FC8}"/>
    <cellStyle name="Note 2 17" xfId="13353" xr:uid="{55C0BB98-6963-45FA-AB14-F52CDCCC1308}"/>
    <cellStyle name="Note 2 17 10" xfId="37076" xr:uid="{6F15349A-EBB0-44B5-9111-614D5777D708}"/>
    <cellStyle name="Note 2 17 11" xfId="39569" xr:uid="{382313C7-7059-4A30-97C8-4F1D0FFC2DEC}"/>
    <cellStyle name="Note 2 17 12" xfId="42216" xr:uid="{0BFC2B46-B543-4466-9887-29832F5C789B}"/>
    <cellStyle name="Note 2 17 2" xfId="16374" xr:uid="{E23B9EB1-316B-4EF6-933C-590FC46BCEBE}"/>
    <cellStyle name="Note 2 17 3" xfId="19114" xr:uid="{466F64E5-1759-4C23-8817-A189FCEE11C2}"/>
    <cellStyle name="Note 2 17 4" xfId="21788" xr:uid="{B34CC87F-D375-45E2-BEA0-DAACFF6ECDB3}"/>
    <cellStyle name="Note 2 17 5" xfId="24611" xr:uid="{41601487-1266-4DFF-9BC4-FFDC9FDC6B0B}"/>
    <cellStyle name="Note 2 17 6" xfId="27179" xr:uid="{83944EAA-D6EF-46AE-8F0A-EF3EA9BDE8FC}"/>
    <cellStyle name="Note 2 17 7" xfId="29726" xr:uid="{4E4B96FB-D497-4B26-8F67-69EF9316CCA1}"/>
    <cellStyle name="Note 2 17 8" xfId="32240" xr:uid="{02AAD517-4B94-4328-A42C-D47F846A4A82}"/>
    <cellStyle name="Note 2 17 9" xfId="34640" xr:uid="{64CC4AA2-F7F5-4BEA-BC81-933183A5AF50}"/>
    <cellStyle name="Note 2 18" xfId="13434" xr:uid="{C8BB32CD-8B73-45EE-AE0A-2BBCE8F61FE1}"/>
    <cellStyle name="Note 2 18 10" xfId="37157" xr:uid="{9653A4A8-68E5-4195-B5A1-B2F647A739A3}"/>
    <cellStyle name="Note 2 18 11" xfId="39650" xr:uid="{213F1757-A6B9-477A-8B7B-94639C693A90}"/>
    <cellStyle name="Note 2 18 12" xfId="42297" xr:uid="{0E9FB7D5-FC78-4EE1-8F83-85EA7A42687B}"/>
    <cellStyle name="Note 2 18 2" xfId="16455" xr:uid="{28CB5376-9136-4557-B02C-6FAF374CD930}"/>
    <cellStyle name="Note 2 18 3" xfId="19195" xr:uid="{B02F62AD-A33B-40AC-8513-E23CB559208E}"/>
    <cellStyle name="Note 2 18 4" xfId="21869" xr:uid="{A883A6C2-683D-4213-8B5A-6EFBDC3C64A7}"/>
    <cellStyle name="Note 2 18 5" xfId="24692" xr:uid="{34D802FF-072B-47FF-A440-A8AFDA3B0288}"/>
    <cellStyle name="Note 2 18 6" xfId="27260" xr:uid="{2B7E522A-127B-4F70-A5C6-D51E26722ED2}"/>
    <cellStyle name="Note 2 18 7" xfId="29807" xr:uid="{DFAFAE44-EF70-4097-B6DB-680CD7B0497F}"/>
    <cellStyle name="Note 2 18 8" xfId="32321" xr:uid="{39EAF41D-8A6B-48A7-86C9-DFD184EFF6E7}"/>
    <cellStyle name="Note 2 18 9" xfId="34721" xr:uid="{62BB6268-A6C0-4C92-98DC-A12E96EC6B98}"/>
    <cellStyle name="Note 2 19" xfId="13498" xr:uid="{C7A847C9-0521-4D8D-BA02-5764EDA1F3D0}"/>
    <cellStyle name="Note 2 19 10" xfId="37221" xr:uid="{31887B23-0EA5-443B-9FC5-A721FD6A9CBC}"/>
    <cellStyle name="Note 2 19 11" xfId="39714" xr:uid="{788DAA79-8642-40BD-9343-4D75281E3E71}"/>
    <cellStyle name="Note 2 19 12" xfId="42361" xr:uid="{A441D985-AAE2-4786-A894-09C7ECB28490}"/>
    <cellStyle name="Note 2 19 2" xfId="16519" xr:uid="{913271F1-42A9-415A-8238-EF0E7FE8737D}"/>
    <cellStyle name="Note 2 19 3" xfId="19259" xr:uid="{D7FDE098-A4E8-4408-A0F2-D4EF965EF6BB}"/>
    <cellStyle name="Note 2 19 4" xfId="21933" xr:uid="{0D143191-CACC-474E-B966-DED287EBD128}"/>
    <cellStyle name="Note 2 19 5" xfId="24756" xr:uid="{C812CBE7-4E1F-4540-80D6-212FFF7982E4}"/>
    <cellStyle name="Note 2 19 6" xfId="27324" xr:uid="{59059940-5B4E-4A9C-8344-4772F9476959}"/>
    <cellStyle name="Note 2 19 7" xfId="29871" xr:uid="{41FE383C-8BBD-44BB-A824-1A29390745F6}"/>
    <cellStyle name="Note 2 19 8" xfId="32385" xr:uid="{4B04E1C6-8ABD-4BD9-BCD0-523438073F56}"/>
    <cellStyle name="Note 2 19 9" xfId="34785" xr:uid="{99E6C46B-C488-4F13-8BC4-98BF7EF7BE6F}"/>
    <cellStyle name="Note 2 2" xfId="67" xr:uid="{00000000-0005-0000-0000-0000CD230000}"/>
    <cellStyle name="Note 2 2 10" xfId="13321" xr:uid="{63444F00-7D3F-46A6-A6B8-89103D2769EC}"/>
    <cellStyle name="Note 2 2 10 10" xfId="37044" xr:uid="{79D6414F-8F0A-4C1B-B47B-7E3FFBDABCB3}"/>
    <cellStyle name="Note 2 2 10 11" xfId="39537" xr:uid="{946C711F-967F-48A1-B364-3EDB6D46CA53}"/>
    <cellStyle name="Note 2 2 10 12" xfId="42184" xr:uid="{9EC150DD-9DB4-495E-B6FC-780C4E2033E3}"/>
    <cellStyle name="Note 2 2 10 2" xfId="16342" xr:uid="{B15A80F8-D861-4466-9A24-9F6DC3F6CAF1}"/>
    <cellStyle name="Note 2 2 10 3" xfId="19082" xr:uid="{1EACD60C-8581-46CA-9989-FDA592570989}"/>
    <cellStyle name="Note 2 2 10 4" xfId="21756" xr:uid="{BA4952B1-86FC-4BE7-B901-F1FB85E4508B}"/>
    <cellStyle name="Note 2 2 10 5" xfId="24579" xr:uid="{C3602664-A556-4187-AB68-DB5F35C4644C}"/>
    <cellStyle name="Note 2 2 10 6" xfId="27147" xr:uid="{B63C7D4C-514F-4D39-8A31-6FBEEA900208}"/>
    <cellStyle name="Note 2 2 10 7" xfId="29694" xr:uid="{10B76E45-65BF-4248-B8B1-B060AF59C8F8}"/>
    <cellStyle name="Note 2 2 10 8" xfId="32208" xr:uid="{CF5EE52D-65AE-4085-8323-C4E431DDB6BE}"/>
    <cellStyle name="Note 2 2 10 9" xfId="34608" xr:uid="{1AD0E376-B2CB-46E5-A915-858AE5CCB51F}"/>
    <cellStyle name="Note 2 2 11" xfId="13378" xr:uid="{6C7CCDA1-5031-4607-A5AB-95E0478BE449}"/>
    <cellStyle name="Note 2 2 11 10" xfId="37101" xr:uid="{CD8B0C5D-876D-47C4-9D48-0E16DADC3450}"/>
    <cellStyle name="Note 2 2 11 11" xfId="39594" xr:uid="{99174A86-E9AD-47E3-81EC-F41B4AF66426}"/>
    <cellStyle name="Note 2 2 11 12" xfId="42241" xr:uid="{1EB5C412-86D7-4507-9F0B-26B7C7BCED50}"/>
    <cellStyle name="Note 2 2 11 2" xfId="16399" xr:uid="{57862B88-1441-4640-B932-E395C754213B}"/>
    <cellStyle name="Note 2 2 11 3" xfId="19139" xr:uid="{3D38F6B7-3B0E-4C0F-9952-CB22AB795B1B}"/>
    <cellStyle name="Note 2 2 11 4" xfId="21813" xr:uid="{6E3A0AB0-134F-437C-B5B2-B256915D57EF}"/>
    <cellStyle name="Note 2 2 11 5" xfId="24636" xr:uid="{1E368436-9175-4301-B896-7C55D6637A11}"/>
    <cellStyle name="Note 2 2 11 6" xfId="27204" xr:uid="{87AC1A35-C4EA-4403-B579-F01470E8F2B6}"/>
    <cellStyle name="Note 2 2 11 7" xfId="29751" xr:uid="{605A5481-59B7-4A3D-9B1E-189A7340B3D3}"/>
    <cellStyle name="Note 2 2 11 8" xfId="32265" xr:uid="{753D678F-C002-4496-BEB3-B746A6B5D35D}"/>
    <cellStyle name="Note 2 2 11 9" xfId="34665" xr:uid="{821AED46-7C2F-4F4D-B206-0947E763C51C}"/>
    <cellStyle name="Note 2 2 12" xfId="13492" xr:uid="{81FD1498-5C1D-4999-AA70-B8B5AF14BBE6}"/>
    <cellStyle name="Note 2 2 12 10" xfId="37215" xr:uid="{FA0E5F80-1528-4081-A7E0-19DDF4873131}"/>
    <cellStyle name="Note 2 2 12 11" xfId="39708" xr:uid="{F151299D-28C8-4F2F-8A59-9518ABD6D01C}"/>
    <cellStyle name="Note 2 2 12 12" xfId="42355" xr:uid="{709D06D4-20ED-4D72-9D66-FBE1AAB885A1}"/>
    <cellStyle name="Note 2 2 12 2" xfId="16513" xr:uid="{9187B2DB-C37E-4977-AED3-EB23919F2F36}"/>
    <cellStyle name="Note 2 2 12 3" xfId="19253" xr:uid="{C4AC16D5-E4AE-4D45-94D5-25D88F78265A}"/>
    <cellStyle name="Note 2 2 12 4" xfId="21927" xr:uid="{8D4E5B4A-016A-46CA-9BE3-D78E7967D84F}"/>
    <cellStyle name="Note 2 2 12 5" xfId="24750" xr:uid="{803830DA-ECF8-4814-9C1B-2ECC3E9437EA}"/>
    <cellStyle name="Note 2 2 12 6" xfId="27318" xr:uid="{DC757EDA-9445-4478-B69C-FCDAD70A4294}"/>
    <cellStyle name="Note 2 2 12 7" xfId="29865" xr:uid="{4CF87169-39D3-4221-849A-13F7CF70CE26}"/>
    <cellStyle name="Note 2 2 12 8" xfId="32379" xr:uid="{10A0348B-4F99-40F4-BD99-832427AB6FB0}"/>
    <cellStyle name="Note 2 2 12 9" xfId="34779" xr:uid="{18F289CE-F4FF-4186-BED9-05F08530C27B}"/>
    <cellStyle name="Note 2 2 13" xfId="13563" xr:uid="{CB0A4CD6-39F9-4A56-B4A3-425A377E79FE}"/>
    <cellStyle name="Note 2 2 13 10" xfId="37286" xr:uid="{323B13C4-9636-4B1D-BB24-2F78D6963CD8}"/>
    <cellStyle name="Note 2 2 13 11" xfId="39779" xr:uid="{DE0F21CE-8760-491B-9717-1A9D006C6BF0}"/>
    <cellStyle name="Note 2 2 13 12" xfId="42426" xr:uid="{34C26D9E-84A7-4FBF-A023-F03090F74E6B}"/>
    <cellStyle name="Note 2 2 13 2" xfId="16584" xr:uid="{F4AE5FCC-8A5E-409A-A143-77416B9FDA65}"/>
    <cellStyle name="Note 2 2 13 3" xfId="19324" xr:uid="{5185DF77-B6D9-4456-B5FA-23FA20156C8B}"/>
    <cellStyle name="Note 2 2 13 4" xfId="21998" xr:uid="{488E1BA5-21CD-4AAA-8B67-3DC88D7BD035}"/>
    <cellStyle name="Note 2 2 13 5" xfId="24821" xr:uid="{D4655C6C-57E7-4B8A-8097-FF6EF5B98E6D}"/>
    <cellStyle name="Note 2 2 13 6" xfId="27389" xr:uid="{59035BC8-1901-42CE-8253-874B329F478C}"/>
    <cellStyle name="Note 2 2 13 7" xfId="29936" xr:uid="{DE1E75A5-3365-4CCF-B2B7-295BC5BE7EC5}"/>
    <cellStyle name="Note 2 2 13 8" xfId="32450" xr:uid="{43485763-6CFC-451F-997F-240207344EF4}"/>
    <cellStyle name="Note 2 2 13 9" xfId="34850" xr:uid="{0E726A5F-39DA-490E-8516-B7C951943CC1}"/>
    <cellStyle name="Note 2 2 14" xfId="13614" xr:uid="{66601E47-34AE-4BF8-8841-F72B9BB65042}"/>
    <cellStyle name="Note 2 2 14 10" xfId="37337" xr:uid="{7E5319B2-86BF-44FF-8114-683DE45265DE}"/>
    <cellStyle name="Note 2 2 14 11" xfId="39830" xr:uid="{8C005175-9CFE-4A14-B96B-B3D9A9A7E037}"/>
    <cellStyle name="Note 2 2 14 12" xfId="42477" xr:uid="{034D21ED-F8E4-48B4-BF9C-7BDC7C1E7744}"/>
    <cellStyle name="Note 2 2 14 2" xfId="16635" xr:uid="{2BF7DB23-991C-4563-A3CB-851C8CC0E707}"/>
    <cellStyle name="Note 2 2 14 3" xfId="19375" xr:uid="{428CFA0F-ACD1-4E05-99E4-13921D62AE68}"/>
    <cellStyle name="Note 2 2 14 4" xfId="22049" xr:uid="{022155F9-F3B2-457B-9391-15CBA897BC5E}"/>
    <cellStyle name="Note 2 2 14 5" xfId="24872" xr:uid="{FB819568-4AD7-416D-B838-08FE6F5C8A1C}"/>
    <cellStyle name="Note 2 2 14 6" xfId="27440" xr:uid="{AEC4674F-4D5D-44A0-8168-335388D9389B}"/>
    <cellStyle name="Note 2 2 14 7" xfId="29987" xr:uid="{A29C151D-F27D-4749-AF30-12F0F181BEF7}"/>
    <cellStyle name="Note 2 2 14 8" xfId="32501" xr:uid="{78239CD4-71AC-47E0-A0C3-6B6B5BE7F162}"/>
    <cellStyle name="Note 2 2 14 9" xfId="34901" xr:uid="{8D02BF98-A69B-445D-AD38-9A4B699B91BB}"/>
    <cellStyle name="Note 2 2 15" xfId="13755" xr:uid="{57D5A94D-1929-40E7-9652-2480062A5F87}"/>
    <cellStyle name="Note 2 2 15 10" xfId="37478" xr:uid="{EAD4427D-1746-4FFA-A06F-3A96FE696DC9}"/>
    <cellStyle name="Note 2 2 15 11" xfId="39971" xr:uid="{B4A4C4A2-E6B2-4C13-BC35-587DA4FAF954}"/>
    <cellStyle name="Note 2 2 15 12" xfId="42618" xr:uid="{A3EB387F-7FC4-4133-BC44-75E1E0FAB7E7}"/>
    <cellStyle name="Note 2 2 15 2" xfId="16776" xr:uid="{14017DE5-B059-458E-8B6D-04D8F4102A4C}"/>
    <cellStyle name="Note 2 2 15 3" xfId="19516" xr:uid="{29C25862-7AED-4024-A82E-BE551A519D81}"/>
    <cellStyle name="Note 2 2 15 4" xfId="22190" xr:uid="{B3A5CCF6-28AA-4A33-94EB-FD44366AB658}"/>
    <cellStyle name="Note 2 2 15 5" xfId="25013" xr:uid="{2B984356-F632-4AB7-A6D0-277052EA4636}"/>
    <cellStyle name="Note 2 2 15 6" xfId="27581" xr:uid="{2A36E8FA-FC9C-40DB-90ED-5513B4E4A2B4}"/>
    <cellStyle name="Note 2 2 15 7" xfId="30128" xr:uid="{C5F8FD8C-D3CA-4E06-989E-8FB5068B64C2}"/>
    <cellStyle name="Note 2 2 15 8" xfId="32642" xr:uid="{4F21B40B-CD97-4B49-AD37-C6133FD1D930}"/>
    <cellStyle name="Note 2 2 15 9" xfId="35042" xr:uid="{F4C049AB-D97D-4BE2-A33F-53DCA116D9FB}"/>
    <cellStyle name="Note 2 2 16" xfId="13779" xr:uid="{041E58BF-5CE8-4BAF-A204-9CB22AD43ADA}"/>
    <cellStyle name="Note 2 2 16 10" xfId="37502" xr:uid="{06965BC4-22C3-4FB2-B02F-D6F486071425}"/>
    <cellStyle name="Note 2 2 16 11" xfId="39995" xr:uid="{B1B2C0D9-F144-4844-B911-2C1BC019F103}"/>
    <cellStyle name="Note 2 2 16 12" xfId="42642" xr:uid="{AA8B46BB-D5CD-42F4-977C-36BF05333D4C}"/>
    <cellStyle name="Note 2 2 16 2" xfId="16800" xr:uid="{EF752C06-9E28-4A7F-9652-081E881D5BBB}"/>
    <cellStyle name="Note 2 2 16 3" xfId="19540" xr:uid="{DD8244F3-B702-40BB-AB46-5E32903734EF}"/>
    <cellStyle name="Note 2 2 16 4" xfId="22214" xr:uid="{5DFDA888-564C-4318-965E-CE09B5FB8342}"/>
    <cellStyle name="Note 2 2 16 5" xfId="25037" xr:uid="{1516566E-2AAC-4182-B554-A0E275E69AF3}"/>
    <cellStyle name="Note 2 2 16 6" xfId="27605" xr:uid="{F66D23FF-5C38-448F-BD7B-AD352B4B3426}"/>
    <cellStyle name="Note 2 2 16 7" xfId="30152" xr:uid="{3D7AF0AF-A83B-43F7-A3A9-78A9258630FD}"/>
    <cellStyle name="Note 2 2 16 8" xfId="32666" xr:uid="{C36A159B-5CFB-4B26-B8ED-2551BE6DAC3B}"/>
    <cellStyle name="Note 2 2 16 9" xfId="35066" xr:uid="{970769E9-94A5-42E6-B7D9-A850A44A1884}"/>
    <cellStyle name="Note 2 2 17" xfId="13835" xr:uid="{7D372DBA-E039-4FF0-92C2-2E9038041570}"/>
    <cellStyle name="Note 2 2 17 10" xfId="37558" xr:uid="{B2DA956D-32E3-409B-9F36-D8C73517EB18}"/>
    <cellStyle name="Note 2 2 17 11" xfId="40051" xr:uid="{DC36D2F4-D77A-4C62-BA29-9F25DCB15791}"/>
    <cellStyle name="Note 2 2 17 12" xfId="42698" xr:uid="{0D546BBD-D231-40BC-974E-E2F94CA7DDD0}"/>
    <cellStyle name="Note 2 2 17 2" xfId="16856" xr:uid="{EA804E6D-962D-432A-B714-B2786DC310AA}"/>
    <cellStyle name="Note 2 2 17 3" xfId="19596" xr:uid="{1D66A78D-46EA-4326-B038-2173704CD01A}"/>
    <cellStyle name="Note 2 2 17 4" xfId="22270" xr:uid="{38B4D2F3-49AA-430F-9D98-D0C4E72B6327}"/>
    <cellStyle name="Note 2 2 17 5" xfId="25093" xr:uid="{491B9BD4-4098-47A7-84D6-714694FCB682}"/>
    <cellStyle name="Note 2 2 17 6" xfId="27661" xr:uid="{09241FC3-757D-4D13-A7AD-25E870C572E9}"/>
    <cellStyle name="Note 2 2 17 7" xfId="30208" xr:uid="{D2E3631D-CFA8-4DAC-936C-552C5F6A32A0}"/>
    <cellStyle name="Note 2 2 17 8" xfId="32722" xr:uid="{46AF0431-F858-45B0-8E30-A3147206EC51}"/>
    <cellStyle name="Note 2 2 17 9" xfId="35122" xr:uid="{6B678E94-183B-4C86-AD7D-B52940121096}"/>
    <cellStyle name="Note 2 2 18" xfId="13869" xr:uid="{1E3DC459-A257-43C6-9A67-E89CD81B5397}"/>
    <cellStyle name="Note 2 2 18 10" xfId="37592" xr:uid="{A93DF4AB-7ED9-4273-8BC9-07E9C22B8133}"/>
    <cellStyle name="Note 2 2 18 11" xfId="40085" xr:uid="{437CA759-EFA3-4E53-9058-515362307E83}"/>
    <cellStyle name="Note 2 2 18 12" xfId="42732" xr:uid="{2F1F2980-5611-4286-87F3-FBD2A53BD4E7}"/>
    <cellStyle name="Note 2 2 18 2" xfId="16890" xr:uid="{147126B8-63D0-4A7A-BA6E-FAC2099740C8}"/>
    <cellStyle name="Note 2 2 18 3" xfId="19630" xr:uid="{8DACDBFA-68F4-4EAE-B79F-6020EE02FFB8}"/>
    <cellStyle name="Note 2 2 18 4" xfId="22304" xr:uid="{1CC86B75-FD11-4851-8562-CDC1D5BD3F25}"/>
    <cellStyle name="Note 2 2 18 5" xfId="25127" xr:uid="{A1D98DEB-BF0A-47AB-892C-A7A57CA00499}"/>
    <cellStyle name="Note 2 2 18 6" xfId="27695" xr:uid="{4F1795B1-0FEA-45A0-B2A0-0A1EB31AAEC5}"/>
    <cellStyle name="Note 2 2 18 7" xfId="30242" xr:uid="{B01CCCB2-7B28-4D97-91B4-CF0D9C14F2D0}"/>
    <cellStyle name="Note 2 2 18 8" xfId="32756" xr:uid="{10B735D0-D7C3-48A5-8DDD-578669523D9E}"/>
    <cellStyle name="Note 2 2 18 9" xfId="35156" xr:uid="{08FCCA0B-0E5F-4BB0-8733-48C25E3E9632}"/>
    <cellStyle name="Note 2 2 19" xfId="13961" xr:uid="{394C3FDA-2DBB-4C94-9938-87C197F78F25}"/>
    <cellStyle name="Note 2 2 19 10" xfId="37684" xr:uid="{9A159535-003B-468B-8BE5-3FB9A57A5262}"/>
    <cellStyle name="Note 2 2 19 11" xfId="40177" xr:uid="{9AACA6FE-6015-4346-A5EA-A421106E22B8}"/>
    <cellStyle name="Note 2 2 19 12" xfId="42824" xr:uid="{A1C43A27-AB3D-45B4-B06A-88356433EABB}"/>
    <cellStyle name="Note 2 2 19 2" xfId="16982" xr:uid="{F6F67FBC-F813-45A8-B820-298EE8146756}"/>
    <cellStyle name="Note 2 2 19 3" xfId="19722" xr:uid="{A1FFA977-15ED-465D-82BC-2345CB11FADF}"/>
    <cellStyle name="Note 2 2 19 4" xfId="22396" xr:uid="{E5D39677-41AE-4623-8503-86FA486CC758}"/>
    <cellStyle name="Note 2 2 19 5" xfId="25219" xr:uid="{6D36A9DB-C4E6-424C-A6A9-64758A999791}"/>
    <cellStyle name="Note 2 2 19 6" xfId="27787" xr:uid="{F3DC3322-D539-48BD-BF84-BF83E78D2481}"/>
    <cellStyle name="Note 2 2 19 7" xfId="30334" xr:uid="{3A68A31D-A014-43ED-9A52-B4D3C352C07A}"/>
    <cellStyle name="Note 2 2 19 8" xfId="32848" xr:uid="{4BB21F21-1624-4AA9-9AC5-92E59D909098}"/>
    <cellStyle name="Note 2 2 19 9" xfId="35248" xr:uid="{E8A0BB50-C97A-4ABF-9A02-CE0AE2F966F1}"/>
    <cellStyle name="Note 2 2 2" xfId="87" xr:uid="{00000000-0005-0000-0000-0000CE230000}"/>
    <cellStyle name="Note 2 2 2 10" xfId="13362" xr:uid="{EFC7489F-69A0-4C42-86D9-7D0934AE65A5}"/>
    <cellStyle name="Note 2 2 2 10 10" xfId="37085" xr:uid="{54556AD8-1F89-4817-AA32-BA0ED400E272}"/>
    <cellStyle name="Note 2 2 2 10 11" xfId="39578" xr:uid="{924242F0-DDA0-4938-9043-BF071F4A647A}"/>
    <cellStyle name="Note 2 2 2 10 12" xfId="42225" xr:uid="{EC2F948C-CB0F-423F-A76B-DB79B90E36FD}"/>
    <cellStyle name="Note 2 2 2 10 2" xfId="16383" xr:uid="{E5C69350-54FA-454E-9E5E-76AB98105DD4}"/>
    <cellStyle name="Note 2 2 2 10 3" xfId="19123" xr:uid="{1A023887-B463-4CB0-A106-6FA5F3E45C15}"/>
    <cellStyle name="Note 2 2 2 10 4" xfId="21797" xr:uid="{87864C94-64F1-44FF-BE7A-CD5E6AFF870B}"/>
    <cellStyle name="Note 2 2 2 10 5" xfId="24620" xr:uid="{F78C2868-71D9-4DDE-9E60-EF69A8DDCAFE}"/>
    <cellStyle name="Note 2 2 2 10 6" xfId="27188" xr:uid="{5404B56C-7887-43D9-96BE-41C0D7FF1B91}"/>
    <cellStyle name="Note 2 2 2 10 7" xfId="29735" xr:uid="{539B205E-E570-40A1-B231-125AAF4CF9B7}"/>
    <cellStyle name="Note 2 2 2 10 8" xfId="32249" xr:uid="{7DD46325-643D-426C-8169-775F87435850}"/>
    <cellStyle name="Note 2 2 2 10 9" xfId="34649" xr:uid="{1CAE7D36-14D8-46B1-BBEF-1ACEEE29548C}"/>
    <cellStyle name="Note 2 2 2 11" xfId="13440" xr:uid="{D9BEB2B2-A448-4F67-A547-8A6A13268E6D}"/>
    <cellStyle name="Note 2 2 2 11 10" xfId="37163" xr:uid="{E73A9F87-7664-4A87-9A35-48EA883992FF}"/>
    <cellStyle name="Note 2 2 2 11 11" xfId="39656" xr:uid="{F59353CE-83C6-4009-9D85-985583C0003E}"/>
    <cellStyle name="Note 2 2 2 11 12" xfId="42303" xr:uid="{1AA45B06-3DA6-4CDC-93BA-93DD27C3CF54}"/>
    <cellStyle name="Note 2 2 2 11 2" xfId="16461" xr:uid="{DC8DFCDB-DA9B-4DB6-B768-7DA6A64C3251}"/>
    <cellStyle name="Note 2 2 2 11 3" xfId="19201" xr:uid="{5DBC1A8C-0103-43C1-8846-CB15B043C3CA}"/>
    <cellStyle name="Note 2 2 2 11 4" xfId="21875" xr:uid="{EEFD027E-705F-497B-BCF0-B8A4FFD98375}"/>
    <cellStyle name="Note 2 2 2 11 5" xfId="24698" xr:uid="{CD354F67-2F40-45AB-9433-1C9CC3D9CBD5}"/>
    <cellStyle name="Note 2 2 2 11 6" xfId="27266" xr:uid="{DECECE37-D713-4489-BD38-9197F82DD3E2}"/>
    <cellStyle name="Note 2 2 2 11 7" xfId="29813" xr:uid="{6305CF2C-2024-4D55-87D3-13D265056BAE}"/>
    <cellStyle name="Note 2 2 2 11 8" xfId="32327" xr:uid="{DAAAD693-195A-4D6E-BB08-19A4CD5CE9F9}"/>
    <cellStyle name="Note 2 2 2 11 9" xfId="34727" xr:uid="{8F4657E5-7ACE-4AEA-AC2B-2BD5D0E35760}"/>
    <cellStyle name="Note 2 2 2 12" xfId="13551" xr:uid="{F18C70F0-733A-4343-A20A-E30229EDC823}"/>
    <cellStyle name="Note 2 2 2 12 10" xfId="37274" xr:uid="{42ED266B-4208-4095-A3FA-C0E4786687C5}"/>
    <cellStyle name="Note 2 2 2 12 11" xfId="39767" xr:uid="{46948B02-634B-4891-89FE-F45D5FF6EAC2}"/>
    <cellStyle name="Note 2 2 2 12 12" xfId="42414" xr:uid="{53B2E7AC-1DFA-41AE-943E-F1056171E53D}"/>
    <cellStyle name="Note 2 2 2 12 2" xfId="16572" xr:uid="{6A0DAA76-BB0F-4DFF-A89D-9F37FCAA8BEF}"/>
    <cellStyle name="Note 2 2 2 12 3" xfId="19312" xr:uid="{CA9D273C-2646-4B10-BC2C-20C0187698F1}"/>
    <cellStyle name="Note 2 2 2 12 4" xfId="21986" xr:uid="{25CA14C1-7E07-4622-8237-6C15E42C3E2B}"/>
    <cellStyle name="Note 2 2 2 12 5" xfId="24809" xr:uid="{5A7BFF46-1359-4F76-B7F9-50D60246862C}"/>
    <cellStyle name="Note 2 2 2 12 6" xfId="27377" xr:uid="{7E330EE8-8F55-43A9-9E6D-D895C24C7E74}"/>
    <cellStyle name="Note 2 2 2 12 7" xfId="29924" xr:uid="{CD5B2733-12B5-4450-8D27-8DC232BC45D9}"/>
    <cellStyle name="Note 2 2 2 12 8" xfId="32438" xr:uid="{B78FB9D5-0653-4B1A-A136-1B413901FBF4}"/>
    <cellStyle name="Note 2 2 2 12 9" xfId="34838" xr:uid="{0D56AEC9-8302-4C3F-A6F6-9A733950EF79}"/>
    <cellStyle name="Note 2 2 2 13" xfId="13602" xr:uid="{C238CB4E-8B6F-4609-92EA-BB189B05DBF4}"/>
    <cellStyle name="Note 2 2 2 13 10" xfId="37325" xr:uid="{E06E6F2D-3690-402D-B396-328C577F7F46}"/>
    <cellStyle name="Note 2 2 2 13 11" xfId="39818" xr:uid="{AFDB24C7-DD6F-4353-9C37-5B677DAF6836}"/>
    <cellStyle name="Note 2 2 2 13 12" xfId="42465" xr:uid="{793F30B4-094F-4FB0-B762-6CAC4F0CC728}"/>
    <cellStyle name="Note 2 2 2 13 2" xfId="16623" xr:uid="{1772F646-E2EC-4F17-AA25-B60F6033C8ED}"/>
    <cellStyle name="Note 2 2 2 13 3" xfId="19363" xr:uid="{64745C6C-4EEF-4033-9ECB-3891CC8475A4}"/>
    <cellStyle name="Note 2 2 2 13 4" xfId="22037" xr:uid="{80562F53-A4C8-4CC4-A17B-5F71269B9BCE}"/>
    <cellStyle name="Note 2 2 2 13 5" xfId="24860" xr:uid="{542B11CC-97BF-499B-9ACE-DC69F7F5AC9E}"/>
    <cellStyle name="Note 2 2 2 13 6" xfId="27428" xr:uid="{A6840A16-61E2-42A9-847C-A5A08A4575F4}"/>
    <cellStyle name="Note 2 2 2 13 7" xfId="29975" xr:uid="{E893B883-D614-4D88-B92F-2BA986C8AC27}"/>
    <cellStyle name="Note 2 2 2 13 8" xfId="32489" xr:uid="{CA85D1F2-095E-4399-9D69-5E088B6AE79C}"/>
    <cellStyle name="Note 2 2 2 13 9" xfId="34889" xr:uid="{328D3174-8B58-466A-99F1-1E3BCB4F4F85}"/>
    <cellStyle name="Note 2 2 2 14" xfId="13694" xr:uid="{2D543453-CB67-4A0B-BBD6-73C0BE81EAF7}"/>
    <cellStyle name="Note 2 2 2 14 10" xfId="37417" xr:uid="{6E1849AA-C1B6-4B06-91BB-6F0D5433730E}"/>
    <cellStyle name="Note 2 2 2 14 11" xfId="39910" xr:uid="{4DDBC39F-59F8-4CD6-B814-147996981BA4}"/>
    <cellStyle name="Note 2 2 2 14 12" xfId="42557" xr:uid="{D4E9B6CD-06E6-492E-BAD5-0B4EC7A3E4E5}"/>
    <cellStyle name="Note 2 2 2 14 2" xfId="16715" xr:uid="{3ACE600F-36F0-459F-A34B-6969F08888B5}"/>
    <cellStyle name="Note 2 2 2 14 3" xfId="19455" xr:uid="{D2D42DBC-D302-4793-94D3-A7A8DC66C32C}"/>
    <cellStyle name="Note 2 2 2 14 4" xfId="22129" xr:uid="{85B11810-BBF3-4A42-A698-A56A6087231A}"/>
    <cellStyle name="Note 2 2 2 14 5" xfId="24952" xr:uid="{ADBD71B2-9CF1-4398-8961-CFD0B33374EB}"/>
    <cellStyle name="Note 2 2 2 14 6" xfId="27520" xr:uid="{9ED28EC7-A559-40C2-8F08-34B75ED94FC0}"/>
    <cellStyle name="Note 2 2 2 14 7" xfId="30067" xr:uid="{4F9903E0-24CB-475F-8DAE-F426DBA9EC45}"/>
    <cellStyle name="Note 2 2 2 14 8" xfId="32581" xr:uid="{DD62EE3F-FA50-47F2-96E3-2E49C1A660EE}"/>
    <cellStyle name="Note 2 2 2 14 9" xfId="34981" xr:uid="{BD3C5CDA-512E-42F9-9BEC-A411AD2E6AE3}"/>
    <cellStyle name="Note 2 2 2 15" xfId="13767" xr:uid="{B04F4D70-89D9-4344-973D-A6E27C7DB1DB}"/>
    <cellStyle name="Note 2 2 2 15 10" xfId="37490" xr:uid="{E1B2CD9B-BA21-41C6-BE2A-3B73A0103575}"/>
    <cellStyle name="Note 2 2 2 15 11" xfId="39983" xr:uid="{2413C169-EC95-4CD0-A6E9-6DB3EFD37ECD}"/>
    <cellStyle name="Note 2 2 2 15 12" xfId="42630" xr:uid="{92E520B8-6636-4285-8709-1A913B0C1F2A}"/>
    <cellStyle name="Note 2 2 2 15 2" xfId="16788" xr:uid="{4C8ABB39-F13F-4A48-B269-F7B91A5D8830}"/>
    <cellStyle name="Note 2 2 2 15 3" xfId="19528" xr:uid="{F9FC7D24-0117-44A5-8435-DEA7779B0D2F}"/>
    <cellStyle name="Note 2 2 2 15 4" xfId="22202" xr:uid="{3E4D1E70-CB08-47C5-B5E7-005D3BCF708D}"/>
    <cellStyle name="Note 2 2 2 15 5" xfId="25025" xr:uid="{E3A6CB10-F0FD-4757-AA50-43B41E4E3624}"/>
    <cellStyle name="Note 2 2 2 15 6" xfId="27593" xr:uid="{4342873C-8A5A-4B08-89A1-51B118DAADA1}"/>
    <cellStyle name="Note 2 2 2 15 7" xfId="30140" xr:uid="{7AC37683-8D61-421A-B0FA-8525B3B0C5E1}"/>
    <cellStyle name="Note 2 2 2 15 8" xfId="32654" xr:uid="{12253DAB-1D44-48D1-BC36-A88FF017550B}"/>
    <cellStyle name="Note 2 2 2 15 9" xfId="35054" xr:uid="{C68B1AD0-74D6-4C5F-B0A3-A25A443C6E49}"/>
    <cellStyle name="Note 2 2 2 16" xfId="13821" xr:uid="{25590AEA-311D-4645-AABA-F55A766B992E}"/>
    <cellStyle name="Note 2 2 2 16 10" xfId="37544" xr:uid="{FA182BF9-DF56-4C1E-B8CD-677F06BCE337}"/>
    <cellStyle name="Note 2 2 2 16 11" xfId="40037" xr:uid="{ACE00C7C-BE2F-47A2-A50F-0FF61CFCAEF4}"/>
    <cellStyle name="Note 2 2 2 16 12" xfId="42684" xr:uid="{A079D962-5A3C-43C0-8E06-9A8AC82A36DB}"/>
    <cellStyle name="Note 2 2 2 16 2" xfId="16842" xr:uid="{43762B2E-53BB-45E4-A1CD-F43CFEF58B7D}"/>
    <cellStyle name="Note 2 2 2 16 3" xfId="19582" xr:uid="{DB1AEC6D-170F-49AF-8452-6FB078E951F1}"/>
    <cellStyle name="Note 2 2 2 16 4" xfId="22256" xr:uid="{BA9F24B4-A659-4EBA-9CB7-3299D1641946}"/>
    <cellStyle name="Note 2 2 2 16 5" xfId="25079" xr:uid="{23B6ABAF-74D7-4CE0-8598-AA82839A7610}"/>
    <cellStyle name="Note 2 2 2 16 6" xfId="27647" xr:uid="{C172A3F4-7BEE-476C-8BA3-CF462A54E9E9}"/>
    <cellStyle name="Note 2 2 2 16 7" xfId="30194" xr:uid="{A2788F91-3AE8-4ABF-847B-38944B12BC37}"/>
    <cellStyle name="Note 2 2 2 16 8" xfId="32708" xr:uid="{DD1FC3B1-0475-4E04-9462-0DAFE13FD870}"/>
    <cellStyle name="Note 2 2 2 16 9" xfId="35108" xr:uid="{D9CEC861-EA79-47B7-ABA7-296A211ADAFC}"/>
    <cellStyle name="Note 2 2 2 17" xfId="13857" xr:uid="{056890AA-ED45-4889-AC40-85FA7FB3FBF0}"/>
    <cellStyle name="Note 2 2 2 17 10" xfId="37580" xr:uid="{B4B601CB-264F-4945-8249-395913198915}"/>
    <cellStyle name="Note 2 2 2 17 11" xfId="40073" xr:uid="{28561350-4E6A-44C0-B0DB-C7B948FBA188}"/>
    <cellStyle name="Note 2 2 2 17 12" xfId="42720" xr:uid="{DB8924E3-2FBB-47E8-958C-855909E36EB1}"/>
    <cellStyle name="Note 2 2 2 17 2" xfId="16878" xr:uid="{14B84767-6A9B-4272-8D37-C37B1235EA06}"/>
    <cellStyle name="Note 2 2 2 17 3" xfId="19618" xr:uid="{2DCA1215-4432-4C31-8200-3F8850FF6FC2}"/>
    <cellStyle name="Note 2 2 2 17 4" xfId="22292" xr:uid="{2076648B-0A4B-4DAB-AD5C-C5C3680CC8CF}"/>
    <cellStyle name="Note 2 2 2 17 5" xfId="25115" xr:uid="{D5AD3C2C-4314-459D-BBAA-236AFCBAA380}"/>
    <cellStyle name="Note 2 2 2 17 6" xfId="27683" xr:uid="{5688C8D9-9CCB-49F6-B1F4-6F6B660864F5}"/>
    <cellStyle name="Note 2 2 2 17 7" xfId="30230" xr:uid="{09943A71-0E83-411A-BC24-4460A57769DA}"/>
    <cellStyle name="Note 2 2 2 17 8" xfId="32744" xr:uid="{4C542B30-86EB-4AA1-87B4-2DC9873762EE}"/>
    <cellStyle name="Note 2 2 2 17 9" xfId="35144" xr:uid="{44CF0167-AA40-4C5D-A8C7-ED86CC8310F4}"/>
    <cellStyle name="Note 2 2 2 18" xfId="13935" xr:uid="{A490F016-49CA-43EA-BE41-91244557B6C7}"/>
    <cellStyle name="Note 2 2 2 18 10" xfId="37658" xr:uid="{2CF32CC5-A10F-4676-B2C6-8606161D1251}"/>
    <cellStyle name="Note 2 2 2 18 11" xfId="40151" xr:uid="{F00EA963-5B97-4188-8971-BEC98CE6689F}"/>
    <cellStyle name="Note 2 2 2 18 12" xfId="42798" xr:uid="{33AFF272-112D-4911-9973-C8580593F3FC}"/>
    <cellStyle name="Note 2 2 2 18 2" xfId="16956" xr:uid="{34F68801-F2CC-443C-B7F5-B49AC3CC5614}"/>
    <cellStyle name="Note 2 2 2 18 3" xfId="19696" xr:uid="{D5F6F152-94C2-4A57-A8E2-34E4AFE51C0D}"/>
    <cellStyle name="Note 2 2 2 18 4" xfId="22370" xr:uid="{C7451895-EE69-41FD-BEA6-FAAB53B6A3A1}"/>
    <cellStyle name="Note 2 2 2 18 5" xfId="25193" xr:uid="{3747D3A6-E931-47FA-A05C-00968441A909}"/>
    <cellStyle name="Note 2 2 2 18 6" xfId="27761" xr:uid="{769500E5-0C7F-4973-87F9-8533D191522C}"/>
    <cellStyle name="Note 2 2 2 18 7" xfId="30308" xr:uid="{62715BFA-08BB-48E7-B399-3882FD6B3CC4}"/>
    <cellStyle name="Note 2 2 2 18 8" xfId="32822" xr:uid="{95C7233F-8D66-4690-AEF3-D110B8F61546}"/>
    <cellStyle name="Note 2 2 2 18 9" xfId="35222" xr:uid="{0F37E129-01C2-4FD5-A63C-8C68536C61BC}"/>
    <cellStyle name="Note 2 2 2 19" xfId="13975" xr:uid="{52AA7EC9-9C34-490C-A4E5-89328E11B81C}"/>
    <cellStyle name="Note 2 2 2 19 10" xfId="37698" xr:uid="{D83ACA2D-8A8F-47EF-8900-22832F740FE9}"/>
    <cellStyle name="Note 2 2 2 19 11" xfId="40191" xr:uid="{91978105-E359-432D-94F9-9A2740A7F54B}"/>
    <cellStyle name="Note 2 2 2 19 12" xfId="42838" xr:uid="{D776D5E2-13A5-4402-858B-E4F4D27820A7}"/>
    <cellStyle name="Note 2 2 2 19 2" xfId="16996" xr:uid="{E8FE29E1-77AC-473A-9CAB-E368232D70E6}"/>
    <cellStyle name="Note 2 2 2 19 3" xfId="19736" xr:uid="{462EAEB8-0CB0-4A4C-BC65-31ABEE1B8206}"/>
    <cellStyle name="Note 2 2 2 19 4" xfId="22410" xr:uid="{CA20EAFE-35E1-4C05-A154-AF31AEE36442}"/>
    <cellStyle name="Note 2 2 2 19 5" xfId="25233" xr:uid="{4B985F59-CE83-4143-8FB1-853D4DDD7B03}"/>
    <cellStyle name="Note 2 2 2 19 6" xfId="27801" xr:uid="{3023EE18-5F4F-4F6F-B8F9-C1250E841EF5}"/>
    <cellStyle name="Note 2 2 2 19 7" xfId="30348" xr:uid="{93ED31CE-34AB-476E-9F83-119E2BC29466}"/>
    <cellStyle name="Note 2 2 2 19 8" xfId="32862" xr:uid="{3C7DC88F-4E78-4615-80E0-0AB1128C3B9C}"/>
    <cellStyle name="Note 2 2 2 19 9" xfId="35262" xr:uid="{C062882E-4EB0-4EF9-BF07-6BE6C4FC3A18}"/>
    <cellStyle name="Note 2 2 2 2" xfId="4555" xr:uid="{00000000-0005-0000-0000-0000CF230000}"/>
    <cellStyle name="Note 2 2 2 20" xfId="14076" xr:uid="{206E849D-CD84-49C9-90D4-2F9D394A32D1}"/>
    <cellStyle name="Note 2 2 2 20 10" xfId="37799" xr:uid="{0FC62953-7C26-4C8F-9BFE-EBB556C6FE9E}"/>
    <cellStyle name="Note 2 2 2 20 11" xfId="40292" xr:uid="{B96D3B72-5D34-43D4-B32D-632DDA4C2FA3}"/>
    <cellStyle name="Note 2 2 2 20 12" xfId="42939" xr:uid="{62947327-D301-4410-BD53-D2741545F1AF}"/>
    <cellStyle name="Note 2 2 2 20 2" xfId="17097" xr:uid="{89D1BC8A-81E9-4425-96D0-AB3ADB4FADEA}"/>
    <cellStyle name="Note 2 2 2 20 3" xfId="19837" xr:uid="{220B9B4F-8F88-4A44-807E-E9A6DB1676DB}"/>
    <cellStyle name="Note 2 2 2 20 4" xfId="22511" xr:uid="{AD954107-EEF6-43CA-97F3-7F3D83B340DD}"/>
    <cellStyle name="Note 2 2 2 20 5" xfId="25334" xr:uid="{A89007C1-B8A7-4C09-A0EC-20ADF705BD2C}"/>
    <cellStyle name="Note 2 2 2 20 6" xfId="27902" xr:uid="{5630156C-D074-485E-B608-8A104CA2C848}"/>
    <cellStyle name="Note 2 2 2 20 7" xfId="30449" xr:uid="{D155F5FC-FC46-4BD3-9089-0CF8BF5EC9AB}"/>
    <cellStyle name="Note 2 2 2 20 8" xfId="32963" xr:uid="{2EBB6C9C-9BCE-412A-8FE4-35ED60114040}"/>
    <cellStyle name="Note 2 2 2 20 9" xfId="35363" xr:uid="{9B9CE416-045F-4294-8002-42A50FD642D5}"/>
    <cellStyle name="Note 2 2 2 21" xfId="14111" xr:uid="{6B731757-86F8-4BE6-9EF0-4FB0A1003284}"/>
    <cellStyle name="Note 2 2 2 21 10" xfId="37834" xr:uid="{FC95128A-FEED-4230-BA2C-3EAF51B898FB}"/>
    <cellStyle name="Note 2 2 2 21 11" xfId="40327" xr:uid="{59D81930-9872-4AF5-8EDE-5E16E2CA1565}"/>
    <cellStyle name="Note 2 2 2 21 12" xfId="42974" xr:uid="{8487F5D4-542A-4F04-BA24-6CC958A21860}"/>
    <cellStyle name="Note 2 2 2 21 2" xfId="17132" xr:uid="{F3C968D7-42F3-4BA8-92A8-E5BA8FC11204}"/>
    <cellStyle name="Note 2 2 2 21 3" xfId="19872" xr:uid="{305BDF41-DEA6-490A-B5D7-97BDBB21B96E}"/>
    <cellStyle name="Note 2 2 2 21 4" xfId="22546" xr:uid="{F609FF7E-E103-4682-8BCE-E13DB15B2CF4}"/>
    <cellStyle name="Note 2 2 2 21 5" xfId="25369" xr:uid="{26F818F6-2403-49DB-BB3F-D66AB53CA6D0}"/>
    <cellStyle name="Note 2 2 2 21 6" xfId="27937" xr:uid="{99F8ADD9-B85E-41A0-AF91-0A9063BD1326}"/>
    <cellStyle name="Note 2 2 2 21 7" xfId="30484" xr:uid="{B16AED5F-44BA-4116-ABC1-47AB029C891A}"/>
    <cellStyle name="Note 2 2 2 21 8" xfId="32998" xr:uid="{58B9E99D-F08B-4590-A11E-2C57A97946DF}"/>
    <cellStyle name="Note 2 2 2 21 9" xfId="35398" xr:uid="{A077DB96-A94F-46BE-93A5-4221F51B90DF}"/>
    <cellStyle name="Note 2 2 2 3" xfId="4556" xr:uid="{00000000-0005-0000-0000-0000D0230000}"/>
    <cellStyle name="Note 2 2 2 4" xfId="9769" xr:uid="{00000000-0005-0000-0000-0000D1230000}"/>
    <cellStyle name="Note 2 2 2 4 10" xfId="13430" xr:uid="{4AF748B0-D185-4319-BBA8-0094C98E8D8C}"/>
    <cellStyle name="Note 2 2 2 4 10 10" xfId="37153" xr:uid="{23CA61CE-34C0-4866-B81B-B0582EF73A11}"/>
    <cellStyle name="Note 2 2 2 4 10 11" xfId="39646" xr:uid="{87686E98-4326-4550-A382-8F849F8D69F3}"/>
    <cellStyle name="Note 2 2 2 4 10 12" xfId="42293" xr:uid="{C2CE0A17-FAC0-436F-A393-347ABB9E7BEF}"/>
    <cellStyle name="Note 2 2 2 4 10 2" xfId="16451" xr:uid="{D7C0598A-9860-4A52-B301-8C4A51A79035}"/>
    <cellStyle name="Note 2 2 2 4 10 3" xfId="19191" xr:uid="{AFFD9880-7B3F-403F-93FF-96DCD186DF3B}"/>
    <cellStyle name="Note 2 2 2 4 10 4" xfId="21865" xr:uid="{9353B381-BB78-41CE-9F62-AC703F4597DE}"/>
    <cellStyle name="Note 2 2 2 4 10 5" xfId="24688" xr:uid="{D62234EE-E8A8-488F-A460-8E7231B7B3BF}"/>
    <cellStyle name="Note 2 2 2 4 10 6" xfId="27256" xr:uid="{AE372FCC-E77B-48B3-A7DD-E75DF8600DE1}"/>
    <cellStyle name="Note 2 2 2 4 10 7" xfId="29803" xr:uid="{F2FBAA5B-54A1-4B85-98F9-195E6A8917F6}"/>
    <cellStyle name="Note 2 2 2 4 10 8" xfId="32317" xr:uid="{B30B0944-29D9-4E9D-8942-F052AC8C63BE}"/>
    <cellStyle name="Note 2 2 2 4 10 9" xfId="34717" xr:uid="{97CFAF73-BC0F-454B-8CE3-821991033B93}"/>
    <cellStyle name="Note 2 2 2 4 11" xfId="13485" xr:uid="{55CA8547-F6E7-45AF-A715-E3B6B8F60CBD}"/>
    <cellStyle name="Note 2 2 2 4 11 10" xfId="37208" xr:uid="{3F6CF2C6-D8A8-48F3-9759-38F661F1F955}"/>
    <cellStyle name="Note 2 2 2 4 11 11" xfId="39701" xr:uid="{90C95FA8-3DE0-4812-BA07-2E75913355D8}"/>
    <cellStyle name="Note 2 2 2 4 11 12" xfId="42348" xr:uid="{A7CA133E-A664-4534-BB87-FEDF81CD79B5}"/>
    <cellStyle name="Note 2 2 2 4 11 2" xfId="16506" xr:uid="{D922F8E8-E948-49B0-83A5-138B056CD4E7}"/>
    <cellStyle name="Note 2 2 2 4 11 3" xfId="19246" xr:uid="{1363F584-9AD5-4829-B1A9-8C0E7A7BD61C}"/>
    <cellStyle name="Note 2 2 2 4 11 4" xfId="21920" xr:uid="{A78ACFE7-9DD5-4947-BBFF-75FA6A90524C}"/>
    <cellStyle name="Note 2 2 2 4 11 5" xfId="24743" xr:uid="{5F6194BB-503A-4002-B392-D83D586D8DE7}"/>
    <cellStyle name="Note 2 2 2 4 11 6" xfId="27311" xr:uid="{DC294602-320B-4FAA-93C0-2BF3B952EF23}"/>
    <cellStyle name="Note 2 2 2 4 11 7" xfId="29858" xr:uid="{90AAC316-FC08-4A7F-AB31-D91CFE2B1D1E}"/>
    <cellStyle name="Note 2 2 2 4 11 8" xfId="32372" xr:uid="{8D0DEECE-8545-4DBD-BB4F-2DB6AC8A6D0F}"/>
    <cellStyle name="Note 2 2 2 4 11 9" xfId="34772" xr:uid="{1B8E6C4C-079E-405F-821A-D981858A0E91}"/>
    <cellStyle name="Note 2 2 2 4 12" xfId="13544" xr:uid="{760A997B-C390-4EED-8CE7-38CA0966C77B}"/>
    <cellStyle name="Note 2 2 2 4 12 10" xfId="37267" xr:uid="{318BFF60-891A-4B31-8A71-51CC9BC33E9F}"/>
    <cellStyle name="Note 2 2 2 4 12 11" xfId="39760" xr:uid="{1AE4A903-34CD-4E0A-A5CE-845EC1535DEB}"/>
    <cellStyle name="Note 2 2 2 4 12 12" xfId="42407" xr:uid="{63E06FCB-69A6-44CD-AC54-6B9B2D3A1826}"/>
    <cellStyle name="Note 2 2 2 4 12 2" xfId="16565" xr:uid="{D1BCFE86-2C6E-4153-BC71-E8F1131B1BA1}"/>
    <cellStyle name="Note 2 2 2 4 12 3" xfId="19305" xr:uid="{15D137F0-1307-414E-B152-1A7873CCEB92}"/>
    <cellStyle name="Note 2 2 2 4 12 4" xfId="21979" xr:uid="{BE6BC7D9-BBBE-44F1-A236-2CDCE5E430ED}"/>
    <cellStyle name="Note 2 2 2 4 12 5" xfId="24802" xr:uid="{B6F62E5C-B6A4-474A-BC01-96BABF3FF6FD}"/>
    <cellStyle name="Note 2 2 2 4 12 6" xfId="27370" xr:uid="{E1AB69DA-C58D-46E2-8185-20F7A94D47A5}"/>
    <cellStyle name="Note 2 2 2 4 12 7" xfId="29917" xr:uid="{BF67A056-2E8C-44B1-B1A9-258DD7D2C6C1}"/>
    <cellStyle name="Note 2 2 2 4 12 8" xfId="32431" xr:uid="{77919725-E9A0-443F-A676-662EF10A7C8E}"/>
    <cellStyle name="Note 2 2 2 4 12 9" xfId="34831" xr:uid="{91EC01B0-293D-42B0-8F50-56D9A97F58CA}"/>
    <cellStyle name="Note 2 2 2 4 13" xfId="13591" xr:uid="{07180FAE-68BD-481E-90C1-72253EFF2AB6}"/>
    <cellStyle name="Note 2 2 2 4 13 10" xfId="37314" xr:uid="{93D4C502-62A0-4952-8A02-F31F15299640}"/>
    <cellStyle name="Note 2 2 2 4 13 11" xfId="39807" xr:uid="{0B766134-7425-4A38-966A-33EFCAAB7D66}"/>
    <cellStyle name="Note 2 2 2 4 13 12" xfId="42454" xr:uid="{7AE988A8-C1D7-47A4-BEB9-0C43CD14C5FE}"/>
    <cellStyle name="Note 2 2 2 4 13 2" xfId="16612" xr:uid="{72F69343-36F0-4A8B-B617-F2F1B37E2574}"/>
    <cellStyle name="Note 2 2 2 4 13 3" xfId="19352" xr:uid="{DDAC9A98-51A3-4AF9-9402-5DEF152CEF16}"/>
    <cellStyle name="Note 2 2 2 4 13 4" xfId="22026" xr:uid="{9EDB3ABA-C3C2-420D-8F64-CA2CF6DA3C1E}"/>
    <cellStyle name="Note 2 2 2 4 13 5" xfId="24849" xr:uid="{612532D9-A5DD-489D-B6FC-255A22E662FC}"/>
    <cellStyle name="Note 2 2 2 4 13 6" xfId="27417" xr:uid="{A28E6D8E-54E4-4964-ADE9-0488C1E6882A}"/>
    <cellStyle name="Note 2 2 2 4 13 7" xfId="29964" xr:uid="{E99DC234-9DD9-41AE-98F2-8762D442A001}"/>
    <cellStyle name="Note 2 2 2 4 13 8" xfId="32478" xr:uid="{5F33FCF5-708B-401D-A194-74B8D6962432}"/>
    <cellStyle name="Note 2 2 2 4 13 9" xfId="34878" xr:uid="{5ED89723-41D2-433B-9B3F-295F87048B9A}"/>
    <cellStyle name="Note 2 2 2 4 14" xfId="13670" xr:uid="{E9417FB9-BBC2-4457-9D66-5E5ACE8A6715}"/>
    <cellStyle name="Note 2 2 2 4 14 10" xfId="37393" xr:uid="{9281D56A-21D1-4E37-8252-39C69A6F011D}"/>
    <cellStyle name="Note 2 2 2 4 14 11" xfId="39886" xr:uid="{C33DBF26-0F4C-4848-BAEC-2E654DBD4610}"/>
    <cellStyle name="Note 2 2 2 4 14 12" xfId="42533" xr:uid="{F3230B59-45D6-4639-8560-4CC9144DACD6}"/>
    <cellStyle name="Note 2 2 2 4 14 2" xfId="16691" xr:uid="{BFDE6E40-1C03-4A1B-AD6A-D21D76D7B79D}"/>
    <cellStyle name="Note 2 2 2 4 14 3" xfId="19431" xr:uid="{C63924A6-60A4-4BE0-A14F-3D27A378C4B3}"/>
    <cellStyle name="Note 2 2 2 4 14 4" xfId="22105" xr:uid="{BBBB49C9-9336-4D46-B2B1-10C5F59F7FF1}"/>
    <cellStyle name="Note 2 2 2 4 14 5" xfId="24928" xr:uid="{44ABE65A-B196-4C5A-96B2-1B3F922E9591}"/>
    <cellStyle name="Note 2 2 2 4 14 6" xfId="27496" xr:uid="{704C2A92-CDB2-4EA6-9E1A-FDE3DBBB9470}"/>
    <cellStyle name="Note 2 2 2 4 14 7" xfId="30043" xr:uid="{9CFF75C1-AEC2-4089-9409-5E1822256D02}"/>
    <cellStyle name="Note 2 2 2 4 14 8" xfId="32557" xr:uid="{A4C1A47B-D0A8-4DC0-8C6D-569FB50C0AE8}"/>
    <cellStyle name="Note 2 2 2 4 14 9" xfId="34957" xr:uid="{4AC59E5A-E90E-4EC8-9E06-6B87C9A54256}"/>
    <cellStyle name="Note 2 2 2 4 15" xfId="13717" xr:uid="{AAE0A837-8F8C-4F0A-9040-C58574A52BE9}"/>
    <cellStyle name="Note 2 2 2 4 15 10" xfId="37440" xr:uid="{364F5C54-9355-4AA7-AE13-0AB0ECEED615}"/>
    <cellStyle name="Note 2 2 2 4 15 11" xfId="39933" xr:uid="{805CAEA8-61AB-4239-A636-60CF07102545}"/>
    <cellStyle name="Note 2 2 2 4 15 12" xfId="42580" xr:uid="{41FA45D5-E24E-4FF9-B508-19C30ED4185D}"/>
    <cellStyle name="Note 2 2 2 4 15 2" xfId="16738" xr:uid="{8A868355-F6D4-4F2D-AC99-08ACCC98DE35}"/>
    <cellStyle name="Note 2 2 2 4 15 3" xfId="19478" xr:uid="{698CB404-7DAE-4E7C-A620-326138CA5656}"/>
    <cellStyle name="Note 2 2 2 4 15 4" xfId="22152" xr:uid="{42CC1817-D769-43EA-86BF-8C8FFA0E583E}"/>
    <cellStyle name="Note 2 2 2 4 15 5" xfId="24975" xr:uid="{7014615D-B379-4209-ADBB-32FD98F025E4}"/>
    <cellStyle name="Note 2 2 2 4 15 6" xfId="27543" xr:uid="{949DF8A9-D61A-410E-8847-97B426B4F5E2}"/>
    <cellStyle name="Note 2 2 2 4 15 7" xfId="30090" xr:uid="{BF1D7511-3E19-4DF0-B701-43AB9C74DA3E}"/>
    <cellStyle name="Note 2 2 2 4 15 8" xfId="32604" xr:uid="{3E0FC64D-90E0-4951-8800-06BF2C27C690}"/>
    <cellStyle name="Note 2 2 2 4 15 9" xfId="35004" xr:uid="{FF695DE7-A91F-4DBB-90E0-70AE3227D11D}"/>
    <cellStyle name="Note 2 2 2 4 16" xfId="13750" xr:uid="{617A729E-5F29-4182-9356-E051904A01CA}"/>
    <cellStyle name="Note 2 2 2 4 16 10" xfId="37473" xr:uid="{E0D30C00-A02D-480A-95A8-9C0CCAA6FFD4}"/>
    <cellStyle name="Note 2 2 2 4 16 11" xfId="39966" xr:uid="{DD1A1555-37FD-44A1-9F85-96A9C3536C91}"/>
    <cellStyle name="Note 2 2 2 4 16 12" xfId="42613" xr:uid="{B1B8179F-0F69-48B0-95C4-8DE59E92E47D}"/>
    <cellStyle name="Note 2 2 2 4 16 2" xfId="16771" xr:uid="{7F503781-0544-4319-AA48-4ECE59E63EB9}"/>
    <cellStyle name="Note 2 2 2 4 16 3" xfId="19511" xr:uid="{38231743-FD4A-4FB1-BD82-F1CE9A04348B}"/>
    <cellStyle name="Note 2 2 2 4 16 4" xfId="22185" xr:uid="{C763BFE1-6043-4434-BAA8-FDEEEA5E60C0}"/>
    <cellStyle name="Note 2 2 2 4 16 5" xfId="25008" xr:uid="{2CAF2AB5-7287-4C9A-9DCD-4B36E887C8D0}"/>
    <cellStyle name="Note 2 2 2 4 16 6" xfId="27576" xr:uid="{0F6CF7B3-F0BD-4E45-B376-F41A6B3EABA8}"/>
    <cellStyle name="Note 2 2 2 4 16 7" xfId="30123" xr:uid="{BD8FDBDE-1DE9-4EBB-AD06-35EE49B5EC01}"/>
    <cellStyle name="Note 2 2 2 4 16 8" xfId="32637" xr:uid="{5D6638CA-22EF-4C4E-B543-DBEACDCEF947}"/>
    <cellStyle name="Note 2 2 2 4 16 9" xfId="35037" xr:uid="{086D584E-5932-4DEA-B8A7-A9D798CBC7AB}"/>
    <cellStyle name="Note 2 2 2 4 17" xfId="13811" xr:uid="{05379499-75A5-43A1-9BFF-D274167C9AF0}"/>
    <cellStyle name="Note 2 2 2 4 17 10" xfId="37534" xr:uid="{9DC5D1F0-2E3C-46DD-8DD8-0816B335D495}"/>
    <cellStyle name="Note 2 2 2 4 17 11" xfId="40027" xr:uid="{B4FC4450-0EB9-466A-8613-D6B49D6874F9}"/>
    <cellStyle name="Note 2 2 2 4 17 12" xfId="42674" xr:uid="{36DDEA97-8527-4E73-BA9D-637B8ADDED9A}"/>
    <cellStyle name="Note 2 2 2 4 17 2" xfId="16832" xr:uid="{2EFFE3E1-3099-437C-835D-7D90BB4A16B7}"/>
    <cellStyle name="Note 2 2 2 4 17 3" xfId="19572" xr:uid="{3EF53453-1664-4FBE-B913-DDA32486E76E}"/>
    <cellStyle name="Note 2 2 2 4 17 4" xfId="22246" xr:uid="{A639835E-9BCF-46F4-B140-C7AAB7BA1F48}"/>
    <cellStyle name="Note 2 2 2 4 17 5" xfId="25069" xr:uid="{B0C11221-14A0-46DB-AB7D-C604BEDDD4C3}"/>
    <cellStyle name="Note 2 2 2 4 17 6" xfId="27637" xr:uid="{115D19FD-A5D7-4858-A4EF-7A0B8B5D9023}"/>
    <cellStyle name="Note 2 2 2 4 17 7" xfId="30184" xr:uid="{EE7BAE51-91DB-4325-84B8-0D1BC74FCE84}"/>
    <cellStyle name="Note 2 2 2 4 17 8" xfId="32698" xr:uid="{393902CA-9347-4CE8-A939-C28F398DD2BE}"/>
    <cellStyle name="Note 2 2 2 4 17 9" xfId="35098" xr:uid="{65C0F743-6289-4F89-BD10-095C4846A687}"/>
    <cellStyle name="Note 2 2 2 4 18" xfId="13882" xr:uid="{06486D58-719C-4570-9560-5419949A26F0}"/>
    <cellStyle name="Note 2 2 2 4 18 10" xfId="37605" xr:uid="{F30321E9-0535-4DE6-A9F7-4C615B3D3E81}"/>
    <cellStyle name="Note 2 2 2 4 18 11" xfId="40098" xr:uid="{318588AB-328F-48D7-9934-56837C7C88B8}"/>
    <cellStyle name="Note 2 2 2 4 18 12" xfId="42745" xr:uid="{AC28A9D8-AA1A-4557-B811-C59E410A83A4}"/>
    <cellStyle name="Note 2 2 2 4 18 2" xfId="16903" xr:uid="{0483FC33-46C4-4223-8E38-BDF4B6CEECAC}"/>
    <cellStyle name="Note 2 2 2 4 18 3" xfId="19643" xr:uid="{A8F32717-33A1-4D16-8484-F448AE634A75}"/>
    <cellStyle name="Note 2 2 2 4 18 4" xfId="22317" xr:uid="{68B4E283-488E-46A9-991B-7439CE0EC9B0}"/>
    <cellStyle name="Note 2 2 2 4 18 5" xfId="25140" xr:uid="{36F1E57B-F0DE-4196-9001-709EB169698B}"/>
    <cellStyle name="Note 2 2 2 4 18 6" xfId="27708" xr:uid="{C8D9EA8D-BC4A-4658-87FB-CA65C68C2CC1}"/>
    <cellStyle name="Note 2 2 2 4 18 7" xfId="30255" xr:uid="{0068A05F-66A8-4D5D-8B0B-632089307A2C}"/>
    <cellStyle name="Note 2 2 2 4 18 8" xfId="32769" xr:uid="{4F247D3E-74DD-4D81-99DC-AB68EB112FD3}"/>
    <cellStyle name="Note 2 2 2 4 18 9" xfId="35169" xr:uid="{56FA0B08-099C-4575-92A5-BE7A1EE1D3EA}"/>
    <cellStyle name="Note 2 2 2 4 19" xfId="13922" xr:uid="{B2A88AE1-32A8-4366-B2C4-1F57EA235C2D}"/>
    <cellStyle name="Note 2 2 2 4 19 10" xfId="37645" xr:uid="{31825A4C-CD0D-464D-8354-7E23E67006D7}"/>
    <cellStyle name="Note 2 2 2 4 19 11" xfId="40138" xr:uid="{2F7D3CE7-E636-44E7-9077-7CAA603A6E49}"/>
    <cellStyle name="Note 2 2 2 4 19 12" xfId="42785" xr:uid="{C9C4CCFB-38E8-49CA-9CF0-8528AF525F4E}"/>
    <cellStyle name="Note 2 2 2 4 19 2" xfId="16943" xr:uid="{32D5B9B4-9926-48D7-93BF-A5BACB89D1C5}"/>
    <cellStyle name="Note 2 2 2 4 19 3" xfId="19683" xr:uid="{A1C50D3B-5EFC-4642-8D07-C7B600C15ECE}"/>
    <cellStyle name="Note 2 2 2 4 19 4" xfId="22357" xr:uid="{81EDA0AC-A58E-4DE0-90ED-5546B56117AA}"/>
    <cellStyle name="Note 2 2 2 4 19 5" xfId="25180" xr:uid="{76D6D08A-8FAF-4160-8B20-9C71CD64A68F}"/>
    <cellStyle name="Note 2 2 2 4 19 6" xfId="27748" xr:uid="{63DF6855-F936-4F2A-A1C8-6B1EFDD41167}"/>
    <cellStyle name="Note 2 2 2 4 19 7" xfId="30295" xr:uid="{107A5774-C267-452B-AA2F-DBC50D9A61F0}"/>
    <cellStyle name="Note 2 2 2 4 19 8" xfId="32809" xr:uid="{78D8E774-F2C1-4E24-A610-D2C26DCBDCE1}"/>
    <cellStyle name="Note 2 2 2 4 19 9" xfId="35209" xr:uid="{E3A9EEF6-B09B-4CB2-8781-D84EDDEC0D66}"/>
    <cellStyle name="Note 2 2 2 4 2" xfId="11813" xr:uid="{6758B565-4F5D-4254-9474-C9A4CA7163B0}"/>
    <cellStyle name="Note 2 2 2 4 2 10" xfId="35747" xr:uid="{0FC55DAE-DE0B-4E6F-AB82-92A3951E7843}"/>
    <cellStyle name="Note 2 2 2 4 2 11" xfId="38189" xr:uid="{6B062A0F-E1AC-47D6-95D6-728898AA409A}"/>
    <cellStyle name="Note 2 2 2 4 2 12" xfId="40785" xr:uid="{69629824-F121-43FA-909C-0C2786AC3C97}"/>
    <cellStyle name="Note 2 2 2 4 2 2" xfId="14866" xr:uid="{819B8167-7445-4909-A94B-9AD7471036A9}"/>
    <cellStyle name="Note 2 2 2 4 2 3" xfId="17640" xr:uid="{5949F6AB-B209-499F-B14B-770ABAE3C7D9}"/>
    <cellStyle name="Note 2 2 2 4 2 4" xfId="20263" xr:uid="{FCBB21E2-9854-48C6-96EE-B341CD516452}"/>
    <cellStyle name="Note 2 2 2 4 2 5" xfId="23122" xr:uid="{B676982B-1DB1-4753-A090-237A8AD9C21D}"/>
    <cellStyle name="Note 2 2 2 4 2 6" xfId="25681" xr:uid="{F667B0FF-01C5-4E66-AD36-C65058703F0C}"/>
    <cellStyle name="Note 2 2 2 4 2 7" xfId="28282" xr:uid="{BA1EEDCE-D61A-4EF4-B3F6-9D9D2D1F3836}"/>
    <cellStyle name="Note 2 2 2 4 2 8" xfId="30957" xr:uid="{070D4E2F-C63E-49E4-895C-D8ECC815225B}"/>
    <cellStyle name="Note 2 2 2 4 2 9" xfId="33356" xr:uid="{6E72E8AB-9E30-4BAC-917D-F3919A6AFE63}"/>
    <cellStyle name="Note 2 2 2 4 20" xfId="14020" xr:uid="{9E4EA359-045B-4617-A2CF-0FC471617984}"/>
    <cellStyle name="Note 2 2 2 4 20 10" xfId="37743" xr:uid="{FE143C52-1EEE-40F1-A778-4D9D8C4623AC}"/>
    <cellStyle name="Note 2 2 2 4 20 11" xfId="40236" xr:uid="{902CCE8E-DF31-4CD3-BB5F-03DFD0BE6755}"/>
    <cellStyle name="Note 2 2 2 4 20 12" xfId="42883" xr:uid="{BE10FD29-7C83-427A-A2CE-D2E5054BA0FB}"/>
    <cellStyle name="Note 2 2 2 4 20 2" xfId="17041" xr:uid="{7A8BCF8A-3D51-44B1-8445-548C1302D67F}"/>
    <cellStyle name="Note 2 2 2 4 20 3" xfId="19781" xr:uid="{3ED4BCCF-E228-46F3-AD53-FA5543F82852}"/>
    <cellStyle name="Note 2 2 2 4 20 4" xfId="22455" xr:uid="{3F88FA1E-2855-4476-9602-5FA6E1726206}"/>
    <cellStyle name="Note 2 2 2 4 20 5" xfId="25278" xr:uid="{158C7821-42B0-4CA7-B48B-EBED514858D1}"/>
    <cellStyle name="Note 2 2 2 4 20 6" xfId="27846" xr:uid="{5E96916F-CA81-46E2-B834-5B002F7F113D}"/>
    <cellStyle name="Note 2 2 2 4 20 7" xfId="30393" xr:uid="{694E2FC1-7C7D-49C0-A4F7-12651BF0EAC6}"/>
    <cellStyle name="Note 2 2 2 4 20 8" xfId="32907" xr:uid="{1E2EB696-8B5B-4E50-A1B2-BD52F882A66E}"/>
    <cellStyle name="Note 2 2 2 4 20 9" xfId="35307" xr:uid="{56DF34AB-4662-4B17-8DDC-06B116C2CC5D}"/>
    <cellStyle name="Note 2 2 2 4 21" xfId="14048" xr:uid="{2A1F2B95-8AA9-4E46-AABF-A41B1770819F}"/>
    <cellStyle name="Note 2 2 2 4 21 10" xfId="37771" xr:uid="{B8E0D745-3988-41F6-9D31-8B8DE1136F75}"/>
    <cellStyle name="Note 2 2 2 4 21 11" xfId="40264" xr:uid="{160E7DA4-E06F-4E20-A668-B87AF1E15E30}"/>
    <cellStyle name="Note 2 2 2 4 21 12" xfId="42911" xr:uid="{FC247093-4AE6-42C1-BC38-C0D2244729A8}"/>
    <cellStyle name="Note 2 2 2 4 21 2" xfId="17069" xr:uid="{D46EB680-2683-4D13-8480-770328AE06AD}"/>
    <cellStyle name="Note 2 2 2 4 21 3" xfId="19809" xr:uid="{A1DABACE-EA16-4D41-BB1B-CAFFE7F4C329}"/>
    <cellStyle name="Note 2 2 2 4 21 4" xfId="22483" xr:uid="{D0BACC45-54CE-48F9-ABCA-F05605F83E10}"/>
    <cellStyle name="Note 2 2 2 4 21 5" xfId="25306" xr:uid="{8188F4DA-8153-44DA-A080-BC5B877BBC99}"/>
    <cellStyle name="Note 2 2 2 4 21 6" xfId="27874" xr:uid="{D4BC2ED6-7ED7-4A79-A817-9F7FB96DEB90}"/>
    <cellStyle name="Note 2 2 2 4 21 7" xfId="30421" xr:uid="{DA45A341-B1B8-4F2A-8C7F-053A8943E7B9}"/>
    <cellStyle name="Note 2 2 2 4 21 8" xfId="32935" xr:uid="{97CCD884-FF97-4236-BD1C-A867F0BB7B9D}"/>
    <cellStyle name="Note 2 2 2 4 21 9" xfId="35335" xr:uid="{60F19BC0-6767-4D91-BDAF-41A7AF7ACE8A}"/>
    <cellStyle name="Note 2 2 2 4 22" xfId="14105" xr:uid="{38949894-00DE-40A6-A724-2A646C096D2A}"/>
    <cellStyle name="Note 2 2 2 4 22 10" xfId="37828" xr:uid="{5BAAEDF5-A58D-4872-A342-741B0A490C5B}"/>
    <cellStyle name="Note 2 2 2 4 22 11" xfId="40321" xr:uid="{CB283F50-DAD1-4478-A643-DEFC6840B653}"/>
    <cellStyle name="Note 2 2 2 4 22 12" xfId="42968" xr:uid="{AAFD06D8-519D-4A65-AC59-42C656BE5454}"/>
    <cellStyle name="Note 2 2 2 4 22 2" xfId="17126" xr:uid="{B534E0E1-3C6A-4C8C-B9C5-FE43299F2538}"/>
    <cellStyle name="Note 2 2 2 4 22 3" xfId="19866" xr:uid="{41F5BD52-BECE-467D-B018-D1D4518F6446}"/>
    <cellStyle name="Note 2 2 2 4 22 4" xfId="22540" xr:uid="{5FE36AE9-6C9F-4670-B3EF-ACE4DE13160C}"/>
    <cellStyle name="Note 2 2 2 4 22 5" xfId="25363" xr:uid="{0ACADD37-95D7-4299-B58F-269ADF33F51B}"/>
    <cellStyle name="Note 2 2 2 4 22 6" xfId="27931" xr:uid="{E3FFBEB2-2AC6-4985-8EB4-12B7837DF4AD}"/>
    <cellStyle name="Note 2 2 2 4 22 7" xfId="30478" xr:uid="{0B9120C8-C2E5-4F21-B70E-3A56F9247BD1}"/>
    <cellStyle name="Note 2 2 2 4 22 8" xfId="32992" xr:uid="{1B916479-73B8-4BF3-AE12-CED4DCCFCF57}"/>
    <cellStyle name="Note 2 2 2 4 22 9" xfId="35392" xr:uid="{4E3BFD6A-935F-4C38-9782-9D3BA1C2A7FD}"/>
    <cellStyle name="Note 2 2 2 4 23" xfId="14168" xr:uid="{A183E40C-51EB-4997-9C59-DC9262C2F17A}"/>
    <cellStyle name="Note 2 2 2 4 23 10" xfId="37891" xr:uid="{9504BD4B-8482-4094-BDE8-4A53C2C389B3}"/>
    <cellStyle name="Note 2 2 2 4 23 11" xfId="40384" xr:uid="{9AEFB52C-BE49-4AF0-950E-900FC1F76C87}"/>
    <cellStyle name="Note 2 2 2 4 23 12" xfId="43031" xr:uid="{139057EC-7304-4A74-9B8C-DE7869B1F810}"/>
    <cellStyle name="Note 2 2 2 4 23 2" xfId="17189" xr:uid="{4D771198-7B0A-468A-B3A3-9CFE00C3C5BC}"/>
    <cellStyle name="Note 2 2 2 4 23 3" xfId="19929" xr:uid="{011B64CD-3009-46E4-B6F2-1FB73F9B5AF8}"/>
    <cellStyle name="Note 2 2 2 4 23 4" xfId="22603" xr:uid="{8658CFB1-245B-40E0-BBF9-97DA6C7A37AD}"/>
    <cellStyle name="Note 2 2 2 4 23 5" xfId="25426" xr:uid="{6D419E0A-C259-4D87-B51D-1D4600AD93CD}"/>
    <cellStyle name="Note 2 2 2 4 23 6" xfId="27994" xr:uid="{42BEDF6E-42A9-492C-AB46-223FC0C29EA1}"/>
    <cellStyle name="Note 2 2 2 4 23 7" xfId="30541" xr:uid="{3FAD1A45-5EEC-49B3-9C51-C12E55EE6268}"/>
    <cellStyle name="Note 2 2 2 4 23 8" xfId="33055" xr:uid="{F5EBCD1A-DEA5-4B66-A2AD-DD1ECC30E8D2}"/>
    <cellStyle name="Note 2 2 2 4 23 9" xfId="35455" xr:uid="{F625CD6A-3C89-4353-9E11-F909E3991927}"/>
    <cellStyle name="Note 2 2 2 4 24" xfId="14214" xr:uid="{BA8E5C8F-2A52-43EC-B05E-B42B33C6661C}"/>
    <cellStyle name="Note 2 2 2 4 24 10" xfId="37937" xr:uid="{D9B0F8E7-CE9D-45E3-AE2D-086B144AB8CF}"/>
    <cellStyle name="Note 2 2 2 4 24 11" xfId="40430" xr:uid="{72AEA2F7-38B5-414E-A058-74C099A384C8}"/>
    <cellStyle name="Note 2 2 2 4 24 12" xfId="43077" xr:uid="{9D4A66E8-DBA3-4475-B298-7AAC47BF900D}"/>
    <cellStyle name="Note 2 2 2 4 24 2" xfId="17235" xr:uid="{DF12A515-161A-41CC-A977-5E3A299DE52D}"/>
    <cellStyle name="Note 2 2 2 4 24 3" xfId="19975" xr:uid="{E6FF930E-0456-414B-9DFE-71947CE723C8}"/>
    <cellStyle name="Note 2 2 2 4 24 4" xfId="22649" xr:uid="{7CFB699B-4DE5-4C43-8BF7-195CA43FBF07}"/>
    <cellStyle name="Note 2 2 2 4 24 5" xfId="25472" xr:uid="{70851C8F-172B-4437-B748-06B5CA5BDDDC}"/>
    <cellStyle name="Note 2 2 2 4 24 6" xfId="28040" xr:uid="{F89861C5-0DC4-4473-B3E7-750ABE62B07F}"/>
    <cellStyle name="Note 2 2 2 4 24 7" xfId="30587" xr:uid="{0BBA0668-EE73-4F2C-9FBB-E42474AEC140}"/>
    <cellStyle name="Note 2 2 2 4 24 8" xfId="33101" xr:uid="{42273992-3161-4C84-87E2-0820AE87937D}"/>
    <cellStyle name="Note 2 2 2 4 24 9" xfId="35501" xr:uid="{3231F4B1-9B5D-462A-AC4E-B137FAC3E625}"/>
    <cellStyle name="Note 2 2 2 4 25" xfId="14277" xr:uid="{C5EF5E09-B06A-483C-B155-7D38B8948EAC}"/>
    <cellStyle name="Note 2 2 2 4 25 10" xfId="37989" xr:uid="{78F5C0CC-E6E2-4742-96FB-7F69284F6372}"/>
    <cellStyle name="Note 2 2 2 4 25 11" xfId="40481" xr:uid="{E61426D5-B884-46D6-B9D6-8D29B6E1AC1F}"/>
    <cellStyle name="Note 2 2 2 4 25 12" xfId="43129" xr:uid="{B9FEAB65-CDE5-4CF7-A339-C75F2C7B4965}"/>
    <cellStyle name="Note 2 2 2 4 25 2" xfId="17298" xr:uid="{BC9F21E1-7619-4DEC-BE22-DAFFC6E2BFBC}"/>
    <cellStyle name="Note 2 2 2 4 25 3" xfId="20037" xr:uid="{39DFE4D0-DB5B-4488-A8ED-C892BECD51BC}"/>
    <cellStyle name="Note 2 2 2 4 25 4" xfId="22710" xr:uid="{7A55D948-6CA7-4866-B675-968B5EEEB184}"/>
    <cellStyle name="Note 2 2 2 4 25 5" xfId="25524" xr:uid="{D23A0499-9AEA-49AA-BBC4-DCF51C3030EA}"/>
    <cellStyle name="Note 2 2 2 4 25 6" xfId="28093" xr:uid="{9046A2A0-3717-4F8F-8DD9-B12B0F5B0CAF}"/>
    <cellStyle name="Note 2 2 2 4 25 7" xfId="30639" xr:uid="{C854253B-4D27-4ED1-80DA-90701F581587}"/>
    <cellStyle name="Note 2 2 2 4 25 8" xfId="33153" xr:uid="{324F3DCB-2AE1-4C01-A42E-503560E16935}"/>
    <cellStyle name="Note 2 2 2 4 25 9" xfId="35552" xr:uid="{6C2CBC3C-69DA-419E-9547-24E3AB51DB84}"/>
    <cellStyle name="Note 2 2 2 4 3" xfId="11842" xr:uid="{4FE941F5-E0D5-423F-8187-72231F4C42E3}"/>
    <cellStyle name="Note 2 2 2 4 3 10" xfId="35776" xr:uid="{0470C285-6FEC-4C49-9E2C-53330DC15177}"/>
    <cellStyle name="Note 2 2 2 4 3 11" xfId="38218" xr:uid="{52DE9469-B487-469B-B04C-F91C8D52CF2A}"/>
    <cellStyle name="Note 2 2 2 4 3 12" xfId="40814" xr:uid="{64A99A35-FC26-4574-8E6C-734C69C9BF82}"/>
    <cellStyle name="Note 2 2 2 4 3 2" xfId="14895" xr:uid="{EB018CDA-FA65-4F98-B558-C493DA718FE0}"/>
    <cellStyle name="Note 2 2 2 4 3 3" xfId="17669" xr:uid="{730D04DC-D1BC-4C4E-91B0-2FD7D5163943}"/>
    <cellStyle name="Note 2 2 2 4 3 4" xfId="20292" xr:uid="{A5068DFA-8996-40A7-BB6D-1ED333A0B41B}"/>
    <cellStyle name="Note 2 2 2 4 3 5" xfId="23151" xr:uid="{626E0BFE-D251-4879-AD11-0CE30FA7A5E0}"/>
    <cellStyle name="Note 2 2 2 4 3 6" xfId="25710" xr:uid="{B2A6B9F6-F3F8-4581-BFB8-3CDD1A030082}"/>
    <cellStyle name="Note 2 2 2 4 3 7" xfId="28311" xr:uid="{909656D2-6EB1-490C-83E8-173AAEE7BBEE}"/>
    <cellStyle name="Note 2 2 2 4 3 8" xfId="30986" xr:uid="{45A7E6E3-5F3D-4664-B923-0403717F4255}"/>
    <cellStyle name="Note 2 2 2 4 3 9" xfId="33385" xr:uid="{713DE4D3-17C8-4E96-9577-C6D66B12A4AF}"/>
    <cellStyle name="Note 2 2 2 4 4" xfId="11873" xr:uid="{A04262DC-F6C2-4E2F-9FF1-8EA15C4021FA}"/>
    <cellStyle name="Note 2 2 2 4 4 10" xfId="35805" xr:uid="{C2B0C9D4-CC87-4C37-AEFA-CEB7E122B3AC}"/>
    <cellStyle name="Note 2 2 2 4 4 11" xfId="38247" xr:uid="{C751F3FC-8B5B-4689-9F52-D88BE97636E5}"/>
    <cellStyle name="Note 2 2 2 4 4 12" xfId="40843" xr:uid="{C9F4946B-CA3D-4375-9DD8-90B68AB0E46F}"/>
    <cellStyle name="Note 2 2 2 4 4 2" xfId="14926" xr:uid="{24900B6E-2B04-4106-B26B-0074D3CFEB4E}"/>
    <cellStyle name="Note 2 2 2 4 4 3" xfId="17699" xr:uid="{3C6BBC98-DB32-407E-907E-5604C4208746}"/>
    <cellStyle name="Note 2 2 2 4 4 4" xfId="20322" xr:uid="{98DA693E-F175-4BF9-B82E-9B5994D6B77D}"/>
    <cellStyle name="Note 2 2 2 4 4 5" xfId="23182" xr:uid="{DB0A895B-3382-4D8C-A736-A775D0AA77F9}"/>
    <cellStyle name="Note 2 2 2 4 4 6" xfId="25739" xr:uid="{C4A3B1ED-7022-41B2-82A2-2C6CE4321B85}"/>
    <cellStyle name="Note 2 2 2 4 4 7" xfId="28340" xr:uid="{9674AB57-9F87-41E6-9C51-8803760084AC}"/>
    <cellStyle name="Note 2 2 2 4 4 8" xfId="31015" xr:uid="{4F7ADA24-66D3-444F-97D2-F18CD3CB1ED6}"/>
    <cellStyle name="Note 2 2 2 4 4 9" xfId="33414" xr:uid="{D1C5CA6B-B1FA-4363-92F0-A24298B1DE85}"/>
    <cellStyle name="Note 2 2 2 4 5" xfId="11905" xr:uid="{E35EF2C1-7FB0-4F71-82C6-B9E3EF715913}"/>
    <cellStyle name="Note 2 2 2 4 5 10" xfId="35837" xr:uid="{9277EDDC-4112-4A91-8BFA-123DA151197E}"/>
    <cellStyle name="Note 2 2 2 4 5 11" xfId="38279" xr:uid="{10675C3A-DDBA-4B1E-97A9-2876228CB9A5}"/>
    <cellStyle name="Note 2 2 2 4 5 12" xfId="40875" xr:uid="{5AEE46DD-91C0-4A33-9B5C-323DDDF30B59}"/>
    <cellStyle name="Note 2 2 2 4 5 2" xfId="14958" xr:uid="{740522D8-1F67-4E13-B8B2-05D74395BA82}"/>
    <cellStyle name="Note 2 2 2 4 5 3" xfId="17731" xr:uid="{D8AE807E-79EF-4653-ACAC-F88573135A0D}"/>
    <cellStyle name="Note 2 2 2 4 5 4" xfId="20354" xr:uid="{89B04853-DECA-49F8-8D65-192EE7341824}"/>
    <cellStyle name="Note 2 2 2 4 5 5" xfId="23214" xr:uid="{63E3C35D-BC15-4699-9CA7-CB27F5F7FDFA}"/>
    <cellStyle name="Note 2 2 2 4 5 6" xfId="25771" xr:uid="{32D4C263-51E0-4346-8A52-83066ED4D152}"/>
    <cellStyle name="Note 2 2 2 4 5 7" xfId="28372" xr:uid="{4FA39BB6-A4B1-4425-85D9-D4BEED24E8F9}"/>
    <cellStyle name="Note 2 2 2 4 5 8" xfId="31047" xr:uid="{CE698034-510F-4550-AB79-0B75E264EA1D}"/>
    <cellStyle name="Note 2 2 2 4 5 9" xfId="33446" xr:uid="{DB2EDA11-D383-4465-A9D9-454404229E30}"/>
    <cellStyle name="Note 2 2 2 4 6" xfId="11947" xr:uid="{ED88AAB7-6F5F-4D9F-8F0E-F1B902F00F4E}"/>
    <cellStyle name="Note 2 2 2 4 6 10" xfId="35879" xr:uid="{9D5D322A-2D96-4EEB-B0F7-05C8CBCAEAF9}"/>
    <cellStyle name="Note 2 2 2 4 6 11" xfId="38321" xr:uid="{A47FFD67-E6FC-4B7E-B829-7DE547559D30}"/>
    <cellStyle name="Note 2 2 2 4 6 12" xfId="40917" xr:uid="{9C5D6BBD-E20E-47EE-B0B4-55E71323FC82}"/>
    <cellStyle name="Note 2 2 2 4 6 2" xfId="15000" xr:uid="{6F603E49-1C52-48A6-B405-40387C0351F4}"/>
    <cellStyle name="Note 2 2 2 4 6 3" xfId="17773" xr:uid="{FC90A7DD-D6EE-4D2D-8DC5-C8069755B21F}"/>
    <cellStyle name="Note 2 2 2 4 6 4" xfId="20396" xr:uid="{1D2154A6-71A9-470C-836E-FE08839871A6}"/>
    <cellStyle name="Note 2 2 2 4 6 5" xfId="23256" xr:uid="{B0121BBF-4CFD-4DF9-82B4-18CDDD8941B9}"/>
    <cellStyle name="Note 2 2 2 4 6 6" xfId="25813" xr:uid="{32598D3B-7819-4633-9784-37FEA3C95877}"/>
    <cellStyle name="Note 2 2 2 4 6 7" xfId="28414" xr:uid="{EE84CD22-1446-4561-ACE2-1164C4A00781}"/>
    <cellStyle name="Note 2 2 2 4 6 8" xfId="31089" xr:uid="{BA5F0041-2E74-46CB-B0C6-EDEA7A31DC00}"/>
    <cellStyle name="Note 2 2 2 4 6 9" xfId="33488" xr:uid="{20DBBAE1-93B4-41AA-9009-C0C6D16AAB2F}"/>
    <cellStyle name="Note 2 2 2 4 7" xfId="11996" xr:uid="{AD02ED86-1DF6-4854-A21C-898CD0801F73}"/>
    <cellStyle name="Note 2 2 2 4 7 10" xfId="35928" xr:uid="{F49E0B98-9837-415F-9910-9F8AADCD866F}"/>
    <cellStyle name="Note 2 2 2 4 7 11" xfId="38370" xr:uid="{FA172D3F-2083-487B-BE1F-245B88A99AD3}"/>
    <cellStyle name="Note 2 2 2 4 7 12" xfId="40966" xr:uid="{7C86B7B4-EB4C-4C02-90F2-CB2E11A349A0}"/>
    <cellStyle name="Note 2 2 2 4 7 2" xfId="15049" xr:uid="{9E1E6278-6EF5-484C-95CE-5E515409B8BD}"/>
    <cellStyle name="Note 2 2 2 4 7 3" xfId="17822" xr:uid="{65AB53DF-6774-4C13-8E50-8184433FDC60}"/>
    <cellStyle name="Note 2 2 2 4 7 4" xfId="20445" xr:uid="{3FD83542-7074-4AD0-AD39-B2A7DCA60A6D}"/>
    <cellStyle name="Note 2 2 2 4 7 5" xfId="23305" xr:uid="{130B6509-DF0B-4DEA-8F9A-42E47C80639A}"/>
    <cellStyle name="Note 2 2 2 4 7 6" xfId="25862" xr:uid="{2204E0AA-D7D5-4F22-AB9C-678270EB5B62}"/>
    <cellStyle name="Note 2 2 2 4 7 7" xfId="28463" xr:uid="{A1853D2A-9866-464D-A232-7CE8FC2BBA2C}"/>
    <cellStyle name="Note 2 2 2 4 7 8" xfId="31138" xr:uid="{D97BBA8D-55BE-4BA1-871D-177635E6C9E0}"/>
    <cellStyle name="Note 2 2 2 4 7 9" xfId="33537" xr:uid="{FC7D0016-01D7-4326-985A-01C39DE2792D}"/>
    <cellStyle name="Note 2 2 2 4 8" xfId="12023" xr:uid="{B720AEB0-0193-4600-B39D-C1B400A84B99}"/>
    <cellStyle name="Note 2 2 2 4 8 10" xfId="35955" xr:uid="{9C9868DA-0C8B-4F98-A5F0-9B0352FD60F4}"/>
    <cellStyle name="Note 2 2 2 4 8 11" xfId="38397" xr:uid="{3D789DC6-CF88-4E4D-908B-CDB0677697E8}"/>
    <cellStyle name="Note 2 2 2 4 8 12" xfId="40993" xr:uid="{1341B33B-271A-4050-83DD-AD52D676213A}"/>
    <cellStyle name="Note 2 2 2 4 8 2" xfId="15076" xr:uid="{05881114-EB5F-4CD6-90B2-BAF70BC69679}"/>
    <cellStyle name="Note 2 2 2 4 8 3" xfId="17849" xr:uid="{2D3A8933-45D9-4B2C-9784-D46FC70B46CF}"/>
    <cellStyle name="Note 2 2 2 4 8 4" xfId="20472" xr:uid="{3E0DDDAB-3BB5-4620-AAF4-848BA630E1C7}"/>
    <cellStyle name="Note 2 2 2 4 8 5" xfId="23332" xr:uid="{C2C8E930-F13A-438C-BF2F-A53804DAB0EC}"/>
    <cellStyle name="Note 2 2 2 4 8 6" xfId="25889" xr:uid="{3B823DBD-FEE2-4097-8AAE-0623D8CB06E1}"/>
    <cellStyle name="Note 2 2 2 4 8 7" xfId="28490" xr:uid="{47F625ED-65DB-446A-803D-0A8A9CDEA001}"/>
    <cellStyle name="Note 2 2 2 4 8 8" xfId="31165" xr:uid="{9DA4F3DB-9112-47BA-BD42-680E9C9356EE}"/>
    <cellStyle name="Note 2 2 2 4 8 9" xfId="33564" xr:uid="{1AD7B328-7676-4AA1-A48F-4FB5A98AC519}"/>
    <cellStyle name="Note 2 2 2 4 9" xfId="13404" xr:uid="{5E04DB89-0449-450D-94E6-2B93006021DA}"/>
    <cellStyle name="Note 2 2 2 4 9 10" xfId="37127" xr:uid="{B1292E71-C86F-458E-8886-2BFAB273A216}"/>
    <cellStyle name="Note 2 2 2 4 9 11" xfId="39620" xr:uid="{71D9BF80-2428-4EE9-8F0E-195DA45AA026}"/>
    <cellStyle name="Note 2 2 2 4 9 12" xfId="42267" xr:uid="{9F3AA33F-FE4B-4001-B2CE-E05C5A689C1E}"/>
    <cellStyle name="Note 2 2 2 4 9 2" xfId="16425" xr:uid="{46125ECE-E011-4E2E-89A5-ED5849F89514}"/>
    <cellStyle name="Note 2 2 2 4 9 3" xfId="19165" xr:uid="{B677E090-7F0C-4E40-A05F-F569858EA55A}"/>
    <cellStyle name="Note 2 2 2 4 9 4" xfId="21839" xr:uid="{EE36FE38-241A-4341-A59E-C7EFF5977BA7}"/>
    <cellStyle name="Note 2 2 2 4 9 5" xfId="24662" xr:uid="{A51C7E9D-5A7C-4545-9CEB-6A8F6D2BD32A}"/>
    <cellStyle name="Note 2 2 2 4 9 6" xfId="27230" xr:uid="{B73E1187-020A-4748-A9DC-20EFD5E8536D}"/>
    <cellStyle name="Note 2 2 2 4 9 7" xfId="29777" xr:uid="{A68AA99F-056F-46A1-B99B-72E3DA3BE2AF}"/>
    <cellStyle name="Note 2 2 2 4 9 8" xfId="32291" xr:uid="{4DE45F2E-0906-4625-AC32-9F89B286F7AE}"/>
    <cellStyle name="Note 2 2 2 4 9 9" xfId="34691" xr:uid="{420A4D06-B5F8-4A49-9E80-9DA63EB0CB8E}"/>
    <cellStyle name="Note 2 2 2 5" xfId="11753" xr:uid="{11AB708B-5A09-4F71-A831-A4CDCAD71DB2}"/>
    <cellStyle name="Note 2 2 2 5 10" xfId="35697" xr:uid="{F1AC15C2-E557-4254-80F9-A7197C24D9C8}"/>
    <cellStyle name="Note 2 2 2 5 11" xfId="38131" xr:uid="{8DE65531-DE98-41A2-B34E-15570FAF6DA4}"/>
    <cellStyle name="Note 2 2 2 5 12" xfId="40725" xr:uid="{7D220E37-A285-4436-AB3E-60C24FA5F848}"/>
    <cellStyle name="Note 2 2 2 5 2" xfId="14806" xr:uid="{91E3B465-7080-4C02-A2D6-0E4AD35D342A}"/>
    <cellStyle name="Note 2 2 2 5 3" xfId="17580" xr:uid="{9F47A09D-9967-4F1D-8CBF-9F74D9AD5205}"/>
    <cellStyle name="Note 2 2 2 5 4" xfId="20203" xr:uid="{E1137BBD-B388-4964-9231-755889C2DA3A}"/>
    <cellStyle name="Note 2 2 2 5 5" xfId="23062" xr:uid="{896C210F-782F-4745-A096-10D6282A08D9}"/>
    <cellStyle name="Note 2 2 2 5 6" xfId="25621" xr:uid="{AD880EAD-7F33-4121-AB28-223B8840C533}"/>
    <cellStyle name="Note 2 2 2 5 7" xfId="28224" xr:uid="{89AD2EB5-F436-406D-9B0A-67FCCDC61FC9}"/>
    <cellStyle name="Note 2 2 2 5 8" xfId="30897" xr:uid="{E9116FBD-2E1E-44E8-B1EB-D738F9869DEC}"/>
    <cellStyle name="Note 2 2 2 5 9" xfId="33296" xr:uid="{40436080-78CB-4B94-B225-F48183E6D435}"/>
    <cellStyle name="Note 2 2 2 6" xfId="11877" xr:uid="{062C7281-F00C-478C-9107-7BFC34FB4704}"/>
    <cellStyle name="Note 2 2 2 6 10" xfId="35809" xr:uid="{F6E74C1D-E3DF-46E6-8CE4-9DF4673DF9DA}"/>
    <cellStyle name="Note 2 2 2 6 11" xfId="38251" xr:uid="{EAA48F19-7CD8-4538-A132-176A817F92D9}"/>
    <cellStyle name="Note 2 2 2 6 12" xfId="40847" xr:uid="{A0EDC0D9-7715-4C99-A805-857E7AE60C25}"/>
    <cellStyle name="Note 2 2 2 6 2" xfId="14930" xr:uid="{F4FAB860-C97C-45FF-907E-8C7B259CB6D9}"/>
    <cellStyle name="Note 2 2 2 6 3" xfId="17703" xr:uid="{3BB1DBAE-65B9-4AD4-BB49-783B22EFE48A}"/>
    <cellStyle name="Note 2 2 2 6 4" xfId="20326" xr:uid="{7B02F3B2-8F3A-4EBA-B2B6-DD443950817E}"/>
    <cellStyle name="Note 2 2 2 6 5" xfId="23186" xr:uid="{54244F3D-EB42-4968-9747-9E319FC24D45}"/>
    <cellStyle name="Note 2 2 2 6 6" xfId="25743" xr:uid="{D6726FEE-A1CA-4CED-990E-BD76236D9FCD}"/>
    <cellStyle name="Note 2 2 2 6 7" xfId="28344" xr:uid="{0506A954-4547-4AAC-AB90-A8B6F3B9B5A6}"/>
    <cellStyle name="Note 2 2 2 6 8" xfId="31019" xr:uid="{9D46208B-FA26-4834-A206-EF126F303E63}"/>
    <cellStyle name="Note 2 2 2 6 9" xfId="33418" xr:uid="{50F0F962-D2EA-4512-9EC5-BC9F56C57074}"/>
    <cellStyle name="Note 2 2 2 7" xfId="11952" xr:uid="{458A29FB-71E3-456F-97E0-1A1C34B1C02E}"/>
    <cellStyle name="Note 2 2 2 7 10" xfId="35884" xr:uid="{33A75EC3-0B8B-4A56-8BBE-BEC061D8A3F4}"/>
    <cellStyle name="Note 2 2 2 7 11" xfId="38326" xr:uid="{F020D23E-767F-402D-9B20-837858DE72FC}"/>
    <cellStyle name="Note 2 2 2 7 12" xfId="40922" xr:uid="{ED9CD35E-A569-4988-9ABF-843D72382053}"/>
    <cellStyle name="Note 2 2 2 7 2" xfId="15005" xr:uid="{F1CEDD40-A450-446C-9111-79A346658767}"/>
    <cellStyle name="Note 2 2 2 7 3" xfId="17778" xr:uid="{C2D8468E-94D2-4CC5-A760-D17B051D0E6C}"/>
    <cellStyle name="Note 2 2 2 7 4" xfId="20401" xr:uid="{D1776C76-09A2-440D-96FD-0C037FCD6D8D}"/>
    <cellStyle name="Note 2 2 2 7 5" xfId="23261" xr:uid="{1B7313A8-B195-47D8-B866-639284B963E1}"/>
    <cellStyle name="Note 2 2 2 7 6" xfId="25818" xr:uid="{59A89217-D9D8-4826-8115-D75266FD9053}"/>
    <cellStyle name="Note 2 2 2 7 7" xfId="28419" xr:uid="{56B4A6A4-D4BF-49FD-8292-0DAFA3FF2356}"/>
    <cellStyle name="Note 2 2 2 7 8" xfId="31094" xr:uid="{C4792CBA-A83C-4656-8A8A-7A8763482E66}"/>
    <cellStyle name="Note 2 2 2 7 9" xfId="33493" xr:uid="{F0820DFD-23B4-4D59-BF37-3AFA0DD16549}"/>
    <cellStyle name="Note 2 2 2 8" xfId="13262" xr:uid="{152F4560-FB5A-4A23-9FE5-84F698238354}"/>
    <cellStyle name="Note 2 2 2 8 10" xfId="36988" xr:uid="{3A7A3D15-3DCA-4A9C-A406-BCB50E941EF2}"/>
    <cellStyle name="Note 2 2 2 8 11" xfId="39480" xr:uid="{7E89EE71-01A3-4A33-9ECE-2B112504DCBE}"/>
    <cellStyle name="Note 2 2 2 8 12" xfId="42127" xr:uid="{B0CEFB14-1587-4F06-8EA8-46D7BC3F21A7}"/>
    <cellStyle name="Note 2 2 2 8 2" xfId="16283" xr:uid="{8F2D998B-5F60-4222-9FAA-2653E8CA623F}"/>
    <cellStyle name="Note 2 2 2 8 3" xfId="19024" xr:uid="{78262703-4B76-4501-A0F9-8A740E87A4A1}"/>
    <cellStyle name="Note 2 2 2 8 4" xfId="21697" xr:uid="{7A552B6E-979B-4AC0-B037-9B0A7ACAB108}"/>
    <cellStyle name="Note 2 2 2 8 5" xfId="24520" xr:uid="{6532DC33-8000-4993-918E-0EA57F7CE13A}"/>
    <cellStyle name="Note 2 2 2 8 6" xfId="27088" xr:uid="{4F5E6A91-E285-4D6B-9A97-CBEC493F6D11}"/>
    <cellStyle name="Note 2 2 2 8 7" xfId="29635" xr:uid="{542EC19F-A358-41B9-A623-0B83235C26FD}"/>
    <cellStyle name="Note 2 2 2 8 8" xfId="32150" xr:uid="{37C7504F-AAB0-4832-8F55-8660DE15DB7F}"/>
    <cellStyle name="Note 2 2 2 8 9" xfId="34549" xr:uid="{32526DEA-A5EB-4BD7-9CA1-247B40037A18}"/>
    <cellStyle name="Note 2 2 2 9" xfId="13305" xr:uid="{24EED5F5-7FF9-48C6-ADA3-6CE2AB717F4D}"/>
    <cellStyle name="Note 2 2 2 9 10" xfId="37028" xr:uid="{B8CB296C-AEFE-4BA9-8193-9C019BBD78E4}"/>
    <cellStyle name="Note 2 2 2 9 11" xfId="39521" xr:uid="{FEEEB01A-81D9-4439-8660-A70A503855C4}"/>
    <cellStyle name="Note 2 2 2 9 12" xfId="42168" xr:uid="{8DF0BBE2-D633-4278-B339-4886F1000C28}"/>
    <cellStyle name="Note 2 2 2 9 2" xfId="16326" xr:uid="{F1A9B9B1-3D0E-4A36-97A7-599588711743}"/>
    <cellStyle name="Note 2 2 2 9 3" xfId="19066" xr:uid="{D9033B87-1D41-4A9F-A5AA-F14F461E48AE}"/>
    <cellStyle name="Note 2 2 2 9 4" xfId="21740" xr:uid="{CEC71D72-21FE-4F66-BFED-F223D96E01F3}"/>
    <cellStyle name="Note 2 2 2 9 5" xfId="24563" xr:uid="{6EB8311D-ACB6-47E5-9992-4383E49AA818}"/>
    <cellStyle name="Note 2 2 2 9 6" xfId="27131" xr:uid="{EB4F677F-04E9-4D84-9CC4-DF8F9A209B8B}"/>
    <cellStyle name="Note 2 2 2 9 7" xfId="29678" xr:uid="{B1670A7C-D6DE-474B-B12D-9C2C49F2EA9A}"/>
    <cellStyle name="Note 2 2 2 9 8" xfId="32192" xr:uid="{5BCAA118-3F26-48E6-86B2-0CD0BD336140}"/>
    <cellStyle name="Note 2 2 2 9 9" xfId="34592" xr:uid="{FE0C6500-993D-431B-A0DF-6CBD639F0C43}"/>
    <cellStyle name="Note 2 2 20" xfId="13987" xr:uid="{6981BB1C-7881-4E3F-93A2-05026A00539E}"/>
    <cellStyle name="Note 2 2 20 10" xfId="37710" xr:uid="{447553A6-6EBE-4193-A098-DF61F71AD4BF}"/>
    <cellStyle name="Note 2 2 20 11" xfId="40203" xr:uid="{6DBF7E31-F23F-42DE-BE4A-943F77668000}"/>
    <cellStyle name="Note 2 2 20 12" xfId="42850" xr:uid="{371BC531-01F1-4E91-8CCD-2F64E429913C}"/>
    <cellStyle name="Note 2 2 20 2" xfId="17008" xr:uid="{B99E43D0-464C-4561-9D32-F4E0DB90C3CA}"/>
    <cellStyle name="Note 2 2 20 3" xfId="19748" xr:uid="{C6DE34CA-C7AE-4790-80BF-3FD2305B6C59}"/>
    <cellStyle name="Note 2 2 20 4" xfId="22422" xr:uid="{199F4BB9-4997-4A10-9E8F-6C2883A126D1}"/>
    <cellStyle name="Note 2 2 20 5" xfId="25245" xr:uid="{4BFB6024-E2A1-4C58-8FEC-150520FBCD6C}"/>
    <cellStyle name="Note 2 2 20 6" xfId="27813" xr:uid="{640C9D88-C7EB-4F19-812D-478BE9FFBD95}"/>
    <cellStyle name="Note 2 2 20 7" xfId="30360" xr:uid="{7F984E74-10AE-4274-9DFA-F6CB32C21A8A}"/>
    <cellStyle name="Note 2 2 20 8" xfId="32874" xr:uid="{CB679591-EA6B-4A92-89E1-54A07C36DD71}"/>
    <cellStyle name="Note 2 2 20 9" xfId="35274" xr:uid="{EAA18178-4056-4CDA-924B-D23308893C3A}"/>
    <cellStyle name="Note 2 2 21" xfId="14088" xr:uid="{798A0BA2-FEDC-49CD-89BE-07F3ADDE394E}"/>
    <cellStyle name="Note 2 2 21 10" xfId="37811" xr:uid="{6198F85D-218B-4089-A18A-2177D9E4C573}"/>
    <cellStyle name="Note 2 2 21 11" xfId="40304" xr:uid="{F5D1735D-37C9-402F-B3B7-2EC62EA6FE7F}"/>
    <cellStyle name="Note 2 2 21 12" xfId="42951" xr:uid="{D1119BDB-15BB-4F8F-8E19-819B88F03E98}"/>
    <cellStyle name="Note 2 2 21 2" xfId="17109" xr:uid="{F47438F4-53D6-4698-905F-0EAAF4F6B3FB}"/>
    <cellStyle name="Note 2 2 21 3" xfId="19849" xr:uid="{75C42B5D-452B-48B4-A82A-48F5D47AC17A}"/>
    <cellStyle name="Note 2 2 21 4" xfId="22523" xr:uid="{8F75C657-D6A0-4961-92F7-11734DC6E0C6}"/>
    <cellStyle name="Note 2 2 21 5" xfId="25346" xr:uid="{31B6308E-D518-42A5-A734-DAC5F3B3E171}"/>
    <cellStyle name="Note 2 2 21 6" xfId="27914" xr:uid="{93AE777D-D16A-4039-A86B-925915BA6E26}"/>
    <cellStyle name="Note 2 2 21 7" xfId="30461" xr:uid="{294C26F5-FC7B-4B1D-A026-5392D72CFA68}"/>
    <cellStyle name="Note 2 2 21 8" xfId="32975" xr:uid="{EE20984B-5053-4E86-BF7D-A4AD3882E89B}"/>
    <cellStyle name="Note 2 2 21 9" xfId="35375" xr:uid="{1D6D48F0-7D24-46DF-A5ED-8160D02C5474}"/>
    <cellStyle name="Note 2 2 22" xfId="14139" xr:uid="{2177B408-1643-469D-8A72-8478A83AB3B7}"/>
    <cellStyle name="Note 2 2 22 10" xfId="37862" xr:uid="{D30D6C33-E996-4F14-BCB8-C841AB6E1BB8}"/>
    <cellStyle name="Note 2 2 22 11" xfId="40355" xr:uid="{E5C3585A-79DA-4A32-AD4A-63919824FE44}"/>
    <cellStyle name="Note 2 2 22 12" xfId="43002" xr:uid="{D0953DA8-B371-4F75-8B25-0AB72AC7AF96}"/>
    <cellStyle name="Note 2 2 22 2" xfId="17160" xr:uid="{212E63B2-51AF-4BDC-83DE-214F9E09D7E5}"/>
    <cellStyle name="Note 2 2 22 3" xfId="19900" xr:uid="{65A48E58-C340-48FC-9A5C-A8A9F2215758}"/>
    <cellStyle name="Note 2 2 22 4" xfId="22574" xr:uid="{910F72B0-7D91-4BBA-B6FE-27302DC2B4E2}"/>
    <cellStyle name="Note 2 2 22 5" xfId="25397" xr:uid="{144B15A2-E142-407C-B8AC-566E3141739C}"/>
    <cellStyle name="Note 2 2 22 6" xfId="27965" xr:uid="{0CB39598-9429-4D4F-B6E5-1902B378817A}"/>
    <cellStyle name="Note 2 2 22 7" xfId="30512" xr:uid="{883E0204-E1F1-4CE1-AA1C-0286EE7927F5}"/>
    <cellStyle name="Note 2 2 22 8" xfId="33026" xr:uid="{02090E6F-2F62-468A-BAB1-6B644ACCC459}"/>
    <cellStyle name="Note 2 2 22 9" xfId="35426" xr:uid="{31E0DFE0-EBB9-4BB3-867B-9B05CC476259}"/>
    <cellStyle name="Note 2 2 3" xfId="4557" xr:uid="{00000000-0005-0000-0000-0000D2230000}"/>
    <cellStyle name="Note 2 2 4" xfId="4558" xr:uid="{00000000-0005-0000-0000-0000D3230000}"/>
    <cellStyle name="Note 2 2 5" xfId="9755" xr:uid="{00000000-0005-0000-0000-0000D4230000}"/>
    <cellStyle name="Note 2 2 5 10" xfId="13416" xr:uid="{7766742A-A810-4361-9EE2-A481F4B3A47B}"/>
    <cellStyle name="Note 2 2 5 10 10" xfId="37139" xr:uid="{749FD864-7E9A-4887-BC66-966B133734F6}"/>
    <cellStyle name="Note 2 2 5 10 11" xfId="39632" xr:uid="{A67357B4-204E-456A-AF6F-79121EDC71FC}"/>
    <cellStyle name="Note 2 2 5 10 12" xfId="42279" xr:uid="{2188E8A6-15D1-4D56-B7F1-1DF3A58910F2}"/>
    <cellStyle name="Note 2 2 5 10 2" xfId="16437" xr:uid="{87F6B322-4844-4AB1-907E-92B961EFEF9D}"/>
    <cellStyle name="Note 2 2 5 10 3" xfId="19177" xr:uid="{D5C6A89C-D70B-42D8-98E6-ECF5F1D0AF42}"/>
    <cellStyle name="Note 2 2 5 10 4" xfId="21851" xr:uid="{E1031408-F9AE-470A-B20A-BB1BC51FB08C}"/>
    <cellStyle name="Note 2 2 5 10 5" xfId="24674" xr:uid="{CBF7C54E-22E3-4F80-A40D-B741B5F7F0BE}"/>
    <cellStyle name="Note 2 2 5 10 6" xfId="27242" xr:uid="{500F9CCD-7307-4893-8E22-C4AEC89D8114}"/>
    <cellStyle name="Note 2 2 5 10 7" xfId="29789" xr:uid="{94625FF9-84BF-4A16-A3AA-75CE300AF057}"/>
    <cellStyle name="Note 2 2 5 10 8" xfId="32303" xr:uid="{ACA619B9-0019-47E3-9C28-A64DA6958221}"/>
    <cellStyle name="Note 2 2 5 10 9" xfId="34703" xr:uid="{05106D78-1591-4A45-A7E6-01B5F98145B2}"/>
    <cellStyle name="Note 2 2 5 11" xfId="13471" xr:uid="{F3740FE4-7E94-4011-88B5-DF8681EF6539}"/>
    <cellStyle name="Note 2 2 5 11 10" xfId="37194" xr:uid="{2083F4DD-550D-4C07-8515-3177442E7C60}"/>
    <cellStyle name="Note 2 2 5 11 11" xfId="39687" xr:uid="{419D6B24-C85D-4949-9946-B07AE1481FF0}"/>
    <cellStyle name="Note 2 2 5 11 12" xfId="42334" xr:uid="{B80162ED-4BE7-40E4-BA36-EFBD3DC173D9}"/>
    <cellStyle name="Note 2 2 5 11 2" xfId="16492" xr:uid="{434FDF3E-275A-4F00-8F0F-18CD684445AF}"/>
    <cellStyle name="Note 2 2 5 11 3" xfId="19232" xr:uid="{53D18700-3EF1-481F-9451-1D924D2F42FD}"/>
    <cellStyle name="Note 2 2 5 11 4" xfId="21906" xr:uid="{A4EEDCBD-64C5-42E6-A3C0-FB54B9A14BA3}"/>
    <cellStyle name="Note 2 2 5 11 5" xfId="24729" xr:uid="{AD591EF8-DF5D-4210-A00C-5255312784FA}"/>
    <cellStyle name="Note 2 2 5 11 6" xfId="27297" xr:uid="{EE78AA6A-42E6-43A4-800C-B6267FDEA598}"/>
    <cellStyle name="Note 2 2 5 11 7" xfId="29844" xr:uid="{89DECE08-6B20-44BF-AA97-0D5AFA8E80CB}"/>
    <cellStyle name="Note 2 2 5 11 8" xfId="32358" xr:uid="{61B2BA81-EB05-4E94-BC57-7DA0BB6F746E}"/>
    <cellStyle name="Note 2 2 5 11 9" xfId="34758" xr:uid="{3417B4B8-9068-4383-9B19-D7D0F66F1155}"/>
    <cellStyle name="Note 2 2 5 12" xfId="13530" xr:uid="{234353BC-351C-48EE-83B7-F40227DF615B}"/>
    <cellStyle name="Note 2 2 5 12 10" xfId="37253" xr:uid="{46E4F974-B4BD-476E-8679-EF5C84B06FC4}"/>
    <cellStyle name="Note 2 2 5 12 11" xfId="39746" xr:uid="{B60C1A8D-8F9D-4A74-AE9E-FB1E2392152C}"/>
    <cellStyle name="Note 2 2 5 12 12" xfId="42393" xr:uid="{0E0F7182-AD94-4CE2-8499-5E8BFBF83C64}"/>
    <cellStyle name="Note 2 2 5 12 2" xfId="16551" xr:uid="{0864D3AC-0B66-4A57-94FC-0F0503FAE1A9}"/>
    <cellStyle name="Note 2 2 5 12 3" xfId="19291" xr:uid="{CCBFAC1A-BC54-4F08-8EDE-A94B6E09A9AE}"/>
    <cellStyle name="Note 2 2 5 12 4" xfId="21965" xr:uid="{AED0DFB4-1EF8-47CB-919D-8015BB5072C0}"/>
    <cellStyle name="Note 2 2 5 12 5" xfId="24788" xr:uid="{6B544674-CA45-4BAF-9D9D-380ED72FA3FC}"/>
    <cellStyle name="Note 2 2 5 12 6" xfId="27356" xr:uid="{5829877A-1AF8-4D63-A26C-941046A6EEE1}"/>
    <cellStyle name="Note 2 2 5 12 7" xfId="29903" xr:uid="{AA7C7D7C-0BAB-42A0-94E7-408D9AB706C1}"/>
    <cellStyle name="Note 2 2 5 12 8" xfId="32417" xr:uid="{3C532E2B-783A-4C80-BE94-E7ED234B3359}"/>
    <cellStyle name="Note 2 2 5 12 9" xfId="34817" xr:uid="{AA3526A9-3918-4A5A-B101-2FA16F396874}"/>
    <cellStyle name="Note 2 2 5 13" xfId="13577" xr:uid="{7CCDFAFE-CAE0-465B-941B-0C6AA479B2FB}"/>
    <cellStyle name="Note 2 2 5 13 10" xfId="37300" xr:uid="{B068B565-E64A-4982-BB74-2A9033505C61}"/>
    <cellStyle name="Note 2 2 5 13 11" xfId="39793" xr:uid="{6152BF4D-DD4E-4775-BD52-428E8A40DB3C}"/>
    <cellStyle name="Note 2 2 5 13 12" xfId="42440" xr:uid="{42FA4679-F243-4C8A-8130-4DAB5A2DF28F}"/>
    <cellStyle name="Note 2 2 5 13 2" xfId="16598" xr:uid="{5773D2F7-584E-4D02-BA96-6F7FA6169D87}"/>
    <cellStyle name="Note 2 2 5 13 3" xfId="19338" xr:uid="{770A0E70-C251-41D2-A192-77AA0B209AFC}"/>
    <cellStyle name="Note 2 2 5 13 4" xfId="22012" xr:uid="{F13288D9-9C15-49A7-B0EB-D22BCB876BB7}"/>
    <cellStyle name="Note 2 2 5 13 5" xfId="24835" xr:uid="{B671D585-6C04-4B92-812E-F2CC50AF07E1}"/>
    <cellStyle name="Note 2 2 5 13 6" xfId="27403" xr:uid="{4E2A452C-BE34-414D-92E9-69C98A103C2B}"/>
    <cellStyle name="Note 2 2 5 13 7" xfId="29950" xr:uid="{2490BF31-0F2A-409F-8A3B-8CBB9E8D8938}"/>
    <cellStyle name="Note 2 2 5 13 8" xfId="32464" xr:uid="{CE9E50B8-1E5D-4E6A-AF4D-0C21E6E7555A}"/>
    <cellStyle name="Note 2 2 5 13 9" xfId="34864" xr:uid="{C25B36C0-CE80-4741-A550-BE35E2EC8258}"/>
    <cellStyle name="Note 2 2 5 14" xfId="13656" xr:uid="{0D39E8BD-5ED7-4444-9019-9862B1F3031A}"/>
    <cellStyle name="Note 2 2 5 14 10" xfId="37379" xr:uid="{ED8107E8-CB93-4630-A358-7D5B1FADFCA6}"/>
    <cellStyle name="Note 2 2 5 14 11" xfId="39872" xr:uid="{7E9A7C22-ADCF-48A6-B32E-63E17220802D}"/>
    <cellStyle name="Note 2 2 5 14 12" xfId="42519" xr:uid="{E1696EC0-2D51-4973-9742-31A516E456FB}"/>
    <cellStyle name="Note 2 2 5 14 2" xfId="16677" xr:uid="{32E7F8F6-A80E-4BAA-B1D8-BC810772BCAD}"/>
    <cellStyle name="Note 2 2 5 14 3" xfId="19417" xr:uid="{DCDAEB31-1CE9-4ED2-B876-2058138F6C1E}"/>
    <cellStyle name="Note 2 2 5 14 4" xfId="22091" xr:uid="{73F59618-F9C9-4D3C-8F8F-2EA9A2711BB0}"/>
    <cellStyle name="Note 2 2 5 14 5" xfId="24914" xr:uid="{AFA7EC8E-CDA5-4245-9148-DA09330F4984}"/>
    <cellStyle name="Note 2 2 5 14 6" xfId="27482" xr:uid="{0AE5F485-DA8C-4454-934C-8507869D386A}"/>
    <cellStyle name="Note 2 2 5 14 7" xfId="30029" xr:uid="{0875F9C0-AF97-4B3B-A3A6-B940310D9713}"/>
    <cellStyle name="Note 2 2 5 14 8" xfId="32543" xr:uid="{6C65F436-11A9-4412-99A9-74B0D8777B94}"/>
    <cellStyle name="Note 2 2 5 14 9" xfId="34943" xr:uid="{532843D3-0045-4B39-A42A-F2F668F39F0B}"/>
    <cellStyle name="Note 2 2 5 15" xfId="13212" xr:uid="{007E860C-16D0-4414-A091-AB17E82476F9}"/>
    <cellStyle name="Note 2 2 5 15 10" xfId="36938" xr:uid="{BCE5E740-5977-4880-B83E-F4C745FEC039}"/>
    <cellStyle name="Note 2 2 5 15 11" xfId="39430" xr:uid="{DE35544F-89CF-4927-B4E6-58AC076BB294}"/>
    <cellStyle name="Note 2 2 5 15 12" xfId="42077" xr:uid="{D2401788-5408-4E2F-92F4-AB84455AC82C}"/>
    <cellStyle name="Note 2 2 5 15 2" xfId="16233" xr:uid="{05E4D9A9-CBFC-443C-BD75-7EFB73E1F9BF}"/>
    <cellStyle name="Note 2 2 5 15 3" xfId="18974" xr:uid="{FAB3E6CD-F0FB-4C18-915B-8456C693EF1B}"/>
    <cellStyle name="Note 2 2 5 15 4" xfId="21647" xr:uid="{57362AF2-7E8C-4FB3-B688-270417E97F5E}"/>
    <cellStyle name="Note 2 2 5 15 5" xfId="24470" xr:uid="{2319DD5F-3131-4A68-AB01-860A85298E59}"/>
    <cellStyle name="Note 2 2 5 15 6" xfId="27038" xr:uid="{6E01A715-8C72-4BFF-9562-A3C4C918C285}"/>
    <cellStyle name="Note 2 2 5 15 7" xfId="29585" xr:uid="{D976E724-B400-487E-913D-1EC7A357051D}"/>
    <cellStyle name="Note 2 2 5 15 8" xfId="32100" xr:uid="{24B6935E-EF49-4E80-A580-DC0C82BF3A79}"/>
    <cellStyle name="Note 2 2 5 15 9" xfId="34499" xr:uid="{F4D2A4F4-68E0-491B-AA93-2D62736C0888}"/>
    <cellStyle name="Note 2 2 5 16" xfId="13736" xr:uid="{01153684-2625-45E7-9024-ACE926E45CDF}"/>
    <cellStyle name="Note 2 2 5 16 10" xfId="37459" xr:uid="{17CFA6D6-4BB7-4173-B9BB-35249401AAD5}"/>
    <cellStyle name="Note 2 2 5 16 11" xfId="39952" xr:uid="{9C019B06-69EB-4BD6-A10F-014C44E136D4}"/>
    <cellStyle name="Note 2 2 5 16 12" xfId="42599" xr:uid="{CF05990A-59F3-4508-842E-92209393927C}"/>
    <cellStyle name="Note 2 2 5 16 2" xfId="16757" xr:uid="{7615B1E8-D528-4B76-88A8-CA6FFFCD77C3}"/>
    <cellStyle name="Note 2 2 5 16 3" xfId="19497" xr:uid="{1D80A88A-8A05-44F0-8442-92D64EF4A666}"/>
    <cellStyle name="Note 2 2 5 16 4" xfId="22171" xr:uid="{AC0A5FCE-E275-40FC-B65A-087BECA0B035}"/>
    <cellStyle name="Note 2 2 5 16 5" xfId="24994" xr:uid="{82E9C6B7-756B-4F8D-A654-0079D4B124DB}"/>
    <cellStyle name="Note 2 2 5 16 6" xfId="27562" xr:uid="{6D94C742-7ACB-4441-958B-0414DEEF9C1A}"/>
    <cellStyle name="Note 2 2 5 16 7" xfId="30109" xr:uid="{3AD423D1-5540-406C-B2E4-2CA18941AD50}"/>
    <cellStyle name="Note 2 2 5 16 8" xfId="32623" xr:uid="{D5E4877A-9B51-45EC-AE54-6B2850624749}"/>
    <cellStyle name="Note 2 2 5 16 9" xfId="35023" xr:uid="{68BF3414-BCD1-4933-B8FA-3A3C5813CA50}"/>
    <cellStyle name="Note 2 2 5 17" xfId="13798" xr:uid="{08A38046-49A9-418C-9F6C-8CDA1DDA1F79}"/>
    <cellStyle name="Note 2 2 5 17 10" xfId="37521" xr:uid="{DB6B9498-5CDB-4D9C-B602-FB2BC2685958}"/>
    <cellStyle name="Note 2 2 5 17 11" xfId="40014" xr:uid="{978CFA08-1804-41AC-BB7C-A5A6933CDA71}"/>
    <cellStyle name="Note 2 2 5 17 12" xfId="42661" xr:uid="{D3E9758E-DF29-4BAD-A680-3932FD52A956}"/>
    <cellStyle name="Note 2 2 5 17 2" xfId="16819" xr:uid="{7418AED7-AEC8-4D8F-8339-0B7709AE3DEB}"/>
    <cellStyle name="Note 2 2 5 17 3" xfId="19559" xr:uid="{BFDA3896-8785-49BB-A971-D2C76BF62F03}"/>
    <cellStyle name="Note 2 2 5 17 4" xfId="22233" xr:uid="{07C8D0A6-A178-46F4-BAB5-2C8E99472547}"/>
    <cellStyle name="Note 2 2 5 17 5" xfId="25056" xr:uid="{28350514-08F8-4B2C-AEE7-1E46F5BE70D6}"/>
    <cellStyle name="Note 2 2 5 17 6" xfId="27624" xr:uid="{E16B0163-2E75-4CEF-B88F-178828ABF1C1}"/>
    <cellStyle name="Note 2 2 5 17 7" xfId="30171" xr:uid="{D669E17F-F25B-43A7-8607-059E3E8BE08A}"/>
    <cellStyle name="Note 2 2 5 17 8" xfId="32685" xr:uid="{20D7D1FD-294F-4E84-92A2-6119158231F3}"/>
    <cellStyle name="Note 2 2 5 17 9" xfId="35085" xr:uid="{E4EB3E09-4A3B-49EA-A5EF-F86F65D8F12B}"/>
    <cellStyle name="Note 2 2 5 18" xfId="13256" xr:uid="{9316391F-9448-4EF7-9D4A-E3AB61A3F490}"/>
    <cellStyle name="Note 2 2 5 18 10" xfId="36982" xr:uid="{C3B7EC86-9A22-4362-AA6D-4999D14E671E}"/>
    <cellStyle name="Note 2 2 5 18 11" xfId="39474" xr:uid="{9CD2AF5D-347B-4FEF-AA41-4142479A1E49}"/>
    <cellStyle name="Note 2 2 5 18 12" xfId="42121" xr:uid="{32B223A0-4A22-4873-A382-0DADD2099B57}"/>
    <cellStyle name="Note 2 2 5 18 2" xfId="16277" xr:uid="{75B5FD5A-67FC-48BA-8BBE-C469BCC38A6E}"/>
    <cellStyle name="Note 2 2 5 18 3" xfId="19018" xr:uid="{ADA75595-8C5B-4E45-9D69-624FC27D809E}"/>
    <cellStyle name="Note 2 2 5 18 4" xfId="21691" xr:uid="{6A19C755-CB7B-4A9A-8F88-780B707A12C1}"/>
    <cellStyle name="Note 2 2 5 18 5" xfId="24514" xr:uid="{FF293B74-AFCC-496A-8FDE-652E73ADEF64}"/>
    <cellStyle name="Note 2 2 5 18 6" xfId="27082" xr:uid="{142C93CC-85E5-4070-B132-52EF74EE88B7}"/>
    <cellStyle name="Note 2 2 5 18 7" xfId="29629" xr:uid="{BA81129F-04CE-4ACE-988E-40751BD44692}"/>
    <cellStyle name="Note 2 2 5 18 8" xfId="32144" xr:uid="{A4594D73-DBAC-41BE-9B01-619F1B9DD67A}"/>
    <cellStyle name="Note 2 2 5 18 9" xfId="34543" xr:uid="{3EF76A98-68E9-4F15-93A2-FBB1FF0B67AF}"/>
    <cellStyle name="Note 2 2 5 19" xfId="13908" xr:uid="{8C64FE44-BD25-4C94-A97A-E0471FA6DAAF}"/>
    <cellStyle name="Note 2 2 5 19 10" xfId="37631" xr:uid="{066CEC5C-0C93-4B69-BAB5-51D1CEE919F6}"/>
    <cellStyle name="Note 2 2 5 19 11" xfId="40124" xr:uid="{8E204B71-38AA-4D2F-A087-D56DABCBF716}"/>
    <cellStyle name="Note 2 2 5 19 12" xfId="42771" xr:uid="{988FEB71-9BC8-4462-A80A-73A68BCFB9D4}"/>
    <cellStyle name="Note 2 2 5 19 2" xfId="16929" xr:uid="{FE9555A5-E801-4ACA-8397-104F8B97B9C3}"/>
    <cellStyle name="Note 2 2 5 19 3" xfId="19669" xr:uid="{6A9C1A75-9CA4-4CA3-BB82-AC15F4406427}"/>
    <cellStyle name="Note 2 2 5 19 4" xfId="22343" xr:uid="{3E43E8DD-6E62-4F70-B571-3FE0460EBAA9}"/>
    <cellStyle name="Note 2 2 5 19 5" xfId="25166" xr:uid="{DBD95FA1-7A3E-458C-9ED9-B68717C14CDE}"/>
    <cellStyle name="Note 2 2 5 19 6" xfId="27734" xr:uid="{A1C674F9-A558-459C-B67C-A97D3324E535}"/>
    <cellStyle name="Note 2 2 5 19 7" xfId="30281" xr:uid="{84A07382-CE93-4C51-B7E6-E7B6FF5A7159}"/>
    <cellStyle name="Note 2 2 5 19 8" xfId="32795" xr:uid="{FBC5001A-2826-4E20-9A22-4ED1BB766C65}"/>
    <cellStyle name="Note 2 2 5 19 9" xfId="35195" xr:uid="{F11D6662-32C7-4568-9E7E-E6552E0BBC24}"/>
    <cellStyle name="Note 2 2 5 2" xfId="11799" xr:uid="{68A05326-7812-4C1B-904B-97385DDA005E}"/>
    <cellStyle name="Note 2 2 5 2 10" xfId="35733" xr:uid="{0525ADC6-3A20-43A5-AAE8-2C38089D5734}"/>
    <cellStyle name="Note 2 2 5 2 11" xfId="38175" xr:uid="{16397F7C-F384-4A44-A03A-A09928338117}"/>
    <cellStyle name="Note 2 2 5 2 12" xfId="40771" xr:uid="{C034AA28-AD43-460F-A14B-8B17638A26C7}"/>
    <cellStyle name="Note 2 2 5 2 2" xfId="14852" xr:uid="{9D0AF256-744A-4B13-8ABE-8A3FE130AEAC}"/>
    <cellStyle name="Note 2 2 5 2 3" xfId="17626" xr:uid="{FC560B87-870F-464B-8D76-C0CB83271A30}"/>
    <cellStyle name="Note 2 2 5 2 4" xfId="20249" xr:uid="{ED7E374B-6643-4675-A105-5FB15C51410D}"/>
    <cellStyle name="Note 2 2 5 2 5" xfId="23108" xr:uid="{335750B9-03F3-4ADE-8A46-E1A330A8F13D}"/>
    <cellStyle name="Note 2 2 5 2 6" xfId="25667" xr:uid="{779B5612-FB30-46D9-B270-816981948699}"/>
    <cellStyle name="Note 2 2 5 2 7" xfId="28268" xr:uid="{BD35E0C6-BF29-45C6-95E7-0433EBBEB0F6}"/>
    <cellStyle name="Note 2 2 5 2 8" xfId="30943" xr:uid="{96BA4A28-817C-4651-983E-8AB56CA19D1F}"/>
    <cellStyle name="Note 2 2 5 2 9" xfId="33342" xr:uid="{45E21EED-1260-4175-83E8-BD945496A47D}"/>
    <cellStyle name="Note 2 2 5 20" xfId="14006" xr:uid="{AF26702C-9B88-41D2-B8F7-EE2BCFF4C1F9}"/>
    <cellStyle name="Note 2 2 5 20 10" xfId="37729" xr:uid="{D88ADD00-843D-4166-9C9C-8A017089C46F}"/>
    <cellStyle name="Note 2 2 5 20 11" xfId="40222" xr:uid="{E270A6E3-9E25-4432-8E54-5D897DE32341}"/>
    <cellStyle name="Note 2 2 5 20 12" xfId="42869" xr:uid="{CF9FE83F-6311-483B-B451-5160DDC9CE2B}"/>
    <cellStyle name="Note 2 2 5 20 2" xfId="17027" xr:uid="{66A6AB76-4329-4B3D-AB55-619CC1B67564}"/>
    <cellStyle name="Note 2 2 5 20 3" xfId="19767" xr:uid="{74A4A1CD-C993-493D-BBF0-A762B3733A0C}"/>
    <cellStyle name="Note 2 2 5 20 4" xfId="22441" xr:uid="{E9F8F6B3-96DF-44F2-92FB-4F2553A0E64D}"/>
    <cellStyle name="Note 2 2 5 20 5" xfId="25264" xr:uid="{1B18B6F2-8557-46EA-90FA-00C231722099}"/>
    <cellStyle name="Note 2 2 5 20 6" xfId="27832" xr:uid="{C5F18973-FA35-4482-B27D-C76BF10B3C76}"/>
    <cellStyle name="Note 2 2 5 20 7" xfId="30379" xr:uid="{26A4D9CA-A1BF-41A5-8C8A-7043EF0C9DAF}"/>
    <cellStyle name="Note 2 2 5 20 8" xfId="32893" xr:uid="{050AB531-4C79-48C7-AB13-51EDDE94A022}"/>
    <cellStyle name="Note 2 2 5 20 9" xfId="35293" xr:uid="{A705E2A1-1646-40D3-AB7B-CB22C3A838C4}"/>
    <cellStyle name="Note 2 2 5 21" xfId="14034" xr:uid="{FD6F1CBA-E2C0-468C-B483-61A1F7D05808}"/>
    <cellStyle name="Note 2 2 5 21 10" xfId="37757" xr:uid="{61647753-CA24-4B39-AC20-0E8EFD9872F4}"/>
    <cellStyle name="Note 2 2 5 21 11" xfId="40250" xr:uid="{6714DF87-8240-4B96-A298-6E247138E326}"/>
    <cellStyle name="Note 2 2 5 21 12" xfId="42897" xr:uid="{930CCF21-5941-46A3-9BE9-6DD87AF56E73}"/>
    <cellStyle name="Note 2 2 5 21 2" xfId="17055" xr:uid="{CCA24540-E339-486C-9F67-99C9815FFFB4}"/>
    <cellStyle name="Note 2 2 5 21 3" xfId="19795" xr:uid="{A7EAA27B-11F9-4C02-8309-296F6EA6F31E}"/>
    <cellStyle name="Note 2 2 5 21 4" xfId="22469" xr:uid="{0FEEE0E3-7335-4EE8-98D7-2A19C8CF45C0}"/>
    <cellStyle name="Note 2 2 5 21 5" xfId="25292" xr:uid="{121E86F9-7828-4185-B3AF-598998961A01}"/>
    <cellStyle name="Note 2 2 5 21 6" xfId="27860" xr:uid="{72476702-86D6-422B-969E-928C82FABF35}"/>
    <cellStyle name="Note 2 2 5 21 7" xfId="30407" xr:uid="{87D07EFE-81B1-462E-AEB8-9301D8C736AF}"/>
    <cellStyle name="Note 2 2 5 21 8" xfId="32921" xr:uid="{AE250A7B-6229-44FE-98C8-6A23B5CBE971}"/>
    <cellStyle name="Note 2 2 5 21 9" xfId="35321" xr:uid="{F0E95C32-AC9E-428C-B366-EB4BA170D1BD}"/>
    <cellStyle name="Note 2 2 5 22" xfId="13679" xr:uid="{22149E62-DEC8-40DE-A884-4CDD9A5E3BAC}"/>
    <cellStyle name="Note 2 2 5 22 10" xfId="37402" xr:uid="{0358353D-E3F4-4385-9DA0-1EA43FB15BEB}"/>
    <cellStyle name="Note 2 2 5 22 11" xfId="39895" xr:uid="{B840A400-FEF9-492D-92BC-2394243BA98B}"/>
    <cellStyle name="Note 2 2 5 22 12" xfId="42542" xr:uid="{FF98803D-5A17-4286-9F97-4084CE7FEA49}"/>
    <cellStyle name="Note 2 2 5 22 2" xfId="16700" xr:uid="{5CC103E1-5DD1-4E2E-BA74-DC10479E57ED}"/>
    <cellStyle name="Note 2 2 5 22 3" xfId="19440" xr:uid="{FC1B2663-1349-401C-839A-5AF721CD9CF1}"/>
    <cellStyle name="Note 2 2 5 22 4" xfId="22114" xr:uid="{0C5C08DD-92EC-488A-8223-DE58A31428EF}"/>
    <cellStyle name="Note 2 2 5 22 5" xfId="24937" xr:uid="{03C211BD-9D3E-455C-B4E4-D05328CDA10B}"/>
    <cellStyle name="Note 2 2 5 22 6" xfId="27505" xr:uid="{EA7698C5-846C-40C5-8984-B268768BB063}"/>
    <cellStyle name="Note 2 2 5 22 7" xfId="30052" xr:uid="{E6DD2E73-DA2B-4E6B-A026-4320BA8F285A}"/>
    <cellStyle name="Note 2 2 5 22 8" xfId="32566" xr:uid="{A3AAF85F-73C4-4025-BEB8-2223D4C555BF}"/>
    <cellStyle name="Note 2 2 5 22 9" xfId="34966" xr:uid="{7E86A122-8541-4A4B-A183-F3429E420E80}"/>
    <cellStyle name="Note 2 2 5 23" xfId="14154" xr:uid="{6153242D-27ED-4DAD-81A6-35431C71DBE6}"/>
    <cellStyle name="Note 2 2 5 23 10" xfId="37877" xr:uid="{8E31BB05-C627-4322-BAC6-CF9000B1ACA7}"/>
    <cellStyle name="Note 2 2 5 23 11" xfId="40370" xr:uid="{9E4011AE-8E57-4936-A1C8-77E906D27ADE}"/>
    <cellStyle name="Note 2 2 5 23 12" xfId="43017" xr:uid="{FE60DC9A-D0FF-4BB3-8710-3846459E050B}"/>
    <cellStyle name="Note 2 2 5 23 2" xfId="17175" xr:uid="{D89CF175-CC14-4647-82F6-486632858583}"/>
    <cellStyle name="Note 2 2 5 23 3" xfId="19915" xr:uid="{7DECD977-6227-4BCB-92FE-37E79F62627A}"/>
    <cellStyle name="Note 2 2 5 23 4" xfId="22589" xr:uid="{38C3998D-3AC1-4053-8EBA-56C76720247D}"/>
    <cellStyle name="Note 2 2 5 23 5" xfId="25412" xr:uid="{26434FDE-3B6F-4DF5-8AF8-72E723D397E3}"/>
    <cellStyle name="Note 2 2 5 23 6" xfId="27980" xr:uid="{CB152DBA-F2DD-4E94-9ED1-EC546F220019}"/>
    <cellStyle name="Note 2 2 5 23 7" xfId="30527" xr:uid="{8B4CA45B-9062-4C49-82D0-FBA947485CF6}"/>
    <cellStyle name="Note 2 2 5 23 8" xfId="33041" xr:uid="{1EF4BC23-28A1-4ACC-95B0-3EA389DA744F}"/>
    <cellStyle name="Note 2 2 5 23 9" xfId="35441" xr:uid="{6B61D774-F1B5-44A7-AA4A-B922D3D7E10C}"/>
    <cellStyle name="Note 2 2 5 24" xfId="14200" xr:uid="{751031DC-B15D-45EE-8EF4-87F987E6CA86}"/>
    <cellStyle name="Note 2 2 5 24 10" xfId="37923" xr:uid="{28F71F1A-8743-4211-A727-13C990F7166E}"/>
    <cellStyle name="Note 2 2 5 24 11" xfId="40416" xr:uid="{7D987008-BB1D-437C-8E69-EC8BB841F000}"/>
    <cellStyle name="Note 2 2 5 24 12" xfId="43063" xr:uid="{53EF884F-33F6-451B-BDED-C945BEDD19DA}"/>
    <cellStyle name="Note 2 2 5 24 2" xfId="17221" xr:uid="{371CD8D0-22E7-40F6-875B-B01E28022135}"/>
    <cellStyle name="Note 2 2 5 24 3" xfId="19961" xr:uid="{D5BCBEB1-5185-41EF-9545-66F4209CE440}"/>
    <cellStyle name="Note 2 2 5 24 4" xfId="22635" xr:uid="{FDA26825-ECF7-4C3C-8CF4-53DC1A0606C1}"/>
    <cellStyle name="Note 2 2 5 24 5" xfId="25458" xr:uid="{002CB8D8-AE0E-46DE-B676-8636345A8A53}"/>
    <cellStyle name="Note 2 2 5 24 6" xfId="28026" xr:uid="{283BAD46-056A-41FB-A19A-48CE4D6FDFC3}"/>
    <cellStyle name="Note 2 2 5 24 7" xfId="30573" xr:uid="{BF31F3E3-54EC-4908-B882-E44A4D5CC12D}"/>
    <cellStyle name="Note 2 2 5 24 8" xfId="33087" xr:uid="{5ADBEA40-745D-4B98-B750-CF68662DA384}"/>
    <cellStyle name="Note 2 2 5 24 9" xfId="35487" xr:uid="{128A5C70-51F1-41B3-8D04-7CBC22EBE818}"/>
    <cellStyle name="Note 2 2 5 25" xfId="14263" xr:uid="{9049309F-8BC7-42E7-A814-F1F7E1D05893}"/>
    <cellStyle name="Note 2 2 5 25 10" xfId="37975" xr:uid="{04704C1A-875F-463B-A146-26476DFB9092}"/>
    <cellStyle name="Note 2 2 5 25 11" xfId="40467" xr:uid="{46E2BFAA-D217-4C7A-B177-3FD72760156C}"/>
    <cellStyle name="Note 2 2 5 25 12" xfId="43115" xr:uid="{84F6C5D4-F8C1-4FDA-AD5A-609A997F1F61}"/>
    <cellStyle name="Note 2 2 5 25 2" xfId="17284" xr:uid="{27E0D589-A648-4EDF-BD0E-1D96C5230043}"/>
    <cellStyle name="Note 2 2 5 25 3" xfId="20023" xr:uid="{607F7C9A-5A17-4499-9B54-AACC473BAB08}"/>
    <cellStyle name="Note 2 2 5 25 4" xfId="22696" xr:uid="{271277C0-61A7-4091-9019-F2D67CD82597}"/>
    <cellStyle name="Note 2 2 5 25 5" xfId="25510" xr:uid="{6F53ED76-6A86-4669-919E-B91916E8BC5D}"/>
    <cellStyle name="Note 2 2 5 25 6" xfId="28079" xr:uid="{9C9911C8-6BC4-4ECC-8A0C-38E1574FCDD4}"/>
    <cellStyle name="Note 2 2 5 25 7" xfId="30625" xr:uid="{9D723E88-9262-49B1-A2C7-40CCEDBE3526}"/>
    <cellStyle name="Note 2 2 5 25 8" xfId="33139" xr:uid="{06054788-2EC7-4907-92F6-71A1E46EF8D5}"/>
    <cellStyle name="Note 2 2 5 25 9" xfId="35538" xr:uid="{BA4C01E8-2FC7-490F-B771-4BDC7724AB5A}"/>
    <cellStyle name="Note 2 2 5 3" xfId="11828" xr:uid="{DDC92944-DBDE-472C-BB39-7FBAB2466AD9}"/>
    <cellStyle name="Note 2 2 5 3 10" xfId="35762" xr:uid="{356924A5-FF8B-438A-BE10-6984466AB8EA}"/>
    <cellStyle name="Note 2 2 5 3 11" xfId="38204" xr:uid="{2521F534-3DD2-4AAC-9EE4-5B8DB96FCA1E}"/>
    <cellStyle name="Note 2 2 5 3 12" xfId="40800" xr:uid="{9B463CC7-6D4C-4895-BBB8-076E25609FFB}"/>
    <cellStyle name="Note 2 2 5 3 2" xfId="14881" xr:uid="{F4F25102-D8CD-4A93-9AB5-8E26886C54DD}"/>
    <cellStyle name="Note 2 2 5 3 3" xfId="17655" xr:uid="{9F161584-7B2E-42E6-AFD9-385CD212749D}"/>
    <cellStyle name="Note 2 2 5 3 4" xfId="20278" xr:uid="{F2530CAA-FE83-4364-BF4E-B0A093A31B33}"/>
    <cellStyle name="Note 2 2 5 3 5" xfId="23137" xr:uid="{295CC35A-39FA-4905-BACF-246E62DD40E3}"/>
    <cellStyle name="Note 2 2 5 3 6" xfId="25696" xr:uid="{FF7002A1-2874-4302-B6A4-22811CBC6685}"/>
    <cellStyle name="Note 2 2 5 3 7" xfId="28297" xr:uid="{A09299AC-CCF4-44CE-B63D-081D42D13539}"/>
    <cellStyle name="Note 2 2 5 3 8" xfId="30972" xr:uid="{3E0F0E1D-C4DC-4770-A98F-1CB5442C2436}"/>
    <cellStyle name="Note 2 2 5 3 9" xfId="33371" xr:uid="{56D8DAC8-E29B-4623-893C-6F7F80EFC530}"/>
    <cellStyle name="Note 2 2 5 4" xfId="11860" xr:uid="{73A59122-6595-4B2A-A6C5-267E4357F93B}"/>
    <cellStyle name="Note 2 2 5 4 10" xfId="35792" xr:uid="{7895D61B-5B4B-4D0E-8AAC-AEEA433363E5}"/>
    <cellStyle name="Note 2 2 5 4 11" xfId="38234" xr:uid="{203A7AAC-AA21-4E93-98C9-5B80A2E68BF0}"/>
    <cellStyle name="Note 2 2 5 4 12" xfId="40830" xr:uid="{DF8BB4FB-46DF-4268-B0AE-E7F5B7064F9A}"/>
    <cellStyle name="Note 2 2 5 4 2" xfId="14913" xr:uid="{6CBA28FD-083C-4FF4-B170-E7D339704F8F}"/>
    <cellStyle name="Note 2 2 5 4 3" xfId="17686" xr:uid="{003D4CE3-5511-4A3D-8232-B854E7979862}"/>
    <cellStyle name="Note 2 2 5 4 4" xfId="20309" xr:uid="{6526156A-B56C-480B-BAA4-C1DB29144D7C}"/>
    <cellStyle name="Note 2 2 5 4 5" xfId="23169" xr:uid="{C7904086-75CD-41B6-9FB6-D0CBDDB4FD8B}"/>
    <cellStyle name="Note 2 2 5 4 6" xfId="25726" xr:uid="{1677EC8A-7F33-42A0-B169-7D4E876EFE49}"/>
    <cellStyle name="Note 2 2 5 4 7" xfId="28327" xr:uid="{61A91272-25E5-4E70-8A4A-C3F943251D94}"/>
    <cellStyle name="Note 2 2 5 4 8" xfId="31002" xr:uid="{AC298C0D-A745-4B65-B1E2-167304FDF7A0}"/>
    <cellStyle name="Note 2 2 5 4 9" xfId="33401" xr:uid="{A41F8F54-8F6E-4468-BE65-98D03ECE4B6E}"/>
    <cellStyle name="Note 2 2 5 5" xfId="11721" xr:uid="{B2791CA0-ACC9-491D-902F-47D1A354FBED}"/>
    <cellStyle name="Note 2 2 5 5 10" xfId="35667" xr:uid="{80080B8E-8BA0-441D-84D1-515D66656BC2}"/>
    <cellStyle name="Note 2 2 5 5 11" xfId="38101" xr:uid="{69177BB3-322B-4832-9A9F-BFE975D55ADC}"/>
    <cellStyle name="Note 2 2 5 5 12" xfId="40693" xr:uid="{795FE545-A735-4AE9-B9CA-7164F4E98CD4}"/>
    <cellStyle name="Note 2 2 5 5 2" xfId="14774" xr:uid="{DEC5D991-EADE-42E5-979A-7563D81AAD0C}"/>
    <cellStyle name="Note 2 2 5 5 3" xfId="17548" xr:uid="{F3A8449E-F3A8-44AE-9F16-CF45C708ABA6}"/>
    <cellStyle name="Note 2 2 5 5 4" xfId="20171" xr:uid="{4460FA2F-7669-4C44-91E2-F188AEB0F7CB}"/>
    <cellStyle name="Note 2 2 5 5 5" xfId="23031" xr:uid="{A27912B2-B7DB-4E6D-8AC8-840685FC4D94}"/>
    <cellStyle name="Note 2 2 5 5 6" xfId="25589" xr:uid="{69011C1B-0D13-4F0E-B00A-745493DAFA6E}"/>
    <cellStyle name="Note 2 2 5 5 7" xfId="28194" xr:uid="{3060D72F-546C-4FF2-9C5C-CF6FAB764980}"/>
    <cellStyle name="Note 2 2 5 5 8" xfId="30865" xr:uid="{2DE59E06-A99C-4FE2-B1DB-8645DEDF949B}"/>
    <cellStyle name="Note 2 2 5 5 9" xfId="33264" xr:uid="{16B9B022-D160-4CA7-A46E-9919D298616B}"/>
    <cellStyle name="Note 2 2 5 6" xfId="11935" xr:uid="{4E4AC23F-1AD1-46F2-9C47-33C0881720A9}"/>
    <cellStyle name="Note 2 2 5 6 10" xfId="35867" xr:uid="{4CE39336-95CA-4EDC-B746-D711FE66C78D}"/>
    <cellStyle name="Note 2 2 5 6 11" xfId="38309" xr:uid="{B498F08B-AB87-4C5B-B7C7-1D1704D9FA06}"/>
    <cellStyle name="Note 2 2 5 6 12" xfId="40905" xr:uid="{712AA17F-A6D6-48B1-8CC2-2765C95B8127}"/>
    <cellStyle name="Note 2 2 5 6 2" xfId="14988" xr:uid="{B85E2ADD-CAD8-4745-8F61-6AA28B429EF5}"/>
    <cellStyle name="Note 2 2 5 6 3" xfId="17761" xr:uid="{395DE994-796E-4E7C-97D2-A7C9AEC2AFC1}"/>
    <cellStyle name="Note 2 2 5 6 4" xfId="20384" xr:uid="{3BED28B6-0D3F-4E40-9AB8-C1F15D24143D}"/>
    <cellStyle name="Note 2 2 5 6 5" xfId="23244" xr:uid="{153B85DD-3B50-4622-8B9C-2D1DD2E60C51}"/>
    <cellStyle name="Note 2 2 5 6 6" xfId="25801" xr:uid="{37CAC964-177E-48EE-B3FC-10A57ACDDAD7}"/>
    <cellStyle name="Note 2 2 5 6 7" xfId="28402" xr:uid="{A8B40CE0-A024-465E-B8BA-79FF5AF84300}"/>
    <cellStyle name="Note 2 2 5 6 8" xfId="31077" xr:uid="{41E20D91-166D-4FC3-8B34-82142D1858B0}"/>
    <cellStyle name="Note 2 2 5 6 9" xfId="33476" xr:uid="{70638380-8F65-4FF1-BB1C-6769FEAA3162}"/>
    <cellStyle name="Note 2 2 5 7" xfId="11982" xr:uid="{7EF019F1-8AB6-4D63-929F-9F0D41FF3925}"/>
    <cellStyle name="Note 2 2 5 7 10" xfId="35914" xr:uid="{6A4C1AE0-841C-4FE6-A80F-545524F80329}"/>
    <cellStyle name="Note 2 2 5 7 11" xfId="38356" xr:uid="{0160E013-DD0D-4578-8F8D-17382DE824DD}"/>
    <cellStyle name="Note 2 2 5 7 12" xfId="40952" xr:uid="{3083BC52-3488-4915-B7B8-EA92E962BE22}"/>
    <cellStyle name="Note 2 2 5 7 2" xfId="15035" xr:uid="{6AFBE0FB-CE34-42D8-A2A5-2702BAF47AE6}"/>
    <cellStyle name="Note 2 2 5 7 3" xfId="17808" xr:uid="{BED11A23-7880-481E-AB2A-9482756A586E}"/>
    <cellStyle name="Note 2 2 5 7 4" xfId="20431" xr:uid="{911C9FFC-EBDE-4A0B-9033-3CEC69C33989}"/>
    <cellStyle name="Note 2 2 5 7 5" xfId="23291" xr:uid="{C28832CF-A7D5-4143-BBC2-DB6AB05AE176}"/>
    <cellStyle name="Note 2 2 5 7 6" xfId="25848" xr:uid="{8F4B880C-EA3A-4DE7-8893-48ABD0267A49}"/>
    <cellStyle name="Note 2 2 5 7 7" xfId="28449" xr:uid="{A5EBCE20-F7C6-4A09-B50B-A209C5B379E3}"/>
    <cellStyle name="Note 2 2 5 7 8" xfId="31124" xr:uid="{68BD34AE-76F4-43D9-860A-6C22AD1D3686}"/>
    <cellStyle name="Note 2 2 5 7 9" xfId="33523" xr:uid="{76A6F87E-153D-4F6B-ADFB-26EB4469C47F}"/>
    <cellStyle name="Note 2 2 5 8" xfId="12009" xr:uid="{0221041B-BCBD-467A-9348-717C0FBE90C2}"/>
    <cellStyle name="Note 2 2 5 8 10" xfId="35941" xr:uid="{F75A6F91-18D5-422F-97E1-873178561139}"/>
    <cellStyle name="Note 2 2 5 8 11" xfId="38383" xr:uid="{9138D604-2706-4498-A4DA-EAE506C39A6D}"/>
    <cellStyle name="Note 2 2 5 8 12" xfId="40979" xr:uid="{E4ECF6F5-CE83-4E6C-B35E-CB30FCAC98DD}"/>
    <cellStyle name="Note 2 2 5 8 2" xfId="15062" xr:uid="{FFA81D05-B578-466C-AD3B-3743EC5C0DDE}"/>
    <cellStyle name="Note 2 2 5 8 3" xfId="17835" xr:uid="{D283947A-1E57-41E1-996D-075224EF9EA1}"/>
    <cellStyle name="Note 2 2 5 8 4" xfId="20458" xr:uid="{13942646-C5F4-4782-AB0D-3DEBF06C1E77}"/>
    <cellStyle name="Note 2 2 5 8 5" xfId="23318" xr:uid="{B29B780A-6975-4872-A916-06B0818B400E}"/>
    <cellStyle name="Note 2 2 5 8 6" xfId="25875" xr:uid="{43947D88-2D78-4125-A55E-D7CA622DB4F0}"/>
    <cellStyle name="Note 2 2 5 8 7" xfId="28476" xr:uid="{7982F780-4FD9-4FF4-B13A-BD54F1F26EF2}"/>
    <cellStyle name="Note 2 2 5 8 8" xfId="31151" xr:uid="{35CB6B88-66F8-454D-A77C-D71934DA1C26}"/>
    <cellStyle name="Note 2 2 5 8 9" xfId="33550" xr:uid="{397F68D7-708B-4D31-A463-C03B83EDD942}"/>
    <cellStyle name="Note 2 2 5 9" xfId="13392" xr:uid="{A9467742-6557-4EDE-BAD0-6D12FBEF8090}"/>
    <cellStyle name="Note 2 2 5 9 10" xfId="37115" xr:uid="{2A23FF7E-1E2A-49AD-9704-EEF8E96354DA}"/>
    <cellStyle name="Note 2 2 5 9 11" xfId="39608" xr:uid="{C692B951-509C-4299-91A7-BA80771307E9}"/>
    <cellStyle name="Note 2 2 5 9 12" xfId="42255" xr:uid="{764A1480-C94D-4205-BE5F-8FAD8EF0605A}"/>
    <cellStyle name="Note 2 2 5 9 2" xfId="16413" xr:uid="{36921A59-6FC0-4BD6-86D2-45A859696A44}"/>
    <cellStyle name="Note 2 2 5 9 3" xfId="19153" xr:uid="{CD1ACDBA-E0B7-450D-B732-BDFBCFAFFC4E}"/>
    <cellStyle name="Note 2 2 5 9 4" xfId="21827" xr:uid="{690FC6FB-EEB9-4E7B-BB8C-517EE894A311}"/>
    <cellStyle name="Note 2 2 5 9 5" xfId="24650" xr:uid="{60A919FB-6AC4-4478-8B02-45C5DFE7F494}"/>
    <cellStyle name="Note 2 2 5 9 6" xfId="27218" xr:uid="{3DE487DE-2E61-4345-9294-1D0BB2B4EA2A}"/>
    <cellStyle name="Note 2 2 5 9 7" xfId="29765" xr:uid="{0AA635A9-AEA3-4AF8-BB39-9DBB4071971F}"/>
    <cellStyle name="Note 2 2 5 9 8" xfId="32279" xr:uid="{2FD5991B-2410-44FF-97F8-F578C7DD23B8}"/>
    <cellStyle name="Note 2 2 5 9 9" xfId="34679" xr:uid="{41BE2EAA-7CD7-4218-99E9-9C2A36FD25D6}"/>
    <cellStyle name="Note 2 2 6" xfId="11783" xr:uid="{7C0A32A0-D823-4A00-B372-37BB396CC321}"/>
    <cellStyle name="Note 2 2 6 10" xfId="35717" xr:uid="{49A66D49-31A0-4959-84E8-8E26D59A1E7B}"/>
    <cellStyle name="Note 2 2 6 11" xfId="38159" xr:uid="{573636EB-026B-4CFD-96C3-9A54A925252A}"/>
    <cellStyle name="Note 2 2 6 12" xfId="40755" xr:uid="{024DF7D1-3FA8-4D38-9EBC-578AFC41A437}"/>
    <cellStyle name="Note 2 2 6 2" xfId="14836" xr:uid="{D66DB0E7-2769-4AE7-9AEB-B3032D4596D0}"/>
    <cellStyle name="Note 2 2 6 3" xfId="17610" xr:uid="{192DAE7A-D36E-4965-BDE4-C4DBB257A010}"/>
    <cellStyle name="Note 2 2 6 4" xfId="20233" xr:uid="{EFEEB064-1F57-4BB4-A36E-5D0E289A1B26}"/>
    <cellStyle name="Note 2 2 6 5" xfId="23092" xr:uid="{E2E297F4-D35E-4593-AC23-8886402CB13D}"/>
    <cellStyle name="Note 2 2 6 6" xfId="25651" xr:uid="{DAFA66ED-E4DF-4244-9219-60CA048706B8}"/>
    <cellStyle name="Note 2 2 6 7" xfId="28252" xr:uid="{BB94B746-8AD2-44B7-AB11-F1247982D782}"/>
    <cellStyle name="Note 2 2 6 8" xfId="30927" xr:uid="{8053AC59-7EC1-4220-AF63-2B1085C21BC4}"/>
    <cellStyle name="Note 2 2 6 9" xfId="33326" xr:uid="{31790094-4A6E-43F1-9E51-A8C4357FF567}"/>
    <cellStyle name="Note 2 2 7" xfId="11889" xr:uid="{6F3AC1FD-A3FE-4529-8D2A-AD8FBF3E04BD}"/>
    <cellStyle name="Note 2 2 7 10" xfId="35821" xr:uid="{DC5EC821-B543-404E-9EBF-2A5BC18614B2}"/>
    <cellStyle name="Note 2 2 7 11" xfId="38263" xr:uid="{C55BE575-28F0-41C0-B6A6-8284D3E74C4B}"/>
    <cellStyle name="Note 2 2 7 12" xfId="40859" xr:uid="{6F77A167-D7F5-4A6A-8DEF-448988C36E0D}"/>
    <cellStyle name="Note 2 2 7 2" xfId="14942" xr:uid="{100CBE3A-417D-47F1-A337-9C6FBF9E6815}"/>
    <cellStyle name="Note 2 2 7 3" xfId="17715" xr:uid="{579751C3-B16C-42AD-97FD-3CC6F4314316}"/>
    <cellStyle name="Note 2 2 7 4" xfId="20338" xr:uid="{1D86D4C0-F22D-45DA-BB95-7FE2B38D7C55}"/>
    <cellStyle name="Note 2 2 7 5" xfId="23198" xr:uid="{2E0CB2DF-507F-45E5-B5D6-741C512178C0}"/>
    <cellStyle name="Note 2 2 7 6" xfId="25755" xr:uid="{C224652D-2F83-4C36-9F80-EBCE1C471622}"/>
    <cellStyle name="Note 2 2 7 7" xfId="28356" xr:uid="{4FBCEC7F-01F2-4E8A-BCBA-1A00A170FD1E}"/>
    <cellStyle name="Note 2 2 7 8" xfId="31031" xr:uid="{270EC61C-C914-4B7C-B627-2B7462962D66}"/>
    <cellStyle name="Note 2 2 7 9" xfId="33430" xr:uid="{8195480F-8E42-4051-9DB4-0B4BA32DBDAA}"/>
    <cellStyle name="Note 2 2 8" xfId="11964" xr:uid="{5AE07E74-12F7-44FA-81E4-36254E5BCE83}"/>
    <cellStyle name="Note 2 2 8 10" xfId="35896" xr:uid="{6B02B667-98CF-4171-AC9D-B4B78C0B5694}"/>
    <cellStyle name="Note 2 2 8 11" xfId="38338" xr:uid="{AFE63513-7EE3-445E-9BE0-D7B6DB1FAAD1}"/>
    <cellStyle name="Note 2 2 8 12" xfId="40934" xr:uid="{4CF272F0-7277-4CC4-BBC2-1A2FAB093CA6}"/>
    <cellStyle name="Note 2 2 8 2" xfId="15017" xr:uid="{63185BF0-DE59-4389-A114-6131AC5D9C58}"/>
    <cellStyle name="Note 2 2 8 3" xfId="17790" xr:uid="{A4FACF0F-59E4-4058-879D-EABE72EC23B9}"/>
    <cellStyle name="Note 2 2 8 4" xfId="20413" xr:uid="{68DD3A0E-D2B8-4CA0-9ACB-FF8F6A58B27D}"/>
    <cellStyle name="Note 2 2 8 5" xfId="23273" xr:uid="{23B9A8CA-7ADC-4EA9-A9A8-328AD157B5AB}"/>
    <cellStyle name="Note 2 2 8 6" xfId="25830" xr:uid="{8BC22635-AA99-47BB-8612-7030BE859171}"/>
    <cellStyle name="Note 2 2 8 7" xfId="28431" xr:uid="{BE2716D5-5D7D-485F-96B6-2D60415F2CAA}"/>
    <cellStyle name="Note 2 2 8 8" xfId="31106" xr:uid="{FFB663FC-540E-4AA0-8311-27206BCBC657}"/>
    <cellStyle name="Note 2 2 8 9" xfId="33505" xr:uid="{F43C00A1-AD6F-40A0-9909-C4A4B9CA8B57}"/>
    <cellStyle name="Note 2 2 9" xfId="13276" xr:uid="{242D08F9-BF91-443E-8BBF-265568123D02}"/>
    <cellStyle name="Note 2 2 9 10" xfId="37001" xr:uid="{C9C9DB16-CA26-41F8-8FD8-F08496486DD3}"/>
    <cellStyle name="Note 2 2 9 11" xfId="39493" xr:uid="{EA81138B-D89F-45A2-AF41-26AB8919C0DD}"/>
    <cellStyle name="Note 2 2 9 12" xfId="42140" xr:uid="{4E0E5BE5-A6DE-4623-AFFC-864C7E8B8C67}"/>
    <cellStyle name="Note 2 2 9 2" xfId="16297" xr:uid="{68A9B683-4C96-4471-89BA-D2B8F2DE20DF}"/>
    <cellStyle name="Note 2 2 9 3" xfId="19038" xr:uid="{85830672-6AC5-4D54-9996-AE884BBAD2A4}"/>
    <cellStyle name="Note 2 2 9 4" xfId="21711" xr:uid="{4FF34C06-1F23-402C-A7AF-ED0F4F5C2CC0}"/>
    <cellStyle name="Note 2 2 9 5" xfId="24534" xr:uid="{86D85787-7D03-42A0-8E2A-461D10EA7E8F}"/>
    <cellStyle name="Note 2 2 9 6" xfId="27102" xr:uid="{3FCA5520-E853-4CF1-B413-A122D97F43CD}"/>
    <cellStyle name="Note 2 2 9 7" xfId="29649" xr:uid="{CAB33EEE-08D2-4E71-BF20-55E3C64688C4}"/>
    <cellStyle name="Note 2 2 9 8" xfId="32164" xr:uid="{07DD94A1-7681-4566-B694-EB7782BDC554}"/>
    <cellStyle name="Note 2 2 9 9" xfId="34563" xr:uid="{8A69D091-D49B-4129-9CD0-830EDA34B26C}"/>
    <cellStyle name="Note 2 20" xfId="13630" xr:uid="{E5F92FE6-795F-497C-9303-187975547188}"/>
    <cellStyle name="Note 2 20 10" xfId="37353" xr:uid="{EF601487-24FF-4BA7-956E-986B858819C3}"/>
    <cellStyle name="Note 2 20 11" xfId="39846" xr:uid="{D03D4A50-88A8-4A0B-A7D9-C34DA2E791CF}"/>
    <cellStyle name="Note 2 20 12" xfId="42493" xr:uid="{2F0E439F-C731-46AF-8133-88652B013C24}"/>
    <cellStyle name="Note 2 20 2" xfId="16651" xr:uid="{00F94951-1F3C-43DE-819F-481755B953F1}"/>
    <cellStyle name="Note 2 20 3" xfId="19391" xr:uid="{208B598C-4C7C-416D-8CA9-0E6F274B2A07}"/>
    <cellStyle name="Note 2 20 4" xfId="22065" xr:uid="{0C973DDD-A555-4D41-A4D4-956C5764864B}"/>
    <cellStyle name="Note 2 20 5" xfId="24888" xr:uid="{31BEA029-661D-4357-A0D4-7A938FD38D39}"/>
    <cellStyle name="Note 2 20 6" xfId="27456" xr:uid="{CE1F9B92-9E6E-4EF9-95BA-3FC01070D037}"/>
    <cellStyle name="Note 2 20 7" xfId="30003" xr:uid="{71CC1BEC-9EF8-427E-B120-C2D3EC2A4BBB}"/>
    <cellStyle name="Note 2 20 8" xfId="32517" xr:uid="{C678EF46-B703-4A63-A65F-30693B9D9AA1}"/>
    <cellStyle name="Note 2 20 9" xfId="34917" xr:uid="{8B81C5D1-B366-4ABA-8EB3-00E14BEF1F9A}"/>
    <cellStyle name="Note 2 21" xfId="13675" xr:uid="{21AC006F-69B3-4889-9E3D-9F851211DBEC}"/>
    <cellStyle name="Note 2 21 10" xfId="37398" xr:uid="{D3A463E4-5D20-4E35-AAB3-1F6C2811338E}"/>
    <cellStyle name="Note 2 21 11" xfId="39891" xr:uid="{FE93B0AB-AE35-43E5-B540-41710485543E}"/>
    <cellStyle name="Note 2 21 12" xfId="42538" xr:uid="{7031355B-B13F-41B4-A74F-24160156E47B}"/>
    <cellStyle name="Note 2 21 2" xfId="16696" xr:uid="{17CE52DB-C5F7-4FC8-AFF7-41E29A58D4DD}"/>
    <cellStyle name="Note 2 21 3" xfId="19436" xr:uid="{97CF106A-6788-4331-A20B-37C593F40E52}"/>
    <cellStyle name="Note 2 21 4" xfId="22110" xr:uid="{B1A3D70D-96DA-4B2F-8E86-2C9FD158AA5C}"/>
    <cellStyle name="Note 2 21 5" xfId="24933" xr:uid="{3615982C-E548-4CF1-A543-FE98AB09C074}"/>
    <cellStyle name="Note 2 21 6" xfId="27501" xr:uid="{914F9538-E0C3-4561-B9E8-4FE5B06B33DD}"/>
    <cellStyle name="Note 2 21 7" xfId="30048" xr:uid="{DD106B31-CB61-4B30-8615-A71E96036479}"/>
    <cellStyle name="Note 2 21 8" xfId="32562" xr:uid="{F7CB87F3-D48E-43C2-8F1C-406EEBBA8C53}"/>
    <cellStyle name="Note 2 21 9" xfId="34962" xr:uid="{A4B6EEEB-F697-4DB9-B7AD-4F7A79A0DFDF}"/>
    <cellStyle name="Note 2 22" xfId="13761" xr:uid="{CF4FACF9-CC37-4CB9-992B-EB90873A84FD}"/>
    <cellStyle name="Note 2 22 10" xfId="37484" xr:uid="{F5C22CD0-5717-41CC-8922-4AA367850A0D}"/>
    <cellStyle name="Note 2 22 11" xfId="39977" xr:uid="{094D9E35-14EF-4022-AFBF-1595A4581424}"/>
    <cellStyle name="Note 2 22 12" xfId="42624" xr:uid="{71601CE2-414B-496F-A5D4-C59AD2A722DD}"/>
    <cellStyle name="Note 2 22 2" xfId="16782" xr:uid="{B69F7F00-710F-43BA-AE39-712D8889B5C2}"/>
    <cellStyle name="Note 2 22 3" xfId="19522" xr:uid="{4078CABD-4C23-463E-A3E7-863754A4C415}"/>
    <cellStyle name="Note 2 22 4" xfId="22196" xr:uid="{9B524067-AFE1-40E0-8578-F7C178CD3FB4}"/>
    <cellStyle name="Note 2 22 5" xfId="25019" xr:uid="{B63267F8-14A5-48DA-9133-19768C49A4E9}"/>
    <cellStyle name="Note 2 22 6" xfId="27587" xr:uid="{8B9DF8FD-7A67-4E98-9322-DDB128AE325F}"/>
    <cellStyle name="Note 2 22 7" xfId="30134" xr:uid="{E7A691FA-9AE1-415D-AAA0-AA812D757936}"/>
    <cellStyle name="Note 2 22 8" xfId="32648" xr:uid="{A3688172-37C0-45D4-B0C9-8A046CD1934C}"/>
    <cellStyle name="Note 2 22 9" xfId="35048" xr:uid="{7FB661F4-0A57-4230-9B25-02487CFA8100}"/>
    <cellStyle name="Note 2 23" xfId="13815" xr:uid="{FE4D6E70-5CF0-42BC-9EAB-E887A3DA32AB}"/>
    <cellStyle name="Note 2 23 10" xfId="37538" xr:uid="{9E0A8809-50B7-43B2-ADA3-3392325D1CE4}"/>
    <cellStyle name="Note 2 23 11" xfId="40031" xr:uid="{F527813E-D77E-4195-B06D-BA885838A62B}"/>
    <cellStyle name="Note 2 23 12" xfId="42678" xr:uid="{82B38A92-996B-4E0A-B506-D9293FB6C153}"/>
    <cellStyle name="Note 2 23 2" xfId="16836" xr:uid="{3240D252-94E5-4027-8280-E0155BDF9786}"/>
    <cellStyle name="Note 2 23 3" xfId="19576" xr:uid="{F773D58D-72EC-44A4-9BD7-3E2EDE76ED1F}"/>
    <cellStyle name="Note 2 23 4" xfId="22250" xr:uid="{DA5AAF03-AD12-469B-9388-94E7751E604F}"/>
    <cellStyle name="Note 2 23 5" xfId="25073" xr:uid="{A7D38BBA-3794-4ECF-945D-3F9CE3C04760}"/>
    <cellStyle name="Note 2 23 6" xfId="27641" xr:uid="{F1B4FEBF-C350-45F4-B12B-7B3FB255A8D9}"/>
    <cellStyle name="Note 2 23 7" xfId="30188" xr:uid="{03EAF72E-65A6-4137-9D1F-BE18ADE42416}"/>
    <cellStyle name="Note 2 23 8" xfId="32702" xr:uid="{50C83A34-652A-451B-942C-2CD09FB02DC7}"/>
    <cellStyle name="Note 2 23 9" xfId="35102" xr:uid="{EC64ADDA-71C3-43FA-B228-F07AA857EA7C}"/>
    <cellStyle name="Note 2 24" xfId="13851" xr:uid="{8F3D2E07-94F5-45AB-BAFB-2855910413B5}"/>
    <cellStyle name="Note 2 24 10" xfId="37574" xr:uid="{C29C6F33-D968-4BB6-9C5E-EC66B5E57BEE}"/>
    <cellStyle name="Note 2 24 11" xfId="40067" xr:uid="{0E436306-D008-4F5E-8585-29F4FAF89174}"/>
    <cellStyle name="Note 2 24 12" xfId="42714" xr:uid="{E032E90B-1772-45A3-9C56-3FA4A24F9462}"/>
    <cellStyle name="Note 2 24 2" xfId="16872" xr:uid="{BAC8F659-468F-448D-A9D6-9A96F6515698}"/>
    <cellStyle name="Note 2 24 3" xfId="19612" xr:uid="{0AC949CF-A8F6-4E1C-9BE3-D28D4E764B7D}"/>
    <cellStyle name="Note 2 24 4" xfId="22286" xr:uid="{83819E69-4CF0-43C3-BACA-583396EBC8F6}"/>
    <cellStyle name="Note 2 24 5" xfId="25109" xr:uid="{6B7F8B67-BCA4-42BA-A3AE-9A9408CD7574}"/>
    <cellStyle name="Note 2 24 6" xfId="27677" xr:uid="{6CEB93A4-1AC9-4395-AA47-F976A5977FF6}"/>
    <cellStyle name="Note 2 24 7" xfId="30224" xr:uid="{F7250CDC-3092-47D2-81F5-177BA3F731DC}"/>
    <cellStyle name="Note 2 24 8" xfId="32738" xr:uid="{75EDA847-CB39-47F8-8E57-F9F316B18359}"/>
    <cellStyle name="Note 2 24 9" xfId="35138" xr:uid="{7D37B0A7-AA63-45D7-AE48-D0914C4CAB99}"/>
    <cellStyle name="Note 2 25" xfId="13875" xr:uid="{DBF34CFC-5E11-4D8D-83BC-E1EC8CED4738}"/>
    <cellStyle name="Note 2 25 10" xfId="37598" xr:uid="{11D52427-C39D-465F-A012-DFB7BE3DD418}"/>
    <cellStyle name="Note 2 25 11" xfId="40091" xr:uid="{77482B86-4E58-4FFA-A23F-CB397A390FF1}"/>
    <cellStyle name="Note 2 25 12" xfId="42738" xr:uid="{AA15CD8E-13E1-4540-A3C9-5919B3DBCAA3}"/>
    <cellStyle name="Note 2 25 2" xfId="16896" xr:uid="{B3758E20-EC66-402D-BFAA-AF7F9A0B9933}"/>
    <cellStyle name="Note 2 25 3" xfId="19636" xr:uid="{7A6EA31A-C8F8-4B87-B245-A61871E0CB84}"/>
    <cellStyle name="Note 2 25 4" xfId="22310" xr:uid="{F3D80070-AEC5-443C-90D9-E612F49BB9AA}"/>
    <cellStyle name="Note 2 25 5" xfId="25133" xr:uid="{994C6C9C-3E58-407E-8C1C-ABA0852D85C4}"/>
    <cellStyle name="Note 2 25 6" xfId="27701" xr:uid="{956A9DC3-F165-48E2-93E4-F7C7FA343150}"/>
    <cellStyle name="Note 2 25 7" xfId="30248" xr:uid="{6CE07D2C-8F0C-450A-A95C-EB59643AA2B6}"/>
    <cellStyle name="Note 2 25 8" xfId="32762" xr:uid="{465B7D7B-6E3A-4556-9004-5911A9921584}"/>
    <cellStyle name="Note 2 25 9" xfId="35162" xr:uid="{35EB5916-2624-43D6-A79F-E3189690E071}"/>
    <cellStyle name="Note 2 26" xfId="13967" xr:uid="{5013CC7D-2738-4A2A-B3CE-916EE9410157}"/>
    <cellStyle name="Note 2 26 10" xfId="37690" xr:uid="{FF727688-ABF4-4A8F-85EE-A6EB46DC0647}"/>
    <cellStyle name="Note 2 26 11" xfId="40183" xr:uid="{97023BC7-7C95-441B-AFE0-74E4F11FD53E}"/>
    <cellStyle name="Note 2 26 12" xfId="42830" xr:uid="{66720AE3-B279-4955-ADAC-8923AB4C14D0}"/>
    <cellStyle name="Note 2 26 2" xfId="16988" xr:uid="{9BAB1181-C7E4-41F5-B301-EC200AD09B3B}"/>
    <cellStyle name="Note 2 26 3" xfId="19728" xr:uid="{6441340C-DE44-4FA0-8E5E-3F46CF43BDE8}"/>
    <cellStyle name="Note 2 26 4" xfId="22402" xr:uid="{334E0614-FAAE-467A-8A57-ABF8690214AD}"/>
    <cellStyle name="Note 2 26 5" xfId="25225" xr:uid="{7A8DBE02-AE27-46BB-9919-C158CE1183A6}"/>
    <cellStyle name="Note 2 26 6" xfId="27793" xr:uid="{42A1C962-1F10-48E1-8933-2C2D3D9A9D77}"/>
    <cellStyle name="Note 2 26 7" xfId="30340" xr:uid="{1C68817A-7C2E-4D82-A3D4-FBCF1CA81C82}"/>
    <cellStyle name="Note 2 26 8" xfId="32854" xr:uid="{510BB966-3BA8-40A3-A767-CAF34AFC5FC0}"/>
    <cellStyle name="Note 2 26 9" xfId="35254" xr:uid="{87FA1D60-41CF-4EDB-9943-439E803F3F53}"/>
    <cellStyle name="Note 2 27" xfId="13994" xr:uid="{DE2A2683-1C3B-4B51-9EED-0A653FBAC7AA}"/>
    <cellStyle name="Note 2 27 10" xfId="37717" xr:uid="{B12C3B08-0F1F-4A0A-810E-FD2E88559D62}"/>
    <cellStyle name="Note 2 27 11" xfId="40210" xr:uid="{A54299A3-04B0-43AE-8382-FEBEA0597B59}"/>
    <cellStyle name="Note 2 27 12" xfId="42857" xr:uid="{CEE3A731-80CE-40DC-810B-ABC36E7C9262}"/>
    <cellStyle name="Note 2 27 2" xfId="17015" xr:uid="{C124F0D5-313B-4017-B093-82E8CC4ECACF}"/>
    <cellStyle name="Note 2 27 3" xfId="19755" xr:uid="{7769029A-19D5-47C5-A572-10A7550E8E4B}"/>
    <cellStyle name="Note 2 27 4" xfId="22429" xr:uid="{F9ED9735-8B4E-472B-A7D3-538887E932C3}"/>
    <cellStyle name="Note 2 27 5" xfId="25252" xr:uid="{999E1026-84D7-4536-83A4-3D20AA8FB506}"/>
    <cellStyle name="Note 2 27 6" xfId="27820" xr:uid="{702520A5-A94F-4055-B891-FE646E928107}"/>
    <cellStyle name="Note 2 27 7" xfId="30367" xr:uid="{C37D5D0E-5651-44F3-A6C4-0DDC3E36DB00}"/>
    <cellStyle name="Note 2 27 8" xfId="32881" xr:uid="{BFD0546F-7590-40DA-BE90-B0CD715AC0D2}"/>
    <cellStyle name="Note 2 27 9" xfId="35281" xr:uid="{F167F7D0-FEA4-4C68-9192-F554FF3E8E0A}"/>
    <cellStyle name="Note 2 28" xfId="14096" xr:uid="{FA65248A-E41C-4F60-AFF0-4BF36BA84FDB}"/>
    <cellStyle name="Note 2 28 10" xfId="37819" xr:uid="{CA4FBA9E-60FA-48C8-8624-6D38778F012F}"/>
    <cellStyle name="Note 2 28 11" xfId="40312" xr:uid="{0B0ACA96-99A9-4622-8E02-0C6079B184F1}"/>
    <cellStyle name="Note 2 28 12" xfId="42959" xr:uid="{C4E8C14B-6935-40ED-A46B-1A4560B88D5E}"/>
    <cellStyle name="Note 2 28 2" xfId="17117" xr:uid="{6C9B8A5D-9AD7-444A-A64A-A7ED722A994D}"/>
    <cellStyle name="Note 2 28 3" xfId="19857" xr:uid="{71D81A0D-A180-4FD5-B2CE-1B9F9BF1027B}"/>
    <cellStyle name="Note 2 28 4" xfId="22531" xr:uid="{9CBAB1CF-5A5E-4136-BF54-5CEF097C6AAC}"/>
    <cellStyle name="Note 2 28 5" xfId="25354" xr:uid="{6F44AF43-9736-4007-9075-5E170D4AE529}"/>
    <cellStyle name="Note 2 28 6" xfId="27922" xr:uid="{25A092CC-F50C-4139-AA50-141769ED25FA}"/>
    <cellStyle name="Note 2 28 7" xfId="30469" xr:uid="{919480AC-3FA8-4377-A1F0-4C89C33F8A96}"/>
    <cellStyle name="Note 2 28 8" xfId="32983" xr:uid="{1D7CD4D6-3FAE-4AFB-8E7E-F5B3CBC57B48}"/>
    <cellStyle name="Note 2 28 9" xfId="35383" xr:uid="{CC9823B6-4BB3-4CE5-AFD4-CC84F165736D}"/>
    <cellStyle name="Note 2 3" xfId="81" xr:uid="{00000000-0005-0000-0000-0000D5230000}"/>
    <cellStyle name="Note 2 3 10" xfId="13446" xr:uid="{7A73B831-6BF1-4192-9454-1550FF8357FB}"/>
    <cellStyle name="Note 2 3 10 10" xfId="37169" xr:uid="{B1BE6051-AEB9-4EAA-88B7-8F28D6C2AD63}"/>
    <cellStyle name="Note 2 3 10 11" xfId="39662" xr:uid="{EEEA8EBD-B5FA-4C39-AF36-882F41ED20B3}"/>
    <cellStyle name="Note 2 3 10 12" xfId="42309" xr:uid="{E0550805-EF3E-4C73-90B9-5DE2463077A8}"/>
    <cellStyle name="Note 2 3 10 2" xfId="16467" xr:uid="{FD7107F3-ACFE-4597-BB04-8BB4C1BBE18C}"/>
    <cellStyle name="Note 2 3 10 3" xfId="19207" xr:uid="{3211D60A-9CC6-4171-8164-8A81CFEAAB67}"/>
    <cellStyle name="Note 2 3 10 4" xfId="21881" xr:uid="{B7ACD6B6-4FF5-4A31-A587-1A3A69F9BEF5}"/>
    <cellStyle name="Note 2 3 10 5" xfId="24704" xr:uid="{68870162-6E12-41A7-9514-20C3AB3732BE}"/>
    <cellStyle name="Note 2 3 10 6" xfId="27272" xr:uid="{5C7DC959-AD44-4630-A236-D04B1BD9A148}"/>
    <cellStyle name="Note 2 3 10 7" xfId="29819" xr:uid="{A0C6294B-0B32-44E5-BCE9-F8E8BC8D8757}"/>
    <cellStyle name="Note 2 3 10 8" xfId="32333" xr:uid="{F9C59FE3-7664-4394-BC95-9A98C6891C3C}"/>
    <cellStyle name="Note 2 3 10 9" xfId="34733" xr:uid="{80552D7C-D40F-4F94-BD88-AACF9AF08E3F}"/>
    <cellStyle name="Note 2 3 11" xfId="13557" xr:uid="{7A5BC566-1084-46BC-B6D1-29B032AB0BFC}"/>
    <cellStyle name="Note 2 3 11 10" xfId="37280" xr:uid="{F8347285-28C5-4E31-B778-75C0F754DFB4}"/>
    <cellStyle name="Note 2 3 11 11" xfId="39773" xr:uid="{69BFAD0D-051C-44D4-8807-D19B7246A203}"/>
    <cellStyle name="Note 2 3 11 12" xfId="42420" xr:uid="{AF4BDD57-7EAF-49BF-8040-97711153FC3D}"/>
    <cellStyle name="Note 2 3 11 2" xfId="16578" xr:uid="{68F1B33D-991F-477B-AE97-5ADBD4F7D313}"/>
    <cellStyle name="Note 2 3 11 3" xfId="19318" xr:uid="{9B602466-B16B-4772-93C7-A124E272EE6A}"/>
    <cellStyle name="Note 2 3 11 4" xfId="21992" xr:uid="{8456BCBE-66CD-4EF1-93A8-D114BB4AD866}"/>
    <cellStyle name="Note 2 3 11 5" xfId="24815" xr:uid="{8F1AFCC8-2A3C-4F29-8A02-C3D8D68232A1}"/>
    <cellStyle name="Note 2 3 11 6" xfId="27383" xr:uid="{C450306F-A284-4334-A40A-20C32E48DE84}"/>
    <cellStyle name="Note 2 3 11 7" xfId="29930" xr:uid="{BC5E7C4A-713C-4626-A777-C284C9D572CD}"/>
    <cellStyle name="Note 2 3 11 8" xfId="32444" xr:uid="{71772A82-820C-4EEE-A81F-749E5FAF0AC5}"/>
    <cellStyle name="Note 2 3 11 9" xfId="34844" xr:uid="{A8CB3552-4710-4557-AC3D-D5628C9891AF}"/>
    <cellStyle name="Note 2 3 12" xfId="13608" xr:uid="{F4A6847E-75DA-4B1F-BBEA-0258CAA64EC2}"/>
    <cellStyle name="Note 2 3 12 10" xfId="37331" xr:uid="{947ED53F-6387-4FF2-95FF-CC5313857232}"/>
    <cellStyle name="Note 2 3 12 11" xfId="39824" xr:uid="{CEA60DB4-0EE7-4A1C-92F0-9754E579601A}"/>
    <cellStyle name="Note 2 3 12 12" xfId="42471" xr:uid="{C79D81FC-CE4B-4D14-8F7A-F02D65F2683E}"/>
    <cellStyle name="Note 2 3 12 2" xfId="16629" xr:uid="{C76C8F15-D027-426B-A990-837BF5600000}"/>
    <cellStyle name="Note 2 3 12 3" xfId="19369" xr:uid="{56F580B4-652A-40F8-A20F-90A031BDCA39}"/>
    <cellStyle name="Note 2 3 12 4" xfId="22043" xr:uid="{7FF01A45-FC12-4D1A-A296-002E062FD99C}"/>
    <cellStyle name="Note 2 3 12 5" xfId="24866" xr:uid="{2992E12F-0C2C-4FB4-9748-4AADDAE45C16}"/>
    <cellStyle name="Note 2 3 12 6" xfId="27434" xr:uid="{5011FF0B-369B-499E-8CBD-5412B66A0B06}"/>
    <cellStyle name="Note 2 3 12 7" xfId="29981" xr:uid="{0900880B-B92D-4FC7-833D-DBDF7DB9CDBA}"/>
    <cellStyle name="Note 2 3 12 8" xfId="32495" xr:uid="{F0227B10-711C-4E40-A1C3-B2197A5D21E0}"/>
    <cellStyle name="Note 2 3 12 9" xfId="34895" xr:uid="{4CC7D1A8-E6E0-41C5-A3EB-7A0565E9F5F6}"/>
    <cellStyle name="Note 2 3 13" xfId="13702" xr:uid="{F5EA79B7-C3C5-44FA-AC16-E2050D578F41}"/>
    <cellStyle name="Note 2 3 13 10" xfId="37425" xr:uid="{8BA5CF30-A9D7-46EB-8A51-2077E0EFF00E}"/>
    <cellStyle name="Note 2 3 13 11" xfId="39918" xr:uid="{76A3052B-2D73-4759-B673-01ABEAE7E524}"/>
    <cellStyle name="Note 2 3 13 12" xfId="42565" xr:uid="{F50C2D19-CBB8-49CB-8F4C-B55BE48EFB09}"/>
    <cellStyle name="Note 2 3 13 2" xfId="16723" xr:uid="{8ED2A9AB-978B-4888-8EFB-818AF96D67C3}"/>
    <cellStyle name="Note 2 3 13 3" xfId="19463" xr:uid="{51224B48-9EA6-4AD1-8B7C-D2352CCBAC9A}"/>
    <cellStyle name="Note 2 3 13 4" xfId="22137" xr:uid="{7D770BE8-E49B-447B-AAEC-F47010F31ACB}"/>
    <cellStyle name="Note 2 3 13 5" xfId="24960" xr:uid="{E3F18687-BE60-48A5-AA26-EBF1AF57BB95}"/>
    <cellStyle name="Note 2 3 13 6" xfId="27528" xr:uid="{D172271F-E34B-4707-9BB8-135CC63564D8}"/>
    <cellStyle name="Note 2 3 13 7" xfId="30075" xr:uid="{9BEB19BD-97EF-4B3B-9255-11556E98D39F}"/>
    <cellStyle name="Note 2 3 13 8" xfId="32589" xr:uid="{1557CFDD-CDDF-4745-A82B-9098F7490B16}"/>
    <cellStyle name="Note 2 3 13 9" xfId="34989" xr:uid="{05D076FC-A256-4A81-9C82-4EF3C834EED1}"/>
    <cellStyle name="Note 2 3 14" xfId="13773" xr:uid="{170BB58A-FAA9-429C-B14F-28CFFDE3E7D8}"/>
    <cellStyle name="Note 2 3 14 10" xfId="37496" xr:uid="{52B4BE21-FAB3-45BA-8F87-3B62761A523C}"/>
    <cellStyle name="Note 2 3 14 11" xfId="39989" xr:uid="{3C9010E1-B3D1-4567-9422-336E426C36DB}"/>
    <cellStyle name="Note 2 3 14 12" xfId="42636" xr:uid="{70E8D4EF-BB51-41DA-BBE7-7C501B8763A3}"/>
    <cellStyle name="Note 2 3 14 2" xfId="16794" xr:uid="{AB9B5439-0731-4D44-A026-5F0EA22564EB}"/>
    <cellStyle name="Note 2 3 14 3" xfId="19534" xr:uid="{F4128A14-835C-4124-ACCA-4171D4F622B3}"/>
    <cellStyle name="Note 2 3 14 4" xfId="22208" xr:uid="{C4D0B549-DAFA-408D-B9C7-F73BF3B79966}"/>
    <cellStyle name="Note 2 3 14 5" xfId="25031" xr:uid="{76C5EC5A-27A7-4F34-B720-3DA7696AFA84}"/>
    <cellStyle name="Note 2 3 14 6" xfId="27599" xr:uid="{C238AC58-D1A1-4F1B-AB0A-F0EA193685C1}"/>
    <cellStyle name="Note 2 3 14 7" xfId="30146" xr:uid="{4E22BC01-8AD0-433F-A787-C4D112A44F9F}"/>
    <cellStyle name="Note 2 3 14 8" xfId="32660" xr:uid="{CB5A68D4-20D8-421D-92C3-2CBC47911150}"/>
    <cellStyle name="Note 2 3 14 9" xfId="35060" xr:uid="{B5C85A5D-B2FC-4BE9-AFEE-1F43FD0C4B23}"/>
    <cellStyle name="Note 2 3 15" xfId="13827" xr:uid="{55F6C65A-70E9-455E-86CA-28D565A47BE5}"/>
    <cellStyle name="Note 2 3 15 10" xfId="37550" xr:uid="{74B29B90-2D82-4413-AE67-2AA6E0D908BD}"/>
    <cellStyle name="Note 2 3 15 11" xfId="40043" xr:uid="{6B8422A8-92BE-47DA-8168-3F8BA1A57130}"/>
    <cellStyle name="Note 2 3 15 12" xfId="42690" xr:uid="{58241950-E31C-4267-AF79-0BCFED3063C4}"/>
    <cellStyle name="Note 2 3 15 2" xfId="16848" xr:uid="{9BADFF7B-3BCF-4F7E-A2F8-B18238FA48E5}"/>
    <cellStyle name="Note 2 3 15 3" xfId="19588" xr:uid="{649BED67-FB6A-4DFF-B7BD-76F83AB365F4}"/>
    <cellStyle name="Note 2 3 15 4" xfId="22262" xr:uid="{F7D48CBF-B8AA-4C62-8846-4304B0BABDFE}"/>
    <cellStyle name="Note 2 3 15 5" xfId="25085" xr:uid="{05B8AE1E-123A-4BEF-970D-5BA94A6854B7}"/>
    <cellStyle name="Note 2 3 15 6" xfId="27653" xr:uid="{B61114F2-01B6-4AFB-AFA2-0C523DCA6731}"/>
    <cellStyle name="Note 2 3 15 7" xfId="30200" xr:uid="{071ADCCD-7642-434F-B5D7-118249DB4D5A}"/>
    <cellStyle name="Note 2 3 15 8" xfId="32714" xr:uid="{559640E6-40FF-4E07-A5CD-A6766B9E014B}"/>
    <cellStyle name="Note 2 3 15 9" xfId="35114" xr:uid="{479541E5-FD56-4B0D-A3A6-B1D3EE209F36}"/>
    <cellStyle name="Note 2 3 16" xfId="13863" xr:uid="{5F7271C3-3BC5-497D-B27E-A50EE4372CD6}"/>
    <cellStyle name="Note 2 3 16 10" xfId="37586" xr:uid="{09942EE0-C754-4F92-B93A-3F7552E09208}"/>
    <cellStyle name="Note 2 3 16 11" xfId="40079" xr:uid="{00F2090E-39D0-44B4-8F1C-645806042971}"/>
    <cellStyle name="Note 2 3 16 12" xfId="42726" xr:uid="{90722D06-96C3-4072-9689-3084578FBD88}"/>
    <cellStyle name="Note 2 3 16 2" xfId="16884" xr:uid="{6B81B60C-4244-4D48-B165-AA5364101F40}"/>
    <cellStyle name="Note 2 3 16 3" xfId="19624" xr:uid="{E8FF0086-22D1-4F60-B990-FF35771E2664}"/>
    <cellStyle name="Note 2 3 16 4" xfId="22298" xr:uid="{3A9388D4-157C-496E-B4A6-C7EB81BE0FF3}"/>
    <cellStyle name="Note 2 3 16 5" xfId="25121" xr:uid="{B630E543-702D-4271-9C57-D0B32FAD08B5}"/>
    <cellStyle name="Note 2 3 16 6" xfId="27689" xr:uid="{7B0F9A41-53AE-470D-BFFA-BAD82CEE07C8}"/>
    <cellStyle name="Note 2 3 16 7" xfId="30236" xr:uid="{4723DC29-830E-4F06-9AA9-CF494076A074}"/>
    <cellStyle name="Note 2 3 16 8" xfId="32750" xr:uid="{52053965-5415-4F75-906B-64001B54F6F4}"/>
    <cellStyle name="Note 2 3 16 9" xfId="35150" xr:uid="{C6E6ED53-310A-424A-AA08-06F954AEAAA3}"/>
    <cellStyle name="Note 2 3 17" xfId="13953" xr:uid="{F6AD3899-734E-4BC0-A8C7-46404EA94B02}"/>
    <cellStyle name="Note 2 3 17 10" xfId="37676" xr:uid="{A8C05A45-BE36-4964-972A-6C73F071BD76}"/>
    <cellStyle name="Note 2 3 17 11" xfId="40169" xr:uid="{179C414F-E2CD-40C2-B2BA-CFBECB7D3B9F}"/>
    <cellStyle name="Note 2 3 17 12" xfId="42816" xr:uid="{A75CCD6F-B177-42C6-A39D-4720F9BF032F}"/>
    <cellStyle name="Note 2 3 17 2" xfId="16974" xr:uid="{3318AF55-BB68-4E38-A54E-815342A398FD}"/>
    <cellStyle name="Note 2 3 17 3" xfId="19714" xr:uid="{2C1474DE-9971-4C90-8E1A-B632CDF8E97C}"/>
    <cellStyle name="Note 2 3 17 4" xfId="22388" xr:uid="{286D8554-82F9-4ABF-8795-A8A783BC5A7B}"/>
    <cellStyle name="Note 2 3 17 5" xfId="25211" xr:uid="{048460C1-B875-431F-BDB7-D262D60623E7}"/>
    <cellStyle name="Note 2 3 17 6" xfId="27779" xr:uid="{DDB48FA9-1EDC-4B2C-BF3A-7F9099C0D0A5}"/>
    <cellStyle name="Note 2 3 17 7" xfId="30326" xr:uid="{D620EAE2-E5B5-4A80-90FA-B0E0FBC9696A}"/>
    <cellStyle name="Note 2 3 17 8" xfId="32840" xr:uid="{5B58F1B6-095B-4693-8635-DA0F1EE9CDBD}"/>
    <cellStyle name="Note 2 3 17 9" xfId="35240" xr:uid="{552908D4-7ECD-4C18-B0DC-C96DE6890446}"/>
    <cellStyle name="Note 2 3 18" xfId="13981" xr:uid="{64311A35-D0C1-42EA-9B57-CE743A7C9B22}"/>
    <cellStyle name="Note 2 3 18 10" xfId="37704" xr:uid="{C11CC907-AEEB-4382-8FFD-5E69D86D5BB5}"/>
    <cellStyle name="Note 2 3 18 11" xfId="40197" xr:uid="{A9F2C7DD-8D5D-4521-9C5A-DAC8DC314F77}"/>
    <cellStyle name="Note 2 3 18 12" xfId="42844" xr:uid="{720BB6B8-1F0C-427F-B9CF-734B64E3EE94}"/>
    <cellStyle name="Note 2 3 18 2" xfId="17002" xr:uid="{CAD6BA47-CD95-4C79-8F5E-C275CBB658E5}"/>
    <cellStyle name="Note 2 3 18 3" xfId="19742" xr:uid="{7D6F3A4F-C8E6-447B-AB96-D6FD9AC4802A}"/>
    <cellStyle name="Note 2 3 18 4" xfId="22416" xr:uid="{89468626-72EC-4595-AF11-D4D59361B6FD}"/>
    <cellStyle name="Note 2 3 18 5" xfId="25239" xr:uid="{23E0D71B-8FCA-4ABB-8031-3C63466CBDA6}"/>
    <cellStyle name="Note 2 3 18 6" xfId="27807" xr:uid="{B37FAAA3-5E56-47AC-BEC5-B04C30EA995F}"/>
    <cellStyle name="Note 2 3 18 7" xfId="30354" xr:uid="{A48A89A2-2F0A-454F-B0EE-A1B6CD1F23C2}"/>
    <cellStyle name="Note 2 3 18 8" xfId="32868" xr:uid="{E4105ACC-08B0-4919-8D1D-77DBD3502715}"/>
    <cellStyle name="Note 2 3 18 9" xfId="35268" xr:uid="{4A86605B-7BCC-4514-8FD8-544B073B3FF3}"/>
    <cellStyle name="Note 2 3 19" xfId="14082" xr:uid="{72A012EA-579D-43C6-A415-7FFF80DB1767}"/>
    <cellStyle name="Note 2 3 19 10" xfId="37805" xr:uid="{C3EDE4DC-2A28-439C-819F-61C031F3A9D6}"/>
    <cellStyle name="Note 2 3 19 11" xfId="40298" xr:uid="{C6D7142F-2F7F-4BDF-BD82-7EA349E5D82C}"/>
    <cellStyle name="Note 2 3 19 12" xfId="42945" xr:uid="{7AD2C4A8-DD7A-42A5-ABBB-DCC91BB492D5}"/>
    <cellStyle name="Note 2 3 19 2" xfId="17103" xr:uid="{718D86DE-8AC4-4387-97D1-02A7527AEDB2}"/>
    <cellStyle name="Note 2 3 19 3" xfId="19843" xr:uid="{64919D25-E31F-4A46-A36A-8035D9E4F076}"/>
    <cellStyle name="Note 2 3 19 4" xfId="22517" xr:uid="{8C384B45-9703-4412-8CE9-2BCF844011D3}"/>
    <cellStyle name="Note 2 3 19 5" xfId="25340" xr:uid="{4FA306DB-E147-4A44-87D1-BC932B145BE6}"/>
    <cellStyle name="Note 2 3 19 6" xfId="27908" xr:uid="{E3560628-4426-44C5-AAE8-7673BB7C3FC3}"/>
    <cellStyle name="Note 2 3 19 7" xfId="30455" xr:uid="{9759866D-958E-440B-B696-473E4A4FC0FE}"/>
    <cellStyle name="Note 2 3 19 8" xfId="32969" xr:uid="{20F4CF0A-94ED-4719-98C1-1EB961F4FEA3}"/>
    <cellStyle name="Note 2 3 19 9" xfId="35369" xr:uid="{E828700E-6E9B-4FAA-AAD6-2E071615716C}"/>
    <cellStyle name="Note 2 3 2" xfId="4559" xr:uid="{00000000-0005-0000-0000-0000D6230000}"/>
    <cellStyle name="Note 2 3 20" xfId="14117" xr:uid="{9581432A-D089-40BC-9F31-A99466C4FAA6}"/>
    <cellStyle name="Note 2 3 20 10" xfId="37840" xr:uid="{FD401D80-5480-4B3E-9A87-B0B737D03B6A}"/>
    <cellStyle name="Note 2 3 20 11" xfId="40333" xr:uid="{46544F2A-C2DC-4F52-89A2-EC66B64493D1}"/>
    <cellStyle name="Note 2 3 20 12" xfId="42980" xr:uid="{61B6A7B4-5567-477E-BA26-7C422FB0DF15}"/>
    <cellStyle name="Note 2 3 20 2" xfId="17138" xr:uid="{9879E05A-A520-4A4C-BFEC-13CABF7F4FC8}"/>
    <cellStyle name="Note 2 3 20 3" xfId="19878" xr:uid="{F51D39F0-847A-42C7-90B3-A3D6FAD441EB}"/>
    <cellStyle name="Note 2 3 20 4" xfId="22552" xr:uid="{570E89EB-ECC8-4CF7-87AC-7C782A88E9A4}"/>
    <cellStyle name="Note 2 3 20 5" xfId="25375" xr:uid="{AAFCE46D-6FF0-4716-B2C1-3625332201D5}"/>
    <cellStyle name="Note 2 3 20 6" xfId="27943" xr:uid="{D7ADB1C1-BD2F-44E0-9CD5-AE1C4C64FE01}"/>
    <cellStyle name="Note 2 3 20 7" xfId="30490" xr:uid="{4B528E1B-4B47-44C9-AD77-4B7478E4C5C2}"/>
    <cellStyle name="Note 2 3 20 8" xfId="33004" xr:uid="{FAE730FE-1D09-4E03-BCF1-04FF29895BE2}"/>
    <cellStyle name="Note 2 3 20 9" xfId="35404" xr:uid="{41221FF4-D1B1-4345-9071-3562F84653A5}"/>
    <cellStyle name="Note 2 3 3" xfId="9763" xr:uid="{00000000-0005-0000-0000-0000D7230000}"/>
    <cellStyle name="Note 2 3 3 10" xfId="13424" xr:uid="{7C6EACE1-3D69-4C90-BFE8-7EBCFC8D4D72}"/>
    <cellStyle name="Note 2 3 3 10 10" xfId="37147" xr:uid="{30489760-E86F-4267-A617-B3209FDEC2E4}"/>
    <cellStyle name="Note 2 3 3 10 11" xfId="39640" xr:uid="{61D3EEB6-3E76-482B-8004-D4C314EAE61E}"/>
    <cellStyle name="Note 2 3 3 10 12" xfId="42287" xr:uid="{79B9F0A1-29D6-4D7E-A11B-176B44F2E2FF}"/>
    <cellStyle name="Note 2 3 3 10 2" xfId="16445" xr:uid="{409941E7-5C37-494C-9BF5-134CFD229B0F}"/>
    <cellStyle name="Note 2 3 3 10 3" xfId="19185" xr:uid="{00A02F49-2DF7-4E1D-AC13-B32283D691E0}"/>
    <cellStyle name="Note 2 3 3 10 4" xfId="21859" xr:uid="{1F09991F-72E1-496B-91A5-84F397B67C25}"/>
    <cellStyle name="Note 2 3 3 10 5" xfId="24682" xr:uid="{19B985C6-007E-4C5E-AAE1-89AE23EB82C3}"/>
    <cellStyle name="Note 2 3 3 10 6" xfId="27250" xr:uid="{9DA6536A-2BC4-4AB7-AA75-003C92C92222}"/>
    <cellStyle name="Note 2 3 3 10 7" xfId="29797" xr:uid="{2A99738E-B7B5-439C-BF82-29B3DABEE4DD}"/>
    <cellStyle name="Note 2 3 3 10 8" xfId="32311" xr:uid="{EEFE9555-0ECC-4EC2-8FBB-B46037D6231A}"/>
    <cellStyle name="Note 2 3 3 10 9" xfId="34711" xr:uid="{C5FF1941-68B0-4876-AD72-985C6189C7D6}"/>
    <cellStyle name="Note 2 3 3 11" xfId="13479" xr:uid="{C39C75A5-071B-4F9B-82C5-2F08FA526E03}"/>
    <cellStyle name="Note 2 3 3 11 10" xfId="37202" xr:uid="{B9016157-F72D-4435-987F-168167721BA1}"/>
    <cellStyle name="Note 2 3 3 11 11" xfId="39695" xr:uid="{58B003A8-B32A-4055-A361-E6C4F3C1B64E}"/>
    <cellStyle name="Note 2 3 3 11 12" xfId="42342" xr:uid="{74C5DFC2-DC9A-4169-B9B8-813279CE4AA1}"/>
    <cellStyle name="Note 2 3 3 11 2" xfId="16500" xr:uid="{88C1BD75-A5C8-47F8-8B3A-57D4D2267CA3}"/>
    <cellStyle name="Note 2 3 3 11 3" xfId="19240" xr:uid="{7614012A-3081-4098-9661-5C8C4F87EBA6}"/>
    <cellStyle name="Note 2 3 3 11 4" xfId="21914" xr:uid="{11313C6B-222F-4427-811C-1AEED7693C90}"/>
    <cellStyle name="Note 2 3 3 11 5" xfId="24737" xr:uid="{11B7144C-9415-4A6B-984B-8955BBA09820}"/>
    <cellStyle name="Note 2 3 3 11 6" xfId="27305" xr:uid="{BA049234-BBB8-4EEB-827D-23D100E8D137}"/>
    <cellStyle name="Note 2 3 3 11 7" xfId="29852" xr:uid="{278CDF9C-3F0F-4664-A2DA-BD11403AEE9B}"/>
    <cellStyle name="Note 2 3 3 11 8" xfId="32366" xr:uid="{026492D1-3FFD-4606-A594-F9E144BC2F65}"/>
    <cellStyle name="Note 2 3 3 11 9" xfId="34766" xr:uid="{ACDE22EC-20B6-4111-B04C-39F9CDF9B3DF}"/>
    <cellStyle name="Note 2 3 3 12" xfId="13538" xr:uid="{5154CDF5-3E3A-4F03-9D59-08585ECCF66A}"/>
    <cellStyle name="Note 2 3 3 12 10" xfId="37261" xr:uid="{E5B1B54B-13B8-48BC-A5AE-5045ACA2F9AD}"/>
    <cellStyle name="Note 2 3 3 12 11" xfId="39754" xr:uid="{0B830576-C35A-419F-82CD-2034141D6165}"/>
    <cellStyle name="Note 2 3 3 12 12" xfId="42401" xr:uid="{0E9BC170-0148-4A15-BA2D-A5AC874EF9E6}"/>
    <cellStyle name="Note 2 3 3 12 2" xfId="16559" xr:uid="{2CE70557-4A7C-4AFF-A000-16DED0FC37FF}"/>
    <cellStyle name="Note 2 3 3 12 3" xfId="19299" xr:uid="{9DB03666-D967-43B9-82DB-C1B0B17DF78B}"/>
    <cellStyle name="Note 2 3 3 12 4" xfId="21973" xr:uid="{88A31F76-6586-42FE-B873-4D7AD465EE26}"/>
    <cellStyle name="Note 2 3 3 12 5" xfId="24796" xr:uid="{4F1CBB9A-003C-4F00-A71A-96013FB65032}"/>
    <cellStyle name="Note 2 3 3 12 6" xfId="27364" xr:uid="{1FEA75D6-83C2-4B7E-BE43-F14183BDFC5A}"/>
    <cellStyle name="Note 2 3 3 12 7" xfId="29911" xr:uid="{C77AABA0-4BEE-4797-8072-F18D49E6DA10}"/>
    <cellStyle name="Note 2 3 3 12 8" xfId="32425" xr:uid="{62B5AEA7-0E93-4DCE-BF59-A5528FD5CD3D}"/>
    <cellStyle name="Note 2 3 3 12 9" xfId="34825" xr:uid="{FB5A7E93-0CCB-4F50-A5C4-1057F9DF9690}"/>
    <cellStyle name="Note 2 3 3 13" xfId="13585" xr:uid="{42CA2B39-E597-4DB9-A491-FBD9E7974A29}"/>
    <cellStyle name="Note 2 3 3 13 10" xfId="37308" xr:uid="{23CE3D46-B596-4378-BC66-F5AE3D23AF6A}"/>
    <cellStyle name="Note 2 3 3 13 11" xfId="39801" xr:uid="{5A8E0A43-002A-40BC-90BB-88970C175E36}"/>
    <cellStyle name="Note 2 3 3 13 12" xfId="42448" xr:uid="{3BD8E85D-C1DD-4086-98E6-9D4639FDD15F}"/>
    <cellStyle name="Note 2 3 3 13 2" xfId="16606" xr:uid="{52D3089B-36D7-4EA8-9FF4-13C928DF5188}"/>
    <cellStyle name="Note 2 3 3 13 3" xfId="19346" xr:uid="{4587E653-3D09-4FFB-820B-4022ACE7F987}"/>
    <cellStyle name="Note 2 3 3 13 4" xfId="22020" xr:uid="{AB2A07AF-438A-4ADB-9656-AC70222B734A}"/>
    <cellStyle name="Note 2 3 3 13 5" xfId="24843" xr:uid="{896B3965-1333-4BAB-A1F7-33937DCFEB9B}"/>
    <cellStyle name="Note 2 3 3 13 6" xfId="27411" xr:uid="{73C3F812-86EE-4A08-ACD8-60C00A05FC9E}"/>
    <cellStyle name="Note 2 3 3 13 7" xfId="29958" xr:uid="{A49DC7B8-E2B5-4FB8-A39E-B26F7389104D}"/>
    <cellStyle name="Note 2 3 3 13 8" xfId="32472" xr:uid="{4433818D-3672-4149-A516-AF78A8AB8BD5}"/>
    <cellStyle name="Note 2 3 3 13 9" xfId="34872" xr:uid="{78D6BC50-367B-47BB-998F-4807CFF6E4B3}"/>
    <cellStyle name="Note 2 3 3 14" xfId="13664" xr:uid="{CD274EC2-9EF0-4A5F-9557-BA7883613EEE}"/>
    <cellStyle name="Note 2 3 3 14 10" xfId="37387" xr:uid="{70782506-19B0-4866-BE20-7115B9352C99}"/>
    <cellStyle name="Note 2 3 3 14 11" xfId="39880" xr:uid="{F196C595-9813-4CE8-AFE5-01D86E49336D}"/>
    <cellStyle name="Note 2 3 3 14 12" xfId="42527" xr:uid="{4801A156-1543-4FA3-9A39-6FD70E9F2D40}"/>
    <cellStyle name="Note 2 3 3 14 2" xfId="16685" xr:uid="{FE2683E9-49F1-4897-B98D-A2A5E98AD993}"/>
    <cellStyle name="Note 2 3 3 14 3" xfId="19425" xr:uid="{9ED7C169-0014-4806-B7D9-B9F0A25522E2}"/>
    <cellStyle name="Note 2 3 3 14 4" xfId="22099" xr:uid="{36CD9021-6233-4C7C-9F77-E28202915759}"/>
    <cellStyle name="Note 2 3 3 14 5" xfId="24922" xr:uid="{532EB4DC-E5FE-4872-94CC-83B9D06646C7}"/>
    <cellStyle name="Note 2 3 3 14 6" xfId="27490" xr:uid="{89290946-CE57-491A-8B27-C487095571E7}"/>
    <cellStyle name="Note 2 3 3 14 7" xfId="30037" xr:uid="{25633EE5-FEFE-43A4-95D8-A7C23E047066}"/>
    <cellStyle name="Note 2 3 3 14 8" xfId="32551" xr:uid="{5D2C0653-DDA4-4C3D-B15B-5271C894F843}"/>
    <cellStyle name="Note 2 3 3 14 9" xfId="34951" xr:uid="{2F374E6B-5255-487D-B1BF-912A0D9B344A}"/>
    <cellStyle name="Note 2 3 3 15" xfId="13711" xr:uid="{3FBDC69B-EB0F-4F27-BB0C-21715E131DEE}"/>
    <cellStyle name="Note 2 3 3 15 10" xfId="37434" xr:uid="{1EDC4051-4052-4797-B1FC-C97BE8F7A142}"/>
    <cellStyle name="Note 2 3 3 15 11" xfId="39927" xr:uid="{F12DC612-A7A4-4969-812A-955A6632B19D}"/>
    <cellStyle name="Note 2 3 3 15 12" xfId="42574" xr:uid="{697B267F-BFA8-4A67-A732-C84637035844}"/>
    <cellStyle name="Note 2 3 3 15 2" xfId="16732" xr:uid="{83B28BD9-A868-41CA-A64F-7C3E4D0B3AB3}"/>
    <cellStyle name="Note 2 3 3 15 3" xfId="19472" xr:uid="{A66BC21A-19BB-46A0-B9C5-D9CDA29495CD}"/>
    <cellStyle name="Note 2 3 3 15 4" xfId="22146" xr:uid="{A08B5B7E-45DE-42BB-B654-0AF0A36A1C3E}"/>
    <cellStyle name="Note 2 3 3 15 5" xfId="24969" xr:uid="{AAEED847-B6CF-43BE-AC4D-37EF56832E9A}"/>
    <cellStyle name="Note 2 3 3 15 6" xfId="27537" xr:uid="{CB338F99-FDFC-4FE5-A345-CC3131BA7CA6}"/>
    <cellStyle name="Note 2 3 3 15 7" xfId="30084" xr:uid="{241B2B41-196B-4B27-8D4A-915B6C88CF6B}"/>
    <cellStyle name="Note 2 3 3 15 8" xfId="32598" xr:uid="{1E69A529-F6F1-4330-8C54-D14385452C7C}"/>
    <cellStyle name="Note 2 3 3 15 9" xfId="34998" xr:uid="{73DB29D3-A272-4B75-8254-D1CDF005E03F}"/>
    <cellStyle name="Note 2 3 3 16" xfId="13744" xr:uid="{EC382ED4-18E0-4BD1-BB57-E3EA2F178F2F}"/>
    <cellStyle name="Note 2 3 3 16 10" xfId="37467" xr:uid="{E906A9B2-5836-4045-8C0F-BA657AC012D8}"/>
    <cellStyle name="Note 2 3 3 16 11" xfId="39960" xr:uid="{C16484B4-E886-45C7-BB75-F2D934C69389}"/>
    <cellStyle name="Note 2 3 3 16 12" xfId="42607" xr:uid="{214E11C6-E5BF-4DA3-A9CF-71FEC596ED31}"/>
    <cellStyle name="Note 2 3 3 16 2" xfId="16765" xr:uid="{2C0721D9-8B2D-4E89-A322-9DF9044E0C6E}"/>
    <cellStyle name="Note 2 3 3 16 3" xfId="19505" xr:uid="{A23CD996-0208-4154-BFE0-0BD847435C42}"/>
    <cellStyle name="Note 2 3 3 16 4" xfId="22179" xr:uid="{A913C0F1-5561-4ACC-8CBD-EFCCDABACE1D}"/>
    <cellStyle name="Note 2 3 3 16 5" xfId="25002" xr:uid="{FCF7B998-F0F9-468F-9B46-743A1FFFD765}"/>
    <cellStyle name="Note 2 3 3 16 6" xfId="27570" xr:uid="{F145E26D-84E8-48F3-9C6A-FF81F42F81B1}"/>
    <cellStyle name="Note 2 3 3 16 7" xfId="30117" xr:uid="{F533363C-4961-45AF-AD9C-968A51B2F950}"/>
    <cellStyle name="Note 2 3 3 16 8" xfId="32631" xr:uid="{5BB587DA-EBDA-497D-BBDB-FF772821EA96}"/>
    <cellStyle name="Note 2 3 3 16 9" xfId="35031" xr:uid="{1AFF6D43-EAD8-4C82-B454-D1F5EF6B5EB8}"/>
    <cellStyle name="Note 2 3 3 17" xfId="13805" xr:uid="{FC1C8FC8-130F-4152-9574-BCB40A5CBD5C}"/>
    <cellStyle name="Note 2 3 3 17 10" xfId="37528" xr:uid="{5A1A5114-CDA3-4552-A983-C0F74BE8B8D5}"/>
    <cellStyle name="Note 2 3 3 17 11" xfId="40021" xr:uid="{760E6F92-4A9F-4160-8D3B-B1EC2C041192}"/>
    <cellStyle name="Note 2 3 3 17 12" xfId="42668" xr:uid="{2E264E50-3A81-4823-AFDE-132C66B24850}"/>
    <cellStyle name="Note 2 3 3 17 2" xfId="16826" xr:uid="{E57D449D-1621-4CFD-91E4-CE2A739D825E}"/>
    <cellStyle name="Note 2 3 3 17 3" xfId="19566" xr:uid="{C937F674-054A-42D2-B1A7-1F5945C0FB93}"/>
    <cellStyle name="Note 2 3 3 17 4" xfId="22240" xr:uid="{EFEAE2C1-B0AD-46E4-9183-ADA942000A92}"/>
    <cellStyle name="Note 2 3 3 17 5" xfId="25063" xr:uid="{9EDCF3F4-4A25-4866-9F68-987E5C0E6A76}"/>
    <cellStyle name="Note 2 3 3 17 6" xfId="27631" xr:uid="{072913B3-A1D1-4BDB-9A84-D9F7599B09AF}"/>
    <cellStyle name="Note 2 3 3 17 7" xfId="30178" xr:uid="{333EBD35-184A-4994-8A0C-2800F7D31A75}"/>
    <cellStyle name="Note 2 3 3 17 8" xfId="32692" xr:uid="{F19D3012-B68C-4430-BAF2-DEFA0C36AC54}"/>
    <cellStyle name="Note 2 3 3 17 9" xfId="35092" xr:uid="{C5C34CC3-7D4E-432F-8469-583344232B83}"/>
    <cellStyle name="Note 2 3 3 18" xfId="13348" xr:uid="{7E559FEC-1A3D-404A-9BCA-136F8B5A5634}"/>
    <cellStyle name="Note 2 3 3 18 10" xfId="37071" xr:uid="{764F081D-A020-4031-8E49-C27227DA375E}"/>
    <cellStyle name="Note 2 3 3 18 11" xfId="39564" xr:uid="{4A2C2639-C5F6-4A6B-B08C-C08DC3C93937}"/>
    <cellStyle name="Note 2 3 3 18 12" xfId="42211" xr:uid="{E7531D2A-09E0-43A6-9679-7F0BC8A997D1}"/>
    <cellStyle name="Note 2 3 3 18 2" xfId="16369" xr:uid="{94BDE7B4-0D1D-4519-B94D-498C6455D65C}"/>
    <cellStyle name="Note 2 3 3 18 3" xfId="19109" xr:uid="{0FACDF92-31BF-44BE-BEF1-080AA56FB4E0}"/>
    <cellStyle name="Note 2 3 3 18 4" xfId="21783" xr:uid="{A1DFDAFB-0E34-46B8-807F-03E2833FD3CF}"/>
    <cellStyle name="Note 2 3 3 18 5" xfId="24606" xr:uid="{B1493059-90AE-4E68-A723-F4BA081768F5}"/>
    <cellStyle name="Note 2 3 3 18 6" xfId="27174" xr:uid="{79C9B01C-ACC1-4684-AAA7-0DB43DD1838B}"/>
    <cellStyle name="Note 2 3 3 18 7" xfId="29721" xr:uid="{9EDAB93A-1A70-4330-BD2F-54FFDC474DAC}"/>
    <cellStyle name="Note 2 3 3 18 8" xfId="32235" xr:uid="{19BF7778-A051-4FD8-8F7D-B709D1C771F0}"/>
    <cellStyle name="Note 2 3 3 18 9" xfId="34635" xr:uid="{EFA1EEAB-EBB1-41EA-BE87-F6DFCB355E4E}"/>
    <cellStyle name="Note 2 3 3 19" xfId="13916" xr:uid="{9FA9E94D-5BD0-4847-A345-83A988EB73B3}"/>
    <cellStyle name="Note 2 3 3 19 10" xfId="37639" xr:uid="{59A1DA0E-D4A2-4985-B959-06B54ACF582C}"/>
    <cellStyle name="Note 2 3 3 19 11" xfId="40132" xr:uid="{CF4564C1-F450-4107-A74A-EDB4AF73D2B3}"/>
    <cellStyle name="Note 2 3 3 19 12" xfId="42779" xr:uid="{D9F1F30B-B925-41AD-A82F-E728D23DFCB7}"/>
    <cellStyle name="Note 2 3 3 19 2" xfId="16937" xr:uid="{5697D888-BD64-4FEF-846A-2CFD4FF38D64}"/>
    <cellStyle name="Note 2 3 3 19 3" xfId="19677" xr:uid="{A01EE5D0-DBE3-4F12-9C51-641D917BD3E4}"/>
    <cellStyle name="Note 2 3 3 19 4" xfId="22351" xr:uid="{9B9F99B9-4986-4720-B7F2-38533B7F49FF}"/>
    <cellStyle name="Note 2 3 3 19 5" xfId="25174" xr:uid="{995B1C0B-338C-4E74-B2E5-D124FBB36D46}"/>
    <cellStyle name="Note 2 3 3 19 6" xfId="27742" xr:uid="{BE0CFAA9-EBF0-4C93-B624-F31E63CB2E62}"/>
    <cellStyle name="Note 2 3 3 19 7" xfId="30289" xr:uid="{68E06CA3-9498-4484-8F7F-7C606A9857EA}"/>
    <cellStyle name="Note 2 3 3 19 8" xfId="32803" xr:uid="{92C8FC77-74DB-4F7E-8C68-0EAEC29A7D2A}"/>
    <cellStyle name="Note 2 3 3 19 9" xfId="35203" xr:uid="{8738FE0C-6A90-43C3-9CBB-91B356EC3BD9}"/>
    <cellStyle name="Note 2 3 3 2" xfId="11807" xr:uid="{7794B755-DDA9-4124-88B8-8B51CD065106}"/>
    <cellStyle name="Note 2 3 3 2 10" xfId="35741" xr:uid="{DB5BC070-A597-4250-A2F3-CB2796166920}"/>
    <cellStyle name="Note 2 3 3 2 11" xfId="38183" xr:uid="{5E02D0F2-FB00-457C-9DAC-6388190AF486}"/>
    <cellStyle name="Note 2 3 3 2 12" xfId="40779" xr:uid="{E4372F34-4C35-41A1-8B7A-6EA3A3358661}"/>
    <cellStyle name="Note 2 3 3 2 2" xfId="14860" xr:uid="{920B84A4-E48C-49D6-8C0C-22CCC4C5E350}"/>
    <cellStyle name="Note 2 3 3 2 3" xfId="17634" xr:uid="{04C9E0B1-B637-49E9-8383-E907F3D5CA9C}"/>
    <cellStyle name="Note 2 3 3 2 4" xfId="20257" xr:uid="{A393EC50-FE51-491A-B9D2-EE0DF577ABF5}"/>
    <cellStyle name="Note 2 3 3 2 5" xfId="23116" xr:uid="{CBA23142-7AEA-4AD1-9976-79D0F642BB57}"/>
    <cellStyle name="Note 2 3 3 2 6" xfId="25675" xr:uid="{0B1DEA0D-7676-427E-B47E-F1C034978093}"/>
    <cellStyle name="Note 2 3 3 2 7" xfId="28276" xr:uid="{A66C3EAA-50E2-46B9-BD31-9F88BB9F3A02}"/>
    <cellStyle name="Note 2 3 3 2 8" xfId="30951" xr:uid="{AAFF6446-DAE0-4284-AFFD-B0E9A641F166}"/>
    <cellStyle name="Note 2 3 3 2 9" xfId="33350" xr:uid="{94E91BB6-C154-4FA3-A22B-E2AE57490ADF}"/>
    <cellStyle name="Note 2 3 3 20" xfId="14014" xr:uid="{97848E2C-AE55-4B21-A02F-2FF500810C64}"/>
    <cellStyle name="Note 2 3 3 20 10" xfId="37737" xr:uid="{CE733A1B-6F08-4998-AB11-75257A4A39D3}"/>
    <cellStyle name="Note 2 3 3 20 11" xfId="40230" xr:uid="{C8E07F8E-AABD-4EAA-A25B-BB0203A4EF4E}"/>
    <cellStyle name="Note 2 3 3 20 12" xfId="42877" xr:uid="{F83E3DF3-3017-44E0-A50C-08CDA3B7F920}"/>
    <cellStyle name="Note 2 3 3 20 2" xfId="17035" xr:uid="{8E9BEEB4-CBC8-42E3-AAD1-F4E5D101B233}"/>
    <cellStyle name="Note 2 3 3 20 3" xfId="19775" xr:uid="{8EA83A3B-D701-475C-BB59-AD30202D7467}"/>
    <cellStyle name="Note 2 3 3 20 4" xfId="22449" xr:uid="{7316C37B-EB21-44DF-ADCA-5076567577A8}"/>
    <cellStyle name="Note 2 3 3 20 5" xfId="25272" xr:uid="{9AA37E7B-1313-4E3B-8B18-94C8897A8566}"/>
    <cellStyle name="Note 2 3 3 20 6" xfId="27840" xr:uid="{2594B703-BA2C-4D3C-BA20-3A78A2C60FCC}"/>
    <cellStyle name="Note 2 3 3 20 7" xfId="30387" xr:uid="{4BCE5A65-40BC-4BE8-9ADC-CCF1779EC7DA}"/>
    <cellStyle name="Note 2 3 3 20 8" xfId="32901" xr:uid="{4F966F4D-1A61-4472-9735-FDB76FA97E52}"/>
    <cellStyle name="Note 2 3 3 20 9" xfId="35301" xr:uid="{48A33F8C-FF7B-4481-ADA8-5F301F6A466C}"/>
    <cellStyle name="Note 2 3 3 21" xfId="14042" xr:uid="{7AEAF4E7-5997-4CF3-8970-C28051375F8B}"/>
    <cellStyle name="Note 2 3 3 21 10" xfId="37765" xr:uid="{7437DF9C-F970-45AB-8365-36FA9DD3CB4B}"/>
    <cellStyle name="Note 2 3 3 21 11" xfId="40258" xr:uid="{DB520AB9-B5E3-45DF-A30A-C0A7A518ED36}"/>
    <cellStyle name="Note 2 3 3 21 12" xfId="42905" xr:uid="{FCB21B42-A3A5-480F-BE87-9FC991F87A2A}"/>
    <cellStyle name="Note 2 3 3 21 2" xfId="17063" xr:uid="{19C7407F-0E4F-4C31-93C9-BC08E14F889F}"/>
    <cellStyle name="Note 2 3 3 21 3" xfId="19803" xr:uid="{946ED74D-C3C2-47F7-A63E-6535EAC8B09B}"/>
    <cellStyle name="Note 2 3 3 21 4" xfId="22477" xr:uid="{1C1FF16B-B982-42B3-A2DC-5104682F397E}"/>
    <cellStyle name="Note 2 3 3 21 5" xfId="25300" xr:uid="{478304C0-62BE-450B-8267-3674A89EBDC1}"/>
    <cellStyle name="Note 2 3 3 21 6" xfId="27868" xr:uid="{8782CC7A-6579-4F02-9C45-B0339D855BFC}"/>
    <cellStyle name="Note 2 3 3 21 7" xfId="30415" xr:uid="{D4E3DA7D-4092-4F96-981B-678D17B30C69}"/>
    <cellStyle name="Note 2 3 3 21 8" xfId="32929" xr:uid="{39E0C071-3D04-48C4-BCE9-F843B29EA5EC}"/>
    <cellStyle name="Note 2 3 3 21 9" xfId="35329" xr:uid="{115236F9-09E5-4CA3-A48F-DDBFC997F036}"/>
    <cellStyle name="Note 2 3 3 22" xfId="14099" xr:uid="{3F749579-A6D5-4F95-B919-D9053BA2C72F}"/>
    <cellStyle name="Note 2 3 3 22 10" xfId="37822" xr:uid="{88E602F7-5689-44E2-97B5-AF9414B14D38}"/>
    <cellStyle name="Note 2 3 3 22 11" xfId="40315" xr:uid="{FD85FBFD-1F9B-440D-9CD3-E80B05E33EE9}"/>
    <cellStyle name="Note 2 3 3 22 12" xfId="42962" xr:uid="{8C203845-8777-4583-8224-7A958FD1BB59}"/>
    <cellStyle name="Note 2 3 3 22 2" xfId="17120" xr:uid="{D2853DAC-2548-4697-BF3C-F69A3E372CC6}"/>
    <cellStyle name="Note 2 3 3 22 3" xfId="19860" xr:uid="{29A03413-8900-40E3-8541-1F2B4F486FA8}"/>
    <cellStyle name="Note 2 3 3 22 4" xfId="22534" xr:uid="{A8BC9F8D-9FD6-4F9B-8FF5-417262773FCC}"/>
    <cellStyle name="Note 2 3 3 22 5" xfId="25357" xr:uid="{A30A63B2-47E7-4400-AC8C-5C7DB8A79987}"/>
    <cellStyle name="Note 2 3 3 22 6" xfId="27925" xr:uid="{C3A9FB3A-C974-4302-BCCF-9C7EE6585E51}"/>
    <cellStyle name="Note 2 3 3 22 7" xfId="30472" xr:uid="{EAD76ECD-ECCE-4B99-AD90-2C686CBBE478}"/>
    <cellStyle name="Note 2 3 3 22 8" xfId="32986" xr:uid="{E9248658-AE09-40D9-B43D-F4965D763368}"/>
    <cellStyle name="Note 2 3 3 22 9" xfId="35386" xr:uid="{A2DB1380-4B57-4671-B0AE-A1C0120D7DAE}"/>
    <cellStyle name="Note 2 3 3 23" xfId="14162" xr:uid="{8CD0FC5F-4201-41C6-9656-BF61DB901410}"/>
    <cellStyle name="Note 2 3 3 23 10" xfId="37885" xr:uid="{EBA07BA4-FCE3-46DC-94C1-012430C58DAD}"/>
    <cellStyle name="Note 2 3 3 23 11" xfId="40378" xr:uid="{33D6E4D6-5A25-4998-A2A4-21F02EEDD33E}"/>
    <cellStyle name="Note 2 3 3 23 12" xfId="43025" xr:uid="{EBFFA790-18BE-466A-B799-80F00ADA48D3}"/>
    <cellStyle name="Note 2 3 3 23 2" xfId="17183" xr:uid="{A3A9679F-38EF-4A6B-980C-3171C7063270}"/>
    <cellStyle name="Note 2 3 3 23 3" xfId="19923" xr:uid="{97839050-0523-4122-93C3-D80732DDE10A}"/>
    <cellStyle name="Note 2 3 3 23 4" xfId="22597" xr:uid="{3F7B7D06-AD49-4EE2-A38B-6165E9812F2C}"/>
    <cellStyle name="Note 2 3 3 23 5" xfId="25420" xr:uid="{2B25C79F-2FE2-4453-A0A8-8D529DFE5C87}"/>
    <cellStyle name="Note 2 3 3 23 6" xfId="27988" xr:uid="{15701090-8EBD-4C37-A553-D8E92AE4A324}"/>
    <cellStyle name="Note 2 3 3 23 7" xfId="30535" xr:uid="{3ED4CCA0-4967-4269-A415-710E98503E08}"/>
    <cellStyle name="Note 2 3 3 23 8" xfId="33049" xr:uid="{3220C940-991E-4C89-A858-A660E112F228}"/>
    <cellStyle name="Note 2 3 3 23 9" xfId="35449" xr:uid="{613EDB06-F18A-4937-B278-B1C39A8C97D5}"/>
    <cellStyle name="Note 2 3 3 24" xfId="14208" xr:uid="{AA835359-E8F7-49DE-AAA2-21D4A8945802}"/>
    <cellStyle name="Note 2 3 3 24 10" xfId="37931" xr:uid="{E02CD40E-4060-4BB0-8B22-430E2DB41895}"/>
    <cellStyle name="Note 2 3 3 24 11" xfId="40424" xr:uid="{2909FCEE-9202-4276-9695-5AAEBE8F737B}"/>
    <cellStyle name="Note 2 3 3 24 12" xfId="43071" xr:uid="{6100FFC0-128B-484E-9F6E-6BE91B8434FA}"/>
    <cellStyle name="Note 2 3 3 24 2" xfId="17229" xr:uid="{6852307C-A71F-4A27-8D0E-391F2FBB1D73}"/>
    <cellStyle name="Note 2 3 3 24 3" xfId="19969" xr:uid="{E260B0E6-5BBF-441C-A05B-09B5481D2CDC}"/>
    <cellStyle name="Note 2 3 3 24 4" xfId="22643" xr:uid="{54C8A811-4AD8-4657-8F43-6EA04AB7C159}"/>
    <cellStyle name="Note 2 3 3 24 5" xfId="25466" xr:uid="{39C551C6-3AD5-4F19-B35A-38A4F17B5B7C}"/>
    <cellStyle name="Note 2 3 3 24 6" xfId="28034" xr:uid="{63CFD5C6-693E-4EFC-8D60-85A92EB18793}"/>
    <cellStyle name="Note 2 3 3 24 7" xfId="30581" xr:uid="{AEE71AFE-DFD4-46C2-90B1-7C9FE0EED73C}"/>
    <cellStyle name="Note 2 3 3 24 8" xfId="33095" xr:uid="{5D32135E-B92B-42C9-A1F7-A88BD8E22D7A}"/>
    <cellStyle name="Note 2 3 3 24 9" xfId="35495" xr:uid="{AC48A2EC-9AFE-44C3-9554-1F7E90B54B24}"/>
    <cellStyle name="Note 2 3 3 25" xfId="14271" xr:uid="{533280B1-0854-4816-AE01-A10B943F644E}"/>
    <cellStyle name="Note 2 3 3 25 10" xfId="37983" xr:uid="{57EEBF55-247E-4494-A9E2-C7F6EE0AFE8B}"/>
    <cellStyle name="Note 2 3 3 25 11" xfId="40475" xr:uid="{10275608-8E04-4744-B5AD-6A193C205724}"/>
    <cellStyle name="Note 2 3 3 25 12" xfId="43123" xr:uid="{479A24D6-79D2-4A35-847B-D621190B8E6E}"/>
    <cellStyle name="Note 2 3 3 25 2" xfId="17292" xr:uid="{BB1A8353-6E87-4C53-8C91-7EC6C743EF4D}"/>
    <cellStyle name="Note 2 3 3 25 3" xfId="20031" xr:uid="{B2D5E182-75D1-4B9C-9960-8D30DCC68BDE}"/>
    <cellStyle name="Note 2 3 3 25 4" xfId="22704" xr:uid="{9B4EA132-A5A8-4D6E-9938-9687D91DC27F}"/>
    <cellStyle name="Note 2 3 3 25 5" xfId="25518" xr:uid="{37FC267C-2013-45BA-93B6-4C3588D9BC11}"/>
    <cellStyle name="Note 2 3 3 25 6" xfId="28087" xr:uid="{00DD013B-F5D1-46E4-BAF2-58EAFE6BC167}"/>
    <cellStyle name="Note 2 3 3 25 7" xfId="30633" xr:uid="{F15A09BB-57F0-4A8F-868C-B63175DF3D54}"/>
    <cellStyle name="Note 2 3 3 25 8" xfId="33147" xr:uid="{43185F35-ED08-4EFD-9AB5-4D4667099BA5}"/>
    <cellStyle name="Note 2 3 3 25 9" xfId="35546" xr:uid="{C3D78CEE-7EB4-46D1-9CEB-612125856FD8}"/>
    <cellStyle name="Note 2 3 3 3" xfId="11836" xr:uid="{F5A36BAA-A3C8-42E0-BAA0-36576490DB1D}"/>
    <cellStyle name="Note 2 3 3 3 10" xfId="35770" xr:uid="{06276AC7-AC5E-42D6-A432-1712D31E14D8}"/>
    <cellStyle name="Note 2 3 3 3 11" xfId="38212" xr:uid="{470F329F-8F86-4CC2-B0B0-38BC4E45C51B}"/>
    <cellStyle name="Note 2 3 3 3 12" xfId="40808" xr:uid="{57492754-0D0D-4994-BC0A-E98ABAE3BC88}"/>
    <cellStyle name="Note 2 3 3 3 2" xfId="14889" xr:uid="{DE43C7CF-60AE-4C5B-A662-3EE098EF690A}"/>
    <cellStyle name="Note 2 3 3 3 3" xfId="17663" xr:uid="{E5137C42-8C21-477F-B3DB-74E4359FFDE8}"/>
    <cellStyle name="Note 2 3 3 3 4" xfId="20286" xr:uid="{1CDCFDD0-9D22-4A99-A99C-C05A3F5E3D91}"/>
    <cellStyle name="Note 2 3 3 3 5" xfId="23145" xr:uid="{A380885B-7909-4664-A807-745ECC931085}"/>
    <cellStyle name="Note 2 3 3 3 6" xfId="25704" xr:uid="{D4466932-C4AC-4193-977D-F1E45F18DF27}"/>
    <cellStyle name="Note 2 3 3 3 7" xfId="28305" xr:uid="{93A846AD-FC95-4854-9E5D-D9E1BAF3A21A}"/>
    <cellStyle name="Note 2 3 3 3 8" xfId="30980" xr:uid="{9954D9CE-3666-4D6F-92BF-192B8E3CEB15}"/>
    <cellStyle name="Note 2 3 3 3 9" xfId="33379" xr:uid="{8960E49C-2C7B-43D7-BF68-8AECD5A92A13}"/>
    <cellStyle name="Note 2 3 3 4" xfId="11867" xr:uid="{F0656A1B-0155-46E1-9B70-1714D81B06A8}"/>
    <cellStyle name="Note 2 3 3 4 10" xfId="35799" xr:uid="{F8AA424D-CC91-4960-BDEE-D5E5C0BE5BA5}"/>
    <cellStyle name="Note 2 3 3 4 11" xfId="38241" xr:uid="{10685D00-9A3F-4038-93DA-34E70A897FDD}"/>
    <cellStyle name="Note 2 3 3 4 12" xfId="40837" xr:uid="{C1A60979-E9B0-4ADD-8A5A-9B347FC4F694}"/>
    <cellStyle name="Note 2 3 3 4 2" xfId="14920" xr:uid="{38C9C3E7-6E0B-4B79-83C9-CAC7A3FBDCB8}"/>
    <cellStyle name="Note 2 3 3 4 3" xfId="17693" xr:uid="{3282EA03-627E-4888-BC0F-782F0CE0AB7F}"/>
    <cellStyle name="Note 2 3 3 4 4" xfId="20316" xr:uid="{BC8C1FB9-30AB-418F-A601-F0C08B017A37}"/>
    <cellStyle name="Note 2 3 3 4 5" xfId="23176" xr:uid="{EC72C185-A73E-4597-B615-D33042AB1DE3}"/>
    <cellStyle name="Note 2 3 3 4 6" xfId="25733" xr:uid="{324C8BC5-220E-4CFE-8DC0-D3206B434846}"/>
    <cellStyle name="Note 2 3 3 4 7" xfId="28334" xr:uid="{CCC003DB-6088-470C-A8FD-655076B3170A}"/>
    <cellStyle name="Note 2 3 3 4 8" xfId="31009" xr:uid="{48F9A3A2-7B4A-4127-BF42-BFBCEE7F6481}"/>
    <cellStyle name="Note 2 3 3 4 9" xfId="33408" xr:uid="{4119F747-65CF-4D0B-9ECE-C7B50597C7E6}"/>
    <cellStyle name="Note 2 3 3 5" xfId="11704" xr:uid="{058D07C7-EA0A-43E2-9C45-D3233C5CBD51}"/>
    <cellStyle name="Note 2 3 3 5 10" xfId="35650" xr:uid="{2516F322-F3D2-4CBD-8317-D28E27DFFAF2}"/>
    <cellStyle name="Note 2 3 3 5 11" xfId="38084" xr:uid="{00C07DAB-3347-432A-86BF-313AEE8EC8AB}"/>
    <cellStyle name="Note 2 3 3 5 12" xfId="40676" xr:uid="{91ECF6AB-E35D-4325-9119-1ACD5DC8CAA1}"/>
    <cellStyle name="Note 2 3 3 5 2" xfId="14757" xr:uid="{E91F96CF-47D7-4B5E-A971-68CCE95023D2}"/>
    <cellStyle name="Note 2 3 3 5 3" xfId="17531" xr:uid="{14E24F49-1F6F-45D3-AA9C-4B8A584CAAE1}"/>
    <cellStyle name="Note 2 3 3 5 4" xfId="20154" xr:uid="{BCF914C0-7DF9-4039-B4B3-BE58A843C6FF}"/>
    <cellStyle name="Note 2 3 3 5 5" xfId="23014" xr:uid="{C9A55CD9-CD28-4CBA-8CB8-C4CF0AF88AC2}"/>
    <cellStyle name="Note 2 3 3 5 6" xfId="25572" xr:uid="{7BE7636C-0B18-4DF1-822C-297D2D5516D1}"/>
    <cellStyle name="Note 2 3 3 5 7" xfId="28177" xr:uid="{55787E2A-0616-4FDC-8B9F-15415F09A593}"/>
    <cellStyle name="Note 2 3 3 5 8" xfId="30848" xr:uid="{BA99878D-D6C7-43AB-94EC-1C12E0B95620}"/>
    <cellStyle name="Note 2 3 3 5 9" xfId="33247" xr:uid="{BA1A5E38-476A-48FE-8B2E-513E761C6AEC}"/>
    <cellStyle name="Note 2 3 3 6" xfId="11941" xr:uid="{2E828559-D135-4D3F-B72D-55F66009EB2C}"/>
    <cellStyle name="Note 2 3 3 6 10" xfId="35873" xr:uid="{8EE87616-0E36-43AC-8AA7-02933FFD9D63}"/>
    <cellStyle name="Note 2 3 3 6 11" xfId="38315" xr:uid="{A7E01511-AE5C-4A7A-8E62-5453456ACF0B}"/>
    <cellStyle name="Note 2 3 3 6 12" xfId="40911" xr:uid="{AD2575A7-F9C2-47B6-B2F7-37BA3CC1237B}"/>
    <cellStyle name="Note 2 3 3 6 2" xfId="14994" xr:uid="{30348AF0-E275-4E45-AD9C-B19F60E2E88A}"/>
    <cellStyle name="Note 2 3 3 6 3" xfId="17767" xr:uid="{999488A1-E0FF-49C9-BDFF-5706204DEF06}"/>
    <cellStyle name="Note 2 3 3 6 4" xfId="20390" xr:uid="{820EE806-21B7-4129-9BAF-6E93838BA21D}"/>
    <cellStyle name="Note 2 3 3 6 5" xfId="23250" xr:uid="{99B8FE61-0937-4B57-A6F8-300B11D5B5D7}"/>
    <cellStyle name="Note 2 3 3 6 6" xfId="25807" xr:uid="{99320FD8-5148-484A-A98A-CDC5D8B4850C}"/>
    <cellStyle name="Note 2 3 3 6 7" xfId="28408" xr:uid="{729097C9-D32C-4BB4-B237-60CADAE0D8A0}"/>
    <cellStyle name="Note 2 3 3 6 8" xfId="31083" xr:uid="{74BA26F3-CA6B-4AC8-96A5-A1882426B072}"/>
    <cellStyle name="Note 2 3 3 6 9" xfId="33482" xr:uid="{6DD26E0B-363D-4465-BEB2-F01E5D742ACB}"/>
    <cellStyle name="Note 2 3 3 7" xfId="11990" xr:uid="{C166234E-809B-430C-B369-D49AA7AD3948}"/>
    <cellStyle name="Note 2 3 3 7 10" xfId="35922" xr:uid="{FF24915C-412C-498B-984C-D3755C4767B1}"/>
    <cellStyle name="Note 2 3 3 7 11" xfId="38364" xr:uid="{53BC3176-7EC6-4024-8BD2-E096EA58F6F5}"/>
    <cellStyle name="Note 2 3 3 7 12" xfId="40960" xr:uid="{24A7824D-9FAB-4665-9CB9-72F777ED7DB5}"/>
    <cellStyle name="Note 2 3 3 7 2" xfId="15043" xr:uid="{2D6F13D7-46ED-4AD0-943F-6C745EE30D0A}"/>
    <cellStyle name="Note 2 3 3 7 3" xfId="17816" xr:uid="{2B659FED-2BA5-42D9-AF80-A4324B4126CE}"/>
    <cellStyle name="Note 2 3 3 7 4" xfId="20439" xr:uid="{A7ED7EC1-CA48-45BC-8AAE-62B90AA4838E}"/>
    <cellStyle name="Note 2 3 3 7 5" xfId="23299" xr:uid="{48EB5115-1C7F-451A-A3DC-47E059A184F5}"/>
    <cellStyle name="Note 2 3 3 7 6" xfId="25856" xr:uid="{6ADAA50E-0AA7-4CFA-BD1C-D3CB02F41ACD}"/>
    <cellStyle name="Note 2 3 3 7 7" xfId="28457" xr:uid="{AAEEB8F9-C809-4DA5-82E4-78A336480C6D}"/>
    <cellStyle name="Note 2 3 3 7 8" xfId="31132" xr:uid="{BAA9A0CF-993A-418A-9169-53453D42122C}"/>
    <cellStyle name="Note 2 3 3 7 9" xfId="33531" xr:uid="{9D5E1146-0DD1-4600-B7E7-7621018D5F52}"/>
    <cellStyle name="Note 2 3 3 8" xfId="12017" xr:uid="{7997A15D-68CA-4E06-81EA-3A4F4C75AD1A}"/>
    <cellStyle name="Note 2 3 3 8 10" xfId="35949" xr:uid="{0F237DEF-7372-4BC6-8AD9-16509C016808}"/>
    <cellStyle name="Note 2 3 3 8 11" xfId="38391" xr:uid="{A573AD17-86E5-4C4B-80AE-FFE661F1D93C}"/>
    <cellStyle name="Note 2 3 3 8 12" xfId="40987" xr:uid="{B7E52B9B-1298-48EE-8F4F-848E8FF0763D}"/>
    <cellStyle name="Note 2 3 3 8 2" xfId="15070" xr:uid="{73EE74FD-861F-43FC-AF77-34F3DB8285EF}"/>
    <cellStyle name="Note 2 3 3 8 3" xfId="17843" xr:uid="{97932117-24BF-45AE-892D-EE12851A13A4}"/>
    <cellStyle name="Note 2 3 3 8 4" xfId="20466" xr:uid="{3302BAD4-AFC1-4B93-A9F9-B32EA0F7563B}"/>
    <cellStyle name="Note 2 3 3 8 5" xfId="23326" xr:uid="{ED37D089-B165-445B-9848-2490D2C92B43}"/>
    <cellStyle name="Note 2 3 3 8 6" xfId="25883" xr:uid="{B37BF110-A277-4429-9E5D-F02CDF632A24}"/>
    <cellStyle name="Note 2 3 3 8 7" xfId="28484" xr:uid="{B2FDA4F5-0284-48C0-8BBE-F087E92EBD00}"/>
    <cellStyle name="Note 2 3 3 8 8" xfId="31159" xr:uid="{31D53A63-E57F-47F6-BCB9-63656A92A6E3}"/>
    <cellStyle name="Note 2 3 3 8 9" xfId="33558" xr:uid="{7E6DCF49-AC7E-4B84-B42A-E2621CCAF262}"/>
    <cellStyle name="Note 2 3 3 9" xfId="13398" xr:uid="{C0326B21-BCE7-4085-A852-91072D5C568E}"/>
    <cellStyle name="Note 2 3 3 9 10" xfId="37121" xr:uid="{31FA1C39-4B59-47CE-934A-DDE10D6543F0}"/>
    <cellStyle name="Note 2 3 3 9 11" xfId="39614" xr:uid="{FF88BD84-C6C0-45A1-A5A3-6A57A532B838}"/>
    <cellStyle name="Note 2 3 3 9 12" xfId="42261" xr:uid="{466ADB23-A40A-4BE3-980A-BBA20C9ED062}"/>
    <cellStyle name="Note 2 3 3 9 2" xfId="16419" xr:uid="{696E0C75-9F4F-4297-9671-CECD11E5DED2}"/>
    <cellStyle name="Note 2 3 3 9 3" xfId="19159" xr:uid="{B1B22FD7-1E68-43BE-AF93-DE805A858C40}"/>
    <cellStyle name="Note 2 3 3 9 4" xfId="21833" xr:uid="{FBD2CCDD-F39D-433F-8AA9-8BBB16FBDB51}"/>
    <cellStyle name="Note 2 3 3 9 5" xfId="24656" xr:uid="{432C764C-F01A-4112-B42A-8EA3E0408889}"/>
    <cellStyle name="Note 2 3 3 9 6" xfId="27224" xr:uid="{C7FF243B-24EC-4665-99F1-010DB09B5CBC}"/>
    <cellStyle name="Note 2 3 3 9 7" xfId="29771" xr:uid="{D4A32112-2D60-4236-9DC5-6349BE2FD43F}"/>
    <cellStyle name="Note 2 3 3 9 8" xfId="32285" xr:uid="{80D05B5C-8995-483A-8C70-5A147FC7E5CC}"/>
    <cellStyle name="Note 2 3 3 9 9" xfId="34685" xr:uid="{0A903ED7-BA1F-49CC-B4C4-528017BF6BCB}"/>
    <cellStyle name="Note 2 3 4" xfId="11771" xr:uid="{43B8D648-B6C5-4715-A86E-88E0D94E642C}"/>
    <cellStyle name="Note 2 3 4 10" xfId="35709" xr:uid="{AAC2E8D7-B709-4A31-863B-498EEB3FCE7E}"/>
    <cellStyle name="Note 2 3 4 11" xfId="38147" xr:uid="{BB242F72-E9E9-4BF6-99B0-C00E49E4B77C}"/>
    <cellStyle name="Note 2 3 4 12" xfId="40743" xr:uid="{5AD86794-A526-4E80-9740-48DD0DF013B2}"/>
    <cellStyle name="Note 2 3 4 2" xfId="14824" xr:uid="{A73B1B02-548F-431C-872A-0F6C54DB7436}"/>
    <cellStyle name="Note 2 3 4 3" xfId="17598" xr:uid="{7C9ACDD9-544C-4E5F-AE9E-1FE545BB6783}"/>
    <cellStyle name="Note 2 3 4 4" xfId="20221" xr:uid="{2253EC81-3575-425D-B904-1C0B94402F85}"/>
    <cellStyle name="Note 2 3 4 5" xfId="23080" xr:uid="{CA93002C-F304-4EFF-B541-592E6F8BFC15}"/>
    <cellStyle name="Note 2 3 4 6" xfId="25639" xr:uid="{236C23E0-8A6A-4A6D-8A27-62012337E151}"/>
    <cellStyle name="Note 2 3 4 7" xfId="28240" xr:uid="{D3AA5B13-E845-4341-ACAA-1B0E60D4FFF4}"/>
    <cellStyle name="Note 2 3 4 8" xfId="30915" xr:uid="{311C8B63-FB9B-44ED-A4E4-918746E1DA20}"/>
    <cellStyle name="Note 2 3 4 9" xfId="33314" xr:uid="{1BD8D024-466B-4D07-A7E2-DC142061841E}"/>
    <cellStyle name="Note 2 3 5" xfId="11883" xr:uid="{AC751A44-D78D-4F02-A2DB-7A9B7C147214}"/>
    <cellStyle name="Note 2 3 5 10" xfId="35815" xr:uid="{E6CFB552-CD38-465A-8164-D3AB76C549D0}"/>
    <cellStyle name="Note 2 3 5 11" xfId="38257" xr:uid="{B4DC7233-0A03-4A3F-9E1E-EE9F106C46D1}"/>
    <cellStyle name="Note 2 3 5 12" xfId="40853" xr:uid="{9B99E06D-6528-4817-9D2B-FEC98523E871}"/>
    <cellStyle name="Note 2 3 5 2" xfId="14936" xr:uid="{F2564FD2-4FEE-4E7F-8C2F-9E306F150130}"/>
    <cellStyle name="Note 2 3 5 3" xfId="17709" xr:uid="{08B78162-0E89-4C5A-9AC0-7E2CB2B4526D}"/>
    <cellStyle name="Note 2 3 5 4" xfId="20332" xr:uid="{7151ED37-563A-4ACA-84BA-9CAA92BE36ED}"/>
    <cellStyle name="Note 2 3 5 5" xfId="23192" xr:uid="{4A7F45F6-52C2-436A-A999-6A83FE6CDF16}"/>
    <cellStyle name="Note 2 3 5 6" xfId="25749" xr:uid="{A1E87CEC-E3BD-41F1-AA62-52C9183D370B}"/>
    <cellStyle name="Note 2 3 5 7" xfId="28350" xr:uid="{9CB54B12-6751-4C23-8313-1878365D0F47}"/>
    <cellStyle name="Note 2 3 5 8" xfId="31025" xr:uid="{029D3D18-AEF0-4739-9C10-E4C1FBE1939A}"/>
    <cellStyle name="Note 2 3 5 9" xfId="33424" xr:uid="{423D6844-79D1-451F-B22D-9F066467780A}"/>
    <cellStyle name="Note 2 3 6" xfId="11958" xr:uid="{A0110F4A-C0FD-4BE0-B1C6-88B74E49D32A}"/>
    <cellStyle name="Note 2 3 6 10" xfId="35890" xr:uid="{E7DFD39C-60ED-4AAF-BB6D-2169C2EDB941}"/>
    <cellStyle name="Note 2 3 6 11" xfId="38332" xr:uid="{5027CF0D-72AA-4FCC-B415-A71E87161641}"/>
    <cellStyle name="Note 2 3 6 12" xfId="40928" xr:uid="{F45D8423-D329-413E-9503-7FB40498B3EA}"/>
    <cellStyle name="Note 2 3 6 2" xfId="15011" xr:uid="{F37ACE22-D55B-4FBE-998E-B41D2739D5B6}"/>
    <cellStyle name="Note 2 3 6 3" xfId="17784" xr:uid="{2E6B2D75-C14D-499D-9F9D-C1815A4DFF68}"/>
    <cellStyle name="Note 2 3 6 4" xfId="20407" xr:uid="{A73ED349-ACEB-4C88-8C54-F3D1232D953D}"/>
    <cellStyle name="Note 2 3 6 5" xfId="23267" xr:uid="{374B435C-A095-41C8-B470-A434C2C7CAE1}"/>
    <cellStyle name="Note 2 3 6 6" xfId="25824" xr:uid="{1184C48B-433C-44EF-83DD-05710EE77FC8}"/>
    <cellStyle name="Note 2 3 6 7" xfId="28425" xr:uid="{872C832A-AD4D-417E-83D4-A458F86DDA06}"/>
    <cellStyle name="Note 2 3 6 8" xfId="31100" xr:uid="{5D5BEDEC-3349-4314-83C7-F7AAEA94E8D0}"/>
    <cellStyle name="Note 2 3 6 9" xfId="33499" xr:uid="{E8017D6C-E31C-4127-8A50-A0278AE51D6F}"/>
    <cellStyle name="Note 2 3 7" xfId="13268" xr:uid="{DE53C6AA-841C-4329-8038-5D6D9765D111}"/>
    <cellStyle name="Note 2 3 7 10" xfId="36994" xr:uid="{FD1E36E0-CA45-4C33-BFA3-ECD978F65F00}"/>
    <cellStyle name="Note 2 3 7 11" xfId="39486" xr:uid="{5DD5B2C1-6DE7-4F40-A47D-26DB32021AB6}"/>
    <cellStyle name="Note 2 3 7 12" xfId="42133" xr:uid="{0C1081F3-90FB-494D-BA6F-7596486228DF}"/>
    <cellStyle name="Note 2 3 7 2" xfId="16289" xr:uid="{A51E421F-F491-4C7A-86B4-DDD40D0FD16C}"/>
    <cellStyle name="Note 2 3 7 3" xfId="19030" xr:uid="{EF5A4232-BBB2-48D5-AA07-258EDA2227B4}"/>
    <cellStyle name="Note 2 3 7 4" xfId="21703" xr:uid="{BFB59703-E943-431D-BDED-40CBA74C4FA9}"/>
    <cellStyle name="Note 2 3 7 5" xfId="24526" xr:uid="{1EC73927-47F9-475B-9584-C36632750208}"/>
    <cellStyle name="Note 2 3 7 6" xfId="27094" xr:uid="{E0A4BAA1-0E23-4FCB-962B-C6C516221F4E}"/>
    <cellStyle name="Note 2 3 7 7" xfId="29641" xr:uid="{FB0DB6FC-6DD4-4305-848A-B409C6D1E705}"/>
    <cellStyle name="Note 2 3 7 8" xfId="32156" xr:uid="{60F4B0DA-33ED-447D-9F70-A792127066AA}"/>
    <cellStyle name="Note 2 3 7 9" xfId="34555" xr:uid="{FA0DD2C2-B831-42D1-B04E-9F1406C1ECFC}"/>
    <cellStyle name="Note 2 3 8" xfId="13311" xr:uid="{A574F574-D5A1-4E41-9032-B789BF13B3E4}"/>
    <cellStyle name="Note 2 3 8 10" xfId="37034" xr:uid="{DAD84B80-839B-47F9-B045-1012F1D953AB}"/>
    <cellStyle name="Note 2 3 8 11" xfId="39527" xr:uid="{78EBE1F2-4339-4D2D-9B4C-4CA52C375DDB}"/>
    <cellStyle name="Note 2 3 8 12" xfId="42174" xr:uid="{B73F221B-816D-4BA3-ABC0-E1287134C7D8}"/>
    <cellStyle name="Note 2 3 8 2" xfId="16332" xr:uid="{F4255D78-A536-49D6-BD59-08756A5CFC36}"/>
    <cellStyle name="Note 2 3 8 3" xfId="19072" xr:uid="{1B1CA3C0-8D5A-4558-AAB0-BB5BBF780932}"/>
    <cellStyle name="Note 2 3 8 4" xfId="21746" xr:uid="{AE509849-45D8-4EBD-ACA8-2E8E5703E3B4}"/>
    <cellStyle name="Note 2 3 8 5" xfId="24569" xr:uid="{205A1505-85C0-42D4-BEDC-928E1D4B952E}"/>
    <cellStyle name="Note 2 3 8 6" xfId="27137" xr:uid="{6A9E8BDE-1E12-45F9-B9A1-6AF06F5C5BF9}"/>
    <cellStyle name="Note 2 3 8 7" xfId="29684" xr:uid="{7E4C4448-4B1C-4780-9323-FA1A4FC942AE}"/>
    <cellStyle name="Note 2 3 8 8" xfId="32198" xr:uid="{0F012C41-621A-4C2F-AB45-279022D718AA}"/>
    <cellStyle name="Note 2 3 8 9" xfId="34598" xr:uid="{9FEBB726-96FC-48A3-B2A0-5A20426544C7}"/>
    <cellStyle name="Note 2 3 9" xfId="13368" xr:uid="{EBB7FDDC-1141-4909-9337-5786A4FE516F}"/>
    <cellStyle name="Note 2 3 9 10" xfId="37091" xr:uid="{D72C938A-5C9D-4F60-8BBF-EF7EC4B36984}"/>
    <cellStyle name="Note 2 3 9 11" xfId="39584" xr:uid="{D2023820-23B6-43D4-BA99-C8FFF381CC11}"/>
    <cellStyle name="Note 2 3 9 12" xfId="42231" xr:uid="{323D708E-4C03-4F48-95AA-E4224F3BD49E}"/>
    <cellStyle name="Note 2 3 9 2" xfId="16389" xr:uid="{D1C1CEE8-3B44-49F8-810E-538EEC83C871}"/>
    <cellStyle name="Note 2 3 9 3" xfId="19129" xr:uid="{574C43F1-10FF-46F3-B0EC-7E9AFE55D78B}"/>
    <cellStyle name="Note 2 3 9 4" xfId="21803" xr:uid="{42D9BF73-5627-4785-A9A3-47773CEAA61E}"/>
    <cellStyle name="Note 2 3 9 5" xfId="24626" xr:uid="{E78ED8B0-D8A2-4974-9C0C-BF4E217CC07E}"/>
    <cellStyle name="Note 2 3 9 6" xfId="27194" xr:uid="{25363E3C-A247-4CBD-8132-E1FCF410ECAE}"/>
    <cellStyle name="Note 2 3 9 7" xfId="29741" xr:uid="{021DA4C8-6F94-4797-A5DE-4AB368773FC8}"/>
    <cellStyle name="Note 2 3 9 8" xfId="32255" xr:uid="{C09558ED-42FE-4369-AEED-451C52257E82}"/>
    <cellStyle name="Note 2 3 9 9" xfId="34655" xr:uid="{36163F32-8983-40EC-AC5B-2A66013DE2CA}"/>
    <cellStyle name="Note 2 4" xfId="4560" xr:uid="{00000000-0005-0000-0000-0000D8230000}"/>
    <cellStyle name="Note 2 5" xfId="4561" xr:uid="{00000000-0005-0000-0000-0000D9230000}"/>
    <cellStyle name="Note 2 6" xfId="4562" xr:uid="{00000000-0005-0000-0000-0000DA230000}"/>
    <cellStyle name="Note 2 7" xfId="4563" xr:uid="{00000000-0005-0000-0000-0000DB230000}"/>
    <cellStyle name="Note 2 8" xfId="4564" xr:uid="{00000000-0005-0000-0000-0000DC230000}"/>
    <cellStyle name="Note 2 9" xfId="4565" xr:uid="{00000000-0005-0000-0000-0000DD230000}"/>
    <cellStyle name="Note 3" xfId="55" xr:uid="{00000000-0005-0000-0000-0000DE230000}"/>
    <cellStyle name="Note 3 10" xfId="13435" xr:uid="{2D4D815A-86C2-4318-8509-DAC991D7DD61}"/>
    <cellStyle name="Note 3 10 10" xfId="37158" xr:uid="{E1E1B9E0-C98D-4DBB-B132-FC81EC6F4FFC}"/>
    <cellStyle name="Note 3 10 11" xfId="39651" xr:uid="{314397CA-B849-418F-B454-18F603895F49}"/>
    <cellStyle name="Note 3 10 12" xfId="42298" xr:uid="{7623091D-E4D5-41FB-8189-B64D802814DF}"/>
    <cellStyle name="Note 3 10 2" xfId="16456" xr:uid="{ADD9F003-D7B0-4DFB-BA5C-38C1E8D6342F}"/>
    <cellStyle name="Note 3 10 3" xfId="19196" xr:uid="{A6E63A3C-1F9A-4B67-817D-02016AD8FFEB}"/>
    <cellStyle name="Note 3 10 4" xfId="21870" xr:uid="{55F18015-6021-4EA3-A23D-156A9ED2A7A9}"/>
    <cellStyle name="Note 3 10 5" xfId="24693" xr:uid="{7328B3FB-001B-4ACF-9608-FDEBEB5FD42D}"/>
    <cellStyle name="Note 3 10 6" xfId="27261" xr:uid="{37C53A11-137D-42EF-90A9-2C1E9A7593AB}"/>
    <cellStyle name="Note 3 10 7" xfId="29808" xr:uid="{88249B92-66BF-4E5F-8C7C-6C56C1358221}"/>
    <cellStyle name="Note 3 10 8" xfId="32322" xr:uid="{AEBB9BA4-F108-4AE2-91EC-ACC810F275B8}"/>
    <cellStyle name="Note 3 10 9" xfId="34722" xr:uid="{A4141E9E-6BEA-4955-974F-6F8DFAA56AA5}"/>
    <cellStyle name="Note 3 11" xfId="13499" xr:uid="{28D35516-6278-4EA6-93A0-48F1F13C459A}"/>
    <cellStyle name="Note 3 11 10" xfId="37222" xr:uid="{7C2866EB-1ADC-49A2-B07B-F47A0BD28706}"/>
    <cellStyle name="Note 3 11 11" xfId="39715" xr:uid="{BCD2694E-B448-43F4-B330-53BA038BF5E6}"/>
    <cellStyle name="Note 3 11 12" xfId="42362" xr:uid="{9DD2A81B-111A-43AF-AAFF-39393E43F522}"/>
    <cellStyle name="Note 3 11 2" xfId="16520" xr:uid="{EDF4AA7D-DC07-4BDE-A4A5-AE6203178E33}"/>
    <cellStyle name="Note 3 11 3" xfId="19260" xr:uid="{8A398637-3539-468E-9A4F-653372A27364}"/>
    <cellStyle name="Note 3 11 4" xfId="21934" xr:uid="{C4193488-BF32-45A2-A69A-F87E5129BBA7}"/>
    <cellStyle name="Note 3 11 5" xfId="24757" xr:uid="{D438BDE5-5655-452F-A298-DA0C8692E79F}"/>
    <cellStyle name="Note 3 11 6" xfId="27325" xr:uid="{9269ABBD-96C3-4F76-8625-52A306F176A5}"/>
    <cellStyle name="Note 3 11 7" xfId="29872" xr:uid="{C57BEDFB-33E5-4274-9469-59DB024E5C85}"/>
    <cellStyle name="Note 3 11 8" xfId="32386" xr:uid="{3BAF170B-F476-4896-AFA3-050DB996BE4C}"/>
    <cellStyle name="Note 3 11 9" xfId="34786" xr:uid="{10669837-DAD1-49E9-ACEA-95F3EC75988E}"/>
    <cellStyle name="Note 3 12" xfId="13631" xr:uid="{285DEF13-6468-4365-B008-4E5F2686FC5F}"/>
    <cellStyle name="Note 3 12 10" xfId="37354" xr:uid="{F131D57E-178E-4FE8-844D-59B56C08B157}"/>
    <cellStyle name="Note 3 12 11" xfId="39847" xr:uid="{00DE0866-2971-4E8A-B271-34D1ED5F9664}"/>
    <cellStyle name="Note 3 12 12" xfId="42494" xr:uid="{7C2B6EC5-20D9-43D0-8F5E-D7523C68469E}"/>
    <cellStyle name="Note 3 12 2" xfId="16652" xr:uid="{009EAF13-B8CF-4299-8DD4-33C616D65DB0}"/>
    <cellStyle name="Note 3 12 3" xfId="19392" xr:uid="{29FA1123-855C-4E20-BBD4-53A04208DF91}"/>
    <cellStyle name="Note 3 12 4" xfId="22066" xr:uid="{6ADCF1B7-AF47-4F3F-A95C-D954B1E442CC}"/>
    <cellStyle name="Note 3 12 5" xfId="24889" xr:uid="{9A72B6D0-06C9-4E00-8931-713F41ACD888}"/>
    <cellStyle name="Note 3 12 6" xfId="27457" xr:uid="{9BECFCA4-43B0-4544-8407-0C5EDD190668}"/>
    <cellStyle name="Note 3 12 7" xfId="30004" xr:uid="{83B3B39C-9C72-4F55-9DC6-6A10C633FC4B}"/>
    <cellStyle name="Note 3 12 8" xfId="32518" xr:uid="{787B146C-66CD-424A-B8E3-8533AFF3E137}"/>
    <cellStyle name="Note 3 12 9" xfId="34918" xr:uid="{73FB7EA1-F4CF-4A13-B8B8-B36C652BCA5A}"/>
    <cellStyle name="Note 3 13" xfId="13676" xr:uid="{41252923-BE94-4A88-BB06-273068B49326}"/>
    <cellStyle name="Note 3 13 10" xfId="37399" xr:uid="{A5598BB9-79A9-4C11-9861-F7AD7C287C75}"/>
    <cellStyle name="Note 3 13 11" xfId="39892" xr:uid="{31CC6CCA-C6A7-47B8-BE2E-7FEA454659D9}"/>
    <cellStyle name="Note 3 13 12" xfId="42539" xr:uid="{6DFA1704-ECB2-4961-BAE5-2DC8B40E2B89}"/>
    <cellStyle name="Note 3 13 2" xfId="16697" xr:uid="{AC7FC802-8D22-42B7-8C75-7D8BBFE05A5A}"/>
    <cellStyle name="Note 3 13 3" xfId="19437" xr:uid="{AD9E5892-E5DF-4CB6-9523-022249CFE8CE}"/>
    <cellStyle name="Note 3 13 4" xfId="22111" xr:uid="{6DED4AF2-4A85-4289-A7CB-EEFAEC9DEDDC}"/>
    <cellStyle name="Note 3 13 5" xfId="24934" xr:uid="{E98BFA59-6F10-4BCD-9AAF-C829B0532111}"/>
    <cellStyle name="Note 3 13 6" xfId="27502" xr:uid="{64EACFCF-EE93-45AC-890D-D1C25D0B2F5D}"/>
    <cellStyle name="Note 3 13 7" xfId="30049" xr:uid="{178E9376-606C-42C2-B009-71A9A77F127E}"/>
    <cellStyle name="Note 3 13 8" xfId="32563" xr:uid="{1BC86B85-92DF-4EB9-9911-87F1AF582851}"/>
    <cellStyle name="Note 3 13 9" xfId="34963" xr:uid="{3ABF3F1A-61BF-4509-BD22-49526AF3BEBB}"/>
    <cellStyle name="Note 3 14" xfId="13762" xr:uid="{36EB4CEE-975F-4FA7-BFCC-284C7692FB41}"/>
    <cellStyle name="Note 3 14 10" xfId="37485" xr:uid="{E7A3478D-52C5-4F64-AEAA-4C124606E22D}"/>
    <cellStyle name="Note 3 14 11" xfId="39978" xr:uid="{09EE411E-4C87-48CE-B853-30A157152DE8}"/>
    <cellStyle name="Note 3 14 12" xfId="42625" xr:uid="{58ABE760-6AC5-45C7-85F1-6004EDA940E3}"/>
    <cellStyle name="Note 3 14 2" xfId="16783" xr:uid="{92B059E8-5C72-4246-8E00-0D4DF08B9468}"/>
    <cellStyle name="Note 3 14 3" xfId="19523" xr:uid="{21F4EC62-3F63-4A6D-8F30-E9F6FFC7D471}"/>
    <cellStyle name="Note 3 14 4" xfId="22197" xr:uid="{5B5E36C3-2BB0-487B-8C5A-A8F5CFDFE07F}"/>
    <cellStyle name="Note 3 14 5" xfId="25020" xr:uid="{1A3B99EF-3373-4665-9F42-DD7B769E20FA}"/>
    <cellStyle name="Note 3 14 6" xfId="27588" xr:uid="{28415F19-3D21-481E-B8D9-C826F5FFACC7}"/>
    <cellStyle name="Note 3 14 7" xfId="30135" xr:uid="{1A2C9F94-E66B-48B8-9958-801653C0408A}"/>
    <cellStyle name="Note 3 14 8" xfId="32649" xr:uid="{E4E9956C-2972-4B07-8DA3-A5435AE3F8ED}"/>
    <cellStyle name="Note 3 14 9" xfId="35049" xr:uid="{A1B55FD6-38DD-4D17-AF32-1E931C7571BF}"/>
    <cellStyle name="Note 3 15" xfId="13816" xr:uid="{C7E51091-2433-459B-9AFB-C7B35E999BA7}"/>
    <cellStyle name="Note 3 15 10" xfId="37539" xr:uid="{15EBEB8E-23C9-4E31-A529-F3236E99917A}"/>
    <cellStyle name="Note 3 15 11" xfId="40032" xr:uid="{BDF88408-49F6-499A-B6D4-09881373CCCD}"/>
    <cellStyle name="Note 3 15 12" xfId="42679" xr:uid="{CE545A04-EB72-470A-A89C-165B876651E3}"/>
    <cellStyle name="Note 3 15 2" xfId="16837" xr:uid="{93D10383-D464-4E4E-AA94-04BB7D15496F}"/>
    <cellStyle name="Note 3 15 3" xfId="19577" xr:uid="{F3CFFB82-92BC-488C-B897-E8C3ED8C8AAF}"/>
    <cellStyle name="Note 3 15 4" xfId="22251" xr:uid="{8C0C919D-72EB-4352-B63D-F9CE0FCB61DE}"/>
    <cellStyle name="Note 3 15 5" xfId="25074" xr:uid="{FDF5760B-7291-40ED-9913-5FE442FF60DD}"/>
    <cellStyle name="Note 3 15 6" xfId="27642" xr:uid="{DFFD20CA-0608-454A-81D1-B00C96F85943}"/>
    <cellStyle name="Note 3 15 7" xfId="30189" xr:uid="{603B1B9E-EA1C-47DC-8E16-500DCC61675A}"/>
    <cellStyle name="Note 3 15 8" xfId="32703" xr:uid="{EC27E549-3537-4597-9031-40A88FDA50DA}"/>
    <cellStyle name="Note 3 15 9" xfId="35103" xr:uid="{44F705B1-F6CE-41D3-A54A-70E47449D879}"/>
    <cellStyle name="Note 3 16" xfId="13852" xr:uid="{2936C290-EADB-4A0D-BCE2-EC8E39E43569}"/>
    <cellStyle name="Note 3 16 10" xfId="37575" xr:uid="{B1CBA2E2-D620-41C3-BC35-7424C7EAF587}"/>
    <cellStyle name="Note 3 16 11" xfId="40068" xr:uid="{3D9E4413-27E1-4DB2-BA3A-49C22497C7FA}"/>
    <cellStyle name="Note 3 16 12" xfId="42715" xr:uid="{D2B24BAF-150B-4D2B-BD7B-F125339EDA2A}"/>
    <cellStyle name="Note 3 16 2" xfId="16873" xr:uid="{07CBF4B5-6AFF-465F-9289-47F7C0BEE185}"/>
    <cellStyle name="Note 3 16 3" xfId="19613" xr:uid="{EB346597-EBD0-42AE-9379-529BB5EFC9B1}"/>
    <cellStyle name="Note 3 16 4" xfId="22287" xr:uid="{BF9CA847-E3B7-4535-800B-A59CFEF10327}"/>
    <cellStyle name="Note 3 16 5" xfId="25110" xr:uid="{754397B8-7BEE-450C-9EF5-747914C0A18B}"/>
    <cellStyle name="Note 3 16 6" xfId="27678" xr:uid="{6D3EC639-4F0C-4ECC-B0F0-A12838E9DE02}"/>
    <cellStyle name="Note 3 16 7" xfId="30225" xr:uid="{C51BFD4B-B486-4E16-BFBC-FB3C87DE122B}"/>
    <cellStyle name="Note 3 16 8" xfId="32739" xr:uid="{73196287-0982-4373-86C7-566C25A613B9}"/>
    <cellStyle name="Note 3 16 9" xfId="35139" xr:uid="{C2563819-503F-42ED-B140-B799FF1BF72C}"/>
    <cellStyle name="Note 3 17" xfId="13876" xr:uid="{4DA13834-B637-4F76-8449-20EAA78055EE}"/>
    <cellStyle name="Note 3 17 10" xfId="37599" xr:uid="{791A539D-945B-4E4E-A537-2952E5F7B599}"/>
    <cellStyle name="Note 3 17 11" xfId="40092" xr:uid="{FEB8E99A-EC69-445F-B82D-6E6A50C0ABB8}"/>
    <cellStyle name="Note 3 17 12" xfId="42739" xr:uid="{647FB4F5-059B-4F56-836E-BEDD166DCEFA}"/>
    <cellStyle name="Note 3 17 2" xfId="16897" xr:uid="{5E26EB66-D718-4752-A172-4266C0315B91}"/>
    <cellStyle name="Note 3 17 3" xfId="19637" xr:uid="{B0C80A22-2F40-49CD-94C2-EDCB863753E4}"/>
    <cellStyle name="Note 3 17 4" xfId="22311" xr:uid="{67B432E0-C70E-4C86-81FD-59548E3DB3D0}"/>
    <cellStyle name="Note 3 17 5" xfId="25134" xr:uid="{9DAF8629-FB76-4166-BA80-E756F9E3A35B}"/>
    <cellStyle name="Note 3 17 6" xfId="27702" xr:uid="{F895D794-EA8D-4092-950D-359B8BEB612D}"/>
    <cellStyle name="Note 3 17 7" xfId="30249" xr:uid="{7243F921-4316-49FF-AD8B-75EB93DD9CC1}"/>
    <cellStyle name="Note 3 17 8" xfId="32763" xr:uid="{51773216-60E4-4A17-B8B1-D035E1DA01F0}"/>
    <cellStyle name="Note 3 17 9" xfId="35163" xr:uid="{88D47C8F-A9B7-4AD9-807D-10415C3B4A03}"/>
    <cellStyle name="Note 3 18" xfId="13970" xr:uid="{8CE30A1C-20C1-434F-ABD4-070A4EBC80C7}"/>
    <cellStyle name="Note 3 18 10" xfId="37693" xr:uid="{76A8F046-8353-4927-93E4-C70E4FD77403}"/>
    <cellStyle name="Note 3 18 11" xfId="40186" xr:uid="{6B23BD61-8A1F-499B-8470-DBF6406D9CF9}"/>
    <cellStyle name="Note 3 18 12" xfId="42833" xr:uid="{A404A3DD-9AA4-41C8-BD73-341D901A0DE3}"/>
    <cellStyle name="Note 3 18 2" xfId="16991" xr:uid="{D12FC63F-1EDF-4573-88BD-3E016DE6BB27}"/>
    <cellStyle name="Note 3 18 3" xfId="19731" xr:uid="{EDA8B94C-9227-4719-AD3B-0BB47ED9489B}"/>
    <cellStyle name="Note 3 18 4" xfId="22405" xr:uid="{3FB7F681-C6D1-4CCD-BE21-8C95312A1C88}"/>
    <cellStyle name="Note 3 18 5" xfId="25228" xr:uid="{BADA4865-AA34-4092-8D43-1F9F89F790FC}"/>
    <cellStyle name="Note 3 18 6" xfId="27796" xr:uid="{7555B6D0-9C63-493F-ABC4-BEB90A2CC84B}"/>
    <cellStyle name="Note 3 18 7" xfId="30343" xr:uid="{F5C02446-8278-462F-B0C5-A54517151381}"/>
    <cellStyle name="Note 3 18 8" xfId="32857" xr:uid="{DAA770BB-2F4F-4D9B-82B3-E4846A33EF60}"/>
    <cellStyle name="Note 3 18 9" xfId="35257" xr:uid="{4658D581-766E-4A69-93F3-5B6A7C884C07}"/>
    <cellStyle name="Note 3 19" xfId="13995" xr:uid="{F2166DE9-A80D-4337-A406-BD27C16EA250}"/>
    <cellStyle name="Note 3 19 10" xfId="37718" xr:uid="{866A7484-7703-42D3-B2A4-A9F8E3E9FF69}"/>
    <cellStyle name="Note 3 19 11" xfId="40211" xr:uid="{489915D7-C87F-40DF-8E4A-D9B7B1A8D61B}"/>
    <cellStyle name="Note 3 19 12" xfId="42858" xr:uid="{3019E166-8B53-4E1B-BF33-923ADA1D8879}"/>
    <cellStyle name="Note 3 19 2" xfId="17016" xr:uid="{9A9CAD83-4EFD-443F-B1DA-390F81EE0A34}"/>
    <cellStyle name="Note 3 19 3" xfId="19756" xr:uid="{E7C24943-3375-4027-935B-254DB6853741}"/>
    <cellStyle name="Note 3 19 4" xfId="22430" xr:uid="{E04BA60D-E6BE-46A4-8F86-1DF22232F6CC}"/>
    <cellStyle name="Note 3 19 5" xfId="25253" xr:uid="{2F8965AB-D8D1-4F5A-90C2-9E3A24951C06}"/>
    <cellStyle name="Note 3 19 6" xfId="27821" xr:uid="{F63732F9-41BD-412A-9F06-5D883B599589}"/>
    <cellStyle name="Note 3 19 7" xfId="30368" xr:uid="{F7847323-77B4-4013-83DD-76AE88012DD1}"/>
    <cellStyle name="Note 3 19 8" xfId="32882" xr:uid="{FD345562-87FC-4869-B66F-DB61922EBF69}"/>
    <cellStyle name="Note 3 19 9" xfId="35282" xr:uid="{7E202254-7F3A-4DE4-9601-0263CED62173}"/>
    <cellStyle name="Note 3 2" xfId="66" xr:uid="{00000000-0005-0000-0000-0000DF230000}"/>
    <cellStyle name="Note 3 2 10" xfId="13493" xr:uid="{FDEBC0FA-DC5F-4E25-83C8-CBEE7E2CDF08}"/>
    <cellStyle name="Note 3 2 10 10" xfId="37216" xr:uid="{9FC7533B-2E83-44C9-A6CD-92B60FCCDACF}"/>
    <cellStyle name="Note 3 2 10 11" xfId="39709" xr:uid="{8C6C2853-C6AF-4E7E-8363-0683D5B3A175}"/>
    <cellStyle name="Note 3 2 10 12" xfId="42356" xr:uid="{E6250B46-B365-4313-91D9-DE9BF86DA60D}"/>
    <cellStyle name="Note 3 2 10 2" xfId="16514" xr:uid="{A74011CD-AFD5-4409-B909-1A38626247C0}"/>
    <cellStyle name="Note 3 2 10 3" xfId="19254" xr:uid="{F0221A44-F1D9-4833-9E37-115C21E830E2}"/>
    <cellStyle name="Note 3 2 10 4" xfId="21928" xr:uid="{B938D0CB-06E7-42C4-A7C0-336F6F5FE5D1}"/>
    <cellStyle name="Note 3 2 10 5" xfId="24751" xr:uid="{844AF627-6E89-4F05-8444-8C2F5849ECE7}"/>
    <cellStyle name="Note 3 2 10 6" xfId="27319" xr:uid="{15948EAB-67E0-4488-A4E9-930B63C38D96}"/>
    <cellStyle name="Note 3 2 10 7" xfId="29866" xr:uid="{995010B1-E55C-4EC1-A9CC-77D5F10434CB}"/>
    <cellStyle name="Note 3 2 10 8" xfId="32380" xr:uid="{CD7D8672-F84B-41D2-84C6-8928EA447B91}"/>
    <cellStyle name="Note 3 2 10 9" xfId="34780" xr:uid="{11FD2172-141E-447E-84C4-2CF2E3D07EDF}"/>
    <cellStyle name="Note 3 2 11" xfId="13564" xr:uid="{D586592E-F7E2-489C-883F-CB95ECAC5CDF}"/>
    <cellStyle name="Note 3 2 11 10" xfId="37287" xr:uid="{E5023091-DF67-439F-810C-39FDC406968B}"/>
    <cellStyle name="Note 3 2 11 11" xfId="39780" xr:uid="{4D93B568-F770-4C30-87C5-34DBD9A39EFC}"/>
    <cellStyle name="Note 3 2 11 12" xfId="42427" xr:uid="{028399C5-34DA-479E-AD35-E79E550C7CA1}"/>
    <cellStyle name="Note 3 2 11 2" xfId="16585" xr:uid="{695548C1-EC31-4283-9084-E6B050946927}"/>
    <cellStyle name="Note 3 2 11 3" xfId="19325" xr:uid="{14665C93-56A2-4FF3-943C-2E362C90FA6B}"/>
    <cellStyle name="Note 3 2 11 4" xfId="21999" xr:uid="{ADA63ADA-2AC9-4026-B735-3E7BD4887847}"/>
    <cellStyle name="Note 3 2 11 5" xfId="24822" xr:uid="{E4539B46-4C60-4D50-81BE-E0D3B53EEC74}"/>
    <cellStyle name="Note 3 2 11 6" xfId="27390" xr:uid="{B4E418FF-976B-49FE-8CA3-9FB5CDBBDF95}"/>
    <cellStyle name="Note 3 2 11 7" xfId="29937" xr:uid="{F14096B5-1C99-4754-A045-68FE7D1BF0AE}"/>
    <cellStyle name="Note 3 2 11 8" xfId="32451" xr:uid="{DE674A27-F6C8-461B-B3C5-AE49E88818C0}"/>
    <cellStyle name="Note 3 2 11 9" xfId="34851" xr:uid="{05211860-C2F3-49ED-968D-E971F986A066}"/>
    <cellStyle name="Note 3 2 12" xfId="13615" xr:uid="{19CA1509-3D5F-4650-9C18-D5636271185A}"/>
    <cellStyle name="Note 3 2 12 10" xfId="37338" xr:uid="{BD21E072-FE4E-47CB-996D-3E36C4775E1E}"/>
    <cellStyle name="Note 3 2 12 11" xfId="39831" xr:uid="{CCC36EA4-A1FA-4CD6-BD5B-9469D49F7EBD}"/>
    <cellStyle name="Note 3 2 12 12" xfId="42478" xr:uid="{9FDC0018-48F9-4334-B718-CDFABB040EDA}"/>
    <cellStyle name="Note 3 2 12 2" xfId="16636" xr:uid="{133C0592-2C38-42D0-BDB4-9F517454998C}"/>
    <cellStyle name="Note 3 2 12 3" xfId="19376" xr:uid="{98F52E71-6D26-407D-9352-09A9723DE3E1}"/>
    <cellStyle name="Note 3 2 12 4" xfId="22050" xr:uid="{A7328E69-43A1-486C-9917-EB873B1A4A6C}"/>
    <cellStyle name="Note 3 2 12 5" xfId="24873" xr:uid="{8648043B-87C0-4C08-A803-9C8315F617C8}"/>
    <cellStyle name="Note 3 2 12 6" xfId="27441" xr:uid="{C31E5731-20B3-414F-9EB5-D0818339296B}"/>
    <cellStyle name="Note 3 2 12 7" xfId="29988" xr:uid="{3DFAF6C2-3696-4592-8073-267FEA734345}"/>
    <cellStyle name="Note 3 2 12 8" xfId="32502" xr:uid="{3822F45B-AB73-4AAE-A24A-55C31B75D819}"/>
    <cellStyle name="Note 3 2 12 9" xfId="34902" xr:uid="{9CFF1DD3-97E9-4F00-8955-69B160B9BCA0}"/>
    <cellStyle name="Note 3 2 13" xfId="13756" xr:uid="{6B6990A6-A829-4E2E-8FAB-750A228B3417}"/>
    <cellStyle name="Note 3 2 13 10" xfId="37479" xr:uid="{6C184C81-F876-4867-B9D5-E0FD4F03BF98}"/>
    <cellStyle name="Note 3 2 13 11" xfId="39972" xr:uid="{7E17E532-6A5E-40E4-A99C-43D30A503B39}"/>
    <cellStyle name="Note 3 2 13 12" xfId="42619" xr:uid="{857259C6-D15E-4156-8D9A-F0353A46208A}"/>
    <cellStyle name="Note 3 2 13 2" xfId="16777" xr:uid="{8D4F8AF8-7388-44C9-8744-1382CE44DD82}"/>
    <cellStyle name="Note 3 2 13 3" xfId="19517" xr:uid="{559A1C9C-B054-4B5E-9136-155458896376}"/>
    <cellStyle name="Note 3 2 13 4" xfId="22191" xr:uid="{D38674CB-7085-4AFA-80C6-B3914DD49C97}"/>
    <cellStyle name="Note 3 2 13 5" xfId="25014" xr:uid="{CF3504FB-12F1-4F5A-A10D-EEB37B13E2D6}"/>
    <cellStyle name="Note 3 2 13 6" xfId="27582" xr:uid="{DF269DE2-81AA-483E-87B3-25E2E6C6E127}"/>
    <cellStyle name="Note 3 2 13 7" xfId="30129" xr:uid="{CCF25320-B8AC-454C-809A-5CB3807B7EE2}"/>
    <cellStyle name="Note 3 2 13 8" xfId="32643" xr:uid="{467B7876-D55F-44FD-ADFA-3D6FF5D5F06C}"/>
    <cellStyle name="Note 3 2 13 9" xfId="35043" xr:uid="{89EC978E-086A-4A2B-953B-6334A616EB2A}"/>
    <cellStyle name="Note 3 2 14" xfId="13782" xr:uid="{8A38581C-2D4D-4E7A-B2BD-2FA07F0E6C92}"/>
    <cellStyle name="Note 3 2 14 10" xfId="37505" xr:uid="{70E3DED0-7893-4BAE-A8AA-99E726908388}"/>
    <cellStyle name="Note 3 2 14 11" xfId="39998" xr:uid="{6198AA15-8F40-4D45-8A69-B763A56E2269}"/>
    <cellStyle name="Note 3 2 14 12" xfId="42645" xr:uid="{D48C3E43-D83B-446B-85BB-AFA9BDDC774E}"/>
    <cellStyle name="Note 3 2 14 2" xfId="16803" xr:uid="{A90BEFBA-611A-4B58-A781-3636779A3594}"/>
    <cellStyle name="Note 3 2 14 3" xfId="19543" xr:uid="{0C336EFD-0724-4A83-AD0D-082C9B43C979}"/>
    <cellStyle name="Note 3 2 14 4" xfId="22217" xr:uid="{FB757BB7-9AD5-4509-94E4-EAA3B2AA44E2}"/>
    <cellStyle name="Note 3 2 14 5" xfId="25040" xr:uid="{46D309D3-D77E-4C42-BF56-2D9B870B6E66}"/>
    <cellStyle name="Note 3 2 14 6" xfId="27608" xr:uid="{DE9F9CA9-073B-4D84-B295-290A850574F2}"/>
    <cellStyle name="Note 3 2 14 7" xfId="30155" xr:uid="{650A8D7A-74F0-46C2-8456-02644FE9DA52}"/>
    <cellStyle name="Note 3 2 14 8" xfId="32669" xr:uid="{A23D7410-5368-4885-85A2-278A7B13F133}"/>
    <cellStyle name="Note 3 2 14 9" xfId="35069" xr:uid="{FF869A37-10EE-4D87-89BA-ED9B6241C807}"/>
    <cellStyle name="Note 3 2 15" xfId="13838" xr:uid="{46FFE48D-114E-485A-BB9F-106501CC9702}"/>
    <cellStyle name="Note 3 2 15 10" xfId="37561" xr:uid="{EBF8156D-A8CB-40C2-A331-A08CB1787626}"/>
    <cellStyle name="Note 3 2 15 11" xfId="40054" xr:uid="{F89A4B71-C1F9-450C-927F-70CFB16805F7}"/>
    <cellStyle name="Note 3 2 15 12" xfId="42701" xr:uid="{B2732C18-409E-4EEC-A6C0-9B290BA30968}"/>
    <cellStyle name="Note 3 2 15 2" xfId="16859" xr:uid="{661C2A9C-1A3D-41F2-85E5-A938D73D5F61}"/>
    <cellStyle name="Note 3 2 15 3" xfId="19599" xr:uid="{8C8D40E5-43CB-4FA2-A826-03428ED168C9}"/>
    <cellStyle name="Note 3 2 15 4" xfId="22273" xr:uid="{233FB9B6-C3F9-4CEF-8A3A-88652B705105}"/>
    <cellStyle name="Note 3 2 15 5" xfId="25096" xr:uid="{1A8F771A-6C65-4753-9276-E028BF19129E}"/>
    <cellStyle name="Note 3 2 15 6" xfId="27664" xr:uid="{A276A680-E5BB-4AF3-8B33-36FACFB38C52}"/>
    <cellStyle name="Note 3 2 15 7" xfId="30211" xr:uid="{4090C64C-36B0-4887-AF47-CD1E18E2625D}"/>
    <cellStyle name="Note 3 2 15 8" xfId="32725" xr:uid="{A618F1D7-9176-490A-ABBD-347CA5D77007}"/>
    <cellStyle name="Note 3 2 15 9" xfId="35125" xr:uid="{2212475B-0FD8-4E68-9AA9-6E5560215B44}"/>
    <cellStyle name="Note 3 2 16" xfId="13870" xr:uid="{BBC04FA8-5FC5-4DD4-B3EF-5736242D2D7F}"/>
    <cellStyle name="Note 3 2 16 10" xfId="37593" xr:uid="{CCC27B66-4824-4147-929A-18391E4270A2}"/>
    <cellStyle name="Note 3 2 16 11" xfId="40086" xr:uid="{A866EE19-F476-43C9-AEFB-3E9BFA7C4798}"/>
    <cellStyle name="Note 3 2 16 12" xfId="42733" xr:uid="{B2EA4C6D-B8A8-4B9F-904E-BC7E98A66396}"/>
    <cellStyle name="Note 3 2 16 2" xfId="16891" xr:uid="{F4FB998D-523B-41C2-9138-0E058748E86B}"/>
    <cellStyle name="Note 3 2 16 3" xfId="19631" xr:uid="{6496DC15-CBA2-4A4C-87E0-CB503CA42E15}"/>
    <cellStyle name="Note 3 2 16 4" xfId="22305" xr:uid="{5DE40B98-030F-4A00-9179-FEFE407BF844}"/>
    <cellStyle name="Note 3 2 16 5" xfId="25128" xr:uid="{9DE976D7-215B-4319-BD47-94071A8513C9}"/>
    <cellStyle name="Note 3 2 16 6" xfId="27696" xr:uid="{4AE642D1-EC75-4A0F-96FD-03D8D7676B99}"/>
    <cellStyle name="Note 3 2 16 7" xfId="30243" xr:uid="{824FB54C-C252-4A01-B3AF-AAD1ECBD4FEC}"/>
    <cellStyle name="Note 3 2 16 8" xfId="32757" xr:uid="{356F76F9-FE83-43DD-9BFE-56C5F8DD5A75}"/>
    <cellStyle name="Note 3 2 16 9" xfId="35157" xr:uid="{C35F44B8-4A7A-4A8E-9F11-040710D4FEFF}"/>
    <cellStyle name="Note 3 2 17" xfId="13962" xr:uid="{7D710336-F4B0-4AEF-8091-C90EC5E118BF}"/>
    <cellStyle name="Note 3 2 17 10" xfId="37685" xr:uid="{85F46B05-4B43-4D8E-892B-B90F6F203B10}"/>
    <cellStyle name="Note 3 2 17 11" xfId="40178" xr:uid="{2FA36B8D-EA46-4103-9E55-8F8F6AED16E8}"/>
    <cellStyle name="Note 3 2 17 12" xfId="42825" xr:uid="{1A6D39A6-99AD-4B9E-A744-908C6B7C2B8C}"/>
    <cellStyle name="Note 3 2 17 2" xfId="16983" xr:uid="{BC2D3DE1-8309-482C-BEC5-C8A923627AAA}"/>
    <cellStyle name="Note 3 2 17 3" xfId="19723" xr:uid="{7DF35A37-9E79-4B15-A2C8-E9BB9FF35F97}"/>
    <cellStyle name="Note 3 2 17 4" xfId="22397" xr:uid="{55656487-BBB9-4824-A567-0F740359C2EE}"/>
    <cellStyle name="Note 3 2 17 5" xfId="25220" xr:uid="{B9F1D0FE-FDCC-4282-A940-84DB78CD76DB}"/>
    <cellStyle name="Note 3 2 17 6" xfId="27788" xr:uid="{A978861B-8FBE-40AE-907A-B94FB8ABE673}"/>
    <cellStyle name="Note 3 2 17 7" xfId="30335" xr:uid="{3352D928-F0F0-46ED-BA14-4B81E9EF154D}"/>
    <cellStyle name="Note 3 2 17 8" xfId="32849" xr:uid="{27FCEBCC-F0F1-4C2C-8F6D-FFF4B98A29B2}"/>
    <cellStyle name="Note 3 2 17 9" xfId="35249" xr:uid="{47DBF210-7574-4212-ABA7-325FD36F8D48}"/>
    <cellStyle name="Note 3 2 18" xfId="13989" xr:uid="{130F1DB9-4EC7-44B9-B303-A2030CCCFC35}"/>
    <cellStyle name="Note 3 2 18 10" xfId="37712" xr:uid="{5BACF9FF-8DDC-4C8B-B269-DAA4A552E4E7}"/>
    <cellStyle name="Note 3 2 18 11" xfId="40205" xr:uid="{6F5AA56F-163B-47B1-B348-E9A9C806A5AA}"/>
    <cellStyle name="Note 3 2 18 12" xfId="42852" xr:uid="{4B3DBC43-0DB8-4EC1-82ED-9C59B82FECC9}"/>
    <cellStyle name="Note 3 2 18 2" xfId="17010" xr:uid="{AAD9E0AB-72F7-424E-869A-DF2286309EBC}"/>
    <cellStyle name="Note 3 2 18 3" xfId="19750" xr:uid="{049F0264-10BE-4C62-AF9B-775E0B26133D}"/>
    <cellStyle name="Note 3 2 18 4" xfId="22424" xr:uid="{0A3A6C76-1BB1-489B-902F-03A5A09FDD6B}"/>
    <cellStyle name="Note 3 2 18 5" xfId="25247" xr:uid="{1F1E1059-42F5-4684-A665-9DE06DF30C96}"/>
    <cellStyle name="Note 3 2 18 6" xfId="27815" xr:uid="{6099D61E-6F93-45CD-8D4B-682001CE4BAF}"/>
    <cellStyle name="Note 3 2 18 7" xfId="30362" xr:uid="{CC42F866-0658-424F-9A6A-8F5DB4BDD34B}"/>
    <cellStyle name="Note 3 2 18 8" xfId="32876" xr:uid="{D1029F40-66E5-4AA3-BCE6-9F89A7668B59}"/>
    <cellStyle name="Note 3 2 18 9" xfId="35276" xr:uid="{0132D7B4-DB52-4B5D-AB8C-7C44A6EBB772}"/>
    <cellStyle name="Note 3 2 19" xfId="14089" xr:uid="{D49C0B94-906B-4820-8894-9088C4A9B072}"/>
    <cellStyle name="Note 3 2 19 10" xfId="37812" xr:uid="{C211E48C-D070-46F8-B2C6-697DFD03ED07}"/>
    <cellStyle name="Note 3 2 19 11" xfId="40305" xr:uid="{02D14518-3958-4339-9A39-F56CBB3581F9}"/>
    <cellStyle name="Note 3 2 19 12" xfId="42952" xr:uid="{D8DEB496-0846-4467-A607-20BFE1AA687A}"/>
    <cellStyle name="Note 3 2 19 2" xfId="17110" xr:uid="{7B821D1F-D9A2-4473-9965-CD3C8F725912}"/>
    <cellStyle name="Note 3 2 19 3" xfId="19850" xr:uid="{BA439DED-4AD4-4B4D-AD17-3E686F2F9CB6}"/>
    <cellStyle name="Note 3 2 19 4" xfId="22524" xr:uid="{E694E9A2-54B3-4E77-9A21-0D8E4F86011E}"/>
    <cellStyle name="Note 3 2 19 5" xfId="25347" xr:uid="{78ECA904-04BF-41F3-A077-E85835BA706C}"/>
    <cellStyle name="Note 3 2 19 6" xfId="27915" xr:uid="{F6CD96CC-E60D-413C-92F2-C33B2CF4AC5D}"/>
    <cellStyle name="Note 3 2 19 7" xfId="30462" xr:uid="{B67AFF92-5895-4739-B1B9-4CD8ECD5523D}"/>
    <cellStyle name="Note 3 2 19 8" xfId="32976" xr:uid="{777AE9CB-693A-49E5-9FB0-58CEDE62584C}"/>
    <cellStyle name="Note 3 2 19 9" xfId="35376" xr:uid="{1EFC5FBA-AA17-482B-BD79-290614B29BD9}"/>
    <cellStyle name="Note 3 2 2" xfId="86" xr:uid="{00000000-0005-0000-0000-0000E0230000}"/>
    <cellStyle name="Note 3 2 2 10" xfId="13552" xr:uid="{67D9FEBD-8910-4FBB-8814-6AA2ED1DC06A}"/>
    <cellStyle name="Note 3 2 2 10 10" xfId="37275" xr:uid="{EA1F2C71-244B-47E3-9F67-F2F4445CA9A2}"/>
    <cellStyle name="Note 3 2 2 10 11" xfId="39768" xr:uid="{DFD787B9-E47A-43A1-BCA4-CC06DB8F994E}"/>
    <cellStyle name="Note 3 2 2 10 12" xfId="42415" xr:uid="{AC7DF83B-8F02-4D8F-9234-7CA7759FE1D4}"/>
    <cellStyle name="Note 3 2 2 10 2" xfId="16573" xr:uid="{E72BA912-3D5F-4D8B-88C3-F15257CCCBE6}"/>
    <cellStyle name="Note 3 2 2 10 3" xfId="19313" xr:uid="{F03F4E7C-4866-457B-BD8F-F1B5C0AD03E5}"/>
    <cellStyle name="Note 3 2 2 10 4" xfId="21987" xr:uid="{C991BBB7-9A03-47BE-92FD-276E0FB052E0}"/>
    <cellStyle name="Note 3 2 2 10 5" xfId="24810" xr:uid="{D1548150-A9C7-4FB1-A346-4BB00168D8C5}"/>
    <cellStyle name="Note 3 2 2 10 6" xfId="27378" xr:uid="{C25A00C5-0D4C-4840-B649-547E8E3AA529}"/>
    <cellStyle name="Note 3 2 2 10 7" xfId="29925" xr:uid="{5A68B800-4C70-4C3E-B51A-AE0E1E2D8CAD}"/>
    <cellStyle name="Note 3 2 2 10 8" xfId="32439" xr:uid="{2FA0E0BF-E154-4429-9E62-4857D4C3A37C}"/>
    <cellStyle name="Note 3 2 2 10 9" xfId="34839" xr:uid="{21061497-8393-452A-B893-C550433D5612}"/>
    <cellStyle name="Note 3 2 2 11" xfId="13603" xr:uid="{74A12D05-A4A9-4A3D-A1C5-D5EA87D361E4}"/>
    <cellStyle name="Note 3 2 2 11 10" xfId="37326" xr:uid="{5E171213-E793-44A8-8379-923733DD9536}"/>
    <cellStyle name="Note 3 2 2 11 11" xfId="39819" xr:uid="{AB24D746-F749-4589-9A7B-17C13F0796D0}"/>
    <cellStyle name="Note 3 2 2 11 12" xfId="42466" xr:uid="{3EC8B992-4D02-4AC1-96C9-05862633597A}"/>
    <cellStyle name="Note 3 2 2 11 2" xfId="16624" xr:uid="{F7A60919-BAA2-435B-8047-DC74DF0F2099}"/>
    <cellStyle name="Note 3 2 2 11 3" xfId="19364" xr:uid="{4B19C358-F4E5-40C0-B74E-DA2A5D3883D5}"/>
    <cellStyle name="Note 3 2 2 11 4" xfId="22038" xr:uid="{7D502A1C-A18D-4807-92F1-DC392FB59AE0}"/>
    <cellStyle name="Note 3 2 2 11 5" xfId="24861" xr:uid="{4449AE7D-0FC4-44F9-9462-C3CCDB4AA856}"/>
    <cellStyle name="Note 3 2 2 11 6" xfId="27429" xr:uid="{199C37D3-B4C4-4CC9-B647-708EC1FB2FB4}"/>
    <cellStyle name="Note 3 2 2 11 7" xfId="29976" xr:uid="{91DDE2B9-1268-4FED-9A0F-594DB2671F35}"/>
    <cellStyle name="Note 3 2 2 11 8" xfId="32490" xr:uid="{C0324B6C-8BBE-4777-8AFA-C2CE81B234E4}"/>
    <cellStyle name="Note 3 2 2 11 9" xfId="34890" xr:uid="{8B79AB94-B96B-4D94-B9A3-CD6B74E94C25}"/>
    <cellStyle name="Note 3 2 2 12" xfId="13695" xr:uid="{5650881D-C500-485E-9835-D23DEF917C1D}"/>
    <cellStyle name="Note 3 2 2 12 10" xfId="37418" xr:uid="{9AE9952E-80EB-401A-93C1-DADA3D247C6C}"/>
    <cellStyle name="Note 3 2 2 12 11" xfId="39911" xr:uid="{DC71D627-A07D-4699-AAC6-76A167A60D91}"/>
    <cellStyle name="Note 3 2 2 12 12" xfId="42558" xr:uid="{A9987D46-014B-4080-BB2A-14AB17DCE63C}"/>
    <cellStyle name="Note 3 2 2 12 2" xfId="16716" xr:uid="{DAD2ECC5-A7D1-42FE-98D0-76C4D46027A4}"/>
    <cellStyle name="Note 3 2 2 12 3" xfId="19456" xr:uid="{17D4B095-D83F-4B0C-9E69-80FEC20FC74F}"/>
    <cellStyle name="Note 3 2 2 12 4" xfId="22130" xr:uid="{494EE3EC-E463-4F76-9A75-106A6571CD5A}"/>
    <cellStyle name="Note 3 2 2 12 5" xfId="24953" xr:uid="{21A4C192-C55E-4805-BAF8-A6F4CA712869}"/>
    <cellStyle name="Note 3 2 2 12 6" xfId="27521" xr:uid="{75D31356-73EB-4843-96D6-621CD368895E}"/>
    <cellStyle name="Note 3 2 2 12 7" xfId="30068" xr:uid="{03214F28-F2E6-423E-9276-033A3F9AF5CE}"/>
    <cellStyle name="Note 3 2 2 12 8" xfId="32582" xr:uid="{6130C64F-9FB4-470C-BBB3-2AD6BF396C65}"/>
    <cellStyle name="Note 3 2 2 12 9" xfId="34982" xr:uid="{ADF24B9A-0E6D-4981-9FAB-22FF7D3F6F6A}"/>
    <cellStyle name="Note 3 2 2 13" xfId="13768" xr:uid="{8E7161E4-DA65-46EE-B7B0-042C830C56A3}"/>
    <cellStyle name="Note 3 2 2 13 10" xfId="37491" xr:uid="{FC5B34EB-7E18-4A95-A119-AC22CDD8B67E}"/>
    <cellStyle name="Note 3 2 2 13 11" xfId="39984" xr:uid="{D1656ABC-0989-439F-81A4-909C7BCF114A}"/>
    <cellStyle name="Note 3 2 2 13 12" xfId="42631" xr:uid="{07EEA061-8DC7-48B6-9A10-953B2DAADFDF}"/>
    <cellStyle name="Note 3 2 2 13 2" xfId="16789" xr:uid="{BEA29209-5212-4CE4-B423-30F14A603302}"/>
    <cellStyle name="Note 3 2 2 13 3" xfId="19529" xr:uid="{901A9B38-5966-4A10-9D46-5C8147D35AF5}"/>
    <cellStyle name="Note 3 2 2 13 4" xfId="22203" xr:uid="{D71BD0F5-2978-453B-9686-2FAAFE48D4FF}"/>
    <cellStyle name="Note 3 2 2 13 5" xfId="25026" xr:uid="{EA6C66B7-BDE3-4AAE-B42C-ADD3B1B8DABB}"/>
    <cellStyle name="Note 3 2 2 13 6" xfId="27594" xr:uid="{19CB5697-DE46-46B7-9195-C09AB1016B8C}"/>
    <cellStyle name="Note 3 2 2 13 7" xfId="30141" xr:uid="{222E10D1-ABA2-4BD3-9138-27E0B2A9B2A0}"/>
    <cellStyle name="Note 3 2 2 13 8" xfId="32655" xr:uid="{39736A81-40E0-49BE-B1FD-E81310B51D5E}"/>
    <cellStyle name="Note 3 2 2 13 9" xfId="35055" xr:uid="{55414C5F-4DAD-4D6C-BF1C-1973003DD23D}"/>
    <cellStyle name="Note 3 2 2 14" xfId="13822" xr:uid="{BE650AEA-AA8B-4C34-894E-E21A401048FA}"/>
    <cellStyle name="Note 3 2 2 14 10" xfId="37545" xr:uid="{DEC4A761-413B-4BA4-A58A-B66FADFFE2B5}"/>
    <cellStyle name="Note 3 2 2 14 11" xfId="40038" xr:uid="{770F05F9-2445-413F-A826-F489A99E5F2A}"/>
    <cellStyle name="Note 3 2 2 14 12" xfId="42685" xr:uid="{9C90E2FD-0301-4D42-8DD5-18F9F7855A4D}"/>
    <cellStyle name="Note 3 2 2 14 2" xfId="16843" xr:uid="{90D7B643-1587-4802-BF75-83C7D0B36892}"/>
    <cellStyle name="Note 3 2 2 14 3" xfId="19583" xr:uid="{CC026236-8953-4DC0-8CD8-77D88CF0C875}"/>
    <cellStyle name="Note 3 2 2 14 4" xfId="22257" xr:uid="{1E0E387D-2FD7-4230-93D5-5A190C24189E}"/>
    <cellStyle name="Note 3 2 2 14 5" xfId="25080" xr:uid="{FBC89072-94F8-494E-9BF9-CA47EF5F523F}"/>
    <cellStyle name="Note 3 2 2 14 6" xfId="27648" xr:uid="{8DB20388-C756-4447-A47E-D3CF17C542B4}"/>
    <cellStyle name="Note 3 2 2 14 7" xfId="30195" xr:uid="{EC06389B-D345-498A-9154-5379CB5B4A9B}"/>
    <cellStyle name="Note 3 2 2 14 8" xfId="32709" xr:uid="{D9E40F60-3F10-4498-A148-B03E06CE7D4E}"/>
    <cellStyle name="Note 3 2 2 14 9" xfId="35109" xr:uid="{968774D1-5BDB-4E8D-A377-A5615C5B4E85}"/>
    <cellStyle name="Note 3 2 2 15" xfId="13858" xr:uid="{975DAA0F-66D6-438B-A449-9AD3E8A3932E}"/>
    <cellStyle name="Note 3 2 2 15 10" xfId="37581" xr:uid="{651EAED3-6985-424B-92D9-A3A1E657718A}"/>
    <cellStyle name="Note 3 2 2 15 11" xfId="40074" xr:uid="{26D885FB-8EFC-4560-AB40-65CB9D88FD10}"/>
    <cellStyle name="Note 3 2 2 15 12" xfId="42721" xr:uid="{5FCF63B2-1A6D-4B46-86A5-163900414CA7}"/>
    <cellStyle name="Note 3 2 2 15 2" xfId="16879" xr:uid="{7C691287-76AD-4510-9B26-1FAA6535DB2C}"/>
    <cellStyle name="Note 3 2 2 15 3" xfId="19619" xr:uid="{22960E35-7D8D-4496-865D-9DF95DC66A2A}"/>
    <cellStyle name="Note 3 2 2 15 4" xfId="22293" xr:uid="{496CF108-A490-4605-99E5-800EE27EE522}"/>
    <cellStyle name="Note 3 2 2 15 5" xfId="25116" xr:uid="{8C5D954A-CC30-482D-AC95-C4DAB11D5A14}"/>
    <cellStyle name="Note 3 2 2 15 6" xfId="27684" xr:uid="{C53EE1FA-6531-4F44-9910-E5DC6BE982A4}"/>
    <cellStyle name="Note 3 2 2 15 7" xfId="30231" xr:uid="{9746C908-2656-4F60-9E2B-936BCC858187}"/>
    <cellStyle name="Note 3 2 2 15 8" xfId="32745" xr:uid="{066A068B-025E-4462-9833-AF367DB3A351}"/>
    <cellStyle name="Note 3 2 2 15 9" xfId="35145" xr:uid="{D71DE936-6D19-4DB8-AA12-E6C38CEB68D0}"/>
    <cellStyle name="Note 3 2 2 16" xfId="13936" xr:uid="{C6399DE1-94D4-421A-9C7B-8B92C767DC12}"/>
    <cellStyle name="Note 3 2 2 16 10" xfId="37659" xr:uid="{A801D782-7131-458C-8963-BAE1C57BAEDF}"/>
    <cellStyle name="Note 3 2 2 16 11" xfId="40152" xr:uid="{75DF5BD4-6C6C-4536-9A1C-54162CF04580}"/>
    <cellStyle name="Note 3 2 2 16 12" xfId="42799" xr:uid="{237D72B1-A636-4D99-BBE0-925F17E344E3}"/>
    <cellStyle name="Note 3 2 2 16 2" xfId="16957" xr:uid="{8E6F5501-DFF6-4F4C-A18C-D8F27A993FE6}"/>
    <cellStyle name="Note 3 2 2 16 3" xfId="19697" xr:uid="{C9EC25EA-10F3-4F05-B239-65009568319F}"/>
    <cellStyle name="Note 3 2 2 16 4" xfId="22371" xr:uid="{7B21A58D-DF6D-4096-8035-81F1E6C28820}"/>
    <cellStyle name="Note 3 2 2 16 5" xfId="25194" xr:uid="{AB5D43C4-CAF9-460B-99C9-52BC5732E42A}"/>
    <cellStyle name="Note 3 2 2 16 6" xfId="27762" xr:uid="{384610DB-391B-4B6E-8728-498B1C0066D9}"/>
    <cellStyle name="Note 3 2 2 16 7" xfId="30309" xr:uid="{DC5AEA50-75E0-43BB-955E-018D894D8CDC}"/>
    <cellStyle name="Note 3 2 2 16 8" xfId="32823" xr:uid="{9B081E90-89C0-4C36-9FE6-8C35AC497FE0}"/>
    <cellStyle name="Note 3 2 2 16 9" xfId="35223" xr:uid="{208D1EC0-2445-40E7-BA4E-8257D7026489}"/>
    <cellStyle name="Note 3 2 2 17" xfId="13976" xr:uid="{DBDFB869-5161-405D-9B0E-C761B665F895}"/>
    <cellStyle name="Note 3 2 2 17 10" xfId="37699" xr:uid="{2BF0A16D-E2EC-4359-9C78-E5BAB1478D3A}"/>
    <cellStyle name="Note 3 2 2 17 11" xfId="40192" xr:uid="{F3562E2E-9B53-4D91-8258-6C9A0E48B259}"/>
    <cellStyle name="Note 3 2 2 17 12" xfId="42839" xr:uid="{84A17D23-37EE-4894-B77E-4B78D3CBE1DF}"/>
    <cellStyle name="Note 3 2 2 17 2" xfId="16997" xr:uid="{FF318651-5894-46CD-B04E-CC11B795CED7}"/>
    <cellStyle name="Note 3 2 2 17 3" xfId="19737" xr:uid="{99762503-A3B6-45A6-984F-A41622DCE76B}"/>
    <cellStyle name="Note 3 2 2 17 4" xfId="22411" xr:uid="{A6494286-6728-4220-9E46-F8F7406F590B}"/>
    <cellStyle name="Note 3 2 2 17 5" xfId="25234" xr:uid="{EF9EB8CA-E750-431E-A0F4-D93F749091A3}"/>
    <cellStyle name="Note 3 2 2 17 6" xfId="27802" xr:uid="{145823D0-DAA3-4F05-8127-612F030FA924}"/>
    <cellStyle name="Note 3 2 2 17 7" xfId="30349" xr:uid="{58C0A309-FC81-446B-A963-D633AB5E3E69}"/>
    <cellStyle name="Note 3 2 2 17 8" xfId="32863" xr:uid="{6FF72EEB-69F6-4604-92F0-90D897305CAA}"/>
    <cellStyle name="Note 3 2 2 17 9" xfId="35263" xr:uid="{733C10AC-B0F9-4444-9A70-6698CD56B143}"/>
    <cellStyle name="Note 3 2 2 18" xfId="14077" xr:uid="{B2820BBC-2757-4F81-98EB-C72DEA1AB629}"/>
    <cellStyle name="Note 3 2 2 18 10" xfId="37800" xr:uid="{4CDCB95A-7EC2-45D6-9D45-0CFC0C6F417C}"/>
    <cellStyle name="Note 3 2 2 18 11" xfId="40293" xr:uid="{2117CEFC-E3EC-4768-BA4A-67C335EEE16A}"/>
    <cellStyle name="Note 3 2 2 18 12" xfId="42940" xr:uid="{08AD4EA4-496F-4C36-8D8C-94AD3F16BE6C}"/>
    <cellStyle name="Note 3 2 2 18 2" xfId="17098" xr:uid="{C2412F0A-349D-4B56-ADF2-850128AFC688}"/>
    <cellStyle name="Note 3 2 2 18 3" xfId="19838" xr:uid="{2C6C15FF-6C85-492A-9288-32AEC46D5507}"/>
    <cellStyle name="Note 3 2 2 18 4" xfId="22512" xr:uid="{202F4B37-22FE-4EE8-AB47-39AF4B9C878E}"/>
    <cellStyle name="Note 3 2 2 18 5" xfId="25335" xr:uid="{EE20BB6D-A78D-49AF-A67F-950D7F991DC9}"/>
    <cellStyle name="Note 3 2 2 18 6" xfId="27903" xr:uid="{35997555-A861-4193-A0F8-80C4B9F80EB2}"/>
    <cellStyle name="Note 3 2 2 18 7" xfId="30450" xr:uid="{DE63AB2A-CE1E-4F89-92AB-195D6B46D8A8}"/>
    <cellStyle name="Note 3 2 2 18 8" xfId="32964" xr:uid="{B5FF202D-8929-42FF-9C46-F9C35A2C4769}"/>
    <cellStyle name="Note 3 2 2 18 9" xfId="35364" xr:uid="{D39629F1-18DF-494D-B9D5-319E9BE8E1DA}"/>
    <cellStyle name="Note 3 2 2 19" xfId="14112" xr:uid="{BD11159A-3890-4FE4-B2B9-30675BB1569F}"/>
    <cellStyle name="Note 3 2 2 19 10" xfId="37835" xr:uid="{969EE635-3FA0-47DE-BFDD-AF9D1F4D5257}"/>
    <cellStyle name="Note 3 2 2 19 11" xfId="40328" xr:uid="{7474B712-1899-444D-9202-E2B74408FB3A}"/>
    <cellStyle name="Note 3 2 2 19 12" xfId="42975" xr:uid="{C6A24291-C65B-4B82-AB3E-77E4594B8F51}"/>
    <cellStyle name="Note 3 2 2 19 2" xfId="17133" xr:uid="{B8326C66-3258-4309-B256-BC3F7A424483}"/>
    <cellStyle name="Note 3 2 2 19 3" xfId="19873" xr:uid="{5A824022-A75C-42A9-8CA0-4E02F52A9442}"/>
    <cellStyle name="Note 3 2 2 19 4" xfId="22547" xr:uid="{51EAEA43-5B97-48BD-B460-B7B059245DA0}"/>
    <cellStyle name="Note 3 2 2 19 5" xfId="25370" xr:uid="{D6111F70-4DEB-43EB-B035-5F2BDB369302}"/>
    <cellStyle name="Note 3 2 2 19 6" xfId="27938" xr:uid="{6929DE31-D13F-4354-970A-2031E7EFF5B5}"/>
    <cellStyle name="Note 3 2 2 19 7" xfId="30485" xr:uid="{A5CF87C6-137F-40F7-B70D-9246886652F1}"/>
    <cellStyle name="Note 3 2 2 19 8" xfId="32999" xr:uid="{DCFB0DF1-C808-409F-AEDA-B0A81D2CF3DF}"/>
    <cellStyle name="Note 3 2 2 19 9" xfId="35399" xr:uid="{C3A7489C-1465-4782-829A-DA019B1645F4}"/>
    <cellStyle name="Note 3 2 2 2" xfId="9768" xr:uid="{00000000-0005-0000-0000-0000E1230000}"/>
    <cellStyle name="Note 3 2 2 2 10" xfId="13429" xr:uid="{33A7EC34-6ABA-4068-AFC8-5B471C41C404}"/>
    <cellStyle name="Note 3 2 2 2 10 10" xfId="37152" xr:uid="{B88F7ADB-C671-443F-A127-8F1B06B9B271}"/>
    <cellStyle name="Note 3 2 2 2 10 11" xfId="39645" xr:uid="{603247DC-CC52-4E74-9213-9D0317EE75A7}"/>
    <cellStyle name="Note 3 2 2 2 10 12" xfId="42292" xr:uid="{13C53114-1A30-4D98-8A21-DB11190080A6}"/>
    <cellStyle name="Note 3 2 2 2 10 2" xfId="16450" xr:uid="{D72022FF-B506-4D51-AF35-357AC528653A}"/>
    <cellStyle name="Note 3 2 2 2 10 3" xfId="19190" xr:uid="{CFF22E0D-3A11-42F1-863F-DD06EC523EC9}"/>
    <cellStyle name="Note 3 2 2 2 10 4" xfId="21864" xr:uid="{2D132FBB-40F7-4456-B635-DC6AD444DBB8}"/>
    <cellStyle name="Note 3 2 2 2 10 5" xfId="24687" xr:uid="{EE83EEE4-CB30-43E2-8ED5-CF44D59A44EE}"/>
    <cellStyle name="Note 3 2 2 2 10 6" xfId="27255" xr:uid="{64A8226B-ECC3-4E76-863C-88F07B0567F5}"/>
    <cellStyle name="Note 3 2 2 2 10 7" xfId="29802" xr:uid="{DC0D3F10-8890-437A-9C48-2898E1FB692A}"/>
    <cellStyle name="Note 3 2 2 2 10 8" xfId="32316" xr:uid="{A13D12C1-6B04-41A7-95F9-F1B3021F313C}"/>
    <cellStyle name="Note 3 2 2 2 10 9" xfId="34716" xr:uid="{9E955979-7D68-49A6-91FE-4E5BE2B6D866}"/>
    <cellStyle name="Note 3 2 2 2 11" xfId="13484" xr:uid="{E8D66034-CCAD-4A2C-97E4-2D2213B76496}"/>
    <cellStyle name="Note 3 2 2 2 11 10" xfId="37207" xr:uid="{32262B1C-ED6F-4B4E-9C2E-6900652A880D}"/>
    <cellStyle name="Note 3 2 2 2 11 11" xfId="39700" xr:uid="{221512D2-2A64-4BDE-BB6D-6CC1A8B26D1E}"/>
    <cellStyle name="Note 3 2 2 2 11 12" xfId="42347" xr:uid="{EA8C2E35-E92B-496C-875F-3A4973BC0BB6}"/>
    <cellStyle name="Note 3 2 2 2 11 2" xfId="16505" xr:uid="{F5E87DDB-21FF-4762-B034-BB87E5527FDB}"/>
    <cellStyle name="Note 3 2 2 2 11 3" xfId="19245" xr:uid="{290FA218-ABB6-4220-B535-8D7EE36D2CD8}"/>
    <cellStyle name="Note 3 2 2 2 11 4" xfId="21919" xr:uid="{8F40554A-07A0-42CD-9986-DEA2A2E12386}"/>
    <cellStyle name="Note 3 2 2 2 11 5" xfId="24742" xr:uid="{901ECA0D-6170-481B-886D-6F725F62D70F}"/>
    <cellStyle name="Note 3 2 2 2 11 6" xfId="27310" xr:uid="{D1BFF0D2-E0F3-480E-8987-FB9653CAE5DF}"/>
    <cellStyle name="Note 3 2 2 2 11 7" xfId="29857" xr:uid="{C2B12DE0-8877-4C96-97D3-7E7A09769A68}"/>
    <cellStyle name="Note 3 2 2 2 11 8" xfId="32371" xr:uid="{66DC1973-BE63-4D71-B8B7-B20353227088}"/>
    <cellStyle name="Note 3 2 2 2 11 9" xfId="34771" xr:uid="{FCE1EA70-A48A-4477-948A-F95711F081BF}"/>
    <cellStyle name="Note 3 2 2 2 12" xfId="13543" xr:uid="{5347CEF4-8339-435B-BE0B-6DFACC117C8F}"/>
    <cellStyle name="Note 3 2 2 2 12 10" xfId="37266" xr:uid="{A2E41716-4562-4012-9E88-6B39B5354310}"/>
    <cellStyle name="Note 3 2 2 2 12 11" xfId="39759" xr:uid="{2055E0BE-595C-45FC-BC2D-B24616F5AC9F}"/>
    <cellStyle name="Note 3 2 2 2 12 12" xfId="42406" xr:uid="{1D0B9E67-CB60-4B68-9FF6-7DB6BE70A234}"/>
    <cellStyle name="Note 3 2 2 2 12 2" xfId="16564" xr:uid="{210FAF19-D395-4521-83AB-CC5BCF5F6037}"/>
    <cellStyle name="Note 3 2 2 2 12 3" xfId="19304" xr:uid="{87BCBE1F-0E64-4778-84E6-F723A7AC73B7}"/>
    <cellStyle name="Note 3 2 2 2 12 4" xfId="21978" xr:uid="{3BD4559C-9D00-4592-993F-FDB09D939E30}"/>
    <cellStyle name="Note 3 2 2 2 12 5" xfId="24801" xr:uid="{6E8B5063-CC81-4AD7-AA91-8F517F1673DD}"/>
    <cellStyle name="Note 3 2 2 2 12 6" xfId="27369" xr:uid="{7D0AEEAA-944F-4C47-B07E-D242E1D984A2}"/>
    <cellStyle name="Note 3 2 2 2 12 7" xfId="29916" xr:uid="{379EAAEC-DD35-43DB-A0E9-68F5A3E06545}"/>
    <cellStyle name="Note 3 2 2 2 12 8" xfId="32430" xr:uid="{448B1198-B8C5-4FC2-B15C-4A1ECD284F77}"/>
    <cellStyle name="Note 3 2 2 2 12 9" xfId="34830" xr:uid="{F68BCC49-C305-4838-A202-76EB376C1E60}"/>
    <cellStyle name="Note 3 2 2 2 13" xfId="13590" xr:uid="{CC1800C3-FC5B-4F6B-9A95-FB67C8636A57}"/>
    <cellStyle name="Note 3 2 2 2 13 10" xfId="37313" xr:uid="{18784659-5E9B-4A7C-BDED-FCF9A4D1F396}"/>
    <cellStyle name="Note 3 2 2 2 13 11" xfId="39806" xr:uid="{12EF99A0-1C87-4960-B46A-72A7695066BE}"/>
    <cellStyle name="Note 3 2 2 2 13 12" xfId="42453" xr:uid="{F155512E-3C65-456B-AC85-4648F035A1F0}"/>
    <cellStyle name="Note 3 2 2 2 13 2" xfId="16611" xr:uid="{924A3DBD-39C3-4417-9533-76B5A2AFC257}"/>
    <cellStyle name="Note 3 2 2 2 13 3" xfId="19351" xr:uid="{471DF186-A93C-4E86-A443-2F97A3DE0188}"/>
    <cellStyle name="Note 3 2 2 2 13 4" xfId="22025" xr:uid="{3F67DA4A-46E0-4203-8580-6BC88690C53E}"/>
    <cellStyle name="Note 3 2 2 2 13 5" xfId="24848" xr:uid="{D066B320-60F3-420E-B660-EFBA7329EAD3}"/>
    <cellStyle name="Note 3 2 2 2 13 6" xfId="27416" xr:uid="{EF253945-767A-4DCF-860C-1B8E24CD790B}"/>
    <cellStyle name="Note 3 2 2 2 13 7" xfId="29963" xr:uid="{236BEA98-CF41-495A-8E51-0C6D4836CF3B}"/>
    <cellStyle name="Note 3 2 2 2 13 8" xfId="32477" xr:uid="{BA81D60A-4262-4EF5-B79A-8DE2EF9532B3}"/>
    <cellStyle name="Note 3 2 2 2 13 9" xfId="34877" xr:uid="{8C0DFB43-18BE-4667-8288-3CF70064419C}"/>
    <cellStyle name="Note 3 2 2 2 14" xfId="13669" xr:uid="{50F66DE2-D393-4782-9DDC-B9E76A4BB308}"/>
    <cellStyle name="Note 3 2 2 2 14 10" xfId="37392" xr:uid="{C2126A8F-C8A3-4BEF-B28C-94DD0E8709A6}"/>
    <cellStyle name="Note 3 2 2 2 14 11" xfId="39885" xr:uid="{0E3E5211-643C-4B20-BDDF-97AB38EADF57}"/>
    <cellStyle name="Note 3 2 2 2 14 12" xfId="42532" xr:uid="{A5BDF51E-3C87-40DE-920A-ED742DE2A1FA}"/>
    <cellStyle name="Note 3 2 2 2 14 2" xfId="16690" xr:uid="{6106B4C6-26CB-4A9B-A318-3BC0BCC64498}"/>
    <cellStyle name="Note 3 2 2 2 14 3" xfId="19430" xr:uid="{73BBC45B-80F0-400B-BB43-F5FA4A94B2D0}"/>
    <cellStyle name="Note 3 2 2 2 14 4" xfId="22104" xr:uid="{83430029-D892-45FF-AC92-520259EF1F1F}"/>
    <cellStyle name="Note 3 2 2 2 14 5" xfId="24927" xr:uid="{185847F7-4E20-4213-B5B0-4A22FD2E9999}"/>
    <cellStyle name="Note 3 2 2 2 14 6" xfId="27495" xr:uid="{E0FEC95D-71AF-487F-A4E2-C40EA9880747}"/>
    <cellStyle name="Note 3 2 2 2 14 7" xfId="30042" xr:uid="{8EFC8B9E-7136-4CEF-86A8-B79C90908EEE}"/>
    <cellStyle name="Note 3 2 2 2 14 8" xfId="32556" xr:uid="{0368BC9A-C8B7-482E-A52B-EE98210DE9A6}"/>
    <cellStyle name="Note 3 2 2 2 14 9" xfId="34956" xr:uid="{82245497-55A0-4F9C-9579-1F4DEE0727D2}"/>
    <cellStyle name="Note 3 2 2 2 15" xfId="13716" xr:uid="{06C5393A-8F94-465A-ACF3-472E8A221B1B}"/>
    <cellStyle name="Note 3 2 2 2 15 10" xfId="37439" xr:uid="{795FF752-8E29-4941-9302-C9DDC25D6B1A}"/>
    <cellStyle name="Note 3 2 2 2 15 11" xfId="39932" xr:uid="{ED801F73-B756-4239-AEC8-0BDF87A9AE5E}"/>
    <cellStyle name="Note 3 2 2 2 15 12" xfId="42579" xr:uid="{D3CA7542-1B4B-4A3C-BF1F-DC3110359701}"/>
    <cellStyle name="Note 3 2 2 2 15 2" xfId="16737" xr:uid="{8834B7E0-6B29-40AA-A476-28EDC5CE4940}"/>
    <cellStyle name="Note 3 2 2 2 15 3" xfId="19477" xr:uid="{B6A11A3A-7D02-477C-AA49-54B2F305D49C}"/>
    <cellStyle name="Note 3 2 2 2 15 4" xfId="22151" xr:uid="{A3C1E883-E69C-43B4-9630-4D60D4C2D748}"/>
    <cellStyle name="Note 3 2 2 2 15 5" xfId="24974" xr:uid="{6913771D-7189-4884-A3A2-48943B3ADE5E}"/>
    <cellStyle name="Note 3 2 2 2 15 6" xfId="27542" xr:uid="{E511A44B-6136-4454-AF5D-612BE94BFAAA}"/>
    <cellStyle name="Note 3 2 2 2 15 7" xfId="30089" xr:uid="{39244D71-2C65-4BC1-B211-2505750A6438}"/>
    <cellStyle name="Note 3 2 2 2 15 8" xfId="32603" xr:uid="{DCB27BEA-D8EB-4866-A190-64049F2B9EAB}"/>
    <cellStyle name="Note 3 2 2 2 15 9" xfId="35003" xr:uid="{5B5A9CB3-8FAA-47F1-890F-166B485BD8AC}"/>
    <cellStyle name="Note 3 2 2 2 16" xfId="13749" xr:uid="{F757E1E2-2CC7-4EB7-811E-7931C327333F}"/>
    <cellStyle name="Note 3 2 2 2 16 10" xfId="37472" xr:uid="{BE628887-D922-4971-9438-9D9C2FA86285}"/>
    <cellStyle name="Note 3 2 2 2 16 11" xfId="39965" xr:uid="{D92AA8A6-4C2F-43F2-852A-032614DE9C4D}"/>
    <cellStyle name="Note 3 2 2 2 16 12" xfId="42612" xr:uid="{6425930D-65C6-45B8-81CA-816DD27A856E}"/>
    <cellStyle name="Note 3 2 2 2 16 2" xfId="16770" xr:uid="{5AAFF7D5-3B54-4571-BFBA-68EC79FF5A69}"/>
    <cellStyle name="Note 3 2 2 2 16 3" xfId="19510" xr:uid="{2B3DEEAA-BDAD-4F83-97A4-A571E2A32D62}"/>
    <cellStyle name="Note 3 2 2 2 16 4" xfId="22184" xr:uid="{7AD80EB4-D130-44E3-90F9-0FA5C40AFDCA}"/>
    <cellStyle name="Note 3 2 2 2 16 5" xfId="25007" xr:uid="{A299A3EC-786D-4BC9-8801-48B32D5D921A}"/>
    <cellStyle name="Note 3 2 2 2 16 6" xfId="27575" xr:uid="{494C458D-50BF-4E18-ACD1-A57C42E9DF39}"/>
    <cellStyle name="Note 3 2 2 2 16 7" xfId="30122" xr:uid="{05698D7B-EF04-4876-89EA-4EF51CA2A0B0}"/>
    <cellStyle name="Note 3 2 2 2 16 8" xfId="32636" xr:uid="{FC794CE8-87EC-4AC5-96DD-8B8ACCDC5150}"/>
    <cellStyle name="Note 3 2 2 2 16 9" xfId="35036" xr:uid="{DCB6F4A3-6C04-4CBF-B0DB-9EF42B7173DA}"/>
    <cellStyle name="Note 3 2 2 2 17" xfId="13810" xr:uid="{F995D4FF-F5B4-4020-B986-C0C7166F18D5}"/>
    <cellStyle name="Note 3 2 2 2 17 10" xfId="37533" xr:uid="{5E10C0D8-9F37-4D52-92E3-3E4C04183FA4}"/>
    <cellStyle name="Note 3 2 2 2 17 11" xfId="40026" xr:uid="{19C30D14-7089-494F-A96E-655557C92013}"/>
    <cellStyle name="Note 3 2 2 2 17 12" xfId="42673" xr:uid="{624E2287-345E-4B43-A089-523B5630A211}"/>
    <cellStyle name="Note 3 2 2 2 17 2" xfId="16831" xr:uid="{9299EB76-C820-4CBF-8EEA-85906B679A33}"/>
    <cellStyle name="Note 3 2 2 2 17 3" xfId="19571" xr:uid="{307D8DF9-7898-4C21-BA63-D97E985808CA}"/>
    <cellStyle name="Note 3 2 2 2 17 4" xfId="22245" xr:uid="{82599A25-89FE-4209-8376-A1A89BFE6764}"/>
    <cellStyle name="Note 3 2 2 2 17 5" xfId="25068" xr:uid="{D7387E34-5E42-44F8-B947-A06DA874C10E}"/>
    <cellStyle name="Note 3 2 2 2 17 6" xfId="27636" xr:uid="{D135E5F3-4713-43C3-8A51-2444A1AE8C70}"/>
    <cellStyle name="Note 3 2 2 2 17 7" xfId="30183" xr:uid="{B5DD4A05-C085-475F-8FF3-A2B52DEE5C5D}"/>
    <cellStyle name="Note 3 2 2 2 17 8" xfId="32697" xr:uid="{405278E5-6DD6-4EC2-8670-BF692CD98109}"/>
    <cellStyle name="Note 3 2 2 2 17 9" xfId="35097" xr:uid="{85290E04-78AF-4197-8B79-5D7A149F7F94}"/>
    <cellStyle name="Note 3 2 2 2 18" xfId="13881" xr:uid="{652D4059-D442-49C2-A0E4-ED839FB08112}"/>
    <cellStyle name="Note 3 2 2 2 18 10" xfId="37604" xr:uid="{A0BFE7F9-6683-49AD-8F65-2A0C96A0E5E3}"/>
    <cellStyle name="Note 3 2 2 2 18 11" xfId="40097" xr:uid="{BC49EAF4-AFFD-49F1-AFFB-0B177EFD7719}"/>
    <cellStyle name="Note 3 2 2 2 18 12" xfId="42744" xr:uid="{DC3DA0C1-B97C-466B-8DD7-B0D4952D0E77}"/>
    <cellStyle name="Note 3 2 2 2 18 2" xfId="16902" xr:uid="{E75E729F-9CCE-4029-AC63-6085885AC619}"/>
    <cellStyle name="Note 3 2 2 2 18 3" xfId="19642" xr:uid="{790FD984-9B30-4103-9C18-F81C9B4C9008}"/>
    <cellStyle name="Note 3 2 2 2 18 4" xfId="22316" xr:uid="{B6C2D121-2005-4366-804B-9E3E195D8236}"/>
    <cellStyle name="Note 3 2 2 2 18 5" xfId="25139" xr:uid="{5DBE4FC1-BDC5-4ECE-88CB-BFE9688F13E0}"/>
    <cellStyle name="Note 3 2 2 2 18 6" xfId="27707" xr:uid="{07FC299B-30CE-47F3-8E44-443E2BB368FA}"/>
    <cellStyle name="Note 3 2 2 2 18 7" xfId="30254" xr:uid="{6F89A697-8108-475B-AA6A-B75E88551AD2}"/>
    <cellStyle name="Note 3 2 2 2 18 8" xfId="32768" xr:uid="{02EAB77F-690F-4BAF-BCFF-A31CCF1204A2}"/>
    <cellStyle name="Note 3 2 2 2 18 9" xfId="35168" xr:uid="{80FDE3E0-75E9-4893-A0D4-8F571E0E0C30}"/>
    <cellStyle name="Note 3 2 2 2 19" xfId="13921" xr:uid="{2C5B3E6C-4E60-401F-897C-8721C8E9BBD6}"/>
    <cellStyle name="Note 3 2 2 2 19 10" xfId="37644" xr:uid="{C85F3443-720D-442B-9C8B-397AE564E4CE}"/>
    <cellStyle name="Note 3 2 2 2 19 11" xfId="40137" xr:uid="{04F95BAD-5E36-459D-A12F-86F4746D2724}"/>
    <cellStyle name="Note 3 2 2 2 19 12" xfId="42784" xr:uid="{DAC15431-035E-414D-98B9-2B4FAA29A7BA}"/>
    <cellStyle name="Note 3 2 2 2 19 2" xfId="16942" xr:uid="{96930B23-1F69-4B42-A662-9F37539D5F65}"/>
    <cellStyle name="Note 3 2 2 2 19 3" xfId="19682" xr:uid="{404BE455-C01B-4402-BD7C-DA6EC6B1A0AE}"/>
    <cellStyle name="Note 3 2 2 2 19 4" xfId="22356" xr:uid="{C0EFFE26-1C87-48BB-B4C3-FE525C725FBF}"/>
    <cellStyle name="Note 3 2 2 2 19 5" xfId="25179" xr:uid="{1ECDE00C-D72E-4EAE-BCAB-DADC4820175A}"/>
    <cellStyle name="Note 3 2 2 2 19 6" xfId="27747" xr:uid="{2D4190AC-F393-48B8-A361-ACB4FC5B8F4E}"/>
    <cellStyle name="Note 3 2 2 2 19 7" xfId="30294" xr:uid="{2C7229E0-929B-4415-BC2F-337124F53281}"/>
    <cellStyle name="Note 3 2 2 2 19 8" xfId="32808" xr:uid="{C2A83148-D846-45A4-A0C3-3C539DD9FBA0}"/>
    <cellStyle name="Note 3 2 2 2 19 9" xfId="35208" xr:uid="{612C61D3-8866-4E2D-BB7B-8E875596C417}"/>
    <cellStyle name="Note 3 2 2 2 2" xfId="11812" xr:uid="{FBF81561-C9E4-49F9-91CA-8484F8A5651F}"/>
    <cellStyle name="Note 3 2 2 2 2 10" xfId="35746" xr:uid="{61615CE3-B564-455B-B780-B6052B8B0775}"/>
    <cellStyle name="Note 3 2 2 2 2 11" xfId="38188" xr:uid="{088EE5D1-6F86-4EB9-99AD-B73DA45BD3E3}"/>
    <cellStyle name="Note 3 2 2 2 2 12" xfId="40784" xr:uid="{21666DE2-F98C-4919-9087-3A727377AAE7}"/>
    <cellStyle name="Note 3 2 2 2 2 2" xfId="14865" xr:uid="{9E4F34C3-8B79-45D9-9CA3-98902DEB9DEB}"/>
    <cellStyle name="Note 3 2 2 2 2 3" xfId="17639" xr:uid="{E1821AF5-C761-4CA1-B1F8-44BDE587F398}"/>
    <cellStyle name="Note 3 2 2 2 2 4" xfId="20262" xr:uid="{13555AD8-FD5A-452F-A148-E85EE2D70E86}"/>
    <cellStyle name="Note 3 2 2 2 2 5" xfId="23121" xr:uid="{556C1262-69E0-4CD8-90DE-D77AC903BD6A}"/>
    <cellStyle name="Note 3 2 2 2 2 6" xfId="25680" xr:uid="{C8C2C6C7-EA89-4CB3-B3C3-DD898AEB3F5C}"/>
    <cellStyle name="Note 3 2 2 2 2 7" xfId="28281" xr:uid="{BB93F6AE-FC87-4402-9FFB-B98767CA7D9E}"/>
    <cellStyle name="Note 3 2 2 2 2 8" xfId="30956" xr:uid="{4734152B-7D33-447F-8C21-B9651446485D}"/>
    <cellStyle name="Note 3 2 2 2 2 9" xfId="33355" xr:uid="{8D3F3502-50A7-456C-B17F-21A0AC868D6F}"/>
    <cellStyle name="Note 3 2 2 2 20" xfId="14019" xr:uid="{79A4B42E-B005-479F-9547-E2994E79AD13}"/>
    <cellStyle name="Note 3 2 2 2 20 10" xfId="37742" xr:uid="{2D8D31F6-D376-42D1-B351-45F3DCAF2606}"/>
    <cellStyle name="Note 3 2 2 2 20 11" xfId="40235" xr:uid="{EBF49F50-0F27-41A4-9159-8449F735082F}"/>
    <cellStyle name="Note 3 2 2 2 20 12" xfId="42882" xr:uid="{A21324BC-C330-4BC1-8030-39A97A188C44}"/>
    <cellStyle name="Note 3 2 2 2 20 2" xfId="17040" xr:uid="{F8D32DBA-2B56-4EB5-A371-ACDAA8C798E2}"/>
    <cellStyle name="Note 3 2 2 2 20 3" xfId="19780" xr:uid="{C1D87B2D-A577-4C7B-A312-5C5A291D4136}"/>
    <cellStyle name="Note 3 2 2 2 20 4" xfId="22454" xr:uid="{95272F92-8AB3-4471-B79F-F5B54C6B9BE0}"/>
    <cellStyle name="Note 3 2 2 2 20 5" xfId="25277" xr:uid="{6F4139B2-EE5C-4AEE-A3D9-1DFA331759CA}"/>
    <cellStyle name="Note 3 2 2 2 20 6" xfId="27845" xr:uid="{D66C98A7-B225-408B-A8F0-9B107D514187}"/>
    <cellStyle name="Note 3 2 2 2 20 7" xfId="30392" xr:uid="{46B4EBC1-2FC1-4712-84B5-EC92A32DD132}"/>
    <cellStyle name="Note 3 2 2 2 20 8" xfId="32906" xr:uid="{34DE17E7-57F9-4044-BF91-B19ECA40A555}"/>
    <cellStyle name="Note 3 2 2 2 20 9" xfId="35306" xr:uid="{9F8DE11D-DD76-49C1-AA57-50DD9FC14262}"/>
    <cellStyle name="Note 3 2 2 2 21" xfId="14047" xr:uid="{E5536C9D-C232-4D36-8429-C094004E47CF}"/>
    <cellStyle name="Note 3 2 2 2 21 10" xfId="37770" xr:uid="{7E42AF45-132D-43F5-8CD6-567ABC96B67E}"/>
    <cellStyle name="Note 3 2 2 2 21 11" xfId="40263" xr:uid="{AC4946CA-5374-42D3-9DD1-4DF93BEDD075}"/>
    <cellStyle name="Note 3 2 2 2 21 12" xfId="42910" xr:uid="{591F9481-1FE4-4251-BD99-5F1628573E8F}"/>
    <cellStyle name="Note 3 2 2 2 21 2" xfId="17068" xr:uid="{E664BE6F-97A3-44C1-8F95-09B3C23B6622}"/>
    <cellStyle name="Note 3 2 2 2 21 3" xfId="19808" xr:uid="{FEDCC67F-AF1F-46F4-A5D2-75F65B11024C}"/>
    <cellStyle name="Note 3 2 2 2 21 4" xfId="22482" xr:uid="{E4E137E8-989E-4CE6-B680-0F90C7F3CA8C}"/>
    <cellStyle name="Note 3 2 2 2 21 5" xfId="25305" xr:uid="{2E1E3EE6-59E7-41BB-967F-0F3A956A2647}"/>
    <cellStyle name="Note 3 2 2 2 21 6" xfId="27873" xr:uid="{03C2DE86-2BA6-4EC4-A80C-D8CC439D87FB}"/>
    <cellStyle name="Note 3 2 2 2 21 7" xfId="30420" xr:uid="{4B023D31-9D9F-47BA-AF67-9D7EA3D082DF}"/>
    <cellStyle name="Note 3 2 2 2 21 8" xfId="32934" xr:uid="{D3EF15EC-2973-437D-85A6-C1713D3B1E2A}"/>
    <cellStyle name="Note 3 2 2 2 21 9" xfId="35334" xr:uid="{97E8FDEE-45B8-43CE-AD44-7FF3200B2F87}"/>
    <cellStyle name="Note 3 2 2 2 22" xfId="14104" xr:uid="{C77817DF-D03D-4259-89B8-347CC95F317E}"/>
    <cellStyle name="Note 3 2 2 2 22 10" xfId="37827" xr:uid="{D428BC95-373E-41C6-9146-1816FC3B61B3}"/>
    <cellStyle name="Note 3 2 2 2 22 11" xfId="40320" xr:uid="{59010458-0A48-4BC4-9BA1-39920829C490}"/>
    <cellStyle name="Note 3 2 2 2 22 12" xfId="42967" xr:uid="{76F47DC1-5A2D-4ECF-98A5-1EAB8D7A2FC4}"/>
    <cellStyle name="Note 3 2 2 2 22 2" xfId="17125" xr:uid="{468778D3-D18A-4DDB-A1B9-57A1033AA851}"/>
    <cellStyle name="Note 3 2 2 2 22 3" xfId="19865" xr:uid="{FB3DDE04-1A48-404C-ACE8-D6506C8727B4}"/>
    <cellStyle name="Note 3 2 2 2 22 4" xfId="22539" xr:uid="{D23DD8BD-41D6-4A5C-82F2-2AD97F2F1336}"/>
    <cellStyle name="Note 3 2 2 2 22 5" xfId="25362" xr:uid="{E9240B6C-9667-4874-8BE8-73C53A3A5F8B}"/>
    <cellStyle name="Note 3 2 2 2 22 6" xfId="27930" xr:uid="{F6A88976-C4BA-4E88-9C82-BA24DF728BC5}"/>
    <cellStyle name="Note 3 2 2 2 22 7" xfId="30477" xr:uid="{4324BA1E-3133-4B94-81C1-F911F2164752}"/>
    <cellStyle name="Note 3 2 2 2 22 8" xfId="32991" xr:uid="{4C715BDD-E011-4F8A-849C-0386A431C827}"/>
    <cellStyle name="Note 3 2 2 2 22 9" xfId="35391" xr:uid="{AF8AD5BF-01A6-4064-8EB3-58A4598C5A90}"/>
    <cellStyle name="Note 3 2 2 2 23" xfId="14167" xr:uid="{049F7F21-B535-46C8-9653-BB1825CE2A47}"/>
    <cellStyle name="Note 3 2 2 2 23 10" xfId="37890" xr:uid="{A9505CDC-7A77-445E-806E-BDC14EB98B83}"/>
    <cellStyle name="Note 3 2 2 2 23 11" xfId="40383" xr:uid="{92FC865F-147C-45BD-9002-3915D854D5FB}"/>
    <cellStyle name="Note 3 2 2 2 23 12" xfId="43030" xr:uid="{8454F83D-4559-4D9E-8FF3-6F0AEEDA61CF}"/>
    <cellStyle name="Note 3 2 2 2 23 2" xfId="17188" xr:uid="{36262394-6253-405E-AE5A-589DCC906243}"/>
    <cellStyle name="Note 3 2 2 2 23 3" xfId="19928" xr:uid="{B5886FDD-770B-4952-BBA7-33FFF29C9E84}"/>
    <cellStyle name="Note 3 2 2 2 23 4" xfId="22602" xr:uid="{BB29DD66-511C-4862-800D-A190BEDADD96}"/>
    <cellStyle name="Note 3 2 2 2 23 5" xfId="25425" xr:uid="{AFD2C74B-D0FE-49B6-98A4-6EDE8598F8A4}"/>
    <cellStyle name="Note 3 2 2 2 23 6" xfId="27993" xr:uid="{B3CD46E8-FF78-40CD-9F58-0A345FA40F26}"/>
    <cellStyle name="Note 3 2 2 2 23 7" xfId="30540" xr:uid="{1AAB8CB8-93F5-4261-BABC-3F120C23782B}"/>
    <cellStyle name="Note 3 2 2 2 23 8" xfId="33054" xr:uid="{B240E5FC-1351-41C8-9AEC-D58FD9790D34}"/>
    <cellStyle name="Note 3 2 2 2 23 9" xfId="35454" xr:uid="{A2483C6B-CFEF-4150-9CCD-E9E7101B1905}"/>
    <cellStyle name="Note 3 2 2 2 24" xfId="14213" xr:uid="{0FDCE92A-76AB-4AB4-BAB1-29B394E6BFD4}"/>
    <cellStyle name="Note 3 2 2 2 24 10" xfId="37936" xr:uid="{3E477D33-6C79-4DA7-BA8A-E8F16135CCF0}"/>
    <cellStyle name="Note 3 2 2 2 24 11" xfId="40429" xr:uid="{7D2ED20F-F38A-4CA1-9742-2EA8C9E94439}"/>
    <cellStyle name="Note 3 2 2 2 24 12" xfId="43076" xr:uid="{41AABF50-7575-474D-86F8-745515ECF250}"/>
    <cellStyle name="Note 3 2 2 2 24 2" xfId="17234" xr:uid="{12109ECB-0D66-40A3-9E5E-F6A5B76979D9}"/>
    <cellStyle name="Note 3 2 2 2 24 3" xfId="19974" xr:uid="{EBE05167-2E06-438A-8C64-05B3389A230E}"/>
    <cellStyle name="Note 3 2 2 2 24 4" xfId="22648" xr:uid="{C78B0B5E-B6BC-41C1-801A-82B1EE4631DF}"/>
    <cellStyle name="Note 3 2 2 2 24 5" xfId="25471" xr:uid="{D6D9CE58-E0E2-432C-AEF8-0FE37E7E2FEF}"/>
    <cellStyle name="Note 3 2 2 2 24 6" xfId="28039" xr:uid="{6B7D9A70-5634-49D1-8E8B-81140768D7DF}"/>
    <cellStyle name="Note 3 2 2 2 24 7" xfId="30586" xr:uid="{838D6B23-D02C-4ADA-BBDE-5F1F6B07B44A}"/>
    <cellStyle name="Note 3 2 2 2 24 8" xfId="33100" xr:uid="{CD768CE9-A57D-4BAC-B037-566B8CDFFED9}"/>
    <cellStyle name="Note 3 2 2 2 24 9" xfId="35500" xr:uid="{05CE278D-FE94-451C-839A-0A54EB720869}"/>
    <cellStyle name="Note 3 2 2 2 25" xfId="14276" xr:uid="{6B86F04A-DAA2-497A-83F8-4D8DB83E8100}"/>
    <cellStyle name="Note 3 2 2 2 25 10" xfId="37988" xr:uid="{80D5E366-D35D-4C87-9D40-6B968C12C20A}"/>
    <cellStyle name="Note 3 2 2 2 25 11" xfId="40480" xr:uid="{F0DB42E0-95E0-422C-93A6-3DAFE0D2EE02}"/>
    <cellStyle name="Note 3 2 2 2 25 12" xfId="43128" xr:uid="{43D45495-AEDE-4345-B915-BA31A415DB8C}"/>
    <cellStyle name="Note 3 2 2 2 25 2" xfId="17297" xr:uid="{925A849C-DD98-4FC2-A275-E91BE56F2E13}"/>
    <cellStyle name="Note 3 2 2 2 25 3" xfId="20036" xr:uid="{31A54584-BB03-4957-85C1-F27394BA1FBD}"/>
    <cellStyle name="Note 3 2 2 2 25 4" xfId="22709" xr:uid="{83B56B81-498D-4436-A843-A4D0151DF919}"/>
    <cellStyle name="Note 3 2 2 2 25 5" xfId="25523" xr:uid="{30F80DBD-9B0C-45F1-81CD-4DBC0A3D20A5}"/>
    <cellStyle name="Note 3 2 2 2 25 6" xfId="28092" xr:uid="{8516F81C-3284-4D00-A3CD-904C0A1F9AAC}"/>
    <cellStyle name="Note 3 2 2 2 25 7" xfId="30638" xr:uid="{3403C478-C699-4DFE-A7B8-78960BE2B35C}"/>
    <cellStyle name="Note 3 2 2 2 25 8" xfId="33152" xr:uid="{62558295-C84F-427F-B0F7-D1CCA2AC410A}"/>
    <cellStyle name="Note 3 2 2 2 25 9" xfId="35551" xr:uid="{EA4CB73B-434F-49E3-B397-BE8E103566E6}"/>
    <cellStyle name="Note 3 2 2 2 3" xfId="11841" xr:uid="{1DE1F854-571F-4D4E-A7AC-93B2971911B5}"/>
    <cellStyle name="Note 3 2 2 2 3 10" xfId="35775" xr:uid="{6311B161-C14A-4441-A27E-44328F9E6ADE}"/>
    <cellStyle name="Note 3 2 2 2 3 11" xfId="38217" xr:uid="{64B73406-0E92-4DF5-91A0-777246EFCD1C}"/>
    <cellStyle name="Note 3 2 2 2 3 12" xfId="40813" xr:uid="{FB51BA53-8E50-4942-9ADD-9D78878EC59C}"/>
    <cellStyle name="Note 3 2 2 2 3 2" xfId="14894" xr:uid="{B37409C1-165C-4E63-91C2-960A7496A6FE}"/>
    <cellStyle name="Note 3 2 2 2 3 3" xfId="17668" xr:uid="{E88A9862-69AD-4072-9CAB-848827B3E101}"/>
    <cellStyle name="Note 3 2 2 2 3 4" xfId="20291" xr:uid="{2B9E5522-9DBE-4971-B995-7E564F8347BC}"/>
    <cellStyle name="Note 3 2 2 2 3 5" xfId="23150" xr:uid="{08E83625-EBB2-4E9A-9D7B-AE55D668320A}"/>
    <cellStyle name="Note 3 2 2 2 3 6" xfId="25709" xr:uid="{6ED1019D-3FB9-48EF-8913-B88DAE4D7B3D}"/>
    <cellStyle name="Note 3 2 2 2 3 7" xfId="28310" xr:uid="{702ED3C8-05AA-4FD9-9F8E-A3B33165905C}"/>
    <cellStyle name="Note 3 2 2 2 3 8" xfId="30985" xr:uid="{FD40038B-CFD0-4301-B6A3-54F49D80F2AC}"/>
    <cellStyle name="Note 3 2 2 2 3 9" xfId="33384" xr:uid="{B6519873-F59D-4B16-BF60-6D34204D4079}"/>
    <cellStyle name="Note 3 2 2 2 4" xfId="11872" xr:uid="{10821246-CF11-46EE-BB22-0DF434AADE0D}"/>
    <cellStyle name="Note 3 2 2 2 4 10" xfId="35804" xr:uid="{A5D4AEB0-20A6-4971-992C-9C651A69B1D0}"/>
    <cellStyle name="Note 3 2 2 2 4 11" xfId="38246" xr:uid="{5E056E91-2B42-4DCF-A578-158DFA39C0DD}"/>
    <cellStyle name="Note 3 2 2 2 4 12" xfId="40842" xr:uid="{7A901131-E8FB-4FF5-8BAC-61A7A3059BEA}"/>
    <cellStyle name="Note 3 2 2 2 4 2" xfId="14925" xr:uid="{D3A657E7-9CC0-48E0-9F51-B101091CFDDD}"/>
    <cellStyle name="Note 3 2 2 2 4 3" xfId="17698" xr:uid="{F20EEB6E-C444-4258-A920-EDBF5ADBA6B9}"/>
    <cellStyle name="Note 3 2 2 2 4 4" xfId="20321" xr:uid="{F6BC3CEB-C0AF-4A0F-9D6A-A6498894A943}"/>
    <cellStyle name="Note 3 2 2 2 4 5" xfId="23181" xr:uid="{20EE22E2-1032-46B9-B5B2-5FB847E60A9D}"/>
    <cellStyle name="Note 3 2 2 2 4 6" xfId="25738" xr:uid="{0364FC69-EEA9-4861-84E1-21F6F0E64A23}"/>
    <cellStyle name="Note 3 2 2 2 4 7" xfId="28339" xr:uid="{3B827396-DB91-47F3-AE13-522068476406}"/>
    <cellStyle name="Note 3 2 2 2 4 8" xfId="31014" xr:uid="{F86C494F-AE9A-4F50-9EEB-54F79502F565}"/>
    <cellStyle name="Note 3 2 2 2 4 9" xfId="33413" xr:uid="{AD7338F2-67AE-4A85-A884-C8EAD1A90D5A}"/>
    <cellStyle name="Note 3 2 2 2 5" xfId="11710" xr:uid="{275C7030-35CE-43D0-BD98-49905EC9A351}"/>
    <cellStyle name="Note 3 2 2 2 5 10" xfId="35656" xr:uid="{39E5A436-BB7A-4AAD-950F-B11590781336}"/>
    <cellStyle name="Note 3 2 2 2 5 11" xfId="38090" xr:uid="{B8DD2C67-265B-4223-94E5-A7BA27BB7BAD}"/>
    <cellStyle name="Note 3 2 2 2 5 12" xfId="40682" xr:uid="{B512EFE1-FC43-4CEC-B05E-A0EC6B79A540}"/>
    <cellStyle name="Note 3 2 2 2 5 2" xfId="14763" xr:uid="{EC2152A7-3160-4C43-B147-EDFB833D5A6B}"/>
    <cellStyle name="Note 3 2 2 2 5 3" xfId="17537" xr:uid="{0AC622D3-D405-48CB-B230-4A204766B5B5}"/>
    <cellStyle name="Note 3 2 2 2 5 4" xfId="20160" xr:uid="{B38BD887-E254-4234-85EE-BDC32A01027D}"/>
    <cellStyle name="Note 3 2 2 2 5 5" xfId="23020" xr:uid="{144C82E3-5ABD-4744-8678-749FC1989C4E}"/>
    <cellStyle name="Note 3 2 2 2 5 6" xfId="25578" xr:uid="{8400A270-0E61-48C5-A6B3-607EC4688455}"/>
    <cellStyle name="Note 3 2 2 2 5 7" xfId="28183" xr:uid="{E516128F-3524-4D13-9E97-04C80FF82CF4}"/>
    <cellStyle name="Note 3 2 2 2 5 8" xfId="30854" xr:uid="{B3DBB0CB-3196-45C4-93A3-0F836DC3DA0F}"/>
    <cellStyle name="Note 3 2 2 2 5 9" xfId="33253" xr:uid="{422B86B5-8935-4425-9445-0C06F5E0A4E3}"/>
    <cellStyle name="Note 3 2 2 2 6" xfId="11946" xr:uid="{572BE458-A071-4E04-B967-98818B6B7C02}"/>
    <cellStyle name="Note 3 2 2 2 6 10" xfId="35878" xr:uid="{90A0C08C-28BD-4677-AAC7-FF17E0327D94}"/>
    <cellStyle name="Note 3 2 2 2 6 11" xfId="38320" xr:uid="{BCD49E56-A566-468C-89BC-CEE0DBF5EF3D}"/>
    <cellStyle name="Note 3 2 2 2 6 12" xfId="40916" xr:uid="{0DEBCC55-C322-4ECD-94B4-68325BC9A78A}"/>
    <cellStyle name="Note 3 2 2 2 6 2" xfId="14999" xr:uid="{217B855C-1BD6-47CD-BE07-C056FA75AA0B}"/>
    <cellStyle name="Note 3 2 2 2 6 3" xfId="17772" xr:uid="{5EB0418F-9C2D-4368-A3E4-FF58A8BAB3B4}"/>
    <cellStyle name="Note 3 2 2 2 6 4" xfId="20395" xr:uid="{F2789AA7-98DC-4473-82B5-9B5390028C63}"/>
    <cellStyle name="Note 3 2 2 2 6 5" xfId="23255" xr:uid="{47B8C1EC-DC5E-462D-94A4-E988F420E6EC}"/>
    <cellStyle name="Note 3 2 2 2 6 6" xfId="25812" xr:uid="{073CF8B6-281F-4855-A2DA-78B4B99A004A}"/>
    <cellStyle name="Note 3 2 2 2 6 7" xfId="28413" xr:uid="{B572896C-2DB2-4794-BC5F-AFC69FF426B6}"/>
    <cellStyle name="Note 3 2 2 2 6 8" xfId="31088" xr:uid="{87C76223-9888-407C-BEF4-0FD4E2DB21ED}"/>
    <cellStyle name="Note 3 2 2 2 6 9" xfId="33487" xr:uid="{E93197EC-3288-4A66-8CFE-CF01D336A10A}"/>
    <cellStyle name="Note 3 2 2 2 7" xfId="11995" xr:uid="{753AB01B-1D3C-4341-A1CE-4833C7795BCB}"/>
    <cellStyle name="Note 3 2 2 2 7 10" xfId="35927" xr:uid="{6A5C0FC5-2E8D-489B-B03C-7DFD7A86A96E}"/>
    <cellStyle name="Note 3 2 2 2 7 11" xfId="38369" xr:uid="{20217471-3E38-4282-A28D-0CF773F25ABA}"/>
    <cellStyle name="Note 3 2 2 2 7 12" xfId="40965" xr:uid="{9B2C710A-E041-4E6F-98F7-D76BACD45FFD}"/>
    <cellStyle name="Note 3 2 2 2 7 2" xfId="15048" xr:uid="{8B2DAED2-328B-4A86-A2A6-EC459511594C}"/>
    <cellStyle name="Note 3 2 2 2 7 3" xfId="17821" xr:uid="{ECE96419-D5D6-4645-B7AF-E11CA79B714E}"/>
    <cellStyle name="Note 3 2 2 2 7 4" xfId="20444" xr:uid="{47382E03-8396-4B08-882D-D44B0E7E9410}"/>
    <cellStyle name="Note 3 2 2 2 7 5" xfId="23304" xr:uid="{83076E7F-2EB7-433A-9F77-21766C909773}"/>
    <cellStyle name="Note 3 2 2 2 7 6" xfId="25861" xr:uid="{17D75C62-B8D6-4E84-9525-EAE477F5548A}"/>
    <cellStyle name="Note 3 2 2 2 7 7" xfId="28462" xr:uid="{93F4D1E1-56D8-49A4-AF9A-143561C9051E}"/>
    <cellStyle name="Note 3 2 2 2 7 8" xfId="31137" xr:uid="{6111A861-2DF3-4E54-B1E2-82E68636D617}"/>
    <cellStyle name="Note 3 2 2 2 7 9" xfId="33536" xr:uid="{9C2722BC-01AB-4FDF-855C-720A4FE781A3}"/>
    <cellStyle name="Note 3 2 2 2 8" xfId="12022" xr:uid="{CA377444-0F53-4CAC-8A12-C54CD381643D}"/>
    <cellStyle name="Note 3 2 2 2 8 10" xfId="35954" xr:uid="{901CDFEC-C19B-4E9F-A526-5E12785EC216}"/>
    <cellStyle name="Note 3 2 2 2 8 11" xfId="38396" xr:uid="{711DA511-0BDC-4F41-ACD3-FC88AF314BF4}"/>
    <cellStyle name="Note 3 2 2 2 8 12" xfId="40992" xr:uid="{1BA09D71-ADD5-4640-A103-429D286F405E}"/>
    <cellStyle name="Note 3 2 2 2 8 2" xfId="15075" xr:uid="{F7960ECC-6E08-44E8-87EC-0B2B82DEF810}"/>
    <cellStyle name="Note 3 2 2 2 8 3" xfId="17848" xr:uid="{EC8D961D-548F-47BB-91B7-34421B1A5691}"/>
    <cellStyle name="Note 3 2 2 2 8 4" xfId="20471" xr:uid="{E0539DD6-5209-4D3A-842E-C9027731E2BE}"/>
    <cellStyle name="Note 3 2 2 2 8 5" xfId="23331" xr:uid="{5329B27A-A956-48E0-BFA5-963A01B0B32B}"/>
    <cellStyle name="Note 3 2 2 2 8 6" xfId="25888" xr:uid="{3E52D6DA-70A4-47BF-878F-67C820AB9969}"/>
    <cellStyle name="Note 3 2 2 2 8 7" xfId="28489" xr:uid="{5C53D1B6-6541-4CA0-B85C-5BCB959749DE}"/>
    <cellStyle name="Note 3 2 2 2 8 8" xfId="31164" xr:uid="{C80E4220-5499-45CE-B2DE-C5C61BF70A1C}"/>
    <cellStyle name="Note 3 2 2 2 8 9" xfId="33563" xr:uid="{F0C68351-2DCE-4584-BDAC-4470983E615C}"/>
    <cellStyle name="Note 3 2 2 2 9" xfId="13403" xr:uid="{B88E8054-31AB-426D-94AA-67368C23A326}"/>
    <cellStyle name="Note 3 2 2 2 9 10" xfId="37126" xr:uid="{32AA805D-4BBD-460B-A0E0-54B1824F53ED}"/>
    <cellStyle name="Note 3 2 2 2 9 11" xfId="39619" xr:uid="{2246D371-5878-4CD4-B146-1D5A58E5EA54}"/>
    <cellStyle name="Note 3 2 2 2 9 12" xfId="42266" xr:uid="{76C2AEA7-2803-46DD-B1DA-DA0427C3BAF8}"/>
    <cellStyle name="Note 3 2 2 2 9 2" xfId="16424" xr:uid="{E0532821-9649-4A4E-BD32-7C6A95CD9EDE}"/>
    <cellStyle name="Note 3 2 2 2 9 3" xfId="19164" xr:uid="{07AFC528-1C04-40D6-808E-7DC31C0B340B}"/>
    <cellStyle name="Note 3 2 2 2 9 4" xfId="21838" xr:uid="{C061CDB6-F52C-4420-8120-192FAA70E626}"/>
    <cellStyle name="Note 3 2 2 2 9 5" xfId="24661" xr:uid="{2CADAE4A-8482-4E75-A5AF-8731C7912712}"/>
    <cellStyle name="Note 3 2 2 2 9 6" xfId="27229" xr:uid="{F66435E5-DCB1-4457-9ADD-D4473BB259AB}"/>
    <cellStyle name="Note 3 2 2 2 9 7" xfId="29776" xr:uid="{837745FE-4E52-41C7-B7B0-F5AC2883C50D}"/>
    <cellStyle name="Note 3 2 2 2 9 8" xfId="32290" xr:uid="{47E2C641-8182-4534-979D-2A57D565205C}"/>
    <cellStyle name="Note 3 2 2 2 9 9" xfId="34690" xr:uid="{FFFB701F-939A-4FFE-8FD5-614B4F412918}"/>
    <cellStyle name="Note 3 2 2 3" xfId="11755" xr:uid="{37310E42-C1B8-419D-9FC2-801342963231}"/>
    <cellStyle name="Note 3 2 2 3 10" xfId="35699" xr:uid="{363B91F9-06EA-4D5C-A3FD-7965AC468867}"/>
    <cellStyle name="Note 3 2 2 3 11" xfId="38133" xr:uid="{D46AA045-CB26-4C83-AF6E-B61B33CEC4D3}"/>
    <cellStyle name="Note 3 2 2 3 12" xfId="40727" xr:uid="{4859B98B-558D-4534-A216-F936A4765279}"/>
    <cellStyle name="Note 3 2 2 3 2" xfId="14808" xr:uid="{7EB30633-73B6-4032-8309-C888A3523363}"/>
    <cellStyle name="Note 3 2 2 3 3" xfId="17582" xr:uid="{919C2693-FA30-47F0-B2C4-FF4E0089A5A6}"/>
    <cellStyle name="Note 3 2 2 3 4" xfId="20205" xr:uid="{1E10C1D4-015F-4ECF-9CA4-79DA08F9BF3B}"/>
    <cellStyle name="Note 3 2 2 3 5" xfId="23064" xr:uid="{C3FD57D6-B56D-44AC-83A2-6CA2868A9863}"/>
    <cellStyle name="Note 3 2 2 3 6" xfId="25623" xr:uid="{70BF0A77-90C1-4034-BA64-0D9790186C5D}"/>
    <cellStyle name="Note 3 2 2 3 7" xfId="28226" xr:uid="{1C900479-88F0-472C-BA7C-41E048E99F2D}"/>
    <cellStyle name="Note 3 2 2 3 8" xfId="30899" xr:uid="{9092ADA1-5362-47A6-B638-7AA1D3EB720E}"/>
    <cellStyle name="Note 3 2 2 3 9" xfId="33298" xr:uid="{B410D9B4-5D57-46F7-AA7C-4D2FFA7FA4D1}"/>
    <cellStyle name="Note 3 2 2 4" xfId="11878" xr:uid="{CE683AD5-F289-433B-8203-49D654924736}"/>
    <cellStyle name="Note 3 2 2 4 10" xfId="35810" xr:uid="{1BCB85F1-00A8-42E0-9637-F2BCB405FAC3}"/>
    <cellStyle name="Note 3 2 2 4 11" xfId="38252" xr:uid="{7EA27E43-2DB9-4223-9BA4-5E80BB372104}"/>
    <cellStyle name="Note 3 2 2 4 12" xfId="40848" xr:uid="{37A93D09-6C3D-46BB-9CAA-DEFD58439EF6}"/>
    <cellStyle name="Note 3 2 2 4 2" xfId="14931" xr:uid="{69A8DEF9-6D75-4DFA-9041-06AA477B04F3}"/>
    <cellStyle name="Note 3 2 2 4 3" xfId="17704" xr:uid="{660CA356-CE43-4EDC-8715-E99E545FEEB1}"/>
    <cellStyle name="Note 3 2 2 4 4" xfId="20327" xr:uid="{80683945-96BD-4BFF-AD1A-54D58202D77A}"/>
    <cellStyle name="Note 3 2 2 4 5" xfId="23187" xr:uid="{62E56682-93C4-47F3-8433-2DEEB2535181}"/>
    <cellStyle name="Note 3 2 2 4 6" xfId="25744" xr:uid="{1016F9F6-A8A8-4827-BF3C-0BE390BDE433}"/>
    <cellStyle name="Note 3 2 2 4 7" xfId="28345" xr:uid="{D3211194-0188-42A7-9B54-33A6B1BFD79D}"/>
    <cellStyle name="Note 3 2 2 4 8" xfId="31020" xr:uid="{CC2624FF-095A-4150-8BE2-A82F36683A5E}"/>
    <cellStyle name="Note 3 2 2 4 9" xfId="33419" xr:uid="{AE47B5F5-EAA5-4AEC-8D0E-696D422919A3}"/>
    <cellStyle name="Note 3 2 2 5" xfId="11953" xr:uid="{83B337D9-1601-4686-9945-068951F889A0}"/>
    <cellStyle name="Note 3 2 2 5 10" xfId="35885" xr:uid="{A8D12C7C-7AC7-4C99-828B-B6474ABC391A}"/>
    <cellStyle name="Note 3 2 2 5 11" xfId="38327" xr:uid="{03038D0D-F4C1-4884-99B6-1B19809BC424}"/>
    <cellStyle name="Note 3 2 2 5 12" xfId="40923" xr:uid="{730FE54E-41DB-4FE4-AA2C-D5C138A0FCDF}"/>
    <cellStyle name="Note 3 2 2 5 2" xfId="15006" xr:uid="{88067EB7-8B18-4913-BCA6-A3A6B82B8BCE}"/>
    <cellStyle name="Note 3 2 2 5 3" xfId="17779" xr:uid="{08F76A7E-49FC-4396-A83F-ABA594129AB1}"/>
    <cellStyle name="Note 3 2 2 5 4" xfId="20402" xr:uid="{76ABFC4A-C419-492C-AE70-4787D1EE4175}"/>
    <cellStyle name="Note 3 2 2 5 5" xfId="23262" xr:uid="{5A6D5F8C-4F59-4924-A8B0-A13538BFEF85}"/>
    <cellStyle name="Note 3 2 2 5 6" xfId="25819" xr:uid="{2DC2896B-B985-4CE1-80E8-EE752F2AB55D}"/>
    <cellStyle name="Note 3 2 2 5 7" xfId="28420" xr:uid="{1DEC8363-F46C-47DC-BDB1-9D0CFAE1AE8D}"/>
    <cellStyle name="Note 3 2 2 5 8" xfId="31095" xr:uid="{CDFF5610-0022-4511-B19E-E8B09AE7187F}"/>
    <cellStyle name="Note 3 2 2 5 9" xfId="33494" xr:uid="{ACA271AA-6181-4631-9846-69E8868AFA6D}"/>
    <cellStyle name="Note 3 2 2 6" xfId="13263" xr:uid="{0F631439-C094-4540-853B-B9AD23BF0E2B}"/>
    <cellStyle name="Note 3 2 2 6 10" xfId="36989" xr:uid="{5C803DF7-F452-4A3E-82E4-56D09D4622B8}"/>
    <cellStyle name="Note 3 2 2 6 11" xfId="39481" xr:uid="{27B459B9-2784-4B09-A81E-ECF01D6C1DD9}"/>
    <cellStyle name="Note 3 2 2 6 12" xfId="42128" xr:uid="{923C0A7D-A099-4F12-975C-C748B9C737CE}"/>
    <cellStyle name="Note 3 2 2 6 2" xfId="16284" xr:uid="{5E4212A5-DF75-4F5C-9D4A-30323A6BBA75}"/>
    <cellStyle name="Note 3 2 2 6 3" xfId="19025" xr:uid="{1CAFCB2B-3821-47CB-9CA8-4BD59B67A768}"/>
    <cellStyle name="Note 3 2 2 6 4" xfId="21698" xr:uid="{9C5A9FBD-9793-48E8-AC86-6DD57920D868}"/>
    <cellStyle name="Note 3 2 2 6 5" xfId="24521" xr:uid="{ACB08A9F-5887-462C-AE9C-6375945D92B4}"/>
    <cellStyle name="Note 3 2 2 6 6" xfId="27089" xr:uid="{624EBC6E-7182-403F-963E-5895D6E1D626}"/>
    <cellStyle name="Note 3 2 2 6 7" xfId="29636" xr:uid="{B4CDC803-96AA-448D-9C35-B846E654F973}"/>
    <cellStyle name="Note 3 2 2 6 8" xfId="32151" xr:uid="{3DA1E527-0861-4763-B6CF-F8D1AAEA8E33}"/>
    <cellStyle name="Note 3 2 2 6 9" xfId="34550" xr:uid="{C8F6A1CF-8437-43E7-9A39-80605CD154DE}"/>
    <cellStyle name="Note 3 2 2 7" xfId="13306" xr:uid="{2B1D685A-ED6B-4034-AA08-C5D9FBBCEE6E}"/>
    <cellStyle name="Note 3 2 2 7 10" xfId="37029" xr:uid="{E34FABA0-D101-4B09-92C2-236E80913376}"/>
    <cellStyle name="Note 3 2 2 7 11" xfId="39522" xr:uid="{760DF0A8-B9D5-419A-8BC8-41E6F5BC97B2}"/>
    <cellStyle name="Note 3 2 2 7 12" xfId="42169" xr:uid="{58D3BD7C-3B39-4A2C-B7F1-5E9A10C7C2EF}"/>
    <cellStyle name="Note 3 2 2 7 2" xfId="16327" xr:uid="{D077CAF1-D3BE-49BE-9A2D-AE7A6152F3BE}"/>
    <cellStyle name="Note 3 2 2 7 3" xfId="19067" xr:uid="{ABA7E160-9EB3-4687-B795-089A56202EB3}"/>
    <cellStyle name="Note 3 2 2 7 4" xfId="21741" xr:uid="{3F86F839-332E-4D24-B74F-EF59A52476AF}"/>
    <cellStyle name="Note 3 2 2 7 5" xfId="24564" xr:uid="{156FD91E-11E9-4EA7-B652-0B8C1539A70A}"/>
    <cellStyle name="Note 3 2 2 7 6" xfId="27132" xr:uid="{11974A26-402A-4605-B18B-CD2928783393}"/>
    <cellStyle name="Note 3 2 2 7 7" xfId="29679" xr:uid="{44348A91-819B-47D9-B195-01D35333A0DD}"/>
    <cellStyle name="Note 3 2 2 7 8" xfId="32193" xr:uid="{FA42C858-FDA1-4DB3-B36C-E392A3D56C64}"/>
    <cellStyle name="Note 3 2 2 7 9" xfId="34593" xr:uid="{479C1C27-C96F-4CEC-AD0E-487344AF5F42}"/>
    <cellStyle name="Note 3 2 2 8" xfId="13363" xr:uid="{29EE8D96-1E08-4FEC-AC10-5E776B9B37D2}"/>
    <cellStyle name="Note 3 2 2 8 10" xfId="37086" xr:uid="{A62A4853-6EF2-49FC-9DB8-98D5C41E1A61}"/>
    <cellStyle name="Note 3 2 2 8 11" xfId="39579" xr:uid="{A5078D35-03C5-4B86-A6ED-1B66B7D081EB}"/>
    <cellStyle name="Note 3 2 2 8 12" xfId="42226" xr:uid="{3A892FD9-FD2D-499C-B019-6C3CDFBE45CA}"/>
    <cellStyle name="Note 3 2 2 8 2" xfId="16384" xr:uid="{9892B7D2-84D4-4049-8693-637E96B2E6AF}"/>
    <cellStyle name="Note 3 2 2 8 3" xfId="19124" xr:uid="{FBAA1B8D-1744-4EAE-8A17-AD461931002A}"/>
    <cellStyle name="Note 3 2 2 8 4" xfId="21798" xr:uid="{29F77A33-FE89-4C68-936F-F10AF9E3C88F}"/>
    <cellStyle name="Note 3 2 2 8 5" xfId="24621" xr:uid="{5A8CF34E-54D7-4FBF-AF88-24146A00C0F7}"/>
    <cellStyle name="Note 3 2 2 8 6" xfId="27189" xr:uid="{F0A22F1B-72B0-4343-A6F7-C5FE3FDBE756}"/>
    <cellStyle name="Note 3 2 2 8 7" xfId="29736" xr:uid="{4D70900D-5E06-4C2E-88C5-2EFE56131FF6}"/>
    <cellStyle name="Note 3 2 2 8 8" xfId="32250" xr:uid="{FA4EDA2E-DA91-490A-A9FC-F9FFE0CA3422}"/>
    <cellStyle name="Note 3 2 2 8 9" xfId="34650" xr:uid="{C5F15A52-E720-4FEF-8A9E-9E9ACB9B600C}"/>
    <cellStyle name="Note 3 2 2 9" xfId="13441" xr:uid="{8A51961B-E72D-4310-AE50-DBBA921F2997}"/>
    <cellStyle name="Note 3 2 2 9 10" xfId="37164" xr:uid="{B7A5C166-1147-4643-A49B-D6A0CCE8FADE}"/>
    <cellStyle name="Note 3 2 2 9 11" xfId="39657" xr:uid="{0A05FB50-B1E4-48A6-BDB5-4FE53328E4F0}"/>
    <cellStyle name="Note 3 2 2 9 12" xfId="42304" xr:uid="{E234D7C3-F130-4D28-B05B-2C587007983F}"/>
    <cellStyle name="Note 3 2 2 9 2" xfId="16462" xr:uid="{3979FC82-D53C-4FF8-B8D7-F8C05494A844}"/>
    <cellStyle name="Note 3 2 2 9 3" xfId="19202" xr:uid="{D226ED95-CE22-428B-82F4-4C9D293B5E33}"/>
    <cellStyle name="Note 3 2 2 9 4" xfId="21876" xr:uid="{B4F29C11-F438-47CE-B33F-B4B69E3F03F0}"/>
    <cellStyle name="Note 3 2 2 9 5" xfId="24699" xr:uid="{29154F4F-2BA5-4C99-B5C3-1C20F527F03B}"/>
    <cellStyle name="Note 3 2 2 9 6" xfId="27267" xr:uid="{8849CC6D-79D6-4C59-89F5-5365FB6294DA}"/>
    <cellStyle name="Note 3 2 2 9 7" xfId="29814" xr:uid="{33D5B9C6-D3EB-4DB1-8095-1DCC84490250}"/>
    <cellStyle name="Note 3 2 2 9 8" xfId="32328" xr:uid="{C21D58E7-A696-4D91-B344-FCF777B1A57C}"/>
    <cellStyle name="Note 3 2 2 9 9" xfId="34728" xr:uid="{541E67F8-7FE5-441B-A40D-BD840A446047}"/>
    <cellStyle name="Note 3 2 20" xfId="14140" xr:uid="{7F3165D1-F678-4AA1-AB13-0270C60281B6}"/>
    <cellStyle name="Note 3 2 20 10" xfId="37863" xr:uid="{311D4279-9831-4658-92E4-17FF6AF46D8A}"/>
    <cellStyle name="Note 3 2 20 11" xfId="40356" xr:uid="{480EB0B8-93AF-416E-A094-CC78FDDB2EC2}"/>
    <cellStyle name="Note 3 2 20 12" xfId="43003" xr:uid="{2902D72C-35D6-4941-A1FB-8677F2ED8709}"/>
    <cellStyle name="Note 3 2 20 2" xfId="17161" xr:uid="{E42D250C-939E-4F7E-8DED-F49305AABB56}"/>
    <cellStyle name="Note 3 2 20 3" xfId="19901" xr:uid="{036DBA93-D8E5-4CAB-9F72-E10B66B0F3B6}"/>
    <cellStyle name="Note 3 2 20 4" xfId="22575" xr:uid="{C3322433-C1E8-468B-8DA3-C548F965265C}"/>
    <cellStyle name="Note 3 2 20 5" xfId="25398" xr:uid="{6830406F-5350-42D1-B68C-2DCA245AECA8}"/>
    <cellStyle name="Note 3 2 20 6" xfId="27966" xr:uid="{FCEBA193-9C1B-4B61-BE85-6B96975D8788}"/>
    <cellStyle name="Note 3 2 20 7" xfId="30513" xr:uid="{42EE1ECA-8A25-4EED-8EC7-860A557D7F2F}"/>
    <cellStyle name="Note 3 2 20 8" xfId="33027" xr:uid="{1A148D74-16FB-42CA-B34E-016305AFA032}"/>
    <cellStyle name="Note 3 2 20 9" xfId="35427" xr:uid="{EE1274D4-14EB-458E-8510-0B4B23592BC9}"/>
    <cellStyle name="Note 3 2 3" xfId="9754" xr:uid="{00000000-0005-0000-0000-0000E2230000}"/>
    <cellStyle name="Note 3 2 3 10" xfId="13415" xr:uid="{3F64BF11-854A-4379-A907-67F3D231B66A}"/>
    <cellStyle name="Note 3 2 3 10 10" xfId="37138" xr:uid="{695637E8-2D75-4D32-AD8E-0226A1EC2AD8}"/>
    <cellStyle name="Note 3 2 3 10 11" xfId="39631" xr:uid="{EE314A58-3BE8-4A26-B7B4-A9AE550C9275}"/>
    <cellStyle name="Note 3 2 3 10 12" xfId="42278" xr:uid="{C3F8EF9A-A464-4064-8C8F-6FBD633AA3A5}"/>
    <cellStyle name="Note 3 2 3 10 2" xfId="16436" xr:uid="{B3420701-7402-4BFA-9A72-4FE6D9FBBB5C}"/>
    <cellStyle name="Note 3 2 3 10 3" xfId="19176" xr:uid="{28E2E1FB-C12B-4058-B83F-3519012C014B}"/>
    <cellStyle name="Note 3 2 3 10 4" xfId="21850" xr:uid="{CF45BB9C-E3EA-4916-BF33-B9243F9EA668}"/>
    <cellStyle name="Note 3 2 3 10 5" xfId="24673" xr:uid="{0C523575-9195-4184-865F-003C7DDE0B88}"/>
    <cellStyle name="Note 3 2 3 10 6" xfId="27241" xr:uid="{D2E8DED1-1256-4124-997B-9A0ADC375113}"/>
    <cellStyle name="Note 3 2 3 10 7" xfId="29788" xr:uid="{95CC486C-7C8D-439A-B480-74FDED0ADBA4}"/>
    <cellStyle name="Note 3 2 3 10 8" xfId="32302" xr:uid="{783083C2-AB4E-430A-9EB1-A673BD79EA3F}"/>
    <cellStyle name="Note 3 2 3 10 9" xfId="34702" xr:uid="{CE4BFAD6-E4B2-4285-BA90-D97B54B961D2}"/>
    <cellStyle name="Note 3 2 3 11" xfId="13470" xr:uid="{C7B79E7B-ED7E-4E14-A6A9-9F32EECE46AB}"/>
    <cellStyle name="Note 3 2 3 11 10" xfId="37193" xr:uid="{AA88CC02-9814-43CE-9B63-9C6AF31A1708}"/>
    <cellStyle name="Note 3 2 3 11 11" xfId="39686" xr:uid="{8675B7EB-0A7B-4D76-B7D1-00079761204E}"/>
    <cellStyle name="Note 3 2 3 11 12" xfId="42333" xr:uid="{3623D6CD-EB59-460D-8294-6C9854D287E4}"/>
    <cellStyle name="Note 3 2 3 11 2" xfId="16491" xr:uid="{4401B5EE-46BC-4B99-85D4-6CEE40FE6943}"/>
    <cellStyle name="Note 3 2 3 11 3" xfId="19231" xr:uid="{B27E2FB6-20B4-4BFA-8C77-9605151DCA08}"/>
    <cellStyle name="Note 3 2 3 11 4" xfId="21905" xr:uid="{C4598829-BCE1-4016-B9FB-0A17AB5AFAE8}"/>
    <cellStyle name="Note 3 2 3 11 5" xfId="24728" xr:uid="{965E6D2D-9AAE-4016-B5D4-90CA0F5800C0}"/>
    <cellStyle name="Note 3 2 3 11 6" xfId="27296" xr:uid="{9D4FD69F-7231-408E-9C22-84227EC6FCBB}"/>
    <cellStyle name="Note 3 2 3 11 7" xfId="29843" xr:uid="{B2390F43-AE79-4172-97B9-9DEF0C81A093}"/>
    <cellStyle name="Note 3 2 3 11 8" xfId="32357" xr:uid="{71E4DC4F-B175-456C-A32A-016C62E04B57}"/>
    <cellStyle name="Note 3 2 3 11 9" xfId="34757" xr:uid="{E40C1B04-5753-4AC5-A146-E34AB32AEF32}"/>
    <cellStyle name="Note 3 2 3 12" xfId="13529" xr:uid="{06A19119-4612-4FB5-BA9F-38C3CF6405E4}"/>
    <cellStyle name="Note 3 2 3 12 10" xfId="37252" xr:uid="{7FD4A4F8-E5E9-44B4-AB96-170FE3D6B1C1}"/>
    <cellStyle name="Note 3 2 3 12 11" xfId="39745" xr:uid="{17B8AABE-0AD2-4EC3-81D7-B1F7A0A51F2D}"/>
    <cellStyle name="Note 3 2 3 12 12" xfId="42392" xr:uid="{B58B5CEB-57C5-470A-AAD3-FF161272F03D}"/>
    <cellStyle name="Note 3 2 3 12 2" xfId="16550" xr:uid="{27B15BF0-2EE4-4BFA-868B-80E531DB67CA}"/>
    <cellStyle name="Note 3 2 3 12 3" xfId="19290" xr:uid="{0E17A4E0-2B84-4728-9279-46820634AC71}"/>
    <cellStyle name="Note 3 2 3 12 4" xfId="21964" xr:uid="{7F9B2116-8D73-4F41-8A01-A0BF5BC3EEA6}"/>
    <cellStyle name="Note 3 2 3 12 5" xfId="24787" xr:uid="{22021634-99A3-434A-9EBB-E2A5E9ECF25E}"/>
    <cellStyle name="Note 3 2 3 12 6" xfId="27355" xr:uid="{BA36506C-D472-4248-AE15-62F6F80E2A2A}"/>
    <cellStyle name="Note 3 2 3 12 7" xfId="29902" xr:uid="{602BBCB8-B5C6-44ED-A2C3-BDBB2579E08D}"/>
    <cellStyle name="Note 3 2 3 12 8" xfId="32416" xr:uid="{8969659B-E2F2-4F88-B614-4C467B51C970}"/>
    <cellStyle name="Note 3 2 3 12 9" xfId="34816" xr:uid="{791B4F21-4B85-498C-B0B4-0FB1700389B6}"/>
    <cellStyle name="Note 3 2 3 13" xfId="13576" xr:uid="{DB837D4D-C2AD-4C2E-BB4F-102FEBDB8A48}"/>
    <cellStyle name="Note 3 2 3 13 10" xfId="37299" xr:uid="{E651D2CD-2D8F-4FC6-BB53-D6F227D3FC00}"/>
    <cellStyle name="Note 3 2 3 13 11" xfId="39792" xr:uid="{D4307547-BFC2-4D05-BA6E-230668A4AEC8}"/>
    <cellStyle name="Note 3 2 3 13 12" xfId="42439" xr:uid="{E4D0ACC3-1172-4AFE-871C-25889A8342D4}"/>
    <cellStyle name="Note 3 2 3 13 2" xfId="16597" xr:uid="{2FBDD7F1-2D31-42A4-9715-41F868D3FCD2}"/>
    <cellStyle name="Note 3 2 3 13 3" xfId="19337" xr:uid="{1C552BB6-DEF6-4488-986F-57DFFAC79247}"/>
    <cellStyle name="Note 3 2 3 13 4" xfId="22011" xr:uid="{61676D36-D0CE-4E0B-8EB9-CAD8A739EC79}"/>
    <cellStyle name="Note 3 2 3 13 5" xfId="24834" xr:uid="{E92D90BB-61D6-4DE5-8D83-58A55D10507E}"/>
    <cellStyle name="Note 3 2 3 13 6" xfId="27402" xr:uid="{B6BD0BC9-B24E-47BA-8439-4DB58CA323E9}"/>
    <cellStyle name="Note 3 2 3 13 7" xfId="29949" xr:uid="{CF344519-9B64-4897-9646-A7DB9F820FFC}"/>
    <cellStyle name="Note 3 2 3 13 8" xfId="32463" xr:uid="{5DABB76B-A564-4C1F-B971-FF566A9942D4}"/>
    <cellStyle name="Note 3 2 3 13 9" xfId="34863" xr:uid="{7329A988-FE49-4E68-92FC-2F412BD6C7C8}"/>
    <cellStyle name="Note 3 2 3 14" xfId="13655" xr:uid="{AF1AFD5E-1E36-44F3-A663-3F5B5555B24D}"/>
    <cellStyle name="Note 3 2 3 14 10" xfId="37378" xr:uid="{D1C226C2-91B0-4C2E-A440-F75CAC77EDCA}"/>
    <cellStyle name="Note 3 2 3 14 11" xfId="39871" xr:uid="{D4C5ECC5-8D1B-436C-85A5-417202E42CE4}"/>
    <cellStyle name="Note 3 2 3 14 12" xfId="42518" xr:uid="{C81952D6-394E-4CB5-819A-A3413BEAD525}"/>
    <cellStyle name="Note 3 2 3 14 2" xfId="16676" xr:uid="{5F414EBC-CA12-4F93-A247-FC11D46675B5}"/>
    <cellStyle name="Note 3 2 3 14 3" xfId="19416" xr:uid="{4264AD0E-7304-4E7F-8EA5-86C1858C7A32}"/>
    <cellStyle name="Note 3 2 3 14 4" xfId="22090" xr:uid="{EC30C1EF-38EF-4225-8082-35C6F9A319FD}"/>
    <cellStyle name="Note 3 2 3 14 5" xfId="24913" xr:uid="{2F67E25F-ABE3-454C-908B-7B9B7B6A15C4}"/>
    <cellStyle name="Note 3 2 3 14 6" xfId="27481" xr:uid="{D277D9A1-E5B9-42A7-B166-C3E23E122C47}"/>
    <cellStyle name="Note 3 2 3 14 7" xfId="30028" xr:uid="{5B976F35-2257-4E65-9F04-96834F948497}"/>
    <cellStyle name="Note 3 2 3 14 8" xfId="32542" xr:uid="{D2F6E984-E1E8-44BA-A64C-A1012308EE9C}"/>
    <cellStyle name="Note 3 2 3 14 9" xfId="34942" xr:uid="{53EEF1D9-9931-4148-99CE-B8FCA6EA261B}"/>
    <cellStyle name="Note 3 2 3 15" xfId="13211" xr:uid="{095350EA-E3BE-440E-BBC9-9C2D6AE8322B}"/>
    <cellStyle name="Note 3 2 3 15 10" xfId="36937" xr:uid="{E9AF4EBE-F464-4744-AFF4-F0DED18ADA7B}"/>
    <cellStyle name="Note 3 2 3 15 11" xfId="39429" xr:uid="{2D654DB7-5CD5-43FC-9B8C-9B3DAF83A6FB}"/>
    <cellStyle name="Note 3 2 3 15 12" xfId="42076" xr:uid="{93EA5355-B542-41E2-AE30-41701B23D2D4}"/>
    <cellStyle name="Note 3 2 3 15 2" xfId="16232" xr:uid="{EDED8BFB-DF6F-4F84-A00F-1EB3F5B8F2B0}"/>
    <cellStyle name="Note 3 2 3 15 3" xfId="18973" xr:uid="{57A6918D-EA4C-4416-B949-30A3A2B0B62D}"/>
    <cellStyle name="Note 3 2 3 15 4" xfId="21646" xr:uid="{38231A7C-E921-4209-A852-1F025ABAE61A}"/>
    <cellStyle name="Note 3 2 3 15 5" xfId="24469" xr:uid="{A0FA1803-17BA-445C-AF29-5AA246CDFAD8}"/>
    <cellStyle name="Note 3 2 3 15 6" xfId="27037" xr:uid="{B9190D79-BBF9-41D5-935B-9D6CAB6D33CD}"/>
    <cellStyle name="Note 3 2 3 15 7" xfId="29584" xr:uid="{E20AF9BF-BEFC-499C-804A-EE684AD44A7D}"/>
    <cellStyle name="Note 3 2 3 15 8" xfId="32099" xr:uid="{EF742EA2-B1E8-48A4-8C0C-7FB55AB8089F}"/>
    <cellStyle name="Note 3 2 3 15 9" xfId="34498" xr:uid="{E96CEE2E-1266-492F-ABCC-CD0BD884E11C}"/>
    <cellStyle name="Note 3 2 3 16" xfId="13735" xr:uid="{6C201CC0-BB66-478B-AEF7-DD688D4B68DD}"/>
    <cellStyle name="Note 3 2 3 16 10" xfId="37458" xr:uid="{A65A3C7E-3FCF-4ADC-84BF-C3D31582064D}"/>
    <cellStyle name="Note 3 2 3 16 11" xfId="39951" xr:uid="{7F438364-9DF9-45A5-B99F-FB9E2C0E2498}"/>
    <cellStyle name="Note 3 2 3 16 12" xfId="42598" xr:uid="{D01E259D-585C-4F30-9F0A-F2C2A9FF6FEE}"/>
    <cellStyle name="Note 3 2 3 16 2" xfId="16756" xr:uid="{80FEA14B-2367-40EC-9411-305724529625}"/>
    <cellStyle name="Note 3 2 3 16 3" xfId="19496" xr:uid="{F163D260-C920-4EAC-B44B-7AD4E641C99B}"/>
    <cellStyle name="Note 3 2 3 16 4" xfId="22170" xr:uid="{62C3A98D-0243-4903-A13B-6620BCA6EA05}"/>
    <cellStyle name="Note 3 2 3 16 5" xfId="24993" xr:uid="{620E9E0E-5A5D-40E1-8CF3-7767F9FD6B12}"/>
    <cellStyle name="Note 3 2 3 16 6" xfId="27561" xr:uid="{8C668B3A-22FD-480B-9629-CC8AE5F99C09}"/>
    <cellStyle name="Note 3 2 3 16 7" xfId="30108" xr:uid="{27880055-39CE-4943-AE39-9496CB0ED1EA}"/>
    <cellStyle name="Note 3 2 3 16 8" xfId="32622" xr:uid="{6ED8225E-4197-46A1-BED6-AC5B89D90257}"/>
    <cellStyle name="Note 3 2 3 16 9" xfId="35022" xr:uid="{D68DCCED-0CA7-4E45-BA5A-03B178D1CD9B}"/>
    <cellStyle name="Note 3 2 3 17" xfId="13797" xr:uid="{AFDBD304-B3FF-42B4-91E9-5DD63D3ADFFD}"/>
    <cellStyle name="Note 3 2 3 17 10" xfId="37520" xr:uid="{67FFC397-8A6C-49F4-95F6-EDDE8B0CB7B2}"/>
    <cellStyle name="Note 3 2 3 17 11" xfId="40013" xr:uid="{20F3CD5A-8607-44F5-9C55-B3CA1CB2FFD4}"/>
    <cellStyle name="Note 3 2 3 17 12" xfId="42660" xr:uid="{C709A96D-69DB-4895-80CE-04B95B6BA695}"/>
    <cellStyle name="Note 3 2 3 17 2" xfId="16818" xr:uid="{DC463529-E123-4AC5-B667-3C28EC51E7A7}"/>
    <cellStyle name="Note 3 2 3 17 3" xfId="19558" xr:uid="{EDFC0A73-287E-411C-BAE1-D2C826C39E3C}"/>
    <cellStyle name="Note 3 2 3 17 4" xfId="22232" xr:uid="{DFF7D91F-8311-41F0-8626-0C569CE22B0C}"/>
    <cellStyle name="Note 3 2 3 17 5" xfId="25055" xr:uid="{CE9FE832-77A9-4022-B3E1-A2BFA60CC5C6}"/>
    <cellStyle name="Note 3 2 3 17 6" xfId="27623" xr:uid="{AF9A1402-8B71-4774-B1D4-8F3483ED10A6}"/>
    <cellStyle name="Note 3 2 3 17 7" xfId="30170" xr:uid="{705306A0-2FB8-4F64-B6C3-92D2A632AAEB}"/>
    <cellStyle name="Note 3 2 3 17 8" xfId="32684" xr:uid="{AD40E814-B15E-40BC-AB85-15C026D2A8CB}"/>
    <cellStyle name="Note 3 2 3 17 9" xfId="35084" xr:uid="{284CB548-2056-466A-B908-A9B41B2B53C7}"/>
    <cellStyle name="Note 3 2 3 18" xfId="13347" xr:uid="{83B47B61-11AE-40D8-9CBF-62D8F8043F31}"/>
    <cellStyle name="Note 3 2 3 18 10" xfId="37070" xr:uid="{F531A94C-D389-451A-B68D-157CAAD6BAFE}"/>
    <cellStyle name="Note 3 2 3 18 11" xfId="39563" xr:uid="{53F72B57-D572-4032-8990-C586454DE022}"/>
    <cellStyle name="Note 3 2 3 18 12" xfId="42210" xr:uid="{BE025995-D900-4842-98D0-8DD3F7A74A58}"/>
    <cellStyle name="Note 3 2 3 18 2" xfId="16368" xr:uid="{CE3574BD-B12B-44F1-AB74-3DB80BF6E54F}"/>
    <cellStyle name="Note 3 2 3 18 3" xfId="19108" xr:uid="{F340CD41-9566-4AD0-9940-A887552F287D}"/>
    <cellStyle name="Note 3 2 3 18 4" xfId="21782" xr:uid="{01116454-ADD1-4457-8ADF-71AF98311CCC}"/>
    <cellStyle name="Note 3 2 3 18 5" xfId="24605" xr:uid="{E214584D-AA1F-448B-BA1C-C987B3D7D66E}"/>
    <cellStyle name="Note 3 2 3 18 6" xfId="27173" xr:uid="{EB70B3EF-414C-431A-8DC8-4A31B7272E9C}"/>
    <cellStyle name="Note 3 2 3 18 7" xfId="29720" xr:uid="{92AD2A2A-8A79-40E2-9ABB-C875894BBDFD}"/>
    <cellStyle name="Note 3 2 3 18 8" xfId="32234" xr:uid="{95C6D0E1-0FA3-4F06-8CD5-448E73007282}"/>
    <cellStyle name="Note 3 2 3 18 9" xfId="34634" xr:uid="{99A3157D-1E4C-45F6-ADBF-22EA77BD252E}"/>
    <cellStyle name="Note 3 2 3 19" xfId="13907" xr:uid="{ECA1FB8B-0110-4234-8A8C-96F6AD8F1786}"/>
    <cellStyle name="Note 3 2 3 19 10" xfId="37630" xr:uid="{AC6BDC94-D362-4B58-8EBF-F5AF82DDE9F3}"/>
    <cellStyle name="Note 3 2 3 19 11" xfId="40123" xr:uid="{AFA44ECA-EB57-47C9-998F-C528590A2652}"/>
    <cellStyle name="Note 3 2 3 19 12" xfId="42770" xr:uid="{A5D06CF1-7095-4534-8E50-C864BA5867DC}"/>
    <cellStyle name="Note 3 2 3 19 2" xfId="16928" xr:uid="{62CEEB20-5B59-44F3-8007-97173FDB5F4A}"/>
    <cellStyle name="Note 3 2 3 19 3" xfId="19668" xr:uid="{C5A420D3-AB48-48B6-9F27-927933CA48D3}"/>
    <cellStyle name="Note 3 2 3 19 4" xfId="22342" xr:uid="{D4CE3A46-F25B-4F8A-90A4-C05F4727DF7C}"/>
    <cellStyle name="Note 3 2 3 19 5" xfId="25165" xr:uid="{8DE68A15-0E4A-4E86-8833-3D7D8800FF03}"/>
    <cellStyle name="Note 3 2 3 19 6" xfId="27733" xr:uid="{863C0668-54B8-4241-A76E-610F9696C391}"/>
    <cellStyle name="Note 3 2 3 19 7" xfId="30280" xr:uid="{FF72AB2D-CE96-4ECD-82C4-23FC365725D1}"/>
    <cellStyle name="Note 3 2 3 19 8" xfId="32794" xr:uid="{9775EF82-9F15-4538-9AEE-9ED3A5EAF706}"/>
    <cellStyle name="Note 3 2 3 19 9" xfId="35194" xr:uid="{E1146A68-E41A-4DA3-AC19-76915EB934B6}"/>
    <cellStyle name="Note 3 2 3 2" xfId="11798" xr:uid="{935B5797-F23F-47F5-AA11-AB888F06B2D9}"/>
    <cellStyle name="Note 3 2 3 2 10" xfId="35732" xr:uid="{0D226297-1D05-42AE-B7F3-9AF54ABE6798}"/>
    <cellStyle name="Note 3 2 3 2 11" xfId="38174" xr:uid="{02D6DA37-EBB0-43FE-BFD9-3D6EF239A23D}"/>
    <cellStyle name="Note 3 2 3 2 12" xfId="40770" xr:uid="{1C6B1607-7EA4-48C2-AED7-D7C4B640DE54}"/>
    <cellStyle name="Note 3 2 3 2 2" xfId="14851" xr:uid="{BD860BC9-A879-4BDF-AD94-7E35DAB412AE}"/>
    <cellStyle name="Note 3 2 3 2 3" xfId="17625" xr:uid="{EF5C9511-2F7E-46C8-91F7-68DE8884097C}"/>
    <cellStyle name="Note 3 2 3 2 4" xfId="20248" xr:uid="{600F5F79-E402-4F6E-90B6-BD9079BBD785}"/>
    <cellStyle name="Note 3 2 3 2 5" xfId="23107" xr:uid="{1AE70E3E-5973-4CAB-B45D-93BAF4E033F5}"/>
    <cellStyle name="Note 3 2 3 2 6" xfId="25666" xr:uid="{5FF101F1-79DD-4C18-BBF9-D93F1EB2B0F2}"/>
    <cellStyle name="Note 3 2 3 2 7" xfId="28267" xr:uid="{50077ED5-98FD-4797-B9B3-D2CDDE69B5A1}"/>
    <cellStyle name="Note 3 2 3 2 8" xfId="30942" xr:uid="{CF038624-4CAE-460C-99A1-E2168F1996F6}"/>
    <cellStyle name="Note 3 2 3 2 9" xfId="33341" xr:uid="{E53A5D9A-D313-4D5D-ADCE-B1649AFCFBB4}"/>
    <cellStyle name="Note 3 2 3 20" xfId="14005" xr:uid="{47AC50C0-47A8-4DE0-BC2C-6F8239AC81AB}"/>
    <cellStyle name="Note 3 2 3 20 10" xfId="37728" xr:uid="{9540D345-13A6-4EAD-AD4B-F580601EC9C3}"/>
    <cellStyle name="Note 3 2 3 20 11" xfId="40221" xr:uid="{CB797A3C-53ED-4A9B-807E-A94A50E4D220}"/>
    <cellStyle name="Note 3 2 3 20 12" xfId="42868" xr:uid="{3E7781B8-0670-4207-8BAB-02A356FC74A9}"/>
    <cellStyle name="Note 3 2 3 20 2" xfId="17026" xr:uid="{E37489FC-4E72-47B5-ABCD-4D6F23A2AFB1}"/>
    <cellStyle name="Note 3 2 3 20 3" xfId="19766" xr:uid="{2839E8E5-2B9D-4A11-8398-EA353B7422E4}"/>
    <cellStyle name="Note 3 2 3 20 4" xfId="22440" xr:uid="{8976B23D-3664-48BA-AA80-282A3CDAC884}"/>
    <cellStyle name="Note 3 2 3 20 5" xfId="25263" xr:uid="{3D6F7B33-C410-46A6-882F-15B8956ED6C0}"/>
    <cellStyle name="Note 3 2 3 20 6" xfId="27831" xr:uid="{0AC58BCC-5F69-472C-B5F5-8298267EE3CF}"/>
    <cellStyle name="Note 3 2 3 20 7" xfId="30378" xr:uid="{321DD98C-06F0-46D7-8A2A-4877EC8AD244}"/>
    <cellStyle name="Note 3 2 3 20 8" xfId="32892" xr:uid="{324D3827-001B-471A-9D82-F52AC142A749}"/>
    <cellStyle name="Note 3 2 3 20 9" xfId="35292" xr:uid="{BE863D5C-07D7-40CB-8A8E-A25EB089564C}"/>
    <cellStyle name="Note 3 2 3 21" xfId="14033" xr:uid="{7618CC80-5B46-444F-95C9-B6CD23BD0959}"/>
    <cellStyle name="Note 3 2 3 21 10" xfId="37756" xr:uid="{093A4CE2-E057-4F31-9817-53BB8DB8AB4D}"/>
    <cellStyle name="Note 3 2 3 21 11" xfId="40249" xr:uid="{BD71E7B6-6C5D-40EA-B7B7-F8BBDEF818C9}"/>
    <cellStyle name="Note 3 2 3 21 12" xfId="42896" xr:uid="{9C159F94-36AD-47B0-AD26-19CE5BABEB82}"/>
    <cellStyle name="Note 3 2 3 21 2" xfId="17054" xr:uid="{CCB93078-097B-45BC-AB32-5C2820CD74E6}"/>
    <cellStyle name="Note 3 2 3 21 3" xfId="19794" xr:uid="{6A469B53-5158-4CEB-A267-D7AF6D88E637}"/>
    <cellStyle name="Note 3 2 3 21 4" xfId="22468" xr:uid="{8DBB145E-E523-4B94-97EA-CB5F5F1BBE3C}"/>
    <cellStyle name="Note 3 2 3 21 5" xfId="25291" xr:uid="{96AFE43F-A2B0-4695-8610-23CB6781B8E6}"/>
    <cellStyle name="Note 3 2 3 21 6" xfId="27859" xr:uid="{0602E433-AA99-4933-BC14-45E5834ADBF2}"/>
    <cellStyle name="Note 3 2 3 21 7" xfId="30406" xr:uid="{F17B27D8-495F-4D01-91AF-32B5E0E2E458}"/>
    <cellStyle name="Note 3 2 3 21 8" xfId="32920" xr:uid="{D9C69800-C891-4324-BFCC-DA95CD9A767F}"/>
    <cellStyle name="Note 3 2 3 21 9" xfId="35320" xr:uid="{BA061FF3-5187-460B-9AFB-2C5DEA78566F}"/>
    <cellStyle name="Note 3 2 3 22" xfId="13645" xr:uid="{35B91A09-E70A-4BF2-B489-1A97F878FDB1}"/>
    <cellStyle name="Note 3 2 3 22 10" xfId="37368" xr:uid="{822C419B-7E88-4013-9A75-1AC8F211A360}"/>
    <cellStyle name="Note 3 2 3 22 11" xfId="39861" xr:uid="{3123CF86-FFBA-4901-8E35-A39E60AF334A}"/>
    <cellStyle name="Note 3 2 3 22 12" xfId="42508" xr:uid="{DBCC2421-ECE4-4CCC-887A-16727049BCF3}"/>
    <cellStyle name="Note 3 2 3 22 2" xfId="16666" xr:uid="{4C10436E-125A-4209-8E22-8921CEF695A7}"/>
    <cellStyle name="Note 3 2 3 22 3" xfId="19406" xr:uid="{F7D1447C-BD99-4191-9F27-DA444C1A28B5}"/>
    <cellStyle name="Note 3 2 3 22 4" xfId="22080" xr:uid="{59086EB8-DCAC-40BD-BC51-EF88A2A3B7EA}"/>
    <cellStyle name="Note 3 2 3 22 5" xfId="24903" xr:uid="{688958D3-B537-4DA2-B4F6-9EF76F5290E2}"/>
    <cellStyle name="Note 3 2 3 22 6" xfId="27471" xr:uid="{86BD015F-EBDF-42E5-B1B7-A295A3B3EDB3}"/>
    <cellStyle name="Note 3 2 3 22 7" xfId="30018" xr:uid="{53B61543-7223-4F29-9E25-C82E7C4259DC}"/>
    <cellStyle name="Note 3 2 3 22 8" xfId="32532" xr:uid="{F2A5035B-FF6D-491A-92FC-462C55E0564D}"/>
    <cellStyle name="Note 3 2 3 22 9" xfId="34932" xr:uid="{8663E4FE-5EFE-4D9A-9B2D-CA16B223C7AB}"/>
    <cellStyle name="Note 3 2 3 23" xfId="14153" xr:uid="{AB2784F1-0329-44B0-99BA-8F0BE1933B9C}"/>
    <cellStyle name="Note 3 2 3 23 10" xfId="37876" xr:uid="{3AEB6B3E-D6E3-4AAB-883E-8BAAF75004C3}"/>
    <cellStyle name="Note 3 2 3 23 11" xfId="40369" xr:uid="{770D6ED1-77B4-4826-9F2A-B8ADDE9E67E7}"/>
    <cellStyle name="Note 3 2 3 23 12" xfId="43016" xr:uid="{08BA91BE-90E8-4CBB-98ED-74317579DFD8}"/>
    <cellStyle name="Note 3 2 3 23 2" xfId="17174" xr:uid="{4EDCC259-A633-498E-A020-78A8C8A44D9A}"/>
    <cellStyle name="Note 3 2 3 23 3" xfId="19914" xr:uid="{9B75B8F7-57E6-47AA-9440-213A55898C2E}"/>
    <cellStyle name="Note 3 2 3 23 4" xfId="22588" xr:uid="{86D071E2-FCF2-4A22-8A72-3DA3B6378B0A}"/>
    <cellStyle name="Note 3 2 3 23 5" xfId="25411" xr:uid="{D40F085B-D7BB-462D-9C4E-4DEF7EDB5418}"/>
    <cellStyle name="Note 3 2 3 23 6" xfId="27979" xr:uid="{D535AA4E-8287-4B62-9C33-EA8448E2BDEA}"/>
    <cellStyle name="Note 3 2 3 23 7" xfId="30526" xr:uid="{42999A36-2D8A-4DD6-8837-0D82BE82CB48}"/>
    <cellStyle name="Note 3 2 3 23 8" xfId="33040" xr:uid="{A5A8F49D-C260-4C89-8584-EA24C5496F0B}"/>
    <cellStyle name="Note 3 2 3 23 9" xfId="35440" xr:uid="{E3A487BD-BB97-49FC-9FCD-62F209669BC6}"/>
    <cellStyle name="Note 3 2 3 24" xfId="14199" xr:uid="{32CF900E-A0C1-4720-8804-260D541D0A3E}"/>
    <cellStyle name="Note 3 2 3 24 10" xfId="37922" xr:uid="{FE62D465-3FA2-4646-A76D-06F55B7B7347}"/>
    <cellStyle name="Note 3 2 3 24 11" xfId="40415" xr:uid="{2BB4D514-0C72-47D4-ADA7-6A8FF76DD12F}"/>
    <cellStyle name="Note 3 2 3 24 12" xfId="43062" xr:uid="{7B0FE3D4-2F42-4208-8F82-5DC6985E3DE7}"/>
    <cellStyle name="Note 3 2 3 24 2" xfId="17220" xr:uid="{7C9B1BE5-5A8F-4A6B-9DC0-5A308AF0BF30}"/>
    <cellStyle name="Note 3 2 3 24 3" xfId="19960" xr:uid="{481787FA-74DF-44AB-A9D5-B5320BB9DA59}"/>
    <cellStyle name="Note 3 2 3 24 4" xfId="22634" xr:uid="{793D09E3-FC04-4A9A-87CC-B0A1FED1D12B}"/>
    <cellStyle name="Note 3 2 3 24 5" xfId="25457" xr:uid="{8E44DC35-86C4-4A9F-8CD6-7D0F75E5EE23}"/>
    <cellStyle name="Note 3 2 3 24 6" xfId="28025" xr:uid="{B32D2189-D8A7-472C-93AB-7EA5E0A44652}"/>
    <cellStyle name="Note 3 2 3 24 7" xfId="30572" xr:uid="{A43871F6-E223-46C4-9314-8C4E4D1A0EE6}"/>
    <cellStyle name="Note 3 2 3 24 8" xfId="33086" xr:uid="{CB7AC455-FC05-40DE-8270-A26B30359304}"/>
    <cellStyle name="Note 3 2 3 24 9" xfId="35486" xr:uid="{8F8F196E-5DE0-44B6-8235-C6E934F2EE01}"/>
    <cellStyle name="Note 3 2 3 25" xfId="14262" xr:uid="{46F5635E-E27C-4512-8C7E-6B329CC1FB01}"/>
    <cellStyle name="Note 3 2 3 25 10" xfId="37974" xr:uid="{03BF9C47-E3AC-485B-91BB-92AB8CBC506A}"/>
    <cellStyle name="Note 3 2 3 25 11" xfId="40466" xr:uid="{89AE7F2F-3853-475D-8B79-616EAE0048D0}"/>
    <cellStyle name="Note 3 2 3 25 12" xfId="43114" xr:uid="{A02F1D83-2860-4D34-9880-3E357E76DE3F}"/>
    <cellStyle name="Note 3 2 3 25 2" xfId="17283" xr:uid="{4B9591C4-2759-4D4E-81C6-D98FC83500B2}"/>
    <cellStyle name="Note 3 2 3 25 3" xfId="20022" xr:uid="{B7F1B65B-138B-4A8A-BA5C-BB22B5ADEADA}"/>
    <cellStyle name="Note 3 2 3 25 4" xfId="22695" xr:uid="{7DD14A37-5A45-4C83-A308-CEC095DF3047}"/>
    <cellStyle name="Note 3 2 3 25 5" xfId="25509" xr:uid="{9C4403BC-EB27-49D7-B9F1-D50C038496D9}"/>
    <cellStyle name="Note 3 2 3 25 6" xfId="28078" xr:uid="{18A80C0B-BE54-41C1-B30D-4D6E4BE80D8B}"/>
    <cellStyle name="Note 3 2 3 25 7" xfId="30624" xr:uid="{B83C0F85-0A02-4F96-9FFD-9C4F532DF249}"/>
    <cellStyle name="Note 3 2 3 25 8" xfId="33138" xr:uid="{7446D88B-B659-4CF0-B9B4-370F135BB346}"/>
    <cellStyle name="Note 3 2 3 25 9" xfId="35537" xr:uid="{9CAECBFA-A485-40B7-B9DE-295D8012298D}"/>
    <cellStyle name="Note 3 2 3 3" xfId="11827" xr:uid="{31816518-DCFE-47D1-A905-BA3E09B78EA6}"/>
    <cellStyle name="Note 3 2 3 3 10" xfId="35761" xr:uid="{E4383197-9B1D-4753-8411-E09F7D191C16}"/>
    <cellStyle name="Note 3 2 3 3 11" xfId="38203" xr:uid="{D833067E-4F2F-4B35-8BA8-12275C0929FD}"/>
    <cellStyle name="Note 3 2 3 3 12" xfId="40799" xr:uid="{BAB44D78-BECE-414A-915A-A9209C92483F}"/>
    <cellStyle name="Note 3 2 3 3 2" xfId="14880" xr:uid="{2AA95E46-E632-4141-94E7-E2A47A1CE7D8}"/>
    <cellStyle name="Note 3 2 3 3 3" xfId="17654" xr:uid="{9EE16E2F-0399-4822-ACD7-DD3F9A103C07}"/>
    <cellStyle name="Note 3 2 3 3 4" xfId="20277" xr:uid="{09D924B6-6EF1-4B05-878B-E0FE9A41E75D}"/>
    <cellStyle name="Note 3 2 3 3 5" xfId="23136" xr:uid="{3340152F-3FFA-4C82-85BF-78B2CFDEC90B}"/>
    <cellStyle name="Note 3 2 3 3 6" xfId="25695" xr:uid="{1852F04C-F1D6-4F7C-9370-4784678C936E}"/>
    <cellStyle name="Note 3 2 3 3 7" xfId="28296" xr:uid="{2AA769F4-5457-4CEA-8FE9-8A27AC5109B6}"/>
    <cellStyle name="Note 3 2 3 3 8" xfId="30971" xr:uid="{4C4CDB03-284C-4A92-8DA0-E0AE46B6C3AF}"/>
    <cellStyle name="Note 3 2 3 3 9" xfId="33370" xr:uid="{5909885D-0DE2-47AC-A4C6-5156FB86B427}"/>
    <cellStyle name="Note 3 2 3 4" xfId="11859" xr:uid="{C394DCEC-48B6-4587-9A26-B58D13A7E6AE}"/>
    <cellStyle name="Note 3 2 3 4 10" xfId="35791" xr:uid="{3833BB55-F232-48E2-A16F-C7DBE0EFB2D4}"/>
    <cellStyle name="Note 3 2 3 4 11" xfId="38233" xr:uid="{AB1D164D-AB01-46B9-9A1B-C49F50775144}"/>
    <cellStyle name="Note 3 2 3 4 12" xfId="40829" xr:uid="{A7271998-9364-4FC2-BD7A-23A82C09339F}"/>
    <cellStyle name="Note 3 2 3 4 2" xfId="14912" xr:uid="{2FF7912E-0808-4888-9499-5EEDFD370AA3}"/>
    <cellStyle name="Note 3 2 3 4 3" xfId="17685" xr:uid="{7AC4EDD9-675A-423E-A396-E7100211168B}"/>
    <cellStyle name="Note 3 2 3 4 4" xfId="20308" xr:uid="{F83B5091-4153-4588-9914-DCE3F4C485C1}"/>
    <cellStyle name="Note 3 2 3 4 5" xfId="23168" xr:uid="{6159A0B3-7A23-40BD-A4C7-FBDD7F84D9EB}"/>
    <cellStyle name="Note 3 2 3 4 6" xfId="25725" xr:uid="{06CF2C7F-24B5-4592-B00D-DBAE94A78FAF}"/>
    <cellStyle name="Note 3 2 3 4 7" xfId="28326" xr:uid="{2B225B75-358C-4C56-B4DA-140837F29D38}"/>
    <cellStyle name="Note 3 2 3 4 8" xfId="31001" xr:uid="{22FAD0ED-D014-486C-B558-B20EC8A2E465}"/>
    <cellStyle name="Note 3 2 3 4 9" xfId="33400" xr:uid="{0513A417-FF2F-4943-9359-623F7324FF93}"/>
    <cellStyle name="Note 3 2 3 5" xfId="11720" xr:uid="{A4689C97-F9F3-4587-AAAE-82B35918F64C}"/>
    <cellStyle name="Note 3 2 3 5 10" xfId="35666" xr:uid="{566A18B8-BA0B-4EE9-94F4-651F279BB931}"/>
    <cellStyle name="Note 3 2 3 5 11" xfId="38100" xr:uid="{3D502DE7-C5F0-415E-899B-1C7880C4C8BE}"/>
    <cellStyle name="Note 3 2 3 5 12" xfId="40692" xr:uid="{0F3FDA75-2466-41AE-8540-A71C96E722FB}"/>
    <cellStyle name="Note 3 2 3 5 2" xfId="14773" xr:uid="{05921D62-AD38-443D-A230-4A4EEB1214CF}"/>
    <cellStyle name="Note 3 2 3 5 3" xfId="17547" xr:uid="{934D6117-B838-4643-9786-25396B4CFD0A}"/>
    <cellStyle name="Note 3 2 3 5 4" xfId="20170" xr:uid="{828B58E6-14CF-4CDE-B0FB-6D00155B2E47}"/>
    <cellStyle name="Note 3 2 3 5 5" xfId="23030" xr:uid="{7DE394A9-17D2-4AF5-85F4-142203ECD238}"/>
    <cellStyle name="Note 3 2 3 5 6" xfId="25588" xr:uid="{FD5961E6-16B8-463D-B92E-757DC47451ED}"/>
    <cellStyle name="Note 3 2 3 5 7" xfId="28193" xr:uid="{63833639-0158-4510-B8CC-0D1561E84468}"/>
    <cellStyle name="Note 3 2 3 5 8" xfId="30864" xr:uid="{4EC45C52-D9FC-482F-B367-A87F64A20C14}"/>
    <cellStyle name="Note 3 2 3 5 9" xfId="33263" xr:uid="{CC3E9BB5-F63A-4233-AA78-14D834D7237B}"/>
    <cellStyle name="Note 3 2 3 6" xfId="11934" xr:uid="{E08E893F-6AB6-4270-A434-01D5AFE2EDFA}"/>
    <cellStyle name="Note 3 2 3 6 10" xfId="35866" xr:uid="{9D9BC3D8-2F28-4731-AA97-5192B74E6769}"/>
    <cellStyle name="Note 3 2 3 6 11" xfId="38308" xr:uid="{B1D1B9A6-508D-4009-8D93-74EF35A33C61}"/>
    <cellStyle name="Note 3 2 3 6 12" xfId="40904" xr:uid="{5467A0FC-23B4-4430-9D5E-3DE0857FB07D}"/>
    <cellStyle name="Note 3 2 3 6 2" xfId="14987" xr:uid="{77BDDBFB-AECD-4E61-B4D5-D262D8F85260}"/>
    <cellStyle name="Note 3 2 3 6 3" xfId="17760" xr:uid="{09F88A27-E079-40D3-B120-42B8A5E56A65}"/>
    <cellStyle name="Note 3 2 3 6 4" xfId="20383" xr:uid="{4533DCD3-5C82-4E1A-94AD-CBDEE432469B}"/>
    <cellStyle name="Note 3 2 3 6 5" xfId="23243" xr:uid="{9CEAB1F7-1F86-44AD-94B9-047948C65872}"/>
    <cellStyle name="Note 3 2 3 6 6" xfId="25800" xr:uid="{C6F3E1E5-321A-4F80-A565-821CADC4CFA8}"/>
    <cellStyle name="Note 3 2 3 6 7" xfId="28401" xr:uid="{E055C59D-B605-4C4D-83AD-39CD3A0DE29B}"/>
    <cellStyle name="Note 3 2 3 6 8" xfId="31076" xr:uid="{8E93C755-8044-48EC-A6C1-8F69A40CAF47}"/>
    <cellStyle name="Note 3 2 3 6 9" xfId="33475" xr:uid="{3D083AEB-92BC-4259-9570-D67CF9A3EFE7}"/>
    <cellStyle name="Note 3 2 3 7" xfId="11981" xr:uid="{3D25D71A-D198-41D5-AE1E-0F8A7E76F90B}"/>
    <cellStyle name="Note 3 2 3 7 10" xfId="35913" xr:uid="{CA0CA31B-FBF4-43D3-A377-98CA3D2B5E3F}"/>
    <cellStyle name="Note 3 2 3 7 11" xfId="38355" xr:uid="{C739A1FC-7621-439F-844A-C0CB381B00F8}"/>
    <cellStyle name="Note 3 2 3 7 12" xfId="40951" xr:uid="{C4F06A34-8D2F-4239-940D-962DFCC19E0B}"/>
    <cellStyle name="Note 3 2 3 7 2" xfId="15034" xr:uid="{03FF582A-B461-47F8-AF90-DDE0CE367DA8}"/>
    <cellStyle name="Note 3 2 3 7 3" xfId="17807" xr:uid="{9A59E108-41BD-449F-B508-5EA92FCF09B3}"/>
    <cellStyle name="Note 3 2 3 7 4" xfId="20430" xr:uid="{5BDE4B13-0941-43B8-8CFE-B9B02293BF70}"/>
    <cellStyle name="Note 3 2 3 7 5" xfId="23290" xr:uid="{364A3BB2-DF1F-47E3-81BD-8211B4F1BF50}"/>
    <cellStyle name="Note 3 2 3 7 6" xfId="25847" xr:uid="{0A752730-7DA0-4F7E-AC54-340976A371A5}"/>
    <cellStyle name="Note 3 2 3 7 7" xfId="28448" xr:uid="{41EA67C8-5CEA-4764-837E-13EB13EADA3B}"/>
    <cellStyle name="Note 3 2 3 7 8" xfId="31123" xr:uid="{430E65C3-5757-404C-BB86-B2D5555DEFE8}"/>
    <cellStyle name="Note 3 2 3 7 9" xfId="33522" xr:uid="{633BE49C-5A57-4710-B5E4-40D83A1AFB4A}"/>
    <cellStyle name="Note 3 2 3 8" xfId="12008" xr:uid="{9EEE75D9-C57E-4831-8C45-4AF07B62E282}"/>
    <cellStyle name="Note 3 2 3 8 10" xfId="35940" xr:uid="{B793FE0B-AFC1-4CBB-9F3A-A66391FA6196}"/>
    <cellStyle name="Note 3 2 3 8 11" xfId="38382" xr:uid="{321DC09E-8C5C-4CA3-9728-299E9F9AA9FE}"/>
    <cellStyle name="Note 3 2 3 8 12" xfId="40978" xr:uid="{25B537CC-961A-4F7F-BAA8-82CBE17EC118}"/>
    <cellStyle name="Note 3 2 3 8 2" xfId="15061" xr:uid="{A66179C2-EE3B-467D-BFE8-81C4B946BE59}"/>
    <cellStyle name="Note 3 2 3 8 3" xfId="17834" xr:uid="{321C332C-1673-429D-868C-6433DBFBE78B}"/>
    <cellStyle name="Note 3 2 3 8 4" xfId="20457" xr:uid="{0ABA43A5-87DB-41A3-A186-BA6A786C3E73}"/>
    <cellStyle name="Note 3 2 3 8 5" xfId="23317" xr:uid="{A1BC473B-6829-451D-9524-16CFE0BF52B1}"/>
    <cellStyle name="Note 3 2 3 8 6" xfId="25874" xr:uid="{CBF1542C-27F2-46D3-85DB-9186C0FFDBB1}"/>
    <cellStyle name="Note 3 2 3 8 7" xfId="28475" xr:uid="{E2A15E90-F328-4E55-9AF9-B9B9C22F37E3}"/>
    <cellStyle name="Note 3 2 3 8 8" xfId="31150" xr:uid="{0B9AD517-E83A-449F-B777-8AF28318DB4D}"/>
    <cellStyle name="Note 3 2 3 8 9" xfId="33549" xr:uid="{1652297E-D29D-497F-9764-09BB6403AC42}"/>
    <cellStyle name="Note 3 2 3 9" xfId="13391" xr:uid="{F8395333-7EB2-4425-AD1F-013CF6205B48}"/>
    <cellStyle name="Note 3 2 3 9 10" xfId="37114" xr:uid="{6CB5FFE2-62E4-4C16-8428-A9449C8CD916}"/>
    <cellStyle name="Note 3 2 3 9 11" xfId="39607" xr:uid="{05C95C73-B641-439B-B2B8-F732DA08917A}"/>
    <cellStyle name="Note 3 2 3 9 12" xfId="42254" xr:uid="{D7657081-6F7A-4275-BA72-9047C3EE07F7}"/>
    <cellStyle name="Note 3 2 3 9 2" xfId="16412" xr:uid="{A18842E5-7039-47E2-8424-B60DE1A7B97E}"/>
    <cellStyle name="Note 3 2 3 9 3" xfId="19152" xr:uid="{BD18E33A-5AE8-47D1-94A1-773D3A1ED94B}"/>
    <cellStyle name="Note 3 2 3 9 4" xfId="21826" xr:uid="{FDDC02DC-2719-4705-A0A4-FDD9B50658A7}"/>
    <cellStyle name="Note 3 2 3 9 5" xfId="24649" xr:uid="{D307D781-F455-438B-9D90-37A533CB980A}"/>
    <cellStyle name="Note 3 2 3 9 6" xfId="27217" xr:uid="{58B275B9-4C30-431D-8E4F-CAA71CA50221}"/>
    <cellStyle name="Note 3 2 3 9 7" xfId="29764" xr:uid="{A5276100-32CC-4CD0-AF49-7BF0553FD27D}"/>
    <cellStyle name="Note 3 2 3 9 8" xfId="32278" xr:uid="{6CF71C48-B2A5-423A-A5C7-6081880F1F65}"/>
    <cellStyle name="Note 3 2 3 9 9" xfId="34678" xr:uid="{7A554508-2BD1-4235-A491-85EA5D957661}"/>
    <cellStyle name="Note 3 2 4" xfId="11784" xr:uid="{A960739F-8A5B-4E70-896B-CC837F74D8F0}"/>
    <cellStyle name="Note 3 2 4 10" xfId="35718" xr:uid="{E5892D9F-83AF-4E81-8479-AB2B2C282802}"/>
    <cellStyle name="Note 3 2 4 11" xfId="38160" xr:uid="{8F5700B7-B001-4AD4-8530-B8CFA74E5B46}"/>
    <cellStyle name="Note 3 2 4 12" xfId="40756" xr:uid="{5DE189ED-3BEC-4B6F-91D0-2DFC4EB622C3}"/>
    <cellStyle name="Note 3 2 4 2" xfId="14837" xr:uid="{FF945BB3-E503-4A2B-BADF-932B729C2C62}"/>
    <cellStyle name="Note 3 2 4 3" xfId="17611" xr:uid="{7634FD53-46F0-4369-A4F8-22D25F5CAE2A}"/>
    <cellStyle name="Note 3 2 4 4" xfId="20234" xr:uid="{B1509E0B-27F8-4A75-B31B-7ED0AF221B49}"/>
    <cellStyle name="Note 3 2 4 5" xfId="23093" xr:uid="{295DDAEF-F248-43C8-9B06-68DC15F28A53}"/>
    <cellStyle name="Note 3 2 4 6" xfId="25652" xr:uid="{22CFA198-1B63-455F-BFF7-6B3260C748F2}"/>
    <cellStyle name="Note 3 2 4 7" xfId="28253" xr:uid="{20764605-CD45-41E6-A6A5-A1DAF053A96F}"/>
    <cellStyle name="Note 3 2 4 8" xfId="30928" xr:uid="{88D5D96A-F06E-4C14-B681-305232ABF8B4}"/>
    <cellStyle name="Note 3 2 4 9" xfId="33327" xr:uid="{E10D6195-6181-49DC-B8BF-DD7343237E76}"/>
    <cellStyle name="Note 3 2 5" xfId="11890" xr:uid="{6F93AD24-93A5-457E-8C3D-47CB6B4CAE37}"/>
    <cellStyle name="Note 3 2 5 10" xfId="35822" xr:uid="{304A6B3B-13CF-44D2-99F2-FB6F4085ACEE}"/>
    <cellStyle name="Note 3 2 5 11" xfId="38264" xr:uid="{FC7CDA44-AF58-4789-AE62-AC1B07BD44AE}"/>
    <cellStyle name="Note 3 2 5 12" xfId="40860" xr:uid="{CE70A534-E9F4-4EFC-85A7-8AEC62B686E1}"/>
    <cellStyle name="Note 3 2 5 2" xfId="14943" xr:uid="{38ECE53E-8B73-436E-B6FF-32318499E6E8}"/>
    <cellStyle name="Note 3 2 5 3" xfId="17716" xr:uid="{0A8B8D24-424A-42AE-9603-012F8F201F25}"/>
    <cellStyle name="Note 3 2 5 4" xfId="20339" xr:uid="{0C7B948A-3F85-463E-9232-70AF21032E63}"/>
    <cellStyle name="Note 3 2 5 5" xfId="23199" xr:uid="{B2A8C5CA-7C31-4DDA-B088-8D910D61DE1F}"/>
    <cellStyle name="Note 3 2 5 6" xfId="25756" xr:uid="{B2CC56A1-E707-4B57-8619-E9FD76AEF40C}"/>
    <cellStyle name="Note 3 2 5 7" xfId="28357" xr:uid="{35028AD3-CA94-4E6A-9453-5FCFE0C3B2E5}"/>
    <cellStyle name="Note 3 2 5 8" xfId="31032" xr:uid="{BE90548D-4B1E-4C7E-AC7A-C0A3432107AC}"/>
    <cellStyle name="Note 3 2 5 9" xfId="33431" xr:uid="{6D1D7F2C-AD6B-469B-A40C-96BDE3F4CD13}"/>
    <cellStyle name="Note 3 2 6" xfId="11965" xr:uid="{8DF3226B-3438-4D52-9362-937C8539B818}"/>
    <cellStyle name="Note 3 2 6 10" xfId="35897" xr:uid="{85D40070-4A1B-4DC2-A9E4-236937D4555B}"/>
    <cellStyle name="Note 3 2 6 11" xfId="38339" xr:uid="{777C4649-5E51-493A-9D20-FDA5DD2DE440}"/>
    <cellStyle name="Note 3 2 6 12" xfId="40935" xr:uid="{2F18F257-A403-45A3-81E3-F8BF6C011089}"/>
    <cellStyle name="Note 3 2 6 2" xfId="15018" xr:uid="{D8D7A728-03B7-4334-90D7-C528636244E5}"/>
    <cellStyle name="Note 3 2 6 3" xfId="17791" xr:uid="{B20A082B-5D43-44A8-BF0A-7C15234967EF}"/>
    <cellStyle name="Note 3 2 6 4" xfId="20414" xr:uid="{CB089E74-09C6-4842-8B10-B8BD244DC6A9}"/>
    <cellStyle name="Note 3 2 6 5" xfId="23274" xr:uid="{4E94D2F3-2611-4A79-AD55-37C4964C1AF7}"/>
    <cellStyle name="Note 3 2 6 6" xfId="25831" xr:uid="{6FCA5130-AB4E-4E45-AE13-CA71DDCA1FE4}"/>
    <cellStyle name="Note 3 2 6 7" xfId="28432" xr:uid="{8E374902-C981-483A-9548-407CA89497F6}"/>
    <cellStyle name="Note 3 2 6 8" xfId="31107" xr:uid="{B9A1659F-61CD-4103-A835-9A636A0E101C}"/>
    <cellStyle name="Note 3 2 6 9" xfId="33506" xr:uid="{49DCFB38-4BAC-41C3-A245-168B5971C73A}"/>
    <cellStyle name="Note 3 2 7" xfId="13277" xr:uid="{3E469A10-C8E9-431F-9A6C-2F9AF6D512F8}"/>
    <cellStyle name="Note 3 2 7 10" xfId="37002" xr:uid="{36572978-EB71-45EB-9BDC-342A0B7062FB}"/>
    <cellStyle name="Note 3 2 7 11" xfId="39494" xr:uid="{A9A227DD-728A-44CD-B333-969B8383CA8E}"/>
    <cellStyle name="Note 3 2 7 12" xfId="42141" xr:uid="{113D2925-5A4D-418C-B66C-C71A296A6366}"/>
    <cellStyle name="Note 3 2 7 2" xfId="16298" xr:uid="{C1C97E8B-1272-4239-A705-E1D6E0401799}"/>
    <cellStyle name="Note 3 2 7 3" xfId="19039" xr:uid="{820F7769-9209-403D-892D-25DC47A0116E}"/>
    <cellStyle name="Note 3 2 7 4" xfId="21712" xr:uid="{3D6CA254-7507-4974-A912-5B3023378688}"/>
    <cellStyle name="Note 3 2 7 5" xfId="24535" xr:uid="{5E3EEC44-C8D0-43EA-9713-14E23C2F863E}"/>
    <cellStyle name="Note 3 2 7 6" xfId="27103" xr:uid="{5FBA6199-0AE0-419E-99BF-77984BBBC46F}"/>
    <cellStyle name="Note 3 2 7 7" xfId="29650" xr:uid="{77391B09-F799-4681-A8AB-931E751492BB}"/>
    <cellStyle name="Note 3 2 7 8" xfId="32165" xr:uid="{9E6DB18B-B0F2-4EB6-BDAF-15C2B0319740}"/>
    <cellStyle name="Note 3 2 7 9" xfId="34564" xr:uid="{F679CAEA-229F-44BE-9B76-A4BD5F6CFED2}"/>
    <cellStyle name="Note 3 2 8" xfId="13322" xr:uid="{483AC276-9CF0-4B75-9E3E-ED2A53794265}"/>
    <cellStyle name="Note 3 2 8 10" xfId="37045" xr:uid="{94B47F88-FD7C-4370-9E6F-DD55BE58D00F}"/>
    <cellStyle name="Note 3 2 8 11" xfId="39538" xr:uid="{DFADEED9-CE74-4F9C-A6C5-F1A454D0F09B}"/>
    <cellStyle name="Note 3 2 8 12" xfId="42185" xr:uid="{8C6B8E3E-9838-401C-A0E0-89F242F43657}"/>
    <cellStyle name="Note 3 2 8 2" xfId="16343" xr:uid="{85703C3A-7514-43A4-8B77-C1441F02C3A5}"/>
    <cellStyle name="Note 3 2 8 3" xfId="19083" xr:uid="{A8FD5E17-3485-4DCE-AE5B-2F27DD3C3A37}"/>
    <cellStyle name="Note 3 2 8 4" xfId="21757" xr:uid="{BCD7BD8D-5C03-4940-B1A5-2476739CFF90}"/>
    <cellStyle name="Note 3 2 8 5" xfId="24580" xr:uid="{471793FA-E3D9-4BFD-A58E-37AE6EB681CF}"/>
    <cellStyle name="Note 3 2 8 6" xfId="27148" xr:uid="{3E0BA3A8-DB29-4D49-A61A-560333774ED7}"/>
    <cellStyle name="Note 3 2 8 7" xfId="29695" xr:uid="{2D45E0ED-E826-4096-A35C-3D8B69974094}"/>
    <cellStyle name="Note 3 2 8 8" xfId="32209" xr:uid="{D5F43ACF-F9BC-413B-A8EF-BB9CBBDCFDD1}"/>
    <cellStyle name="Note 3 2 8 9" xfId="34609" xr:uid="{B2411771-FA4D-49EC-AE5B-0845E6F5FCC0}"/>
    <cellStyle name="Note 3 2 9" xfId="13379" xr:uid="{EE78B284-76C6-4B0C-A31C-CB0B49A97588}"/>
    <cellStyle name="Note 3 2 9 10" xfId="37102" xr:uid="{33516E5E-D675-431F-97E9-CF885A8D2787}"/>
    <cellStyle name="Note 3 2 9 11" xfId="39595" xr:uid="{CFC8E76A-AD04-4DAF-BAD4-3254A291FEB9}"/>
    <cellStyle name="Note 3 2 9 12" xfId="42242" xr:uid="{F2C3E617-A91D-4D83-9208-DED9667AE181}"/>
    <cellStyle name="Note 3 2 9 2" xfId="16400" xr:uid="{E0ED58F2-1447-4077-AE1E-D5DB2FB53DA7}"/>
    <cellStyle name="Note 3 2 9 3" xfId="19140" xr:uid="{24BEDD93-26E5-43BD-A0CA-FC0649433FCB}"/>
    <cellStyle name="Note 3 2 9 4" xfId="21814" xr:uid="{64610E8C-95B5-4ADA-882E-84B9730C2645}"/>
    <cellStyle name="Note 3 2 9 5" xfId="24637" xr:uid="{78AE403E-14CA-475F-976C-71ECFD5A6203}"/>
    <cellStyle name="Note 3 2 9 6" xfId="27205" xr:uid="{C8FEEB39-FAB2-481D-8183-1A8FC3976DC5}"/>
    <cellStyle name="Note 3 2 9 7" xfId="29752" xr:uid="{BECC4CF7-38BF-491D-A18C-FA79C87E98F6}"/>
    <cellStyle name="Note 3 2 9 8" xfId="32266" xr:uid="{657E2B8B-9922-4029-9E23-B8B9CD64D08D}"/>
    <cellStyle name="Note 3 2 9 9" xfId="34666" xr:uid="{1BB970E7-D43D-457A-AA48-1E0A3D1A86E1}"/>
    <cellStyle name="Note 3 20" xfId="14097" xr:uid="{00B150B6-8255-41EE-8573-3D4B75ECA0D2}"/>
    <cellStyle name="Note 3 20 10" xfId="37820" xr:uid="{9E6FBB10-08DB-4A40-BC57-09AFE2BBBBD3}"/>
    <cellStyle name="Note 3 20 11" xfId="40313" xr:uid="{D226259A-6257-4DDC-8993-83A3033ED897}"/>
    <cellStyle name="Note 3 20 12" xfId="42960" xr:uid="{F0A29AD4-8815-4FA9-9F52-5AA49536381C}"/>
    <cellStyle name="Note 3 20 2" xfId="17118" xr:uid="{BF396837-AAB9-4303-9867-67D35ECF67B7}"/>
    <cellStyle name="Note 3 20 3" xfId="19858" xr:uid="{A848B3E4-29A1-4017-AAAA-937FF3720435}"/>
    <cellStyle name="Note 3 20 4" xfId="22532" xr:uid="{EE74A126-9E04-4689-BC27-AC4851B9404D}"/>
    <cellStyle name="Note 3 20 5" xfId="25355" xr:uid="{CF92DC7D-28AB-4866-87AF-F215019A4E52}"/>
    <cellStyle name="Note 3 20 6" xfId="27923" xr:uid="{889B50C5-899D-4B63-88EA-DE5992EBF5A3}"/>
    <cellStyle name="Note 3 20 7" xfId="30470" xr:uid="{C9419BE5-E2B3-439F-BC90-7F3AD534DF3F}"/>
    <cellStyle name="Note 3 20 8" xfId="32984" xr:uid="{6F1E6F72-38AF-44FE-8ABF-8537A2FE8A0C}"/>
    <cellStyle name="Note 3 20 9" xfId="35384" xr:uid="{337A493B-E048-416A-82BE-51A057F80850}"/>
    <cellStyle name="Note 3 3" xfId="80" xr:uid="{00000000-0005-0000-0000-0000E3230000}"/>
    <cellStyle name="Note 3 3 10" xfId="13558" xr:uid="{1125B719-E514-4B20-A644-7C169364036C}"/>
    <cellStyle name="Note 3 3 10 10" xfId="37281" xr:uid="{F431AA3F-1977-484F-BEDF-E215E97820CC}"/>
    <cellStyle name="Note 3 3 10 11" xfId="39774" xr:uid="{72321C9D-13C7-4680-A961-A282BA69D794}"/>
    <cellStyle name="Note 3 3 10 12" xfId="42421" xr:uid="{83F21EB4-305A-44C8-B2E4-127CC292FD6B}"/>
    <cellStyle name="Note 3 3 10 2" xfId="16579" xr:uid="{BEF77A87-0621-4138-99F4-74FA8C97558C}"/>
    <cellStyle name="Note 3 3 10 3" xfId="19319" xr:uid="{3849C37E-9B60-44C5-9653-8CB19C4172E2}"/>
    <cellStyle name="Note 3 3 10 4" xfId="21993" xr:uid="{5F49CE5C-9238-46B9-9E2B-1348CB1D7908}"/>
    <cellStyle name="Note 3 3 10 5" xfId="24816" xr:uid="{A8BE5BE4-6B1A-476C-9C3A-B1328DD60861}"/>
    <cellStyle name="Note 3 3 10 6" xfId="27384" xr:uid="{BD208A47-F056-4327-B69E-E392A3A18550}"/>
    <cellStyle name="Note 3 3 10 7" xfId="29931" xr:uid="{60FEA60F-CAD8-4529-93A4-94BA31721EC2}"/>
    <cellStyle name="Note 3 3 10 8" xfId="32445" xr:uid="{B3530B85-B304-433E-9995-186E0C6AEFA4}"/>
    <cellStyle name="Note 3 3 10 9" xfId="34845" xr:uid="{A00D5A9C-FA1B-4DA2-A0C1-884A406B1943}"/>
    <cellStyle name="Note 3 3 11" xfId="13609" xr:uid="{2AF07AEA-09E5-4DE3-A470-C8C492B65086}"/>
    <cellStyle name="Note 3 3 11 10" xfId="37332" xr:uid="{DF507405-F019-411A-BF07-E952AA9438F9}"/>
    <cellStyle name="Note 3 3 11 11" xfId="39825" xr:uid="{760B2E08-F4A3-40D0-A84A-108E99EE73F6}"/>
    <cellStyle name="Note 3 3 11 12" xfId="42472" xr:uid="{8CD9C531-F35A-46E7-AD3D-A47E11890BB7}"/>
    <cellStyle name="Note 3 3 11 2" xfId="16630" xr:uid="{CB54D866-B88E-4A23-916B-6354A3418984}"/>
    <cellStyle name="Note 3 3 11 3" xfId="19370" xr:uid="{D993FC60-3E37-4A4A-860E-DE350EC1D752}"/>
    <cellStyle name="Note 3 3 11 4" xfId="22044" xr:uid="{3F53B1A3-259B-4D51-82DF-FA262F659AD8}"/>
    <cellStyle name="Note 3 3 11 5" xfId="24867" xr:uid="{89017FF4-BD8D-4E1D-841F-7BA50D4DB7A7}"/>
    <cellStyle name="Note 3 3 11 6" xfId="27435" xr:uid="{B3FBF15C-8B8F-4235-82B0-24DD77A3129E}"/>
    <cellStyle name="Note 3 3 11 7" xfId="29982" xr:uid="{CA074EDD-7475-4ADE-A6DB-1A06ECC49359}"/>
    <cellStyle name="Note 3 3 11 8" xfId="32496" xr:uid="{F127543E-7E90-4A8D-BD30-6A0633F102AF}"/>
    <cellStyle name="Note 3 3 11 9" xfId="34896" xr:uid="{D068C354-85D5-4E41-AF4A-9533595CD873}"/>
    <cellStyle name="Note 3 3 12" xfId="13703" xr:uid="{4E4CD989-876A-4BEA-B726-9AEDC3A71C25}"/>
    <cellStyle name="Note 3 3 12 10" xfId="37426" xr:uid="{A1B23AA1-DBC6-4526-8A15-0BBCFF43D034}"/>
    <cellStyle name="Note 3 3 12 11" xfId="39919" xr:uid="{7E101B74-1E7E-46E3-AE76-B74DD1137449}"/>
    <cellStyle name="Note 3 3 12 12" xfId="42566" xr:uid="{961A7516-095F-469F-9AD4-DEBCF224E779}"/>
    <cellStyle name="Note 3 3 12 2" xfId="16724" xr:uid="{119A3589-78C1-48C6-82E7-C8B10CC7F03D}"/>
    <cellStyle name="Note 3 3 12 3" xfId="19464" xr:uid="{59545D27-416A-4BE2-ADC4-AC8DAED28F0F}"/>
    <cellStyle name="Note 3 3 12 4" xfId="22138" xr:uid="{D0A0338F-112E-4182-B5EE-136206454A1A}"/>
    <cellStyle name="Note 3 3 12 5" xfId="24961" xr:uid="{EEBDCAE3-197D-46DA-B2A8-8EA6403966E5}"/>
    <cellStyle name="Note 3 3 12 6" xfId="27529" xr:uid="{984FECCD-13EB-492F-817E-F6F2DEDF884F}"/>
    <cellStyle name="Note 3 3 12 7" xfId="30076" xr:uid="{5781F78A-F760-4F23-A2C2-97AB4CC0CF35}"/>
    <cellStyle name="Note 3 3 12 8" xfId="32590" xr:uid="{BCA552CD-83F0-4421-B8A3-A2F9C17FFFDE}"/>
    <cellStyle name="Note 3 3 12 9" xfId="34990" xr:uid="{24856603-0A30-402F-9AA5-6244C7FADEF2}"/>
    <cellStyle name="Note 3 3 13" xfId="13774" xr:uid="{B9E10A2B-8F75-41DE-9B09-EE6520DCD81F}"/>
    <cellStyle name="Note 3 3 13 10" xfId="37497" xr:uid="{CB490974-FB3B-411A-B94A-E44CFB1800CC}"/>
    <cellStyle name="Note 3 3 13 11" xfId="39990" xr:uid="{BE1337EE-5791-42BD-B805-A532F8AAD240}"/>
    <cellStyle name="Note 3 3 13 12" xfId="42637" xr:uid="{B98EBA2A-0D21-4846-860A-DB90A31AD96B}"/>
    <cellStyle name="Note 3 3 13 2" xfId="16795" xr:uid="{539517EE-E8E6-407E-85FA-1E25EA4A10D5}"/>
    <cellStyle name="Note 3 3 13 3" xfId="19535" xr:uid="{4F659CEA-FFC9-46C1-BAB1-F7FE20E09FCC}"/>
    <cellStyle name="Note 3 3 13 4" xfId="22209" xr:uid="{24BE4B13-17E9-4544-9C5A-E996237579A6}"/>
    <cellStyle name="Note 3 3 13 5" xfId="25032" xr:uid="{E8A72389-6EB2-46B6-9289-86CEEB135D44}"/>
    <cellStyle name="Note 3 3 13 6" xfId="27600" xr:uid="{10D2BAEB-0460-4E30-9FDD-230D70128FB6}"/>
    <cellStyle name="Note 3 3 13 7" xfId="30147" xr:uid="{777DAF3A-AFEB-4433-889B-F6ABA3741669}"/>
    <cellStyle name="Note 3 3 13 8" xfId="32661" xr:uid="{EFDA4066-1E9C-42EF-925D-42ACD90E4EBA}"/>
    <cellStyle name="Note 3 3 13 9" xfId="35061" xr:uid="{0C8D69ED-1EC9-4FC6-850D-C1C2642C1D16}"/>
    <cellStyle name="Note 3 3 14" xfId="13828" xr:uid="{A83FF671-6EF7-452C-91EC-1019305523CB}"/>
    <cellStyle name="Note 3 3 14 10" xfId="37551" xr:uid="{1BFC2F94-BEFB-4C2D-ABDC-D19A1B2B48DD}"/>
    <cellStyle name="Note 3 3 14 11" xfId="40044" xr:uid="{0BFAC2F8-7CD3-46B2-AA0B-51C95454F1E2}"/>
    <cellStyle name="Note 3 3 14 12" xfId="42691" xr:uid="{277DDC50-975D-4F7B-89B6-6B549DBF1D2A}"/>
    <cellStyle name="Note 3 3 14 2" xfId="16849" xr:uid="{EAA9693A-0A34-471C-B7CE-B95F802850B2}"/>
    <cellStyle name="Note 3 3 14 3" xfId="19589" xr:uid="{F14A5C70-560E-44FF-A494-F3E8725E66CD}"/>
    <cellStyle name="Note 3 3 14 4" xfId="22263" xr:uid="{82B97EC6-6CE0-4818-B3F8-17D1F88A97BB}"/>
    <cellStyle name="Note 3 3 14 5" xfId="25086" xr:uid="{B7652FD2-F4B4-4229-8DA9-A5992AB1DE66}"/>
    <cellStyle name="Note 3 3 14 6" xfId="27654" xr:uid="{88A3DEEC-F5D0-4E07-B13C-FACA6B164087}"/>
    <cellStyle name="Note 3 3 14 7" xfId="30201" xr:uid="{6BF4A7C3-678D-4654-BA47-9CB0C3534FC3}"/>
    <cellStyle name="Note 3 3 14 8" xfId="32715" xr:uid="{89FDE0DB-5003-45EF-A793-5F9071F8849A}"/>
    <cellStyle name="Note 3 3 14 9" xfId="35115" xr:uid="{FA62C0E8-939D-42CF-861C-73840A2A6F36}"/>
    <cellStyle name="Note 3 3 15" xfId="13864" xr:uid="{F38DC9B2-B53C-4699-A60E-2559D856A299}"/>
    <cellStyle name="Note 3 3 15 10" xfId="37587" xr:uid="{B042CCB1-99BA-4DC1-AEA3-7CD294A25AFD}"/>
    <cellStyle name="Note 3 3 15 11" xfId="40080" xr:uid="{67B9518A-DE31-4569-A3D2-49929920C67C}"/>
    <cellStyle name="Note 3 3 15 12" xfId="42727" xr:uid="{AC6DEC9C-E544-4D06-A53C-1447734A29F5}"/>
    <cellStyle name="Note 3 3 15 2" xfId="16885" xr:uid="{62C9E478-25A6-4B85-B0C7-471806D76CF3}"/>
    <cellStyle name="Note 3 3 15 3" xfId="19625" xr:uid="{5F129F6F-8BFA-4B28-AA91-E75996167E39}"/>
    <cellStyle name="Note 3 3 15 4" xfId="22299" xr:uid="{DC0D0316-34FC-49AD-AAC6-FCB1694C5446}"/>
    <cellStyle name="Note 3 3 15 5" xfId="25122" xr:uid="{68032C7E-B7DC-4076-9355-2301E1CA2666}"/>
    <cellStyle name="Note 3 3 15 6" xfId="27690" xr:uid="{61D7495F-1503-4566-ADC1-9B2C26B07216}"/>
    <cellStyle name="Note 3 3 15 7" xfId="30237" xr:uid="{D2010012-7682-44DF-BA8E-AAB5385F04D7}"/>
    <cellStyle name="Note 3 3 15 8" xfId="32751" xr:uid="{632C4F48-6252-497F-9DBB-8C42E89F1B2A}"/>
    <cellStyle name="Note 3 3 15 9" xfId="35151" xr:uid="{4BDF5AD7-8B8B-4CAD-8403-BEAEC167EFE2}"/>
    <cellStyle name="Note 3 3 16" xfId="13954" xr:uid="{6C90BD25-D2AC-435D-A604-26D634D2A193}"/>
    <cellStyle name="Note 3 3 16 10" xfId="37677" xr:uid="{0F91E150-BFAA-493A-B82A-56558F54B55E}"/>
    <cellStyle name="Note 3 3 16 11" xfId="40170" xr:uid="{A7E9F156-8270-4B78-BD74-7FB8558756D8}"/>
    <cellStyle name="Note 3 3 16 12" xfId="42817" xr:uid="{99B8AB6D-0246-49FB-A0DB-77EE9073855D}"/>
    <cellStyle name="Note 3 3 16 2" xfId="16975" xr:uid="{C12D12FF-8247-4845-BDA0-A15AAE994232}"/>
    <cellStyle name="Note 3 3 16 3" xfId="19715" xr:uid="{AABC6BAD-4C74-4247-B719-19B56142AA6F}"/>
    <cellStyle name="Note 3 3 16 4" xfId="22389" xr:uid="{02A2C557-C35F-4BD6-8E6B-91C277919035}"/>
    <cellStyle name="Note 3 3 16 5" xfId="25212" xr:uid="{3C20C888-D5FA-4325-9A36-84C9B7225DC8}"/>
    <cellStyle name="Note 3 3 16 6" xfId="27780" xr:uid="{341C8C76-AA84-4999-A25F-A78A27989E13}"/>
    <cellStyle name="Note 3 3 16 7" xfId="30327" xr:uid="{399A9C56-E25B-4174-AA5C-D9DF2DE1A70C}"/>
    <cellStyle name="Note 3 3 16 8" xfId="32841" xr:uid="{8F600C01-D68F-4C76-A758-8D2FB4282DC4}"/>
    <cellStyle name="Note 3 3 16 9" xfId="35241" xr:uid="{8F090713-D5B4-464C-8769-8400157C6499}"/>
    <cellStyle name="Note 3 3 17" xfId="13982" xr:uid="{12CA6E2F-4B97-456D-BE17-8D8E6715A49F}"/>
    <cellStyle name="Note 3 3 17 10" xfId="37705" xr:uid="{B72D048B-0F14-464F-9F22-4316BEEBFC6E}"/>
    <cellStyle name="Note 3 3 17 11" xfId="40198" xr:uid="{021B8A27-B8AD-4A2C-B900-763EFFFA110F}"/>
    <cellStyle name="Note 3 3 17 12" xfId="42845" xr:uid="{3ABA4652-94F4-42AA-A588-C8BCCEFEC6B4}"/>
    <cellStyle name="Note 3 3 17 2" xfId="17003" xr:uid="{837E97C5-4429-49C6-BA8E-00ECDAC8B285}"/>
    <cellStyle name="Note 3 3 17 3" xfId="19743" xr:uid="{9FF7EA96-81A6-4C00-A697-2EF9F0BC96FB}"/>
    <cellStyle name="Note 3 3 17 4" xfId="22417" xr:uid="{ECF8F218-8386-4759-8DD5-76DEF7E53984}"/>
    <cellStyle name="Note 3 3 17 5" xfId="25240" xr:uid="{E70D3427-2595-46DE-91F1-D7597C94C195}"/>
    <cellStyle name="Note 3 3 17 6" xfId="27808" xr:uid="{DC75916F-14ED-40A8-A3BB-749A6E52A4D8}"/>
    <cellStyle name="Note 3 3 17 7" xfId="30355" xr:uid="{D96C4DC9-8DFC-42D2-8CE1-A7F6062C8E3E}"/>
    <cellStyle name="Note 3 3 17 8" xfId="32869" xr:uid="{E4AAFB0E-DEB3-437B-BC4F-932BA1708F78}"/>
    <cellStyle name="Note 3 3 17 9" xfId="35269" xr:uid="{E5B914DF-63D9-4A86-823A-9276D23FC1EA}"/>
    <cellStyle name="Note 3 3 18" xfId="14083" xr:uid="{5BE29B09-167E-4265-9EC7-8182DC752A44}"/>
    <cellStyle name="Note 3 3 18 10" xfId="37806" xr:uid="{3EE4087F-B924-4185-895D-53D56F51C7C6}"/>
    <cellStyle name="Note 3 3 18 11" xfId="40299" xr:uid="{EABFCCFD-F573-4BB9-90D4-349B01598215}"/>
    <cellStyle name="Note 3 3 18 12" xfId="42946" xr:uid="{6607E525-90F9-4553-A0CB-AF445C2FF9FC}"/>
    <cellStyle name="Note 3 3 18 2" xfId="17104" xr:uid="{B0C0044A-A0FA-424C-8EE6-60248A33C601}"/>
    <cellStyle name="Note 3 3 18 3" xfId="19844" xr:uid="{04D4EDA5-31E5-4967-935F-7307387CAD47}"/>
    <cellStyle name="Note 3 3 18 4" xfId="22518" xr:uid="{0B623407-FC47-4F95-A751-AC0FA00F6EE5}"/>
    <cellStyle name="Note 3 3 18 5" xfId="25341" xr:uid="{C43558EA-890E-447A-91C4-67AF85C13868}"/>
    <cellStyle name="Note 3 3 18 6" xfId="27909" xr:uid="{2563E809-9591-43F7-B9F9-D1F62FF65CB5}"/>
    <cellStyle name="Note 3 3 18 7" xfId="30456" xr:uid="{934BD116-86D9-4E88-97F1-096B405F9CAC}"/>
    <cellStyle name="Note 3 3 18 8" xfId="32970" xr:uid="{7014671C-296D-4D15-9D46-95833C550254}"/>
    <cellStyle name="Note 3 3 18 9" xfId="35370" xr:uid="{A7541B51-9858-4094-9C24-E3E470D5B8F5}"/>
    <cellStyle name="Note 3 3 19" xfId="14118" xr:uid="{32E9DD53-0B97-429A-AB07-0828E481D562}"/>
    <cellStyle name="Note 3 3 19 10" xfId="37841" xr:uid="{ECC38BAF-F48E-4103-80FA-A4E829614C4C}"/>
    <cellStyle name="Note 3 3 19 11" xfId="40334" xr:uid="{763409CB-4604-4057-BA12-62332A5DE08B}"/>
    <cellStyle name="Note 3 3 19 12" xfId="42981" xr:uid="{DA45275E-E775-496A-972A-855491F85622}"/>
    <cellStyle name="Note 3 3 19 2" xfId="17139" xr:uid="{93C24794-C499-49BA-947F-84DD35F33FB5}"/>
    <cellStyle name="Note 3 3 19 3" xfId="19879" xr:uid="{913243D1-4DF0-4F5F-B713-8D3C5E02ADEA}"/>
    <cellStyle name="Note 3 3 19 4" xfId="22553" xr:uid="{F876C3D4-E96D-44A5-867F-E6AB2AD536B6}"/>
    <cellStyle name="Note 3 3 19 5" xfId="25376" xr:uid="{99A9507B-3D8D-45F9-B260-92BFA9D44D64}"/>
    <cellStyle name="Note 3 3 19 6" xfId="27944" xr:uid="{F4715709-9762-4525-A1BE-0C2B58A64BD5}"/>
    <cellStyle name="Note 3 3 19 7" xfId="30491" xr:uid="{B8BF849E-BDF3-44EA-A4CE-D86FE3D3DE59}"/>
    <cellStyle name="Note 3 3 19 8" xfId="33005" xr:uid="{1712F51A-34B1-490A-A8AE-5DFEB0AC2328}"/>
    <cellStyle name="Note 3 3 19 9" xfId="35405" xr:uid="{39F1236D-FC8A-4CB6-B366-6D2104E1F962}"/>
    <cellStyle name="Note 3 3 2" xfId="9762" xr:uid="{00000000-0005-0000-0000-0000E4230000}"/>
    <cellStyle name="Note 3 3 2 10" xfId="13423" xr:uid="{40B622E6-93F6-4E54-8E55-615C230403C8}"/>
    <cellStyle name="Note 3 3 2 10 10" xfId="37146" xr:uid="{39014652-952F-4144-AD0D-E41B3A299161}"/>
    <cellStyle name="Note 3 3 2 10 11" xfId="39639" xr:uid="{7C8C97D7-AB6B-4827-9C36-3B86EFC61957}"/>
    <cellStyle name="Note 3 3 2 10 12" xfId="42286" xr:uid="{C5E27449-2646-4947-8BB1-D4EFF37478AA}"/>
    <cellStyle name="Note 3 3 2 10 2" xfId="16444" xr:uid="{1DC51879-1FE4-4E5A-B602-E9A6068397E1}"/>
    <cellStyle name="Note 3 3 2 10 3" xfId="19184" xr:uid="{2F6DC0D1-BFD7-45E8-A6FB-300D295E87B5}"/>
    <cellStyle name="Note 3 3 2 10 4" xfId="21858" xr:uid="{785389AD-2E2E-4D01-848B-EC1215AC4E24}"/>
    <cellStyle name="Note 3 3 2 10 5" xfId="24681" xr:uid="{2A4AA772-6A98-40FE-A6C6-85748428FE28}"/>
    <cellStyle name="Note 3 3 2 10 6" xfId="27249" xr:uid="{D33F7267-A6A1-4232-978D-BF71A48375DD}"/>
    <cellStyle name="Note 3 3 2 10 7" xfId="29796" xr:uid="{568252CB-BAB6-44C0-9F81-356BAEC79A12}"/>
    <cellStyle name="Note 3 3 2 10 8" xfId="32310" xr:uid="{3DE43C71-ABE7-47C9-9D50-FAE08A9228EB}"/>
    <cellStyle name="Note 3 3 2 10 9" xfId="34710" xr:uid="{F1230818-62B2-4108-B1FF-031D10A831DC}"/>
    <cellStyle name="Note 3 3 2 11" xfId="13478" xr:uid="{59FCF912-BC88-41D8-9312-203233D4433A}"/>
    <cellStyle name="Note 3 3 2 11 10" xfId="37201" xr:uid="{92392542-D053-4B76-814B-3633EADF9C41}"/>
    <cellStyle name="Note 3 3 2 11 11" xfId="39694" xr:uid="{2E730C6B-A05D-41B0-BC9C-B9CC58016738}"/>
    <cellStyle name="Note 3 3 2 11 12" xfId="42341" xr:uid="{EBAD3311-5EEA-4EEB-A881-EFC15AF2DD45}"/>
    <cellStyle name="Note 3 3 2 11 2" xfId="16499" xr:uid="{8673CC9B-229D-4EC8-9F75-E0E47302AD49}"/>
    <cellStyle name="Note 3 3 2 11 3" xfId="19239" xr:uid="{AAAB0A07-47C1-44E1-A89C-DD903009D7CA}"/>
    <cellStyle name="Note 3 3 2 11 4" xfId="21913" xr:uid="{F0083211-5461-4A3A-819B-181A61D11EDB}"/>
    <cellStyle name="Note 3 3 2 11 5" xfId="24736" xr:uid="{9A1FF870-4A2E-48DE-A2F2-96CD865F154D}"/>
    <cellStyle name="Note 3 3 2 11 6" xfId="27304" xr:uid="{52DF7E55-48CD-46EA-8AF8-27262711E492}"/>
    <cellStyle name="Note 3 3 2 11 7" xfId="29851" xr:uid="{19094F8D-D403-4731-951E-D64189EAFBF1}"/>
    <cellStyle name="Note 3 3 2 11 8" xfId="32365" xr:uid="{6EBB13F6-3ECF-4FD9-BF65-5BA04135F4B3}"/>
    <cellStyle name="Note 3 3 2 11 9" xfId="34765" xr:uid="{2D462825-5B5C-40C4-8E57-B232DA9359C7}"/>
    <cellStyle name="Note 3 3 2 12" xfId="13537" xr:uid="{15FD794E-E9CE-409B-B599-85D55581BD03}"/>
    <cellStyle name="Note 3 3 2 12 10" xfId="37260" xr:uid="{444A307C-DEFC-4666-8776-B6BF34A07C1B}"/>
    <cellStyle name="Note 3 3 2 12 11" xfId="39753" xr:uid="{540854B6-E3FB-47D8-9099-D2C144A9C4B5}"/>
    <cellStyle name="Note 3 3 2 12 12" xfId="42400" xr:uid="{53BF7107-1817-4850-9AAF-C2465163E1D4}"/>
    <cellStyle name="Note 3 3 2 12 2" xfId="16558" xr:uid="{FB3CC45C-3259-4860-80CA-AFF6E6BDEA22}"/>
    <cellStyle name="Note 3 3 2 12 3" xfId="19298" xr:uid="{797E9B6B-8CE9-42AA-A07A-BFD55ACE91FF}"/>
    <cellStyle name="Note 3 3 2 12 4" xfId="21972" xr:uid="{914A5E26-D9D8-44C4-976E-0FC2F4EAD6F2}"/>
    <cellStyle name="Note 3 3 2 12 5" xfId="24795" xr:uid="{213801DC-ADE3-4702-B383-4D6B598C99B4}"/>
    <cellStyle name="Note 3 3 2 12 6" xfId="27363" xr:uid="{E0F3A362-9E52-4AEF-A98A-48287FDE54E0}"/>
    <cellStyle name="Note 3 3 2 12 7" xfId="29910" xr:uid="{734FD325-FDA3-4133-A26E-CC1F05E3E2A6}"/>
    <cellStyle name="Note 3 3 2 12 8" xfId="32424" xr:uid="{616AB240-593B-4E56-AD1E-B8B5EAF280AC}"/>
    <cellStyle name="Note 3 3 2 12 9" xfId="34824" xr:uid="{E0237B93-5907-4528-8C7F-2D6DEA9C7CD2}"/>
    <cellStyle name="Note 3 3 2 13" xfId="13584" xr:uid="{461D66BE-3F5F-48C0-BC53-860EEA37A6AB}"/>
    <cellStyle name="Note 3 3 2 13 10" xfId="37307" xr:uid="{95292C00-45FC-41D3-A558-FF19D8726A0D}"/>
    <cellStyle name="Note 3 3 2 13 11" xfId="39800" xr:uid="{66067170-77A0-4C2C-AFA2-49EFB2291A41}"/>
    <cellStyle name="Note 3 3 2 13 12" xfId="42447" xr:uid="{72BA2D5A-CA5E-4D9C-807A-DB344AE9AD8C}"/>
    <cellStyle name="Note 3 3 2 13 2" xfId="16605" xr:uid="{730BB198-4AC8-42E7-80E2-79B246F958FE}"/>
    <cellStyle name="Note 3 3 2 13 3" xfId="19345" xr:uid="{ECFFC8BE-E18D-43D3-9788-90EB8D4BAE98}"/>
    <cellStyle name="Note 3 3 2 13 4" xfId="22019" xr:uid="{D9597968-00EC-453B-B094-A92F7D36B341}"/>
    <cellStyle name="Note 3 3 2 13 5" xfId="24842" xr:uid="{DE556850-9D2E-4774-A8E0-6986E7042A86}"/>
    <cellStyle name="Note 3 3 2 13 6" xfId="27410" xr:uid="{5AF6F4EF-1423-40E8-AB27-BD85E32595AF}"/>
    <cellStyle name="Note 3 3 2 13 7" xfId="29957" xr:uid="{5571DE15-CE5E-489B-8232-6B13925487AD}"/>
    <cellStyle name="Note 3 3 2 13 8" xfId="32471" xr:uid="{006506DF-99BB-4C4A-B335-D8F7CC4FA36D}"/>
    <cellStyle name="Note 3 3 2 13 9" xfId="34871" xr:uid="{42FDA4F5-9CF6-4A5D-AA34-6C42091FF173}"/>
    <cellStyle name="Note 3 3 2 14" xfId="13663" xr:uid="{2B21D8E1-196C-4523-867C-8E9BD1F3EACC}"/>
    <cellStyle name="Note 3 3 2 14 10" xfId="37386" xr:uid="{0D34C8A5-7BDA-4FE8-BE53-2D696F43ADC5}"/>
    <cellStyle name="Note 3 3 2 14 11" xfId="39879" xr:uid="{770013C4-167F-4681-A8A3-534D20FF41A4}"/>
    <cellStyle name="Note 3 3 2 14 12" xfId="42526" xr:uid="{3AEFC63D-C188-454F-ACB2-8D9C7926635B}"/>
    <cellStyle name="Note 3 3 2 14 2" xfId="16684" xr:uid="{CD5CD065-573A-4707-890F-CFB46AFFED75}"/>
    <cellStyle name="Note 3 3 2 14 3" xfId="19424" xr:uid="{C00FEDBA-AD21-43DF-8CF2-20B882217E7F}"/>
    <cellStyle name="Note 3 3 2 14 4" xfId="22098" xr:uid="{C1321F27-6AE8-44A6-89CB-7615F0227318}"/>
    <cellStyle name="Note 3 3 2 14 5" xfId="24921" xr:uid="{4862DBFA-4AAD-4702-8636-61A2A3E3C834}"/>
    <cellStyle name="Note 3 3 2 14 6" xfId="27489" xr:uid="{51B76311-F623-4DA8-9107-3752D6F746BB}"/>
    <cellStyle name="Note 3 3 2 14 7" xfId="30036" xr:uid="{8B3388CD-63CC-4C0D-8933-A3A4645DE51F}"/>
    <cellStyle name="Note 3 3 2 14 8" xfId="32550" xr:uid="{3FC405B7-EA7A-4CB6-8BA8-E5A28E51DDF2}"/>
    <cellStyle name="Note 3 3 2 14 9" xfId="34950" xr:uid="{4CEFF9FE-96E6-4676-99B6-E53490B20D13}"/>
    <cellStyle name="Note 3 3 2 15" xfId="13710" xr:uid="{69E5F751-D984-4D79-BFE5-7CF4805D461B}"/>
    <cellStyle name="Note 3 3 2 15 10" xfId="37433" xr:uid="{00CD74B3-8AE5-48A3-BD25-AB0C22028872}"/>
    <cellStyle name="Note 3 3 2 15 11" xfId="39926" xr:uid="{89F33CA3-32D8-4478-A948-B3045158CFE8}"/>
    <cellStyle name="Note 3 3 2 15 12" xfId="42573" xr:uid="{CF26028E-5599-48E9-ACB7-9B1069DAB13D}"/>
    <cellStyle name="Note 3 3 2 15 2" xfId="16731" xr:uid="{99C97B0E-CC9D-44A6-A6B5-B242D8EBFA75}"/>
    <cellStyle name="Note 3 3 2 15 3" xfId="19471" xr:uid="{B407FD02-437E-49F8-8CCC-D0369C7485E4}"/>
    <cellStyle name="Note 3 3 2 15 4" xfId="22145" xr:uid="{673EC2C9-E120-4DED-A1F5-F707D0650EE6}"/>
    <cellStyle name="Note 3 3 2 15 5" xfId="24968" xr:uid="{3FA47D6C-01B7-4492-8974-78AE5958163F}"/>
    <cellStyle name="Note 3 3 2 15 6" xfId="27536" xr:uid="{07F5808B-C68C-48A6-A80A-D36565A063AF}"/>
    <cellStyle name="Note 3 3 2 15 7" xfId="30083" xr:uid="{A4D21EEF-DD7D-4E42-ACA9-C7DB679B2616}"/>
    <cellStyle name="Note 3 3 2 15 8" xfId="32597" xr:uid="{93330545-C6AC-4647-9808-BA87CFAB3426}"/>
    <cellStyle name="Note 3 3 2 15 9" xfId="34997" xr:uid="{F65BB35A-C27B-4926-BB2A-B5DF35CD7D10}"/>
    <cellStyle name="Note 3 3 2 16" xfId="13743" xr:uid="{6C909C23-F699-4DCA-ABB3-4F0219D80649}"/>
    <cellStyle name="Note 3 3 2 16 10" xfId="37466" xr:uid="{87E7114E-71FC-4E77-A239-E68DA67C2267}"/>
    <cellStyle name="Note 3 3 2 16 11" xfId="39959" xr:uid="{0C4C589C-D39F-4870-B081-392416086FF2}"/>
    <cellStyle name="Note 3 3 2 16 12" xfId="42606" xr:uid="{915623EC-C27A-413C-B2ED-53E1A56C7C2F}"/>
    <cellStyle name="Note 3 3 2 16 2" xfId="16764" xr:uid="{3E250978-FD29-4400-AD5E-4D8DD02D36DB}"/>
    <cellStyle name="Note 3 3 2 16 3" xfId="19504" xr:uid="{A69ED6BE-3005-497F-8EA6-B3FFF89DA1AD}"/>
    <cellStyle name="Note 3 3 2 16 4" xfId="22178" xr:uid="{2CD336E2-2BE7-4D89-B315-8F079D6A59B9}"/>
    <cellStyle name="Note 3 3 2 16 5" xfId="25001" xr:uid="{3446DFB7-5FD1-4FA0-BF9A-01D2EA4E1301}"/>
    <cellStyle name="Note 3 3 2 16 6" xfId="27569" xr:uid="{F89A0493-8B0B-46E0-BF55-F2D0C13D65A9}"/>
    <cellStyle name="Note 3 3 2 16 7" xfId="30116" xr:uid="{8CFA1E26-6C99-4985-B34F-E4DDE374BFD3}"/>
    <cellStyle name="Note 3 3 2 16 8" xfId="32630" xr:uid="{B5BD8193-BC64-4777-9EB0-A820D4D64716}"/>
    <cellStyle name="Note 3 3 2 16 9" xfId="35030" xr:uid="{98FF26DA-40B6-4660-951C-901ABA3A195F}"/>
    <cellStyle name="Note 3 3 2 17" xfId="13804" xr:uid="{B0BC295E-4A56-4AE8-93DB-F81A4DB96CFF}"/>
    <cellStyle name="Note 3 3 2 17 10" xfId="37527" xr:uid="{9620E003-7825-4A53-9F3D-EBB519C96B7C}"/>
    <cellStyle name="Note 3 3 2 17 11" xfId="40020" xr:uid="{CF499D26-2267-4D36-80FC-39782E08DCA4}"/>
    <cellStyle name="Note 3 3 2 17 12" xfId="42667" xr:uid="{28079B27-B278-44C5-B343-E62B884A89D8}"/>
    <cellStyle name="Note 3 3 2 17 2" xfId="16825" xr:uid="{E780DA20-748A-460F-A7FE-757D77640F25}"/>
    <cellStyle name="Note 3 3 2 17 3" xfId="19565" xr:uid="{25E8668A-3BED-4C82-B968-EAB32FAC4F15}"/>
    <cellStyle name="Note 3 3 2 17 4" xfId="22239" xr:uid="{517B962E-6571-4E0F-84E3-00C7B04C616F}"/>
    <cellStyle name="Note 3 3 2 17 5" xfId="25062" xr:uid="{A4A38A3D-D422-4C3F-90B9-AB3FD4446119}"/>
    <cellStyle name="Note 3 3 2 17 6" xfId="27630" xr:uid="{D9DC4B9A-A7B1-49C9-9A38-3D9FE04C9201}"/>
    <cellStyle name="Note 3 3 2 17 7" xfId="30177" xr:uid="{C2CD09DD-E342-4E9A-94D0-E32F8622639C}"/>
    <cellStyle name="Note 3 3 2 17 8" xfId="32691" xr:uid="{71DDBB62-2832-4647-B3BC-FEB79EC344A3}"/>
    <cellStyle name="Note 3 3 2 17 9" xfId="35091" xr:uid="{BFE3513F-1D27-41E0-B6C7-745692FCCAF8}"/>
    <cellStyle name="Note 3 3 2 18" xfId="13250" xr:uid="{402B1C77-FB5F-4C62-96D8-58A9DD804605}"/>
    <cellStyle name="Note 3 3 2 18 10" xfId="36976" xr:uid="{21DC1B2A-F514-4085-B3EF-B5312FAFBF29}"/>
    <cellStyle name="Note 3 3 2 18 11" xfId="39468" xr:uid="{9EE796D1-6BBE-4114-8F79-165B556B4C13}"/>
    <cellStyle name="Note 3 3 2 18 12" xfId="42115" xr:uid="{9AEF687D-4B17-4F17-A9EA-55A39DC08B3E}"/>
    <cellStyle name="Note 3 3 2 18 2" xfId="16271" xr:uid="{C094430A-D27C-4F13-9305-1BEA605A680F}"/>
    <cellStyle name="Note 3 3 2 18 3" xfId="19012" xr:uid="{5C01994F-A67A-49BC-B37F-8012FE6F973E}"/>
    <cellStyle name="Note 3 3 2 18 4" xfId="21685" xr:uid="{9291FBA0-EB15-4BDF-97CE-C5E35E388B32}"/>
    <cellStyle name="Note 3 3 2 18 5" xfId="24508" xr:uid="{A5CA9838-5A36-4EC2-AEBC-0F7A05548FFF}"/>
    <cellStyle name="Note 3 3 2 18 6" xfId="27076" xr:uid="{73D7AD23-9490-4482-BA7B-6C713E41FF44}"/>
    <cellStyle name="Note 3 3 2 18 7" xfId="29623" xr:uid="{7CE38007-B6E6-4AB9-8768-12149EE69170}"/>
    <cellStyle name="Note 3 3 2 18 8" xfId="32138" xr:uid="{B7320607-8194-4FA8-82B8-913A0A10628A}"/>
    <cellStyle name="Note 3 3 2 18 9" xfId="34537" xr:uid="{E6F1229F-FE2D-4B65-B914-8C8BA69F60D0}"/>
    <cellStyle name="Note 3 3 2 19" xfId="13915" xr:uid="{EE381D67-FF31-42C4-B69D-154FEA3DDCAD}"/>
    <cellStyle name="Note 3 3 2 19 10" xfId="37638" xr:uid="{9672DE2B-2943-4F47-B5AE-FE9A40F034CD}"/>
    <cellStyle name="Note 3 3 2 19 11" xfId="40131" xr:uid="{0E83E497-9037-492B-9C21-B697D079C1F8}"/>
    <cellStyle name="Note 3 3 2 19 12" xfId="42778" xr:uid="{4A417F62-83E8-44C8-B67B-E76B16CF1357}"/>
    <cellStyle name="Note 3 3 2 19 2" xfId="16936" xr:uid="{D3ADF59E-3588-4D3A-B4C6-2AB761FA48F6}"/>
    <cellStyle name="Note 3 3 2 19 3" xfId="19676" xr:uid="{DBCE041C-6386-4128-87AD-BE371B3F5B92}"/>
    <cellStyle name="Note 3 3 2 19 4" xfId="22350" xr:uid="{D6966918-6326-40D1-A4F6-4E6F85183C32}"/>
    <cellStyle name="Note 3 3 2 19 5" xfId="25173" xr:uid="{451F0D15-D6DC-43F1-8E9F-BCDA7640FBB8}"/>
    <cellStyle name="Note 3 3 2 19 6" xfId="27741" xr:uid="{B506CE3B-0E22-4C42-8296-CBA6263B4A77}"/>
    <cellStyle name="Note 3 3 2 19 7" xfId="30288" xr:uid="{34967055-0C60-488F-A66F-30025DAB2B5E}"/>
    <cellStyle name="Note 3 3 2 19 8" xfId="32802" xr:uid="{4385B442-5CFC-4CB0-8455-DD843656DA95}"/>
    <cellStyle name="Note 3 3 2 19 9" xfId="35202" xr:uid="{60276040-466C-474C-8640-E8AAC5986551}"/>
    <cellStyle name="Note 3 3 2 2" xfId="11806" xr:uid="{E03395E0-31FA-4CBA-BBC6-5E32A80CC6AD}"/>
    <cellStyle name="Note 3 3 2 2 10" xfId="35740" xr:uid="{F6C01817-1893-4D85-B8D4-2748011DC2BA}"/>
    <cellStyle name="Note 3 3 2 2 11" xfId="38182" xr:uid="{69637A5D-9660-413F-86CB-884811D89104}"/>
    <cellStyle name="Note 3 3 2 2 12" xfId="40778" xr:uid="{7C1E5B13-FE6C-46DD-9DFB-C34F51A0837E}"/>
    <cellStyle name="Note 3 3 2 2 2" xfId="14859" xr:uid="{2BA2F406-44C4-4C1E-9CC1-146B2CD6A510}"/>
    <cellStyle name="Note 3 3 2 2 3" xfId="17633" xr:uid="{1BD7D720-96E7-4F2C-B74E-94B7C45B4853}"/>
    <cellStyle name="Note 3 3 2 2 4" xfId="20256" xr:uid="{B4EF2356-E00E-4427-8D35-06E59C05537C}"/>
    <cellStyle name="Note 3 3 2 2 5" xfId="23115" xr:uid="{019FD04E-58D3-4892-AEAC-39CE7DE1014E}"/>
    <cellStyle name="Note 3 3 2 2 6" xfId="25674" xr:uid="{C8F3FD94-A823-46AA-A2D3-4707E2E6FD34}"/>
    <cellStyle name="Note 3 3 2 2 7" xfId="28275" xr:uid="{DF5B4C37-CE4B-4D1A-9425-A3F28BAFDB30}"/>
    <cellStyle name="Note 3 3 2 2 8" xfId="30950" xr:uid="{FF88B1A5-51A6-4DD7-AFED-B252C6994E5A}"/>
    <cellStyle name="Note 3 3 2 2 9" xfId="33349" xr:uid="{EAF0F4B9-35C4-45F9-AB58-C7B35EFAD881}"/>
    <cellStyle name="Note 3 3 2 20" xfId="14013" xr:uid="{03762803-0522-433C-95A0-AC1DD96E1C93}"/>
    <cellStyle name="Note 3 3 2 20 10" xfId="37736" xr:uid="{A6BE1161-E8E8-45A5-88DB-9BD8A14C919E}"/>
    <cellStyle name="Note 3 3 2 20 11" xfId="40229" xr:uid="{B68B987A-007A-49D6-BC24-D95CA8D03522}"/>
    <cellStyle name="Note 3 3 2 20 12" xfId="42876" xr:uid="{F3CBCA1F-C505-4AF2-A64F-A193F2B4149E}"/>
    <cellStyle name="Note 3 3 2 20 2" xfId="17034" xr:uid="{3A546D25-D6C8-41C3-8F3D-08C6DC460362}"/>
    <cellStyle name="Note 3 3 2 20 3" xfId="19774" xr:uid="{248BB5A0-EE0D-48EC-AAA9-CAC74F592B4F}"/>
    <cellStyle name="Note 3 3 2 20 4" xfId="22448" xr:uid="{6A39E9A8-76C3-48AA-A9DD-EF5254CFC76E}"/>
    <cellStyle name="Note 3 3 2 20 5" xfId="25271" xr:uid="{D0979C5C-8A26-48C6-B358-094F1540494D}"/>
    <cellStyle name="Note 3 3 2 20 6" xfId="27839" xr:uid="{44AAC6F4-698C-4BD9-A04D-5C371224F178}"/>
    <cellStyle name="Note 3 3 2 20 7" xfId="30386" xr:uid="{346EAF78-EF97-4197-B035-9F70F914E372}"/>
    <cellStyle name="Note 3 3 2 20 8" xfId="32900" xr:uid="{9DC537AA-EF80-467D-98F6-F44ADD6720DB}"/>
    <cellStyle name="Note 3 3 2 20 9" xfId="35300" xr:uid="{FBCB93A9-2734-4255-9708-2B8D856F5287}"/>
    <cellStyle name="Note 3 3 2 21" xfId="14041" xr:uid="{96308C40-71A6-4B96-9827-8D7BA19FFBC8}"/>
    <cellStyle name="Note 3 3 2 21 10" xfId="37764" xr:uid="{09A760F0-E020-434B-AF8B-E698DBC777E0}"/>
    <cellStyle name="Note 3 3 2 21 11" xfId="40257" xr:uid="{8D62606A-70E0-46DA-8728-559EBD9F0C0C}"/>
    <cellStyle name="Note 3 3 2 21 12" xfId="42904" xr:uid="{718A7194-71CA-43B1-AD5A-8B9DA66B57A2}"/>
    <cellStyle name="Note 3 3 2 21 2" xfId="17062" xr:uid="{7B281650-6FB0-47DF-B0C2-EBE9ABB17293}"/>
    <cellStyle name="Note 3 3 2 21 3" xfId="19802" xr:uid="{92A98752-83E0-4A13-BBDF-24D0F897A2E2}"/>
    <cellStyle name="Note 3 3 2 21 4" xfId="22476" xr:uid="{1BB5293B-C165-4657-BA9D-BC9B1BBD6D78}"/>
    <cellStyle name="Note 3 3 2 21 5" xfId="25299" xr:uid="{EFB69755-27F5-4A1C-A61A-4537D897FD1C}"/>
    <cellStyle name="Note 3 3 2 21 6" xfId="27867" xr:uid="{97AF5311-69FC-4A8E-B71E-080CA25307E0}"/>
    <cellStyle name="Note 3 3 2 21 7" xfId="30414" xr:uid="{DA2BB905-4323-4B8D-A689-D2CF4B2BEFA5}"/>
    <cellStyle name="Note 3 3 2 21 8" xfId="32928" xr:uid="{85311AFA-A6F6-4C9C-8185-7EC1F0E70DC8}"/>
    <cellStyle name="Note 3 3 2 21 9" xfId="35328" xr:uid="{2E93A8E8-61F4-4C3D-AA47-C8117E311F45}"/>
    <cellStyle name="Note 3 3 2 22" xfId="13681" xr:uid="{CEECC96E-6489-4A43-BB02-517A43FF445E}"/>
    <cellStyle name="Note 3 3 2 22 10" xfId="37404" xr:uid="{4BE7B4F7-04C6-4E2B-84E1-67D798030E0C}"/>
    <cellStyle name="Note 3 3 2 22 11" xfId="39897" xr:uid="{63935F84-30CB-4045-AA0F-296B64FCF6DA}"/>
    <cellStyle name="Note 3 3 2 22 12" xfId="42544" xr:uid="{D0B5062F-3A3D-4278-A3A5-C8974568FD7E}"/>
    <cellStyle name="Note 3 3 2 22 2" xfId="16702" xr:uid="{CEC526D7-62CB-4CC5-86FB-5242ABD96BB0}"/>
    <cellStyle name="Note 3 3 2 22 3" xfId="19442" xr:uid="{11FEA0FD-2AB0-49FA-8F5B-6CEB72F59F0C}"/>
    <cellStyle name="Note 3 3 2 22 4" xfId="22116" xr:uid="{80906291-03BF-4EB3-809A-3E7F9CB28E79}"/>
    <cellStyle name="Note 3 3 2 22 5" xfId="24939" xr:uid="{3F5A93DF-0FE9-4431-86C9-6132FF4EA665}"/>
    <cellStyle name="Note 3 3 2 22 6" xfId="27507" xr:uid="{E97D68B9-684E-40A9-973E-2AA79E0AE14A}"/>
    <cellStyle name="Note 3 3 2 22 7" xfId="30054" xr:uid="{71F0F789-6EF6-44BE-9320-2AA87208839E}"/>
    <cellStyle name="Note 3 3 2 22 8" xfId="32568" xr:uid="{CEF47343-2E63-49FA-9B2C-3B3A969998C4}"/>
    <cellStyle name="Note 3 3 2 22 9" xfId="34968" xr:uid="{DCB327EE-5D10-409B-982D-7066B728D900}"/>
    <cellStyle name="Note 3 3 2 23" xfId="14161" xr:uid="{802369D9-2E3F-46E9-8BD6-0189368285F8}"/>
    <cellStyle name="Note 3 3 2 23 10" xfId="37884" xr:uid="{503BEF94-567D-48BD-8819-9FCBD4AFD1C1}"/>
    <cellStyle name="Note 3 3 2 23 11" xfId="40377" xr:uid="{367915D0-8173-41C1-8E6E-DFC84B228A50}"/>
    <cellStyle name="Note 3 3 2 23 12" xfId="43024" xr:uid="{D0BA6E11-08B7-4E88-B4B5-2FDEDA2BC8AB}"/>
    <cellStyle name="Note 3 3 2 23 2" xfId="17182" xr:uid="{96DED68E-9721-497C-B18C-FBC756DEE9A9}"/>
    <cellStyle name="Note 3 3 2 23 3" xfId="19922" xr:uid="{5A12CC9C-3DE1-434E-B1DB-52B66E02A3F2}"/>
    <cellStyle name="Note 3 3 2 23 4" xfId="22596" xr:uid="{54E06C02-B7A9-4AEC-ABE3-1799E9E6E89C}"/>
    <cellStyle name="Note 3 3 2 23 5" xfId="25419" xr:uid="{4A207E12-560D-443D-925D-DA76BD572E65}"/>
    <cellStyle name="Note 3 3 2 23 6" xfId="27987" xr:uid="{628E9C29-827E-42EB-80D8-2B7109812DF3}"/>
    <cellStyle name="Note 3 3 2 23 7" xfId="30534" xr:uid="{0E05C6CF-2061-463A-97F1-00872C2B90A5}"/>
    <cellStyle name="Note 3 3 2 23 8" xfId="33048" xr:uid="{3FC11E6C-4972-465B-A80B-02422927E8A1}"/>
    <cellStyle name="Note 3 3 2 23 9" xfId="35448" xr:uid="{229149FB-EF25-496A-B796-5D7147621C5E}"/>
    <cellStyle name="Note 3 3 2 24" xfId="14207" xr:uid="{7185040C-7268-4DF3-97A6-E3B6155C5139}"/>
    <cellStyle name="Note 3 3 2 24 10" xfId="37930" xr:uid="{20E805B8-8401-4570-9B2F-091AF6C9EA30}"/>
    <cellStyle name="Note 3 3 2 24 11" xfId="40423" xr:uid="{952953F3-CC55-4160-92E8-39F38AD3CABF}"/>
    <cellStyle name="Note 3 3 2 24 12" xfId="43070" xr:uid="{B2469D89-D804-4919-BD4B-70F5CE3B60EF}"/>
    <cellStyle name="Note 3 3 2 24 2" xfId="17228" xr:uid="{1D9AE1B0-1A8D-4812-A5C2-6535150DF8DF}"/>
    <cellStyle name="Note 3 3 2 24 3" xfId="19968" xr:uid="{8F571E19-49BA-4E75-A686-18E3D9346D01}"/>
    <cellStyle name="Note 3 3 2 24 4" xfId="22642" xr:uid="{0B4F8E3C-9971-49DE-9BFC-04BA17084183}"/>
    <cellStyle name="Note 3 3 2 24 5" xfId="25465" xr:uid="{B7392A6B-4707-4945-8B0B-6BE4C87042F5}"/>
    <cellStyle name="Note 3 3 2 24 6" xfId="28033" xr:uid="{6870CF2B-2791-4E1C-81E2-97EF8FBDC745}"/>
    <cellStyle name="Note 3 3 2 24 7" xfId="30580" xr:uid="{AB953005-E281-4E4D-B8F2-300A46D5E6A1}"/>
    <cellStyle name="Note 3 3 2 24 8" xfId="33094" xr:uid="{2CE83881-2C3A-4AF2-A5FF-0C19A0D6FD5A}"/>
    <cellStyle name="Note 3 3 2 24 9" xfId="35494" xr:uid="{11819EAF-69C0-4914-BA44-99891AFD0120}"/>
    <cellStyle name="Note 3 3 2 25" xfId="14270" xr:uid="{F6979D09-7E7C-4E44-888F-A6D70D9668F7}"/>
    <cellStyle name="Note 3 3 2 25 10" xfId="37982" xr:uid="{478FF9F5-D8F5-4C81-8B31-1BBA2D593381}"/>
    <cellStyle name="Note 3 3 2 25 11" xfId="40474" xr:uid="{041820BF-9B0A-4CAF-A0D8-983C7C49EC2E}"/>
    <cellStyle name="Note 3 3 2 25 12" xfId="43122" xr:uid="{D72CD13B-B946-423F-9372-AA37EC886D67}"/>
    <cellStyle name="Note 3 3 2 25 2" xfId="17291" xr:uid="{E3AED4DE-9F0C-4B3A-9FBA-BC3352A1E32A}"/>
    <cellStyle name="Note 3 3 2 25 3" xfId="20030" xr:uid="{F5E714BA-4117-4572-94FC-B923CBC43E98}"/>
    <cellStyle name="Note 3 3 2 25 4" xfId="22703" xr:uid="{A2B15D41-A4F9-4BFA-97C0-4C9A653D5673}"/>
    <cellStyle name="Note 3 3 2 25 5" xfId="25517" xr:uid="{43687679-E67B-4E07-BE01-D2FCA4CEBCDE}"/>
    <cellStyle name="Note 3 3 2 25 6" xfId="28086" xr:uid="{DF618214-BA4C-4EA9-9D13-B2E1D94BA429}"/>
    <cellStyle name="Note 3 3 2 25 7" xfId="30632" xr:uid="{A00A7035-D710-462A-B927-ED6DCE0E39F2}"/>
    <cellStyle name="Note 3 3 2 25 8" xfId="33146" xr:uid="{681879FF-FAAA-4F4C-B867-086ACAB5ACCA}"/>
    <cellStyle name="Note 3 3 2 25 9" xfId="35545" xr:uid="{3C9C4E74-7937-4F93-9557-88E85D4AB2B8}"/>
    <cellStyle name="Note 3 3 2 3" xfId="11835" xr:uid="{EAB403A2-FFD4-4F73-A7DF-63C8D0945EFB}"/>
    <cellStyle name="Note 3 3 2 3 10" xfId="35769" xr:uid="{FAFD7757-9B7C-4129-975F-83D1D331BA70}"/>
    <cellStyle name="Note 3 3 2 3 11" xfId="38211" xr:uid="{0807AB60-30AA-4EB8-8F51-0F173FF6C907}"/>
    <cellStyle name="Note 3 3 2 3 12" xfId="40807" xr:uid="{A1964749-28B5-41A5-A6FF-DC1C684627B1}"/>
    <cellStyle name="Note 3 3 2 3 2" xfId="14888" xr:uid="{240ACFFE-8138-429E-84CD-6EC727E89260}"/>
    <cellStyle name="Note 3 3 2 3 3" xfId="17662" xr:uid="{5A907D9A-9959-48F0-81D5-783BAB432DC4}"/>
    <cellStyle name="Note 3 3 2 3 4" xfId="20285" xr:uid="{DD80B21F-C723-4FC8-B2F6-9D08899E055D}"/>
    <cellStyle name="Note 3 3 2 3 5" xfId="23144" xr:uid="{0E478EAA-4C46-4479-8903-DDCA2F156454}"/>
    <cellStyle name="Note 3 3 2 3 6" xfId="25703" xr:uid="{05E5CE11-91D7-40D2-8C69-DA5279FB5686}"/>
    <cellStyle name="Note 3 3 2 3 7" xfId="28304" xr:uid="{E909493D-B938-45F5-9951-4D1DC9B4AFFD}"/>
    <cellStyle name="Note 3 3 2 3 8" xfId="30979" xr:uid="{A986E0C4-FCFE-4064-87F8-2A6DDF8257BD}"/>
    <cellStyle name="Note 3 3 2 3 9" xfId="33378" xr:uid="{4F9C134C-6C39-4DA3-8B5C-A481AC776057}"/>
    <cellStyle name="Note 3 3 2 4" xfId="11866" xr:uid="{6D6465F8-CB7D-4EDF-8B30-A35087322D2A}"/>
    <cellStyle name="Note 3 3 2 4 10" xfId="35798" xr:uid="{555C125F-ED3E-43BD-ACEF-E838BCF802E4}"/>
    <cellStyle name="Note 3 3 2 4 11" xfId="38240" xr:uid="{8C8ACDB9-1056-4556-8925-A704692FE659}"/>
    <cellStyle name="Note 3 3 2 4 12" xfId="40836" xr:uid="{C3F26D39-285B-4B73-840C-23056FB384C0}"/>
    <cellStyle name="Note 3 3 2 4 2" xfId="14919" xr:uid="{7E8E6852-61EC-43E2-9CDA-BB4C00864BF5}"/>
    <cellStyle name="Note 3 3 2 4 3" xfId="17692" xr:uid="{3D3D9DF6-DC2F-4D58-A5E5-6E98C8EBEB2F}"/>
    <cellStyle name="Note 3 3 2 4 4" xfId="20315" xr:uid="{6D50EB12-4CF3-4083-87DD-112FF37F9645}"/>
    <cellStyle name="Note 3 3 2 4 5" xfId="23175" xr:uid="{233B108C-7525-4212-B506-19CCA404039D}"/>
    <cellStyle name="Note 3 3 2 4 6" xfId="25732" xr:uid="{5FF793DF-ED34-412B-AFC9-775DF3F87410}"/>
    <cellStyle name="Note 3 3 2 4 7" xfId="28333" xr:uid="{6FBA8D7D-1758-4FBE-9994-F765B1AD9112}"/>
    <cellStyle name="Note 3 3 2 4 8" xfId="31008" xr:uid="{1A29363F-30CA-4F4E-BD0F-727C68B03E61}"/>
    <cellStyle name="Note 3 3 2 4 9" xfId="33407" xr:uid="{D297365C-FD1A-4665-B641-41ADFC006904}"/>
    <cellStyle name="Note 3 3 2 5" xfId="11708" xr:uid="{3AFDEFFC-ED96-4E7F-A9F3-6341FBF47947}"/>
    <cellStyle name="Note 3 3 2 5 10" xfId="35654" xr:uid="{9167DF4D-800E-4D24-AC2A-2718E70694DC}"/>
    <cellStyle name="Note 3 3 2 5 11" xfId="38088" xr:uid="{3B2A4DB5-EA69-434D-AB50-872ADE07E0DB}"/>
    <cellStyle name="Note 3 3 2 5 12" xfId="40680" xr:uid="{5C1B909D-98E1-4B16-8E85-CBA4524A30EF}"/>
    <cellStyle name="Note 3 3 2 5 2" xfId="14761" xr:uid="{3FBD5DAB-BA99-4DCB-932C-E6BDAA08533D}"/>
    <cellStyle name="Note 3 3 2 5 3" xfId="17535" xr:uid="{9DFF6EFA-B9A4-495F-AE5B-76374B94EC85}"/>
    <cellStyle name="Note 3 3 2 5 4" xfId="20158" xr:uid="{1CAE778C-8182-427E-B12D-FC447C147707}"/>
    <cellStyle name="Note 3 3 2 5 5" xfId="23018" xr:uid="{3C97815B-3798-462D-9C74-8551A38E161C}"/>
    <cellStyle name="Note 3 3 2 5 6" xfId="25576" xr:uid="{7F566419-60CE-44D7-A15B-07E53378CAB7}"/>
    <cellStyle name="Note 3 3 2 5 7" xfId="28181" xr:uid="{74A68A91-A554-4EA4-BCAC-5BE797EEEF87}"/>
    <cellStyle name="Note 3 3 2 5 8" xfId="30852" xr:uid="{AE45772C-8C88-464F-B672-31CC5AE42315}"/>
    <cellStyle name="Note 3 3 2 5 9" xfId="33251" xr:uid="{58D6FD74-5223-4777-93F9-D1328425E3A8}"/>
    <cellStyle name="Note 3 3 2 6" xfId="11940" xr:uid="{D3B6853D-FB5F-433B-A5FF-06C6ED9D9C33}"/>
    <cellStyle name="Note 3 3 2 6 10" xfId="35872" xr:uid="{A053F737-0254-4B07-828C-B7154F3FEB0E}"/>
    <cellStyle name="Note 3 3 2 6 11" xfId="38314" xr:uid="{36032656-2B9D-432F-8BEA-FE48E90B3474}"/>
    <cellStyle name="Note 3 3 2 6 12" xfId="40910" xr:uid="{86CFE4CA-AD10-466A-B9B0-568686F1B4BF}"/>
    <cellStyle name="Note 3 3 2 6 2" xfId="14993" xr:uid="{52E6E69C-7D78-4D29-B7C1-5E37B1230346}"/>
    <cellStyle name="Note 3 3 2 6 3" xfId="17766" xr:uid="{F5BA32D1-B6C7-4542-8181-91016083320C}"/>
    <cellStyle name="Note 3 3 2 6 4" xfId="20389" xr:uid="{D69F9C3C-39E8-400C-BAFA-40B91C7B7083}"/>
    <cellStyle name="Note 3 3 2 6 5" xfId="23249" xr:uid="{521636BD-1975-4B5D-97D3-260ECA2AC7C0}"/>
    <cellStyle name="Note 3 3 2 6 6" xfId="25806" xr:uid="{D3AE366A-16A6-42D6-BEF5-FFB08871EB8D}"/>
    <cellStyle name="Note 3 3 2 6 7" xfId="28407" xr:uid="{B54E1EC4-0F71-497D-9DF2-F136596F5CDC}"/>
    <cellStyle name="Note 3 3 2 6 8" xfId="31082" xr:uid="{655F1FBA-BBE2-49D4-867A-E2F311E43560}"/>
    <cellStyle name="Note 3 3 2 6 9" xfId="33481" xr:uid="{78AFE4D9-4DED-480D-9BBB-4B68675860C5}"/>
    <cellStyle name="Note 3 3 2 7" xfId="11989" xr:uid="{041E17B1-8047-41DE-BAEA-D52BCBAC67B7}"/>
    <cellStyle name="Note 3 3 2 7 10" xfId="35921" xr:uid="{9BD4372E-93AD-435F-9F21-9EF63CAF6BA2}"/>
    <cellStyle name="Note 3 3 2 7 11" xfId="38363" xr:uid="{E66CE677-060F-415D-A4A1-6ED77520F43C}"/>
    <cellStyle name="Note 3 3 2 7 12" xfId="40959" xr:uid="{067827FF-62A7-4234-A5DD-240FE090612C}"/>
    <cellStyle name="Note 3 3 2 7 2" xfId="15042" xr:uid="{E4833FAA-6FBE-41D5-9074-E31DA920306A}"/>
    <cellStyle name="Note 3 3 2 7 3" xfId="17815" xr:uid="{08205AD7-FCD9-46F2-ABC5-E2E91357897A}"/>
    <cellStyle name="Note 3 3 2 7 4" xfId="20438" xr:uid="{B198528D-78A2-464A-8B30-59C068E3D5FB}"/>
    <cellStyle name="Note 3 3 2 7 5" xfId="23298" xr:uid="{F1118579-83D4-490F-A04F-BCF576F9CB9F}"/>
    <cellStyle name="Note 3 3 2 7 6" xfId="25855" xr:uid="{79AAAE1B-ED21-440C-B93E-D3C96765D508}"/>
    <cellStyle name="Note 3 3 2 7 7" xfId="28456" xr:uid="{016D5193-15F0-40CD-8BF0-306D618F51C8}"/>
    <cellStyle name="Note 3 3 2 7 8" xfId="31131" xr:uid="{4AD86800-C954-4CA8-94A4-3B613F8AA8C6}"/>
    <cellStyle name="Note 3 3 2 7 9" xfId="33530" xr:uid="{19B1DAF4-857B-4EEB-B80D-4F60D4788619}"/>
    <cellStyle name="Note 3 3 2 8" xfId="12016" xr:uid="{38703FB6-A8F8-4A38-8EED-283F2D3D76F9}"/>
    <cellStyle name="Note 3 3 2 8 10" xfId="35948" xr:uid="{46DEEBC4-CD5A-425B-9CA1-B80E49A846B3}"/>
    <cellStyle name="Note 3 3 2 8 11" xfId="38390" xr:uid="{E0E34D45-C6C3-4312-8DD9-60A150D48F67}"/>
    <cellStyle name="Note 3 3 2 8 12" xfId="40986" xr:uid="{129E332F-944D-4B9C-82A1-03E2955D85AD}"/>
    <cellStyle name="Note 3 3 2 8 2" xfId="15069" xr:uid="{D805C3C7-D54B-467A-B1DC-1FF008FA3343}"/>
    <cellStyle name="Note 3 3 2 8 3" xfId="17842" xr:uid="{20C1532C-6ECF-476A-B111-9F0C24FA4963}"/>
    <cellStyle name="Note 3 3 2 8 4" xfId="20465" xr:uid="{0CD5EB38-7552-400B-8970-E42EE9E467E3}"/>
    <cellStyle name="Note 3 3 2 8 5" xfId="23325" xr:uid="{2F50967B-2785-4C72-A4FE-9AE604F1745B}"/>
    <cellStyle name="Note 3 3 2 8 6" xfId="25882" xr:uid="{615B5907-3775-48A7-9AD0-3244D5AAFC45}"/>
    <cellStyle name="Note 3 3 2 8 7" xfId="28483" xr:uid="{8CC51B18-7682-46EF-8817-8AA373E96834}"/>
    <cellStyle name="Note 3 3 2 8 8" xfId="31158" xr:uid="{7518DC76-75A9-4F2B-8794-238DD841EEE1}"/>
    <cellStyle name="Note 3 3 2 8 9" xfId="33557" xr:uid="{D500A7D9-C035-4A82-8464-ADD0D90EAED0}"/>
    <cellStyle name="Note 3 3 2 9" xfId="13397" xr:uid="{325DE93F-1C70-4DDB-A5C5-4B62C5B04F2D}"/>
    <cellStyle name="Note 3 3 2 9 10" xfId="37120" xr:uid="{A0938C74-EE7A-46D1-BD6E-8DE210507287}"/>
    <cellStyle name="Note 3 3 2 9 11" xfId="39613" xr:uid="{702FE1D8-8F0C-495A-9E0C-6D273C843636}"/>
    <cellStyle name="Note 3 3 2 9 12" xfId="42260" xr:uid="{4952FF53-CF32-448E-BB07-70768629C138}"/>
    <cellStyle name="Note 3 3 2 9 2" xfId="16418" xr:uid="{B01C8B38-A784-4058-99B3-35C235DC486B}"/>
    <cellStyle name="Note 3 3 2 9 3" xfId="19158" xr:uid="{AF633CD3-D7E5-41C7-AA3F-1C37553F1138}"/>
    <cellStyle name="Note 3 3 2 9 4" xfId="21832" xr:uid="{0F862990-4F6D-423C-B899-D23FE8A68C84}"/>
    <cellStyle name="Note 3 3 2 9 5" xfId="24655" xr:uid="{57B17042-0528-48DF-8D24-EE14823E7FE6}"/>
    <cellStyle name="Note 3 3 2 9 6" xfId="27223" xr:uid="{CB470833-A6B1-43CE-BEC4-B76A2826224B}"/>
    <cellStyle name="Note 3 3 2 9 7" xfId="29770" xr:uid="{55C1D812-FDAB-4A27-9565-F39317E574E3}"/>
    <cellStyle name="Note 3 3 2 9 8" xfId="32284" xr:uid="{FB4A4F74-418A-4FB6-8E96-71B29C54D948}"/>
    <cellStyle name="Note 3 3 2 9 9" xfId="34684" xr:uid="{276EDC3C-1DC9-4BF7-AF23-69DF99B25EFC}"/>
    <cellStyle name="Note 3 3 3" xfId="11772" xr:uid="{A0CAA91A-6D02-43FC-AC83-7DF94D046B77}"/>
    <cellStyle name="Note 3 3 3 10" xfId="35710" xr:uid="{860ECEA9-C16B-4D06-8D07-26FA32397CFA}"/>
    <cellStyle name="Note 3 3 3 11" xfId="38148" xr:uid="{4126C981-1243-45AE-8EA6-8FEE1223D354}"/>
    <cellStyle name="Note 3 3 3 12" xfId="40744" xr:uid="{AF213027-2CC2-4748-822A-E270D26D4289}"/>
    <cellStyle name="Note 3 3 3 2" xfId="14825" xr:uid="{83C24805-A80B-432B-B06A-9C1684D09163}"/>
    <cellStyle name="Note 3 3 3 3" xfId="17599" xr:uid="{B2C8F8A2-836F-4F8E-A7D9-7A1A9AB154F7}"/>
    <cellStyle name="Note 3 3 3 4" xfId="20222" xr:uid="{C4F5B977-103B-4622-A975-52F69621A67F}"/>
    <cellStyle name="Note 3 3 3 5" xfId="23081" xr:uid="{D821DDBD-6747-41FB-935D-E12997230B29}"/>
    <cellStyle name="Note 3 3 3 6" xfId="25640" xr:uid="{5B64D3D4-FBAD-40FF-8B07-C6F7F5ACD50C}"/>
    <cellStyle name="Note 3 3 3 7" xfId="28241" xr:uid="{4B5A3013-6D12-447E-8276-0485BBFF8286}"/>
    <cellStyle name="Note 3 3 3 8" xfId="30916" xr:uid="{5D3CD510-04BE-492B-BA8D-0018C33B1CA2}"/>
    <cellStyle name="Note 3 3 3 9" xfId="33315" xr:uid="{44332C4D-5BC3-4735-9979-CBCD9E676095}"/>
    <cellStyle name="Note 3 3 4" xfId="11884" xr:uid="{1D294C9A-9F78-4F0E-B228-1DF7159529ED}"/>
    <cellStyle name="Note 3 3 4 10" xfId="35816" xr:uid="{3CF96A9D-B9DC-4480-9855-BFDB2384699E}"/>
    <cellStyle name="Note 3 3 4 11" xfId="38258" xr:uid="{00120773-C79D-41DE-A844-8F8E6D42A52E}"/>
    <cellStyle name="Note 3 3 4 12" xfId="40854" xr:uid="{2A623755-87CB-4937-8D49-682E2EE886D1}"/>
    <cellStyle name="Note 3 3 4 2" xfId="14937" xr:uid="{CA11D4ED-3683-4E1B-A23D-3140FC3C2706}"/>
    <cellStyle name="Note 3 3 4 3" xfId="17710" xr:uid="{DF531A62-FDDE-4D6D-800F-3450683DAEE6}"/>
    <cellStyle name="Note 3 3 4 4" xfId="20333" xr:uid="{10F896F6-4E81-463D-81D0-6D09D9101004}"/>
    <cellStyle name="Note 3 3 4 5" xfId="23193" xr:uid="{0BBD2AB4-BC82-4C36-BED0-868795763829}"/>
    <cellStyle name="Note 3 3 4 6" xfId="25750" xr:uid="{B887E25B-9CD1-4614-9689-255909F1911D}"/>
    <cellStyle name="Note 3 3 4 7" xfId="28351" xr:uid="{28A8FD95-D8F4-4F7D-92CC-1AE9CF4C4C79}"/>
    <cellStyle name="Note 3 3 4 8" xfId="31026" xr:uid="{EFB42EC2-44AE-4177-A169-E33137612FF4}"/>
    <cellStyle name="Note 3 3 4 9" xfId="33425" xr:uid="{938DFE5D-D8AB-4A26-83F6-96051BB3CC01}"/>
    <cellStyle name="Note 3 3 5" xfId="11959" xr:uid="{C1C5EEC8-9E90-4471-9C8C-4975775D18BF}"/>
    <cellStyle name="Note 3 3 5 10" xfId="35891" xr:uid="{89A66D6C-3094-4B76-8DDC-61423106AD8C}"/>
    <cellStyle name="Note 3 3 5 11" xfId="38333" xr:uid="{A53A9FB2-FD42-4AD4-9925-B610154D036F}"/>
    <cellStyle name="Note 3 3 5 12" xfId="40929" xr:uid="{D6E81B9A-5717-4A89-BDD6-A33382F79662}"/>
    <cellStyle name="Note 3 3 5 2" xfId="15012" xr:uid="{A2437227-D51B-4AF0-A077-E4B6B2B62293}"/>
    <cellStyle name="Note 3 3 5 3" xfId="17785" xr:uid="{94B3BE6D-FCE0-43BE-BE37-58205B6259E8}"/>
    <cellStyle name="Note 3 3 5 4" xfId="20408" xr:uid="{90CA152E-5755-4521-8641-F2D9FEAB4072}"/>
    <cellStyle name="Note 3 3 5 5" xfId="23268" xr:uid="{533358A4-C20B-49FC-BF14-95D216FEE03C}"/>
    <cellStyle name="Note 3 3 5 6" xfId="25825" xr:uid="{8A76026E-AA45-4337-910A-D95088445914}"/>
    <cellStyle name="Note 3 3 5 7" xfId="28426" xr:uid="{641B0081-06A8-40E3-80E6-1F3BE2855EBA}"/>
    <cellStyle name="Note 3 3 5 8" xfId="31101" xr:uid="{85F54490-DE93-466D-9105-D9E2AAFF34D6}"/>
    <cellStyle name="Note 3 3 5 9" xfId="33500" xr:uid="{6084DF80-9AC9-466B-9719-EE24A97FB387}"/>
    <cellStyle name="Note 3 3 6" xfId="13269" xr:uid="{57D05F1F-7954-4671-A07C-DB81BB0DF18B}"/>
    <cellStyle name="Note 3 3 6 10" xfId="36995" xr:uid="{F2925D71-06FA-44AC-930F-8FB3079CEB57}"/>
    <cellStyle name="Note 3 3 6 11" xfId="39487" xr:uid="{1420349A-8BDC-46B0-B3C8-51DCD2C3F6B3}"/>
    <cellStyle name="Note 3 3 6 12" xfId="42134" xr:uid="{D69044CC-E0C8-4D34-B1D4-FFBAF5F3573D}"/>
    <cellStyle name="Note 3 3 6 2" xfId="16290" xr:uid="{11CEEF61-8D68-4118-BB80-FC7B8113D38C}"/>
    <cellStyle name="Note 3 3 6 3" xfId="19031" xr:uid="{C83BB6C5-8578-4A14-8CE6-27B7ED3575E6}"/>
    <cellStyle name="Note 3 3 6 4" xfId="21704" xr:uid="{D2E4A29D-D73A-446D-96EC-CEBC2A236C88}"/>
    <cellStyle name="Note 3 3 6 5" xfId="24527" xr:uid="{87DD6F6E-6D99-43C6-BEAB-8044EA3675BE}"/>
    <cellStyle name="Note 3 3 6 6" xfId="27095" xr:uid="{FBBEC68D-E210-40BC-A404-F733D960385E}"/>
    <cellStyle name="Note 3 3 6 7" xfId="29642" xr:uid="{A40507EB-7A63-4AD9-9885-0F03489952FD}"/>
    <cellStyle name="Note 3 3 6 8" xfId="32157" xr:uid="{DA2E7562-92D8-4DF1-9297-8055DAC8BB69}"/>
    <cellStyle name="Note 3 3 6 9" xfId="34556" xr:uid="{2CEC4C46-A5EB-4309-B39D-56830C3C816B}"/>
    <cellStyle name="Note 3 3 7" xfId="13312" xr:uid="{9C418CED-A943-4BF9-B07E-61A0B72E3FAC}"/>
    <cellStyle name="Note 3 3 7 10" xfId="37035" xr:uid="{4E676D1C-DC05-418F-8EF6-5E8F11F8B780}"/>
    <cellStyle name="Note 3 3 7 11" xfId="39528" xr:uid="{98622D3E-F2BE-4142-93C2-400AA8278C9D}"/>
    <cellStyle name="Note 3 3 7 12" xfId="42175" xr:uid="{2E691EC6-D819-42A9-B75D-A841EB3384F3}"/>
    <cellStyle name="Note 3 3 7 2" xfId="16333" xr:uid="{BDB87A35-6878-4FEC-86BF-54E1BD9FE785}"/>
    <cellStyle name="Note 3 3 7 3" xfId="19073" xr:uid="{38CDD41A-8F39-45C0-839F-4DE8289E83E6}"/>
    <cellStyle name="Note 3 3 7 4" xfId="21747" xr:uid="{1BA71D5B-012B-4725-8DC3-6C4A1F08F7A7}"/>
    <cellStyle name="Note 3 3 7 5" xfId="24570" xr:uid="{1ADEC454-4F7F-4D91-8EB9-5531BEC58673}"/>
    <cellStyle name="Note 3 3 7 6" xfId="27138" xr:uid="{9D5204D9-3F96-4B19-8355-52F9C66A539F}"/>
    <cellStyle name="Note 3 3 7 7" xfId="29685" xr:uid="{82DC3DB3-BB65-47F1-AE77-41152756A313}"/>
    <cellStyle name="Note 3 3 7 8" xfId="32199" xr:uid="{DFB2E5B7-2780-49CC-A3E4-4EA5AFBC2785}"/>
    <cellStyle name="Note 3 3 7 9" xfId="34599" xr:uid="{2BC0F049-55A7-4324-B41F-0CAD99DD41A6}"/>
    <cellStyle name="Note 3 3 8" xfId="13369" xr:uid="{81BD0BB5-1B43-4DBF-9A4E-8063AA04CA99}"/>
    <cellStyle name="Note 3 3 8 10" xfId="37092" xr:uid="{1B0B3EFD-B1D6-4812-B3E0-C0214E6BCD28}"/>
    <cellStyle name="Note 3 3 8 11" xfId="39585" xr:uid="{5E68EB5A-5B71-4DEC-8522-461DDDC4F3B5}"/>
    <cellStyle name="Note 3 3 8 12" xfId="42232" xr:uid="{D7139962-66EA-44F3-8169-537D1734F8A3}"/>
    <cellStyle name="Note 3 3 8 2" xfId="16390" xr:uid="{AAA7E1CA-F76F-424F-BF0D-712039802393}"/>
    <cellStyle name="Note 3 3 8 3" xfId="19130" xr:uid="{4BE479AC-72CC-428D-AF1B-49F5EA1142B4}"/>
    <cellStyle name="Note 3 3 8 4" xfId="21804" xr:uid="{49A2D501-A71A-4980-B5B1-49B1AF34CE76}"/>
    <cellStyle name="Note 3 3 8 5" xfId="24627" xr:uid="{94CA2D86-53EC-4E17-A550-E4C9AAE7FA90}"/>
    <cellStyle name="Note 3 3 8 6" xfId="27195" xr:uid="{008A1F22-6FAF-4890-911B-3B8947D9DA4C}"/>
    <cellStyle name="Note 3 3 8 7" xfId="29742" xr:uid="{6DA18B58-569A-42D5-8C59-38C55E10B704}"/>
    <cellStyle name="Note 3 3 8 8" xfId="32256" xr:uid="{6B190B62-FA10-487D-85B4-1B8D7921071A}"/>
    <cellStyle name="Note 3 3 8 9" xfId="34656" xr:uid="{B3CB3BF5-B6EA-417A-A998-F22D8E132A35}"/>
    <cellStyle name="Note 3 3 9" xfId="13452" xr:uid="{7206F930-F3A8-4E3F-A128-E389251A51D2}"/>
    <cellStyle name="Note 3 3 9 10" xfId="37175" xr:uid="{51FB2534-54B3-439A-89DE-FD722352DC08}"/>
    <cellStyle name="Note 3 3 9 11" xfId="39668" xr:uid="{7A9AAF7C-C966-40D7-8157-FE4803456F0E}"/>
    <cellStyle name="Note 3 3 9 12" xfId="42315" xr:uid="{BBABD306-AB73-4031-8E98-FED1767F00F6}"/>
    <cellStyle name="Note 3 3 9 2" xfId="16473" xr:uid="{E29FD3FD-64D2-4781-B600-17E94EFAA72F}"/>
    <cellStyle name="Note 3 3 9 3" xfId="19213" xr:uid="{4C0F336C-89EF-48BF-B67F-2F1347BE5526}"/>
    <cellStyle name="Note 3 3 9 4" xfId="21887" xr:uid="{E58BE9E4-45D0-493A-A057-D6AE88D72AF5}"/>
    <cellStyle name="Note 3 3 9 5" xfId="24710" xr:uid="{1AEB0574-E34E-4A3B-9562-AF616D6E444F}"/>
    <cellStyle name="Note 3 3 9 6" xfId="27278" xr:uid="{201AFB78-9153-4558-A832-411C00858798}"/>
    <cellStyle name="Note 3 3 9 7" xfId="29825" xr:uid="{30006B74-A4D2-4E7E-B5EA-20D419FB3123}"/>
    <cellStyle name="Note 3 3 9 8" xfId="32339" xr:uid="{3DC854A7-87C0-423E-91B6-C5095DE15F77}"/>
    <cellStyle name="Note 3 3 9 9" xfId="34739" xr:uid="{48B2449F-B735-4DD0-8C55-268996AB8FC3}"/>
    <cellStyle name="Note 3 4" xfId="9748" xr:uid="{00000000-0005-0000-0000-0000E5230000}"/>
    <cellStyle name="Note 3 4 10" xfId="13409" xr:uid="{D0659981-2D28-473E-B006-A2BEEE6EF01B}"/>
    <cellStyle name="Note 3 4 10 10" xfId="37132" xr:uid="{36BFE25D-4037-41FA-A46E-F47E5DE3703E}"/>
    <cellStyle name="Note 3 4 10 11" xfId="39625" xr:uid="{DBF02392-3FEC-479C-9E43-0110B54B6BBC}"/>
    <cellStyle name="Note 3 4 10 12" xfId="42272" xr:uid="{7CABF224-E361-48D3-B597-113C9802D264}"/>
    <cellStyle name="Note 3 4 10 2" xfId="16430" xr:uid="{22E98A7E-F294-4735-AE5D-44E91E8F381F}"/>
    <cellStyle name="Note 3 4 10 3" xfId="19170" xr:uid="{A8476CBC-DEAB-4DAE-90FF-095272AD9023}"/>
    <cellStyle name="Note 3 4 10 4" xfId="21844" xr:uid="{E4F2507E-26CD-4ED6-B507-2EA0CC74CC8D}"/>
    <cellStyle name="Note 3 4 10 5" xfId="24667" xr:uid="{DD6FA054-4D9A-4267-B6C7-AC7ABD9B454F}"/>
    <cellStyle name="Note 3 4 10 6" xfId="27235" xr:uid="{ADA4979A-B9FD-46E0-BC95-2E1670B72CA4}"/>
    <cellStyle name="Note 3 4 10 7" xfId="29782" xr:uid="{57266728-44EA-45B5-819C-63A0714F2F51}"/>
    <cellStyle name="Note 3 4 10 8" xfId="32296" xr:uid="{C816FACB-81A1-4DE9-98BE-8534A4110DBD}"/>
    <cellStyle name="Note 3 4 10 9" xfId="34696" xr:uid="{FC027456-35CC-4B04-81AA-8B3FFE48F5BB}"/>
    <cellStyle name="Note 3 4 11" xfId="13464" xr:uid="{DEF80828-5755-4817-8A7D-16479C054E2A}"/>
    <cellStyle name="Note 3 4 11 10" xfId="37187" xr:uid="{2921B6CA-3ABA-4A81-99E5-6FE2BB33727C}"/>
    <cellStyle name="Note 3 4 11 11" xfId="39680" xr:uid="{DE0A1AAD-08D7-4D9E-AFBE-6373B0BA3D85}"/>
    <cellStyle name="Note 3 4 11 12" xfId="42327" xr:uid="{B8B09A09-4F47-4337-8F95-B9369F59A055}"/>
    <cellStyle name="Note 3 4 11 2" xfId="16485" xr:uid="{2BD9974E-9813-4F0D-AC7D-5DE695F55A30}"/>
    <cellStyle name="Note 3 4 11 3" xfId="19225" xr:uid="{BD5A9A36-6031-4817-8ABF-C80FD0B428AF}"/>
    <cellStyle name="Note 3 4 11 4" xfId="21899" xr:uid="{58611C2D-8295-4049-84A6-CBC20648952B}"/>
    <cellStyle name="Note 3 4 11 5" xfId="24722" xr:uid="{302F9CA9-50B7-4653-94A4-7461202E32E7}"/>
    <cellStyle name="Note 3 4 11 6" xfId="27290" xr:uid="{66A8130D-F4FB-4295-96E0-71C4289D9BEB}"/>
    <cellStyle name="Note 3 4 11 7" xfId="29837" xr:uid="{103554CA-034B-4A51-A0B6-65C72CF142C7}"/>
    <cellStyle name="Note 3 4 11 8" xfId="32351" xr:uid="{09646A76-D70C-4C03-A7DD-A85A85FD0BAE}"/>
    <cellStyle name="Note 3 4 11 9" xfId="34751" xr:uid="{40EEFD32-CCAF-4F03-88BC-34FF9E8BE7F9}"/>
    <cellStyle name="Note 3 4 12" xfId="13523" xr:uid="{9CC17D18-DAB0-4482-A25F-A6E18F614269}"/>
    <cellStyle name="Note 3 4 12 10" xfId="37246" xr:uid="{ABF3381D-619A-4EA5-89F1-63DF1112F30B}"/>
    <cellStyle name="Note 3 4 12 11" xfId="39739" xr:uid="{1D62F2B1-1925-4573-84CB-6B5733AB5E5A}"/>
    <cellStyle name="Note 3 4 12 12" xfId="42386" xr:uid="{42175E7F-6A7C-4185-961E-25F6CAC71F04}"/>
    <cellStyle name="Note 3 4 12 2" xfId="16544" xr:uid="{261DC5C8-0DA4-4231-B069-A80AE397DC15}"/>
    <cellStyle name="Note 3 4 12 3" xfId="19284" xr:uid="{E128C82C-C53B-42AB-8E05-B7C3A16245D8}"/>
    <cellStyle name="Note 3 4 12 4" xfId="21958" xr:uid="{A95CC162-6C96-4761-B74A-B42AE7A37DB3}"/>
    <cellStyle name="Note 3 4 12 5" xfId="24781" xr:uid="{0DC3E5A2-E9F5-4603-9D85-1305FEC617DE}"/>
    <cellStyle name="Note 3 4 12 6" xfId="27349" xr:uid="{67C17C3B-1943-434D-847D-BC2C05A7813E}"/>
    <cellStyle name="Note 3 4 12 7" xfId="29896" xr:uid="{D254E11F-8633-446F-96E5-A6E7F9B545BC}"/>
    <cellStyle name="Note 3 4 12 8" xfId="32410" xr:uid="{A454B09B-F873-4F81-84B0-ECFC8083F572}"/>
    <cellStyle name="Note 3 4 12 9" xfId="34810" xr:uid="{BC792980-F0EB-4032-B10C-2CB8E02E7558}"/>
    <cellStyle name="Note 3 4 13" xfId="13570" xr:uid="{9621FFEC-FAC7-4BD2-87EB-0A4319B43A13}"/>
    <cellStyle name="Note 3 4 13 10" xfId="37293" xr:uid="{1A136A40-B46D-44E1-9753-5537A818A78D}"/>
    <cellStyle name="Note 3 4 13 11" xfId="39786" xr:uid="{05E13E67-2473-499C-B99D-C51478E2C284}"/>
    <cellStyle name="Note 3 4 13 12" xfId="42433" xr:uid="{76AC9A71-20DC-4445-89AB-5DED1D34B95F}"/>
    <cellStyle name="Note 3 4 13 2" xfId="16591" xr:uid="{CA71E7DC-7CB2-4B3A-B3E0-35BDEB8EF3E7}"/>
    <cellStyle name="Note 3 4 13 3" xfId="19331" xr:uid="{662180B0-DFA5-4ED2-8CAB-B07D972570D9}"/>
    <cellStyle name="Note 3 4 13 4" xfId="22005" xr:uid="{AA4B2C90-F159-4462-88E2-710AE717E520}"/>
    <cellStyle name="Note 3 4 13 5" xfId="24828" xr:uid="{D02F3E22-AEE5-4088-8F62-9B0C2E910C78}"/>
    <cellStyle name="Note 3 4 13 6" xfId="27396" xr:uid="{7CF30908-8207-4889-A0FD-B7D453FCC7FF}"/>
    <cellStyle name="Note 3 4 13 7" xfId="29943" xr:uid="{88982533-BD39-4D68-ABC3-14A81352599F}"/>
    <cellStyle name="Note 3 4 13 8" xfId="32457" xr:uid="{206E9B76-A9AC-4273-AEC1-D0091FDFDE2D}"/>
    <cellStyle name="Note 3 4 13 9" xfId="34857" xr:uid="{929185F0-2940-463D-AD89-1479378C0FAA}"/>
    <cellStyle name="Note 3 4 14" xfId="13649" xr:uid="{7B275E0D-B94A-483C-B5B8-EFF164C2EBFC}"/>
    <cellStyle name="Note 3 4 14 10" xfId="37372" xr:uid="{00E1D137-6379-4136-AAB7-D9EDDAF2021E}"/>
    <cellStyle name="Note 3 4 14 11" xfId="39865" xr:uid="{4EC7434D-AE54-46E1-A4CC-F5F0696FE845}"/>
    <cellStyle name="Note 3 4 14 12" xfId="42512" xr:uid="{2A5FA915-6B42-4487-BF34-8E9514DB91C7}"/>
    <cellStyle name="Note 3 4 14 2" xfId="16670" xr:uid="{830CB704-02D3-446A-A6A1-A46BE64F985D}"/>
    <cellStyle name="Note 3 4 14 3" xfId="19410" xr:uid="{8027FC5D-1584-4B29-BE45-77B2D72B1C8B}"/>
    <cellStyle name="Note 3 4 14 4" xfId="22084" xr:uid="{11E1FAB4-79AD-4DBE-B206-420FB67E0502}"/>
    <cellStyle name="Note 3 4 14 5" xfId="24907" xr:uid="{CB5222CE-CF50-4752-A372-2BBAC5F9DBED}"/>
    <cellStyle name="Note 3 4 14 6" xfId="27475" xr:uid="{C3F58241-A2F2-40D2-A990-41A2B4187078}"/>
    <cellStyle name="Note 3 4 14 7" xfId="30022" xr:uid="{CE12CE98-0422-477C-91E2-3DDF6D1CAA27}"/>
    <cellStyle name="Note 3 4 14 8" xfId="32536" xr:uid="{F1E87BC8-62E9-4074-ACA1-589C45912037}"/>
    <cellStyle name="Note 3 4 14 9" xfId="34936" xr:uid="{7F3C7B68-6200-4A0F-8F22-F51B0ABA321B}"/>
    <cellStyle name="Note 3 4 15" xfId="13215" xr:uid="{6A4983A9-561D-4141-9834-39A982271E7F}"/>
    <cellStyle name="Note 3 4 15 10" xfId="36941" xr:uid="{1F8D7DF8-A743-4A3D-8870-278BA5FE0AE9}"/>
    <cellStyle name="Note 3 4 15 11" xfId="39433" xr:uid="{92349251-B6D9-4567-99B6-33C6E54035F2}"/>
    <cellStyle name="Note 3 4 15 12" xfId="42080" xr:uid="{03832BDC-DDB3-42E2-AEEE-8F0C7217C959}"/>
    <cellStyle name="Note 3 4 15 2" xfId="16236" xr:uid="{7861CC67-4D23-4C21-8001-C436E9ED6281}"/>
    <cellStyle name="Note 3 4 15 3" xfId="18977" xr:uid="{40C33471-F4BE-45E8-8B5B-E669745C075C}"/>
    <cellStyle name="Note 3 4 15 4" xfId="21650" xr:uid="{BFB6C349-EF72-49B0-80CB-1F4FBBC25F2D}"/>
    <cellStyle name="Note 3 4 15 5" xfId="24473" xr:uid="{1F4EAF27-70ED-4A6C-9AC9-4BBF5273E5B9}"/>
    <cellStyle name="Note 3 4 15 6" xfId="27041" xr:uid="{97B011A7-19AC-4C27-B760-9B171A45E7F6}"/>
    <cellStyle name="Note 3 4 15 7" xfId="29588" xr:uid="{1C3F0DD1-830F-44D6-9CF1-5C2E6AA17A65}"/>
    <cellStyle name="Note 3 4 15 8" xfId="32103" xr:uid="{B11D6C0E-083F-4323-8AB7-3D3ED5A51179}"/>
    <cellStyle name="Note 3 4 15 9" xfId="34502" xr:uid="{0EEE4477-D80A-4ADD-A0F4-3A3ECD53E750}"/>
    <cellStyle name="Note 3 4 16" xfId="13729" xr:uid="{C054017B-5282-465F-BB68-D5B80AE0F604}"/>
    <cellStyle name="Note 3 4 16 10" xfId="37452" xr:uid="{EFC562CE-35A3-4B40-B4B2-563C30A16655}"/>
    <cellStyle name="Note 3 4 16 11" xfId="39945" xr:uid="{FC1FC8F4-201D-441D-8D9C-76382A734778}"/>
    <cellStyle name="Note 3 4 16 12" xfId="42592" xr:uid="{599B3430-8F1F-4D49-A0E0-47EBC9FA4882}"/>
    <cellStyle name="Note 3 4 16 2" xfId="16750" xr:uid="{DD6B9001-EFB8-4881-8BA7-36536194F943}"/>
    <cellStyle name="Note 3 4 16 3" xfId="19490" xr:uid="{44A93A3D-F368-42A4-AA83-4D3E5B62CB96}"/>
    <cellStyle name="Note 3 4 16 4" xfId="22164" xr:uid="{B1000F71-1FE1-4DD2-867F-0CB4A28020E7}"/>
    <cellStyle name="Note 3 4 16 5" xfId="24987" xr:uid="{9BD09052-456C-4DB9-BF07-232A8CE63516}"/>
    <cellStyle name="Note 3 4 16 6" xfId="27555" xr:uid="{D43D2104-FAEE-4C86-BF3E-04FE5E34B2AC}"/>
    <cellStyle name="Note 3 4 16 7" xfId="30102" xr:uid="{A8B56641-0209-416B-ACA9-EE89BCDF5BDD}"/>
    <cellStyle name="Note 3 4 16 8" xfId="32616" xr:uid="{9A00CEE1-A5D4-4C51-B683-633DC3D95123}"/>
    <cellStyle name="Note 3 4 16 9" xfId="35016" xr:uid="{6CD44794-19A3-46C0-A714-0ECBD7284074}"/>
    <cellStyle name="Note 3 4 17" xfId="13791" xr:uid="{0D52BC37-6D2B-4713-99A1-25D9C8451866}"/>
    <cellStyle name="Note 3 4 17 10" xfId="37514" xr:uid="{9310D721-0FAF-4018-A4CC-D82C0245256F}"/>
    <cellStyle name="Note 3 4 17 11" xfId="40007" xr:uid="{178C52C5-A609-4AC2-862A-A0033D1FC84E}"/>
    <cellStyle name="Note 3 4 17 12" xfId="42654" xr:uid="{43E869E4-B8CA-484D-A4FD-3CAB6292F8BF}"/>
    <cellStyle name="Note 3 4 17 2" xfId="16812" xr:uid="{63049BC8-CFF8-4BED-83E7-C7FD77E235CD}"/>
    <cellStyle name="Note 3 4 17 3" xfId="19552" xr:uid="{7DAB123C-A6DA-45BC-9881-89DCC00E07EE}"/>
    <cellStyle name="Note 3 4 17 4" xfId="22226" xr:uid="{B1C04A2D-889C-4789-B3AE-D1AF050395A9}"/>
    <cellStyle name="Note 3 4 17 5" xfId="25049" xr:uid="{6698AC53-3CB4-4C75-97D7-34EA0378AB21}"/>
    <cellStyle name="Note 3 4 17 6" xfId="27617" xr:uid="{870C0E1C-676F-45E4-BC91-D0EAB6063D5B}"/>
    <cellStyle name="Note 3 4 17 7" xfId="30164" xr:uid="{FB00A528-11AC-4C85-AF60-4E9DD41BC9D6}"/>
    <cellStyle name="Note 3 4 17 8" xfId="32678" xr:uid="{9B8B6232-BC3C-498C-8092-4436EDEDB279}"/>
    <cellStyle name="Note 3 4 17 9" xfId="35078" xr:uid="{F77A0E0D-0F34-4FB9-A44B-C159A14ABC9A}"/>
    <cellStyle name="Note 3 4 18" xfId="13299" xr:uid="{0B693F66-0072-4708-81CC-FAB74D9CBC2D}"/>
    <cellStyle name="Note 3 4 18 10" xfId="37023" xr:uid="{3A63F83D-D5CD-4766-A090-BC7DF3B1755B}"/>
    <cellStyle name="Note 3 4 18 11" xfId="39515" xr:uid="{64ADF82F-A157-41E6-943C-03C667F56B1B}"/>
    <cellStyle name="Note 3 4 18 12" xfId="42162" xr:uid="{A40E7431-6D30-4C03-9935-723F36E1D53A}"/>
    <cellStyle name="Note 3 4 18 2" xfId="16320" xr:uid="{6E99E62C-F8BC-4D1A-ABAE-895EA90E8304}"/>
    <cellStyle name="Note 3 4 18 3" xfId="19061" xr:uid="{831D4FC5-55CB-46F9-87A1-7EF4B2BA755B}"/>
    <cellStyle name="Note 3 4 18 4" xfId="21734" xr:uid="{0E8862E6-713A-4481-92B9-60EBB23C2484}"/>
    <cellStyle name="Note 3 4 18 5" xfId="24557" xr:uid="{A815A4AD-8CF3-413A-BC9A-8FE1C939C461}"/>
    <cellStyle name="Note 3 4 18 6" xfId="27125" xr:uid="{F521F6A0-1FB6-4DFF-A606-252F40AD7C01}"/>
    <cellStyle name="Note 3 4 18 7" xfId="29672" xr:uid="{9EB8CC5D-335A-4A1D-8D27-129E4B32B734}"/>
    <cellStyle name="Note 3 4 18 8" xfId="32187" xr:uid="{E3235A5B-9ECA-421E-A08F-BA92496EE401}"/>
    <cellStyle name="Note 3 4 18 9" xfId="34586" xr:uid="{A036B2FE-1427-4BEE-8DB8-AAE75F1890B8}"/>
    <cellStyle name="Note 3 4 19" xfId="13291" xr:uid="{39F30C60-181E-40AD-8BE4-0FBB9CCC2975}"/>
    <cellStyle name="Note 3 4 19 10" xfId="37016" xr:uid="{00AA7911-11E5-4D25-AFFE-C19146131884}"/>
    <cellStyle name="Note 3 4 19 11" xfId="39508" xr:uid="{B263714F-38C8-4B0A-8DFA-CADC390FC3B8}"/>
    <cellStyle name="Note 3 4 19 12" xfId="42155" xr:uid="{B7EC19E7-9741-4186-AD25-EAB499E8EE0A}"/>
    <cellStyle name="Note 3 4 19 2" xfId="16312" xr:uid="{B7866551-0F9B-4BBC-AB94-046E1D363854}"/>
    <cellStyle name="Note 3 4 19 3" xfId="19053" xr:uid="{AE14D606-EEC9-4B9B-A64B-6BEAA98A823C}"/>
    <cellStyle name="Note 3 4 19 4" xfId="21726" xr:uid="{9B8B2C0E-29C9-43AB-8A15-4EF12F336338}"/>
    <cellStyle name="Note 3 4 19 5" xfId="24549" xr:uid="{545CE4D2-87CD-4703-9C30-D12A7940B76C}"/>
    <cellStyle name="Note 3 4 19 6" xfId="27117" xr:uid="{AE6DAACE-4BB9-40E0-974B-8FBF8150D410}"/>
    <cellStyle name="Note 3 4 19 7" xfId="29664" xr:uid="{FEB4E06E-537F-4635-9E3D-7C716FC6DFF5}"/>
    <cellStyle name="Note 3 4 19 8" xfId="32179" xr:uid="{AE134F54-AA9C-479C-A037-8D0076A1810E}"/>
    <cellStyle name="Note 3 4 19 9" xfId="34578" xr:uid="{C8D47387-F8CC-4A03-859E-1F0ED9A090D9}"/>
    <cellStyle name="Note 3 4 2" xfId="11792" xr:uid="{C7C36BAD-D84F-4134-9A9D-B292866FD2A5}"/>
    <cellStyle name="Note 3 4 2 10" xfId="35726" xr:uid="{37DB1308-A599-42F1-A02E-17139C76C8CD}"/>
    <cellStyle name="Note 3 4 2 11" xfId="38168" xr:uid="{65B088D1-B4E3-4E44-9454-E8CF961CA7CC}"/>
    <cellStyle name="Note 3 4 2 12" xfId="40764" xr:uid="{5BEC3AC7-4C16-46CD-BA3C-45573564C61D}"/>
    <cellStyle name="Note 3 4 2 2" xfId="14845" xr:uid="{270A63C7-39B3-497B-8C53-2794E87A57C4}"/>
    <cellStyle name="Note 3 4 2 3" xfId="17619" xr:uid="{F2D63470-4565-49D1-9EBE-2EF2EC0A4B72}"/>
    <cellStyle name="Note 3 4 2 4" xfId="20242" xr:uid="{11C32709-60E3-4FD4-B5CE-9F32FDCBF0E6}"/>
    <cellStyle name="Note 3 4 2 5" xfId="23101" xr:uid="{A7E7A6FF-ADDE-43C3-A3CB-0CEFA5B667E9}"/>
    <cellStyle name="Note 3 4 2 6" xfId="25660" xr:uid="{D2D25AE2-0966-40C8-93DA-DD06329F6819}"/>
    <cellStyle name="Note 3 4 2 7" xfId="28261" xr:uid="{CEDE3B1B-B5A5-431D-960A-5E28D427CFA9}"/>
    <cellStyle name="Note 3 4 2 8" xfId="30936" xr:uid="{52FE1083-27B0-4612-977E-2B02319A1C53}"/>
    <cellStyle name="Note 3 4 2 9" xfId="33335" xr:uid="{7A76EBAF-7E5D-4E68-86E2-FD385F060ECE}"/>
    <cellStyle name="Note 3 4 20" xfId="13999" xr:uid="{EDBA8FD9-3955-4471-85FA-7FFEA4748902}"/>
    <cellStyle name="Note 3 4 20 10" xfId="37722" xr:uid="{E295D17C-6A95-42EE-8413-541F58ADBB0F}"/>
    <cellStyle name="Note 3 4 20 11" xfId="40215" xr:uid="{62ABBE9E-D065-40AF-AFD2-190BA7448D5B}"/>
    <cellStyle name="Note 3 4 20 12" xfId="42862" xr:uid="{89286C1B-693A-44E0-BA74-4F36DC0AE5A4}"/>
    <cellStyle name="Note 3 4 20 2" xfId="17020" xr:uid="{1CD5E68A-735E-4467-B563-2CED7FFA6A72}"/>
    <cellStyle name="Note 3 4 20 3" xfId="19760" xr:uid="{CFB74C27-7CF8-450B-8A95-A59FCDD8D0C8}"/>
    <cellStyle name="Note 3 4 20 4" xfId="22434" xr:uid="{8024AE34-29E4-445E-BB6B-A69080083AEE}"/>
    <cellStyle name="Note 3 4 20 5" xfId="25257" xr:uid="{D8C12D5E-00C9-471A-A6B0-6FD827988270}"/>
    <cellStyle name="Note 3 4 20 6" xfId="27825" xr:uid="{43114389-6A1C-48AE-9FC2-7C491429C42D}"/>
    <cellStyle name="Note 3 4 20 7" xfId="30372" xr:uid="{7A176C80-3668-4773-9673-607AB68E9453}"/>
    <cellStyle name="Note 3 4 20 8" xfId="32886" xr:uid="{BC522509-FDAD-4E27-93DE-64F86D11BCF4}"/>
    <cellStyle name="Note 3 4 20 9" xfId="35286" xr:uid="{D88F90A1-FD06-4FB1-8586-009C0C64E1DE}"/>
    <cellStyle name="Note 3 4 21" xfId="14027" xr:uid="{EFF1ADFC-8460-4BD8-A17A-A014E2F712FB}"/>
    <cellStyle name="Note 3 4 21 10" xfId="37750" xr:uid="{8F7AEB05-6F9F-411D-805F-86D5C9664873}"/>
    <cellStyle name="Note 3 4 21 11" xfId="40243" xr:uid="{56125788-7D16-4CA5-A074-6232BF3B1C94}"/>
    <cellStyle name="Note 3 4 21 12" xfId="42890" xr:uid="{3F765592-7FD9-45E5-97C3-E2FE020B0CDE}"/>
    <cellStyle name="Note 3 4 21 2" xfId="17048" xr:uid="{5BED6A68-B9F4-45A5-A27A-41E2CBBA7F2B}"/>
    <cellStyle name="Note 3 4 21 3" xfId="19788" xr:uid="{E8441CB7-FE0A-45A2-AA9C-2AC881DCD705}"/>
    <cellStyle name="Note 3 4 21 4" xfId="22462" xr:uid="{654DFE68-A8E2-4F4C-8282-70FD1462E124}"/>
    <cellStyle name="Note 3 4 21 5" xfId="25285" xr:uid="{30C79B34-2ECA-482A-ADE4-874BEE694EB4}"/>
    <cellStyle name="Note 3 4 21 6" xfId="27853" xr:uid="{68E2B235-7A79-4A5E-A1DE-3257D9232AC0}"/>
    <cellStyle name="Note 3 4 21 7" xfId="30400" xr:uid="{FEB224BC-DA5A-486B-82F8-CB44D1F82027}"/>
    <cellStyle name="Note 3 4 21 8" xfId="32914" xr:uid="{0CC4D39C-054A-44EC-A630-97B067C924A4}"/>
    <cellStyle name="Note 3 4 21 9" xfId="35314" xr:uid="{F15D4774-56EE-4343-B086-349976C395CC}"/>
    <cellStyle name="Note 3 4 22" xfId="13686" xr:uid="{CA9847A1-BC4B-45F4-9DC7-2B110AB98146}"/>
    <cellStyle name="Note 3 4 22 10" xfId="37409" xr:uid="{0B330E89-FD91-4AF8-AFCC-0CD1F0CC3617}"/>
    <cellStyle name="Note 3 4 22 11" xfId="39902" xr:uid="{16A69664-E18F-4A30-A970-9BA7FC959210}"/>
    <cellStyle name="Note 3 4 22 12" xfId="42549" xr:uid="{CFE79D76-453F-4F33-AB80-E3F658559CBC}"/>
    <cellStyle name="Note 3 4 22 2" xfId="16707" xr:uid="{2082725D-7D85-4035-AD6D-220056280027}"/>
    <cellStyle name="Note 3 4 22 3" xfId="19447" xr:uid="{029889C8-24F8-4FD5-A9E2-8F0F8E73FED4}"/>
    <cellStyle name="Note 3 4 22 4" xfId="22121" xr:uid="{5E41CD6E-22BA-45E0-BE12-91A2F5B7567D}"/>
    <cellStyle name="Note 3 4 22 5" xfId="24944" xr:uid="{45A5A5C4-864F-4B89-A3E2-8D8A49834F10}"/>
    <cellStyle name="Note 3 4 22 6" xfId="27512" xr:uid="{9286196E-EFF6-4AB1-AA15-AEA1A874BF86}"/>
    <cellStyle name="Note 3 4 22 7" xfId="30059" xr:uid="{5188FC00-03D3-453B-AD83-57379B7CA447}"/>
    <cellStyle name="Note 3 4 22 8" xfId="32573" xr:uid="{D02F6F4D-8FDE-48DD-8E01-7D63EC764ED6}"/>
    <cellStyle name="Note 3 4 22 9" xfId="34973" xr:uid="{FBEE6457-B46F-4C02-BA04-C5F2E10CE5B6}"/>
    <cellStyle name="Note 3 4 23" xfId="14147" xr:uid="{3884C52B-9D37-4DA2-9F09-6CBB4CCAD667}"/>
    <cellStyle name="Note 3 4 23 10" xfId="37870" xr:uid="{54251431-EE51-41AB-BFD2-2DD0110A5158}"/>
    <cellStyle name="Note 3 4 23 11" xfId="40363" xr:uid="{05558AFD-2BCB-4388-BFD8-B74CE14B2147}"/>
    <cellStyle name="Note 3 4 23 12" xfId="43010" xr:uid="{69B26E4D-00D6-449C-A861-4C4D1BBF1582}"/>
    <cellStyle name="Note 3 4 23 2" xfId="17168" xr:uid="{BF8E0CDA-F855-4D91-9962-B5EEDE7D353A}"/>
    <cellStyle name="Note 3 4 23 3" xfId="19908" xr:uid="{FE8E1609-5556-4474-A609-1AD207759589}"/>
    <cellStyle name="Note 3 4 23 4" xfId="22582" xr:uid="{B8A07BCF-A62D-4B7F-A72D-ADED94B55E04}"/>
    <cellStyle name="Note 3 4 23 5" xfId="25405" xr:uid="{158ED4BE-DF64-453B-BFE9-E3E2AF138358}"/>
    <cellStyle name="Note 3 4 23 6" xfId="27973" xr:uid="{DE4E3627-7FE2-4C54-A250-35C32B93B235}"/>
    <cellStyle name="Note 3 4 23 7" xfId="30520" xr:uid="{B8AA4D59-1EC4-4FDC-9005-809A7B6F5FDF}"/>
    <cellStyle name="Note 3 4 23 8" xfId="33034" xr:uid="{77621912-8DF6-4722-9E45-7979E14B3624}"/>
    <cellStyle name="Note 3 4 23 9" xfId="35434" xr:uid="{59ED3030-B04C-433F-A082-B321D0C82609}"/>
    <cellStyle name="Note 3 4 24" xfId="14193" xr:uid="{C0EBB83F-04E0-4E28-AD17-7838300BFDF5}"/>
    <cellStyle name="Note 3 4 24 10" xfId="37916" xr:uid="{7FFA7EF9-273E-4461-9F80-62FB564FDD9A}"/>
    <cellStyle name="Note 3 4 24 11" xfId="40409" xr:uid="{75EE652D-DBC9-4FB9-B1A1-8901EA01BFB0}"/>
    <cellStyle name="Note 3 4 24 12" xfId="43056" xr:uid="{6769BCA8-577D-458E-A130-22BC03EECE00}"/>
    <cellStyle name="Note 3 4 24 2" xfId="17214" xr:uid="{E20B2484-8D93-4333-9D8B-1CCFFB3CCE67}"/>
    <cellStyle name="Note 3 4 24 3" xfId="19954" xr:uid="{A60AC41D-B94B-498F-A338-6A939EE06434}"/>
    <cellStyle name="Note 3 4 24 4" xfId="22628" xr:uid="{F0F13F9D-B5F0-4264-A498-07C87A64957C}"/>
    <cellStyle name="Note 3 4 24 5" xfId="25451" xr:uid="{88D68958-ECDB-48F8-B9D5-93E9B3AF7F10}"/>
    <cellStyle name="Note 3 4 24 6" xfId="28019" xr:uid="{8AFF9F3C-1E6A-4A1D-8F5E-672DA5021B33}"/>
    <cellStyle name="Note 3 4 24 7" xfId="30566" xr:uid="{9F339E03-FD31-42F4-B351-3B19AFEF3815}"/>
    <cellStyle name="Note 3 4 24 8" xfId="33080" xr:uid="{4CC8659A-F9F5-43B4-8A16-ECC8FAF67FED}"/>
    <cellStyle name="Note 3 4 24 9" xfId="35480" xr:uid="{B440232F-7404-4810-8B42-1C8851DEB6BE}"/>
    <cellStyle name="Note 3 4 25" xfId="14256" xr:uid="{6FF8B84D-87A0-4FB9-83B0-10350666C522}"/>
    <cellStyle name="Note 3 4 25 10" xfId="37968" xr:uid="{D456E254-657B-42A0-91BE-0F51AA8152EC}"/>
    <cellStyle name="Note 3 4 25 11" xfId="40460" xr:uid="{4FED3346-5447-474E-875B-241FF4235974}"/>
    <cellStyle name="Note 3 4 25 12" xfId="43108" xr:uid="{4AA06B66-09AD-4F6B-B9D2-23F128C575D2}"/>
    <cellStyle name="Note 3 4 25 2" xfId="17277" xr:uid="{A9A63AAC-22DB-45F1-A901-4DE9CD3339C4}"/>
    <cellStyle name="Note 3 4 25 3" xfId="20016" xr:uid="{2A76A967-AB89-42A9-9165-640410A83B1F}"/>
    <cellStyle name="Note 3 4 25 4" xfId="22689" xr:uid="{D86C1A23-12AC-47D0-9032-E08D24D5DBC5}"/>
    <cellStyle name="Note 3 4 25 5" xfId="25503" xr:uid="{ED2CF5A8-944F-4C39-A045-097439D6699B}"/>
    <cellStyle name="Note 3 4 25 6" xfId="28072" xr:uid="{452D5A76-9C58-4EC9-A214-AF34E527082F}"/>
    <cellStyle name="Note 3 4 25 7" xfId="30618" xr:uid="{7DDE6A13-A032-4A02-937D-A8FE99E670FD}"/>
    <cellStyle name="Note 3 4 25 8" xfId="33132" xr:uid="{9A5E9BCF-1A63-49C9-9D8A-7DFD8118A20B}"/>
    <cellStyle name="Note 3 4 25 9" xfId="35531" xr:uid="{C354E59E-C0F4-447E-83B6-81BFEDB39F25}"/>
    <cellStyle name="Note 3 4 3" xfId="11821" xr:uid="{48558433-F4B2-41C9-8093-FA572136606B}"/>
    <cellStyle name="Note 3 4 3 10" xfId="35755" xr:uid="{EA0D6809-5D2C-47D8-9131-2AAA710C0ED1}"/>
    <cellStyle name="Note 3 4 3 11" xfId="38197" xr:uid="{A711DC88-62B6-4C38-B3E5-9B31763AC1D4}"/>
    <cellStyle name="Note 3 4 3 12" xfId="40793" xr:uid="{F6AD94EE-A416-4A77-B224-F8A00DD41A58}"/>
    <cellStyle name="Note 3 4 3 2" xfId="14874" xr:uid="{E04E8149-F908-479A-8064-3B723A0CEAD3}"/>
    <cellStyle name="Note 3 4 3 3" xfId="17648" xr:uid="{77F86356-2B51-46BB-BCA9-0BC942D1D106}"/>
    <cellStyle name="Note 3 4 3 4" xfId="20271" xr:uid="{E93A22BC-4048-4054-BC5E-1B74384FFEFF}"/>
    <cellStyle name="Note 3 4 3 5" xfId="23130" xr:uid="{CAFF492C-ECA9-40F9-91A5-BE8E1D1CA6D0}"/>
    <cellStyle name="Note 3 4 3 6" xfId="25689" xr:uid="{DCC276F8-7F57-4B43-A014-2911BC7A9173}"/>
    <cellStyle name="Note 3 4 3 7" xfId="28290" xr:uid="{10D9B494-C1B0-4588-8021-B15D83B7556A}"/>
    <cellStyle name="Note 3 4 3 8" xfId="30965" xr:uid="{BC0EEBFC-CDAD-48B5-97AF-9468A6349521}"/>
    <cellStyle name="Note 3 4 3 9" xfId="33364" xr:uid="{7426185C-1DEB-4928-A6A6-115F0F200B53}"/>
    <cellStyle name="Note 3 4 4" xfId="11853" xr:uid="{51612479-A7F2-4104-81E6-E9709D63D2AC}"/>
    <cellStyle name="Note 3 4 4 10" xfId="35785" xr:uid="{23B427DE-DC7C-49B2-923E-73A836AFF5E8}"/>
    <cellStyle name="Note 3 4 4 11" xfId="38227" xr:uid="{C29FEF80-1D92-498B-A401-A95EB49971F0}"/>
    <cellStyle name="Note 3 4 4 12" xfId="40823" xr:uid="{0D05AB84-0FF5-4E36-8EB8-A4752274E156}"/>
    <cellStyle name="Note 3 4 4 2" xfId="14906" xr:uid="{D374A275-EC77-4A20-B42B-E3FC11A47207}"/>
    <cellStyle name="Note 3 4 4 3" xfId="17679" xr:uid="{7FA7CF15-9DEB-4F96-9863-8F083CCB696B}"/>
    <cellStyle name="Note 3 4 4 4" xfId="20302" xr:uid="{330148D5-FC98-4C8C-9C06-AB6E4904F7B1}"/>
    <cellStyle name="Note 3 4 4 5" xfId="23162" xr:uid="{D1B82FF1-7489-41B6-8961-6EA6B1C79D87}"/>
    <cellStyle name="Note 3 4 4 6" xfId="25719" xr:uid="{C96BAFC2-13A4-4C32-934E-CABC773E0072}"/>
    <cellStyle name="Note 3 4 4 7" xfId="28320" xr:uid="{E5BC8BB5-1C80-46D1-BB59-9DFE0FE8E6F3}"/>
    <cellStyle name="Note 3 4 4 8" xfId="30995" xr:uid="{A882BFB1-2343-4EE1-B924-8F32750D2DDD}"/>
    <cellStyle name="Note 3 4 4 9" xfId="33394" xr:uid="{139C3BC4-62CF-42DF-AE7F-A94DA5B7D997}"/>
    <cellStyle name="Note 3 4 5" xfId="11714" xr:uid="{1E57E038-0AE2-445A-A379-245D9162C4DE}"/>
    <cellStyle name="Note 3 4 5 10" xfId="35660" xr:uid="{03872535-33FA-425B-883D-0CF97BBEEA7A}"/>
    <cellStyle name="Note 3 4 5 11" xfId="38094" xr:uid="{DB091C28-EB68-4904-8CC3-910A5E1A8EB1}"/>
    <cellStyle name="Note 3 4 5 12" xfId="40686" xr:uid="{D5236F12-2762-452F-BCAD-B5C3B97C8495}"/>
    <cellStyle name="Note 3 4 5 2" xfId="14767" xr:uid="{264BB0E1-229C-4204-A8E5-FE0813329FB9}"/>
    <cellStyle name="Note 3 4 5 3" xfId="17541" xr:uid="{316B5E52-0810-4C3B-8371-593870E280CD}"/>
    <cellStyle name="Note 3 4 5 4" xfId="20164" xr:uid="{63228975-679D-4452-A9DE-0F0CB646AA56}"/>
    <cellStyle name="Note 3 4 5 5" xfId="23024" xr:uid="{18DC87EF-9F34-4E51-BBC6-22E886FC6A95}"/>
    <cellStyle name="Note 3 4 5 6" xfId="25582" xr:uid="{D593869E-64D2-4BC3-8704-716B2E265199}"/>
    <cellStyle name="Note 3 4 5 7" xfId="28187" xr:uid="{0E8C9035-2089-40C5-895F-EFCC3DB3792D}"/>
    <cellStyle name="Note 3 4 5 8" xfId="30858" xr:uid="{F511870E-B98D-43FC-A763-F8AB0A99870F}"/>
    <cellStyle name="Note 3 4 5 9" xfId="33257" xr:uid="{BBD48AB2-DA98-48E4-A15C-65AE89A85432}"/>
    <cellStyle name="Note 3 4 6" xfId="11928" xr:uid="{ECD35D58-5244-4428-9B96-86287FD1025C}"/>
    <cellStyle name="Note 3 4 6 10" xfId="35860" xr:uid="{9352C2B0-001E-4879-8363-C8CE235BA49E}"/>
    <cellStyle name="Note 3 4 6 11" xfId="38302" xr:uid="{FF492459-20D8-4356-80F4-A22A1AF80C2F}"/>
    <cellStyle name="Note 3 4 6 12" xfId="40898" xr:uid="{BBF4720B-A394-4A6B-87CD-3E7B949A56E3}"/>
    <cellStyle name="Note 3 4 6 2" xfId="14981" xr:uid="{C75BE15B-593A-4B8E-B6D3-BBBE4470972F}"/>
    <cellStyle name="Note 3 4 6 3" xfId="17754" xr:uid="{4957D23B-4F85-42BA-9FE6-F90A52719002}"/>
    <cellStyle name="Note 3 4 6 4" xfId="20377" xr:uid="{A9496A0B-4C8A-4F22-A664-73F9FBF3D349}"/>
    <cellStyle name="Note 3 4 6 5" xfId="23237" xr:uid="{ADD6A314-950D-4444-B936-332B47CC7102}"/>
    <cellStyle name="Note 3 4 6 6" xfId="25794" xr:uid="{7C101B28-1D61-43F2-90BE-7BD9AFB0CC57}"/>
    <cellStyle name="Note 3 4 6 7" xfId="28395" xr:uid="{EF9DD53B-1781-40B7-B79A-F788FC48428A}"/>
    <cellStyle name="Note 3 4 6 8" xfId="31070" xr:uid="{CA1344A0-4155-4983-B26E-050F26DE9BF2}"/>
    <cellStyle name="Note 3 4 6 9" xfId="33469" xr:uid="{34ED2DC8-6990-4E7C-AE18-D7639A380EEC}"/>
    <cellStyle name="Note 3 4 7" xfId="11975" xr:uid="{F479316B-B3F0-49C6-8879-9EFF0E1C9C43}"/>
    <cellStyle name="Note 3 4 7 10" xfId="35907" xr:uid="{758D7034-25A4-4AE3-ABD8-4000788EFA5B}"/>
    <cellStyle name="Note 3 4 7 11" xfId="38349" xr:uid="{D578BFA0-850C-4D09-B576-863999F13EED}"/>
    <cellStyle name="Note 3 4 7 12" xfId="40945" xr:uid="{AC7D8DF6-4B8F-4B8E-A78D-BF5D0D67427F}"/>
    <cellStyle name="Note 3 4 7 2" xfId="15028" xr:uid="{73BA5994-6288-4836-BC21-D8A54C099C80}"/>
    <cellStyle name="Note 3 4 7 3" xfId="17801" xr:uid="{DC5CFCE3-34E4-4EB8-A4FA-C7C45CE7FF4A}"/>
    <cellStyle name="Note 3 4 7 4" xfId="20424" xr:uid="{BCC88C04-2647-4C4D-B980-92AF81E5A284}"/>
    <cellStyle name="Note 3 4 7 5" xfId="23284" xr:uid="{2944A62D-298D-4C6F-958E-E8CF0A294C1F}"/>
    <cellStyle name="Note 3 4 7 6" xfId="25841" xr:uid="{75AAD2CC-E53F-4CB7-B205-64A4D2DFF81D}"/>
    <cellStyle name="Note 3 4 7 7" xfId="28442" xr:uid="{0B633990-74E1-404F-9469-96A151024891}"/>
    <cellStyle name="Note 3 4 7 8" xfId="31117" xr:uid="{F061E74B-373E-4BD6-83D2-4CCD58F6F7C5}"/>
    <cellStyle name="Note 3 4 7 9" xfId="33516" xr:uid="{302C60BB-E477-4BFE-93D8-A380E7DD3508}"/>
    <cellStyle name="Note 3 4 8" xfId="12002" xr:uid="{E95368F7-7390-46EB-9933-ADBAB68E77D1}"/>
    <cellStyle name="Note 3 4 8 10" xfId="35934" xr:uid="{A950C95B-C198-49DB-8187-D5CC4F999133}"/>
    <cellStyle name="Note 3 4 8 11" xfId="38376" xr:uid="{F516C413-D5C4-4464-9C8F-EDC65738C40C}"/>
    <cellStyle name="Note 3 4 8 12" xfId="40972" xr:uid="{264D92C5-9D6F-4010-A030-D501AE3E1050}"/>
    <cellStyle name="Note 3 4 8 2" xfId="15055" xr:uid="{9DB3DC84-DF39-4996-B8C4-C5CA97D864A8}"/>
    <cellStyle name="Note 3 4 8 3" xfId="17828" xr:uid="{A31EE826-5EBA-4170-990A-E1EED55E69D6}"/>
    <cellStyle name="Note 3 4 8 4" xfId="20451" xr:uid="{F497308A-20D1-4488-8004-A69D3D695253}"/>
    <cellStyle name="Note 3 4 8 5" xfId="23311" xr:uid="{F112BE44-34AF-4038-B66D-926B15651476}"/>
    <cellStyle name="Note 3 4 8 6" xfId="25868" xr:uid="{22E961A8-BD8C-4E00-BF94-16E738FF9039}"/>
    <cellStyle name="Note 3 4 8 7" xfId="28469" xr:uid="{35A5E19F-F62D-42C2-A156-46619A4D895E}"/>
    <cellStyle name="Note 3 4 8 8" xfId="31144" xr:uid="{496D4250-C53D-4B9F-A63F-06A0EFE13638}"/>
    <cellStyle name="Note 3 4 8 9" xfId="33543" xr:uid="{62A6FDED-F240-41B3-9AFA-56851D69807D}"/>
    <cellStyle name="Note 3 4 9" xfId="13385" xr:uid="{E66D7742-8026-489B-B664-9B1EF4CB6F44}"/>
    <cellStyle name="Note 3 4 9 10" xfId="37108" xr:uid="{619A6148-1851-42D6-ABAA-CD957C824EC6}"/>
    <cellStyle name="Note 3 4 9 11" xfId="39601" xr:uid="{82CB6A8F-D2B1-4C37-B427-C54C7D25283A}"/>
    <cellStyle name="Note 3 4 9 12" xfId="42248" xr:uid="{D890FB2C-2349-43FA-9022-345F9E204573}"/>
    <cellStyle name="Note 3 4 9 2" xfId="16406" xr:uid="{0F39B98E-9FD3-4944-8741-CDF17399ADC4}"/>
    <cellStyle name="Note 3 4 9 3" xfId="19146" xr:uid="{836CB6BA-43D1-47A0-81F6-774CE459D995}"/>
    <cellStyle name="Note 3 4 9 4" xfId="21820" xr:uid="{DE1544E2-0E90-4E17-A3E9-8DD408FF6E1F}"/>
    <cellStyle name="Note 3 4 9 5" xfId="24643" xr:uid="{82737344-CE96-41BB-A311-63509BE328C5}"/>
    <cellStyle name="Note 3 4 9 6" xfId="27211" xr:uid="{0FDA81B2-B2E7-49B4-8596-DF5847DA54D5}"/>
    <cellStyle name="Note 3 4 9 7" xfId="29758" xr:uid="{92B44F99-A17A-47C8-BB03-36083EC0942A}"/>
    <cellStyle name="Note 3 4 9 8" xfId="32272" xr:uid="{DD47A180-BEA4-43C1-BFAF-4D488E41FD4F}"/>
    <cellStyle name="Note 3 4 9 9" xfId="34672" xr:uid="{C5285441-8543-4642-AA33-E734AE04A023}"/>
    <cellStyle name="Note 3 5" xfId="11819" xr:uid="{B9289AC6-F839-4351-94BD-E690283B788B}"/>
    <cellStyle name="Note 3 5 10" xfId="35753" xr:uid="{64EEDE23-A6D9-4599-A6C8-7346A555DDEC}"/>
    <cellStyle name="Note 3 5 11" xfId="38195" xr:uid="{1F71FFA0-FA6B-4071-B699-2279A698171A}"/>
    <cellStyle name="Note 3 5 12" xfId="40791" xr:uid="{D25C0851-3063-4D56-895D-84DD935DF42E}"/>
    <cellStyle name="Note 3 5 2" xfId="14872" xr:uid="{9A5EDE95-25B0-495A-957C-BA4070B8C9ED}"/>
    <cellStyle name="Note 3 5 3" xfId="17646" xr:uid="{EFDEDB72-7479-41CD-B572-6FB8D1C66D87}"/>
    <cellStyle name="Note 3 5 4" xfId="20269" xr:uid="{A32DECC2-7AB2-4671-B542-FD6DF55B0AA6}"/>
    <cellStyle name="Note 3 5 5" xfId="23128" xr:uid="{900A4AA1-49A5-40BC-B5EC-B095138F9D8D}"/>
    <cellStyle name="Note 3 5 6" xfId="25687" xr:uid="{3804606F-05F1-4820-BA51-D67B18DDFB38}"/>
    <cellStyle name="Note 3 5 7" xfId="28288" xr:uid="{340AD058-3F9A-4732-9C41-7D5120400A3F}"/>
    <cellStyle name="Note 3 5 8" xfId="30963" xr:uid="{F7BB3A60-8B9D-47F1-9193-0CC47784DDC5}"/>
    <cellStyle name="Note 3 5 9" xfId="33362" xr:uid="{08B778A8-9F18-45AC-B7C6-1E69EC1DDBD3}"/>
    <cellStyle name="Note 3 6" xfId="11896" xr:uid="{12FFECC5-F5D9-4E02-BE45-8D3AA239B748}"/>
    <cellStyle name="Note 3 6 10" xfId="35828" xr:uid="{18D774CE-86BB-486C-8336-124440E0C7E1}"/>
    <cellStyle name="Note 3 6 11" xfId="38270" xr:uid="{08857541-470E-4FC9-AD03-459E3038362E}"/>
    <cellStyle name="Note 3 6 12" xfId="40866" xr:uid="{80CAF804-6ADA-413A-8AF6-DC277BA3473E}"/>
    <cellStyle name="Note 3 6 2" xfId="14949" xr:uid="{E01DBA0B-C13E-4498-9F80-285B97A8633E}"/>
    <cellStyle name="Note 3 6 3" xfId="17722" xr:uid="{48B4BA49-22C3-4495-8937-D310AA676DBC}"/>
    <cellStyle name="Note 3 6 4" xfId="20345" xr:uid="{EC5A6795-5928-4116-99C9-5420C3923970}"/>
    <cellStyle name="Note 3 6 5" xfId="23205" xr:uid="{0D8A7A6A-4043-439B-A5F5-9FE655EFE2D8}"/>
    <cellStyle name="Note 3 6 6" xfId="25762" xr:uid="{757BAF04-3EB8-4FD7-887E-D59598653DF3}"/>
    <cellStyle name="Note 3 6 7" xfId="28363" xr:uid="{0D0B3120-52CD-4D37-B17B-D97F2594E137}"/>
    <cellStyle name="Note 3 6 8" xfId="31038" xr:uid="{351A617E-A144-4012-AF5E-A3E237AC6AE1}"/>
    <cellStyle name="Note 3 6 9" xfId="33437" xr:uid="{895394C3-ED86-4075-A667-63A3538D99C6}"/>
    <cellStyle name="Note 3 7" xfId="11971" xr:uid="{A363BAC8-F81C-4AB1-B1D9-A1C2F47A43D5}"/>
    <cellStyle name="Note 3 7 10" xfId="35903" xr:uid="{42CF9A65-7977-431F-98FA-85B2D7CF3E12}"/>
    <cellStyle name="Note 3 7 11" xfId="38345" xr:uid="{56760397-C9A7-4204-BAC3-C45EF57637EC}"/>
    <cellStyle name="Note 3 7 12" xfId="40941" xr:uid="{F4F3E01C-D2B8-45BA-8480-1A2A39F35B62}"/>
    <cellStyle name="Note 3 7 2" xfId="15024" xr:uid="{CA78110B-E2B8-4F69-9C2D-5C3359842076}"/>
    <cellStyle name="Note 3 7 3" xfId="17797" xr:uid="{A38AB57D-06A7-400D-B513-E17429F4F944}"/>
    <cellStyle name="Note 3 7 4" xfId="20420" xr:uid="{99B56959-733E-46C1-BCA2-F7840BC33982}"/>
    <cellStyle name="Note 3 7 5" xfId="23280" xr:uid="{65E013DF-044F-46FE-90C2-B53CFB850890}"/>
    <cellStyle name="Note 3 7 6" xfId="25837" xr:uid="{AE29D94A-2671-461C-9054-A4DD34B5BC7F}"/>
    <cellStyle name="Note 3 7 7" xfId="28438" xr:uid="{D6356924-394A-4F4B-AB42-E22E57F14A05}"/>
    <cellStyle name="Note 3 7 8" xfId="31113" xr:uid="{BB121CAF-FAF8-4E0E-84AA-B1D16F25840A}"/>
    <cellStyle name="Note 3 7 9" xfId="33512" xr:uid="{5EFEB2F2-67DC-4EC8-BE55-E590611DAB82}"/>
    <cellStyle name="Note 3 8" xfId="13286" xr:uid="{EF62076D-E1B3-47F8-9984-482EBDA45C71}"/>
    <cellStyle name="Note 3 8 10" xfId="37011" xr:uid="{BD7AC1EA-E827-42BA-9EF4-2A7E2D7F090A}"/>
    <cellStyle name="Note 3 8 11" xfId="39503" xr:uid="{AA0AC7D4-F689-4E07-8F6E-77929F07DA66}"/>
    <cellStyle name="Note 3 8 12" xfId="42150" xr:uid="{8D3444B3-D8EE-4302-8A02-275F5A77E030}"/>
    <cellStyle name="Note 3 8 2" xfId="16307" xr:uid="{9CBD153D-9195-4242-A8E8-A4BD9D1D24CB}"/>
    <cellStyle name="Note 3 8 3" xfId="19048" xr:uid="{4240BB5B-9BE9-4608-B088-4C119A3AE9A4}"/>
    <cellStyle name="Note 3 8 4" xfId="21721" xr:uid="{832B4880-950D-45CC-9C91-B2BE367F2005}"/>
    <cellStyle name="Note 3 8 5" xfId="24544" xr:uid="{4174D061-0305-44CD-AC21-2BA62475768A}"/>
    <cellStyle name="Note 3 8 6" xfId="27112" xr:uid="{3AFABCA1-A950-443C-86C4-6535F2A725F4}"/>
    <cellStyle name="Note 3 8 7" xfId="29659" xr:uid="{65A88B52-6318-4289-B5F8-4A9BF1280611}"/>
    <cellStyle name="Note 3 8 8" xfId="32174" xr:uid="{4F2CFE47-5044-4123-A390-D18E071FC4EF}"/>
    <cellStyle name="Note 3 8 9" xfId="34573" xr:uid="{EC969EDB-817B-43BF-82EE-7BC9DE4F7F1D}"/>
    <cellStyle name="Note 3 9" xfId="13354" xr:uid="{18E60303-DCF9-4A17-98E9-B1459B8CACD6}"/>
    <cellStyle name="Note 3 9 10" xfId="37077" xr:uid="{5C54BD59-F79F-42F0-8DEA-08F1F9747BDA}"/>
    <cellStyle name="Note 3 9 11" xfId="39570" xr:uid="{75354D54-A262-4545-B731-11EA834D1888}"/>
    <cellStyle name="Note 3 9 12" xfId="42217" xr:uid="{8435BD9C-AF72-4F58-BDFE-8EB01D94A535}"/>
    <cellStyle name="Note 3 9 2" xfId="16375" xr:uid="{B9AD41CC-2A1F-4FFE-BEC7-6F0DE4B8F75E}"/>
    <cellStyle name="Note 3 9 3" xfId="19115" xr:uid="{6377780F-CAEA-40A9-BDE9-582296FD868B}"/>
    <cellStyle name="Note 3 9 4" xfId="21789" xr:uid="{6F0FE7BF-A289-447F-9639-6F1C9A8B28C0}"/>
    <cellStyle name="Note 3 9 5" xfId="24612" xr:uid="{46E17254-9B25-4295-8623-97F2A6516405}"/>
    <cellStyle name="Note 3 9 6" xfId="27180" xr:uid="{E5FF4CB5-C0F8-481D-BF25-FC3BA90C538B}"/>
    <cellStyle name="Note 3 9 7" xfId="29727" xr:uid="{260CA7DA-684E-4535-A647-566EE8E9DECA}"/>
    <cellStyle name="Note 3 9 8" xfId="32241" xr:uid="{89B23646-8044-4FB3-9F16-93CDD6C36DD8}"/>
    <cellStyle name="Note 3 9 9" xfId="34641" xr:uid="{7EAB649C-4CB5-4376-8190-1ED0A74D446B}"/>
    <cellStyle name="Note 4" xfId="4566" xr:uid="{00000000-0005-0000-0000-0000E6230000}"/>
    <cellStyle name="Note 4 2" xfId="4567" xr:uid="{00000000-0005-0000-0000-0000E7230000}"/>
    <cellStyle name="Note 5" xfId="4568" xr:uid="{00000000-0005-0000-0000-0000E8230000}"/>
    <cellStyle name="Note 5 2" xfId="4569" xr:uid="{00000000-0005-0000-0000-0000E9230000}"/>
    <cellStyle name="Note 6" xfId="4570" xr:uid="{00000000-0005-0000-0000-0000EA230000}"/>
    <cellStyle name="Note 6 2" xfId="4571" xr:uid="{00000000-0005-0000-0000-0000EB230000}"/>
    <cellStyle name="Note 7" xfId="4572" xr:uid="{00000000-0005-0000-0000-0000EC230000}"/>
    <cellStyle name="Note 7 2" xfId="4573" xr:uid="{00000000-0005-0000-0000-0000ED230000}"/>
    <cellStyle name="Note 8" xfId="4574" xr:uid="{00000000-0005-0000-0000-0000EE230000}"/>
    <cellStyle name="Note 8 2" xfId="4575" xr:uid="{00000000-0005-0000-0000-0000EF230000}"/>
    <cellStyle name="Note 8 2 2" xfId="4576" xr:uid="{00000000-0005-0000-0000-0000F0230000}"/>
    <cellStyle name="Note 8 2 2 2" xfId="4577" xr:uid="{00000000-0005-0000-0000-0000F1230000}"/>
    <cellStyle name="Note 8 2 2 2 2" xfId="4578" xr:uid="{00000000-0005-0000-0000-0000F2230000}"/>
    <cellStyle name="Note 8 2 2 3" xfId="4579" xr:uid="{00000000-0005-0000-0000-0000F3230000}"/>
    <cellStyle name="Note 8 2 3" xfId="4580" xr:uid="{00000000-0005-0000-0000-0000F4230000}"/>
    <cellStyle name="Note 8 2 3 2" xfId="4581" xr:uid="{00000000-0005-0000-0000-0000F5230000}"/>
    <cellStyle name="Note 8 2 4" xfId="4582" xr:uid="{00000000-0005-0000-0000-0000F6230000}"/>
    <cellStyle name="Note 8 3" xfId="4583" xr:uid="{00000000-0005-0000-0000-0000F7230000}"/>
    <cellStyle name="Note 8 3 2" xfId="4584" xr:uid="{00000000-0005-0000-0000-0000F8230000}"/>
    <cellStyle name="Note 8 3 2 2" xfId="4585" xr:uid="{00000000-0005-0000-0000-0000F9230000}"/>
    <cellStyle name="Note 8 3 2 2 2" xfId="4586" xr:uid="{00000000-0005-0000-0000-0000FA230000}"/>
    <cellStyle name="Note 8 3 2 3" xfId="4587" xr:uid="{00000000-0005-0000-0000-0000FB230000}"/>
    <cellStyle name="Note 8 3 3" xfId="4588" xr:uid="{00000000-0005-0000-0000-0000FC230000}"/>
    <cellStyle name="Note 8 3 3 2" xfId="4589" xr:uid="{00000000-0005-0000-0000-0000FD230000}"/>
    <cellStyle name="Note 8 3 4" xfId="4590" xr:uid="{00000000-0005-0000-0000-0000FE230000}"/>
    <cellStyle name="Note 8 4" xfId="4591" xr:uid="{00000000-0005-0000-0000-0000FF230000}"/>
    <cellStyle name="Note 8 4 2" xfId="4592" xr:uid="{00000000-0005-0000-0000-000000240000}"/>
    <cellStyle name="Note 8 4 2 2" xfId="4593" xr:uid="{00000000-0005-0000-0000-000001240000}"/>
    <cellStyle name="Note 8 4 3" xfId="4594" xr:uid="{00000000-0005-0000-0000-000002240000}"/>
    <cellStyle name="Note 8 5" xfId="4595" xr:uid="{00000000-0005-0000-0000-000003240000}"/>
    <cellStyle name="Note 8 5 2" xfId="4596" xr:uid="{00000000-0005-0000-0000-000004240000}"/>
    <cellStyle name="Note 8 6" xfId="4597" xr:uid="{00000000-0005-0000-0000-000005240000}"/>
    <cellStyle name="Nr 0 dec" xfId="4598" xr:uid="{00000000-0005-0000-0000-000006240000}"/>
    <cellStyle name="Nr 0 dec - Input" xfId="4599" xr:uid="{00000000-0005-0000-0000-000007240000}"/>
    <cellStyle name="Nr 0 dec - Subtotal" xfId="4600" xr:uid="{00000000-0005-0000-0000-000008240000}"/>
    <cellStyle name="Nr 0 dec - Subtotal 10" xfId="11429" xr:uid="{DA646A5D-2D5E-4D59-BBD1-D66A274127A3}"/>
    <cellStyle name="Nr 0 dec - Subtotal 10 10" xfId="14672" xr:uid="{323FEAB2-C822-4902-A832-D91C98F329C8}"/>
    <cellStyle name="Nr 0 dec - Subtotal 10 11" xfId="23898" xr:uid="{C8D9AB18-8122-45EF-AEC8-2CF57474C47A}"/>
    <cellStyle name="Nr 0 dec - Subtotal 10 12" xfId="26801" xr:uid="{EF1DB291-277A-4F38-B1F7-9DDAE4D7BDDC}"/>
    <cellStyle name="Nr 0 dec - Subtotal 10 2" xfId="14500" xr:uid="{86FC29A5-FDE2-47EC-B907-63ADEE0477C5}"/>
    <cellStyle name="Nr 0 dec - Subtotal 10 3" xfId="10603" xr:uid="{3C82764C-C533-44B1-A656-52CFEEF6302E}"/>
    <cellStyle name="Nr 0 dec - Subtotal 10 4" xfId="10042" xr:uid="{0AD46207-8453-4024-9C33-CBF27CD13E24}"/>
    <cellStyle name="Nr 0 dec - Subtotal 10 5" xfId="22757" xr:uid="{C57E96C9-70AA-4E29-B808-86686C4A5243}"/>
    <cellStyle name="Nr 0 dec - Subtotal 10 6" xfId="10892" xr:uid="{9D41825D-DAEA-4163-8E24-3CE47AFE5F9E}"/>
    <cellStyle name="Nr 0 dec - Subtotal 10 7" xfId="10346" xr:uid="{A86987CA-B341-41A2-9EFA-62E92276C77D}"/>
    <cellStyle name="Nr 0 dec - Subtotal 10 8" xfId="17346" xr:uid="{FB3ADFEA-BB75-47C8-96F9-9C87EAB9DAF3}"/>
    <cellStyle name="Nr 0 dec - Subtotal 10 9" xfId="18432" xr:uid="{A604C8EB-8374-40E3-91AE-78C9AF8C50C6}"/>
    <cellStyle name="Nr 0 dec - Subtotal 11" xfId="11416" xr:uid="{4190475A-D415-47D6-9E17-5CA148A5DE7B}"/>
    <cellStyle name="Nr 0 dec - Subtotal 11 10" xfId="14630" xr:uid="{1559E47A-21F1-4782-AA08-FDBE2ABC40CF}"/>
    <cellStyle name="Nr 0 dec - Subtotal 11 11" xfId="23846" xr:uid="{4D9A5D4D-2C4E-496F-A2DC-5204D5C2431F}"/>
    <cellStyle name="Nr 0 dec - Subtotal 11 12" xfId="26758" xr:uid="{E5DFC27E-1D6C-4862-A563-D014C714C305}"/>
    <cellStyle name="Nr 0 dec - Subtotal 11 2" xfId="14488" xr:uid="{B97903A1-688C-4BA9-9A25-D6D2CAAD5BE0}"/>
    <cellStyle name="Nr 0 dec - Subtotal 11 3" xfId="10580" xr:uid="{11B44684-767D-482C-A3B7-888DE9E29594}"/>
    <cellStyle name="Nr 0 dec - Subtotal 11 4" xfId="10032" xr:uid="{20B0F967-DABF-4555-BAD8-6E0A87F8E243}"/>
    <cellStyle name="Nr 0 dec - Subtotal 11 5" xfId="22751" xr:uid="{81A42F10-CE2C-42A6-909C-FE49058D8F33}"/>
    <cellStyle name="Nr 0 dec - Subtotal 11 6" xfId="18947" xr:uid="{EED7C336-3D0D-4E6E-9654-2DF16E92648B}"/>
    <cellStyle name="Nr 0 dec - Subtotal 11 7" xfId="10340" xr:uid="{795D9407-8C36-4B2A-B631-CEB1E12AB48E}"/>
    <cellStyle name="Nr 0 dec - Subtotal 11 8" xfId="17412" xr:uid="{794C429D-2D8F-4E36-BF18-183E381B121F}"/>
    <cellStyle name="Nr 0 dec - Subtotal 11 9" xfId="18413" xr:uid="{CED11566-84E3-4C44-8EF1-7C3AE579C196}"/>
    <cellStyle name="Nr 0 dec - Subtotal 12" xfId="11430" xr:uid="{C0BE7942-062A-49C2-88C7-655E3E8AC62E}"/>
    <cellStyle name="Nr 0 dec - Subtotal 12 10" xfId="14682" xr:uid="{43481513-EFC2-4308-917F-CB2C72BDEA94}"/>
    <cellStyle name="Nr 0 dec - Subtotal 12 11" xfId="23903" xr:uid="{9103A3F8-5E1A-4528-84B8-AB24CE2E910B}"/>
    <cellStyle name="Nr 0 dec - Subtotal 12 12" xfId="26808" xr:uid="{3CB9E331-F0C7-48DC-A8B7-14B2EBBCF03D}"/>
    <cellStyle name="Nr 0 dec - Subtotal 12 2" xfId="14501" xr:uid="{77C4DDF6-BE6C-4B30-A698-9BFE79FB0F91}"/>
    <cellStyle name="Nr 0 dec - Subtotal 12 3" xfId="10604" xr:uid="{986C2BB1-A2A5-4613-AF2C-9EB45BC6957C}"/>
    <cellStyle name="Nr 0 dec - Subtotal 12 4" xfId="10043" xr:uid="{2366F009-8AD9-4EF6-8024-4A5FDA126DB6}"/>
    <cellStyle name="Nr 0 dec - Subtotal 12 5" xfId="22758" xr:uid="{C8F9A5F7-A9FE-4E3F-B81D-E43A410BE70F}"/>
    <cellStyle name="Nr 0 dec - Subtotal 12 6" xfId="10893" xr:uid="{C4778FDC-66F4-4B6A-86A4-EBF688C9804B}"/>
    <cellStyle name="Nr 0 dec - Subtotal 12 7" xfId="10347" xr:uid="{95991F99-8441-48D1-B89D-12C168A002D3}"/>
    <cellStyle name="Nr 0 dec - Subtotal 12 8" xfId="17367" xr:uid="{E34862F8-047D-4865-882A-F0CE60C7BB1D}"/>
    <cellStyle name="Nr 0 dec - Subtotal 12 9" xfId="18435" xr:uid="{ECFE5B01-690D-4D97-BAB3-D8C1128D7328}"/>
    <cellStyle name="Nr 0 dec - Subtotal 13" xfId="11417" xr:uid="{8BB3D5FD-A7BF-4057-B273-460C31A6046C}"/>
    <cellStyle name="Nr 0 dec - Subtotal 13 10" xfId="14631" xr:uid="{69E3300C-FC6A-434A-99CE-E72762973E1C}"/>
    <cellStyle name="Nr 0 dec - Subtotal 13 11" xfId="23872" xr:uid="{BD2734EF-257A-4CB6-B0E3-741C47ABD91E}"/>
    <cellStyle name="Nr 0 dec - Subtotal 13 12" xfId="26765" xr:uid="{98EC81B6-402D-4623-8283-5EDE88BD0FD8}"/>
    <cellStyle name="Nr 0 dec - Subtotal 13 2" xfId="14489" xr:uid="{C1478D9A-1138-49E6-9FE5-29F7038339EC}"/>
    <cellStyle name="Nr 0 dec - Subtotal 13 3" xfId="10585" xr:uid="{B96E4D01-CC1E-4651-8A30-E83FBB6F338A}"/>
    <cellStyle name="Nr 0 dec - Subtotal 13 4" xfId="10033" xr:uid="{178F549B-205A-4EDB-A3D2-185C85D6EBFA}"/>
    <cellStyle name="Nr 0 dec - Subtotal 13 5" xfId="22752" xr:uid="{8F92B9C0-F40D-46C0-BE0B-08D4B20B8037}"/>
    <cellStyle name="Nr 0 dec - Subtotal 13 6" xfId="10880" xr:uid="{11D73A01-2612-44E9-84FB-1CAF4CAA6294}"/>
    <cellStyle name="Nr 0 dec - Subtotal 13 7" xfId="10341" xr:uid="{25537FA4-DA04-4C35-84F8-F66C7693D235}"/>
    <cellStyle name="Nr 0 dec - Subtotal 13 8" xfId="17413" xr:uid="{75923693-1468-49CB-B573-17195F194CAB}"/>
    <cellStyle name="Nr 0 dec - Subtotal 13 9" xfId="18414" xr:uid="{BB60866E-99CE-4252-9F8A-6D5D46788AD7}"/>
    <cellStyle name="Nr 0 dec - Subtotal 14" xfId="12807" xr:uid="{077F1F44-7F57-45E1-AC16-5FB0A046DD3E}"/>
    <cellStyle name="Nr 0 dec - Subtotal 14 10" xfId="36598" xr:uid="{0AD2E85E-4539-44B1-8935-A8258B520402}"/>
    <cellStyle name="Nr 0 dec - Subtotal 14 11" xfId="39089" xr:uid="{847644DD-056B-4AD3-B4F0-5BA03E76C6CA}"/>
    <cellStyle name="Nr 0 dec - Subtotal 14 12" xfId="41709" xr:uid="{B1E7BB81-D7E4-4586-99BF-50F800304500}"/>
    <cellStyle name="Nr 0 dec - Subtotal 14 2" xfId="15833" xr:uid="{465029CF-294E-417E-AAA6-9E5BBDB18DB5}"/>
    <cellStyle name="Nr 0 dec - Subtotal 14 3" xfId="18602" xr:uid="{031F908C-45CD-42EC-8710-7C91292EC57A}"/>
    <cellStyle name="Nr 0 dec - Subtotal 14 4" xfId="21247" xr:uid="{1E3A1FA2-2335-4168-AA0B-7C146B58AAD4}"/>
    <cellStyle name="Nr 0 dec - Subtotal 14 5" xfId="24099" xr:uid="{CC9CE38A-3759-463B-9BC0-4CFC3259A6C3}"/>
    <cellStyle name="Nr 0 dec - Subtotal 14 6" xfId="26646" xr:uid="{374CDECE-1EBA-40DE-AA99-8EEBEB254DFF}"/>
    <cellStyle name="Nr 0 dec - Subtotal 14 7" xfId="29204" xr:uid="{BA301756-F489-4475-8D9F-B93D76883E9E}"/>
    <cellStyle name="Nr 0 dec - Subtotal 14 8" xfId="31784" xr:uid="{D3F2FD63-5543-4CF0-A374-F8FAFD404F21}"/>
    <cellStyle name="Nr 0 dec - Subtotal 14 9" xfId="34185" xr:uid="{02F84B0E-9480-4306-A4BA-D9F23DA84D4B}"/>
    <cellStyle name="Nr 0 dec - Subtotal 15" xfId="12732" xr:uid="{7B474A9A-7291-4D72-9D9A-7BE34FC0C24F}"/>
    <cellStyle name="Nr 0 dec - Subtotal 15 10" xfId="36554" xr:uid="{2457CF9A-18BC-4BC1-BB26-995457E34192}"/>
    <cellStyle name="Nr 0 dec - Subtotal 15 11" xfId="39040" xr:uid="{67CC22F7-169C-4221-9446-064801D27E35}"/>
    <cellStyle name="Nr 0 dec - Subtotal 15 12" xfId="41660" xr:uid="{F3987795-B3C2-4277-AF7B-A82E7A772260}"/>
    <cellStyle name="Nr 0 dec - Subtotal 15 2" xfId="15758" xr:uid="{96073847-18DF-4253-A471-EFE1B11701D0}"/>
    <cellStyle name="Nr 0 dec - Subtotal 15 3" xfId="18532" xr:uid="{4C3109A5-A239-4671-9AF8-90C8EABF9152}"/>
    <cellStyle name="Nr 0 dec - Subtotal 15 4" xfId="21174" xr:uid="{7074F82A-2AF9-4C99-B322-F1744B48A553}"/>
    <cellStyle name="Nr 0 dec - Subtotal 15 5" xfId="24028" xr:uid="{955DD3EE-6C34-4976-9F81-037FDDF2C251}"/>
    <cellStyle name="Nr 0 dec - Subtotal 15 6" xfId="26571" xr:uid="{867C6E31-B04D-4113-A07D-45AD4DD0CD2C}"/>
    <cellStyle name="Nr 0 dec - Subtotal 15 7" xfId="29152" xr:uid="{73A78D16-237F-43B3-8247-3FE98B14782D}"/>
    <cellStyle name="Nr 0 dec - Subtotal 15 8" xfId="31740" xr:uid="{1F27F4BD-8D63-42D5-A0CE-30FEBA557BBA}"/>
    <cellStyle name="Nr 0 dec - Subtotal 15 9" xfId="34139" xr:uid="{1FD9DB9D-6E86-4297-9EF6-E4119CFD3B8F}"/>
    <cellStyle name="Nr 0 dec - Subtotal 16" xfId="12406" xr:uid="{42430586-E7CE-40CE-8BE8-FB57A9E5046F}"/>
    <cellStyle name="Nr 0 dec - Subtotal 16 10" xfId="36279" xr:uid="{56D52924-5575-456E-9726-23A4DE916D26}"/>
    <cellStyle name="Nr 0 dec - Subtotal 16 11" xfId="38758" xr:uid="{D178B32B-7BFE-469D-B827-8E78EEF63624}"/>
    <cellStyle name="Nr 0 dec - Subtotal 16 12" xfId="41354" xr:uid="{8118BD1D-FB7D-44F7-B312-4923D140A4DA}"/>
    <cellStyle name="Nr 0 dec - Subtotal 16 2" xfId="15438" xr:uid="{02108162-E070-49B4-A72F-BF36464914B1}"/>
    <cellStyle name="Nr 0 dec - Subtotal 16 3" xfId="18223" xr:uid="{F84C61B7-CBCC-4125-94F2-5303CDA700B6}"/>
    <cellStyle name="Nr 0 dec - Subtotal 16 4" xfId="20854" xr:uid="{FA92B7AB-8BB3-4128-8B4C-8BD7FE4B5020}"/>
    <cellStyle name="Nr 0 dec - Subtotal 16 5" xfId="23711" xr:uid="{AE6846B1-478D-438A-99B6-C4472690E41B}"/>
    <cellStyle name="Nr 0 dec - Subtotal 16 6" xfId="26254" xr:uid="{C0115A54-5F83-4F2E-8C8C-DAED2C969CB3}"/>
    <cellStyle name="Nr 0 dec - Subtotal 16 7" xfId="28850" xr:uid="{6467C872-681E-4A04-B3B7-0B5B2F8EF9A4}"/>
    <cellStyle name="Nr 0 dec - Subtotal 16 8" xfId="31489" xr:uid="{C3AA059D-B55D-4495-8D3B-9EE3427198CE}"/>
    <cellStyle name="Nr 0 dec - Subtotal 16 9" xfId="33888" xr:uid="{74284483-26E5-4F16-9901-0E6D6F4FD563}"/>
    <cellStyle name="Nr 0 dec - Subtotal 17" xfId="12725" xr:uid="{F34D3498-4875-484A-B88B-5FD136B9072B}"/>
    <cellStyle name="Nr 0 dec - Subtotal 17 10" xfId="36552" xr:uid="{C9E6B2EF-810F-484F-826B-96A8746C6151}"/>
    <cellStyle name="Nr 0 dec - Subtotal 17 11" xfId="39033" xr:uid="{8F145AFF-669E-4521-BFFB-002FB1B7C910}"/>
    <cellStyle name="Nr 0 dec - Subtotal 17 12" xfId="41653" xr:uid="{8E4B400A-5843-4064-A396-9BCDB53AA09E}"/>
    <cellStyle name="Nr 0 dec - Subtotal 17 2" xfId="15751" xr:uid="{58A128B1-5CAB-4293-93FD-BD9CFB6512F0}"/>
    <cellStyle name="Nr 0 dec - Subtotal 17 3" xfId="18527" xr:uid="{98BA50D8-509C-472E-9A8D-88EB4849CCC3}"/>
    <cellStyle name="Nr 0 dec - Subtotal 17 4" xfId="21167" xr:uid="{165E293D-C83C-4E64-A281-625C64613658}"/>
    <cellStyle name="Nr 0 dec - Subtotal 17 5" xfId="24022" xr:uid="{40DCD1A5-4ADF-4BB2-867E-348F949768FC}"/>
    <cellStyle name="Nr 0 dec - Subtotal 17 6" xfId="26566" xr:uid="{5CACDA56-E29E-401D-80DC-7C935DC3A65F}"/>
    <cellStyle name="Nr 0 dec - Subtotal 17 7" xfId="29149" xr:uid="{8D1E61CD-08B8-4183-BEF7-4D9C4523BDB7}"/>
    <cellStyle name="Nr 0 dec - Subtotal 17 8" xfId="31738" xr:uid="{1675AE0A-719B-4C49-81F6-69B839640EB9}"/>
    <cellStyle name="Nr 0 dec - Subtotal 17 9" xfId="34137" xr:uid="{98CFEC5C-F6FD-4C77-9AB0-14459DF289E2}"/>
    <cellStyle name="Nr 0 dec - Subtotal 18" xfId="12409" xr:uid="{7F8981DD-4619-45B1-9641-FC0E4401FB43}"/>
    <cellStyle name="Nr 0 dec - Subtotal 18 10" xfId="36281" xr:uid="{FB447ECF-CF07-4084-B42B-DFAE3F40798E}"/>
    <cellStyle name="Nr 0 dec - Subtotal 18 11" xfId="38761" xr:uid="{43396B59-02C7-44C7-855C-5995041D4CCB}"/>
    <cellStyle name="Nr 0 dec - Subtotal 18 12" xfId="41357" xr:uid="{B184EA4F-6B2F-4AE0-A124-948D13810E77}"/>
    <cellStyle name="Nr 0 dec - Subtotal 18 2" xfId="15441" xr:uid="{852489E1-2DB1-40A7-9205-9D8259F4A4C4}"/>
    <cellStyle name="Nr 0 dec - Subtotal 18 3" xfId="18226" xr:uid="{52BBEFE6-6C29-4148-A509-246744F675B5}"/>
    <cellStyle name="Nr 0 dec - Subtotal 18 4" xfId="20857" xr:uid="{BCFA41BF-DECD-470C-88C6-BABB7B1CA23E}"/>
    <cellStyle name="Nr 0 dec - Subtotal 18 5" xfId="23714" xr:uid="{773706A1-08F4-4532-BA0F-D025A2CE4C2D}"/>
    <cellStyle name="Nr 0 dec - Subtotal 18 6" xfId="26257" xr:uid="{F2064BED-3E8D-406A-AAFA-3B9D8EA5F1C4}"/>
    <cellStyle name="Nr 0 dec - Subtotal 18 7" xfId="28853" xr:uid="{EC73C2C4-F0BB-42CF-8AB6-683CA32A1CF6}"/>
    <cellStyle name="Nr 0 dec - Subtotal 18 8" xfId="31491" xr:uid="{F0324BE1-ADF2-4E8A-88B6-E26EE7F586EC}"/>
    <cellStyle name="Nr 0 dec - Subtotal 18 9" xfId="33890" xr:uid="{86C8BF60-653A-43F7-9DD6-C2AC5A7F885E}"/>
    <cellStyle name="Nr 0 dec - Subtotal 19" xfId="12800" xr:uid="{F1F250AB-2D24-49D5-A8C9-4BB41180871D}"/>
    <cellStyle name="Nr 0 dec - Subtotal 19 10" xfId="36594" xr:uid="{413D5284-C581-43F1-B8AD-08FFD1EE2035}"/>
    <cellStyle name="Nr 0 dec - Subtotal 19 11" xfId="39084" xr:uid="{07EA8C56-76D8-48A0-B918-839D0E87E9B6}"/>
    <cellStyle name="Nr 0 dec - Subtotal 19 12" xfId="41704" xr:uid="{1D35CE35-B5B8-4187-A107-A7DFDB586E48}"/>
    <cellStyle name="Nr 0 dec - Subtotal 19 2" xfId="15826" xr:uid="{E3E86EFE-7C48-4C6B-A8F3-44801774F874}"/>
    <cellStyle name="Nr 0 dec - Subtotal 19 3" xfId="18595" xr:uid="{E92D2350-C613-4CCC-A5E4-ACD0C2BDFCD9}"/>
    <cellStyle name="Nr 0 dec - Subtotal 19 4" xfId="21241" xr:uid="{2E482D70-4749-45A7-9755-8616B4E0A8D9}"/>
    <cellStyle name="Nr 0 dec - Subtotal 19 5" xfId="24093" xr:uid="{31B70AE8-0F1C-4735-AA46-B7F9321FE160}"/>
    <cellStyle name="Nr 0 dec - Subtotal 19 6" xfId="26639" xr:uid="{2CB72B03-47F3-4267-8615-CEEFA5F281E5}"/>
    <cellStyle name="Nr 0 dec - Subtotal 19 7" xfId="29198" xr:uid="{C2CE0987-228B-4885-97B6-BF0E1FF7027F}"/>
    <cellStyle name="Nr 0 dec - Subtotal 19 8" xfId="31780" xr:uid="{29B74343-9693-47F8-8A20-4B6B895D36A7}"/>
    <cellStyle name="Nr 0 dec - Subtotal 19 9" xfId="34181" xr:uid="{B12D98CF-5DE6-4ED7-BACC-D48555ACE748}"/>
    <cellStyle name="Nr 0 dec - Subtotal 2" xfId="11253" xr:uid="{8D84FABF-1CB4-44A8-A959-A3F44FBB8D85}"/>
    <cellStyle name="Nr 0 dec - Subtotal 2 2" xfId="14325" xr:uid="{55D6BDF6-4C74-4CFF-9994-F8DD3435888A}"/>
    <cellStyle name="Nr 0 dec - Subtotal 2 3" xfId="10424" xr:uid="{64BF660B-75DD-4C1B-BC6D-F7B135A571FC}"/>
    <cellStyle name="Nr 0 dec - Subtotal 2 4" xfId="9877" xr:uid="{2A6E7DCE-D73D-40E6-B39B-EB039A255F98}"/>
    <cellStyle name="Nr 0 dec - Subtotal 2 5" xfId="10677" xr:uid="{42809907-640B-4146-91E6-B3957E6913B4}"/>
    <cellStyle name="Nr 0 dec - Subtotal 2 6" xfId="10396" xr:uid="{15F397A3-F8A1-43E2-AFAD-E6F9BEE55F27}"/>
    <cellStyle name="Nr 0 dec - Subtotal 2 7" xfId="15633" xr:uid="{EDC01110-C236-4456-9FFD-83412D2A7E03}"/>
    <cellStyle name="Nr 0 dec - Subtotal 2 8" xfId="10935" xr:uid="{7547DA9A-0C1E-44AF-AB7C-CD0E7299CAC4}"/>
    <cellStyle name="Nr 0 dec - Subtotal 2 9" xfId="34472" xr:uid="{B232EBC4-2456-4D17-A5D4-FC3EB9BE3FEA}"/>
    <cellStyle name="Nr 0 dec - Subtotal 20" xfId="12412" xr:uid="{EBDB0038-8970-42B2-BF08-1842614B8E13}"/>
    <cellStyle name="Nr 0 dec - Subtotal 20 10" xfId="36284" xr:uid="{CFB54876-8947-4B6B-92BB-B3F5FEBB5FAC}"/>
    <cellStyle name="Nr 0 dec - Subtotal 20 11" xfId="38764" xr:uid="{C4D31987-61D0-4EC1-97B1-1891E2A45C64}"/>
    <cellStyle name="Nr 0 dec - Subtotal 20 12" xfId="41360" xr:uid="{91A1195F-0D80-491A-943A-47954FDBF29A}"/>
    <cellStyle name="Nr 0 dec - Subtotal 20 2" xfId="15444" xr:uid="{39A371C0-8189-4394-BFCC-6CDECA4F6E37}"/>
    <cellStyle name="Nr 0 dec - Subtotal 20 3" xfId="18229" xr:uid="{0237633A-49D9-40EC-AF66-5F73C5885F58}"/>
    <cellStyle name="Nr 0 dec - Subtotal 20 4" xfId="20860" xr:uid="{8E929195-0D99-4894-AD4C-68DAA4455A09}"/>
    <cellStyle name="Nr 0 dec - Subtotal 20 5" xfId="23717" xr:uid="{E8BE471D-CF14-4239-93E6-F7623A93E36C}"/>
    <cellStyle name="Nr 0 dec - Subtotal 20 6" xfId="26260" xr:uid="{179AAD71-48AD-4C62-8D0C-2554CF54E126}"/>
    <cellStyle name="Nr 0 dec - Subtotal 20 7" xfId="28856" xr:uid="{F98F4E1D-9F90-4685-A451-370EEEF1B442}"/>
    <cellStyle name="Nr 0 dec - Subtotal 20 8" xfId="31494" xr:uid="{3C507A61-B43F-4E3D-92DC-D78BFAFAB290}"/>
    <cellStyle name="Nr 0 dec - Subtotal 20 9" xfId="33893" xr:uid="{853EEF8D-2449-4E4C-B5E5-14DAF558709D}"/>
    <cellStyle name="Nr 0 dec - Subtotal 21" xfId="12802" xr:uid="{A60DB10D-1E9D-4BC0-8DB0-480E925A35C4}"/>
    <cellStyle name="Nr 0 dec - Subtotal 21 10" xfId="36595" xr:uid="{F073C19D-098F-4A3B-AF4B-8B24BA7D0CCF}"/>
    <cellStyle name="Nr 0 dec - Subtotal 21 11" xfId="39085" xr:uid="{627D013D-CF5E-4D50-A833-301EAF8255F4}"/>
    <cellStyle name="Nr 0 dec - Subtotal 21 12" xfId="41705" xr:uid="{1E941771-627F-46F5-A391-6DB91482C1FF}"/>
    <cellStyle name="Nr 0 dec - Subtotal 21 2" xfId="15828" xr:uid="{CEB40CDF-6FB1-40CE-9D82-813130161755}"/>
    <cellStyle name="Nr 0 dec - Subtotal 21 3" xfId="18597" xr:uid="{A2B635C7-7341-48A1-AE23-9D737456550D}"/>
    <cellStyle name="Nr 0 dec - Subtotal 21 4" xfId="21242" xr:uid="{32B5AEBF-4049-4064-9A26-4520F8313387}"/>
    <cellStyle name="Nr 0 dec - Subtotal 21 5" xfId="24095" xr:uid="{1056BC85-42A9-4D4C-BDCC-4E7D696CE858}"/>
    <cellStyle name="Nr 0 dec - Subtotal 21 6" xfId="26641" xr:uid="{90CE9E9A-3013-4997-9398-EC2A4232F8E0}"/>
    <cellStyle name="Nr 0 dec - Subtotal 21 7" xfId="29199" xr:uid="{19B0579D-E4B5-4B23-8832-A9087E7D5444}"/>
    <cellStyle name="Nr 0 dec - Subtotal 21 8" xfId="31781" xr:uid="{FF904AB4-DD04-4FC8-82D5-66D90E9B1E8C}"/>
    <cellStyle name="Nr 0 dec - Subtotal 21 9" xfId="34182" xr:uid="{8B004FD8-D393-4446-A966-BC90D5B1165B}"/>
    <cellStyle name="Nr 0 dec - Subtotal 22" xfId="12415" xr:uid="{66E59DC4-2EB5-40FB-856B-487A8014D386}"/>
    <cellStyle name="Nr 0 dec - Subtotal 22 10" xfId="36287" xr:uid="{38849E7E-55DD-45BF-92B7-832555AEE10F}"/>
    <cellStyle name="Nr 0 dec - Subtotal 22 11" xfId="38767" xr:uid="{819164DA-860A-434F-A9F5-46C8163656B4}"/>
    <cellStyle name="Nr 0 dec - Subtotal 22 12" xfId="41363" xr:uid="{31F351B2-383F-43B4-80CB-C859F931AA6A}"/>
    <cellStyle name="Nr 0 dec - Subtotal 22 2" xfId="15447" xr:uid="{36D11B79-A69B-42C1-A11D-DD5FA887CF9E}"/>
    <cellStyle name="Nr 0 dec - Subtotal 22 3" xfId="18232" xr:uid="{5AEFFBA0-AA49-4244-BE84-40B547D29005}"/>
    <cellStyle name="Nr 0 dec - Subtotal 22 4" xfId="20863" xr:uid="{EA88B041-027C-4158-951A-DAF8664800F7}"/>
    <cellStyle name="Nr 0 dec - Subtotal 22 5" xfId="23720" xr:uid="{330BFFC5-37E4-48B6-B867-1E55F6207C62}"/>
    <cellStyle name="Nr 0 dec - Subtotal 22 6" xfId="26263" xr:uid="{3605B961-7A5E-49E9-B970-C5F0F1F4BD4B}"/>
    <cellStyle name="Nr 0 dec - Subtotal 22 7" xfId="28859" xr:uid="{DBFD5084-1271-4195-AFB7-E18E1DFB57C0}"/>
    <cellStyle name="Nr 0 dec - Subtotal 22 8" xfId="31497" xr:uid="{47FA46B5-C0E0-49CB-8A5C-E6FD78C60C60}"/>
    <cellStyle name="Nr 0 dec - Subtotal 22 9" xfId="33896" xr:uid="{D1F49915-AC79-4CE5-A066-35E478588033}"/>
    <cellStyle name="Nr 0 dec - Subtotal 23" xfId="12455" xr:uid="{04192C8A-B2DA-47F9-A0AE-1F78BC24FB76}"/>
    <cellStyle name="Nr 0 dec - Subtotal 23 10" xfId="36316" xr:uid="{61436549-CBD1-4504-9258-003AB622A9C5}"/>
    <cellStyle name="Nr 0 dec - Subtotal 23 11" xfId="38801" xr:uid="{37D26977-11B0-4E1C-B516-D73B5B2B36C6}"/>
    <cellStyle name="Nr 0 dec - Subtotal 23 12" xfId="41397" xr:uid="{18519A04-F418-49DA-B202-DAAE0DE9AE36}"/>
    <cellStyle name="Nr 0 dec - Subtotal 23 2" xfId="15483" xr:uid="{5260C748-E005-4B15-BC3F-4ED0711F4D2E}"/>
    <cellStyle name="Nr 0 dec - Subtotal 23 3" xfId="18272" xr:uid="{8580C201-2541-42E3-9313-A768BA62CAE3}"/>
    <cellStyle name="Nr 0 dec - Subtotal 23 4" xfId="20902" xr:uid="{7FED8613-975A-4667-8B1D-AE7CA08D1EA3}"/>
    <cellStyle name="Nr 0 dec - Subtotal 23 5" xfId="23760" xr:uid="{D88FA76D-6BB2-4663-B484-7F61F619181F}"/>
    <cellStyle name="Nr 0 dec - Subtotal 23 6" xfId="26302" xr:uid="{03198CC9-77CB-4616-AF19-C71A7CEA318A}"/>
    <cellStyle name="Nr 0 dec - Subtotal 23 7" xfId="28895" xr:uid="{6CAD0794-0C82-41F2-9761-A5C0DC6C3E74}"/>
    <cellStyle name="Nr 0 dec - Subtotal 23 8" xfId="31526" xr:uid="{83C003C9-F7A6-4F62-A552-A51C3A3EF93F}"/>
    <cellStyle name="Nr 0 dec - Subtotal 23 9" xfId="33925" xr:uid="{D882A563-EE7A-40AE-9DE0-FCB82A2DBF31}"/>
    <cellStyle name="Nr 0 dec - Subtotal 24" xfId="12457" xr:uid="{DD2CC78C-B4EB-4A91-953A-023300ED0A79}"/>
    <cellStyle name="Nr 0 dec - Subtotal 24 10" xfId="36318" xr:uid="{88C24236-BBD2-43F2-BF4B-A820B238C61B}"/>
    <cellStyle name="Nr 0 dec - Subtotal 24 11" xfId="38803" xr:uid="{778950F1-8B7E-4870-B6FA-CDAC298D6188}"/>
    <cellStyle name="Nr 0 dec - Subtotal 24 12" xfId="41399" xr:uid="{9449EC86-45CB-4914-AFE7-B54285D3ED52}"/>
    <cellStyle name="Nr 0 dec - Subtotal 24 2" xfId="15485" xr:uid="{E843D645-8164-4F77-9AB1-B5E950B6D6B4}"/>
    <cellStyle name="Nr 0 dec - Subtotal 24 3" xfId="18274" xr:uid="{EF53E4FA-E6EB-428F-9AB5-5FC057CCF1B5}"/>
    <cellStyle name="Nr 0 dec - Subtotal 24 4" xfId="20904" xr:uid="{08C0A67C-79BD-4E60-9021-D38FC4827031}"/>
    <cellStyle name="Nr 0 dec - Subtotal 24 5" xfId="23762" xr:uid="{0BDD5763-2F90-4CDF-925A-CDEB777662FF}"/>
    <cellStyle name="Nr 0 dec - Subtotal 24 6" xfId="26304" xr:uid="{370B67B8-0020-4C0C-A9D0-FF5A7B36F634}"/>
    <cellStyle name="Nr 0 dec - Subtotal 24 7" xfId="28897" xr:uid="{82C16B49-AB93-428B-9964-B6FBDF6DD5AE}"/>
    <cellStyle name="Nr 0 dec - Subtotal 24 8" xfId="31528" xr:uid="{C4FA2B42-A3BF-4D7E-B97E-1B7DDB8336CC}"/>
    <cellStyle name="Nr 0 dec - Subtotal 24 9" xfId="33927" xr:uid="{BAA44630-157A-45BB-8C3B-5925311C18F5}"/>
    <cellStyle name="Nr 0 dec - Subtotal 25" xfId="12419" xr:uid="{C553035E-C830-4332-81E6-F20C64B5E4EB}"/>
    <cellStyle name="Nr 0 dec - Subtotal 25 10" xfId="36291" xr:uid="{5623C78A-8D8E-40D2-8054-CA10600D7694}"/>
    <cellStyle name="Nr 0 dec - Subtotal 25 11" xfId="38771" xr:uid="{791B8286-69CD-4D46-B7A7-2F64E102A4DB}"/>
    <cellStyle name="Nr 0 dec - Subtotal 25 12" xfId="41367" xr:uid="{C3CD5F62-3ED7-44E0-A9A4-EA40958EDE46}"/>
    <cellStyle name="Nr 0 dec - Subtotal 25 2" xfId="15451" xr:uid="{C4F2A78C-3EAD-481C-B6BF-1ED8233C1256}"/>
    <cellStyle name="Nr 0 dec - Subtotal 25 3" xfId="18236" xr:uid="{CB281715-6C3B-4ED0-A347-0EDBBECF6AA3}"/>
    <cellStyle name="Nr 0 dec - Subtotal 25 4" xfId="20867" xr:uid="{B80C576B-A924-4557-96C6-37B3D5C25E4A}"/>
    <cellStyle name="Nr 0 dec - Subtotal 25 5" xfId="23724" xr:uid="{51D31279-1B9E-4CF2-9079-DAFA2A64D488}"/>
    <cellStyle name="Nr 0 dec - Subtotal 25 6" xfId="26267" xr:uid="{F40CA247-7216-46C3-BBAB-0B891F4BB354}"/>
    <cellStyle name="Nr 0 dec - Subtotal 25 7" xfId="28863" xr:uid="{A6108407-AAE9-4E14-B787-F37283AE430E}"/>
    <cellStyle name="Nr 0 dec - Subtotal 25 8" xfId="31501" xr:uid="{84D6800B-223A-413F-90DA-2FA7D86A7F6B}"/>
    <cellStyle name="Nr 0 dec - Subtotal 25 9" xfId="33900" xr:uid="{F9765D42-B899-4409-95E9-0D180394AB71}"/>
    <cellStyle name="Nr 0 dec - Subtotal 26" xfId="12456" xr:uid="{41A2682A-F461-4020-9E4C-CB65C7C4B124}"/>
    <cellStyle name="Nr 0 dec - Subtotal 26 10" xfId="36317" xr:uid="{E310E0C9-FE19-4834-819B-7823A4043648}"/>
    <cellStyle name="Nr 0 dec - Subtotal 26 11" xfId="38802" xr:uid="{0FCDF12F-FF92-46A0-B137-452FEFC11F0F}"/>
    <cellStyle name="Nr 0 dec - Subtotal 26 12" xfId="41398" xr:uid="{21E3FB1A-001D-493D-97EB-49E67D68BD50}"/>
    <cellStyle name="Nr 0 dec - Subtotal 26 2" xfId="15484" xr:uid="{A54112D9-035A-470D-8454-2C43DEE4CD1C}"/>
    <cellStyle name="Nr 0 dec - Subtotal 26 3" xfId="18273" xr:uid="{51AE8F6D-5AA8-41A2-B25B-26691E69A5CC}"/>
    <cellStyle name="Nr 0 dec - Subtotal 26 4" xfId="20903" xr:uid="{107B8006-5AE8-4684-A36D-5D3CB76CC77C}"/>
    <cellStyle name="Nr 0 dec - Subtotal 26 5" xfId="23761" xr:uid="{7B8FEBAD-0592-4223-8EEF-9599F63FF2F1}"/>
    <cellStyle name="Nr 0 dec - Subtotal 26 6" xfId="26303" xr:uid="{A36FB896-F881-4F87-B83C-853A41A70EC7}"/>
    <cellStyle name="Nr 0 dec - Subtotal 26 7" xfId="28896" xr:uid="{26B29AED-9044-4D69-A8C5-9260F68AF38B}"/>
    <cellStyle name="Nr 0 dec - Subtotal 26 8" xfId="31527" xr:uid="{A2030EF3-4ABD-42EB-8614-FBEA83DCFBED}"/>
    <cellStyle name="Nr 0 dec - Subtotal 26 9" xfId="33926" xr:uid="{E5C9D933-D8A8-45F0-835A-9657BD632A9F}"/>
    <cellStyle name="Nr 0 dec - Subtotal 27" xfId="12422" xr:uid="{1D681356-858C-49AD-9418-0742E0581852}"/>
    <cellStyle name="Nr 0 dec - Subtotal 27 10" xfId="36293" xr:uid="{726CC5EC-0114-4F63-9C36-100164956C62}"/>
    <cellStyle name="Nr 0 dec - Subtotal 27 11" xfId="38774" xr:uid="{5B23F935-A90A-4113-832A-A66200CF0E55}"/>
    <cellStyle name="Nr 0 dec - Subtotal 27 12" xfId="41370" xr:uid="{BA7AC9E1-7038-45A2-9E55-CED94F72DFF5}"/>
    <cellStyle name="Nr 0 dec - Subtotal 27 2" xfId="15454" xr:uid="{C8A6D707-ABF5-492F-8CE3-68D0698620C2}"/>
    <cellStyle name="Nr 0 dec - Subtotal 27 3" xfId="18239" xr:uid="{5061DB99-10A9-4030-ABED-CD37D7FAFFDE}"/>
    <cellStyle name="Nr 0 dec - Subtotal 27 4" xfId="20870" xr:uid="{20EFBF8B-18A3-43F3-A50B-1A72B5B25EAA}"/>
    <cellStyle name="Nr 0 dec - Subtotal 27 5" xfId="23727" xr:uid="{9D97E06A-03C0-4CDE-8E47-80C124EC954E}"/>
    <cellStyle name="Nr 0 dec - Subtotal 27 6" xfId="26270" xr:uid="{D5AEB3A8-4B26-4A1F-8CC1-08C04560725A}"/>
    <cellStyle name="Nr 0 dec - Subtotal 27 7" xfId="28866" xr:uid="{08687110-6AD8-4427-8776-4BC7071C013C}"/>
    <cellStyle name="Nr 0 dec - Subtotal 27 8" xfId="31503" xr:uid="{DA4E062C-4235-4149-B001-4A573678F12C}"/>
    <cellStyle name="Nr 0 dec - Subtotal 27 9" xfId="33902" xr:uid="{D4492452-7147-4791-AC31-924E55F0F2D0}"/>
    <cellStyle name="Nr 0 dec - Subtotal 28" xfId="12426" xr:uid="{F09C92AB-7ED1-47EA-BEF4-74DDB4C9F2FC}"/>
    <cellStyle name="Nr 0 dec - Subtotal 28 10" xfId="36296" xr:uid="{C9C5AE99-A720-42BE-B720-631C88DC13C8}"/>
    <cellStyle name="Nr 0 dec - Subtotal 28 11" xfId="38778" xr:uid="{D7B9642F-9533-4DEB-943C-A48736C62E24}"/>
    <cellStyle name="Nr 0 dec - Subtotal 28 12" xfId="41374" xr:uid="{803CC4A2-A413-4163-B13D-FEC370FE5ED5}"/>
    <cellStyle name="Nr 0 dec - Subtotal 28 2" xfId="15458" xr:uid="{D7FD50DD-E745-460B-AB38-76601A885C44}"/>
    <cellStyle name="Nr 0 dec - Subtotal 28 3" xfId="18243" xr:uid="{F8299C96-5A8F-43C4-8B02-F8A1BF66C896}"/>
    <cellStyle name="Nr 0 dec - Subtotal 28 4" xfId="20874" xr:uid="{0411A785-2DA5-4504-9C79-29649E08DCBB}"/>
    <cellStyle name="Nr 0 dec - Subtotal 28 5" xfId="23731" xr:uid="{3ED0421F-6D01-43DC-BC08-73A8869041F9}"/>
    <cellStyle name="Nr 0 dec - Subtotal 28 6" xfId="26274" xr:uid="{248194F7-989A-4C28-A4A9-2FE67353C094}"/>
    <cellStyle name="Nr 0 dec - Subtotal 28 7" xfId="28870" xr:uid="{1045C590-55E3-4C99-A3CD-BF306D061A76}"/>
    <cellStyle name="Nr 0 dec - Subtotal 28 8" xfId="31506" xr:uid="{87C76880-0D58-4C15-9648-50132C50FB83}"/>
    <cellStyle name="Nr 0 dec - Subtotal 28 9" xfId="33905" xr:uid="{47EF721E-6B3F-4BBF-8E3E-FF6E2585096F}"/>
    <cellStyle name="Nr 0 dec - Subtotal 29" xfId="12459" xr:uid="{A8417765-A47B-4DB7-871D-3AE72AB4D874}"/>
    <cellStyle name="Nr 0 dec - Subtotal 29 10" xfId="36320" xr:uid="{87F04C25-4F0E-4612-8A41-0AFA3E7BC933}"/>
    <cellStyle name="Nr 0 dec - Subtotal 29 11" xfId="38805" xr:uid="{DE8F5D36-6061-4996-A5EC-81B45D850135}"/>
    <cellStyle name="Nr 0 dec - Subtotal 29 12" xfId="41401" xr:uid="{B606DCE8-AA37-4B5C-B5A7-A1B8FA6280FC}"/>
    <cellStyle name="Nr 0 dec - Subtotal 29 2" xfId="15487" xr:uid="{CCFDF513-CBCB-48E0-B092-36814325B1A4}"/>
    <cellStyle name="Nr 0 dec - Subtotal 29 3" xfId="18276" xr:uid="{64614696-2260-4CBC-89DD-1928725171F5}"/>
    <cellStyle name="Nr 0 dec - Subtotal 29 4" xfId="20906" xr:uid="{8C5049CB-367B-4141-AC2B-3AF80BA9ED38}"/>
    <cellStyle name="Nr 0 dec - Subtotal 29 5" xfId="23764" xr:uid="{DBCF0E28-2D80-4F98-8491-F2F332A4E277}"/>
    <cellStyle name="Nr 0 dec - Subtotal 29 6" xfId="26306" xr:uid="{42EE4193-24E4-4773-B217-A746F8A24C70}"/>
    <cellStyle name="Nr 0 dec - Subtotal 29 7" xfId="28899" xr:uid="{7BD15BE7-4BA1-4717-8A87-49CBFF8F9E7B}"/>
    <cellStyle name="Nr 0 dec - Subtotal 29 8" xfId="31530" xr:uid="{EAB50889-179C-4247-B58F-211403369A0A}"/>
    <cellStyle name="Nr 0 dec - Subtotal 29 9" xfId="33929" xr:uid="{9E86891D-FA7C-411E-8035-58B66FFBD77F}"/>
    <cellStyle name="Nr 0 dec - Subtotal 3" xfId="11558" xr:uid="{00340DCC-4132-4808-9992-C4F9D614EA86}"/>
    <cellStyle name="Nr 0 dec - Subtotal 3 2" xfId="14622" xr:uid="{7770DE9D-BD26-4305-B638-2F9D3ED48DE8}"/>
    <cellStyle name="Nr 0 dec - Subtotal 3 3" xfId="17391" xr:uid="{D1C80616-F66F-4D1B-BAA9-CC22E3AF8A5C}"/>
    <cellStyle name="Nr 0 dec - Subtotal 3 4" xfId="10175" xr:uid="{FD40D258-6F14-4662-ABD4-1863223342EB}"/>
    <cellStyle name="Nr 0 dec - Subtotal 3 5" xfId="11018" xr:uid="{46725770-9594-4334-B6CB-C11E2FFE043C}"/>
    <cellStyle name="Nr 0 dec - Subtotal 3 6" xfId="30736" xr:uid="{D1A11A38-06C4-4AE2-8A0D-A7EA93A4CED3}"/>
    <cellStyle name="Nr 0 dec - Subtotal 3 7" xfId="18826" xr:uid="{A30655A8-460F-491E-BDEC-5ED13EB58F00}"/>
    <cellStyle name="Nr 0 dec - Subtotal 3 8" xfId="40558" xr:uid="{A2EEBA90-F672-4E90-BB98-307AD2634122}"/>
    <cellStyle name="Nr 0 dec - Subtotal 30" xfId="12460" xr:uid="{438E6643-7DFA-44F4-9980-202838F69EA6}"/>
    <cellStyle name="Nr 0 dec - Subtotal 30 10" xfId="36321" xr:uid="{643E4C68-D2AD-4030-BAF4-594E2A77F941}"/>
    <cellStyle name="Nr 0 dec - Subtotal 30 11" xfId="38806" xr:uid="{0C6888EF-F47A-4989-90EB-6CD50A087697}"/>
    <cellStyle name="Nr 0 dec - Subtotal 30 12" xfId="41402" xr:uid="{761F6A5A-9162-46E2-A4C3-1006DFA27FEB}"/>
    <cellStyle name="Nr 0 dec - Subtotal 30 2" xfId="15488" xr:uid="{D39CA36E-25D6-4683-B583-E551C1552635}"/>
    <cellStyle name="Nr 0 dec - Subtotal 30 3" xfId="18277" xr:uid="{C6F56EEB-3D52-45A6-B88A-7F1FE357AA14}"/>
    <cellStyle name="Nr 0 dec - Subtotal 30 4" xfId="20907" xr:uid="{352173E0-8D56-4639-AF73-431F5420B8C6}"/>
    <cellStyle name="Nr 0 dec - Subtotal 30 5" xfId="23765" xr:uid="{4359FE2F-0854-46AC-96F2-162C53E9AB0D}"/>
    <cellStyle name="Nr 0 dec - Subtotal 30 6" xfId="26307" xr:uid="{1E2E3708-5BAC-4FC7-BDE5-1A386EC6DDAD}"/>
    <cellStyle name="Nr 0 dec - Subtotal 30 7" xfId="28900" xr:uid="{56124A45-D88A-4927-8267-38C4EA59C255}"/>
    <cellStyle name="Nr 0 dec - Subtotal 30 8" xfId="31531" xr:uid="{46135C34-9902-41A4-9349-FBB5DBD3DB4B}"/>
    <cellStyle name="Nr 0 dec - Subtotal 30 9" xfId="33930" xr:uid="{6325F540-0045-4ADB-8B60-5BCC9C2C029E}"/>
    <cellStyle name="Nr 0 dec - Subtotal 31" xfId="12461" xr:uid="{1C3E4999-640B-4B5F-A0F3-6BF2E68949E0}"/>
    <cellStyle name="Nr 0 dec - Subtotal 31 10" xfId="36322" xr:uid="{5477D2B4-3E97-4289-A489-91ED9071D902}"/>
    <cellStyle name="Nr 0 dec - Subtotal 31 11" xfId="38807" xr:uid="{0C53E75C-05F3-442E-94CE-D6D91F60DECB}"/>
    <cellStyle name="Nr 0 dec - Subtotal 31 12" xfId="41403" xr:uid="{602F2E48-137C-4F80-B47E-E57EF58BB0A9}"/>
    <cellStyle name="Nr 0 dec - Subtotal 31 2" xfId="15489" xr:uid="{FB91EA80-15B5-4FC0-BFCC-8685993C21CE}"/>
    <cellStyle name="Nr 0 dec - Subtotal 31 3" xfId="18278" xr:uid="{042F7034-E51F-4295-9C7A-EE6C59DB9C17}"/>
    <cellStyle name="Nr 0 dec - Subtotal 31 4" xfId="20908" xr:uid="{F89CD8DD-55BF-46D4-85E3-F4FE6E802207}"/>
    <cellStyle name="Nr 0 dec - Subtotal 31 5" xfId="23766" xr:uid="{3B64AD00-0C9C-498C-BC39-E7866CD7A5E8}"/>
    <cellStyle name="Nr 0 dec - Subtotal 31 6" xfId="26308" xr:uid="{ECD6706F-3AD6-4934-B1BF-54CE305E3C28}"/>
    <cellStyle name="Nr 0 dec - Subtotal 31 7" xfId="28901" xr:uid="{CF23852F-1E52-4B7A-8030-2A546F06FD6C}"/>
    <cellStyle name="Nr 0 dec - Subtotal 31 8" xfId="31532" xr:uid="{877628B7-E473-4062-BB28-20E3D2357281}"/>
    <cellStyle name="Nr 0 dec - Subtotal 31 9" xfId="33931" xr:uid="{638B4C72-AB42-4044-BE7E-6FFC6C3D594E}"/>
    <cellStyle name="Nr 0 dec - Subtotal 32" xfId="12431" xr:uid="{18669B31-4C76-4738-A223-E8A8B4C49D39}"/>
    <cellStyle name="Nr 0 dec - Subtotal 32 10" xfId="36301" xr:uid="{AAD82628-5E2B-4A50-97B2-D1876EC72160}"/>
    <cellStyle name="Nr 0 dec - Subtotal 32 11" xfId="38783" xr:uid="{5029D413-FDA1-487C-A2CA-6D3C0EDAE3AA}"/>
    <cellStyle name="Nr 0 dec - Subtotal 32 12" xfId="41379" xr:uid="{80D9BAE9-5652-496D-9034-BE465652CBE3}"/>
    <cellStyle name="Nr 0 dec - Subtotal 32 2" xfId="15463" xr:uid="{D756CA8C-2E5B-4069-9E48-A7392655386A}"/>
    <cellStyle name="Nr 0 dec - Subtotal 32 3" xfId="18248" xr:uid="{6C1A4D36-D051-4D0F-8F85-A19C728A6FBC}"/>
    <cellStyle name="Nr 0 dec - Subtotal 32 4" xfId="20879" xr:uid="{6CB5E42B-4859-4F25-86EB-8FB525D381DB}"/>
    <cellStyle name="Nr 0 dec - Subtotal 32 5" xfId="23736" xr:uid="{684FBAEC-D4B3-454D-9866-289C779D7F30}"/>
    <cellStyle name="Nr 0 dec - Subtotal 32 6" xfId="26279" xr:uid="{15E3C4F3-8037-480B-BA8D-DE7AF04290F0}"/>
    <cellStyle name="Nr 0 dec - Subtotal 32 7" xfId="28875" xr:uid="{ED905297-40F1-4C48-9EF1-6F3256B7D144}"/>
    <cellStyle name="Nr 0 dec - Subtotal 32 8" xfId="31511" xr:uid="{667B0C51-7C80-4A93-B404-BD951D5FF69F}"/>
    <cellStyle name="Nr 0 dec - Subtotal 32 9" xfId="33910" xr:uid="{65095FF3-0632-45FC-AC53-CBAD7C876CA1}"/>
    <cellStyle name="Nr 0 dec - Subtotal 33" xfId="12462" xr:uid="{CF5F7713-BB5F-49EF-99E7-DA8B80A3765F}"/>
    <cellStyle name="Nr 0 dec - Subtotal 33 10" xfId="36323" xr:uid="{9455D60D-B0AE-4622-AF38-D22397F62C45}"/>
    <cellStyle name="Nr 0 dec - Subtotal 33 11" xfId="38808" xr:uid="{346C1D3F-423B-485B-ADF2-0BBA82777CEA}"/>
    <cellStyle name="Nr 0 dec - Subtotal 33 12" xfId="41404" xr:uid="{44310180-66D4-48A0-80BF-29DFCE251827}"/>
    <cellStyle name="Nr 0 dec - Subtotal 33 2" xfId="15490" xr:uid="{C254DE34-FA73-4E36-A4F0-39F440B93179}"/>
    <cellStyle name="Nr 0 dec - Subtotal 33 3" xfId="18279" xr:uid="{5948EF11-27EF-4487-ADFB-C43BFB996B00}"/>
    <cellStyle name="Nr 0 dec - Subtotal 33 4" xfId="20909" xr:uid="{982AB51F-EB1F-497C-ADC2-C8E6C6B2679D}"/>
    <cellStyle name="Nr 0 dec - Subtotal 33 5" xfId="23767" xr:uid="{099F768F-3658-442B-85A3-BF15785DAF68}"/>
    <cellStyle name="Nr 0 dec - Subtotal 33 6" xfId="26309" xr:uid="{A03598C1-7F46-4484-8E83-D829057DCB41}"/>
    <cellStyle name="Nr 0 dec - Subtotal 33 7" xfId="28902" xr:uid="{49855601-FA7A-46BE-9D81-A67622C8103D}"/>
    <cellStyle name="Nr 0 dec - Subtotal 33 8" xfId="31533" xr:uid="{BC1E8EBB-D2BB-47B2-8462-5009E914B2A1}"/>
    <cellStyle name="Nr 0 dec - Subtotal 33 9" xfId="33932" xr:uid="{6693DE6D-A442-4057-9063-1986DF168C0D}"/>
    <cellStyle name="Nr 0 dec - Subtotal 34" xfId="12433" xr:uid="{8F143B74-29BB-4AF0-A49E-534E6F5D941C}"/>
    <cellStyle name="Nr 0 dec - Subtotal 34 10" xfId="36303" xr:uid="{A448F6EB-4993-4854-AF78-24751E693068}"/>
    <cellStyle name="Nr 0 dec - Subtotal 34 11" xfId="38785" xr:uid="{CC913667-CCFD-486D-BBFC-8488D210DD46}"/>
    <cellStyle name="Nr 0 dec - Subtotal 34 12" xfId="41381" xr:uid="{2E176FF1-073C-4514-A81F-599B31307FB8}"/>
    <cellStyle name="Nr 0 dec - Subtotal 34 2" xfId="15465" xr:uid="{6BBA9EDC-DD44-454D-8BD4-FCE670499745}"/>
    <cellStyle name="Nr 0 dec - Subtotal 34 3" xfId="18250" xr:uid="{51D53524-F5ED-48B5-A479-23A474280FC9}"/>
    <cellStyle name="Nr 0 dec - Subtotal 34 4" xfId="20881" xr:uid="{48D1E767-A416-40FC-9B5B-715413FB38E3}"/>
    <cellStyle name="Nr 0 dec - Subtotal 34 5" xfId="23738" xr:uid="{7C9AD184-BA1A-4442-905B-287E6F5AC8CB}"/>
    <cellStyle name="Nr 0 dec - Subtotal 34 6" xfId="26281" xr:uid="{A0FE39C1-BD41-48A1-86CF-057529514517}"/>
    <cellStyle name="Nr 0 dec - Subtotal 34 7" xfId="28877" xr:uid="{FD70268A-9C4C-4A90-99C4-5A42F1BB0E8E}"/>
    <cellStyle name="Nr 0 dec - Subtotal 34 8" xfId="31513" xr:uid="{EF671FB4-383C-4387-9B01-C4AF553A659D}"/>
    <cellStyle name="Nr 0 dec - Subtotal 34 9" xfId="33912" xr:uid="{D89DECA4-EB37-4A8E-9D64-53E1B57DD759}"/>
    <cellStyle name="Nr 0 dec - Subtotal 35" xfId="12463" xr:uid="{360C1A94-4AD9-4212-907F-DF4B5EABC0CD}"/>
    <cellStyle name="Nr 0 dec - Subtotal 35 10" xfId="36324" xr:uid="{427B2D1F-615F-443E-9E9F-7C4C230C476A}"/>
    <cellStyle name="Nr 0 dec - Subtotal 35 11" xfId="38809" xr:uid="{5AEB49E2-1FED-4ABD-B43A-C5063704DBA5}"/>
    <cellStyle name="Nr 0 dec - Subtotal 35 12" xfId="41405" xr:uid="{F58853EF-3300-47B9-B41E-637120759E53}"/>
    <cellStyle name="Nr 0 dec - Subtotal 35 2" xfId="15491" xr:uid="{FBE20E4F-71F8-41E8-B30C-51E005DFA6F5}"/>
    <cellStyle name="Nr 0 dec - Subtotal 35 3" xfId="18280" xr:uid="{C0845060-8F49-4C5C-9FE0-EFAE752615FD}"/>
    <cellStyle name="Nr 0 dec - Subtotal 35 4" xfId="20910" xr:uid="{DADC672D-8D5F-4EE8-8E79-F4F2C3378536}"/>
    <cellStyle name="Nr 0 dec - Subtotal 35 5" xfId="23768" xr:uid="{A11BAEB5-B4AD-48D6-A6AA-7C8641032A02}"/>
    <cellStyle name="Nr 0 dec - Subtotal 35 6" xfId="26310" xr:uid="{2DA52E86-BDF2-485D-BCAD-4518D24BE4C5}"/>
    <cellStyle name="Nr 0 dec - Subtotal 35 7" xfId="28903" xr:uid="{022ACA4C-28DD-4F9E-88D3-BC7322F39DC8}"/>
    <cellStyle name="Nr 0 dec - Subtotal 35 8" xfId="31534" xr:uid="{C16E62D8-52FC-41CA-8393-C205A9F0BD74}"/>
    <cellStyle name="Nr 0 dec - Subtotal 35 9" xfId="33933" xr:uid="{2D946E7E-A314-4D0B-879E-CA6933CCD766}"/>
    <cellStyle name="Nr 0 dec - Subtotal 36" xfId="12439" xr:uid="{8EDDF505-D72E-4804-B717-D0235A08331F}"/>
    <cellStyle name="Nr 0 dec - Subtotal 36 10" xfId="36306" xr:uid="{A21E50EC-80AD-4E58-91E7-8524D9875744}"/>
    <cellStyle name="Nr 0 dec - Subtotal 36 11" xfId="38789" xr:uid="{5DC5BB14-F870-452D-B170-4410BAD8F7C1}"/>
    <cellStyle name="Nr 0 dec - Subtotal 36 12" xfId="41385" xr:uid="{9C8466E6-0C59-4D45-A95E-A60B1BA94CCB}"/>
    <cellStyle name="Nr 0 dec - Subtotal 36 2" xfId="15471" xr:uid="{A3D19945-BFF6-4C6A-B427-1ADAB65B2DDD}"/>
    <cellStyle name="Nr 0 dec - Subtotal 36 3" xfId="18256" xr:uid="{4AD1CAAC-1B87-4B06-B4DA-9BD407941121}"/>
    <cellStyle name="Nr 0 dec - Subtotal 36 4" xfId="20887" xr:uid="{D0DEE33B-6626-4453-9831-A3FC839DC534}"/>
    <cellStyle name="Nr 0 dec - Subtotal 36 5" xfId="23744" xr:uid="{093D3C5C-8639-49B9-8654-EBB6E5D44DFC}"/>
    <cellStyle name="Nr 0 dec - Subtotal 36 6" xfId="26287" xr:uid="{FF1A5531-7B58-489C-960E-5ACC66F4E005}"/>
    <cellStyle name="Nr 0 dec - Subtotal 36 7" xfId="28883" xr:uid="{43A0E3FE-564F-44B5-B44A-D437FD1A79F8}"/>
    <cellStyle name="Nr 0 dec - Subtotal 36 8" xfId="31516" xr:uid="{7BD20F46-8922-4BEC-9895-BDAA16F37F87}"/>
    <cellStyle name="Nr 0 dec - Subtotal 36 9" xfId="33915" xr:uid="{0DE50845-1920-4D19-8921-929D56E5A416}"/>
    <cellStyle name="Nr 0 dec - Subtotal 37" xfId="12464" xr:uid="{E6E5BF0E-17F2-4418-833B-19C2344E0D12}"/>
    <cellStyle name="Nr 0 dec - Subtotal 37 10" xfId="36325" xr:uid="{F038472F-29DF-4901-ADBF-0BA63E487147}"/>
    <cellStyle name="Nr 0 dec - Subtotal 37 11" xfId="38810" xr:uid="{FF82B9CF-3C9A-4340-8732-0522D19320CB}"/>
    <cellStyle name="Nr 0 dec - Subtotal 37 12" xfId="41406" xr:uid="{C498B8EE-110D-406B-B16A-BB33109DE324}"/>
    <cellStyle name="Nr 0 dec - Subtotal 37 2" xfId="15492" xr:uid="{01559C23-B90F-4EAD-8C3C-8C88D02C503D}"/>
    <cellStyle name="Nr 0 dec - Subtotal 37 3" xfId="18281" xr:uid="{60AB1688-9958-47B0-BEC3-0AF91ECF63FE}"/>
    <cellStyle name="Nr 0 dec - Subtotal 37 4" xfId="20911" xr:uid="{D2F97F49-AF0D-4943-8603-E0A1EA9A5055}"/>
    <cellStyle name="Nr 0 dec - Subtotal 37 5" xfId="23769" xr:uid="{44DAE052-5298-4343-9AB0-2E151F43690D}"/>
    <cellStyle name="Nr 0 dec - Subtotal 37 6" xfId="26311" xr:uid="{0B7DE957-2F47-44C0-856C-6E9A476CAF9F}"/>
    <cellStyle name="Nr 0 dec - Subtotal 37 7" xfId="28904" xr:uid="{FD6824FB-369D-4389-85F8-31B17E905585}"/>
    <cellStyle name="Nr 0 dec - Subtotal 37 8" xfId="31535" xr:uid="{4B7E542F-D3CF-4FE8-9FE5-D934F317BEF4}"/>
    <cellStyle name="Nr 0 dec - Subtotal 37 9" xfId="33934" xr:uid="{71732C96-3D0C-47D6-A4BC-992FEB723B15}"/>
    <cellStyle name="Nr 0 dec - Subtotal 38" xfId="12440" xr:uid="{4F9D051B-7E5C-43C3-87C6-AD61AC70DA59}"/>
    <cellStyle name="Nr 0 dec - Subtotal 38 10" xfId="36307" xr:uid="{B538F026-41B6-4EC2-8996-DDCFEC1F498C}"/>
    <cellStyle name="Nr 0 dec - Subtotal 38 11" xfId="38790" xr:uid="{A04D09E7-2FB4-475B-9F74-4AEBF21A70AD}"/>
    <cellStyle name="Nr 0 dec - Subtotal 38 12" xfId="41386" xr:uid="{6E4921B6-71E2-44F5-837D-08BFB54A6B62}"/>
    <cellStyle name="Nr 0 dec - Subtotal 38 2" xfId="15472" xr:uid="{85ECC3DA-3436-4BF2-A151-4FE18BA18A17}"/>
    <cellStyle name="Nr 0 dec - Subtotal 38 3" xfId="18257" xr:uid="{B5A2CD05-F779-480C-AAEF-5552DED4FA47}"/>
    <cellStyle name="Nr 0 dec - Subtotal 38 4" xfId="20888" xr:uid="{811F98F6-C125-4928-92DD-6D29AD0C6DDC}"/>
    <cellStyle name="Nr 0 dec - Subtotal 38 5" xfId="23745" xr:uid="{277DECCF-CDFC-4D54-870A-8C6098372271}"/>
    <cellStyle name="Nr 0 dec - Subtotal 38 6" xfId="26288" xr:uid="{DDF9A2F4-A88C-4D88-92AD-3C0679D2FC1B}"/>
    <cellStyle name="Nr 0 dec - Subtotal 38 7" xfId="28884" xr:uid="{0FFECA60-F15D-42EA-B909-B862A60D6B2D}"/>
    <cellStyle name="Nr 0 dec - Subtotal 38 8" xfId="31517" xr:uid="{86330DA6-DA55-4027-A967-640C55AFC39D}"/>
    <cellStyle name="Nr 0 dec - Subtotal 38 9" xfId="33916" xr:uid="{3BF19322-FC6C-47EF-BEEC-FA39488C7132}"/>
    <cellStyle name="Nr 0 dec - Subtotal 39" xfId="12465" xr:uid="{B65A64D6-B975-4826-801D-92B07CDE3CE1}"/>
    <cellStyle name="Nr 0 dec - Subtotal 39 10" xfId="36326" xr:uid="{7699CCBC-CFDB-4FFE-9E22-645CC369E56D}"/>
    <cellStyle name="Nr 0 dec - Subtotal 39 11" xfId="38811" xr:uid="{324B7F5B-619B-49A1-B2F6-BA8324753BB6}"/>
    <cellStyle name="Nr 0 dec - Subtotal 39 12" xfId="41407" xr:uid="{CA71FE02-A9A3-48CE-836B-0C4B4EAEF7C4}"/>
    <cellStyle name="Nr 0 dec - Subtotal 39 2" xfId="15493" xr:uid="{CD30B44A-AD91-4932-8AFE-39003193A4AE}"/>
    <cellStyle name="Nr 0 dec - Subtotal 39 3" xfId="18282" xr:uid="{906A5AC7-11CA-4143-BF07-4ED3066EC3C2}"/>
    <cellStyle name="Nr 0 dec - Subtotal 39 4" xfId="20912" xr:uid="{C196D683-DB60-480E-8C79-E0FF21EE61D8}"/>
    <cellStyle name="Nr 0 dec - Subtotal 39 5" xfId="23770" xr:uid="{CFC1F814-9ED8-41B4-AEFB-B21F646FB37D}"/>
    <cellStyle name="Nr 0 dec - Subtotal 39 6" xfId="26312" xr:uid="{A55F7D91-38AE-4ECE-B2FF-E5D7FAB91839}"/>
    <cellStyle name="Nr 0 dec - Subtotal 39 7" xfId="28905" xr:uid="{29F28242-361B-492D-B34C-65AA2D686FC8}"/>
    <cellStyle name="Nr 0 dec - Subtotal 39 8" xfId="31536" xr:uid="{0A19F5E4-EEE4-45FC-BCB6-4E02B0C85B73}"/>
    <cellStyle name="Nr 0 dec - Subtotal 39 9" xfId="33935" xr:uid="{45E5F75A-A826-46B7-B8FC-0473BCA1593E}"/>
    <cellStyle name="Nr 0 dec - Subtotal 4" xfId="11578" xr:uid="{7263F3EF-C370-4E9A-99CD-5D004AFB5C20}"/>
    <cellStyle name="Nr 0 dec - Subtotal 4 10" xfId="21577" xr:uid="{DAC01F16-AF8D-44F2-822E-D3482DEBA982}"/>
    <cellStyle name="Nr 0 dec - Subtotal 4 11" xfId="24412" xr:uid="{348A946B-A8C5-43D4-ADD5-FB40E84AFB28}"/>
    <cellStyle name="Nr 0 dec - Subtotal 4 12" xfId="40569" xr:uid="{8C68592B-6C30-4175-84B3-8177075F73A9}"/>
    <cellStyle name="Nr 0 dec - Subtotal 4 2" xfId="14638" xr:uid="{CEDA25E7-3CCC-4B73-9DD7-2588B83161D6}"/>
    <cellStyle name="Nr 0 dec - Subtotal 4 3" xfId="17410" xr:uid="{AF3E60C4-A908-4BAC-99E7-77DBDDB7E267}"/>
    <cellStyle name="Nr 0 dec - Subtotal 4 4" xfId="10188" xr:uid="{E0F29FE6-89E5-4681-9382-8ACEB41AF095}"/>
    <cellStyle name="Nr 0 dec - Subtotal 4 5" xfId="22901" xr:uid="{27668537-071D-4693-B8A9-01B43CD1BDCD}"/>
    <cellStyle name="Nr 0 dec - Subtotal 4 6" xfId="11036" xr:uid="{D4E74E3E-07F6-4266-9C0C-B97B7FF29DC0}"/>
    <cellStyle name="Nr 0 dec - Subtotal 4 7" xfId="11185" xr:uid="{62000F22-3D74-48C4-8507-89D15844F35E}"/>
    <cellStyle name="Nr 0 dec - Subtotal 4 8" xfId="30746" xr:uid="{67413A36-F9AC-4A76-AE5D-53C1560DE833}"/>
    <cellStyle name="Nr 0 dec - Subtotal 4 9" xfId="20002" xr:uid="{963BBD96-C51B-49C9-98F3-8E20AF44D26E}"/>
    <cellStyle name="Nr 0 dec - Subtotal 40" xfId="12466" xr:uid="{96049042-37C1-43CC-8F00-51F53870BB8B}"/>
    <cellStyle name="Nr 0 dec - Subtotal 40 10" xfId="36327" xr:uid="{28A2BB67-26A2-488A-92BC-790C41D759C2}"/>
    <cellStyle name="Nr 0 dec - Subtotal 40 11" xfId="38812" xr:uid="{6115E4DF-ED66-452C-800B-E641252EB77E}"/>
    <cellStyle name="Nr 0 dec - Subtotal 40 12" xfId="41408" xr:uid="{78C86EBF-4CB4-4428-BBB4-94C922AE30BE}"/>
    <cellStyle name="Nr 0 dec - Subtotal 40 2" xfId="15494" xr:uid="{5E6014AF-12B3-4090-A23C-31F5BE84A7D2}"/>
    <cellStyle name="Nr 0 dec - Subtotal 40 3" xfId="18283" xr:uid="{DE2C0706-38DA-41B5-810B-6C24736A044E}"/>
    <cellStyle name="Nr 0 dec - Subtotal 40 4" xfId="20913" xr:uid="{36150B6B-854B-4648-BD5B-64F0DD175C7C}"/>
    <cellStyle name="Nr 0 dec - Subtotal 40 5" xfId="23771" xr:uid="{89EEC4B3-84EA-4FFF-AB07-C7FEEDDA70A0}"/>
    <cellStyle name="Nr 0 dec - Subtotal 40 6" xfId="26313" xr:uid="{5E4045CF-7B1B-4640-9E36-C0D552F19811}"/>
    <cellStyle name="Nr 0 dec - Subtotal 40 7" xfId="28906" xr:uid="{08268C78-B164-40A7-B23B-1D75EA0E4FF3}"/>
    <cellStyle name="Nr 0 dec - Subtotal 40 8" xfId="31537" xr:uid="{9D10E7EB-BD38-4352-8E18-6184CB5C7AE0}"/>
    <cellStyle name="Nr 0 dec - Subtotal 40 9" xfId="33936" xr:uid="{981148B4-D8C0-4E7F-A5DE-C81858A00242}"/>
    <cellStyle name="Nr 0 dec - Subtotal 41" xfId="12467" xr:uid="{24A42BB9-972F-4B0D-9EF4-730946A3B3E6}"/>
    <cellStyle name="Nr 0 dec - Subtotal 41 10" xfId="36328" xr:uid="{59CA141B-17FC-4BDC-B11D-2D9916DAC76A}"/>
    <cellStyle name="Nr 0 dec - Subtotal 41 11" xfId="38813" xr:uid="{E10C551E-170A-49D8-A077-9D8D57F936D0}"/>
    <cellStyle name="Nr 0 dec - Subtotal 41 12" xfId="41409" xr:uid="{635AC493-9DFD-4C6B-B577-F2F6580B8847}"/>
    <cellStyle name="Nr 0 dec - Subtotal 41 2" xfId="15495" xr:uid="{2ECA48D3-83A7-418B-9278-65898CAB989F}"/>
    <cellStyle name="Nr 0 dec - Subtotal 41 3" xfId="18284" xr:uid="{BBD87501-94B9-4E9B-ACE7-4AC70CAAADEE}"/>
    <cellStyle name="Nr 0 dec - Subtotal 41 4" xfId="20914" xr:uid="{96DE8A3C-F93E-4611-9B18-2A05AC73CEBB}"/>
    <cellStyle name="Nr 0 dec - Subtotal 41 5" xfId="23772" xr:uid="{3B064762-F3CA-4069-B8E3-4EDB4B99FE1E}"/>
    <cellStyle name="Nr 0 dec - Subtotal 41 6" xfId="26314" xr:uid="{A167CC73-F6CA-4773-B5C7-6B7DCADEEB99}"/>
    <cellStyle name="Nr 0 dec - Subtotal 41 7" xfId="28907" xr:uid="{AAB46E4A-CA8F-426B-8313-11AA3957B2E3}"/>
    <cellStyle name="Nr 0 dec - Subtotal 41 8" xfId="31538" xr:uid="{6E4A3CBE-2B51-46D3-847C-9A3216CB5899}"/>
    <cellStyle name="Nr 0 dec - Subtotal 41 9" xfId="33937" xr:uid="{F57A0386-DEA3-4FA0-9D61-55362A3F435C}"/>
    <cellStyle name="Nr 0 dec - Subtotal 42" xfId="12447" xr:uid="{4CFAA392-E7D0-4005-B7D1-A6D57FF22B99}"/>
    <cellStyle name="Nr 0 dec - Subtotal 42 10" xfId="36312" xr:uid="{42817BE6-0A52-4843-AB67-059F2C7B3808}"/>
    <cellStyle name="Nr 0 dec - Subtotal 42 11" xfId="38797" xr:uid="{9A44F654-263A-49B5-9793-FB5E93815E25}"/>
    <cellStyle name="Nr 0 dec - Subtotal 42 12" xfId="41393" xr:uid="{ED035520-A308-46F2-8EF8-F4DE3A01FEF4}"/>
    <cellStyle name="Nr 0 dec - Subtotal 42 2" xfId="15479" xr:uid="{EE986E0B-720C-41D5-90D7-E447BF3F13B8}"/>
    <cellStyle name="Nr 0 dec - Subtotal 42 3" xfId="18264" xr:uid="{3B6A3FA8-2474-41B9-AB0C-5EBF5AF2136C}"/>
    <cellStyle name="Nr 0 dec - Subtotal 42 4" xfId="20895" xr:uid="{196C5790-E58B-4495-BC6A-77660427C43A}"/>
    <cellStyle name="Nr 0 dec - Subtotal 42 5" xfId="23752" xr:uid="{1F167905-F644-4197-9FF3-98FED7B46479}"/>
    <cellStyle name="Nr 0 dec - Subtotal 42 6" xfId="26295" xr:uid="{6E2F0F63-576A-4AF8-A92E-988043423F64}"/>
    <cellStyle name="Nr 0 dec - Subtotal 42 7" xfId="28891" xr:uid="{8CFEC7B8-37BA-4CEC-BAF2-33C665F486CB}"/>
    <cellStyle name="Nr 0 dec - Subtotal 42 8" xfId="31522" xr:uid="{20C338AA-F1DA-4857-92F2-11510AF89527}"/>
    <cellStyle name="Nr 0 dec - Subtotal 42 9" xfId="33921" xr:uid="{67DB9C07-F43D-47B8-B3CB-10327F1010F9}"/>
    <cellStyle name="Nr 0 dec - Subtotal 43" xfId="12468" xr:uid="{93AC47D8-2BDF-4E7C-9E7D-D4815C0702AE}"/>
    <cellStyle name="Nr 0 dec - Subtotal 43 10" xfId="36329" xr:uid="{16E08112-42AF-4D10-ABFD-235C56C8A0CA}"/>
    <cellStyle name="Nr 0 dec - Subtotal 43 11" xfId="38814" xr:uid="{C87AE04E-EA7F-487E-B905-F549FA9F6AD4}"/>
    <cellStyle name="Nr 0 dec - Subtotal 43 12" xfId="41410" xr:uid="{1EC21850-D989-455D-BEED-59A5D8217127}"/>
    <cellStyle name="Nr 0 dec - Subtotal 43 2" xfId="15496" xr:uid="{13DDD65F-4BCC-4187-8C48-752B4645FA07}"/>
    <cellStyle name="Nr 0 dec - Subtotal 43 3" xfId="18285" xr:uid="{651112B4-374E-4ADE-B7BE-6061F6204788}"/>
    <cellStyle name="Nr 0 dec - Subtotal 43 4" xfId="20915" xr:uid="{93FC5B7F-FB51-4038-86C7-01DD9620B522}"/>
    <cellStyle name="Nr 0 dec - Subtotal 43 5" xfId="23773" xr:uid="{FCC9260A-5711-42FC-AF9F-B3160CAF8C7F}"/>
    <cellStyle name="Nr 0 dec - Subtotal 43 6" xfId="26315" xr:uid="{AB116A1F-46EC-4D1A-B00A-F72C73B9E203}"/>
    <cellStyle name="Nr 0 dec - Subtotal 43 7" xfId="28908" xr:uid="{A0CC97C3-461E-4D6C-87A4-D206BF1C0697}"/>
    <cellStyle name="Nr 0 dec - Subtotal 43 8" xfId="31539" xr:uid="{AB74367F-7C7C-48A9-A935-80200C327931}"/>
    <cellStyle name="Nr 0 dec - Subtotal 43 9" xfId="33938" xr:uid="{2D731CFE-2E26-4516-930E-6B360430A1E8}"/>
    <cellStyle name="Nr 0 dec - Subtotal 44" xfId="12448" xr:uid="{868EBB3B-B099-4237-B00B-990482266886}"/>
    <cellStyle name="Nr 0 dec - Subtotal 44 10" xfId="36313" xr:uid="{4F26F142-22E8-48DE-BD14-CC93AA98FEB5}"/>
    <cellStyle name="Nr 0 dec - Subtotal 44 11" xfId="38798" xr:uid="{2257ED75-214F-4DEE-A4FF-7C3DC1176CE8}"/>
    <cellStyle name="Nr 0 dec - Subtotal 44 12" xfId="41394" xr:uid="{F6B997A2-4AEF-4A73-B26E-E9F93BB73680}"/>
    <cellStyle name="Nr 0 dec - Subtotal 44 2" xfId="15480" xr:uid="{37147504-DEE7-4166-872A-19CA016F8F5C}"/>
    <cellStyle name="Nr 0 dec - Subtotal 44 3" xfId="18265" xr:uid="{98A980D8-C576-4724-9CC0-8C913536FB4F}"/>
    <cellStyle name="Nr 0 dec - Subtotal 44 4" xfId="20896" xr:uid="{20793EEE-764B-41F1-A8FA-43CF94683BEF}"/>
    <cellStyle name="Nr 0 dec - Subtotal 44 5" xfId="23753" xr:uid="{75B48155-75E2-487D-BEB6-E121F162B721}"/>
    <cellStyle name="Nr 0 dec - Subtotal 44 6" xfId="26296" xr:uid="{24342AB5-4A60-47CF-B8E2-ECB7F749C313}"/>
    <cellStyle name="Nr 0 dec - Subtotal 44 7" xfId="28892" xr:uid="{AF190488-B28A-488B-B645-CF0BA9616222}"/>
    <cellStyle name="Nr 0 dec - Subtotal 44 8" xfId="31523" xr:uid="{15637BC2-BD19-4B74-8009-E183848262ED}"/>
    <cellStyle name="Nr 0 dec - Subtotal 44 9" xfId="33922" xr:uid="{4E2F0A2E-509A-4731-ABB7-E47C5F858185}"/>
    <cellStyle name="Nr 0 dec - Subtotal 45" xfId="9859" xr:uid="{928695C5-05E4-4374-A70B-D46BCB484EBA}"/>
    <cellStyle name="Nr 0 dec - Subtotal 46" xfId="9809" xr:uid="{A96CADD8-28F2-4AC7-A3EE-529A5A56E0E5}"/>
    <cellStyle name="Nr 0 dec - Subtotal 47" xfId="9811" xr:uid="{7AB15585-5B38-429F-817F-B51B44E05A82}"/>
    <cellStyle name="Nr 0 dec - Subtotal 48" xfId="9812" xr:uid="{CD6A9DFE-863B-42E5-AE60-8961DFC956DB}"/>
    <cellStyle name="Nr 0 dec - Subtotal 5" xfId="11401" xr:uid="{87F0B76A-7473-4206-95CF-43017F38A1BF}"/>
    <cellStyle name="Nr 0 dec - Subtotal 5 10" xfId="29526" xr:uid="{C68A706D-8DA0-41A4-9DD1-0148E9364357}"/>
    <cellStyle name="Nr 0 dec - Subtotal 5 11" xfId="23740" xr:uid="{C7439531-8041-427D-AAB3-CD9FAC5C71E2}"/>
    <cellStyle name="Nr 0 dec - Subtotal 5 12" xfId="26665" xr:uid="{5BCCC7EF-6F13-4DBC-A26C-88761CAB44B5}"/>
    <cellStyle name="Nr 0 dec - Subtotal 5 2" xfId="14473" xr:uid="{B8291C77-82D1-41C4-AF45-0AD699CC0B9E}"/>
    <cellStyle name="Nr 0 dec - Subtotal 5 3" xfId="10568" xr:uid="{09649C87-0EF8-4841-8732-8606B02EE5F2}"/>
    <cellStyle name="Nr 0 dec - Subtotal 5 4" xfId="10018" xr:uid="{E7392448-A811-4F3F-B292-D7C40E3D7B5B}"/>
    <cellStyle name="Nr 0 dec - Subtotal 5 5" xfId="22738" xr:uid="{CED6807C-069E-4503-9EB6-EC73B67CC1DF}"/>
    <cellStyle name="Nr 0 dec - Subtotal 5 6" xfId="10867" xr:uid="{E8BF3BE7-9A3A-4CD5-B995-408EF9FD693B}"/>
    <cellStyle name="Nr 0 dec - Subtotal 5 7" xfId="10330" xr:uid="{A332C4FB-7AB9-4545-9812-14C84E4A5469}"/>
    <cellStyle name="Nr 0 dec - Subtotal 5 8" xfId="17384" xr:uid="{1830BB08-A125-4763-AB8A-A4BD827BC1D9}"/>
    <cellStyle name="Nr 0 dec - Subtotal 5 9" xfId="18386" xr:uid="{3EBE343D-225F-4B68-9E3B-92EF11365BC3}"/>
    <cellStyle name="Nr 0 dec - Subtotal 6" xfId="11560" xr:uid="{A0025EE3-B753-4B75-8046-DAE00E7664BD}"/>
    <cellStyle name="Nr 0 dec - Subtotal 6 10" xfId="22740" xr:uid="{647AF186-3284-4771-9825-87B9E3562BC2}"/>
    <cellStyle name="Nr 0 dec - Subtotal 6 11" xfId="24311" xr:uid="{4B29E7ED-46A5-41BC-96E0-A0C2580BAA8B}"/>
    <cellStyle name="Nr 0 dec - Subtotal 6 12" xfId="40560" xr:uid="{82305536-04A1-4328-A8CC-6552264C38C0}"/>
    <cellStyle name="Nr 0 dec - Subtotal 6 2" xfId="14624" xr:uid="{D69CAF7B-13BB-4707-AB83-85BD862C193F}"/>
    <cellStyle name="Nr 0 dec - Subtotal 6 3" xfId="17393" xr:uid="{90C190B1-BD10-4785-9347-BF5DDBC1EC04}"/>
    <cellStyle name="Nr 0 dec - Subtotal 6 4" xfId="10178" xr:uid="{949C867D-A7F3-4B9D-A65D-72F71DCFC1BF}"/>
    <cellStyle name="Nr 0 dec - Subtotal 6 5" xfId="22883" xr:uid="{B33DD7CC-BD9C-4022-B2A2-01A4DC6B979D}"/>
    <cellStyle name="Nr 0 dec - Subtotal 6 6" xfId="11020" xr:uid="{83907BE4-0520-4456-9190-2B42E47D889E}"/>
    <cellStyle name="Nr 0 dec - Subtotal 6 7" xfId="11160" xr:uid="{4A2D51CB-8155-458E-9086-F3BA72FCDDD2}"/>
    <cellStyle name="Nr 0 dec - Subtotal 6 8" xfId="30738" xr:uid="{04050F8A-08F9-4FC9-AE94-F022521302B6}"/>
    <cellStyle name="Nr 0 dec - Subtotal 6 9" xfId="18885" xr:uid="{25DC6F84-37A3-4BA8-A7BC-6A68634ED503}"/>
    <cellStyle name="Nr 0 dec - Subtotal 7" xfId="11408" xr:uid="{5EE78160-46E7-472B-8831-D51AF9919D37}"/>
    <cellStyle name="Nr 0 dec - Subtotal 7 10" xfId="14570" xr:uid="{A49B88FC-97C5-4151-B682-59BFC23A9C71}"/>
    <cellStyle name="Nr 0 dec - Subtotal 7 11" xfId="23756" xr:uid="{60D4E295-634C-4F0A-A3D2-57481A2FD365}"/>
    <cellStyle name="Nr 0 dec - Subtotal 7 12" xfId="26667" xr:uid="{7F0390B3-1834-49CF-9ACD-453C954E44DD}"/>
    <cellStyle name="Nr 0 dec - Subtotal 7 2" xfId="14480" xr:uid="{3B1710A3-529C-43A9-8B9B-72A0C29FC04F}"/>
    <cellStyle name="Nr 0 dec - Subtotal 7 3" xfId="10573" xr:uid="{6701CE61-665C-404B-817B-F94C9A2B8BD6}"/>
    <cellStyle name="Nr 0 dec - Subtotal 7 4" xfId="10024" xr:uid="{983D0801-6F7D-4170-9A31-C51DDA34526B}"/>
    <cellStyle name="Nr 0 dec - Subtotal 7 5" xfId="22744" xr:uid="{08F1DDD2-F95D-42DE-9DA6-52C90FBF0616}"/>
    <cellStyle name="Nr 0 dec - Subtotal 7 6" xfId="10872" xr:uid="{A6899E1D-0C16-4948-B306-0C70D7A932CD}"/>
    <cellStyle name="Nr 0 dec - Subtotal 7 7" xfId="10332" xr:uid="{2A498B08-46B2-4188-9E61-5BDF4333C83E}"/>
    <cellStyle name="Nr 0 dec - Subtotal 7 8" xfId="17402" xr:uid="{A3222D7D-E7B8-4312-A4C4-C67F60924831}"/>
    <cellStyle name="Nr 0 dec - Subtotal 7 9" xfId="18397" xr:uid="{0A21E493-B7EF-4ACE-B6AE-8CBDBDC6EEC3}"/>
    <cellStyle name="Nr 0 dec - Subtotal 8" xfId="11412" xr:uid="{DB5F49C8-9F65-4FAF-8EB9-45933BEFC2CE}"/>
    <cellStyle name="Nr 0 dec - Subtotal 8 10" xfId="14616" xr:uid="{508DF9D9-77FE-4990-A3D4-4BCC32CE62F8}"/>
    <cellStyle name="Nr 0 dec - Subtotal 8 11" xfId="23786" xr:uid="{6BF7C71F-2E65-4491-B280-DA5E303D1751}"/>
    <cellStyle name="Nr 0 dec - Subtotal 8 12" xfId="26741" xr:uid="{24DE810D-2C4F-42A5-8470-4A003F21CFE9}"/>
    <cellStyle name="Nr 0 dec - Subtotal 8 2" xfId="14484" xr:uid="{1F510C87-85B9-4D19-8911-C39BC0EF15BB}"/>
    <cellStyle name="Nr 0 dec - Subtotal 8 3" xfId="10577" xr:uid="{64F5D64C-5A59-4B6A-BF41-4E705B6D900B}"/>
    <cellStyle name="Nr 0 dec - Subtotal 8 4" xfId="10028" xr:uid="{A49FF710-E1ED-448E-8344-5E16C53028A9}"/>
    <cellStyle name="Nr 0 dec - Subtotal 8 5" xfId="22748" xr:uid="{B099DB66-BBDE-44CC-A4CA-3590F9EBB330}"/>
    <cellStyle name="Nr 0 dec - Subtotal 8 6" xfId="10876" xr:uid="{5A776DF8-F3F9-489C-A4B7-02C534BF9032}"/>
    <cellStyle name="Nr 0 dec - Subtotal 8 7" xfId="10336" xr:uid="{D5148AC7-606A-4111-9EBC-6C6CBF696201}"/>
    <cellStyle name="Nr 0 dec - Subtotal 8 8" xfId="17406" xr:uid="{19D6E597-D99C-4DA0-A2B4-2C27937A4D40}"/>
    <cellStyle name="Nr 0 dec - Subtotal 8 9" xfId="18401" xr:uid="{34D21BE7-B59C-41D8-B2C5-5D7A6F3786A9}"/>
    <cellStyle name="Nr 0 dec - Subtotal 9" xfId="11414" xr:uid="{B9363EB1-F2D6-4F78-92A4-3287F5B199D7}"/>
    <cellStyle name="Nr 0 dec - Subtotal 9 10" xfId="14628" xr:uid="{245BF953-E43B-4827-9FFB-1AAA1C0CFB51}"/>
    <cellStyle name="Nr 0 dec - Subtotal 9 11" xfId="23837" xr:uid="{2137E623-379C-40D0-A388-CB16B8A70263}"/>
    <cellStyle name="Nr 0 dec - Subtotal 9 12" xfId="26750" xr:uid="{0486752B-F514-4CA1-A2C2-B20AD15ACE67}"/>
    <cellStyle name="Nr 0 dec - Subtotal 9 2" xfId="14486" xr:uid="{629F3D56-F51C-4B33-8C53-B11E2E2CC5FA}"/>
    <cellStyle name="Nr 0 dec - Subtotal 9 3" xfId="10579" xr:uid="{6F84217E-E3C8-41EC-A34E-94A248765D4C}"/>
    <cellStyle name="Nr 0 dec - Subtotal 9 4" xfId="10030" xr:uid="{8A99DD7F-3558-4441-B0BF-070CDB8630F1}"/>
    <cellStyle name="Nr 0 dec - Subtotal 9 5" xfId="22750" xr:uid="{B2D080B0-88A8-4C47-A8C9-F43465B2E320}"/>
    <cellStyle name="Nr 0 dec - Subtotal 9 6" xfId="10878" xr:uid="{CA20B959-1515-490B-BA92-DA3939AFEF4E}"/>
    <cellStyle name="Nr 0 dec - Subtotal 9 7" xfId="10338" xr:uid="{44D51B6A-8AD7-489A-B539-0647A8E49439}"/>
    <cellStyle name="Nr 0 dec - Subtotal 9 8" xfId="17411" xr:uid="{09E21951-CAF6-4617-9905-9071765E9D15}"/>
    <cellStyle name="Nr 0 dec - Subtotal 9 9" xfId="18412" xr:uid="{63F93C86-EC82-4B8D-AA4E-0948B6503224}"/>
    <cellStyle name="Nr 0 dec_Data" xfId="4601" xr:uid="{00000000-0005-0000-0000-000009240000}"/>
    <cellStyle name="Nr 1 dec" xfId="4602" xr:uid="{00000000-0005-0000-0000-00000A240000}"/>
    <cellStyle name="Nr 1 dec - Input" xfId="4603" xr:uid="{00000000-0005-0000-0000-00000B240000}"/>
    <cellStyle name="Nr, 0 dec" xfId="4604" xr:uid="{00000000-0005-0000-0000-00000C240000}"/>
    <cellStyle name="number" xfId="4605" xr:uid="{00000000-0005-0000-0000-00000D240000}"/>
    <cellStyle name="Number, 1 dec" xfId="4606" xr:uid="{00000000-0005-0000-0000-00000E240000}"/>
    <cellStyle name="Output (1dp#)" xfId="4607" xr:uid="{00000000-0005-0000-0000-00000F240000}"/>
    <cellStyle name="Output (1dpx)_ Pies " xfId="4608" xr:uid="{00000000-0005-0000-0000-000010240000}"/>
    <cellStyle name="Output 2" xfId="57" xr:uid="{00000000-0005-0000-0000-000011240000}"/>
    <cellStyle name="Output 2 10" xfId="9750" xr:uid="{00000000-0005-0000-0000-000012240000}"/>
    <cellStyle name="Output 2 10 10" xfId="12004" xr:uid="{943639F2-575C-4A18-9A32-F8A1AED6BFBE}"/>
    <cellStyle name="Output 2 10 10 10" xfId="35936" xr:uid="{2F7CF6A6-6F65-4A66-A71E-8CFEC25D322F}"/>
    <cellStyle name="Output 2 10 10 11" xfId="38378" xr:uid="{4AA80DAB-2CA5-46B4-8857-FE8852CA9B93}"/>
    <cellStyle name="Output 2 10 10 12" xfId="40974" xr:uid="{167E7138-67A6-421B-9061-4DFDCF3B520A}"/>
    <cellStyle name="Output 2 10 10 2" xfId="15057" xr:uid="{8EC88122-2271-4758-80D1-A8DFCA236D62}"/>
    <cellStyle name="Output 2 10 10 3" xfId="17830" xr:uid="{6B35A17B-FF09-4F22-80B5-740C4847626F}"/>
    <cellStyle name="Output 2 10 10 4" xfId="20453" xr:uid="{CA0C26A4-8387-4F80-93D5-D1520730ACB1}"/>
    <cellStyle name="Output 2 10 10 5" xfId="23313" xr:uid="{957A24AD-2F58-4E63-A6DA-6598CE2ABB73}"/>
    <cellStyle name="Output 2 10 10 6" xfId="25870" xr:uid="{F987627A-1B19-4DCA-8AAF-CBA21B533E38}"/>
    <cellStyle name="Output 2 10 10 7" xfId="28471" xr:uid="{175AE2BC-935F-40B8-9614-0EFA562FEBB2}"/>
    <cellStyle name="Output 2 10 10 8" xfId="31146" xr:uid="{765EB211-450E-4EC3-91DD-614BC94F8D1F}"/>
    <cellStyle name="Output 2 10 10 9" xfId="33545" xr:uid="{D4E81D48-10BB-49A5-96F4-FC58152C5626}"/>
    <cellStyle name="Output 2 10 11" xfId="13327" xr:uid="{97B9F9BC-35E5-4D04-9272-F4E09BFA631D}"/>
    <cellStyle name="Output 2 10 11 10" xfId="37050" xr:uid="{683A24B7-692E-4CC2-A30F-92A884140956}"/>
    <cellStyle name="Output 2 10 11 11" xfId="39543" xr:uid="{1F0595CB-3AD8-4AA3-90BD-FE1149AED9D5}"/>
    <cellStyle name="Output 2 10 11 12" xfId="42190" xr:uid="{953EECD2-CF7C-445F-B67A-8F82D0BC098E}"/>
    <cellStyle name="Output 2 10 11 2" xfId="16348" xr:uid="{E21C5218-F822-48AC-9AC7-8C882737498E}"/>
    <cellStyle name="Output 2 10 11 3" xfId="19088" xr:uid="{7C96274A-0284-402C-8891-5F721B84F2A8}"/>
    <cellStyle name="Output 2 10 11 4" xfId="21762" xr:uid="{D223267C-22B7-4AB3-B6E0-F409B24CBDF3}"/>
    <cellStyle name="Output 2 10 11 5" xfId="24585" xr:uid="{27A087DB-FA22-4AD2-A9A6-597FC1B267F5}"/>
    <cellStyle name="Output 2 10 11 6" xfId="27153" xr:uid="{ED977338-0A46-48BB-8267-64EC9220F866}"/>
    <cellStyle name="Output 2 10 11 7" xfId="29700" xr:uid="{CA4C8AE2-576B-4BE5-9BCF-F55D5AFF65D8}"/>
    <cellStyle name="Output 2 10 11 8" xfId="32214" xr:uid="{6CC7E526-1A0C-4D30-800E-8DB9381F866A}"/>
    <cellStyle name="Output 2 10 11 9" xfId="34614" xr:uid="{7F9AB711-AA35-4E32-9860-495706C40FE7}"/>
    <cellStyle name="Output 2 10 12" xfId="13387" xr:uid="{E4BB3B0B-8A51-40EC-A98A-37D416D26680}"/>
    <cellStyle name="Output 2 10 12 10" xfId="37110" xr:uid="{22494BCC-5DE5-4B72-A6B5-950FA2DEE278}"/>
    <cellStyle name="Output 2 10 12 11" xfId="39603" xr:uid="{C2E52497-C694-4B1F-939A-1BAF6CDD81F6}"/>
    <cellStyle name="Output 2 10 12 12" xfId="42250" xr:uid="{CE383E5D-AE8F-4CB6-A6E8-F7A2038CC089}"/>
    <cellStyle name="Output 2 10 12 2" xfId="16408" xr:uid="{B1CADBD2-609F-4A01-901C-CC228C7291C6}"/>
    <cellStyle name="Output 2 10 12 3" xfId="19148" xr:uid="{312D7F5F-21AD-4C8B-B11C-8503989BA906}"/>
    <cellStyle name="Output 2 10 12 4" xfId="21822" xr:uid="{AB91D197-DC9A-41A9-A650-EF8A4CA79B0F}"/>
    <cellStyle name="Output 2 10 12 5" xfId="24645" xr:uid="{431A30C6-7678-4E95-B330-DBF3F61EA703}"/>
    <cellStyle name="Output 2 10 12 6" xfId="27213" xr:uid="{F9565896-7948-432E-9F81-F9CEBC67EEDE}"/>
    <cellStyle name="Output 2 10 12 7" xfId="29760" xr:uid="{B5297592-529B-4FDB-9BE1-1E01E8380C42}"/>
    <cellStyle name="Output 2 10 12 8" xfId="32274" xr:uid="{54362208-9999-4395-BD00-ABF54F98143B}"/>
    <cellStyle name="Output 2 10 12 9" xfId="34674" xr:uid="{75DE6A78-9B7B-48AF-B0D4-A54111637DDF}"/>
    <cellStyle name="Output 2 10 13" xfId="13411" xr:uid="{25A1719D-903D-47AA-B819-2B374B812237}"/>
    <cellStyle name="Output 2 10 13 10" xfId="37134" xr:uid="{4C8C74F1-681C-4E3C-87C0-53D4689623AF}"/>
    <cellStyle name="Output 2 10 13 11" xfId="39627" xr:uid="{48B39CF4-7E44-4194-B9A4-F2EF5802F981}"/>
    <cellStyle name="Output 2 10 13 12" xfId="42274" xr:uid="{CD21C106-7F03-4BA4-B21B-403AF2F5E4C5}"/>
    <cellStyle name="Output 2 10 13 2" xfId="16432" xr:uid="{D30C8109-43A7-444A-8C4B-F88BCC357C6E}"/>
    <cellStyle name="Output 2 10 13 3" xfId="19172" xr:uid="{C00B6873-8423-4B74-B27D-82BBAF39E3B0}"/>
    <cellStyle name="Output 2 10 13 4" xfId="21846" xr:uid="{D3129790-DAD9-4133-A405-C370653E9E2A}"/>
    <cellStyle name="Output 2 10 13 5" xfId="24669" xr:uid="{6105A2D9-76FD-4C73-A000-7A08AF87F1A6}"/>
    <cellStyle name="Output 2 10 13 6" xfId="27237" xr:uid="{66AA32AC-F3F7-456D-BD20-E2D02F561B10}"/>
    <cellStyle name="Output 2 10 13 7" xfId="29784" xr:uid="{12133591-5EDB-4299-8782-9BFC0316D6A2}"/>
    <cellStyle name="Output 2 10 13 8" xfId="32298" xr:uid="{2AE2AA0A-D2CC-4991-9786-3F3D144A1D8C}"/>
    <cellStyle name="Output 2 10 13 9" xfId="34698" xr:uid="{D2877EBF-1644-4DC6-9D9B-E45A2F3C9752}"/>
    <cellStyle name="Output 2 10 14" xfId="13466" xr:uid="{C8BEAE76-B78C-46D0-9B25-AF97ABF747D8}"/>
    <cellStyle name="Output 2 10 14 10" xfId="37189" xr:uid="{9779D4DF-8FD1-43A1-9B12-C77F75361858}"/>
    <cellStyle name="Output 2 10 14 11" xfId="39682" xr:uid="{D43B20E3-D598-4868-85F6-12A44C6A7C55}"/>
    <cellStyle name="Output 2 10 14 12" xfId="42329" xr:uid="{5E059E6A-5BE6-4CA6-BBDC-DDBE6067A8F7}"/>
    <cellStyle name="Output 2 10 14 2" xfId="16487" xr:uid="{812655C0-1D92-453B-9803-E1BA4A359CBC}"/>
    <cellStyle name="Output 2 10 14 3" xfId="19227" xr:uid="{683EF9BF-D92F-4DED-931D-67BD7AA152D8}"/>
    <cellStyle name="Output 2 10 14 4" xfId="21901" xr:uid="{C1CB278C-6BD5-4120-94A2-700DFB77CE9E}"/>
    <cellStyle name="Output 2 10 14 5" xfId="24724" xr:uid="{4FCF9F38-E240-4D10-8090-81136F1C66A7}"/>
    <cellStyle name="Output 2 10 14 6" xfId="27292" xr:uid="{BF822737-03D3-4D84-8403-D2144E64C9F7}"/>
    <cellStyle name="Output 2 10 14 7" xfId="29839" xr:uid="{376C2794-E5FB-47A0-96AC-5BF7ACDC2F06}"/>
    <cellStyle name="Output 2 10 14 8" xfId="32353" xr:uid="{53F6912C-5D82-4EF3-A5B1-AF222EEDDF4E}"/>
    <cellStyle name="Output 2 10 14 9" xfId="34753" xr:uid="{8326C1CB-D57A-4510-A1EF-8A49C120B0B3}"/>
    <cellStyle name="Output 2 10 15" xfId="13525" xr:uid="{5B640532-286A-49C8-BA2B-71158CC3D7FF}"/>
    <cellStyle name="Output 2 10 15 10" xfId="37248" xr:uid="{CDD7E539-1C24-4B11-985A-E3C39A8914AA}"/>
    <cellStyle name="Output 2 10 15 11" xfId="39741" xr:uid="{1BB59FB2-31CB-45F0-A45F-807092297266}"/>
    <cellStyle name="Output 2 10 15 12" xfId="42388" xr:uid="{27704934-E477-477F-9F84-7FFD48824145}"/>
    <cellStyle name="Output 2 10 15 2" xfId="16546" xr:uid="{484E60EA-D7E9-4D87-A800-5E7C8A084651}"/>
    <cellStyle name="Output 2 10 15 3" xfId="19286" xr:uid="{9CBCAEB2-D805-458D-83EA-8A390EEB4191}"/>
    <cellStyle name="Output 2 10 15 4" xfId="21960" xr:uid="{FBDE37DC-D157-4534-AA85-9956FED8888B}"/>
    <cellStyle name="Output 2 10 15 5" xfId="24783" xr:uid="{11F7AD7D-8EF8-4C15-84C9-9C1E3BF95EFD}"/>
    <cellStyle name="Output 2 10 15 6" xfId="27351" xr:uid="{FB80B2F5-75E1-4E41-AAAD-0D3D2EA58A86}"/>
    <cellStyle name="Output 2 10 15 7" xfId="29898" xr:uid="{1144805B-6D64-4951-89E6-C1557D1DA068}"/>
    <cellStyle name="Output 2 10 15 8" xfId="32412" xr:uid="{CFDDD25E-E42C-4F6C-BC7D-F7F63C4B691C}"/>
    <cellStyle name="Output 2 10 15 9" xfId="34812" xr:uid="{2E5B6CE4-6C92-463D-91B4-80DDB7EF4A5D}"/>
    <cellStyle name="Output 2 10 16" xfId="13572" xr:uid="{528B35AF-D1F6-46CC-BA98-FA8E4C9C4F30}"/>
    <cellStyle name="Output 2 10 16 10" xfId="37295" xr:uid="{4BF6CC07-CDCE-49C5-A11A-529E9736AC30}"/>
    <cellStyle name="Output 2 10 16 11" xfId="39788" xr:uid="{31D965A9-F9FD-44C3-BFFB-AAE20F8E4EF9}"/>
    <cellStyle name="Output 2 10 16 12" xfId="42435" xr:uid="{2A6D462F-A181-4712-9209-6082C5DF3541}"/>
    <cellStyle name="Output 2 10 16 2" xfId="16593" xr:uid="{FD38E34B-F7AF-47DC-8850-8D1CC6362143}"/>
    <cellStyle name="Output 2 10 16 3" xfId="19333" xr:uid="{A5FCBD4F-F375-4CF7-926F-F1B4DEBE7FD6}"/>
    <cellStyle name="Output 2 10 16 4" xfId="22007" xr:uid="{E852CD8C-24F4-4A3E-8E26-647AC5038271}"/>
    <cellStyle name="Output 2 10 16 5" xfId="24830" xr:uid="{BDAEF184-2949-473F-935A-F60A44524457}"/>
    <cellStyle name="Output 2 10 16 6" xfId="27398" xr:uid="{433C5C3E-0806-4ABE-BC7D-3373EA94B3EA}"/>
    <cellStyle name="Output 2 10 16 7" xfId="29945" xr:uid="{7240B9DA-1FD0-4827-9E02-003507AAE0E5}"/>
    <cellStyle name="Output 2 10 16 8" xfId="32459" xr:uid="{FA10BB82-FB02-47AE-9E37-0919FE663106}"/>
    <cellStyle name="Output 2 10 16 9" xfId="34859" xr:uid="{B4665AAC-F937-4265-8314-1A650A345878}"/>
    <cellStyle name="Output 2 10 17" xfId="13619" xr:uid="{B45E6268-894A-441C-AE55-C2A4F72D1F1E}"/>
    <cellStyle name="Output 2 10 17 10" xfId="37342" xr:uid="{E8DFDC1D-AA4E-4DA3-8485-FE41125B2BFD}"/>
    <cellStyle name="Output 2 10 17 11" xfId="39835" xr:uid="{AB9F132A-C1CD-4BFD-BF56-160F2A816661}"/>
    <cellStyle name="Output 2 10 17 12" xfId="42482" xr:uid="{18993C3C-9F53-4866-B62E-E89935554DC5}"/>
    <cellStyle name="Output 2 10 17 2" xfId="16640" xr:uid="{0E7D0CED-02E1-43FC-9191-BEF8948B635C}"/>
    <cellStyle name="Output 2 10 17 3" xfId="19380" xr:uid="{551720C6-F09E-4900-A8D3-D00AA500A189}"/>
    <cellStyle name="Output 2 10 17 4" xfId="22054" xr:uid="{DD7F5993-8D85-48CA-8225-524403C726AE}"/>
    <cellStyle name="Output 2 10 17 5" xfId="24877" xr:uid="{84778FA9-F325-4D7D-986D-F22B713FE44F}"/>
    <cellStyle name="Output 2 10 17 6" xfId="27445" xr:uid="{7F2C0B54-F357-4D2C-B2E5-A4624E489CDA}"/>
    <cellStyle name="Output 2 10 17 7" xfId="29992" xr:uid="{D36754E9-2CE3-4F0C-931E-D291D776D982}"/>
    <cellStyle name="Output 2 10 17 8" xfId="32506" xr:uid="{AB8817ED-CB59-40FE-8D08-E2F5410B23A0}"/>
    <cellStyle name="Output 2 10 17 9" xfId="34906" xr:uid="{F29B64D8-AC6F-44CC-8F9D-5790E0D8461E}"/>
    <cellStyle name="Output 2 10 18" xfId="13651" xr:uid="{20448B7D-365A-4EAB-93C8-DC282C68E1F6}"/>
    <cellStyle name="Output 2 10 18 10" xfId="37374" xr:uid="{D3E3A45D-5018-4313-8AB2-57E781442A38}"/>
    <cellStyle name="Output 2 10 18 11" xfId="39867" xr:uid="{669CF948-3E64-4BBD-8A1C-F58869DD6BC5}"/>
    <cellStyle name="Output 2 10 18 12" xfId="42514" xr:uid="{2AFB966F-FEC9-4BA9-981E-679FA20CAE9B}"/>
    <cellStyle name="Output 2 10 18 2" xfId="16672" xr:uid="{79EF28BF-24BA-4A9B-B131-303BEC43DFED}"/>
    <cellStyle name="Output 2 10 18 3" xfId="19412" xr:uid="{D892650E-32BC-431B-B1CE-CC5668056D28}"/>
    <cellStyle name="Output 2 10 18 4" xfId="22086" xr:uid="{F26CF6A8-B2EF-4D2D-ACDC-1219C359297B}"/>
    <cellStyle name="Output 2 10 18 5" xfId="24909" xr:uid="{31DB6ED0-07ED-4F9F-BD54-058F315CD391}"/>
    <cellStyle name="Output 2 10 18 6" xfId="27477" xr:uid="{F7950DE4-618D-4727-8002-EC63F93192BC}"/>
    <cellStyle name="Output 2 10 18 7" xfId="30024" xr:uid="{F13DAC63-00EC-4261-897B-0E4E1981A18B}"/>
    <cellStyle name="Output 2 10 18 8" xfId="32538" xr:uid="{6DF5E593-009E-4AEA-B553-103DC5F5B3AA}"/>
    <cellStyle name="Output 2 10 18 9" xfId="34938" xr:uid="{C5C34756-AA2E-422E-A271-AD0C1B07067D}"/>
    <cellStyle name="Output 2 10 19" xfId="13217" xr:uid="{815F7974-A7EF-4CEF-8856-0EF0246DE5C8}"/>
    <cellStyle name="Output 2 10 19 10" xfId="36943" xr:uid="{7A4FBD5C-066F-425B-8E22-D4B3923E3054}"/>
    <cellStyle name="Output 2 10 19 11" xfId="39435" xr:uid="{4CBB172D-40C1-42E4-93D4-E409C1D38F31}"/>
    <cellStyle name="Output 2 10 19 12" xfId="42082" xr:uid="{332686CA-8BDB-493B-9690-5527A0A3BA83}"/>
    <cellStyle name="Output 2 10 19 2" xfId="16238" xr:uid="{9F567EF6-8B8C-48FC-846B-DEBDB507FEC2}"/>
    <cellStyle name="Output 2 10 19 3" xfId="18979" xr:uid="{B7623414-CDBA-4BBA-B80A-A75E560C394A}"/>
    <cellStyle name="Output 2 10 19 4" xfId="21652" xr:uid="{9A23D149-BA8B-49DC-B132-A4339EFF4F35}"/>
    <cellStyle name="Output 2 10 19 5" xfId="24475" xr:uid="{B10521B2-5ECF-4DCF-9B58-0AE09EA45E2A}"/>
    <cellStyle name="Output 2 10 19 6" xfId="27043" xr:uid="{0BF0A211-8A09-44FC-BED3-18AC88B4FCEB}"/>
    <cellStyle name="Output 2 10 19 7" xfId="29590" xr:uid="{C8281EFA-671B-43DD-9BCD-3DE91FE143AC}"/>
    <cellStyle name="Output 2 10 19 8" xfId="32105" xr:uid="{2508D4E7-8B31-4D1F-B9D5-00A057B18355}"/>
    <cellStyle name="Output 2 10 19 9" xfId="34504" xr:uid="{778C91BE-12E8-4DD4-A18B-0650DDEB730A}"/>
    <cellStyle name="Output 2 10 2" xfId="11759" xr:uid="{AE4FF1A9-CBD4-4144-ADC1-F3FA9F4AF5D1}"/>
    <cellStyle name="Output 2 10 2 10" xfId="38137" xr:uid="{4CB55F72-7CFA-4282-A8C7-80D2B9A7C7B2}"/>
    <cellStyle name="Output 2 10 2 11" xfId="40731" xr:uid="{000C895E-8592-42E4-A107-80E23BAC0F83}"/>
    <cellStyle name="Output 2 10 2 2" xfId="14812" xr:uid="{55C35C72-1C71-4604-AC19-13CA7344820A}"/>
    <cellStyle name="Output 2 10 2 3" xfId="17586" xr:uid="{847E760D-32B9-40DD-845E-86E890A6BA82}"/>
    <cellStyle name="Output 2 10 2 4" xfId="20209" xr:uid="{68AC07B4-F4F0-4071-AD30-8325F573AA2A}"/>
    <cellStyle name="Output 2 10 2 5" xfId="23068" xr:uid="{779E3740-BFDC-425E-A314-F927C5C7B726}"/>
    <cellStyle name="Output 2 10 2 6" xfId="25627" xr:uid="{B8A409B6-CF6A-4E80-A0D2-FA6B5BC808AC}"/>
    <cellStyle name="Output 2 10 2 7" xfId="28230" xr:uid="{47AFF036-251A-4DE4-8E50-FE0E7D7EFA6D}"/>
    <cellStyle name="Output 2 10 2 8" xfId="30903" xr:uid="{23EF9718-69FC-4D90-81CA-C9AACB7DB2F9}"/>
    <cellStyle name="Output 2 10 2 9" xfId="33302" xr:uid="{93C2B27A-A6D5-4C17-826F-DF536D83CF80}"/>
    <cellStyle name="Output 2 10 20" xfId="13731" xr:uid="{8DB1EF87-E768-4BA3-8577-869FD1E4868F}"/>
    <cellStyle name="Output 2 10 20 10" xfId="37454" xr:uid="{E366A92E-3992-42E7-9B8F-779271A4FC41}"/>
    <cellStyle name="Output 2 10 20 11" xfId="39947" xr:uid="{F6649871-00EE-4EC1-B4CF-817CBAF6ACC9}"/>
    <cellStyle name="Output 2 10 20 12" xfId="42594" xr:uid="{074D4315-72A8-46FD-8CE5-0E18865DCCAC}"/>
    <cellStyle name="Output 2 10 20 2" xfId="16752" xr:uid="{F70136CA-E9F7-4BCD-ACEE-49FEA7854BA8}"/>
    <cellStyle name="Output 2 10 20 3" xfId="19492" xr:uid="{07DEE99C-C215-4076-96ED-EA64E439D20B}"/>
    <cellStyle name="Output 2 10 20 4" xfId="22166" xr:uid="{3850FC56-0BA5-4264-B16C-14F24E9D858A}"/>
    <cellStyle name="Output 2 10 20 5" xfId="24989" xr:uid="{71B98EA6-04C1-4DD2-9195-B82C114F8C57}"/>
    <cellStyle name="Output 2 10 20 6" xfId="27557" xr:uid="{FEEA3AE3-9161-4FAE-B174-826DD46C85A7}"/>
    <cellStyle name="Output 2 10 20 7" xfId="30104" xr:uid="{2F077C15-D539-42D4-BC50-CEA88541D9CF}"/>
    <cellStyle name="Output 2 10 20 8" xfId="32618" xr:uid="{765EBF66-98EA-4D42-950D-17D3648CACE1}"/>
    <cellStyle name="Output 2 10 20 9" xfId="35018" xr:uid="{DEC4799C-2C68-4BAF-9178-121AB0600AAE}"/>
    <cellStyle name="Output 2 10 21" xfId="13793" xr:uid="{D6D1488B-C19F-4ED5-91D0-67E1C04BE2AB}"/>
    <cellStyle name="Output 2 10 21 10" xfId="37516" xr:uid="{4FC6B81A-46F7-4235-9B11-59D61EEF17E3}"/>
    <cellStyle name="Output 2 10 21 11" xfId="40009" xr:uid="{39F6F083-E120-4A97-815E-D2C577AE898D}"/>
    <cellStyle name="Output 2 10 21 12" xfId="42656" xr:uid="{9896A3F9-5868-4DF5-BCC9-9D3D2BA19AE6}"/>
    <cellStyle name="Output 2 10 21 2" xfId="16814" xr:uid="{A28D1368-1153-439A-9C5A-E14AA3634A7C}"/>
    <cellStyle name="Output 2 10 21 3" xfId="19554" xr:uid="{C1AFC359-5CD5-4567-8FF1-9523E98215E5}"/>
    <cellStyle name="Output 2 10 21 4" xfId="22228" xr:uid="{B7095C80-2F89-40B5-BAA5-72DBA798E12A}"/>
    <cellStyle name="Output 2 10 21 5" xfId="25051" xr:uid="{5F629E14-D84E-4956-8867-2C1B6D43448B}"/>
    <cellStyle name="Output 2 10 21 6" xfId="27619" xr:uid="{679BAF84-37CD-4C13-A4E7-394AE4339AE7}"/>
    <cellStyle name="Output 2 10 21 7" xfId="30166" xr:uid="{E2ADF528-CB32-42FD-9E3B-4253C8882B3C}"/>
    <cellStyle name="Output 2 10 21 8" xfId="32680" xr:uid="{1C3464C6-4C5C-4200-A551-B8B4B2D78778}"/>
    <cellStyle name="Output 2 10 21 9" xfId="35080" xr:uid="{BCAFCDB3-604D-4864-9D33-BAD007ACCA90}"/>
    <cellStyle name="Output 2 10 22" xfId="13245" xr:uid="{F542B0EA-94ED-4401-85ED-A3EFD25E1B22}"/>
    <cellStyle name="Output 2 10 22 10" xfId="36971" xr:uid="{D96EB7E1-B9F8-4949-9C70-ABCAF3CDD935}"/>
    <cellStyle name="Output 2 10 22 11" xfId="39463" xr:uid="{594BB8ED-2A3F-44EE-B600-3216EF17970D}"/>
    <cellStyle name="Output 2 10 22 12" xfId="42110" xr:uid="{F8B1CC39-8CB9-4E7A-843A-E1563354FA38}"/>
    <cellStyle name="Output 2 10 22 2" xfId="16266" xr:uid="{0B4074B1-EE6B-479B-986D-707C06C17B56}"/>
    <cellStyle name="Output 2 10 22 3" xfId="19007" xr:uid="{3E7BC15C-34FA-4F8B-86E9-A2C31B191D3F}"/>
    <cellStyle name="Output 2 10 22 4" xfId="21680" xr:uid="{9BD3F638-6B9D-4F19-82E6-7B3B934D1542}"/>
    <cellStyle name="Output 2 10 22 5" xfId="24503" xr:uid="{8606FF20-C1DC-49D1-B879-50C453B87B3D}"/>
    <cellStyle name="Output 2 10 22 6" xfId="27071" xr:uid="{EF54DD5E-D96F-45CA-A05F-8AB3EC0D46D5}"/>
    <cellStyle name="Output 2 10 22 7" xfId="29618" xr:uid="{A645130A-C7B4-4A98-8352-01FF940D2FA3}"/>
    <cellStyle name="Output 2 10 22 8" xfId="32133" xr:uid="{3E6E18B0-7FC6-4D08-BE7C-DE0C81A5D19A}"/>
    <cellStyle name="Output 2 10 22 9" xfId="34532" xr:uid="{1B1D0CB8-D485-4A31-942E-D41E91F34140}"/>
    <cellStyle name="Output 2 10 23" xfId="13341" xr:uid="{9DE6F251-8779-4BB7-9982-A1560E298BCC}"/>
    <cellStyle name="Output 2 10 23 10" xfId="37064" xr:uid="{2BF319B7-AAAC-476F-9D2A-A3CD73F4E41B}"/>
    <cellStyle name="Output 2 10 23 11" xfId="39557" xr:uid="{FE923DDE-9937-4C06-B34E-A4C2E3EF83DD}"/>
    <cellStyle name="Output 2 10 23 12" xfId="42204" xr:uid="{EB0177F7-3965-4C73-92E6-3EA8DF278ACF}"/>
    <cellStyle name="Output 2 10 23 2" xfId="16362" xr:uid="{D39046D2-98A8-4075-B2FB-1C7169B533A5}"/>
    <cellStyle name="Output 2 10 23 3" xfId="19102" xr:uid="{D930DE08-28EC-43B8-AD9A-187B4C4F7C0C}"/>
    <cellStyle name="Output 2 10 23 4" xfId="21776" xr:uid="{02314D10-171E-4307-8638-B6FACAB19809}"/>
    <cellStyle name="Output 2 10 23 5" xfId="24599" xr:uid="{7D924082-745F-48ED-9D4C-6F0A47919F29}"/>
    <cellStyle name="Output 2 10 23 6" xfId="27167" xr:uid="{0455CE0A-3EBC-4235-9D4F-C0EF861C32C4}"/>
    <cellStyle name="Output 2 10 23 7" xfId="29714" xr:uid="{E51919A5-DD09-4533-B9BB-25902AF4DA62}"/>
    <cellStyle name="Output 2 10 23 8" xfId="32228" xr:uid="{23216B48-2047-4830-B548-48E4DC9F09E0}"/>
    <cellStyle name="Output 2 10 23 9" xfId="34628" xr:uid="{D0F33033-8AA8-4A3F-A79F-EB7089C96423}"/>
    <cellStyle name="Output 2 10 24" xfId="13887" xr:uid="{AD5D1AD5-E2F8-4CC3-914F-2A90C20CD701}"/>
    <cellStyle name="Output 2 10 24 10" xfId="37610" xr:uid="{9C3CC303-7846-4BDA-ABA2-609CFD37E485}"/>
    <cellStyle name="Output 2 10 24 11" xfId="40103" xr:uid="{75246A50-B1A6-4692-BADB-41536A116DA2}"/>
    <cellStyle name="Output 2 10 24 12" xfId="42750" xr:uid="{2E6AEFC0-BCE4-488F-BDA5-DF5FD4A246DB}"/>
    <cellStyle name="Output 2 10 24 2" xfId="16908" xr:uid="{007E0046-2F39-45D0-9414-EBD2A681FE77}"/>
    <cellStyle name="Output 2 10 24 3" xfId="19648" xr:uid="{87722A77-6314-40C7-B7B4-CCF168A47885}"/>
    <cellStyle name="Output 2 10 24 4" xfId="22322" xr:uid="{88357A8F-7F65-4C9C-B9CD-76B3A0520DC3}"/>
    <cellStyle name="Output 2 10 24 5" xfId="25145" xr:uid="{E0512E39-2AD1-4797-A456-65177AE66FB6}"/>
    <cellStyle name="Output 2 10 24 6" xfId="27713" xr:uid="{FD583AF8-DCB1-4944-BE76-926C3B00B06F}"/>
    <cellStyle name="Output 2 10 24 7" xfId="30260" xr:uid="{C6879946-5FF1-4A15-A126-0BBCD9EF2801}"/>
    <cellStyle name="Output 2 10 24 8" xfId="32774" xr:uid="{615B37FA-E831-4770-B0A9-7449FE6E7E23}"/>
    <cellStyle name="Output 2 10 24 9" xfId="35174" xr:uid="{F1786FBE-1E68-4EB1-8299-B7147830112D}"/>
    <cellStyle name="Output 2 10 25" xfId="13288" xr:uid="{37DF0076-6C83-4763-BA58-5392D1416463}"/>
    <cellStyle name="Output 2 10 25 10" xfId="37013" xr:uid="{B3FE1556-F03D-40D4-B3AC-10635501647C}"/>
    <cellStyle name="Output 2 10 25 11" xfId="39505" xr:uid="{75A0942C-F46E-4A50-9C96-AFCEECEECF33}"/>
    <cellStyle name="Output 2 10 25 12" xfId="42152" xr:uid="{8539523F-901F-4BD2-92C4-9B4E0A17F3C3}"/>
    <cellStyle name="Output 2 10 25 2" xfId="16309" xr:uid="{B2E74225-E2FA-4F6D-A303-26471E3DF21F}"/>
    <cellStyle name="Output 2 10 25 3" xfId="19050" xr:uid="{B1679046-0866-43D3-BAD2-1C2EEFD86AB1}"/>
    <cellStyle name="Output 2 10 25 4" xfId="21723" xr:uid="{4BCDD638-82F4-46E8-A04F-DD3166E0DC65}"/>
    <cellStyle name="Output 2 10 25 5" xfId="24546" xr:uid="{19E47ECB-F698-45E9-A8EA-2FD92C6B97DD}"/>
    <cellStyle name="Output 2 10 25 6" xfId="27114" xr:uid="{762469F8-0247-4B9F-8C69-19B2EE73842B}"/>
    <cellStyle name="Output 2 10 25 7" xfId="29661" xr:uid="{F929CD33-6143-4A3B-B003-75A120A76463}"/>
    <cellStyle name="Output 2 10 25 8" xfId="32176" xr:uid="{0AF62A08-D923-483C-BFEB-C6E51DD6B279}"/>
    <cellStyle name="Output 2 10 25 9" xfId="34575" xr:uid="{51B85576-9554-4D27-AF48-B3319F2BD9F1}"/>
    <cellStyle name="Output 2 10 26" xfId="13931" xr:uid="{F471F17F-8C1C-4073-82DF-CE7C007D5932}"/>
    <cellStyle name="Output 2 10 26 10" xfId="37654" xr:uid="{A1FFB636-AAE7-4EA2-8938-009D5D3862D8}"/>
    <cellStyle name="Output 2 10 26 11" xfId="40147" xr:uid="{5AA7B653-99B7-4A8D-BA72-2BD34B2594E7}"/>
    <cellStyle name="Output 2 10 26 12" xfId="42794" xr:uid="{9C0D46BC-4016-43BC-A878-929CBEAE5D7D}"/>
    <cellStyle name="Output 2 10 26 2" xfId="16952" xr:uid="{DDF0BA6F-81BD-489E-AFBC-76ECD59B3242}"/>
    <cellStyle name="Output 2 10 26 3" xfId="19692" xr:uid="{5B72379C-7472-4121-AD5C-811D42A06128}"/>
    <cellStyle name="Output 2 10 26 4" xfId="22366" xr:uid="{B9FF3525-7568-4917-A5F1-6A40340089DB}"/>
    <cellStyle name="Output 2 10 26 5" xfId="25189" xr:uid="{FB40EBD0-53DA-4C30-97DA-EE7ACE122F19}"/>
    <cellStyle name="Output 2 10 26 6" xfId="27757" xr:uid="{366382F8-3C0C-40B4-B2C5-0C835D0031EF}"/>
    <cellStyle name="Output 2 10 26 7" xfId="30304" xr:uid="{2D720750-6057-4E97-A747-FA7C94074538}"/>
    <cellStyle name="Output 2 10 26 8" xfId="32818" xr:uid="{83AA87D2-F590-4AE1-9A47-3866524DED7B}"/>
    <cellStyle name="Output 2 10 26 9" xfId="35218" xr:uid="{0B0B74CE-635A-47C8-9A05-B5FB6C39BB68}"/>
    <cellStyle name="Output 2 10 27" xfId="13509" xr:uid="{421F97C8-B0C8-49AA-A672-9DD99A4775F0}"/>
    <cellStyle name="Output 2 10 27 10" xfId="37232" xr:uid="{08AEF028-7F40-4002-9130-A5C6C5DE859B}"/>
    <cellStyle name="Output 2 10 27 11" xfId="39725" xr:uid="{9997954B-0316-4739-B297-BBF58F19EC21}"/>
    <cellStyle name="Output 2 10 27 12" xfId="42372" xr:uid="{F28D86D6-3D4D-4E1B-A1B0-67D6EC25249A}"/>
    <cellStyle name="Output 2 10 27 2" xfId="16530" xr:uid="{C5A53205-18BD-495E-AF3C-521787BEEDEA}"/>
    <cellStyle name="Output 2 10 27 3" xfId="19270" xr:uid="{7343AE63-B106-425C-9C6B-09D98B8A43A8}"/>
    <cellStyle name="Output 2 10 27 4" xfId="21944" xr:uid="{6FCA755A-2AB7-4013-B1A1-B2E6567A4C7D}"/>
    <cellStyle name="Output 2 10 27 5" xfId="24767" xr:uid="{876B64E8-075B-4FE0-BFC6-CD81BE07A563}"/>
    <cellStyle name="Output 2 10 27 6" xfId="27335" xr:uid="{17637FD9-C2DA-443E-9A4A-02B29E1C475C}"/>
    <cellStyle name="Output 2 10 27 7" xfId="29882" xr:uid="{7622A118-61E6-4668-AAD7-C88C0DF8F47B}"/>
    <cellStyle name="Output 2 10 27 8" xfId="32396" xr:uid="{EE19113A-C0C6-46BF-81A1-7B3821E7E1C9}"/>
    <cellStyle name="Output 2 10 27 9" xfId="34796" xr:uid="{A3528EAB-684C-4219-B100-CF90ED4C620F}"/>
    <cellStyle name="Output 2 10 28" xfId="14001" xr:uid="{F8C7A37A-8886-455A-82BE-71AEBD069A14}"/>
    <cellStyle name="Output 2 10 28 10" xfId="37724" xr:uid="{E013DDF5-5408-428D-9D3F-E15A67F36197}"/>
    <cellStyle name="Output 2 10 28 11" xfId="40217" xr:uid="{AF8F93F1-D798-4EAA-BFE5-8D51C6B25E22}"/>
    <cellStyle name="Output 2 10 28 12" xfId="42864" xr:uid="{85DDF3D2-48E9-4C39-8C06-0FB99F290F7C}"/>
    <cellStyle name="Output 2 10 28 2" xfId="17022" xr:uid="{B978CF37-6515-41DC-AFCA-4EC7391F0744}"/>
    <cellStyle name="Output 2 10 28 3" xfId="19762" xr:uid="{614EA8EF-6AB2-4F46-B4C0-15DD9502D0CC}"/>
    <cellStyle name="Output 2 10 28 4" xfId="22436" xr:uid="{E41E690D-DFEE-40AE-94CE-777430F46BE2}"/>
    <cellStyle name="Output 2 10 28 5" xfId="25259" xr:uid="{24510332-3FE3-4F81-9A3E-D9A596A6723A}"/>
    <cellStyle name="Output 2 10 28 6" xfId="27827" xr:uid="{EE9AF66B-35DD-4B54-BEA6-ABE486817C27}"/>
    <cellStyle name="Output 2 10 28 7" xfId="30374" xr:uid="{BFC9B3E3-6AA9-46F8-A102-E621505B7059}"/>
    <cellStyle name="Output 2 10 28 8" xfId="32888" xr:uid="{DA9C2430-9759-49CC-8630-BB2610EB5808}"/>
    <cellStyle name="Output 2 10 28 9" xfId="35288" xr:uid="{4A0670F6-82C0-4BF7-83A3-DFB8ADABA194}"/>
    <cellStyle name="Output 2 10 29" xfId="14029" xr:uid="{0616C7BF-AA28-4B48-B4D9-326AF75717A0}"/>
    <cellStyle name="Output 2 10 29 10" xfId="37752" xr:uid="{859B28BA-933C-4B43-847F-5A158C5C6A95}"/>
    <cellStyle name="Output 2 10 29 11" xfId="40245" xr:uid="{F107CB58-29B7-47DF-A2FA-EB5782583598}"/>
    <cellStyle name="Output 2 10 29 12" xfId="42892" xr:uid="{EE249EDC-0E10-445F-B84B-68068D16AC02}"/>
    <cellStyle name="Output 2 10 29 2" xfId="17050" xr:uid="{6F85283C-54DA-4A92-9C18-E9460156A5B9}"/>
    <cellStyle name="Output 2 10 29 3" xfId="19790" xr:uid="{68F4CD61-E84C-4585-A4EA-7DBD4E533A0B}"/>
    <cellStyle name="Output 2 10 29 4" xfId="22464" xr:uid="{15D6D970-2ACD-4732-B810-A6892A6A025D}"/>
    <cellStyle name="Output 2 10 29 5" xfId="25287" xr:uid="{0E171EAD-3269-429B-8F6A-6E9A463E6DA7}"/>
    <cellStyle name="Output 2 10 29 6" xfId="27855" xr:uid="{583751FB-F60E-4300-85D8-4A686DBA2A9F}"/>
    <cellStyle name="Output 2 10 29 7" xfId="30402" xr:uid="{8054A6AA-C9C4-4C49-A0DF-4D486D8DED3D}"/>
    <cellStyle name="Output 2 10 29 8" xfId="32916" xr:uid="{F029FFDC-5706-45B6-BCCA-EEF84BE61AAE}"/>
    <cellStyle name="Output 2 10 29 9" xfId="35316" xr:uid="{0AC1FE81-2D99-4769-BD20-C199086859B8}"/>
    <cellStyle name="Output 2 10 3" xfId="11794" xr:uid="{DCA823CA-BFCE-4D60-841A-021972BD2BA9}"/>
    <cellStyle name="Output 2 10 3 10" xfId="35728" xr:uid="{6AF080EF-D542-48FF-AF02-927378231C7B}"/>
    <cellStyle name="Output 2 10 3 11" xfId="38170" xr:uid="{C876567D-0AC9-49FE-97DB-7BFD86563045}"/>
    <cellStyle name="Output 2 10 3 12" xfId="40766" xr:uid="{D104960D-72E8-45DD-B280-C1866BF6C347}"/>
    <cellStyle name="Output 2 10 3 2" xfId="14847" xr:uid="{25E5658E-7D2D-4C63-95F9-F76EB5AF87F4}"/>
    <cellStyle name="Output 2 10 3 3" xfId="17621" xr:uid="{E37FB4C3-C92E-4789-A2EE-1584B23865FC}"/>
    <cellStyle name="Output 2 10 3 4" xfId="20244" xr:uid="{1FEFEEF4-CA68-4DF8-B5D8-FFF89C31B1AF}"/>
    <cellStyle name="Output 2 10 3 5" xfId="23103" xr:uid="{2F174C0A-7ECA-40F0-A4C2-B1A77EC36105}"/>
    <cellStyle name="Output 2 10 3 6" xfId="25662" xr:uid="{B448EEEF-5527-45BB-A4C4-07B82B2DEB94}"/>
    <cellStyle name="Output 2 10 3 7" xfId="28263" xr:uid="{8EBD1C94-E0FA-4677-836A-B05A806F078F}"/>
    <cellStyle name="Output 2 10 3 8" xfId="30938" xr:uid="{797488DF-FF9F-4C91-818E-55CB816B4915}"/>
    <cellStyle name="Output 2 10 3 9" xfId="33337" xr:uid="{5ED73836-24CA-4ED5-9B33-532387D86F7A}"/>
    <cellStyle name="Output 2 10 30" xfId="14057" xr:uid="{3E557D68-495D-4E0D-B5B0-01ABE220EC88}"/>
    <cellStyle name="Output 2 10 30 10" xfId="37780" xr:uid="{C1604AC3-0322-4A30-8CC7-E056C98A515C}"/>
    <cellStyle name="Output 2 10 30 11" xfId="40273" xr:uid="{1719C233-4513-4357-BA8A-28284EA55FEF}"/>
    <cellStyle name="Output 2 10 30 12" xfId="42920" xr:uid="{B422BD3D-F90F-4543-A029-FE5D06130F77}"/>
    <cellStyle name="Output 2 10 30 2" xfId="17078" xr:uid="{CA72E496-C0E8-4C20-90C4-D82E36248521}"/>
    <cellStyle name="Output 2 10 30 3" xfId="19818" xr:uid="{BE035A73-B1D5-4EDA-843D-BC8148B378BF}"/>
    <cellStyle name="Output 2 10 30 4" xfId="22492" xr:uid="{BE9139A1-803E-42AF-A6A9-58FD67D4927F}"/>
    <cellStyle name="Output 2 10 30 5" xfId="25315" xr:uid="{31A377BD-C53E-45EC-AC53-D307FCC07900}"/>
    <cellStyle name="Output 2 10 30 6" xfId="27883" xr:uid="{77639D9D-1859-42E3-A43E-CB50B2AF727B}"/>
    <cellStyle name="Output 2 10 30 7" xfId="30430" xr:uid="{D55E8605-901D-4CA0-808A-CB15CDA5B70A}"/>
    <cellStyle name="Output 2 10 30 8" xfId="32944" xr:uid="{919E9A79-5E7D-4703-8F0F-F4D53B509254}"/>
    <cellStyle name="Output 2 10 30 9" xfId="35344" xr:uid="{4A8719A7-AEEF-421C-BCD7-2390D5CF44F3}"/>
    <cellStyle name="Output 2 10 31" xfId="13688" xr:uid="{BD64C57C-5E17-4BF7-A287-0060260C8D2D}"/>
    <cellStyle name="Output 2 10 31 10" xfId="37411" xr:uid="{2D808B4D-51C9-4E0F-A831-458C80C1751D}"/>
    <cellStyle name="Output 2 10 31 11" xfId="39904" xr:uid="{7DDE98C5-3401-4867-8FE0-0028B24A9E25}"/>
    <cellStyle name="Output 2 10 31 12" xfId="42551" xr:uid="{3C2418CF-01C3-4DDF-9B6F-E798EC52220E}"/>
    <cellStyle name="Output 2 10 31 2" xfId="16709" xr:uid="{EFE4055F-A6DD-4242-B9DA-1B57EAF59B8F}"/>
    <cellStyle name="Output 2 10 31 3" xfId="19449" xr:uid="{CC501023-CEB5-4494-95DA-062D9D622D22}"/>
    <cellStyle name="Output 2 10 31 4" xfId="22123" xr:uid="{A79D7BBC-C9AE-4726-8E01-640F4E5EDA8E}"/>
    <cellStyle name="Output 2 10 31 5" xfId="24946" xr:uid="{0D2F7580-7621-48FE-AB3F-395BEED12477}"/>
    <cellStyle name="Output 2 10 31 6" xfId="27514" xr:uid="{0F4005F4-D493-48F1-9104-1A9FF61CD958}"/>
    <cellStyle name="Output 2 10 31 7" xfId="30061" xr:uid="{29A0C3A4-F4E4-4007-A0D1-3FFD5618ED22}"/>
    <cellStyle name="Output 2 10 31 8" xfId="32575" xr:uid="{9BF018A5-5C8E-4EB0-B701-3CB00D50BD73}"/>
    <cellStyle name="Output 2 10 31 9" xfId="34975" xr:uid="{8A092C59-F8CE-4376-A8AF-B96B2048EF70}"/>
    <cellStyle name="Output 2 10 32" xfId="14123" xr:uid="{E2F1339C-FAD7-4E82-A6E1-B66DDA128E86}"/>
    <cellStyle name="Output 2 10 32 10" xfId="37846" xr:uid="{E6D72FDD-EBFA-49B9-A763-3B407319EC6D}"/>
    <cellStyle name="Output 2 10 32 11" xfId="40339" xr:uid="{43DF00FA-0946-43ED-BE60-C3E3D3CD5684}"/>
    <cellStyle name="Output 2 10 32 12" xfId="42986" xr:uid="{7110F95A-3E3D-47D9-93F1-B30C60575795}"/>
    <cellStyle name="Output 2 10 32 2" xfId="17144" xr:uid="{1FAD41B6-5FD5-4438-8EDB-2ACD137E27C6}"/>
    <cellStyle name="Output 2 10 32 3" xfId="19884" xr:uid="{538B2BE6-0574-4E91-A450-9361D97D31C1}"/>
    <cellStyle name="Output 2 10 32 4" xfId="22558" xr:uid="{99A510B4-076C-4F6B-B7C0-0C3BF28BD1B7}"/>
    <cellStyle name="Output 2 10 32 5" xfId="25381" xr:uid="{CFC06AAE-3BCF-48F0-9336-8F64FDADA57C}"/>
    <cellStyle name="Output 2 10 32 6" xfId="27949" xr:uid="{DB4391DE-0EA2-4B9C-8706-95A04E15E74A}"/>
    <cellStyle name="Output 2 10 32 7" xfId="30496" xr:uid="{99E4891E-AEC0-486E-96A7-83C0E74C5A01}"/>
    <cellStyle name="Output 2 10 32 8" xfId="33010" xr:uid="{6981CE55-4487-4C29-837C-79AF56154F91}"/>
    <cellStyle name="Output 2 10 32 9" xfId="35410" xr:uid="{F40D2BCC-7E32-43B7-A401-1DA268C58FD4}"/>
    <cellStyle name="Output 2 10 33" xfId="14149" xr:uid="{540C98D7-B6FF-4BA1-95D8-E2770B955BC3}"/>
    <cellStyle name="Output 2 10 33 10" xfId="37872" xr:uid="{9EC913A4-A538-42A8-95B4-E3D34269894E}"/>
    <cellStyle name="Output 2 10 33 11" xfId="40365" xr:uid="{12A434E4-5294-43D9-8621-1A0918666D1F}"/>
    <cellStyle name="Output 2 10 33 12" xfId="43012" xr:uid="{181E162E-259F-4FE1-B49D-C5A83BCB679D}"/>
    <cellStyle name="Output 2 10 33 2" xfId="17170" xr:uid="{25C84771-C65E-4525-8389-E1528B38AC10}"/>
    <cellStyle name="Output 2 10 33 3" xfId="19910" xr:uid="{9A983757-3490-4B90-8310-E419D3090E9D}"/>
    <cellStyle name="Output 2 10 33 4" xfId="22584" xr:uid="{971FFBB1-1E56-47CB-A3F2-9B8C93EABE41}"/>
    <cellStyle name="Output 2 10 33 5" xfId="25407" xr:uid="{C03433CF-3627-4F31-9AD8-C64E3A6DE66B}"/>
    <cellStyle name="Output 2 10 33 6" xfId="27975" xr:uid="{67A2A255-5E71-474E-A38E-20B457BF2FA8}"/>
    <cellStyle name="Output 2 10 33 7" xfId="30522" xr:uid="{302FD1AF-0BCD-4B35-BC0F-BAB6F9DCB84E}"/>
    <cellStyle name="Output 2 10 33 8" xfId="33036" xr:uid="{4A91F20C-0D2B-4376-9B86-BCA2BCD10E9D}"/>
    <cellStyle name="Output 2 10 33 9" xfId="35436" xr:uid="{AFED28CC-C406-4F75-865E-C66CB0FE7464}"/>
    <cellStyle name="Output 2 10 34" xfId="14174" xr:uid="{5FBF84E0-6A09-4EC6-9882-B7B44262ED9F}"/>
    <cellStyle name="Output 2 10 34 10" xfId="37897" xr:uid="{87D30F27-B6EB-4737-9DE0-BBC4A3ABC309}"/>
    <cellStyle name="Output 2 10 34 11" xfId="40390" xr:uid="{EE2D9907-9C40-4B07-B5F7-B27286477C4F}"/>
    <cellStyle name="Output 2 10 34 12" xfId="43037" xr:uid="{A8F6D456-0B2C-4B9D-9DB8-CE0C07DC705F}"/>
    <cellStyle name="Output 2 10 34 2" xfId="17195" xr:uid="{0EC6830C-A064-4C9B-81B6-36EEC84E409A}"/>
    <cellStyle name="Output 2 10 34 3" xfId="19935" xr:uid="{51E745F8-C250-404F-85AD-4A4393E680BE}"/>
    <cellStyle name="Output 2 10 34 4" xfId="22609" xr:uid="{2B1D0039-D19A-4A9E-9B24-45225CB0ADDC}"/>
    <cellStyle name="Output 2 10 34 5" xfId="25432" xr:uid="{91AF4282-71CF-446D-925E-64F396A7ECF9}"/>
    <cellStyle name="Output 2 10 34 6" xfId="28000" xr:uid="{EE543CAD-F85A-45F5-B039-1FFBA70FCB17}"/>
    <cellStyle name="Output 2 10 34 7" xfId="30547" xr:uid="{94EF687F-77CA-46C0-A862-B6796C4E998F}"/>
    <cellStyle name="Output 2 10 34 8" xfId="33061" xr:uid="{3E6EB194-CC9D-4376-AF76-2A70B1237C37}"/>
    <cellStyle name="Output 2 10 34 9" xfId="35461" xr:uid="{5FABDB31-D3B9-4B1D-ABA6-5A248F75C6B3}"/>
    <cellStyle name="Output 2 10 35" xfId="14195" xr:uid="{DA0412FF-27F1-4365-840C-3813AB8269CE}"/>
    <cellStyle name="Output 2 10 35 10" xfId="37918" xr:uid="{DDE1BB40-9F7A-4AF7-99DC-9E12B8E4D64A}"/>
    <cellStyle name="Output 2 10 35 11" xfId="40411" xr:uid="{08FAD3D8-C63D-40E1-A709-A3E16B75902B}"/>
    <cellStyle name="Output 2 10 35 12" xfId="43058" xr:uid="{D32EC4EC-586F-4B33-AEA0-4E1E776F651F}"/>
    <cellStyle name="Output 2 10 35 2" xfId="17216" xr:uid="{5178C79F-9458-4ECD-90EA-DAC51DBF5263}"/>
    <cellStyle name="Output 2 10 35 3" xfId="19956" xr:uid="{2F61172C-A8BB-4D74-8DCD-BB9B1F01A450}"/>
    <cellStyle name="Output 2 10 35 4" xfId="22630" xr:uid="{04E8D250-6A03-4D10-98A7-443C95736201}"/>
    <cellStyle name="Output 2 10 35 5" xfId="25453" xr:uid="{2F1CA506-F5BC-463D-B92B-81D36094377A}"/>
    <cellStyle name="Output 2 10 35 6" xfId="28021" xr:uid="{A49D4E72-F534-4D9D-B95B-AAE2B62BF6DD}"/>
    <cellStyle name="Output 2 10 35 7" xfId="30568" xr:uid="{3FB64DA9-724A-454D-9D6D-8FFF75C65BE0}"/>
    <cellStyle name="Output 2 10 35 8" xfId="33082" xr:uid="{CAE5707A-BD2C-4DF6-B88F-C3146A84B83A}"/>
    <cellStyle name="Output 2 10 35 9" xfId="35482" xr:uid="{B270B573-A0BC-45FF-B816-66CD3E9CA264}"/>
    <cellStyle name="Output 2 10 36" xfId="14258" xr:uid="{C81662A3-43C8-4367-A675-3F36A388ADA6}"/>
    <cellStyle name="Output 2 10 36 10" xfId="37970" xr:uid="{E70EADD5-9089-48F7-B92F-B13E10CCFB2A}"/>
    <cellStyle name="Output 2 10 36 11" xfId="40462" xr:uid="{BA11F7BE-BEEC-47E2-B082-530FBD094763}"/>
    <cellStyle name="Output 2 10 36 12" xfId="43110" xr:uid="{E7AB0730-AE36-417B-AEA9-5DE290B75E82}"/>
    <cellStyle name="Output 2 10 36 2" xfId="17279" xr:uid="{0880AE9D-D8C5-42B7-877B-BD4AE7647BC7}"/>
    <cellStyle name="Output 2 10 36 3" xfId="20018" xr:uid="{7661B8B9-5601-44C4-A996-1E89D1098636}"/>
    <cellStyle name="Output 2 10 36 4" xfId="22691" xr:uid="{0D29EA9C-CAD2-48C9-9C44-FB19EBE33776}"/>
    <cellStyle name="Output 2 10 36 5" xfId="25505" xr:uid="{C46EA0BA-5C9C-4B4F-9D3B-D960AFC195FB}"/>
    <cellStyle name="Output 2 10 36 6" xfId="28074" xr:uid="{1F090C58-3A7B-40CA-B27C-29CA445A4CC9}"/>
    <cellStyle name="Output 2 10 36 7" xfId="30620" xr:uid="{6F74051D-9593-4173-9CC1-BFF6A87D171D}"/>
    <cellStyle name="Output 2 10 36 8" xfId="33134" xr:uid="{C9CECBE1-2890-4E6D-9A2E-95A1BB14DD4F}"/>
    <cellStyle name="Output 2 10 36 9" xfId="35533" xr:uid="{ADCAF0EA-4B7A-4EAB-9B08-7A2BB180D6B5}"/>
    <cellStyle name="Output 2 10 4" xfId="11823" xr:uid="{590883F5-2370-4675-9EB4-8AEAB80F84AD}"/>
    <cellStyle name="Output 2 10 4 10" xfId="35757" xr:uid="{B87EE9A4-64EB-4C79-9D6D-04B40B6EBE3F}"/>
    <cellStyle name="Output 2 10 4 11" xfId="38199" xr:uid="{87C60402-B22C-4D4F-8CD5-79B2D6E4CBD6}"/>
    <cellStyle name="Output 2 10 4 12" xfId="40795" xr:uid="{4E3F92BC-28CB-41FF-AEFB-460FC0807A98}"/>
    <cellStyle name="Output 2 10 4 2" xfId="14876" xr:uid="{4DF23268-7049-432E-AA09-98A224FD5E76}"/>
    <cellStyle name="Output 2 10 4 3" xfId="17650" xr:uid="{F5453869-4576-44C0-B52A-C9B8100042D8}"/>
    <cellStyle name="Output 2 10 4 4" xfId="20273" xr:uid="{FE1A6CDC-8165-4B2F-92A6-6F99557A7E89}"/>
    <cellStyle name="Output 2 10 4 5" xfId="23132" xr:uid="{B82C7E67-C0B6-49B2-9BD6-452728E7A737}"/>
    <cellStyle name="Output 2 10 4 6" xfId="25691" xr:uid="{0D8C3A4D-9551-495E-AEEF-E2E2E2D73D40}"/>
    <cellStyle name="Output 2 10 4 7" xfId="28292" xr:uid="{9CB71115-98FA-41DC-B08A-41A1D1E65B0D}"/>
    <cellStyle name="Output 2 10 4 8" xfId="30967" xr:uid="{98E0976C-9AE8-4452-95E4-4AA90FC660A6}"/>
    <cellStyle name="Output 2 10 4 9" xfId="33366" xr:uid="{694263EF-8797-45BF-A6D9-CB643DD7034F}"/>
    <cellStyle name="Output 2 10 5" xfId="11855" xr:uid="{BE41361B-CCAC-4BD4-A14F-4917C97C44D8}"/>
    <cellStyle name="Output 2 10 5 10" xfId="35787" xr:uid="{F2B2EA64-9A04-4D1A-B82E-63617038A489}"/>
    <cellStyle name="Output 2 10 5 11" xfId="38229" xr:uid="{2DDB7191-2BD3-4D78-9F74-1880AF4B45C8}"/>
    <cellStyle name="Output 2 10 5 12" xfId="40825" xr:uid="{F23CF9D6-819C-42EA-AF19-7585EF28360A}"/>
    <cellStyle name="Output 2 10 5 2" xfId="14908" xr:uid="{3712E02B-AF8B-4CCB-A78F-847A181C4D09}"/>
    <cellStyle name="Output 2 10 5 3" xfId="17681" xr:uid="{B4F1B4E4-8455-4A54-930E-8222EE41EA4D}"/>
    <cellStyle name="Output 2 10 5 4" xfId="20304" xr:uid="{F854AD16-FF10-4785-A56E-074BE38AD60B}"/>
    <cellStyle name="Output 2 10 5 5" xfId="23164" xr:uid="{7E2D48E9-B1FA-4ED0-B40D-33C9E83CA8D6}"/>
    <cellStyle name="Output 2 10 5 6" xfId="25721" xr:uid="{AA69F414-3353-408D-BE53-203B5D84EF92}"/>
    <cellStyle name="Output 2 10 5 7" xfId="28322" xr:uid="{9DDDC0AA-C738-4CB9-A240-3EA49B5744BE}"/>
    <cellStyle name="Output 2 10 5 8" xfId="30997" xr:uid="{2274FDA4-600D-4F64-9DED-53B19C95BFDF}"/>
    <cellStyle name="Output 2 10 5 9" xfId="33396" xr:uid="{FD3B2626-E342-407F-9893-3AF768A2113F}"/>
    <cellStyle name="Output 2 10 6" xfId="11716" xr:uid="{F58C7551-044B-415D-A7B0-519B1A87D6FB}"/>
    <cellStyle name="Output 2 10 6 10" xfId="35662" xr:uid="{71F8113A-F44A-4973-94E2-9204BE68FBF3}"/>
    <cellStyle name="Output 2 10 6 11" xfId="38096" xr:uid="{EC84FC16-3976-4F86-ABCF-42591B52B356}"/>
    <cellStyle name="Output 2 10 6 12" xfId="40688" xr:uid="{864588BE-92BA-444F-AC36-6B87E7B1516C}"/>
    <cellStyle name="Output 2 10 6 2" xfId="14769" xr:uid="{157A0685-CCF8-4A1D-9F90-4A4DA8607620}"/>
    <cellStyle name="Output 2 10 6 3" xfId="17543" xr:uid="{26AD06DB-9769-494F-9DA4-D80FCC6865DE}"/>
    <cellStyle name="Output 2 10 6 4" xfId="20166" xr:uid="{1E28C095-8CFB-4FD9-8044-58AA4081E776}"/>
    <cellStyle name="Output 2 10 6 5" xfId="23026" xr:uid="{497D9D4B-C6BB-4F2A-B932-CCE74F4A0C20}"/>
    <cellStyle name="Output 2 10 6 6" xfId="25584" xr:uid="{81720C9D-0A98-459E-B478-17A80B07C3AF}"/>
    <cellStyle name="Output 2 10 6 7" xfId="28189" xr:uid="{DB7B3EDD-E2C3-42FE-BD34-23CFD9D43197}"/>
    <cellStyle name="Output 2 10 6 8" xfId="30860" xr:uid="{A6E49B1C-E847-416E-BCE0-28190C144837}"/>
    <cellStyle name="Output 2 10 6 9" xfId="33259" xr:uid="{B5D4A34A-2DC1-41F1-963A-0DBD6CFAD7F8}"/>
    <cellStyle name="Output 2 10 7" xfId="11910" xr:uid="{AAB929BA-FD7D-4933-89C8-02E3C5B3CBB9}"/>
    <cellStyle name="Output 2 10 7 10" xfId="35842" xr:uid="{80D766CA-838E-4585-ADA1-5A12E32D6F23}"/>
    <cellStyle name="Output 2 10 7 11" xfId="38284" xr:uid="{F4199C7E-5885-4936-8926-50965C8AB603}"/>
    <cellStyle name="Output 2 10 7 12" xfId="40880" xr:uid="{B80EF31D-8C8A-4BCE-9BC4-82B9A5EF8384}"/>
    <cellStyle name="Output 2 10 7 2" xfId="14963" xr:uid="{AD9015B1-95C0-4862-BD88-A0ED7B9C909D}"/>
    <cellStyle name="Output 2 10 7 3" xfId="17736" xr:uid="{EC293D0D-338B-4EEC-B0B2-89F5941236A9}"/>
    <cellStyle name="Output 2 10 7 4" xfId="20359" xr:uid="{4184EB0F-B7D6-4E3D-BB97-4FE4810D9949}"/>
    <cellStyle name="Output 2 10 7 5" xfId="23219" xr:uid="{4DE87CBB-943D-4520-91D8-FE58BDAC6A7E}"/>
    <cellStyle name="Output 2 10 7 6" xfId="25776" xr:uid="{73E3D973-573D-4794-A18E-08DFBBA7F9B9}"/>
    <cellStyle name="Output 2 10 7 7" xfId="28377" xr:uid="{9F180A72-5A3E-4B6D-9D0B-7708C420E18F}"/>
    <cellStyle name="Output 2 10 7 8" xfId="31052" xr:uid="{99BA8447-1EE4-44A7-8F90-793A3B6F214C}"/>
    <cellStyle name="Output 2 10 7 9" xfId="33451" xr:uid="{4F0E6C75-CB12-4256-B881-54FDD34D1692}"/>
    <cellStyle name="Output 2 10 8" xfId="11930" xr:uid="{2E6B6CA5-896D-4507-9F8B-694FA6816837}"/>
    <cellStyle name="Output 2 10 8 10" xfId="35862" xr:uid="{4EA99FF9-7032-4491-ADD2-CD5FF1EEC492}"/>
    <cellStyle name="Output 2 10 8 11" xfId="38304" xr:uid="{2A89253B-4043-49B3-9741-D9DDCD49EAF2}"/>
    <cellStyle name="Output 2 10 8 12" xfId="40900" xr:uid="{537AEEE7-5337-44B8-9F8B-2CBAD02B452C}"/>
    <cellStyle name="Output 2 10 8 2" xfId="14983" xr:uid="{4840F64C-17B5-4863-8118-4CC181374220}"/>
    <cellStyle name="Output 2 10 8 3" xfId="17756" xr:uid="{35837DFD-E06D-4421-997B-7C741BB2DDA5}"/>
    <cellStyle name="Output 2 10 8 4" xfId="20379" xr:uid="{74DBA4B3-C9F5-4F79-9FA3-BEBC819AFBCD}"/>
    <cellStyle name="Output 2 10 8 5" xfId="23239" xr:uid="{CB1AF315-824E-42AD-985E-F93843BA1619}"/>
    <cellStyle name="Output 2 10 8 6" xfId="25796" xr:uid="{C4BB2B2B-0FDD-4566-A167-F857AAA2EFCE}"/>
    <cellStyle name="Output 2 10 8 7" xfId="28397" xr:uid="{54036D99-B30B-40A5-9FA0-DE9FD7249797}"/>
    <cellStyle name="Output 2 10 8 8" xfId="31072" xr:uid="{22586C18-46B4-453A-8872-B3C33413787D}"/>
    <cellStyle name="Output 2 10 8 9" xfId="33471" xr:uid="{5E811467-BACC-48A2-B00D-26E090D8A7F0}"/>
    <cellStyle name="Output 2 10 9" xfId="11977" xr:uid="{CB2828F7-BE74-4B13-A242-9AAC71C61E0D}"/>
    <cellStyle name="Output 2 10 9 10" xfId="35909" xr:uid="{F0244D33-C1AF-4367-BE6F-8A635EC4C2A1}"/>
    <cellStyle name="Output 2 10 9 11" xfId="38351" xr:uid="{D82C2B20-2225-4A07-A13F-41274B9B4AF8}"/>
    <cellStyle name="Output 2 10 9 12" xfId="40947" xr:uid="{DC37C1B4-79B8-43C7-9683-338539CB7540}"/>
    <cellStyle name="Output 2 10 9 2" xfId="15030" xr:uid="{665517A6-6D6B-4827-997A-4F7F0F59DB97}"/>
    <cellStyle name="Output 2 10 9 3" xfId="17803" xr:uid="{1E4997C6-15F8-4662-92A1-9DB5DEB5E6CA}"/>
    <cellStyle name="Output 2 10 9 4" xfId="20426" xr:uid="{18BBC56D-FBA1-412A-8AE7-73A18B9C7037}"/>
    <cellStyle name="Output 2 10 9 5" xfId="23286" xr:uid="{C13C9133-9154-4B51-9B08-E0456347F697}"/>
    <cellStyle name="Output 2 10 9 6" xfId="25843" xr:uid="{EC4113D9-65E4-441A-A8E0-C7D63DE03B49}"/>
    <cellStyle name="Output 2 10 9 7" xfId="28444" xr:uid="{ADF49190-D095-495D-A375-929D6EC6FE7D}"/>
    <cellStyle name="Output 2 10 9 8" xfId="31119" xr:uid="{B160CE83-9F9E-4EBE-9536-DE129A160FE1}"/>
    <cellStyle name="Output 2 10 9 9" xfId="33518" xr:uid="{CE36A2B8-54C1-4257-9AC4-2A35A3AA2D2D}"/>
    <cellStyle name="Output 2 11" xfId="11269" xr:uid="{62DD2FF0-D9E3-4ACA-A25D-D13CF7EE805F}"/>
    <cellStyle name="Output 2 11 10" xfId="22810" xr:uid="{692CCB55-9814-48C0-9663-2853A0FDCD24}"/>
    <cellStyle name="Output 2 11 11" xfId="26159" xr:uid="{3FBE95CE-80A8-43EA-BCCF-08D3D64FC6BE}"/>
    <cellStyle name="Output 2 11 2" xfId="14341" xr:uid="{F4ABC1C6-8587-4241-A43C-A33609356394}"/>
    <cellStyle name="Output 2 11 3" xfId="10440" xr:uid="{3E11D185-C711-4875-9012-18A3F9943B35}"/>
    <cellStyle name="Output 2 11 4" xfId="9892" xr:uid="{690CA41C-9F0F-4F31-8E9F-A1D7FF75028D}"/>
    <cellStyle name="Output 2 11 5" xfId="10685" xr:uid="{530AD12A-5F6C-4A3C-AE89-73388F3D364B}"/>
    <cellStyle name="Output 2 11 6" xfId="10472" xr:uid="{3EA61E0F-B08E-44A1-AAEC-4CE870539614}"/>
    <cellStyle name="Output 2 11 7" xfId="10221" xr:uid="{9AA34BF1-55C6-4699-9531-027C8D10508F}"/>
    <cellStyle name="Output 2 11 8" xfId="15682" xr:uid="{947DFCBC-5340-4D61-AC2D-AC412CB7561E}"/>
    <cellStyle name="Output 2 11 9" xfId="11003" xr:uid="{6AB7C862-27CF-4246-B0BD-8ADBD065CCF2}"/>
    <cellStyle name="Output 2 12" xfId="11788" xr:uid="{AAB072FE-E417-4B23-92C6-D74A8365C21D}"/>
    <cellStyle name="Output 2 12 10" xfId="35722" xr:uid="{8D5B69DA-3E76-4EDD-B2F4-8656761BA7BF}"/>
    <cellStyle name="Output 2 12 11" xfId="38164" xr:uid="{D85A17DE-A803-4C64-A8BD-E6EE21EC956D}"/>
    <cellStyle name="Output 2 12 12" xfId="40760" xr:uid="{5E0E3ABE-A2F9-4270-994D-E1DC0D9D5D54}"/>
    <cellStyle name="Output 2 12 2" xfId="14841" xr:uid="{0F0D825A-6855-42B7-9D2C-F3294344EA2D}"/>
    <cellStyle name="Output 2 12 3" xfId="17615" xr:uid="{606A8B72-B9C1-49F1-B5B4-BC1F994F82D5}"/>
    <cellStyle name="Output 2 12 4" xfId="20238" xr:uid="{8445055B-A1E4-4149-85FC-D03BDBBE8FC4}"/>
    <cellStyle name="Output 2 12 5" xfId="23097" xr:uid="{D79A7824-D275-4985-AA61-9E1A1E0A2C24}"/>
    <cellStyle name="Output 2 12 6" xfId="25656" xr:uid="{A5FDEDEA-F352-4D42-B631-2AF9C9BFE0EA}"/>
    <cellStyle name="Output 2 12 7" xfId="28257" xr:uid="{3CF62A8C-FE76-46D0-96B5-A847193AD026}"/>
    <cellStyle name="Output 2 12 8" xfId="30932" xr:uid="{FC1DA367-12FF-47C6-A115-F35969FA5839}"/>
    <cellStyle name="Output 2 12 9" xfId="33331" xr:uid="{B46DA5DE-6CE2-4DA0-8633-DE1355EC3A02}"/>
    <cellStyle name="Output 2 13" xfId="11894" xr:uid="{621C4DA6-A7B9-4A79-8296-3159A12C417A}"/>
    <cellStyle name="Output 2 13 10" xfId="35826" xr:uid="{5F7FD214-EFF5-4114-9A4C-B9C7AC47E699}"/>
    <cellStyle name="Output 2 13 11" xfId="38268" xr:uid="{7FDF18FF-F29E-4AD7-9D85-22262717628B}"/>
    <cellStyle name="Output 2 13 12" xfId="40864" xr:uid="{CD193262-7FE1-46FF-BEC4-022CD3F90648}"/>
    <cellStyle name="Output 2 13 2" xfId="14947" xr:uid="{D1B2CE31-71D3-4AE2-94B5-7979F7B48221}"/>
    <cellStyle name="Output 2 13 3" xfId="17720" xr:uid="{473781F7-0C98-4BF9-9AD8-0DF67045FEB6}"/>
    <cellStyle name="Output 2 13 4" xfId="20343" xr:uid="{ADEAF6E9-5812-43D1-87FF-9CE9BBBD8256}"/>
    <cellStyle name="Output 2 13 5" xfId="23203" xr:uid="{85586032-2670-4A02-9D2E-FB9D015F7283}"/>
    <cellStyle name="Output 2 13 6" xfId="25760" xr:uid="{A3A77F45-B68E-42BA-B586-E713DE06172D}"/>
    <cellStyle name="Output 2 13 7" xfId="28361" xr:uid="{4E68E6BF-7C54-4AAB-8A05-D62DCB3BF346}"/>
    <cellStyle name="Output 2 13 8" xfId="31036" xr:uid="{B2281611-FD3B-464F-8BAD-1766D2C8BCAE}"/>
    <cellStyle name="Output 2 13 9" xfId="33435" xr:uid="{221A2466-2493-4A26-BA62-68A9733AED59}"/>
    <cellStyle name="Output 2 14" xfId="11969" xr:uid="{19DC96AA-0AC8-4279-96BC-F1457BC6C946}"/>
    <cellStyle name="Output 2 14 10" xfId="35901" xr:uid="{5E3D3307-A8E5-4C1A-BB32-19D219B4C087}"/>
    <cellStyle name="Output 2 14 11" xfId="38343" xr:uid="{31A13D8E-B499-45C0-8E04-71616ABBE57E}"/>
    <cellStyle name="Output 2 14 12" xfId="40939" xr:uid="{7AD2B4F1-D3F5-41F9-8E5A-9163B3B5E50C}"/>
    <cellStyle name="Output 2 14 2" xfId="15022" xr:uid="{F04EFA55-AE5D-4FAD-A34D-E840934210A6}"/>
    <cellStyle name="Output 2 14 3" xfId="17795" xr:uid="{EBD9072C-F191-4FCF-A5EA-8D46FF924453}"/>
    <cellStyle name="Output 2 14 4" xfId="20418" xr:uid="{436EC170-AEE3-4A76-8354-89649FA56EC0}"/>
    <cellStyle name="Output 2 14 5" xfId="23278" xr:uid="{8C8515BC-DC3F-458F-955A-6984FC3A9A06}"/>
    <cellStyle name="Output 2 14 6" xfId="25835" xr:uid="{6F0C163C-211A-4326-9190-03175C73B1C1}"/>
    <cellStyle name="Output 2 14 7" xfId="28436" xr:uid="{68B8948F-FB2F-4231-854E-817192AAB43C}"/>
    <cellStyle name="Output 2 14 8" xfId="31111" xr:uid="{027E5BFB-A032-462A-844D-CB82BA1E5DA8}"/>
    <cellStyle name="Output 2 14 9" xfId="33510" xr:uid="{3C48333D-328C-41B4-A7DB-5A19CF8B2DA5}"/>
    <cellStyle name="Output 2 15" xfId="13284" xr:uid="{3387466E-8480-4437-B60C-9DD704034D50}"/>
    <cellStyle name="Output 2 15 10" xfId="37009" xr:uid="{CBCD5312-EBC5-4AB6-BB90-5475BD1CF692}"/>
    <cellStyle name="Output 2 15 11" xfId="39501" xr:uid="{E4C36B8C-7368-45A3-9F53-CFD3366EA741}"/>
    <cellStyle name="Output 2 15 12" xfId="42148" xr:uid="{20EB3B89-5182-4C8A-B7D2-1D69CE5FBCFA}"/>
    <cellStyle name="Output 2 15 2" xfId="16305" xr:uid="{174EE04B-E7E1-43F1-9C13-7756B8759A55}"/>
    <cellStyle name="Output 2 15 3" xfId="19046" xr:uid="{1CA8E388-5F4E-49C8-B67D-D02FDD9449C3}"/>
    <cellStyle name="Output 2 15 4" xfId="21719" xr:uid="{78DB6C69-32E2-4D8D-8FBE-E9090030A7AA}"/>
    <cellStyle name="Output 2 15 5" xfId="24542" xr:uid="{73173772-86A2-4862-88FF-39F384D48E7C}"/>
    <cellStyle name="Output 2 15 6" xfId="27110" xr:uid="{4D548A74-58C2-40E5-97FB-735ECDEBB941}"/>
    <cellStyle name="Output 2 15 7" xfId="29657" xr:uid="{C30C3942-56F2-43DA-8BA7-29A2D7BA8CE8}"/>
    <cellStyle name="Output 2 15 8" xfId="32172" xr:uid="{49B9D01B-8F94-49F3-98A5-6F1EA7699491}"/>
    <cellStyle name="Output 2 15 9" xfId="34571" xr:uid="{8CAE1A22-A8F2-4859-95BD-04FE620FBFA8}"/>
    <cellStyle name="Output 2 16" xfId="13352" xr:uid="{0471110D-5418-46DE-B319-5D33F70EFEA1}"/>
    <cellStyle name="Output 2 16 10" xfId="37075" xr:uid="{30C3E8E5-78DB-4685-87FD-02D889B8694B}"/>
    <cellStyle name="Output 2 16 11" xfId="39568" xr:uid="{9AC268F0-7BFD-43F0-B47E-FF440AAB30A3}"/>
    <cellStyle name="Output 2 16 12" xfId="42215" xr:uid="{9FEB666B-6E46-45B0-A7C5-7E8B6067BFC4}"/>
    <cellStyle name="Output 2 16 2" xfId="16373" xr:uid="{E3D738FE-00D8-4885-AADB-17F580BC93DD}"/>
    <cellStyle name="Output 2 16 3" xfId="19113" xr:uid="{86A07547-3408-49C8-B697-583C5124AE01}"/>
    <cellStyle name="Output 2 16 4" xfId="21787" xr:uid="{FB951DEA-8295-46DA-8021-F1FB18F65067}"/>
    <cellStyle name="Output 2 16 5" xfId="24610" xr:uid="{747E2310-AE6F-48D5-ADE5-C638AE71AEA6}"/>
    <cellStyle name="Output 2 16 6" xfId="27178" xr:uid="{4F4D8A8C-68B1-476F-96DE-6C2587AC8FF8}"/>
    <cellStyle name="Output 2 16 7" xfId="29725" xr:uid="{11EAC30F-8923-4633-B045-8D1846522CB6}"/>
    <cellStyle name="Output 2 16 8" xfId="32239" xr:uid="{9AEB34B3-C4DD-4B10-BBB3-30FFEAF807C8}"/>
    <cellStyle name="Output 2 16 9" xfId="34639" xr:uid="{BDB895E7-ECEB-412B-8EED-1BA0D57D12B1}"/>
    <cellStyle name="Output 2 17" xfId="13433" xr:uid="{42CF32C5-5857-4B0D-8AB3-A1DB2BC13847}"/>
    <cellStyle name="Output 2 17 10" xfId="37156" xr:uid="{27A7A2D8-FB77-4A10-A86A-403B011DC8B8}"/>
    <cellStyle name="Output 2 17 11" xfId="39649" xr:uid="{6B983673-4799-4C8A-A60B-C02803946968}"/>
    <cellStyle name="Output 2 17 12" xfId="42296" xr:uid="{FA993FD1-76D9-4380-AAD4-9D902E0ACA70}"/>
    <cellStyle name="Output 2 17 2" xfId="16454" xr:uid="{35E06BDB-B5AB-4A1E-BEA0-F5BD9B74901C}"/>
    <cellStyle name="Output 2 17 3" xfId="19194" xr:uid="{4D16360E-5265-4435-A1BB-DC91D77DFA1C}"/>
    <cellStyle name="Output 2 17 4" xfId="21868" xr:uid="{9055EFF1-BE16-44C8-A3D2-EF7DF203763B}"/>
    <cellStyle name="Output 2 17 5" xfId="24691" xr:uid="{E5FF59F3-F0E4-466C-A2F5-6C77CC870460}"/>
    <cellStyle name="Output 2 17 6" xfId="27259" xr:uid="{A4CDBB96-D0A3-411D-BF78-95EC170AA056}"/>
    <cellStyle name="Output 2 17 7" xfId="29806" xr:uid="{01BD1E89-7703-44DC-8D86-3241E0226066}"/>
    <cellStyle name="Output 2 17 8" xfId="32320" xr:uid="{B3079E2B-A8BB-4AB6-A356-3A9EB9740A9F}"/>
    <cellStyle name="Output 2 17 9" xfId="34720" xr:uid="{5E4B0700-140C-4F38-84B1-C7EB5CDF9969}"/>
    <cellStyle name="Output 2 18" xfId="13497" xr:uid="{5D3AF457-BE5E-4DAF-BD85-42A88B4E20A0}"/>
    <cellStyle name="Output 2 18 10" xfId="37220" xr:uid="{7CAB984E-2A3E-4ABD-95E1-F2FBAF96036F}"/>
    <cellStyle name="Output 2 18 11" xfId="39713" xr:uid="{DF70F672-59CE-4437-843F-ACE01D8DA303}"/>
    <cellStyle name="Output 2 18 12" xfId="42360" xr:uid="{B679A661-1B11-40D3-9F65-A2F4929F1100}"/>
    <cellStyle name="Output 2 18 2" xfId="16518" xr:uid="{465F28B5-36A2-4E30-8943-30899A769F39}"/>
    <cellStyle name="Output 2 18 3" xfId="19258" xr:uid="{EFF6C6AE-5ACA-491C-B883-AA9F76D793F9}"/>
    <cellStyle name="Output 2 18 4" xfId="21932" xr:uid="{01D3003A-3862-4212-A02C-25DBBCC9114E}"/>
    <cellStyle name="Output 2 18 5" xfId="24755" xr:uid="{6A949666-EC35-4BFF-A83A-116D5BE35C7F}"/>
    <cellStyle name="Output 2 18 6" xfId="27323" xr:uid="{0038961A-EDB1-4662-B965-862FD0DA2C68}"/>
    <cellStyle name="Output 2 18 7" xfId="29870" xr:uid="{AFE11BE6-86C5-4BB1-9A83-C387F8F66D94}"/>
    <cellStyle name="Output 2 18 8" xfId="32384" xr:uid="{3C6D6652-4658-4AC2-8797-D11BAAC239D1}"/>
    <cellStyle name="Output 2 18 9" xfId="34784" xr:uid="{DFC257F1-8A82-41F8-95C4-FD1BCD5DA6BF}"/>
    <cellStyle name="Output 2 19" xfId="13623" xr:uid="{BA5A9AD5-0CFF-464D-885E-EED603BB299F}"/>
    <cellStyle name="Output 2 19 10" xfId="37346" xr:uid="{63094D44-9084-4FFB-8634-02E982140981}"/>
    <cellStyle name="Output 2 19 11" xfId="39839" xr:uid="{9E77DD5D-9E01-4871-A600-336D1E05E9AA}"/>
    <cellStyle name="Output 2 19 12" xfId="42486" xr:uid="{703D41C6-5261-4683-AB02-BCB0BC67DF65}"/>
    <cellStyle name="Output 2 19 2" xfId="16644" xr:uid="{975A6941-069B-4557-90C3-CFF9295BA286}"/>
    <cellStyle name="Output 2 19 3" xfId="19384" xr:uid="{782954B1-86A2-4A08-89A0-0ADCFA3455E3}"/>
    <cellStyle name="Output 2 19 4" xfId="22058" xr:uid="{D5F7FCAB-3668-4106-B199-5DE56DD21B97}"/>
    <cellStyle name="Output 2 19 5" xfId="24881" xr:uid="{3750232D-6034-4135-9DFD-AF344A2C1996}"/>
    <cellStyle name="Output 2 19 6" xfId="27449" xr:uid="{B0F3BE15-5B4F-4A26-BAF9-E12F0F5F168B}"/>
    <cellStyle name="Output 2 19 7" xfId="29996" xr:uid="{DFB24F58-0E39-4F7D-94E9-3FEDC23164CA}"/>
    <cellStyle name="Output 2 19 8" xfId="32510" xr:uid="{F89378C4-9118-4F8E-97BD-A855643DA3FE}"/>
    <cellStyle name="Output 2 19 9" xfId="34910" xr:uid="{F08BF293-0AAE-4313-A34F-682645A98EA0}"/>
    <cellStyle name="Output 2 2" xfId="68" xr:uid="{00000000-0005-0000-0000-000013240000}"/>
    <cellStyle name="Output 2 2 10" xfId="13377" xr:uid="{C034DDF6-FE71-4349-9B3D-06EAC741136E}"/>
    <cellStyle name="Output 2 2 10 10" xfId="37100" xr:uid="{15246C4C-4438-465E-8C0F-99BA9BEFDD7B}"/>
    <cellStyle name="Output 2 2 10 11" xfId="39593" xr:uid="{76BA76E8-D0AD-40A5-B3A9-9E9FF2AAFCE0}"/>
    <cellStyle name="Output 2 2 10 12" xfId="42240" xr:uid="{047BA529-472B-4022-A636-D2CF3CE9850A}"/>
    <cellStyle name="Output 2 2 10 2" xfId="16398" xr:uid="{C83B859E-145B-4C33-9604-572EF0C95532}"/>
    <cellStyle name="Output 2 2 10 3" xfId="19138" xr:uid="{4A2BF567-7CAE-4FFB-A084-8941D26D8005}"/>
    <cellStyle name="Output 2 2 10 4" xfId="21812" xr:uid="{981314FD-4F71-4FCF-9B34-B84249647A25}"/>
    <cellStyle name="Output 2 2 10 5" xfId="24635" xr:uid="{B5FBE763-C425-478A-8CC8-CA518DA42D0F}"/>
    <cellStyle name="Output 2 2 10 6" xfId="27203" xr:uid="{8EC6DE1F-F12F-4056-BBF5-2CDD99C73FE6}"/>
    <cellStyle name="Output 2 2 10 7" xfId="29750" xr:uid="{8CD0489A-C841-49F2-BADD-B421D929B10A}"/>
    <cellStyle name="Output 2 2 10 8" xfId="32264" xr:uid="{53C7A8CE-B457-42D9-8B58-5E2FD64D8139}"/>
    <cellStyle name="Output 2 2 10 9" xfId="34664" xr:uid="{1EE2A130-603D-47A0-B720-C6FE3E3A7489}"/>
    <cellStyle name="Output 2 2 11" xfId="13491" xr:uid="{7FA35948-DAD4-432F-AD29-B372D7C9CF82}"/>
    <cellStyle name="Output 2 2 11 10" xfId="37214" xr:uid="{BD3D672C-439B-4980-AAB5-836E323071FD}"/>
    <cellStyle name="Output 2 2 11 11" xfId="39707" xr:uid="{E5E4DBBE-9557-4C66-80C0-5C84BCF930AC}"/>
    <cellStyle name="Output 2 2 11 12" xfId="42354" xr:uid="{9432AD60-597D-4A71-BFD4-A8997BDC9919}"/>
    <cellStyle name="Output 2 2 11 2" xfId="16512" xr:uid="{4C4C1CF2-89F4-4BCD-A5D9-B99861AF63B0}"/>
    <cellStyle name="Output 2 2 11 3" xfId="19252" xr:uid="{59412C84-A54E-43A4-90EF-320C1E3B3770}"/>
    <cellStyle name="Output 2 2 11 4" xfId="21926" xr:uid="{4B085790-9996-473B-8ED9-AF91D382DB3C}"/>
    <cellStyle name="Output 2 2 11 5" xfId="24749" xr:uid="{130753F5-BB22-49B2-ADDD-9CEB087DDCE1}"/>
    <cellStyle name="Output 2 2 11 6" xfId="27317" xr:uid="{BB23FEC9-0D59-4107-B049-627EC66D97BB}"/>
    <cellStyle name="Output 2 2 11 7" xfId="29864" xr:uid="{861B416E-4600-4935-8E3F-2879A9D4BA8C}"/>
    <cellStyle name="Output 2 2 11 8" xfId="32378" xr:uid="{21128C91-B848-4F8F-84E8-2C02DC53EC1C}"/>
    <cellStyle name="Output 2 2 11 9" xfId="34778" xr:uid="{BE674985-E8E7-494A-B10A-85509F1C876E}"/>
    <cellStyle name="Output 2 2 12" xfId="13562" xr:uid="{FB458CC7-FC09-4851-AB19-C2230F690D9C}"/>
    <cellStyle name="Output 2 2 12 10" xfId="37285" xr:uid="{8F29D65F-1CC3-446D-942E-53B9D09EF8BA}"/>
    <cellStyle name="Output 2 2 12 11" xfId="39778" xr:uid="{7B00E049-C59D-41BA-A999-C6850EDF199A}"/>
    <cellStyle name="Output 2 2 12 12" xfId="42425" xr:uid="{8D3EA511-2701-47EB-A8B6-B4B8C81C137E}"/>
    <cellStyle name="Output 2 2 12 2" xfId="16583" xr:uid="{CE48B032-2465-4A5C-8523-F339409C3403}"/>
    <cellStyle name="Output 2 2 12 3" xfId="19323" xr:uid="{4B74B8E7-4121-49B1-9CB6-5471017CA6CF}"/>
    <cellStyle name="Output 2 2 12 4" xfId="21997" xr:uid="{43746654-FB38-41DC-89FE-B8FF865A5073}"/>
    <cellStyle name="Output 2 2 12 5" xfId="24820" xr:uid="{1B2795E4-C4E3-492F-9908-59561BC16785}"/>
    <cellStyle name="Output 2 2 12 6" xfId="27388" xr:uid="{4DC0AD53-F11C-4E18-AB36-2B76CF8228CA}"/>
    <cellStyle name="Output 2 2 12 7" xfId="29935" xr:uid="{BB817D23-B579-4C5E-8D9C-119B3B71F515}"/>
    <cellStyle name="Output 2 2 12 8" xfId="32449" xr:uid="{DD12064B-629C-4303-8D24-64CF5AB8DFB9}"/>
    <cellStyle name="Output 2 2 12 9" xfId="34849" xr:uid="{B0D33974-5A29-42CE-9C93-2F3A128A969D}"/>
    <cellStyle name="Output 2 2 13" xfId="13613" xr:uid="{ED5ED5A0-5AEB-45AD-8C34-96A12D8E1E34}"/>
    <cellStyle name="Output 2 2 13 10" xfId="37336" xr:uid="{1CFAC650-006E-439A-ADA6-BD2DF5A9DC6D}"/>
    <cellStyle name="Output 2 2 13 11" xfId="39829" xr:uid="{1874FCB2-D4AD-4DCE-B1C7-7ED68AB790DD}"/>
    <cellStyle name="Output 2 2 13 12" xfId="42476" xr:uid="{7934A6E0-5D59-4B1E-AF54-36AF3B8914EB}"/>
    <cellStyle name="Output 2 2 13 2" xfId="16634" xr:uid="{4B52055B-46D2-41DC-BE1E-FBE248B15511}"/>
    <cellStyle name="Output 2 2 13 3" xfId="19374" xr:uid="{85CE9368-A418-4947-BF69-3FEACDB59B29}"/>
    <cellStyle name="Output 2 2 13 4" xfId="22048" xr:uid="{257EC3C4-E9EC-4E52-BE99-DDBFF239E567}"/>
    <cellStyle name="Output 2 2 13 5" xfId="24871" xr:uid="{6C21BFEB-D143-42E6-9FA8-EF0CF71BAA90}"/>
    <cellStyle name="Output 2 2 13 6" xfId="27439" xr:uid="{78DB453D-6717-4BC3-BC29-312DAF16DC0F}"/>
    <cellStyle name="Output 2 2 13 7" xfId="29986" xr:uid="{54CBE519-9932-4466-AF12-6CA76F3FD90F}"/>
    <cellStyle name="Output 2 2 13 8" xfId="32500" xr:uid="{764F79C7-D40A-42AD-B656-0C69B656FAC1}"/>
    <cellStyle name="Output 2 2 13 9" xfId="34900" xr:uid="{508189ED-50F8-4269-874E-DEEF89723726}"/>
    <cellStyle name="Output 2 2 14" xfId="13754" xr:uid="{CAC90118-05EE-4685-9877-CEC6712E19FB}"/>
    <cellStyle name="Output 2 2 14 10" xfId="37477" xr:uid="{D0F94F4C-FEEE-4102-B3C0-11B5C1520F2B}"/>
    <cellStyle name="Output 2 2 14 11" xfId="39970" xr:uid="{A524EB21-7CA3-444A-8BEE-85A877025682}"/>
    <cellStyle name="Output 2 2 14 12" xfId="42617" xr:uid="{60EBAD5B-E1DC-40DC-840D-9ECBF6CB045E}"/>
    <cellStyle name="Output 2 2 14 2" xfId="16775" xr:uid="{DADC90F7-E7C4-4BF2-8B7D-D8FBA94E1F94}"/>
    <cellStyle name="Output 2 2 14 3" xfId="19515" xr:uid="{1ED496D6-46D5-4C01-A7D1-C9187E0BDB41}"/>
    <cellStyle name="Output 2 2 14 4" xfId="22189" xr:uid="{A3DEA54C-8B03-4D50-84C3-457D9368C75C}"/>
    <cellStyle name="Output 2 2 14 5" xfId="25012" xr:uid="{251EF61A-1738-401A-A5CF-503B837E7B4A}"/>
    <cellStyle name="Output 2 2 14 6" xfId="27580" xr:uid="{4E51AE75-7731-451A-BFF3-0FAF82A4716B}"/>
    <cellStyle name="Output 2 2 14 7" xfId="30127" xr:uid="{D5116400-B1C7-47C2-BA73-B33C40FC1863}"/>
    <cellStyle name="Output 2 2 14 8" xfId="32641" xr:uid="{EEFE07AF-20E0-4590-840C-59569A10654F}"/>
    <cellStyle name="Output 2 2 14 9" xfId="35041" xr:uid="{B480CDD9-407F-4CE2-9049-03477CAB0DF5}"/>
    <cellStyle name="Output 2 2 15" xfId="13778" xr:uid="{568625CF-F660-4D1F-BB0F-F0C779030A9E}"/>
    <cellStyle name="Output 2 2 15 10" xfId="37501" xr:uid="{D31C4D23-9F67-4757-AC31-A82F716B16F6}"/>
    <cellStyle name="Output 2 2 15 11" xfId="39994" xr:uid="{35BA8058-FCE6-4CC5-95A7-F5059D3FDEFC}"/>
    <cellStyle name="Output 2 2 15 12" xfId="42641" xr:uid="{C972B5DE-6DAE-4E03-A465-6A36D9F76058}"/>
    <cellStyle name="Output 2 2 15 2" xfId="16799" xr:uid="{A5DCDF4D-4E04-4C45-815D-CB4FB29E80C7}"/>
    <cellStyle name="Output 2 2 15 3" xfId="19539" xr:uid="{22DF352A-67CD-4AA8-B0AC-7DF2EE488BF9}"/>
    <cellStyle name="Output 2 2 15 4" xfId="22213" xr:uid="{0521F43E-036F-4D82-85C1-28D2EF8CF056}"/>
    <cellStyle name="Output 2 2 15 5" xfId="25036" xr:uid="{20C524BC-A72B-435F-9FE7-850522238CD8}"/>
    <cellStyle name="Output 2 2 15 6" xfId="27604" xr:uid="{9CAC9B37-B011-44F7-A81F-08D2F8A73F6D}"/>
    <cellStyle name="Output 2 2 15 7" xfId="30151" xr:uid="{E5E722C5-FB4D-4560-B1A1-DF1BAB87938D}"/>
    <cellStyle name="Output 2 2 15 8" xfId="32665" xr:uid="{6EF84D3F-6989-45B3-BC53-02C518F99B9C}"/>
    <cellStyle name="Output 2 2 15 9" xfId="35065" xr:uid="{1C9A5857-2AEF-450C-B4B2-B2D7CA7D0C9C}"/>
    <cellStyle name="Output 2 2 16" xfId="13834" xr:uid="{ABC92532-44D3-46A8-BEE6-FB54F8E72537}"/>
    <cellStyle name="Output 2 2 16 10" xfId="37557" xr:uid="{89612728-3E59-4B1C-BC16-D326AFDDF80D}"/>
    <cellStyle name="Output 2 2 16 11" xfId="40050" xr:uid="{6AC8DBC2-2B23-4509-A3BF-6E9F8322E9EF}"/>
    <cellStyle name="Output 2 2 16 12" xfId="42697" xr:uid="{0815673B-7FB8-4954-AC57-916962073424}"/>
    <cellStyle name="Output 2 2 16 2" xfId="16855" xr:uid="{3F63A741-AB30-41D1-B404-B7E2F47505A0}"/>
    <cellStyle name="Output 2 2 16 3" xfId="19595" xr:uid="{716A0365-ED1D-4EE1-AF2B-1F4BE4AE305D}"/>
    <cellStyle name="Output 2 2 16 4" xfId="22269" xr:uid="{3CFF6D12-80BF-409D-B899-F170670BB491}"/>
    <cellStyle name="Output 2 2 16 5" xfId="25092" xr:uid="{7D26FD69-9496-4F26-8844-401CFC4728B4}"/>
    <cellStyle name="Output 2 2 16 6" xfId="27660" xr:uid="{5FC87AA5-A427-42D1-8611-0C9EC67DB194}"/>
    <cellStyle name="Output 2 2 16 7" xfId="30207" xr:uid="{5640E82F-CCB4-438D-AC8E-1AABCD59EFD8}"/>
    <cellStyle name="Output 2 2 16 8" xfId="32721" xr:uid="{5BE07E1E-EBF2-4619-87A1-DB94DB9D3AAA}"/>
    <cellStyle name="Output 2 2 16 9" xfId="35121" xr:uid="{3008751E-9CBB-4B83-8E1F-BBDE917FE405}"/>
    <cellStyle name="Output 2 2 17" xfId="13868" xr:uid="{679CE8BE-A3FE-40DE-B30E-8F6F5A28C53A}"/>
    <cellStyle name="Output 2 2 17 10" xfId="37591" xr:uid="{B1DD136B-AD63-45D8-B1EC-E4C0B997AF9B}"/>
    <cellStyle name="Output 2 2 17 11" xfId="40084" xr:uid="{1AFC1DBD-F473-4235-BCC8-EE205CEEC36C}"/>
    <cellStyle name="Output 2 2 17 12" xfId="42731" xr:uid="{D850E8B7-59EC-48D0-B498-8C5ADCEFC35C}"/>
    <cellStyle name="Output 2 2 17 2" xfId="16889" xr:uid="{4E6FF33F-AD03-49E5-8CA5-0D1B30747390}"/>
    <cellStyle name="Output 2 2 17 3" xfId="19629" xr:uid="{1D7AD0F1-3830-4DAE-97C5-7F642860FC4E}"/>
    <cellStyle name="Output 2 2 17 4" xfId="22303" xr:uid="{FB8D6A4F-D297-4E4D-8320-CE20FD495171}"/>
    <cellStyle name="Output 2 2 17 5" xfId="25126" xr:uid="{18827F50-8F47-4FC5-A50B-B857CACA918A}"/>
    <cellStyle name="Output 2 2 17 6" xfId="27694" xr:uid="{1FFFB442-7FAB-4176-90BF-AAA52C18480B}"/>
    <cellStyle name="Output 2 2 17 7" xfId="30241" xr:uid="{F6AF7BD2-9608-4A61-90E6-8094B8D1B05A}"/>
    <cellStyle name="Output 2 2 17 8" xfId="32755" xr:uid="{987344BA-2743-42C9-B9EC-BBFD3DA96FEC}"/>
    <cellStyle name="Output 2 2 17 9" xfId="35155" xr:uid="{ACA46505-FEDE-4FC1-97B1-131FD413CFBD}"/>
    <cellStyle name="Output 2 2 18" xfId="13960" xr:uid="{95761C8C-35B5-4F69-89EC-2BAFDF85919B}"/>
    <cellStyle name="Output 2 2 18 10" xfId="37683" xr:uid="{B5326710-0297-4105-AFF0-860E62F92A8C}"/>
    <cellStyle name="Output 2 2 18 11" xfId="40176" xr:uid="{43755398-5E17-479C-8B5C-C197D9CB4A38}"/>
    <cellStyle name="Output 2 2 18 12" xfId="42823" xr:uid="{E5ACC54E-DA47-416F-BB67-C87CD0A86A22}"/>
    <cellStyle name="Output 2 2 18 2" xfId="16981" xr:uid="{0ACBE2A0-704D-4941-ACAD-5D4F49ABAFF9}"/>
    <cellStyle name="Output 2 2 18 3" xfId="19721" xr:uid="{1615E50A-B544-4997-86BB-6137965F0FCC}"/>
    <cellStyle name="Output 2 2 18 4" xfId="22395" xr:uid="{D729B36E-1CAC-4BC8-AA0B-78E524B22207}"/>
    <cellStyle name="Output 2 2 18 5" xfId="25218" xr:uid="{6C4218A4-C20C-4E2D-85A2-269374E33B56}"/>
    <cellStyle name="Output 2 2 18 6" xfId="27786" xr:uid="{E10202F6-8630-4FAA-9727-9BE6E2723330}"/>
    <cellStyle name="Output 2 2 18 7" xfId="30333" xr:uid="{604E727B-6BE9-451B-949C-35E1193129B8}"/>
    <cellStyle name="Output 2 2 18 8" xfId="32847" xr:uid="{4AE12371-10D7-4083-B0D5-A5F6D30C0DBB}"/>
    <cellStyle name="Output 2 2 18 9" xfId="35247" xr:uid="{4125105F-BD00-41CC-A721-9D70176EF15E}"/>
    <cellStyle name="Output 2 2 19" xfId="13986" xr:uid="{BA15B417-B8D7-4A46-BE99-CB9074ED0593}"/>
    <cellStyle name="Output 2 2 19 10" xfId="37709" xr:uid="{4D7EFB69-9FFE-4502-890A-1AB5E583A95A}"/>
    <cellStyle name="Output 2 2 19 11" xfId="40202" xr:uid="{D56C931D-6F5F-46BE-A211-0EE83DFFB581}"/>
    <cellStyle name="Output 2 2 19 12" xfId="42849" xr:uid="{8DB2F28A-74D0-4EBF-8542-DF309D165410}"/>
    <cellStyle name="Output 2 2 19 2" xfId="17007" xr:uid="{27A9DB0C-1541-4AB9-9826-64F89CDE2092}"/>
    <cellStyle name="Output 2 2 19 3" xfId="19747" xr:uid="{71587C03-8C3D-4190-B608-BD47E9155123}"/>
    <cellStyle name="Output 2 2 19 4" xfId="22421" xr:uid="{3EDC799E-138A-476D-863F-78379E61364D}"/>
    <cellStyle name="Output 2 2 19 5" xfId="25244" xr:uid="{9B072402-87C3-4F50-BFCD-B849455B792C}"/>
    <cellStyle name="Output 2 2 19 6" xfId="27812" xr:uid="{4842A181-766E-41D6-9F5D-A3985B8A738B}"/>
    <cellStyle name="Output 2 2 19 7" xfId="30359" xr:uid="{8E4D6E29-C3B8-4966-ABD5-5BEAEA32A561}"/>
    <cellStyle name="Output 2 2 19 8" xfId="32873" xr:uid="{CD8683D2-546B-4427-8020-6C576B2D9F49}"/>
    <cellStyle name="Output 2 2 19 9" xfId="35273" xr:uid="{187B4413-6791-4DBF-9A70-04AE24A0F668}"/>
    <cellStyle name="Output 2 2 2" xfId="88" xr:uid="{00000000-0005-0000-0000-000014240000}"/>
    <cellStyle name="Output 2 2 2 10" xfId="13439" xr:uid="{91D0BE60-67D0-4B22-8626-D642775E9E38}"/>
    <cellStyle name="Output 2 2 2 10 10" xfId="37162" xr:uid="{489AD575-86B9-49C4-8E1A-AEBD40D2E433}"/>
    <cellStyle name="Output 2 2 2 10 11" xfId="39655" xr:uid="{BAE460D3-BD44-44B1-B026-9E8C9A1E2B6B}"/>
    <cellStyle name="Output 2 2 2 10 12" xfId="42302" xr:uid="{BC7DA383-651F-48D6-AF37-979EF960B67B}"/>
    <cellStyle name="Output 2 2 2 10 2" xfId="16460" xr:uid="{7B3208DD-BCC5-4772-9E24-5CD5B26071F5}"/>
    <cellStyle name="Output 2 2 2 10 3" xfId="19200" xr:uid="{6E315D1A-10DA-40BB-A9BA-032D78E6596E}"/>
    <cellStyle name="Output 2 2 2 10 4" xfId="21874" xr:uid="{02DF439E-AC25-45CB-B7BC-35FEDFDC0CC1}"/>
    <cellStyle name="Output 2 2 2 10 5" xfId="24697" xr:uid="{92817E8B-0BDE-4CFB-8ED1-DDF0D7A8C8B6}"/>
    <cellStyle name="Output 2 2 2 10 6" xfId="27265" xr:uid="{57AC8B1B-435C-4438-8FDA-34C6CD2E3242}"/>
    <cellStyle name="Output 2 2 2 10 7" xfId="29812" xr:uid="{FF64878D-B78C-453F-92D6-52FB249438D3}"/>
    <cellStyle name="Output 2 2 2 10 8" xfId="32326" xr:uid="{347780CA-A91E-42DB-9251-F342B32EC8F9}"/>
    <cellStyle name="Output 2 2 2 10 9" xfId="34726" xr:uid="{4DE8BBAB-F6E4-4D7F-BB9D-9B90527A7C4F}"/>
    <cellStyle name="Output 2 2 2 11" xfId="13550" xr:uid="{A597FFFD-7459-44CD-A0E1-519D3591C2B4}"/>
    <cellStyle name="Output 2 2 2 11 10" xfId="37273" xr:uid="{E5FA5262-78CC-4904-977A-FDF0EA07B894}"/>
    <cellStyle name="Output 2 2 2 11 11" xfId="39766" xr:uid="{790C36FD-589B-474F-95DE-C667F54E2CDC}"/>
    <cellStyle name="Output 2 2 2 11 12" xfId="42413" xr:uid="{031A6BBD-CD1E-477C-974F-73827A3014FF}"/>
    <cellStyle name="Output 2 2 2 11 2" xfId="16571" xr:uid="{0C7A84E9-80A5-4AE8-ABFA-E5B2B863C6F0}"/>
    <cellStyle name="Output 2 2 2 11 3" xfId="19311" xr:uid="{2AE27F20-466E-4563-9F08-5022C692BA24}"/>
    <cellStyle name="Output 2 2 2 11 4" xfId="21985" xr:uid="{0BEFC08E-EFE1-4822-905A-F94F6C7F9875}"/>
    <cellStyle name="Output 2 2 2 11 5" xfId="24808" xr:uid="{18BC741A-C19C-446E-B9AA-50ED6E628742}"/>
    <cellStyle name="Output 2 2 2 11 6" xfId="27376" xr:uid="{8AE69B43-7EC9-4C99-9FC1-527E071ED3A6}"/>
    <cellStyle name="Output 2 2 2 11 7" xfId="29923" xr:uid="{A20B9998-2ECE-4996-812B-E4E3107BC63D}"/>
    <cellStyle name="Output 2 2 2 11 8" xfId="32437" xr:uid="{C77DFD9C-6257-430D-A15D-4725989367C7}"/>
    <cellStyle name="Output 2 2 2 11 9" xfId="34837" xr:uid="{8FAEED03-112F-4919-AE75-03BCAC6C2C96}"/>
    <cellStyle name="Output 2 2 2 12" xfId="13601" xr:uid="{B7D314E6-696E-4D40-8D89-B50DC0CBA10B}"/>
    <cellStyle name="Output 2 2 2 12 10" xfId="37324" xr:uid="{2ED7E8EF-C0B4-49B6-BF30-48908E4311E8}"/>
    <cellStyle name="Output 2 2 2 12 11" xfId="39817" xr:uid="{3D340C7A-9C01-46DF-BE37-2710F00B7F88}"/>
    <cellStyle name="Output 2 2 2 12 12" xfId="42464" xr:uid="{D9DED77E-EFE5-4709-AB28-80D12F14B3E7}"/>
    <cellStyle name="Output 2 2 2 12 2" xfId="16622" xr:uid="{B576EB53-54FC-4C16-BFAA-FAA890515FAD}"/>
    <cellStyle name="Output 2 2 2 12 3" xfId="19362" xr:uid="{D9192CD4-42B2-438D-9E81-911CF1C40454}"/>
    <cellStyle name="Output 2 2 2 12 4" xfId="22036" xr:uid="{27298FC5-B1F8-409E-8841-C7E6BB3F0B92}"/>
    <cellStyle name="Output 2 2 2 12 5" xfId="24859" xr:uid="{1462CB7E-C768-401E-A563-1B8E9B6772FB}"/>
    <cellStyle name="Output 2 2 2 12 6" xfId="27427" xr:uid="{5AC83D15-CA77-4F8E-9980-458728F4510F}"/>
    <cellStyle name="Output 2 2 2 12 7" xfId="29974" xr:uid="{68842EBA-66AD-4847-864A-F9F58FE51EB6}"/>
    <cellStyle name="Output 2 2 2 12 8" xfId="32488" xr:uid="{3593A6DC-A017-43A8-A120-BF8E7314723C}"/>
    <cellStyle name="Output 2 2 2 12 9" xfId="34888" xr:uid="{991C26A7-ED07-4851-A324-23F695651206}"/>
    <cellStyle name="Output 2 2 2 13" xfId="13693" xr:uid="{22BE577B-961D-4FF0-A4E7-0662610A49BF}"/>
    <cellStyle name="Output 2 2 2 13 10" xfId="37416" xr:uid="{C652E3E2-DA14-43F1-8170-AD80466DB531}"/>
    <cellStyle name="Output 2 2 2 13 11" xfId="39909" xr:uid="{6CABC755-3381-4210-BE29-22E17967DDAD}"/>
    <cellStyle name="Output 2 2 2 13 12" xfId="42556" xr:uid="{B423D821-D4DF-4C09-985F-94F2D7C50307}"/>
    <cellStyle name="Output 2 2 2 13 2" xfId="16714" xr:uid="{F2514CE3-2D66-4746-9F73-C8E400CFA488}"/>
    <cellStyle name="Output 2 2 2 13 3" xfId="19454" xr:uid="{B0110492-46F9-420C-B445-1443912BF2C2}"/>
    <cellStyle name="Output 2 2 2 13 4" xfId="22128" xr:uid="{8161D541-1490-4882-82D6-C94DA7237275}"/>
    <cellStyle name="Output 2 2 2 13 5" xfId="24951" xr:uid="{94790FC7-EE38-42BD-81CC-154CE5C9AF37}"/>
    <cellStyle name="Output 2 2 2 13 6" xfId="27519" xr:uid="{4836321F-2A40-41FB-9429-1EF72C4917FB}"/>
    <cellStyle name="Output 2 2 2 13 7" xfId="30066" xr:uid="{8F8B41D1-9BC2-44F9-9846-01A2F8F6A689}"/>
    <cellStyle name="Output 2 2 2 13 8" xfId="32580" xr:uid="{B919D898-941F-4D3F-9125-E73AD4A7A964}"/>
    <cellStyle name="Output 2 2 2 13 9" xfId="34980" xr:uid="{BC63EC03-20BD-43F7-ADD8-7BD596C6D0FF}"/>
    <cellStyle name="Output 2 2 2 14" xfId="13766" xr:uid="{4861F56B-E39A-4058-9233-48A64A91D44A}"/>
    <cellStyle name="Output 2 2 2 14 10" xfId="37489" xr:uid="{942CFF8D-AA48-47E9-802A-A992011193ED}"/>
    <cellStyle name="Output 2 2 2 14 11" xfId="39982" xr:uid="{C8A64746-33BB-4BDC-A586-C7B1CCBE8880}"/>
    <cellStyle name="Output 2 2 2 14 12" xfId="42629" xr:uid="{7701E6A0-B33C-4192-9C88-D7B433B8D148}"/>
    <cellStyle name="Output 2 2 2 14 2" xfId="16787" xr:uid="{8019C7E9-02FB-495F-8E26-5E07D14A85E1}"/>
    <cellStyle name="Output 2 2 2 14 3" xfId="19527" xr:uid="{9627788E-A3B7-4251-A76A-0A230E15702C}"/>
    <cellStyle name="Output 2 2 2 14 4" xfId="22201" xr:uid="{CCC8A672-B51F-451F-9C0E-054413BDDB03}"/>
    <cellStyle name="Output 2 2 2 14 5" xfId="25024" xr:uid="{41AA2A1F-F2E5-4788-B85A-1A0AA93B40E4}"/>
    <cellStyle name="Output 2 2 2 14 6" xfId="27592" xr:uid="{359E1F81-72CE-420B-927F-5D741C958C7A}"/>
    <cellStyle name="Output 2 2 2 14 7" xfId="30139" xr:uid="{32009457-17DE-407A-BCF7-F896EC50A0F9}"/>
    <cellStyle name="Output 2 2 2 14 8" xfId="32653" xr:uid="{9231313F-A245-47C4-951A-623BFF47557F}"/>
    <cellStyle name="Output 2 2 2 14 9" xfId="35053" xr:uid="{4FE3C3AA-8730-4889-8672-5E434706C77F}"/>
    <cellStyle name="Output 2 2 2 15" xfId="13820" xr:uid="{09559437-F12E-47FA-82E4-0CE5E11E809D}"/>
    <cellStyle name="Output 2 2 2 15 10" xfId="37543" xr:uid="{B332B3F5-E0FB-41B2-952D-F86E706D2FEC}"/>
    <cellStyle name="Output 2 2 2 15 11" xfId="40036" xr:uid="{57749832-FA44-4091-939D-D76D5E5AC6D5}"/>
    <cellStyle name="Output 2 2 2 15 12" xfId="42683" xr:uid="{2B9F453C-111B-45BC-BEC9-8E13D6ABA6A4}"/>
    <cellStyle name="Output 2 2 2 15 2" xfId="16841" xr:uid="{2D23D0D8-0C8F-48EB-9F21-134039BA3069}"/>
    <cellStyle name="Output 2 2 2 15 3" xfId="19581" xr:uid="{F9833406-2F2E-4977-A231-960487548236}"/>
    <cellStyle name="Output 2 2 2 15 4" xfId="22255" xr:uid="{DB0F6953-C05A-49DF-AEB6-DA0B41570E7C}"/>
    <cellStyle name="Output 2 2 2 15 5" xfId="25078" xr:uid="{E3C3CB6D-123D-4324-B932-A37777030F8B}"/>
    <cellStyle name="Output 2 2 2 15 6" xfId="27646" xr:uid="{1A5B04FE-A201-4A06-833F-47CC70B131E9}"/>
    <cellStyle name="Output 2 2 2 15 7" xfId="30193" xr:uid="{05E18D23-4DAC-4D12-A73E-4C0D372BD222}"/>
    <cellStyle name="Output 2 2 2 15 8" xfId="32707" xr:uid="{E6057CF0-74D0-4218-AD97-00FD86FA2835}"/>
    <cellStyle name="Output 2 2 2 15 9" xfId="35107" xr:uid="{C92F7372-6DAD-4FF2-9D11-F6E8B63BAB1C}"/>
    <cellStyle name="Output 2 2 2 16" xfId="13856" xr:uid="{FDF6A1E9-C600-4D48-B770-04F41FF35675}"/>
    <cellStyle name="Output 2 2 2 16 10" xfId="37579" xr:uid="{DC76362C-19EB-4EFF-9C53-8ACA01470BA1}"/>
    <cellStyle name="Output 2 2 2 16 11" xfId="40072" xr:uid="{F3AE9117-C8F6-4690-AA3E-3F1783BD3C99}"/>
    <cellStyle name="Output 2 2 2 16 12" xfId="42719" xr:uid="{E33F024F-C980-44C7-85F0-CAD229CAD2B8}"/>
    <cellStyle name="Output 2 2 2 16 2" xfId="16877" xr:uid="{C6200D6A-0D55-4EC7-ACB5-3D917E6134D4}"/>
    <cellStyle name="Output 2 2 2 16 3" xfId="19617" xr:uid="{0ECB117E-2CC3-41C4-99C4-22896EDFBEF2}"/>
    <cellStyle name="Output 2 2 2 16 4" xfId="22291" xr:uid="{589D13B9-36FD-4566-8044-2AF437EDB5BE}"/>
    <cellStyle name="Output 2 2 2 16 5" xfId="25114" xr:uid="{D8C5AE36-C9CE-45BD-90FF-4B0DA6855E81}"/>
    <cellStyle name="Output 2 2 2 16 6" xfId="27682" xr:uid="{ECC5159C-48D9-4CB7-81E7-6C8D39BBDB18}"/>
    <cellStyle name="Output 2 2 2 16 7" xfId="30229" xr:uid="{784EEA68-5CAD-4DA9-A3AA-98FBAE4BF595}"/>
    <cellStyle name="Output 2 2 2 16 8" xfId="32743" xr:uid="{8D3D37AD-8FD8-4CE3-A7BB-E23E0ACB36F6}"/>
    <cellStyle name="Output 2 2 2 16 9" xfId="35143" xr:uid="{C1795B8C-3763-4437-9A7D-93ED588CD2F5}"/>
    <cellStyle name="Output 2 2 2 17" xfId="13930" xr:uid="{B7810F57-8CBA-4A73-9A92-28E23BAC8A5C}"/>
    <cellStyle name="Output 2 2 2 17 10" xfId="37653" xr:uid="{E977B2C6-4A11-4E00-8733-44D04B2E8719}"/>
    <cellStyle name="Output 2 2 2 17 11" xfId="40146" xr:uid="{6A1A97A4-8133-46A3-A544-C8FBF8F03835}"/>
    <cellStyle name="Output 2 2 2 17 12" xfId="42793" xr:uid="{EE7B7F9A-68BF-4274-938B-7103BAB8EBAC}"/>
    <cellStyle name="Output 2 2 2 17 2" xfId="16951" xr:uid="{ACFEC0F3-21A1-437E-B0F3-D25211A5B08A}"/>
    <cellStyle name="Output 2 2 2 17 3" xfId="19691" xr:uid="{F5181AE4-7DE0-454F-9A54-08AC56FE4850}"/>
    <cellStyle name="Output 2 2 2 17 4" xfId="22365" xr:uid="{FE80A02B-B148-430B-B1F7-9533297962F3}"/>
    <cellStyle name="Output 2 2 2 17 5" xfId="25188" xr:uid="{9D9EA5FF-0CC3-41DB-A55A-B695DF93EAE5}"/>
    <cellStyle name="Output 2 2 2 17 6" xfId="27756" xr:uid="{2BF329CA-5092-4E10-B20C-A33E4CDBC82D}"/>
    <cellStyle name="Output 2 2 2 17 7" xfId="30303" xr:uid="{455E733F-328A-4FEB-9194-77C252AA6DF4}"/>
    <cellStyle name="Output 2 2 2 17 8" xfId="32817" xr:uid="{6D5BDF29-31D4-4A32-B178-72B2A47BA397}"/>
    <cellStyle name="Output 2 2 2 17 9" xfId="35217" xr:uid="{913BF002-51DC-437E-BE0A-C4C8CC1CE80A}"/>
    <cellStyle name="Output 2 2 2 18" xfId="13974" xr:uid="{8D92E529-094F-4874-AA3F-8BF2EAB63504}"/>
    <cellStyle name="Output 2 2 2 18 10" xfId="37697" xr:uid="{436B88E3-EEA1-4C23-81AE-041D101375A9}"/>
    <cellStyle name="Output 2 2 2 18 11" xfId="40190" xr:uid="{05119FFC-422B-4F7E-9FCC-B39FCBEE57EB}"/>
    <cellStyle name="Output 2 2 2 18 12" xfId="42837" xr:uid="{EB22504E-A17A-42E3-A008-6E0FF1FE9BE1}"/>
    <cellStyle name="Output 2 2 2 18 2" xfId="16995" xr:uid="{1C7A7870-E93B-4558-BFD5-E420924DD09C}"/>
    <cellStyle name="Output 2 2 2 18 3" xfId="19735" xr:uid="{CDB7CA45-E77C-4D0D-9997-2363053ACB20}"/>
    <cellStyle name="Output 2 2 2 18 4" xfId="22409" xr:uid="{BD4D428C-A830-4DAC-90D2-42CA58DBEA81}"/>
    <cellStyle name="Output 2 2 2 18 5" xfId="25232" xr:uid="{520D0662-BCD0-4705-AC0B-50B9B98B4BE5}"/>
    <cellStyle name="Output 2 2 2 18 6" xfId="27800" xr:uid="{955B9D82-E36F-491F-811B-9E7EAC0A031D}"/>
    <cellStyle name="Output 2 2 2 18 7" xfId="30347" xr:uid="{5F828873-D149-4F73-8A95-8921490576F3}"/>
    <cellStyle name="Output 2 2 2 18 8" xfId="32861" xr:uid="{05C0308D-4BED-4192-8136-B1984756A86D}"/>
    <cellStyle name="Output 2 2 2 18 9" xfId="35261" xr:uid="{3E8D79E6-4914-43B7-B520-712EBD895B0A}"/>
    <cellStyle name="Output 2 2 2 19" xfId="14075" xr:uid="{F92D86F2-C41D-4D9E-9B29-63EE7FBCF690}"/>
    <cellStyle name="Output 2 2 2 19 10" xfId="37798" xr:uid="{12E4089A-044F-4091-A1E1-A62ADF3E2031}"/>
    <cellStyle name="Output 2 2 2 19 11" xfId="40291" xr:uid="{91B37EC0-6B61-439B-AA06-948CA6D0857C}"/>
    <cellStyle name="Output 2 2 2 19 12" xfId="42938" xr:uid="{EA958E7A-36AB-4642-A34C-46C3EE192A7F}"/>
    <cellStyle name="Output 2 2 2 19 2" xfId="17096" xr:uid="{A172D27E-30B1-416B-8E6D-D360CEC0C34A}"/>
    <cellStyle name="Output 2 2 2 19 3" xfId="19836" xr:uid="{8F6AAFE5-6458-4A39-9FA9-9CA56897BD7D}"/>
    <cellStyle name="Output 2 2 2 19 4" xfId="22510" xr:uid="{B6547CA7-995A-4E5C-8880-3790F849F020}"/>
    <cellStyle name="Output 2 2 2 19 5" xfId="25333" xr:uid="{4D2B6325-BDC5-4E44-B80E-867A68D4E6EF}"/>
    <cellStyle name="Output 2 2 2 19 6" xfId="27901" xr:uid="{249BE130-F565-413B-AB91-BD74EFE422DC}"/>
    <cellStyle name="Output 2 2 2 19 7" xfId="30448" xr:uid="{0CD25F60-1751-4C0F-8796-2FD48764BDCE}"/>
    <cellStyle name="Output 2 2 2 19 8" xfId="32962" xr:uid="{0654AF7E-3072-4F35-A4FE-B570D89EA67E}"/>
    <cellStyle name="Output 2 2 2 19 9" xfId="35362" xr:uid="{D0192675-C715-472B-8FEF-51B68A1E4663}"/>
    <cellStyle name="Output 2 2 2 2" xfId="9770" xr:uid="{00000000-0005-0000-0000-000015240000}"/>
    <cellStyle name="Output 2 2 2 2 10" xfId="12024" xr:uid="{B8D63F7C-4537-47E0-BB69-CAEABCEFA5CB}"/>
    <cellStyle name="Output 2 2 2 2 10 10" xfId="35956" xr:uid="{E6651A52-8D6D-4F07-B98F-9ADACCFCB344}"/>
    <cellStyle name="Output 2 2 2 2 10 11" xfId="38398" xr:uid="{EEB334B1-92FF-4A67-BC60-F02D0E585C20}"/>
    <cellStyle name="Output 2 2 2 2 10 12" xfId="40994" xr:uid="{9B016385-3034-43A8-8C31-F4F7B2B2B82D}"/>
    <cellStyle name="Output 2 2 2 2 10 2" xfId="15077" xr:uid="{43E03A95-7F80-42A9-89DA-645FF16989BC}"/>
    <cellStyle name="Output 2 2 2 2 10 3" xfId="17850" xr:uid="{86DFD15E-0985-459E-850C-0A3BC06E6D95}"/>
    <cellStyle name="Output 2 2 2 2 10 4" xfId="20473" xr:uid="{A8A6E6E6-BD25-4898-B334-1A75D6D73C7E}"/>
    <cellStyle name="Output 2 2 2 2 10 5" xfId="23333" xr:uid="{057F08B2-899A-442A-8493-9B7DE67C9181}"/>
    <cellStyle name="Output 2 2 2 2 10 6" xfId="25890" xr:uid="{7235FDC1-8B1C-48D9-A5B6-AE06E00E7CEF}"/>
    <cellStyle name="Output 2 2 2 2 10 7" xfId="28491" xr:uid="{31D8964A-DD31-4970-A7C1-497988FE0A59}"/>
    <cellStyle name="Output 2 2 2 2 10 8" xfId="31166" xr:uid="{7D267CAF-DD40-4B7D-ACF1-EE2DA4D71E62}"/>
    <cellStyle name="Output 2 2 2 2 10 9" xfId="33565" xr:uid="{1EC21FDC-544F-42DE-A44B-BAE288500810}"/>
    <cellStyle name="Output 2 2 2 2 11" xfId="13343" xr:uid="{679EC8AE-5AAE-40A4-BE22-127477AD6914}"/>
    <cellStyle name="Output 2 2 2 2 11 10" xfId="37066" xr:uid="{2854D2E6-16A2-464A-8616-9ACD0B04C664}"/>
    <cellStyle name="Output 2 2 2 2 11 11" xfId="39559" xr:uid="{5149E878-40A8-454B-A415-F394D00A769C}"/>
    <cellStyle name="Output 2 2 2 2 11 12" xfId="42206" xr:uid="{76BC6D79-E635-457B-9E65-5FC7B80A0160}"/>
    <cellStyle name="Output 2 2 2 2 11 2" xfId="16364" xr:uid="{C1760299-55CF-4598-A988-D940C1E683EF}"/>
    <cellStyle name="Output 2 2 2 2 11 3" xfId="19104" xr:uid="{F473F97B-F0B9-4CA1-82DA-661EB3DB8B9B}"/>
    <cellStyle name="Output 2 2 2 2 11 4" xfId="21778" xr:uid="{E7265913-3874-47B7-9B68-3BD775466296}"/>
    <cellStyle name="Output 2 2 2 2 11 5" xfId="24601" xr:uid="{24145E4C-C886-414F-9CA4-0D775FA8855A}"/>
    <cellStyle name="Output 2 2 2 2 11 6" xfId="27169" xr:uid="{B486ECA2-0EBB-4D6C-99D2-D14D664557E7}"/>
    <cellStyle name="Output 2 2 2 2 11 7" xfId="29716" xr:uid="{8D671006-92DF-477F-8A60-9E0AD5365AF8}"/>
    <cellStyle name="Output 2 2 2 2 11 8" xfId="32230" xr:uid="{0DA208B3-AB44-4BAC-A8E6-F647735FFF7F}"/>
    <cellStyle name="Output 2 2 2 2 11 9" xfId="34630" xr:uid="{775D2B3D-7801-4183-80CA-ED6F92FE7A8C}"/>
    <cellStyle name="Output 2 2 2 2 12" xfId="13405" xr:uid="{A8B8FF92-6F22-48D0-8D0B-2092132F0A34}"/>
    <cellStyle name="Output 2 2 2 2 12 10" xfId="37128" xr:uid="{1E764304-6367-4DD3-B757-4D5EDDCD4D71}"/>
    <cellStyle name="Output 2 2 2 2 12 11" xfId="39621" xr:uid="{2B773452-2296-4133-BC47-97771167AE8B}"/>
    <cellStyle name="Output 2 2 2 2 12 12" xfId="42268" xr:uid="{121305FB-785E-4188-A4C4-D39CCAAAE458}"/>
    <cellStyle name="Output 2 2 2 2 12 2" xfId="16426" xr:uid="{B2296251-487E-448F-B125-1E8032989C5D}"/>
    <cellStyle name="Output 2 2 2 2 12 3" xfId="19166" xr:uid="{FCF6D9CE-0577-485E-8564-988B1169AFF5}"/>
    <cellStyle name="Output 2 2 2 2 12 4" xfId="21840" xr:uid="{9F695CDB-275C-44C4-A799-595A66321B7C}"/>
    <cellStyle name="Output 2 2 2 2 12 5" xfId="24663" xr:uid="{C9ABECDC-1FAF-4E9E-9548-04A98B8D485B}"/>
    <cellStyle name="Output 2 2 2 2 12 6" xfId="27231" xr:uid="{5BA0C0CB-E1D0-448B-858F-29CA0E884A6E}"/>
    <cellStyle name="Output 2 2 2 2 12 7" xfId="29778" xr:uid="{A8EEA9A6-9ACD-4B14-9707-0BDAE0E4AA3D}"/>
    <cellStyle name="Output 2 2 2 2 12 8" xfId="32292" xr:uid="{793D13B9-2770-4FE8-B7C4-26506D8B3005}"/>
    <cellStyle name="Output 2 2 2 2 12 9" xfId="34692" xr:uid="{E44F7FD4-5B2F-4926-8DDD-55BA2D9AAA23}"/>
    <cellStyle name="Output 2 2 2 2 13" xfId="13431" xr:uid="{C00D5675-C4CF-470C-AF6A-9F51D1E08139}"/>
    <cellStyle name="Output 2 2 2 2 13 10" xfId="37154" xr:uid="{1447182A-4D60-4403-B973-7F6E9022A9E2}"/>
    <cellStyle name="Output 2 2 2 2 13 11" xfId="39647" xr:uid="{F38D065E-7F1D-41D1-ADBA-A4C71F082563}"/>
    <cellStyle name="Output 2 2 2 2 13 12" xfId="42294" xr:uid="{47D65124-2AD1-4353-8954-45B81DC4CC7A}"/>
    <cellStyle name="Output 2 2 2 2 13 2" xfId="16452" xr:uid="{AD89C8C6-88DE-4840-95D8-06DFEFF7A45E}"/>
    <cellStyle name="Output 2 2 2 2 13 3" xfId="19192" xr:uid="{586B93C0-EF80-4FCF-9EAD-505260E0BFD2}"/>
    <cellStyle name="Output 2 2 2 2 13 4" xfId="21866" xr:uid="{64CBB9E7-F0E3-41F7-8AB5-2069A9B1588D}"/>
    <cellStyle name="Output 2 2 2 2 13 5" xfId="24689" xr:uid="{5076580D-7C63-4BD7-AA92-1A485F1354DC}"/>
    <cellStyle name="Output 2 2 2 2 13 6" xfId="27257" xr:uid="{292E8676-8051-419F-9376-21DEB920D86B}"/>
    <cellStyle name="Output 2 2 2 2 13 7" xfId="29804" xr:uid="{1EB78069-CDBE-49DF-95D7-A10CC0C99C03}"/>
    <cellStyle name="Output 2 2 2 2 13 8" xfId="32318" xr:uid="{F62AD482-2924-49AD-9DD3-DD36D83685C4}"/>
    <cellStyle name="Output 2 2 2 2 13 9" xfId="34718" xr:uid="{4EDE42C0-43EB-4853-A824-BF5496849E55}"/>
    <cellStyle name="Output 2 2 2 2 14" xfId="13486" xr:uid="{94617ED9-9D2A-4F1B-A971-07CCC063866A}"/>
    <cellStyle name="Output 2 2 2 2 14 10" xfId="37209" xr:uid="{23D2C6E9-FD6D-4059-8AAE-0AAF66138AFF}"/>
    <cellStyle name="Output 2 2 2 2 14 11" xfId="39702" xr:uid="{E09FE7DE-22BF-4213-B9F3-302DCADC3B8E}"/>
    <cellStyle name="Output 2 2 2 2 14 12" xfId="42349" xr:uid="{44F20C90-740B-4493-8A80-D4D8881EC855}"/>
    <cellStyle name="Output 2 2 2 2 14 2" xfId="16507" xr:uid="{BF07894E-88D7-4E3B-82CC-4F4BF0D15C2C}"/>
    <cellStyle name="Output 2 2 2 2 14 3" xfId="19247" xr:uid="{09404F8A-9A0E-47DE-B270-9360FFF53E4F}"/>
    <cellStyle name="Output 2 2 2 2 14 4" xfId="21921" xr:uid="{15F5F04A-8068-4F68-9DA3-98F80FDBB26B}"/>
    <cellStyle name="Output 2 2 2 2 14 5" xfId="24744" xr:uid="{BD61E106-BFE0-46EA-83C3-E1A68D8BA0D1}"/>
    <cellStyle name="Output 2 2 2 2 14 6" xfId="27312" xr:uid="{DE640C18-19D0-4C97-AD62-0F9F770286D1}"/>
    <cellStyle name="Output 2 2 2 2 14 7" xfId="29859" xr:uid="{A12FD47A-F5F8-4762-ADEF-077DD65F0040}"/>
    <cellStyle name="Output 2 2 2 2 14 8" xfId="32373" xr:uid="{3ECE3EA8-6802-4189-9456-79F23812FBD0}"/>
    <cellStyle name="Output 2 2 2 2 14 9" xfId="34773" xr:uid="{E73F9DDB-0024-4D82-8B42-095C4648C0CC}"/>
    <cellStyle name="Output 2 2 2 2 15" xfId="13545" xr:uid="{2D3FF498-5968-44DE-BAF3-A18D4BEBF6C8}"/>
    <cellStyle name="Output 2 2 2 2 15 10" xfId="37268" xr:uid="{EB07FAB6-59E5-43BF-8CAB-EE89815FF402}"/>
    <cellStyle name="Output 2 2 2 2 15 11" xfId="39761" xr:uid="{129A6E14-F14F-4606-95DD-A8A1B9BDB153}"/>
    <cellStyle name="Output 2 2 2 2 15 12" xfId="42408" xr:uid="{655754C9-19BE-43EB-B7A1-C9CD3EF198C3}"/>
    <cellStyle name="Output 2 2 2 2 15 2" xfId="16566" xr:uid="{4EF71453-D3E2-4444-9C2A-B3F95A4BFCAD}"/>
    <cellStyle name="Output 2 2 2 2 15 3" xfId="19306" xr:uid="{D0167D2E-EE21-4523-BFEA-6C15F4941787}"/>
    <cellStyle name="Output 2 2 2 2 15 4" xfId="21980" xr:uid="{E92C70CA-59FE-4DF4-A682-B446B7602DC2}"/>
    <cellStyle name="Output 2 2 2 2 15 5" xfId="24803" xr:uid="{5D9B51BA-36B8-41D9-B049-E5B9635B36EB}"/>
    <cellStyle name="Output 2 2 2 2 15 6" xfId="27371" xr:uid="{7B1AB73D-88CF-45AB-A129-13CEA3CCDF1A}"/>
    <cellStyle name="Output 2 2 2 2 15 7" xfId="29918" xr:uid="{CE138822-4982-46DE-86F8-E44798B95617}"/>
    <cellStyle name="Output 2 2 2 2 15 8" xfId="32432" xr:uid="{9EED47C6-1CA2-497C-984B-FE66C3820CB6}"/>
    <cellStyle name="Output 2 2 2 2 15 9" xfId="34832" xr:uid="{24BC3BEB-3B81-4187-8710-5B33F8F32810}"/>
    <cellStyle name="Output 2 2 2 2 16" xfId="13592" xr:uid="{DC38E857-5788-4625-842E-8C60621959FC}"/>
    <cellStyle name="Output 2 2 2 2 16 10" xfId="37315" xr:uid="{65C123B6-4643-4857-87CC-F98473FAFA07}"/>
    <cellStyle name="Output 2 2 2 2 16 11" xfId="39808" xr:uid="{9AD62FFF-82EE-460E-9048-8B45BB6409A4}"/>
    <cellStyle name="Output 2 2 2 2 16 12" xfId="42455" xr:uid="{B2FDF0F9-10D1-4B3B-B9D2-0A7A9999FB03}"/>
    <cellStyle name="Output 2 2 2 2 16 2" xfId="16613" xr:uid="{88333C1E-5FD6-465E-872E-175E88902B59}"/>
    <cellStyle name="Output 2 2 2 2 16 3" xfId="19353" xr:uid="{DC725788-A9E8-4685-B006-E2CC3BD790BD}"/>
    <cellStyle name="Output 2 2 2 2 16 4" xfId="22027" xr:uid="{2DCC3A14-41D6-41D2-89E5-594F6AA9E686}"/>
    <cellStyle name="Output 2 2 2 2 16 5" xfId="24850" xr:uid="{B2F7926C-F6FC-49C7-8A55-FB313A1E4017}"/>
    <cellStyle name="Output 2 2 2 2 16 6" xfId="27418" xr:uid="{A8FBB324-18D7-4D1D-8BB6-0B4C2A2C6714}"/>
    <cellStyle name="Output 2 2 2 2 16 7" xfId="29965" xr:uid="{544D53BE-AD43-4982-90C4-D9708336EB31}"/>
    <cellStyle name="Output 2 2 2 2 16 8" xfId="32479" xr:uid="{0AF03F62-934D-47FA-89C4-9243F2A1FBC6}"/>
    <cellStyle name="Output 2 2 2 2 16 9" xfId="34879" xr:uid="{D1953CE0-556A-42B3-A6D8-57C9BCFF26A8}"/>
    <cellStyle name="Output 2 2 2 2 17" xfId="13636" xr:uid="{C7C0E581-F6BC-489B-A715-0245184B0010}"/>
    <cellStyle name="Output 2 2 2 2 17 10" xfId="37359" xr:uid="{C7701101-02BC-4127-8E62-EA37AA1CFBE1}"/>
    <cellStyle name="Output 2 2 2 2 17 11" xfId="39852" xr:uid="{73CEA440-86D6-48F6-8419-3D541B695AEE}"/>
    <cellStyle name="Output 2 2 2 2 17 12" xfId="42499" xr:uid="{A323C3FD-9ED8-40DD-8EE3-1926A96E3656}"/>
    <cellStyle name="Output 2 2 2 2 17 2" xfId="16657" xr:uid="{C2E0522D-CB2F-431A-9DFD-9A109A966944}"/>
    <cellStyle name="Output 2 2 2 2 17 3" xfId="19397" xr:uid="{1A698502-DC98-46EA-957A-2DC3E18B8A37}"/>
    <cellStyle name="Output 2 2 2 2 17 4" xfId="22071" xr:uid="{6F56869C-9E22-488B-9C8D-4AE3D6D7373B}"/>
    <cellStyle name="Output 2 2 2 2 17 5" xfId="24894" xr:uid="{05A722CB-1708-437D-BC74-A040C92565CC}"/>
    <cellStyle name="Output 2 2 2 2 17 6" xfId="27462" xr:uid="{2F72FB05-165C-4B12-A8B6-81D85A6C269A}"/>
    <cellStyle name="Output 2 2 2 2 17 7" xfId="30009" xr:uid="{2E63C3BD-C5DA-42CD-8588-62FD6DC1EBCF}"/>
    <cellStyle name="Output 2 2 2 2 17 8" xfId="32523" xr:uid="{EE36C60B-A0D2-4AD4-8B91-4D3A652B0CD5}"/>
    <cellStyle name="Output 2 2 2 2 17 9" xfId="34923" xr:uid="{9C98A1BA-CF8B-4C67-BFF9-870AFB760365}"/>
    <cellStyle name="Output 2 2 2 2 18" xfId="13671" xr:uid="{AF615DFE-1C9C-4C24-934E-752ABDAA0A21}"/>
    <cellStyle name="Output 2 2 2 2 18 10" xfId="37394" xr:uid="{ECED5B8E-3A62-452E-ADCF-58635AC34575}"/>
    <cellStyle name="Output 2 2 2 2 18 11" xfId="39887" xr:uid="{BE52BF2E-8134-4F37-875F-0306F31CBC7F}"/>
    <cellStyle name="Output 2 2 2 2 18 12" xfId="42534" xr:uid="{87796490-E954-4E24-AE83-D55EA7A5E3BE}"/>
    <cellStyle name="Output 2 2 2 2 18 2" xfId="16692" xr:uid="{C8C68045-4DB2-4CBC-92FD-00689563BD33}"/>
    <cellStyle name="Output 2 2 2 2 18 3" xfId="19432" xr:uid="{BFC4CC64-10D9-4201-92B0-7CAAEFB0EA35}"/>
    <cellStyle name="Output 2 2 2 2 18 4" xfId="22106" xr:uid="{64F02013-D533-4C7D-AF88-1FDC57EFF8FE}"/>
    <cellStyle name="Output 2 2 2 2 18 5" xfId="24929" xr:uid="{C70268E1-39E4-4576-B3A2-C7D48D50A110}"/>
    <cellStyle name="Output 2 2 2 2 18 6" xfId="27497" xr:uid="{116149B1-79AB-4FB4-9C88-D7D71399F87F}"/>
    <cellStyle name="Output 2 2 2 2 18 7" xfId="30044" xr:uid="{0FFB8CF4-4207-4A36-997A-1085A78ED835}"/>
    <cellStyle name="Output 2 2 2 2 18 8" xfId="32558" xr:uid="{33C78A83-143C-4B65-806C-AB9EB2316AD3}"/>
    <cellStyle name="Output 2 2 2 2 18 9" xfId="34958" xr:uid="{CDA18C00-E8FD-4664-B830-01CA14AC5371}"/>
    <cellStyle name="Output 2 2 2 2 19" xfId="13718" xr:uid="{02875B53-D4A7-409A-AF74-038C8B4B81AC}"/>
    <cellStyle name="Output 2 2 2 2 19 10" xfId="37441" xr:uid="{FCE780C9-7DEB-4352-AEB9-84F9E7A7CEB6}"/>
    <cellStyle name="Output 2 2 2 2 19 11" xfId="39934" xr:uid="{BE9A979A-930A-432A-8796-DDCDC95D05A1}"/>
    <cellStyle name="Output 2 2 2 2 19 12" xfId="42581" xr:uid="{A9E508C0-D267-43EB-8177-13B25849033B}"/>
    <cellStyle name="Output 2 2 2 2 19 2" xfId="16739" xr:uid="{A0D76A01-7CF4-43B8-8C0A-09253041B7BF}"/>
    <cellStyle name="Output 2 2 2 2 19 3" xfId="19479" xr:uid="{5F3EFAFF-87C1-41D9-A212-94E403338870}"/>
    <cellStyle name="Output 2 2 2 2 19 4" xfId="22153" xr:uid="{BBF9C510-0141-445B-8BDE-D142A8579CEE}"/>
    <cellStyle name="Output 2 2 2 2 19 5" xfId="24976" xr:uid="{8694F8B7-967E-4587-93C9-FFDCECBE8C82}"/>
    <cellStyle name="Output 2 2 2 2 19 6" xfId="27544" xr:uid="{F32B8AF7-7B8C-42CC-9381-ED785B3CF7EA}"/>
    <cellStyle name="Output 2 2 2 2 19 7" xfId="30091" xr:uid="{807E6C15-26EC-4956-AEA7-AB51E883B9E5}"/>
    <cellStyle name="Output 2 2 2 2 19 8" xfId="32605" xr:uid="{E7B7D61A-78C8-4EA4-8D50-55333FA1F2BD}"/>
    <cellStyle name="Output 2 2 2 2 19 9" xfId="35005" xr:uid="{06B3DAB4-7707-4130-8321-5F7885322E30}"/>
    <cellStyle name="Output 2 2 2 2 2" xfId="11779" xr:uid="{7B97AD89-DCB5-4092-A54A-C608CE36BE39}"/>
    <cellStyle name="Output 2 2 2 2 2 10" xfId="38155" xr:uid="{1D37F293-AA1A-4EAD-B752-6AA78E03DDC4}"/>
    <cellStyle name="Output 2 2 2 2 2 11" xfId="40751" xr:uid="{445C85E8-A990-43A7-A5E1-B2DCB86E371C}"/>
    <cellStyle name="Output 2 2 2 2 2 2" xfId="14832" xr:uid="{4326721D-103D-4762-8C8C-4D2CBA4EB0D3}"/>
    <cellStyle name="Output 2 2 2 2 2 3" xfId="17606" xr:uid="{29B3AF8F-31BD-4536-9E2D-069D46D949E3}"/>
    <cellStyle name="Output 2 2 2 2 2 4" xfId="20229" xr:uid="{1DAFAEF6-03B9-4F06-ABEF-3B811A6706C4}"/>
    <cellStyle name="Output 2 2 2 2 2 5" xfId="23088" xr:uid="{CFDB2A51-2F93-4545-9161-C0CCDE757D40}"/>
    <cellStyle name="Output 2 2 2 2 2 6" xfId="25647" xr:uid="{567F99BF-D755-4F61-A652-32543D78DA07}"/>
    <cellStyle name="Output 2 2 2 2 2 7" xfId="28248" xr:uid="{0FC54EEC-551F-4ECD-90A1-FDCF9516C43E}"/>
    <cellStyle name="Output 2 2 2 2 2 8" xfId="30923" xr:uid="{CF541F36-CA1B-4034-A0B5-F04DC8401CCC}"/>
    <cellStyle name="Output 2 2 2 2 2 9" xfId="33322" xr:uid="{9094D40D-6FED-4157-882F-DBDFFE166673}"/>
    <cellStyle name="Output 2 2 2 2 20" xfId="13751" xr:uid="{485FCFC4-9756-4AEC-AA28-B072493C32EA}"/>
    <cellStyle name="Output 2 2 2 2 20 10" xfId="37474" xr:uid="{650E0943-048A-4CC2-A2CA-61FBA0F1ED4F}"/>
    <cellStyle name="Output 2 2 2 2 20 11" xfId="39967" xr:uid="{2F4C9825-7F9D-4D9A-BC06-05C8F47AF3A2}"/>
    <cellStyle name="Output 2 2 2 2 20 12" xfId="42614" xr:uid="{20B0F81D-E337-4325-83D5-2BA61E6EED20}"/>
    <cellStyle name="Output 2 2 2 2 20 2" xfId="16772" xr:uid="{37AEB4E9-A6D5-4BF2-982A-3E883B5804C8}"/>
    <cellStyle name="Output 2 2 2 2 20 3" xfId="19512" xr:uid="{964CD095-6608-43C1-9624-D417E7D8706F}"/>
    <cellStyle name="Output 2 2 2 2 20 4" xfId="22186" xr:uid="{449F9E75-B2F4-40E0-B88B-38A552C1D1F3}"/>
    <cellStyle name="Output 2 2 2 2 20 5" xfId="25009" xr:uid="{AF127689-7281-4B4C-ABCB-B941FEABFB6C}"/>
    <cellStyle name="Output 2 2 2 2 20 6" xfId="27577" xr:uid="{4A4C784A-47FF-4B00-9420-BAF5FECB26A1}"/>
    <cellStyle name="Output 2 2 2 2 20 7" xfId="30124" xr:uid="{43527138-115C-4F8F-B2EA-10FDD488D2F5}"/>
    <cellStyle name="Output 2 2 2 2 20 8" xfId="32638" xr:uid="{FA9EE402-5CF5-4864-8DE1-5E7B34BD90BA}"/>
    <cellStyle name="Output 2 2 2 2 20 9" xfId="35038" xr:uid="{0B7DCD55-4B3E-423F-80A4-E430B0ACA776}"/>
    <cellStyle name="Output 2 2 2 2 21" xfId="13812" xr:uid="{6B0F32F6-4FB4-44B2-A504-B17016B004BC}"/>
    <cellStyle name="Output 2 2 2 2 21 10" xfId="37535" xr:uid="{6466E885-34E5-4659-BEF5-05C6856C6E57}"/>
    <cellStyle name="Output 2 2 2 2 21 11" xfId="40028" xr:uid="{CB9990BC-C85F-45D2-A2B8-1136D6928D40}"/>
    <cellStyle name="Output 2 2 2 2 21 12" xfId="42675" xr:uid="{805E2713-4443-4219-ABC2-9376AAFFDC89}"/>
    <cellStyle name="Output 2 2 2 2 21 2" xfId="16833" xr:uid="{6A8E4E30-5A18-4754-B0A7-1F9DE88C200D}"/>
    <cellStyle name="Output 2 2 2 2 21 3" xfId="19573" xr:uid="{84BC5C1C-3C1C-4553-BC8D-224D60AEE5F5}"/>
    <cellStyle name="Output 2 2 2 2 21 4" xfId="22247" xr:uid="{85A17C8D-CD98-4E29-A1D2-3B426A535271}"/>
    <cellStyle name="Output 2 2 2 2 21 5" xfId="25070" xr:uid="{73D58E7E-1FB4-4DC8-9B26-159C45543165}"/>
    <cellStyle name="Output 2 2 2 2 21 6" xfId="27638" xr:uid="{FAEB3999-329D-47DC-A40F-847B90E09FCA}"/>
    <cellStyle name="Output 2 2 2 2 21 7" xfId="30185" xr:uid="{911EAD05-8EAB-4A03-89F7-DBB717FE044C}"/>
    <cellStyle name="Output 2 2 2 2 21 8" xfId="32699" xr:uid="{5A62B184-B5BC-43D0-B074-FB895659E894}"/>
    <cellStyle name="Output 2 2 2 2 21 9" xfId="35099" xr:uid="{DA210FDD-D6EF-4F0B-9D83-1507C054C369}"/>
    <cellStyle name="Output 2 2 2 2 22" xfId="13845" xr:uid="{D8C272C3-CE0D-4204-98EC-8692D04BC093}"/>
    <cellStyle name="Output 2 2 2 2 22 10" xfId="37568" xr:uid="{807C1E8A-BFFB-42D5-89EE-CD2A6A78CB0E}"/>
    <cellStyle name="Output 2 2 2 2 22 11" xfId="40061" xr:uid="{A1968356-F88B-4B3B-B2E1-483C0848A85B}"/>
    <cellStyle name="Output 2 2 2 2 22 12" xfId="42708" xr:uid="{2B48089E-3F25-40C4-9390-5B799E344522}"/>
    <cellStyle name="Output 2 2 2 2 22 2" xfId="16866" xr:uid="{63DC0FBB-98F8-4C75-B566-EA6652542274}"/>
    <cellStyle name="Output 2 2 2 2 22 3" xfId="19606" xr:uid="{EF0CD33C-F361-435D-88FC-7DCF920A7FEB}"/>
    <cellStyle name="Output 2 2 2 2 22 4" xfId="22280" xr:uid="{DD99D871-C7A9-44CB-87EB-BE6FA41CA805}"/>
    <cellStyle name="Output 2 2 2 2 22 5" xfId="25103" xr:uid="{18FD4736-C2BB-4B32-B2F6-EB63691528DD}"/>
    <cellStyle name="Output 2 2 2 2 22 6" xfId="27671" xr:uid="{A4DD273F-6623-4B28-82BD-CAD3099223C0}"/>
    <cellStyle name="Output 2 2 2 2 22 7" xfId="30218" xr:uid="{D780D72B-EC75-4716-8D71-8D76C8E41DD3}"/>
    <cellStyle name="Output 2 2 2 2 22 8" xfId="32732" xr:uid="{1A35DA4C-43B8-4E6E-B6E3-08CCBF239C0B}"/>
    <cellStyle name="Output 2 2 2 2 22 9" xfId="35132" xr:uid="{4F3D8201-D344-4AF6-89DB-F6B79BA948D7}"/>
    <cellStyle name="Output 2 2 2 2 23" xfId="13883" xr:uid="{CBA9829A-E8DF-44A6-A4A3-067CCFA5EE98}"/>
    <cellStyle name="Output 2 2 2 2 23 10" xfId="37606" xr:uid="{BB255F70-9689-40F6-8D9A-8DF8AF7E29C2}"/>
    <cellStyle name="Output 2 2 2 2 23 11" xfId="40099" xr:uid="{389BE86C-CF28-467D-BC5B-B8C292F4ECAA}"/>
    <cellStyle name="Output 2 2 2 2 23 12" xfId="42746" xr:uid="{C6D9F109-42ED-4B02-AACE-9F93ECAE0353}"/>
    <cellStyle name="Output 2 2 2 2 23 2" xfId="16904" xr:uid="{CC093A85-9715-4326-8305-5332646D8B61}"/>
    <cellStyle name="Output 2 2 2 2 23 3" xfId="19644" xr:uid="{AAF48382-2B6E-4A38-B59F-ED81CB8631F0}"/>
    <cellStyle name="Output 2 2 2 2 23 4" xfId="22318" xr:uid="{AFE9E9D3-A6ED-4810-B170-433109354083}"/>
    <cellStyle name="Output 2 2 2 2 23 5" xfId="25141" xr:uid="{F1516945-9AE5-4BA0-9FF1-5998BCC5FC21}"/>
    <cellStyle name="Output 2 2 2 2 23 6" xfId="27709" xr:uid="{78728C98-0DE6-416C-BB8F-18032BD6FBC0}"/>
    <cellStyle name="Output 2 2 2 2 23 7" xfId="30256" xr:uid="{6946068B-FB3D-49C7-B0E9-12C8E0EF06F4}"/>
    <cellStyle name="Output 2 2 2 2 23 8" xfId="32770" xr:uid="{A522647C-6F3A-4A0E-87A8-AB7250C911E5}"/>
    <cellStyle name="Output 2 2 2 2 23 9" xfId="35170" xr:uid="{67CD1C55-DBD2-45D7-8EFB-BF0A0F272790}"/>
    <cellStyle name="Output 2 2 2 2 24" xfId="13904" xr:uid="{81600325-049E-4760-AA43-F5FBCA888F9C}"/>
    <cellStyle name="Output 2 2 2 2 24 10" xfId="37627" xr:uid="{A68B440E-18BC-45DD-8976-7CBE782D3DFB}"/>
    <cellStyle name="Output 2 2 2 2 24 11" xfId="40120" xr:uid="{DE19FCB3-E37A-4E78-B187-2B51C0369ED1}"/>
    <cellStyle name="Output 2 2 2 2 24 12" xfId="42767" xr:uid="{2E58513A-F1E4-41A9-A709-1BC98A65B58D}"/>
    <cellStyle name="Output 2 2 2 2 24 2" xfId="16925" xr:uid="{1AB96EC6-C872-4D1C-AA07-BABA125AD6E3}"/>
    <cellStyle name="Output 2 2 2 2 24 3" xfId="19665" xr:uid="{18F8F98B-B75F-4FE1-AE67-9326A5FB2B78}"/>
    <cellStyle name="Output 2 2 2 2 24 4" xfId="22339" xr:uid="{BEAF1563-6166-4E84-9999-C93632435E29}"/>
    <cellStyle name="Output 2 2 2 2 24 5" xfId="25162" xr:uid="{FAB08548-6082-4231-8714-A794BCCDD14A}"/>
    <cellStyle name="Output 2 2 2 2 24 6" xfId="27730" xr:uid="{A76F131B-02B9-43E9-9B43-2064C3B89DFD}"/>
    <cellStyle name="Output 2 2 2 2 24 7" xfId="30277" xr:uid="{E2DCEDB8-26DA-4633-83F2-E77BEC1E333F}"/>
    <cellStyle name="Output 2 2 2 2 24 8" xfId="32791" xr:uid="{6559189B-E468-45C2-A390-75C681956CF9}"/>
    <cellStyle name="Output 2 2 2 2 24 9" xfId="35191" xr:uid="{B92E4812-362C-4153-B0B2-1551B376305C}"/>
    <cellStyle name="Output 2 2 2 2 25" xfId="13923" xr:uid="{3135DEC1-A9BC-4E3D-BC8D-690E8A75752F}"/>
    <cellStyle name="Output 2 2 2 2 25 10" xfId="37646" xr:uid="{E57C9461-6FC9-41A4-95C3-45EAD7E1200E}"/>
    <cellStyle name="Output 2 2 2 2 25 11" xfId="40139" xr:uid="{B0E1FB7C-39B2-4CC6-995E-336AD18E2023}"/>
    <cellStyle name="Output 2 2 2 2 25 12" xfId="42786" xr:uid="{54155397-8ED4-4D9C-87C5-61DEB4F5B4A6}"/>
    <cellStyle name="Output 2 2 2 2 25 2" xfId="16944" xr:uid="{17A43C35-AA18-4168-8E65-661A4E84BC1C}"/>
    <cellStyle name="Output 2 2 2 2 25 3" xfId="19684" xr:uid="{F0EA2CA7-65A1-4389-86FC-A9415B29D9F3}"/>
    <cellStyle name="Output 2 2 2 2 25 4" xfId="22358" xr:uid="{B8E0E3B4-E559-4924-9C57-E53E9DB58668}"/>
    <cellStyle name="Output 2 2 2 2 25 5" xfId="25181" xr:uid="{0B3A5BC9-000D-48C0-8028-BFD7878A377F}"/>
    <cellStyle name="Output 2 2 2 2 25 6" xfId="27749" xr:uid="{C4FEB58C-9DDD-4B43-86F1-CCF52426720A}"/>
    <cellStyle name="Output 2 2 2 2 25 7" xfId="30296" xr:uid="{45A50B62-6CE2-4232-AEA4-962CCC728D4E}"/>
    <cellStyle name="Output 2 2 2 2 25 8" xfId="32810" xr:uid="{F6221454-C826-49E5-84AA-3D63C1E2EDE0}"/>
    <cellStyle name="Output 2 2 2 2 25 9" xfId="35210" xr:uid="{5B68473E-FDB6-41D5-98C0-A8681629C98C}"/>
    <cellStyle name="Output 2 2 2 2 26" xfId="13951" xr:uid="{13E61565-2014-4D7B-A159-88945F3B6D14}"/>
    <cellStyle name="Output 2 2 2 2 26 10" xfId="37674" xr:uid="{D42AED67-2789-4F79-A065-CA3E0572DD53}"/>
    <cellStyle name="Output 2 2 2 2 26 11" xfId="40167" xr:uid="{C901DFF7-FD92-45D9-AB04-BF68B2887505}"/>
    <cellStyle name="Output 2 2 2 2 26 12" xfId="42814" xr:uid="{05F1B256-5F89-40F6-8C5D-556C9770B2FC}"/>
    <cellStyle name="Output 2 2 2 2 26 2" xfId="16972" xr:uid="{0303F0B0-C17C-448B-89C7-F4FBF4339047}"/>
    <cellStyle name="Output 2 2 2 2 26 3" xfId="19712" xr:uid="{4507CF1D-F2CD-4981-A12A-0065A2E00FF2}"/>
    <cellStyle name="Output 2 2 2 2 26 4" xfId="22386" xr:uid="{043D3C53-22C3-4B02-860B-A772068B923D}"/>
    <cellStyle name="Output 2 2 2 2 26 5" xfId="25209" xr:uid="{C29FFA52-01F8-444A-8A54-51B36BA6D562}"/>
    <cellStyle name="Output 2 2 2 2 26 6" xfId="27777" xr:uid="{7B9C4C86-619E-4103-8D59-E243F11ADA8C}"/>
    <cellStyle name="Output 2 2 2 2 26 7" xfId="30324" xr:uid="{6A2DAEDD-245A-4BB2-B1ED-29C10F3C9FB6}"/>
    <cellStyle name="Output 2 2 2 2 26 8" xfId="32838" xr:uid="{502BCC3A-A59D-4750-96A3-E0E1BF971E46}"/>
    <cellStyle name="Output 2 2 2 2 26 9" xfId="35238" xr:uid="{1A012867-4C83-4CC8-9B91-00EA00FA416A}"/>
    <cellStyle name="Output 2 2 2 2 27" xfId="13460" xr:uid="{AD5C494E-B8BF-4236-86E9-3AB1324D5EC8}"/>
    <cellStyle name="Output 2 2 2 2 27 10" xfId="37183" xr:uid="{36076081-64E0-432F-8684-8493A1E76423}"/>
    <cellStyle name="Output 2 2 2 2 27 11" xfId="39676" xr:uid="{7F09387B-8446-4B67-9213-C21C884505D8}"/>
    <cellStyle name="Output 2 2 2 2 27 12" xfId="42323" xr:uid="{F45D716D-8E34-44EC-983A-CBE595D4C425}"/>
    <cellStyle name="Output 2 2 2 2 27 2" xfId="16481" xr:uid="{7006D7F9-6C43-4A99-B93D-D64F98B708AE}"/>
    <cellStyle name="Output 2 2 2 2 27 3" xfId="19221" xr:uid="{6C0AF615-80D6-4D9A-8CC8-DE2A1080E9FC}"/>
    <cellStyle name="Output 2 2 2 2 27 4" xfId="21895" xr:uid="{AE2ADD03-C439-46AA-B53F-51128A1C1B68}"/>
    <cellStyle name="Output 2 2 2 2 27 5" xfId="24718" xr:uid="{07F21BF0-A3A2-4968-BB00-1B3C7BFB0ED1}"/>
    <cellStyle name="Output 2 2 2 2 27 6" xfId="27286" xr:uid="{1750EC3A-1B93-4D21-8A2F-F573CD6C76B5}"/>
    <cellStyle name="Output 2 2 2 2 27 7" xfId="29833" xr:uid="{58568DBB-A7B1-465A-849B-8816C35E3A4B}"/>
    <cellStyle name="Output 2 2 2 2 27 8" xfId="32347" xr:uid="{35588F11-1A95-449D-8ECB-08B1AE09F6FF}"/>
    <cellStyle name="Output 2 2 2 2 27 9" xfId="34747" xr:uid="{C5D44638-C64B-4FB8-A639-B22545FA5412}"/>
    <cellStyle name="Output 2 2 2 2 28" xfId="14021" xr:uid="{E1657DD2-99B3-4C0B-A880-FC0B9788CF7A}"/>
    <cellStyle name="Output 2 2 2 2 28 10" xfId="37744" xr:uid="{77DC1A9F-5F90-4668-AD98-39536B809DD7}"/>
    <cellStyle name="Output 2 2 2 2 28 11" xfId="40237" xr:uid="{BD604642-CFF9-4EB2-99ED-F7757ED89F3D}"/>
    <cellStyle name="Output 2 2 2 2 28 12" xfId="42884" xr:uid="{FF21AC54-EAE3-47AA-862A-4613D723850F}"/>
    <cellStyle name="Output 2 2 2 2 28 2" xfId="17042" xr:uid="{2267881C-D000-4AC7-9CFC-9E78FB04AC05}"/>
    <cellStyle name="Output 2 2 2 2 28 3" xfId="19782" xr:uid="{2E17FA71-5408-4545-8DEA-F0B5E44F15F2}"/>
    <cellStyle name="Output 2 2 2 2 28 4" xfId="22456" xr:uid="{FBD4351F-BC2C-4443-B911-98B108ABE668}"/>
    <cellStyle name="Output 2 2 2 2 28 5" xfId="25279" xr:uid="{51F1BA65-C292-4DB9-8365-F0B15FDA09F6}"/>
    <cellStyle name="Output 2 2 2 2 28 6" xfId="27847" xr:uid="{7E547C00-99CE-4200-B97B-55F26D292BFD}"/>
    <cellStyle name="Output 2 2 2 2 28 7" xfId="30394" xr:uid="{F98EA823-C251-4D4A-BFB5-24E4A3956E23}"/>
    <cellStyle name="Output 2 2 2 2 28 8" xfId="32908" xr:uid="{A7367072-3885-4314-8EFE-8D89BCC51EF2}"/>
    <cellStyle name="Output 2 2 2 2 28 9" xfId="35308" xr:uid="{771FC255-ACDA-450F-9CCB-5ADE1292FC08}"/>
    <cellStyle name="Output 2 2 2 2 29" xfId="14049" xr:uid="{49D29C49-6CDB-4CCB-B57C-69AF0CDA522D}"/>
    <cellStyle name="Output 2 2 2 2 29 10" xfId="37772" xr:uid="{3160F1E6-0459-4FE1-98D5-0ADAB279DEC8}"/>
    <cellStyle name="Output 2 2 2 2 29 11" xfId="40265" xr:uid="{DFCB5AF9-5D4C-45C4-AAAD-995E1B00CC9D}"/>
    <cellStyle name="Output 2 2 2 2 29 12" xfId="42912" xr:uid="{B2322FF2-8F82-4245-9EB3-2C6FC9BEFFA6}"/>
    <cellStyle name="Output 2 2 2 2 29 2" xfId="17070" xr:uid="{0BF129A0-C6FF-4C41-A725-81BF8F2A28E1}"/>
    <cellStyle name="Output 2 2 2 2 29 3" xfId="19810" xr:uid="{4994F5DB-DCD9-4260-A047-DDD9D118FE32}"/>
    <cellStyle name="Output 2 2 2 2 29 4" xfId="22484" xr:uid="{4C22B284-285C-485D-AD7E-9106C0423A3F}"/>
    <cellStyle name="Output 2 2 2 2 29 5" xfId="25307" xr:uid="{B0E2D35E-C869-4249-95FF-A44AD44AD635}"/>
    <cellStyle name="Output 2 2 2 2 29 6" xfId="27875" xr:uid="{C04E54C3-3C70-47B6-8D7E-C3359A9E3BCE}"/>
    <cellStyle name="Output 2 2 2 2 29 7" xfId="30422" xr:uid="{64CDD94B-E65D-446F-B349-BEA221C3EA99}"/>
    <cellStyle name="Output 2 2 2 2 29 8" xfId="32936" xr:uid="{7716396B-EE7D-4030-9BEF-251AC055058D}"/>
    <cellStyle name="Output 2 2 2 2 29 9" xfId="35336" xr:uid="{88685B58-A4F1-418C-8978-A013BC3D1CE4}"/>
    <cellStyle name="Output 2 2 2 2 3" xfId="11814" xr:uid="{CFCC0A23-865A-4DAF-9D85-B2BCEB484341}"/>
    <cellStyle name="Output 2 2 2 2 3 10" xfId="35748" xr:uid="{E40B238E-26D3-4445-8B75-0972F3C628AF}"/>
    <cellStyle name="Output 2 2 2 2 3 11" xfId="38190" xr:uid="{8793FFC2-A868-4AD4-81F0-E1FDFA3D1536}"/>
    <cellStyle name="Output 2 2 2 2 3 12" xfId="40786" xr:uid="{AD111B55-7B31-42D9-9F34-9810F5A16358}"/>
    <cellStyle name="Output 2 2 2 2 3 2" xfId="14867" xr:uid="{EC347BF7-0A8E-4A16-A95A-BCCCEB52F081}"/>
    <cellStyle name="Output 2 2 2 2 3 3" xfId="17641" xr:uid="{27A19555-2D7E-4C36-87E5-1F51DEE204C5}"/>
    <cellStyle name="Output 2 2 2 2 3 4" xfId="20264" xr:uid="{5F078ED4-1EFB-441C-B6E4-64D25A7848AD}"/>
    <cellStyle name="Output 2 2 2 2 3 5" xfId="23123" xr:uid="{7FCD806E-DAF7-40ED-B303-90C86D3EAA71}"/>
    <cellStyle name="Output 2 2 2 2 3 6" xfId="25682" xr:uid="{EF984ECE-3ACF-49CE-8431-7A6AA56F20E5}"/>
    <cellStyle name="Output 2 2 2 2 3 7" xfId="28283" xr:uid="{6896A3C6-9DB7-4E65-8E7C-7CA7337DAC45}"/>
    <cellStyle name="Output 2 2 2 2 3 8" xfId="30958" xr:uid="{4B0E1683-17A9-4A81-9FA8-6177C2CDCB96}"/>
    <cellStyle name="Output 2 2 2 2 3 9" xfId="33357" xr:uid="{D3381EDA-2DEF-4406-BE44-7C669727AB7E}"/>
    <cellStyle name="Output 2 2 2 2 30" xfId="14072" xr:uid="{1B5FE632-849B-44D4-A059-33EF65D9470C}"/>
    <cellStyle name="Output 2 2 2 2 30 10" xfId="37795" xr:uid="{6F107D30-7798-44B1-BADC-60ECD2C6379A}"/>
    <cellStyle name="Output 2 2 2 2 30 11" xfId="40288" xr:uid="{49B9ADD0-A002-4404-8443-B902F3C157C7}"/>
    <cellStyle name="Output 2 2 2 2 30 12" xfId="42935" xr:uid="{27FD90A1-569C-4CF4-BE6A-710B7C4F0126}"/>
    <cellStyle name="Output 2 2 2 2 30 2" xfId="17093" xr:uid="{8D13BBCD-0550-409A-84CD-6B75E0DED0CA}"/>
    <cellStyle name="Output 2 2 2 2 30 3" xfId="19833" xr:uid="{2C97E975-07D8-41EB-AD65-5CBCEE1AA191}"/>
    <cellStyle name="Output 2 2 2 2 30 4" xfId="22507" xr:uid="{0B7A4B36-443F-4667-97B5-DF475E07D402}"/>
    <cellStyle name="Output 2 2 2 2 30 5" xfId="25330" xr:uid="{E06927E1-FD0E-4272-A669-241AE7899CA3}"/>
    <cellStyle name="Output 2 2 2 2 30 6" xfId="27898" xr:uid="{C9DADD8B-54EE-4372-AA41-4C2A6A689470}"/>
    <cellStyle name="Output 2 2 2 2 30 7" xfId="30445" xr:uid="{0B76450D-3C45-4288-9716-77C63FF26529}"/>
    <cellStyle name="Output 2 2 2 2 30 8" xfId="32959" xr:uid="{4AAAE896-E13B-44BF-9A93-057EADA7BE7A}"/>
    <cellStyle name="Output 2 2 2 2 30 9" xfId="35359" xr:uid="{5FB5E08A-8AF7-4A1F-88D0-5C7EDAACF2C3}"/>
    <cellStyle name="Output 2 2 2 2 31" xfId="14106" xr:uid="{9BE014A7-DBE1-4A4B-8C16-877F353C9B2D}"/>
    <cellStyle name="Output 2 2 2 2 31 10" xfId="37829" xr:uid="{BA5A76AA-01A2-4021-9A87-F8B1F8F1CB10}"/>
    <cellStyle name="Output 2 2 2 2 31 11" xfId="40322" xr:uid="{AB3B5A61-7417-4598-91F6-E0DA632AFFCF}"/>
    <cellStyle name="Output 2 2 2 2 31 12" xfId="42969" xr:uid="{7FE82186-89E3-4CF7-8090-22988D07A305}"/>
    <cellStyle name="Output 2 2 2 2 31 2" xfId="17127" xr:uid="{290FD42C-777E-4EF5-84F8-5A5BDC8A4F29}"/>
    <cellStyle name="Output 2 2 2 2 31 3" xfId="19867" xr:uid="{D36B20E3-1129-4DD8-845C-D09BF4F9302B}"/>
    <cellStyle name="Output 2 2 2 2 31 4" xfId="22541" xr:uid="{2AE0C6AE-1DBC-41A5-A313-2C17E9CA62C6}"/>
    <cellStyle name="Output 2 2 2 2 31 5" xfId="25364" xr:uid="{0F5FF6E9-C20D-41D2-A17E-4FB83EE21432}"/>
    <cellStyle name="Output 2 2 2 2 31 6" xfId="27932" xr:uid="{8FB8D1B7-AC2F-4814-BE6D-C9B16598CEA2}"/>
    <cellStyle name="Output 2 2 2 2 31 7" xfId="30479" xr:uid="{100B78DF-DEC8-4E5D-BBC0-043CC52AD69B}"/>
    <cellStyle name="Output 2 2 2 2 31 8" xfId="32993" xr:uid="{A48DA304-3647-4AF7-9A00-6BE4FF9694C4}"/>
    <cellStyle name="Output 2 2 2 2 31 9" xfId="35393" xr:uid="{FB0894B0-B71A-47B5-AC8C-7C1E3D64AD1D}"/>
    <cellStyle name="Output 2 2 2 2 32" xfId="14141" xr:uid="{E3B76EB4-505F-4807-AC8E-05C8F4AB29E0}"/>
    <cellStyle name="Output 2 2 2 2 32 10" xfId="37864" xr:uid="{0ED98393-F6CD-4DC9-999D-328F1F5FA2AE}"/>
    <cellStyle name="Output 2 2 2 2 32 11" xfId="40357" xr:uid="{6CC64AE8-B0D7-4864-9E84-3B7226D529AF}"/>
    <cellStyle name="Output 2 2 2 2 32 12" xfId="43004" xr:uid="{E729245F-76C2-463D-AD4E-AC51A140FCD3}"/>
    <cellStyle name="Output 2 2 2 2 32 2" xfId="17162" xr:uid="{87981A45-7967-4E19-B030-4480EAFDCF1C}"/>
    <cellStyle name="Output 2 2 2 2 32 3" xfId="19902" xr:uid="{85E46F4A-54DF-4F8B-AC63-F357AE453B01}"/>
    <cellStyle name="Output 2 2 2 2 32 4" xfId="22576" xr:uid="{7B8DE501-4A5A-4E0C-AFF8-71356AE26CC5}"/>
    <cellStyle name="Output 2 2 2 2 32 5" xfId="25399" xr:uid="{620D3461-4579-4097-964D-E7FCEDC079E8}"/>
    <cellStyle name="Output 2 2 2 2 32 6" xfId="27967" xr:uid="{9FB867F8-5925-4581-BC41-CA1E06D03984}"/>
    <cellStyle name="Output 2 2 2 2 32 7" xfId="30514" xr:uid="{49CBA90E-5AED-4799-8616-328600849815}"/>
    <cellStyle name="Output 2 2 2 2 32 8" xfId="33028" xr:uid="{996F99AE-9466-4B93-B36B-FDE71FC5D901}"/>
    <cellStyle name="Output 2 2 2 2 32 9" xfId="35428" xr:uid="{389D5ADB-4077-441A-87B5-D369A54BDA3B}"/>
    <cellStyle name="Output 2 2 2 2 33" xfId="14169" xr:uid="{92173733-3753-4055-A96B-F79BFBBBD8CA}"/>
    <cellStyle name="Output 2 2 2 2 33 10" xfId="37892" xr:uid="{1A5A4A9A-E55F-4750-B545-DDBDBF65541F}"/>
    <cellStyle name="Output 2 2 2 2 33 11" xfId="40385" xr:uid="{3C213337-50E0-41EC-98C5-DDB2ED32535C}"/>
    <cellStyle name="Output 2 2 2 2 33 12" xfId="43032" xr:uid="{44A0E903-5E69-4B1A-8A35-40A0B15BF259}"/>
    <cellStyle name="Output 2 2 2 2 33 2" xfId="17190" xr:uid="{869E68DF-889D-48E5-810F-6DD0B04D2774}"/>
    <cellStyle name="Output 2 2 2 2 33 3" xfId="19930" xr:uid="{DB1025B5-E055-4760-BFBD-046F7470F35F}"/>
    <cellStyle name="Output 2 2 2 2 33 4" xfId="22604" xr:uid="{299C7421-7747-43B5-BA28-913288901E52}"/>
    <cellStyle name="Output 2 2 2 2 33 5" xfId="25427" xr:uid="{CAFC20AF-DF55-4A6A-B704-443833687C18}"/>
    <cellStyle name="Output 2 2 2 2 33 6" xfId="27995" xr:uid="{41D3035D-23C5-427A-B451-ECD456968003}"/>
    <cellStyle name="Output 2 2 2 2 33 7" xfId="30542" xr:uid="{5C61AA14-6478-486C-8131-D6AC9544838A}"/>
    <cellStyle name="Output 2 2 2 2 33 8" xfId="33056" xr:uid="{F76D05FC-821D-4A35-92DA-AC2D9A93745B}"/>
    <cellStyle name="Output 2 2 2 2 33 9" xfId="35456" xr:uid="{EBF51D6D-59F3-4F64-8194-39BE3F34BC1E}"/>
    <cellStyle name="Output 2 2 2 2 34" xfId="14189" xr:uid="{7001C6D2-A7C9-45C8-B6CA-1C879B3CBC17}"/>
    <cellStyle name="Output 2 2 2 2 34 10" xfId="37912" xr:uid="{7FBDE57F-19E7-4C01-9E90-E3DC655A0B23}"/>
    <cellStyle name="Output 2 2 2 2 34 11" xfId="40405" xr:uid="{4F841B02-E381-42BE-893E-31E5E3306BE6}"/>
    <cellStyle name="Output 2 2 2 2 34 12" xfId="43052" xr:uid="{EED518C2-2B63-4765-B137-C55233CDC90F}"/>
    <cellStyle name="Output 2 2 2 2 34 2" xfId="17210" xr:uid="{ADD99E7B-67C7-4DCC-A90A-D5C19CAFA71D}"/>
    <cellStyle name="Output 2 2 2 2 34 3" xfId="19950" xr:uid="{CEA19880-C585-442C-894D-58596629E978}"/>
    <cellStyle name="Output 2 2 2 2 34 4" xfId="22624" xr:uid="{033CA59B-E18D-499A-A7CB-E425893A36E5}"/>
    <cellStyle name="Output 2 2 2 2 34 5" xfId="25447" xr:uid="{3BC94E70-CAC9-4FF6-B82A-0DC48E26522F}"/>
    <cellStyle name="Output 2 2 2 2 34 6" xfId="28015" xr:uid="{76B9A2A1-8C50-4AA2-A114-3976A04512B7}"/>
    <cellStyle name="Output 2 2 2 2 34 7" xfId="30562" xr:uid="{A5F9D12B-08AC-40EF-AB2B-87D664BEEDBB}"/>
    <cellStyle name="Output 2 2 2 2 34 8" xfId="33076" xr:uid="{2365D2AF-D9B7-4A28-9F70-023F0FAEF62D}"/>
    <cellStyle name="Output 2 2 2 2 34 9" xfId="35476" xr:uid="{811896A2-8FB5-4581-AD64-76BF492A5E8E}"/>
    <cellStyle name="Output 2 2 2 2 35" xfId="14215" xr:uid="{A2969B18-F309-419F-8FD9-B842448ED85D}"/>
    <cellStyle name="Output 2 2 2 2 35 10" xfId="37938" xr:uid="{C8F2885B-A342-4BFD-AD21-C48C19069CC4}"/>
    <cellStyle name="Output 2 2 2 2 35 11" xfId="40431" xr:uid="{1AA57664-DD89-4F96-94EC-59D36127F6A9}"/>
    <cellStyle name="Output 2 2 2 2 35 12" xfId="43078" xr:uid="{8D42C30B-62C0-4332-9A03-93DB1B17FE13}"/>
    <cellStyle name="Output 2 2 2 2 35 2" xfId="17236" xr:uid="{0BB6326B-4767-4F2F-A68C-578B1454AA1D}"/>
    <cellStyle name="Output 2 2 2 2 35 3" xfId="19976" xr:uid="{E657A4D8-7B60-4996-86B5-D84E76986641}"/>
    <cellStyle name="Output 2 2 2 2 35 4" xfId="22650" xr:uid="{4D58CD06-49FD-4AF7-8852-A9507906AC86}"/>
    <cellStyle name="Output 2 2 2 2 35 5" xfId="25473" xr:uid="{C1E25A44-CA1E-4DAE-B950-D69B58890F92}"/>
    <cellStyle name="Output 2 2 2 2 35 6" xfId="28041" xr:uid="{776741C7-7E4A-40A6-A7A2-C405EA7DD404}"/>
    <cellStyle name="Output 2 2 2 2 35 7" xfId="30588" xr:uid="{413F7C95-6044-4BCA-8936-C7941E02A6FF}"/>
    <cellStyle name="Output 2 2 2 2 35 8" xfId="33102" xr:uid="{2D1645AC-34E4-48EC-99D7-911C065B840F}"/>
    <cellStyle name="Output 2 2 2 2 35 9" xfId="35502" xr:uid="{434D33C2-1F8F-4621-93DC-EC5EBD3733CA}"/>
    <cellStyle name="Output 2 2 2 2 36" xfId="14278" xr:uid="{CF8CB7C5-34D9-43BC-8C01-E83D510205CF}"/>
    <cellStyle name="Output 2 2 2 2 36 10" xfId="37990" xr:uid="{1E50AEBF-691A-48A6-AF96-0BDBA4143F72}"/>
    <cellStyle name="Output 2 2 2 2 36 11" xfId="40482" xr:uid="{48156D0B-D723-4E26-B21C-EF10D65F4FFF}"/>
    <cellStyle name="Output 2 2 2 2 36 12" xfId="43130" xr:uid="{39C0D4E0-B5D7-4A97-9B14-1C146B8C1F8F}"/>
    <cellStyle name="Output 2 2 2 2 36 2" xfId="17299" xr:uid="{B2BCEDAB-A9CF-4DE3-9D58-6E78627EC69A}"/>
    <cellStyle name="Output 2 2 2 2 36 3" xfId="20038" xr:uid="{359E4407-A588-43FF-8992-CB6ECC651127}"/>
    <cellStyle name="Output 2 2 2 2 36 4" xfId="22711" xr:uid="{EE2564F6-1DBA-4D0B-AEB8-A94BDE3F4128}"/>
    <cellStyle name="Output 2 2 2 2 36 5" xfId="25525" xr:uid="{99F17E0C-C786-4FEA-8DA8-A0557A06F8B6}"/>
    <cellStyle name="Output 2 2 2 2 36 6" xfId="28094" xr:uid="{0187F79E-1F24-416C-8763-D70B13B5DAA5}"/>
    <cellStyle name="Output 2 2 2 2 36 7" xfId="30640" xr:uid="{091429A6-014C-48ED-8538-35F14EBAD5FA}"/>
    <cellStyle name="Output 2 2 2 2 36 8" xfId="33154" xr:uid="{A36703B1-D55D-4602-957E-F78CBB23DB82}"/>
    <cellStyle name="Output 2 2 2 2 36 9" xfId="35553" xr:uid="{9FD4F4D0-E5FD-4DC4-BFDB-50B839F53693}"/>
    <cellStyle name="Output 2 2 2 2 4" xfId="11843" xr:uid="{5508751E-187C-4807-AD4A-C9FCB5CA239B}"/>
    <cellStyle name="Output 2 2 2 2 4 10" xfId="35777" xr:uid="{807B60D7-8BED-4039-B660-891B015C389E}"/>
    <cellStyle name="Output 2 2 2 2 4 11" xfId="38219" xr:uid="{B267C835-3147-425D-85EF-4A5ACC1EBC81}"/>
    <cellStyle name="Output 2 2 2 2 4 12" xfId="40815" xr:uid="{F87F6E38-243C-4A67-8BBB-C989B75554EF}"/>
    <cellStyle name="Output 2 2 2 2 4 2" xfId="14896" xr:uid="{18992E52-3FA2-45EF-B937-7A00EBC29C19}"/>
    <cellStyle name="Output 2 2 2 2 4 3" xfId="17670" xr:uid="{29D8CEED-345A-4904-A1B8-75F9A8E76F9E}"/>
    <cellStyle name="Output 2 2 2 2 4 4" xfId="20293" xr:uid="{3B05D683-B726-45BB-AAB6-C41F077E6C9F}"/>
    <cellStyle name="Output 2 2 2 2 4 5" xfId="23152" xr:uid="{3354B559-2F2F-4F26-9874-777D5354780D}"/>
    <cellStyle name="Output 2 2 2 2 4 6" xfId="25711" xr:uid="{BC7CD810-E02B-4405-81B0-F55C32050A52}"/>
    <cellStyle name="Output 2 2 2 2 4 7" xfId="28312" xr:uid="{4977A044-81A4-4FC8-BFD6-6FD687AC3FFD}"/>
    <cellStyle name="Output 2 2 2 2 4 8" xfId="30987" xr:uid="{14C2E524-C07B-4052-9392-49373E7A7400}"/>
    <cellStyle name="Output 2 2 2 2 4 9" xfId="33386" xr:uid="{A271DC07-8E6A-48C3-B7EF-F55D719C24D4}"/>
    <cellStyle name="Output 2 2 2 2 5" xfId="11874" xr:uid="{784C90D5-92AB-4866-B239-5E582569228F}"/>
    <cellStyle name="Output 2 2 2 2 5 10" xfId="35806" xr:uid="{413C3CFD-7F29-42C5-9362-47255FAD2BCA}"/>
    <cellStyle name="Output 2 2 2 2 5 11" xfId="38248" xr:uid="{CED99A07-1F40-4682-9AF0-6B20542C9D5C}"/>
    <cellStyle name="Output 2 2 2 2 5 12" xfId="40844" xr:uid="{7874D3C3-E381-466C-9015-6FAC1E871836}"/>
    <cellStyle name="Output 2 2 2 2 5 2" xfId="14927" xr:uid="{830566C4-9817-4568-AFD4-0FFE10C02842}"/>
    <cellStyle name="Output 2 2 2 2 5 3" xfId="17700" xr:uid="{E1DB04B7-B6C1-4047-B7C6-EC656925ABFD}"/>
    <cellStyle name="Output 2 2 2 2 5 4" xfId="20323" xr:uid="{149B2B61-62FF-472C-93A1-6B7E432F70C1}"/>
    <cellStyle name="Output 2 2 2 2 5 5" xfId="23183" xr:uid="{41B887A8-97CF-4131-8884-9FD47511A83C}"/>
    <cellStyle name="Output 2 2 2 2 5 6" xfId="25740" xr:uid="{549A14D5-99B1-4E1D-9593-B96A700CB79A}"/>
    <cellStyle name="Output 2 2 2 2 5 7" xfId="28341" xr:uid="{B34A71D4-09AD-42C2-87E3-313B2B75192E}"/>
    <cellStyle name="Output 2 2 2 2 5 8" xfId="31016" xr:uid="{2CDB6D3C-C61F-4CAB-8499-36F041EDE3C4}"/>
    <cellStyle name="Output 2 2 2 2 5 9" xfId="33415" xr:uid="{5182916A-9549-46E4-86F3-1527FADF9213}"/>
    <cellStyle name="Output 2 2 2 2 6" xfId="11906" xr:uid="{1C26271A-3C2D-4F9C-96C5-BDA6FDDCF41B}"/>
    <cellStyle name="Output 2 2 2 2 6 10" xfId="35838" xr:uid="{83F25CD1-1AB5-48C3-BF65-906C9014425E}"/>
    <cellStyle name="Output 2 2 2 2 6 11" xfId="38280" xr:uid="{311D7AC6-54A0-42FF-A97F-4F8EA7649363}"/>
    <cellStyle name="Output 2 2 2 2 6 12" xfId="40876" xr:uid="{3B40C593-421F-47BF-AEB8-29A1568E36AC}"/>
    <cellStyle name="Output 2 2 2 2 6 2" xfId="14959" xr:uid="{27053A17-62F5-468A-BB6A-26178B18C3DF}"/>
    <cellStyle name="Output 2 2 2 2 6 3" xfId="17732" xr:uid="{9DDAAD8B-ACFC-49D2-8CA1-807E9FFA0298}"/>
    <cellStyle name="Output 2 2 2 2 6 4" xfId="20355" xr:uid="{54698984-60D4-4006-A64E-2139230178FC}"/>
    <cellStyle name="Output 2 2 2 2 6 5" xfId="23215" xr:uid="{8AB01AB7-CAA7-44E9-A4A1-B8ED65481404}"/>
    <cellStyle name="Output 2 2 2 2 6 6" xfId="25772" xr:uid="{B7E01E0A-CBB9-496F-B51D-CD73C3F2549C}"/>
    <cellStyle name="Output 2 2 2 2 6 7" xfId="28373" xr:uid="{8DC7E08E-6400-480F-B933-E3F331D4E40A}"/>
    <cellStyle name="Output 2 2 2 2 6 8" xfId="31048" xr:uid="{0EA34E4B-61C6-4E2A-BD5D-B6CAD3C1F44E}"/>
    <cellStyle name="Output 2 2 2 2 6 9" xfId="33447" xr:uid="{A76B4BC7-3953-46D0-A104-DF4DC2D27B79}"/>
    <cellStyle name="Output 2 2 2 2 7" xfId="11924" xr:uid="{F48C229A-6203-4462-92A7-ADD94C5E96BC}"/>
    <cellStyle name="Output 2 2 2 2 7 10" xfId="35856" xr:uid="{C1AD8416-1400-4CC3-ACCD-14E12630B3F4}"/>
    <cellStyle name="Output 2 2 2 2 7 11" xfId="38298" xr:uid="{9912F747-0ED4-457C-846E-24E11041AD50}"/>
    <cellStyle name="Output 2 2 2 2 7 12" xfId="40894" xr:uid="{05E2697A-355A-4532-AD90-17A4A6E79D29}"/>
    <cellStyle name="Output 2 2 2 2 7 2" xfId="14977" xr:uid="{A3094BE6-FB92-48B4-B829-048152FDD5F4}"/>
    <cellStyle name="Output 2 2 2 2 7 3" xfId="17750" xr:uid="{F08E09A9-6FFC-4C82-8958-ECE9EC28963F}"/>
    <cellStyle name="Output 2 2 2 2 7 4" xfId="20373" xr:uid="{B69A64C1-34C8-4024-A1EA-FAD73404E008}"/>
    <cellStyle name="Output 2 2 2 2 7 5" xfId="23233" xr:uid="{904C2988-4F97-485E-A0F7-6F2B8FEA21A0}"/>
    <cellStyle name="Output 2 2 2 2 7 6" xfId="25790" xr:uid="{60EFC03A-380A-418A-A955-698AC30ACC3A}"/>
    <cellStyle name="Output 2 2 2 2 7 7" xfId="28391" xr:uid="{E59DD6B2-6184-4815-A953-8A1AB74A0982}"/>
    <cellStyle name="Output 2 2 2 2 7 8" xfId="31066" xr:uid="{FF4F0DB8-DFF9-4C56-9861-9AF9CF506EB3}"/>
    <cellStyle name="Output 2 2 2 2 7 9" xfId="33465" xr:uid="{7683641D-F62F-42AD-8145-B30A58091E56}"/>
    <cellStyle name="Output 2 2 2 2 8" xfId="11948" xr:uid="{B39BB73C-D294-40BB-8258-701425859B1C}"/>
    <cellStyle name="Output 2 2 2 2 8 10" xfId="35880" xr:uid="{CD32D2D8-3ED5-4449-BE4F-D47E78357C00}"/>
    <cellStyle name="Output 2 2 2 2 8 11" xfId="38322" xr:uid="{D3E781A9-34F8-426E-A45E-B79F923EBBC2}"/>
    <cellStyle name="Output 2 2 2 2 8 12" xfId="40918" xr:uid="{7615EF63-341C-4946-AD35-C4FDFB0F5F6C}"/>
    <cellStyle name="Output 2 2 2 2 8 2" xfId="15001" xr:uid="{38ADA96D-9E8D-48B3-A6F7-D4DD6614EA89}"/>
    <cellStyle name="Output 2 2 2 2 8 3" xfId="17774" xr:uid="{A6F42530-6EB7-4810-82F0-35262CB25900}"/>
    <cellStyle name="Output 2 2 2 2 8 4" xfId="20397" xr:uid="{A6FEB808-6F84-4103-8C7F-691F3DB6393B}"/>
    <cellStyle name="Output 2 2 2 2 8 5" xfId="23257" xr:uid="{6617AA7D-E8F0-40B9-AC31-7C060F8706A8}"/>
    <cellStyle name="Output 2 2 2 2 8 6" xfId="25814" xr:uid="{FE2027E5-C36D-4856-B92A-2507B8B969A2}"/>
    <cellStyle name="Output 2 2 2 2 8 7" xfId="28415" xr:uid="{AC67914C-3D8C-456E-AD34-D56E0164C777}"/>
    <cellStyle name="Output 2 2 2 2 8 8" xfId="31090" xr:uid="{6E3762AF-CDFB-4799-A043-69A81319156A}"/>
    <cellStyle name="Output 2 2 2 2 8 9" xfId="33489" xr:uid="{DDF8D995-D725-4AA7-B3DB-C169EB60F415}"/>
    <cellStyle name="Output 2 2 2 2 9" xfId="11997" xr:uid="{7B8B6A40-FCDB-43AF-BC65-7A3FF2656E89}"/>
    <cellStyle name="Output 2 2 2 2 9 10" xfId="35929" xr:uid="{0DB409E3-99AF-472E-B1E7-3818DBA9DDBB}"/>
    <cellStyle name="Output 2 2 2 2 9 11" xfId="38371" xr:uid="{3DAC6154-EFCE-4EDD-8AB3-C6C6CE4B9801}"/>
    <cellStyle name="Output 2 2 2 2 9 12" xfId="40967" xr:uid="{8EE3A68C-78D8-4C69-9DFD-82C6A3A798D8}"/>
    <cellStyle name="Output 2 2 2 2 9 2" xfId="15050" xr:uid="{68D69733-AD59-447E-ABC3-C037534F10CB}"/>
    <cellStyle name="Output 2 2 2 2 9 3" xfId="17823" xr:uid="{2DF982A4-167C-4C76-AEC7-D66888234E2B}"/>
    <cellStyle name="Output 2 2 2 2 9 4" xfId="20446" xr:uid="{CA65E681-F342-4065-B521-21D314A5DF20}"/>
    <cellStyle name="Output 2 2 2 2 9 5" xfId="23306" xr:uid="{3876D072-B6CB-4A6D-A75A-692E3D8C84C9}"/>
    <cellStyle name="Output 2 2 2 2 9 6" xfId="25863" xr:uid="{C3945618-4B3C-4686-8886-FE96A2F18156}"/>
    <cellStyle name="Output 2 2 2 2 9 7" xfId="28464" xr:uid="{CF6681C5-2513-47A5-B44A-56D24EB97D03}"/>
    <cellStyle name="Output 2 2 2 2 9 8" xfId="31139" xr:uid="{BA313CFF-3819-4120-A7E8-F370A1F18093}"/>
    <cellStyle name="Output 2 2 2 2 9 9" xfId="33538" xr:uid="{0EA87C65-F4C3-44DE-8E0E-709201C22378}"/>
    <cellStyle name="Output 2 2 2 20" xfId="14110" xr:uid="{384A8C83-0973-48EA-94BB-B8D9A6B63FCC}"/>
    <cellStyle name="Output 2 2 2 20 10" xfId="37833" xr:uid="{428AF35E-63C8-47DD-A6B6-24A552A93189}"/>
    <cellStyle name="Output 2 2 2 20 11" xfId="40326" xr:uid="{BA286D6B-BAD0-47B6-865D-9201A34A48DC}"/>
    <cellStyle name="Output 2 2 2 20 12" xfId="42973" xr:uid="{E2EF6DA7-E98E-407A-BE93-5F4123A13B84}"/>
    <cellStyle name="Output 2 2 2 20 2" xfId="17131" xr:uid="{C3F7359C-5710-4100-839D-B971164929D3}"/>
    <cellStyle name="Output 2 2 2 20 3" xfId="19871" xr:uid="{8283A147-C3BC-4EE4-A0E7-5AC626358330}"/>
    <cellStyle name="Output 2 2 2 20 4" xfId="22545" xr:uid="{5F6C36DA-1D27-4FC5-A1CA-96727609B2E2}"/>
    <cellStyle name="Output 2 2 2 20 5" xfId="25368" xr:uid="{99E5CFB9-1A0D-4686-A95A-5B84383A895B}"/>
    <cellStyle name="Output 2 2 2 20 6" xfId="27936" xr:uid="{8C7F90A1-D6D2-42C5-B464-51E6B3B11102}"/>
    <cellStyle name="Output 2 2 2 20 7" xfId="30483" xr:uid="{166CAF25-7551-4B95-8E2E-3E41FF11BDBC}"/>
    <cellStyle name="Output 2 2 2 20 8" xfId="32997" xr:uid="{8C4CF5BB-F68C-472F-B561-AF6E0F8F5D74}"/>
    <cellStyle name="Output 2 2 2 20 9" xfId="35397" xr:uid="{2EF9BEE8-1314-416F-8875-73D36F29CDF9}"/>
    <cellStyle name="Output 2 2 2 3" xfId="11282" xr:uid="{EA8F4A79-1013-48A8-83A7-D43AC5F86E64}"/>
    <cellStyle name="Output 2 2 2 3 10" xfId="22866" xr:uid="{1FE0F6F6-F0AC-40AD-8969-6D9E24E5B0B2}"/>
    <cellStyle name="Output 2 2 2 3 11" xfId="26273" xr:uid="{1111DA29-D971-4CA7-BCF0-0CDE57182A70}"/>
    <cellStyle name="Output 2 2 2 3 2" xfId="14354" xr:uid="{A5FB68DB-976E-4F28-BEA2-EE5DB67CFA4D}"/>
    <cellStyle name="Output 2 2 2 3 3" xfId="10452" xr:uid="{DAF83568-4599-4731-A6E0-D38E18466F77}"/>
    <cellStyle name="Output 2 2 2 3 4" xfId="9904" xr:uid="{F3B7190F-FFBA-4304-BE72-4DC52D1BFE90}"/>
    <cellStyle name="Output 2 2 2 3 5" xfId="10697" xr:uid="{A752768C-E284-4407-B9CE-FA8980E606AB}"/>
    <cellStyle name="Output 2 2 2 3 6" xfId="10561" xr:uid="{DA22B1CC-74CB-44EA-8841-D899862396DE}"/>
    <cellStyle name="Output 2 2 2 3 7" xfId="10233" xr:uid="{4B11F5DE-674E-4707-B378-267CD2EACE68}"/>
    <cellStyle name="Output 2 2 2 3 8" xfId="15753" xr:uid="{62207751-3DD6-4F91-8900-F62EE4F4F6CE}"/>
    <cellStyle name="Output 2 2 2 3 9" xfId="11030" xr:uid="{458E27ED-227E-4354-A0D8-D8A80E872354}"/>
    <cellStyle name="Output 2 2 2 4" xfId="11752" xr:uid="{90768330-B3C7-4917-A8B3-DE0B9DBFC713}"/>
    <cellStyle name="Output 2 2 2 4 10" xfId="35696" xr:uid="{838A6025-6B2A-4404-A120-40F25C9D4FA8}"/>
    <cellStyle name="Output 2 2 2 4 11" xfId="38130" xr:uid="{AFB266D9-54C6-40F1-8087-9C6C301632BE}"/>
    <cellStyle name="Output 2 2 2 4 12" xfId="40724" xr:uid="{8EE567DF-76DD-4791-A852-F2FE744708BC}"/>
    <cellStyle name="Output 2 2 2 4 2" xfId="14805" xr:uid="{89608351-8F78-4DF0-9435-23444F287D03}"/>
    <cellStyle name="Output 2 2 2 4 3" xfId="17579" xr:uid="{8E664ACB-7DE1-4772-9F12-DC5C1DC5322A}"/>
    <cellStyle name="Output 2 2 2 4 4" xfId="20202" xr:uid="{C82414BC-83C7-4743-BB02-A3502366F6CB}"/>
    <cellStyle name="Output 2 2 2 4 5" xfId="23061" xr:uid="{75F8E254-61A8-4C7F-8ED9-41F00F34147D}"/>
    <cellStyle name="Output 2 2 2 4 6" xfId="25620" xr:uid="{6C644703-B322-4F95-B1C4-5D6A6F43813B}"/>
    <cellStyle name="Output 2 2 2 4 7" xfId="28223" xr:uid="{F88B15B2-81D0-4C0B-9A35-59BD2C9F6882}"/>
    <cellStyle name="Output 2 2 2 4 8" xfId="30896" xr:uid="{29EE2E31-1062-470B-B939-B274BC938673}"/>
    <cellStyle name="Output 2 2 2 4 9" xfId="33295" xr:uid="{B3005ED6-6721-4CC7-9338-D9AFE091E731}"/>
    <cellStyle name="Output 2 2 2 5" xfId="11876" xr:uid="{C89F00AF-B96D-4102-8233-BC9929FE6BB1}"/>
    <cellStyle name="Output 2 2 2 5 10" xfId="35808" xr:uid="{1635FC45-2B03-4DBC-BE62-F513F5A5C30D}"/>
    <cellStyle name="Output 2 2 2 5 11" xfId="38250" xr:uid="{2E5A820D-F8F6-415A-9892-1016E6B2BAB0}"/>
    <cellStyle name="Output 2 2 2 5 12" xfId="40846" xr:uid="{56E4FFD0-F57C-4954-8C9A-26613C00FE04}"/>
    <cellStyle name="Output 2 2 2 5 2" xfId="14929" xr:uid="{82ACB37C-F588-47DD-9C59-ABFB872087BE}"/>
    <cellStyle name="Output 2 2 2 5 3" xfId="17702" xr:uid="{47D38813-289B-415C-811F-7B82819297D5}"/>
    <cellStyle name="Output 2 2 2 5 4" xfId="20325" xr:uid="{7068F2DD-C0C1-41FA-9B0B-79E58F21BAEE}"/>
    <cellStyle name="Output 2 2 2 5 5" xfId="23185" xr:uid="{A7CD8672-EB0D-486A-AD55-78C3F9E6DE6D}"/>
    <cellStyle name="Output 2 2 2 5 6" xfId="25742" xr:uid="{F2D9B57A-FF64-48BD-A44D-1DE54AB09708}"/>
    <cellStyle name="Output 2 2 2 5 7" xfId="28343" xr:uid="{F9A8C5D6-38DC-4563-B9A8-8DBBD4E2AD38}"/>
    <cellStyle name="Output 2 2 2 5 8" xfId="31018" xr:uid="{8AF0F77D-BEFA-428D-A9E0-49275ED16459}"/>
    <cellStyle name="Output 2 2 2 5 9" xfId="33417" xr:uid="{0376303B-7FE6-4EB2-8394-C5D6A42915A4}"/>
    <cellStyle name="Output 2 2 2 6" xfId="11951" xr:uid="{A04952C3-DD41-425A-8260-1445198F8097}"/>
    <cellStyle name="Output 2 2 2 6 10" xfId="35883" xr:uid="{C6BF3D0B-7252-4782-AD91-6470BA62D322}"/>
    <cellStyle name="Output 2 2 2 6 11" xfId="38325" xr:uid="{8BD92D06-B20E-45F6-9C79-B176F0D44EC4}"/>
    <cellStyle name="Output 2 2 2 6 12" xfId="40921" xr:uid="{A5164FD5-9770-42DC-800A-4622ADCCA132}"/>
    <cellStyle name="Output 2 2 2 6 2" xfId="15004" xr:uid="{5DF571BF-5006-4904-B217-F3BCDAD4E3DC}"/>
    <cellStyle name="Output 2 2 2 6 3" xfId="17777" xr:uid="{DC808C85-2F64-4444-B7A2-D0DF227F6790}"/>
    <cellStyle name="Output 2 2 2 6 4" xfId="20400" xr:uid="{1B8CC43E-F426-4F95-A32D-D13BA32E17A5}"/>
    <cellStyle name="Output 2 2 2 6 5" xfId="23260" xr:uid="{01D123A4-58F9-426B-ADBF-EEF2B6FC4AB6}"/>
    <cellStyle name="Output 2 2 2 6 6" xfId="25817" xr:uid="{3F9DD51D-856F-4BFC-853B-C718552D70A0}"/>
    <cellStyle name="Output 2 2 2 6 7" xfId="28418" xr:uid="{C74A970F-AD29-4348-90AE-ED2D22D2DE6A}"/>
    <cellStyle name="Output 2 2 2 6 8" xfId="31093" xr:uid="{9F6B2685-B744-4711-A448-BD4457320F9A}"/>
    <cellStyle name="Output 2 2 2 6 9" xfId="33492" xr:uid="{19E7D11C-A1B5-402B-87BF-6FB69B2CC1B0}"/>
    <cellStyle name="Output 2 2 2 7" xfId="13261" xr:uid="{2666E518-0516-4BA9-AF36-BE03F6A947F8}"/>
    <cellStyle name="Output 2 2 2 7 10" xfId="36987" xr:uid="{F24C3ECC-6ED6-40CE-9662-F44EC7C9AA87}"/>
    <cellStyle name="Output 2 2 2 7 11" xfId="39479" xr:uid="{9A0869CB-8B13-4DA5-A46D-BECB3A223DBF}"/>
    <cellStyle name="Output 2 2 2 7 12" xfId="42126" xr:uid="{6A7411CA-8158-4F25-85D2-6930D293647B}"/>
    <cellStyle name="Output 2 2 2 7 2" xfId="16282" xr:uid="{FA1F4012-8C36-4593-AF55-A7BB7A6DDFBD}"/>
    <cellStyle name="Output 2 2 2 7 3" xfId="19023" xr:uid="{F74954DC-AE35-4A34-B781-65603FF1AFBC}"/>
    <cellStyle name="Output 2 2 2 7 4" xfId="21696" xr:uid="{7107706C-9E35-42D6-93EE-8CBA5108379F}"/>
    <cellStyle name="Output 2 2 2 7 5" xfId="24519" xr:uid="{47D4C508-DE55-4D7E-83DA-3132E545948C}"/>
    <cellStyle name="Output 2 2 2 7 6" xfId="27087" xr:uid="{9282817E-8C4B-4213-9C3B-EBAA25F6A0E5}"/>
    <cellStyle name="Output 2 2 2 7 7" xfId="29634" xr:uid="{9F5AF08C-7324-4998-822C-B69DD9B59EA9}"/>
    <cellStyle name="Output 2 2 2 7 8" xfId="32149" xr:uid="{0EA73FE5-8FDD-4F58-B2A1-6B9797CF7B75}"/>
    <cellStyle name="Output 2 2 2 7 9" xfId="34548" xr:uid="{BCAF4827-C7C7-495B-8C1A-AD4A26A0B4A7}"/>
    <cellStyle name="Output 2 2 2 8" xfId="13304" xr:uid="{0F549DEB-DD96-4871-BDFE-646132A3441C}"/>
    <cellStyle name="Output 2 2 2 8 10" xfId="37027" xr:uid="{58AF9B4A-C276-4747-B2E3-8B98A5B89B8C}"/>
    <cellStyle name="Output 2 2 2 8 11" xfId="39520" xr:uid="{2D9CF1E6-3EF1-4D7F-8F57-6455B94B87CA}"/>
    <cellStyle name="Output 2 2 2 8 12" xfId="42167" xr:uid="{39B88CC9-1C19-462E-8C74-5E26C80B890E}"/>
    <cellStyle name="Output 2 2 2 8 2" xfId="16325" xr:uid="{DD9BFAFE-9388-40C8-A8B1-8F561967D3C7}"/>
    <cellStyle name="Output 2 2 2 8 3" xfId="19065" xr:uid="{77830C86-3172-4BB2-A259-CD33D7EC8460}"/>
    <cellStyle name="Output 2 2 2 8 4" xfId="21739" xr:uid="{EAA1219B-C65F-4C5B-B09C-EEC61D26AB06}"/>
    <cellStyle name="Output 2 2 2 8 5" xfId="24562" xr:uid="{C292B17F-57B6-4C93-A2B7-169BB8A08818}"/>
    <cellStyle name="Output 2 2 2 8 6" xfId="27130" xr:uid="{C4A18507-EB56-44A8-B25A-A87DE9156DE4}"/>
    <cellStyle name="Output 2 2 2 8 7" xfId="29677" xr:uid="{17E73BFD-C89C-4FAB-ABFF-EE2DD1B0F3FE}"/>
    <cellStyle name="Output 2 2 2 8 8" xfId="32191" xr:uid="{EDAD1570-4C38-498D-8492-C2DE80C403F7}"/>
    <cellStyle name="Output 2 2 2 8 9" xfId="34591" xr:uid="{83488474-E2B4-48B7-B9F1-952CD883F4DD}"/>
    <cellStyle name="Output 2 2 2 9" xfId="13361" xr:uid="{C2033EAF-3E47-40FD-B64E-0221A41347AC}"/>
    <cellStyle name="Output 2 2 2 9 10" xfId="37084" xr:uid="{8DA93740-F36E-4018-8537-CCE731E6D4A6}"/>
    <cellStyle name="Output 2 2 2 9 11" xfId="39577" xr:uid="{A6D61879-972E-47F0-9425-8519E7B113D9}"/>
    <cellStyle name="Output 2 2 2 9 12" xfId="42224" xr:uid="{C3AFCA81-2347-46E9-BB2C-A869C684E201}"/>
    <cellStyle name="Output 2 2 2 9 2" xfId="16382" xr:uid="{DF1511A8-D474-4ABD-8427-896F95155C30}"/>
    <cellStyle name="Output 2 2 2 9 3" xfId="19122" xr:uid="{9806AEE0-02FC-4766-B1D9-7DAE9DDE4629}"/>
    <cellStyle name="Output 2 2 2 9 4" xfId="21796" xr:uid="{C415B4B9-EA64-43ED-B774-6021BD5317B6}"/>
    <cellStyle name="Output 2 2 2 9 5" xfId="24619" xr:uid="{B93CD206-436D-4837-81CC-7241D68B51C4}"/>
    <cellStyle name="Output 2 2 2 9 6" xfId="27187" xr:uid="{8F64754E-CD44-44FE-889C-B20D55A43513}"/>
    <cellStyle name="Output 2 2 2 9 7" xfId="29734" xr:uid="{23AA4391-762B-4E03-84D4-96D543EB153B}"/>
    <cellStyle name="Output 2 2 2 9 8" xfId="32248" xr:uid="{93407EE1-7D49-437B-BB13-48ED7DC69704}"/>
    <cellStyle name="Output 2 2 2 9 9" xfId="34648" xr:uid="{9EC1CAA0-BD08-4006-9D14-4BDE78CD99D9}"/>
    <cellStyle name="Output 2 2 20" xfId="14087" xr:uid="{0B625147-A509-4E35-AF26-12244E87EB77}"/>
    <cellStyle name="Output 2 2 20 10" xfId="37810" xr:uid="{1BDC4F74-913D-43DF-B1B5-D540C5E79555}"/>
    <cellStyle name="Output 2 2 20 11" xfId="40303" xr:uid="{10EA9611-E296-4363-952A-934A96DB36C8}"/>
    <cellStyle name="Output 2 2 20 12" xfId="42950" xr:uid="{19744AC4-EE9A-4F2D-961D-E3C29E11F86E}"/>
    <cellStyle name="Output 2 2 20 2" xfId="17108" xr:uid="{48C255D0-2820-42EA-8F32-82126FC31E7B}"/>
    <cellStyle name="Output 2 2 20 3" xfId="19848" xr:uid="{42228C8B-279D-4551-A72B-E446F188CBE8}"/>
    <cellStyle name="Output 2 2 20 4" xfId="22522" xr:uid="{0984208B-E158-43C2-936F-405698E835E6}"/>
    <cellStyle name="Output 2 2 20 5" xfId="25345" xr:uid="{2EEDDAF3-A0EC-4175-80D4-6E898E51A1A2}"/>
    <cellStyle name="Output 2 2 20 6" xfId="27913" xr:uid="{6CDCB4BF-3816-4C6B-B748-FCB0313F4BC6}"/>
    <cellStyle name="Output 2 2 20 7" xfId="30460" xr:uid="{64D444F1-ECEA-4F90-87DD-BBCC7FA87215}"/>
    <cellStyle name="Output 2 2 20 8" xfId="32974" xr:uid="{3895D9EF-40B2-4C7F-9273-0E57A7BAF23A}"/>
    <cellStyle name="Output 2 2 20 9" xfId="35374" xr:uid="{9489C3D0-8505-41FA-A484-AA86015A1D41}"/>
    <cellStyle name="Output 2 2 21" xfId="14134" xr:uid="{B6EC1D0A-4606-4ED7-BD44-C52EB270429B}"/>
    <cellStyle name="Output 2 2 21 10" xfId="37857" xr:uid="{598D7A78-68D8-4BAF-B836-A4471181C6A0}"/>
    <cellStyle name="Output 2 2 21 11" xfId="40350" xr:uid="{2C9BC08C-1BDC-470A-BEF9-1900BB13797C}"/>
    <cellStyle name="Output 2 2 21 12" xfId="42997" xr:uid="{CAB67E03-7966-4917-BB10-61054D541454}"/>
    <cellStyle name="Output 2 2 21 2" xfId="17155" xr:uid="{4E36D3A6-F12A-4744-AFC6-79E78FEEA8F5}"/>
    <cellStyle name="Output 2 2 21 3" xfId="19895" xr:uid="{289473A3-625B-40A7-8944-05F3C8A4ED1C}"/>
    <cellStyle name="Output 2 2 21 4" xfId="22569" xr:uid="{67A36E99-F9BC-4311-B3E5-25B82F070302}"/>
    <cellStyle name="Output 2 2 21 5" xfId="25392" xr:uid="{2B570255-E77F-4197-A961-D1C620789533}"/>
    <cellStyle name="Output 2 2 21 6" xfId="27960" xr:uid="{A333D5D0-1BFF-40F2-92DC-FA9FB8791EFB}"/>
    <cellStyle name="Output 2 2 21 7" xfId="30507" xr:uid="{AB44987E-02AB-49CE-B1CE-40EAF5026D2D}"/>
    <cellStyle name="Output 2 2 21 8" xfId="33021" xr:uid="{177E38BB-C6C6-490A-9706-D5818D573687}"/>
    <cellStyle name="Output 2 2 21 9" xfId="35421" xr:uid="{EAEDBDBF-C579-4E21-8B32-F32EE82C5C74}"/>
    <cellStyle name="Output 2 2 3" xfId="9756" xr:uid="{00000000-0005-0000-0000-000016240000}"/>
    <cellStyle name="Output 2 2 3 10" xfId="12010" xr:uid="{DF07BCA7-633C-49FC-9017-2126CBC5E3A4}"/>
    <cellStyle name="Output 2 2 3 10 10" xfId="35942" xr:uid="{725FCCF0-25F3-48FE-97C7-3740D33BFD5A}"/>
    <cellStyle name="Output 2 2 3 10 11" xfId="38384" xr:uid="{9A6C1F7F-B098-4D3C-96FF-4B77414D5E68}"/>
    <cellStyle name="Output 2 2 3 10 12" xfId="40980" xr:uid="{CF714297-CB09-4006-A8F4-1F3926502CCD}"/>
    <cellStyle name="Output 2 2 3 10 2" xfId="15063" xr:uid="{EC4D80B2-DC01-48DC-A30A-D10FB7A8552A}"/>
    <cellStyle name="Output 2 2 3 10 3" xfId="17836" xr:uid="{2397FEDF-19C0-4C19-8873-DEEBA82153A0}"/>
    <cellStyle name="Output 2 2 3 10 4" xfId="20459" xr:uid="{B73F2040-89FC-41EA-9EBB-ECAC93CCCE0F}"/>
    <cellStyle name="Output 2 2 3 10 5" xfId="23319" xr:uid="{B4E2D86B-448B-486C-A20F-65D9C82165A6}"/>
    <cellStyle name="Output 2 2 3 10 6" xfId="25876" xr:uid="{1B344497-5300-49DD-A4FE-B9BCE76508AF}"/>
    <cellStyle name="Output 2 2 3 10 7" xfId="28477" xr:uid="{2F82127D-71C6-4143-82F3-19D57507539B}"/>
    <cellStyle name="Output 2 2 3 10 8" xfId="31152" xr:uid="{73891811-566A-456E-B6A5-742280E205D6}"/>
    <cellStyle name="Output 2 2 3 10 9" xfId="33551" xr:uid="{4F8B82E1-0022-4824-B7A0-4E850991DFA7}"/>
    <cellStyle name="Output 2 2 3 11" xfId="13331" xr:uid="{AE329787-D248-49BA-8C38-A39EAAD5E4DF}"/>
    <cellStyle name="Output 2 2 3 11 10" xfId="37054" xr:uid="{333FDD91-FF27-4989-8715-F21191AECF4F}"/>
    <cellStyle name="Output 2 2 3 11 11" xfId="39547" xr:uid="{B97A6768-993E-427D-97FC-F56A01261B34}"/>
    <cellStyle name="Output 2 2 3 11 12" xfId="42194" xr:uid="{5355174F-C5DD-44BB-98FC-19627692BAD8}"/>
    <cellStyle name="Output 2 2 3 11 2" xfId="16352" xr:uid="{16C66795-7959-4530-918E-7AB566754191}"/>
    <cellStyle name="Output 2 2 3 11 3" xfId="19092" xr:uid="{9D8A78FA-343A-4E0E-BC1D-C609A7021FBA}"/>
    <cellStyle name="Output 2 2 3 11 4" xfId="21766" xr:uid="{3644D7D1-3A6F-4D11-B7A4-E8702A0E4A53}"/>
    <cellStyle name="Output 2 2 3 11 5" xfId="24589" xr:uid="{52F64F8E-4F35-42FA-8071-2DFEC8C8D829}"/>
    <cellStyle name="Output 2 2 3 11 6" xfId="27157" xr:uid="{8E3A5418-7FC6-4D7E-B28E-147DE1F33DE8}"/>
    <cellStyle name="Output 2 2 3 11 7" xfId="29704" xr:uid="{54311119-B9BA-42B9-AC90-BD542AE86B67}"/>
    <cellStyle name="Output 2 2 3 11 8" xfId="32218" xr:uid="{6B50D11C-5729-4971-B353-4ECA963E3DB5}"/>
    <cellStyle name="Output 2 2 3 11 9" xfId="34618" xr:uid="{87C02BC8-9374-4840-8D76-836BFD42BE6C}"/>
    <cellStyle name="Output 2 2 3 12" xfId="13393" xr:uid="{75968CF6-392E-4784-94BF-086F4B15F874}"/>
    <cellStyle name="Output 2 2 3 12 10" xfId="37116" xr:uid="{57BC3932-5381-4DF8-82A2-A9A55B2F8D9B}"/>
    <cellStyle name="Output 2 2 3 12 11" xfId="39609" xr:uid="{C5C9368C-F041-4C01-B209-CC6C864F59F3}"/>
    <cellStyle name="Output 2 2 3 12 12" xfId="42256" xr:uid="{38728341-52E3-4E1E-BF69-11A7AF338342}"/>
    <cellStyle name="Output 2 2 3 12 2" xfId="16414" xr:uid="{8A3F19D4-E8DE-4A89-A0F7-CD20E4965210}"/>
    <cellStyle name="Output 2 2 3 12 3" xfId="19154" xr:uid="{2999E7C4-966E-431A-82CE-D6B351E078E4}"/>
    <cellStyle name="Output 2 2 3 12 4" xfId="21828" xr:uid="{C31B7CC4-DB0B-4F33-86DD-3A77D399F89F}"/>
    <cellStyle name="Output 2 2 3 12 5" xfId="24651" xr:uid="{2EB065AF-798B-440F-AD6F-9A16781A70D4}"/>
    <cellStyle name="Output 2 2 3 12 6" xfId="27219" xr:uid="{644BBF21-0FAD-4C06-B302-E4A0336B9EBD}"/>
    <cellStyle name="Output 2 2 3 12 7" xfId="29766" xr:uid="{D2B72CEF-648F-45B1-9B20-B3F202E98790}"/>
    <cellStyle name="Output 2 2 3 12 8" xfId="32280" xr:uid="{812633B9-B3D7-4F56-AD45-24025D89F9D3}"/>
    <cellStyle name="Output 2 2 3 12 9" xfId="34680" xr:uid="{43A2F037-DA19-4B4A-99E4-7F11936F9EC6}"/>
    <cellStyle name="Output 2 2 3 13" xfId="13417" xr:uid="{08AEBBA4-AF8B-4DE7-B35F-06D99DF1DC63}"/>
    <cellStyle name="Output 2 2 3 13 10" xfId="37140" xr:uid="{825A899E-0BC6-44D6-8A48-F1369F5676E3}"/>
    <cellStyle name="Output 2 2 3 13 11" xfId="39633" xr:uid="{14F9A338-41B5-4AB1-AAC4-A2A096F4D562}"/>
    <cellStyle name="Output 2 2 3 13 12" xfId="42280" xr:uid="{6BED43C5-F34A-4FD3-A91A-65FE3AC4F52A}"/>
    <cellStyle name="Output 2 2 3 13 2" xfId="16438" xr:uid="{686CA27F-9C2F-46E3-B25F-5A1F734189B9}"/>
    <cellStyle name="Output 2 2 3 13 3" xfId="19178" xr:uid="{788D70D5-F516-4F8E-A25B-0F1677A9959F}"/>
    <cellStyle name="Output 2 2 3 13 4" xfId="21852" xr:uid="{661F2E8A-23C9-4D6C-B169-0CBE5C280674}"/>
    <cellStyle name="Output 2 2 3 13 5" xfId="24675" xr:uid="{A3733011-111F-44F4-9778-8476F7AFA449}"/>
    <cellStyle name="Output 2 2 3 13 6" xfId="27243" xr:uid="{E394AC5D-D330-466C-BDD7-606693E5F86D}"/>
    <cellStyle name="Output 2 2 3 13 7" xfId="29790" xr:uid="{33D99C1B-8712-4BD5-98C5-7429696C2504}"/>
    <cellStyle name="Output 2 2 3 13 8" xfId="32304" xr:uid="{2770F50B-0585-4431-B3C3-DA36C9B26CD1}"/>
    <cellStyle name="Output 2 2 3 13 9" xfId="34704" xr:uid="{6F950278-6124-4772-9A20-4C217D8558F9}"/>
    <cellStyle name="Output 2 2 3 14" xfId="13472" xr:uid="{F7D4EC97-4CD9-4C7B-BFEB-38FF127CBCBC}"/>
    <cellStyle name="Output 2 2 3 14 10" xfId="37195" xr:uid="{48670CE3-EBA4-491B-B41C-083A81ED9456}"/>
    <cellStyle name="Output 2 2 3 14 11" xfId="39688" xr:uid="{8ADEE36C-7B81-4BA1-8AB3-9AD0864B64DD}"/>
    <cellStyle name="Output 2 2 3 14 12" xfId="42335" xr:uid="{900136BD-7A97-43C1-8755-5D1BF24D8180}"/>
    <cellStyle name="Output 2 2 3 14 2" xfId="16493" xr:uid="{01A9D8C2-A77B-46CC-9D35-90EE687A9636}"/>
    <cellStyle name="Output 2 2 3 14 3" xfId="19233" xr:uid="{E9AB07D5-C94F-4EFD-9AD2-1E37B3905285}"/>
    <cellStyle name="Output 2 2 3 14 4" xfId="21907" xr:uid="{1C938A33-9A8B-44C2-ACD3-A9F246918B11}"/>
    <cellStyle name="Output 2 2 3 14 5" xfId="24730" xr:uid="{751286D9-1FC9-440A-AAF1-3986B97B8E47}"/>
    <cellStyle name="Output 2 2 3 14 6" xfId="27298" xr:uid="{F5288B6C-750C-4E83-B2B2-765F706C9CD8}"/>
    <cellStyle name="Output 2 2 3 14 7" xfId="29845" xr:uid="{9B0F52E8-FC31-42A9-99E0-1F1BC461F595}"/>
    <cellStyle name="Output 2 2 3 14 8" xfId="32359" xr:uid="{12DBE034-8964-4A68-B542-505997AB93CF}"/>
    <cellStyle name="Output 2 2 3 14 9" xfId="34759" xr:uid="{AD6662CD-60F2-4F44-B880-3ED9EBB44365}"/>
    <cellStyle name="Output 2 2 3 15" xfId="13531" xr:uid="{905B6D55-3F6F-4BA9-93A0-EED3588D5DE4}"/>
    <cellStyle name="Output 2 2 3 15 10" xfId="37254" xr:uid="{EDCE6C0C-E5D8-441C-B8D4-CFD97417E386}"/>
    <cellStyle name="Output 2 2 3 15 11" xfId="39747" xr:uid="{0CA6C8D9-70F7-49D9-9D3B-310200CC815C}"/>
    <cellStyle name="Output 2 2 3 15 12" xfId="42394" xr:uid="{BF937B6D-6887-49F8-BD09-AA6204D47B3B}"/>
    <cellStyle name="Output 2 2 3 15 2" xfId="16552" xr:uid="{ED8CD536-38D4-4B16-B90B-FBA55BB8B8EA}"/>
    <cellStyle name="Output 2 2 3 15 3" xfId="19292" xr:uid="{BF011F3B-E692-4E7C-89A9-3A3D48BAD9F2}"/>
    <cellStyle name="Output 2 2 3 15 4" xfId="21966" xr:uid="{E2A81988-60EF-4109-936B-187AEE205E84}"/>
    <cellStyle name="Output 2 2 3 15 5" xfId="24789" xr:uid="{A64B0718-545A-4B4D-AC22-4A884C0578FE}"/>
    <cellStyle name="Output 2 2 3 15 6" xfId="27357" xr:uid="{6359A7B0-CE67-4CBA-9C8B-341BF39F7F9A}"/>
    <cellStyle name="Output 2 2 3 15 7" xfId="29904" xr:uid="{F61C3D22-DA8E-47F5-A51B-0C3549C28C0F}"/>
    <cellStyle name="Output 2 2 3 15 8" xfId="32418" xr:uid="{52F2B8F9-5725-4F75-B61F-43D73DFD4FE7}"/>
    <cellStyle name="Output 2 2 3 15 9" xfId="34818" xr:uid="{CC0B2BBE-A2AC-4691-B6EF-917A50378B58}"/>
    <cellStyle name="Output 2 2 3 16" xfId="13578" xr:uid="{31A5DEC5-DE61-4AF5-9148-9C431F05DE3C}"/>
    <cellStyle name="Output 2 2 3 16 10" xfId="37301" xr:uid="{CE59FDDA-76AD-42BE-82C4-5ECC06D5A2CF}"/>
    <cellStyle name="Output 2 2 3 16 11" xfId="39794" xr:uid="{3F99E157-8BBC-4A4F-8973-BE7B107BFA4D}"/>
    <cellStyle name="Output 2 2 3 16 12" xfId="42441" xr:uid="{D3807711-EBA1-4CC7-B538-0E5AA2C8CE40}"/>
    <cellStyle name="Output 2 2 3 16 2" xfId="16599" xr:uid="{341A1932-65B4-4F34-AF45-1EAD231BE845}"/>
    <cellStyle name="Output 2 2 3 16 3" xfId="19339" xr:uid="{CC6BDCEC-D5BC-40E2-B7FF-92A27D83FAEC}"/>
    <cellStyle name="Output 2 2 3 16 4" xfId="22013" xr:uid="{33F36443-4E03-4E19-A1BE-45EF399057BC}"/>
    <cellStyle name="Output 2 2 3 16 5" xfId="24836" xr:uid="{E5259619-255E-436C-9582-278836A64416}"/>
    <cellStyle name="Output 2 2 3 16 6" xfId="27404" xr:uid="{60F69A58-AD9D-45B2-B815-A131B0424346}"/>
    <cellStyle name="Output 2 2 3 16 7" xfId="29951" xr:uid="{AAD03E3B-00C7-4311-A24F-0FEE8AED8DD8}"/>
    <cellStyle name="Output 2 2 3 16 8" xfId="32465" xr:uid="{F8082EBD-46DC-46B6-AB63-A0CB1CD6F32A}"/>
    <cellStyle name="Output 2 2 3 16 9" xfId="34865" xr:uid="{CD14A890-7F51-44CF-9472-949B97674C00}"/>
    <cellStyle name="Output 2 2 3 17" xfId="13624" xr:uid="{15810994-9350-41EB-931A-1D5A94B404C3}"/>
    <cellStyle name="Output 2 2 3 17 10" xfId="37347" xr:uid="{2AAF6876-A363-4338-9819-150A8D03C4F6}"/>
    <cellStyle name="Output 2 2 3 17 11" xfId="39840" xr:uid="{CA03C1DD-B372-4800-BDA8-F1050A251357}"/>
    <cellStyle name="Output 2 2 3 17 12" xfId="42487" xr:uid="{409F9239-29F9-48E4-BBF5-A0DA3EE09331}"/>
    <cellStyle name="Output 2 2 3 17 2" xfId="16645" xr:uid="{5CBC959A-2DB5-4D81-BAF3-8C23A16D97A9}"/>
    <cellStyle name="Output 2 2 3 17 3" xfId="19385" xr:uid="{02362293-285F-4F36-BF19-99F7E096594E}"/>
    <cellStyle name="Output 2 2 3 17 4" xfId="22059" xr:uid="{78966D3D-C3F2-4BD5-82A0-0FE3B094BAD9}"/>
    <cellStyle name="Output 2 2 3 17 5" xfId="24882" xr:uid="{48105810-9AB4-4754-8FCE-F2F00B8C1C6C}"/>
    <cellStyle name="Output 2 2 3 17 6" xfId="27450" xr:uid="{24E1D034-286B-4AC9-9DD6-679D6DAAB9B6}"/>
    <cellStyle name="Output 2 2 3 17 7" xfId="29997" xr:uid="{A952298B-0AF4-4C34-ABD4-59B910748535}"/>
    <cellStyle name="Output 2 2 3 17 8" xfId="32511" xr:uid="{35869032-877A-4EEE-A5CE-E8CAECFDE9F9}"/>
    <cellStyle name="Output 2 2 3 17 9" xfId="34911" xr:uid="{9206BC22-488B-44D7-AAC6-1A93814CE04A}"/>
    <cellStyle name="Output 2 2 3 18" xfId="13657" xr:uid="{FC0D6C5D-8497-455F-92B4-393E34F58DB8}"/>
    <cellStyle name="Output 2 2 3 18 10" xfId="37380" xr:uid="{A245585E-6548-4B85-890F-D1545A90DDE2}"/>
    <cellStyle name="Output 2 2 3 18 11" xfId="39873" xr:uid="{0CBADE04-419C-4FE2-A7F5-EA2278059FFB}"/>
    <cellStyle name="Output 2 2 3 18 12" xfId="42520" xr:uid="{F7ADCB0F-1E9F-41CD-9378-CEEDE8730F0F}"/>
    <cellStyle name="Output 2 2 3 18 2" xfId="16678" xr:uid="{422B5624-3A5B-4237-9D2E-76876F2FDF04}"/>
    <cellStyle name="Output 2 2 3 18 3" xfId="19418" xr:uid="{F2C44F2E-9CB2-482C-A80D-C7BBCEBC7775}"/>
    <cellStyle name="Output 2 2 3 18 4" xfId="22092" xr:uid="{9701AFFA-2F2C-4D2F-86F0-8D2E6D928337}"/>
    <cellStyle name="Output 2 2 3 18 5" xfId="24915" xr:uid="{31763004-FA1C-44F4-9A38-9FDEFFF5AC21}"/>
    <cellStyle name="Output 2 2 3 18 6" xfId="27483" xr:uid="{1C22A1F2-97E9-46C9-8055-284DCB6B9B01}"/>
    <cellStyle name="Output 2 2 3 18 7" xfId="30030" xr:uid="{B174E5B3-3F93-45A6-9B34-EB8829782EF1}"/>
    <cellStyle name="Output 2 2 3 18 8" xfId="32544" xr:uid="{566E70BD-F218-4575-AEF5-8421A0211A6A}"/>
    <cellStyle name="Output 2 2 3 18 9" xfId="34944" xr:uid="{8A27A801-D4BB-49B3-BB12-B4B5C5890D26}"/>
    <cellStyle name="Output 2 2 3 19" xfId="13226" xr:uid="{63CB45A2-D75D-4195-A45B-AF95BADD0D05}"/>
    <cellStyle name="Output 2 2 3 19 10" xfId="36952" xr:uid="{34931733-ABAF-4D96-9763-8E78ACD86167}"/>
    <cellStyle name="Output 2 2 3 19 11" xfId="39444" xr:uid="{A1C43A18-AD53-43D8-B3E7-951D5245B397}"/>
    <cellStyle name="Output 2 2 3 19 12" xfId="42091" xr:uid="{F48EE5C9-BD94-48A1-AB2D-1DCC0CB1E2C7}"/>
    <cellStyle name="Output 2 2 3 19 2" xfId="16247" xr:uid="{6EFA7269-D57E-4B2B-A4FF-70137768B702}"/>
    <cellStyle name="Output 2 2 3 19 3" xfId="18988" xr:uid="{6B7D55C8-4BEC-4712-88D9-A99C5D9179DF}"/>
    <cellStyle name="Output 2 2 3 19 4" xfId="21661" xr:uid="{6357323B-05B4-43AA-A18C-26C1505C5F13}"/>
    <cellStyle name="Output 2 2 3 19 5" xfId="24484" xr:uid="{F91C96A7-96FA-496B-B941-4B328F1F5769}"/>
    <cellStyle name="Output 2 2 3 19 6" xfId="27052" xr:uid="{9E0E61D8-9798-444E-BA04-C18A4D9641FA}"/>
    <cellStyle name="Output 2 2 3 19 7" xfId="29599" xr:uid="{80E94E50-C974-4493-9CB6-54C39503EB11}"/>
    <cellStyle name="Output 2 2 3 19 8" xfId="32114" xr:uid="{244BD026-FA7D-4608-9926-6C4032EAB5C0}"/>
    <cellStyle name="Output 2 2 3 19 9" xfId="34513" xr:uid="{6025709C-1177-4600-B34B-662A1A04E28F}"/>
    <cellStyle name="Output 2 2 3 2" xfId="11765" xr:uid="{C3B921D0-02F4-44BC-AEA1-53D8EAF2B067}"/>
    <cellStyle name="Output 2 2 3 2 10" xfId="38143" xr:uid="{BF449833-36BC-4918-BB52-84E9D331FC32}"/>
    <cellStyle name="Output 2 2 3 2 11" xfId="40737" xr:uid="{386B092D-DA8D-40CA-AEB8-B9FB02BB2F84}"/>
    <cellStyle name="Output 2 2 3 2 2" xfId="14818" xr:uid="{AF5BF241-6761-42B3-A52C-32271EC85F31}"/>
    <cellStyle name="Output 2 2 3 2 3" xfId="17592" xr:uid="{27E56CD9-2D94-4699-AFB7-AD2744279BE1}"/>
    <cellStyle name="Output 2 2 3 2 4" xfId="20215" xr:uid="{DC58BDE0-3274-4EE8-B13B-2EF55B074D77}"/>
    <cellStyle name="Output 2 2 3 2 5" xfId="23074" xr:uid="{179A3B5B-30F5-4284-ACE9-F8B1F2BA24B6}"/>
    <cellStyle name="Output 2 2 3 2 6" xfId="25633" xr:uid="{FCF86304-D219-432F-A731-2FA96F649D47}"/>
    <cellStyle name="Output 2 2 3 2 7" xfId="28236" xr:uid="{C591D3AA-D37E-4002-A854-F9679C8EE4FB}"/>
    <cellStyle name="Output 2 2 3 2 8" xfId="30909" xr:uid="{59018E4F-2EF1-4298-9508-D0E426E4B8D3}"/>
    <cellStyle name="Output 2 2 3 2 9" xfId="33308" xr:uid="{92D78FB0-10B2-401B-8733-26446678B771}"/>
    <cellStyle name="Output 2 2 3 20" xfId="13737" xr:uid="{05CB5ECB-50C3-4876-B71A-98F867C2B58D}"/>
    <cellStyle name="Output 2 2 3 20 10" xfId="37460" xr:uid="{28AE1694-918E-4013-979B-0438CA688BE9}"/>
    <cellStyle name="Output 2 2 3 20 11" xfId="39953" xr:uid="{66071EC5-334A-4962-828A-4E2EC26CD6D9}"/>
    <cellStyle name="Output 2 2 3 20 12" xfId="42600" xr:uid="{C21EB334-1652-45B7-BA52-D1A4E4503FE0}"/>
    <cellStyle name="Output 2 2 3 20 2" xfId="16758" xr:uid="{9A1A15C4-87B7-4677-91A8-B0544819D821}"/>
    <cellStyle name="Output 2 2 3 20 3" xfId="19498" xr:uid="{94DE5368-2A67-4229-83B3-150BB230E2A6}"/>
    <cellStyle name="Output 2 2 3 20 4" xfId="22172" xr:uid="{00BD2E43-815F-4EBB-9411-B0C7209A6CE4}"/>
    <cellStyle name="Output 2 2 3 20 5" xfId="24995" xr:uid="{6FAE8A94-95AA-4DE4-94C0-C72E579BEA8B}"/>
    <cellStyle name="Output 2 2 3 20 6" xfId="27563" xr:uid="{DEB6120A-A6D8-494D-A7DB-FB8C5ABC8D8C}"/>
    <cellStyle name="Output 2 2 3 20 7" xfId="30110" xr:uid="{D610F78D-F4CC-4821-8BAB-A1C915DA85F9}"/>
    <cellStyle name="Output 2 2 3 20 8" xfId="32624" xr:uid="{CD48C6BF-3724-490E-B5C0-38688AC526D1}"/>
    <cellStyle name="Output 2 2 3 20 9" xfId="35024" xr:uid="{E81F482B-50BA-4F54-B01D-CF11EDA4B640}"/>
    <cellStyle name="Output 2 2 3 21" xfId="13799" xr:uid="{C6177336-B7B8-48F8-8C3C-FD7CF30AE151}"/>
    <cellStyle name="Output 2 2 3 21 10" xfId="37522" xr:uid="{9C761B73-E975-4F73-A6B2-B8EDDFE6DA55}"/>
    <cellStyle name="Output 2 2 3 21 11" xfId="40015" xr:uid="{55381EE3-2E25-4521-9985-F0530091631C}"/>
    <cellStyle name="Output 2 2 3 21 12" xfId="42662" xr:uid="{CDF7294B-A5B4-4344-B7D9-DFA46E824D03}"/>
    <cellStyle name="Output 2 2 3 21 2" xfId="16820" xr:uid="{C84C3DE4-BABE-4FB9-BAFA-43E92430A2DC}"/>
    <cellStyle name="Output 2 2 3 21 3" xfId="19560" xr:uid="{4911CC6F-BC6E-4C33-AE6E-DAAF37CD3A0D}"/>
    <cellStyle name="Output 2 2 3 21 4" xfId="22234" xr:uid="{80EC1DA9-35F8-4CBB-A284-31B347F4D7CB}"/>
    <cellStyle name="Output 2 2 3 21 5" xfId="25057" xr:uid="{B3BFCDD8-A0DB-4C0B-96FA-70F2286EE306}"/>
    <cellStyle name="Output 2 2 3 21 6" xfId="27625" xr:uid="{6796AB07-0BED-4DEA-9221-18FC7BE10870}"/>
    <cellStyle name="Output 2 2 3 21 7" xfId="30172" xr:uid="{246E8419-E62C-4A56-80AF-BE1C577E158C}"/>
    <cellStyle name="Output 2 2 3 21 8" xfId="32686" xr:uid="{83159E24-EAB6-4661-B98D-74A0ED122D7A}"/>
    <cellStyle name="Output 2 2 3 21 9" xfId="35086" xr:uid="{15510536-B214-4834-A7D0-1A1DD1D77961}"/>
    <cellStyle name="Output 2 2 3 22" xfId="13236" xr:uid="{5F412D98-C917-4C02-B710-034E4BEC9239}"/>
    <cellStyle name="Output 2 2 3 22 10" xfId="36962" xr:uid="{3469792E-9FF0-404F-9577-36E35C7A6480}"/>
    <cellStyle name="Output 2 2 3 22 11" xfId="39454" xr:uid="{D39D9FDA-6DFA-4ECE-80BE-3C5E18FA50DC}"/>
    <cellStyle name="Output 2 2 3 22 12" xfId="42101" xr:uid="{5273255C-574A-437D-99F1-65E1EF569651}"/>
    <cellStyle name="Output 2 2 3 22 2" xfId="16257" xr:uid="{3AC4B932-8375-41A7-A35B-1F8829924577}"/>
    <cellStyle name="Output 2 2 3 22 3" xfId="18998" xr:uid="{2A9A79F2-F5A4-4930-B5CE-3AC57D4B6B3E}"/>
    <cellStyle name="Output 2 2 3 22 4" xfId="21671" xr:uid="{C77F2F93-4E9B-4B0E-8953-D8D0A9491A8A}"/>
    <cellStyle name="Output 2 2 3 22 5" xfId="24494" xr:uid="{B63BBCC9-A259-448C-BE48-B7F9CB84E482}"/>
    <cellStyle name="Output 2 2 3 22 6" xfId="27062" xr:uid="{3FEDA433-5F44-49E3-9AC4-BEF0A82B3A33}"/>
    <cellStyle name="Output 2 2 3 22 7" xfId="29609" xr:uid="{E6539B2E-A691-4710-A0A1-A197782E27DE}"/>
    <cellStyle name="Output 2 2 3 22 8" xfId="32124" xr:uid="{C3887C3B-CEF9-45D3-A898-39A5DC06F255}"/>
    <cellStyle name="Output 2 2 3 22 9" xfId="34523" xr:uid="{160B4728-5361-4397-B34A-95ECD33AA743}"/>
    <cellStyle name="Output 2 2 3 23" xfId="13257" xr:uid="{4C4A370D-E9C9-4D83-8F27-6022A905D6A3}"/>
    <cellStyle name="Output 2 2 3 23 10" xfId="36983" xr:uid="{96657C80-3E7E-452D-B941-F0F5E3DCC05E}"/>
    <cellStyle name="Output 2 2 3 23 11" xfId="39475" xr:uid="{D24E6430-E96A-4D39-A3DF-BD9B617306A0}"/>
    <cellStyle name="Output 2 2 3 23 12" xfId="42122" xr:uid="{803CD925-38C9-4E07-A133-49C184DECC0A}"/>
    <cellStyle name="Output 2 2 3 23 2" xfId="16278" xr:uid="{01586C76-DDD9-43F1-9280-D77AED71008B}"/>
    <cellStyle name="Output 2 2 3 23 3" xfId="19019" xr:uid="{09301C56-3E49-467C-A38C-4CC9F1B6FE96}"/>
    <cellStyle name="Output 2 2 3 23 4" xfId="21692" xr:uid="{80011248-D782-4D0A-A9E0-95DB35E90873}"/>
    <cellStyle name="Output 2 2 3 23 5" xfId="24515" xr:uid="{54BD44B2-6FBA-4C69-9F08-F174DC10EA44}"/>
    <cellStyle name="Output 2 2 3 23 6" xfId="27083" xr:uid="{16E682F2-A67A-4B54-8E50-4491E151CEC5}"/>
    <cellStyle name="Output 2 2 3 23 7" xfId="29630" xr:uid="{62F7E034-129D-4FBD-BD05-D0BBAE225B67}"/>
    <cellStyle name="Output 2 2 3 23 8" xfId="32145" xr:uid="{8FF21312-0D66-4723-AFCB-2163C3277A86}"/>
    <cellStyle name="Output 2 2 3 23 9" xfId="34544" xr:uid="{8AD68423-4ED4-42CD-AB8A-139DD52CAB67}"/>
    <cellStyle name="Output 2 2 3 24" xfId="13892" xr:uid="{A300F08B-594E-4A44-9FED-FAEDBE46650C}"/>
    <cellStyle name="Output 2 2 3 24 10" xfId="37615" xr:uid="{7C6A749A-1C71-4EF5-BCB1-D69B81BB6C81}"/>
    <cellStyle name="Output 2 2 3 24 11" xfId="40108" xr:uid="{C7420520-68E0-43F3-A5CB-596434CB6A9F}"/>
    <cellStyle name="Output 2 2 3 24 12" xfId="42755" xr:uid="{A55BD8CA-2D0E-4B1C-8248-273B94C38C00}"/>
    <cellStyle name="Output 2 2 3 24 2" xfId="16913" xr:uid="{304BDE59-9325-42C0-8B43-A2EF0594BD69}"/>
    <cellStyle name="Output 2 2 3 24 3" xfId="19653" xr:uid="{3D677909-5816-49CD-9585-9F82CB093D1D}"/>
    <cellStyle name="Output 2 2 3 24 4" xfId="22327" xr:uid="{A0248D32-2E10-4F06-8BA3-DC123C6F49AD}"/>
    <cellStyle name="Output 2 2 3 24 5" xfId="25150" xr:uid="{4F9BB3DA-4E38-47FA-A809-E7EA37A9B90C}"/>
    <cellStyle name="Output 2 2 3 24 6" xfId="27718" xr:uid="{2889AA53-B5B0-49E1-A29D-67D369B1607D}"/>
    <cellStyle name="Output 2 2 3 24 7" xfId="30265" xr:uid="{FD6DF328-7F23-4582-89C2-834BA120DABF}"/>
    <cellStyle name="Output 2 2 3 24 8" xfId="32779" xr:uid="{0BA73639-F377-48DD-A18B-AC44EE9ACD24}"/>
    <cellStyle name="Output 2 2 3 24 9" xfId="35179" xr:uid="{5DA93494-AC22-48F4-BEC6-2BA95B19E7D0}"/>
    <cellStyle name="Output 2 2 3 25" xfId="13909" xr:uid="{48D54E71-D60D-46B0-B4E6-BE2FE65CEF7D}"/>
    <cellStyle name="Output 2 2 3 25 10" xfId="37632" xr:uid="{72FB2D87-297A-4E5A-A254-1D04DAE9225B}"/>
    <cellStyle name="Output 2 2 3 25 11" xfId="40125" xr:uid="{E68F4457-EEBB-487B-9546-2E0285A70FFA}"/>
    <cellStyle name="Output 2 2 3 25 12" xfId="42772" xr:uid="{505D4597-6CEE-42B3-97F4-985E4683B720}"/>
    <cellStyle name="Output 2 2 3 25 2" xfId="16930" xr:uid="{D796A08D-A869-4C0F-BA74-2858454D272B}"/>
    <cellStyle name="Output 2 2 3 25 3" xfId="19670" xr:uid="{8477A971-B841-4051-9C3E-E50054E03572}"/>
    <cellStyle name="Output 2 2 3 25 4" xfId="22344" xr:uid="{B3A837AE-4C47-4950-8079-077E2F85A75C}"/>
    <cellStyle name="Output 2 2 3 25 5" xfId="25167" xr:uid="{F565DCA9-4844-46D0-94A4-32BD43A6E43E}"/>
    <cellStyle name="Output 2 2 3 25 6" xfId="27735" xr:uid="{96A14E34-BFC2-4979-821C-0EF276FCE9F2}"/>
    <cellStyle name="Output 2 2 3 25 7" xfId="30282" xr:uid="{24869417-241B-42C9-864A-B2EEE931EBDB}"/>
    <cellStyle name="Output 2 2 3 25 8" xfId="32796" xr:uid="{76E04D0D-D8F0-4F54-B456-283EBA47437E}"/>
    <cellStyle name="Output 2 2 3 25 9" xfId="35196" xr:uid="{22053D08-3F36-4EC2-8923-006C29B232AE}"/>
    <cellStyle name="Output 2 2 3 26" xfId="13937" xr:uid="{D93532D4-E021-4759-BA2B-F7CE2F3EBEC3}"/>
    <cellStyle name="Output 2 2 3 26 10" xfId="37660" xr:uid="{A00630FA-D48F-4FD2-81DD-460047F97B5A}"/>
    <cellStyle name="Output 2 2 3 26 11" xfId="40153" xr:uid="{58429B94-5E06-45AA-A711-35E9103E90F6}"/>
    <cellStyle name="Output 2 2 3 26 12" xfId="42800" xr:uid="{151150DD-515D-4D58-891D-C673EAC7F303}"/>
    <cellStyle name="Output 2 2 3 26 2" xfId="16958" xr:uid="{79C0FA2E-50A2-4371-90A2-EA09E00D6CE4}"/>
    <cellStyle name="Output 2 2 3 26 3" xfId="19698" xr:uid="{D62F1687-1EAC-40B3-BF89-038CB144EEDE}"/>
    <cellStyle name="Output 2 2 3 26 4" xfId="22372" xr:uid="{A309F53C-9BC2-4B27-939F-03B920494E8A}"/>
    <cellStyle name="Output 2 2 3 26 5" xfId="25195" xr:uid="{EC87D80E-D646-4987-9AFE-D9CE1F66EE9F}"/>
    <cellStyle name="Output 2 2 3 26 6" xfId="27763" xr:uid="{A59B8789-7602-4F7F-B3C5-133245106E72}"/>
    <cellStyle name="Output 2 2 3 26 7" xfId="30310" xr:uid="{0DF6CD91-DFBB-435E-AB57-D1BF654EA706}"/>
    <cellStyle name="Output 2 2 3 26 8" xfId="32824" xr:uid="{A96E3431-DC34-4096-AAE9-6DA5C7C0F485}"/>
    <cellStyle name="Output 2 2 3 26 9" xfId="35224" xr:uid="{807C0E19-A244-46CA-B678-2F3A176518B2}"/>
    <cellStyle name="Output 2 2 3 27" xfId="13514" xr:uid="{81F66FE1-DFE3-42AF-AD9B-AAE56650FE92}"/>
    <cellStyle name="Output 2 2 3 27 10" xfId="37237" xr:uid="{7B26111F-DD5A-4783-902A-77DA2363BF0C}"/>
    <cellStyle name="Output 2 2 3 27 11" xfId="39730" xr:uid="{375279F2-6EDE-40B7-AC4B-1E0150E98B86}"/>
    <cellStyle name="Output 2 2 3 27 12" xfId="42377" xr:uid="{6533985E-767A-45C4-ADFF-6AB86174BFA4}"/>
    <cellStyle name="Output 2 2 3 27 2" xfId="16535" xr:uid="{8D8A3F48-1578-4A3E-A636-F0B6C58421DA}"/>
    <cellStyle name="Output 2 2 3 27 3" xfId="19275" xr:uid="{F03C7417-D15A-4789-87BC-08510697DA97}"/>
    <cellStyle name="Output 2 2 3 27 4" xfId="21949" xr:uid="{1860DB5F-6C39-4CAA-B786-E5485E7D0FD2}"/>
    <cellStyle name="Output 2 2 3 27 5" xfId="24772" xr:uid="{249683E3-755A-46FA-B1C5-83AC90711AB0}"/>
    <cellStyle name="Output 2 2 3 27 6" xfId="27340" xr:uid="{09410E59-FBD8-48CE-8E13-516C7622F4D8}"/>
    <cellStyle name="Output 2 2 3 27 7" xfId="29887" xr:uid="{53886EB6-38B0-4019-B8B0-8496709BE793}"/>
    <cellStyle name="Output 2 2 3 27 8" xfId="32401" xr:uid="{DE042CB5-5B61-495B-80DF-4FC53F1829F9}"/>
    <cellStyle name="Output 2 2 3 27 9" xfId="34801" xr:uid="{B2A5293A-5FFB-4F66-B33C-70511CD5C652}"/>
    <cellStyle name="Output 2 2 3 28" xfId="14007" xr:uid="{FC2F7F36-4DC2-4EEC-9B55-07DB22F6E560}"/>
    <cellStyle name="Output 2 2 3 28 10" xfId="37730" xr:uid="{DAC21348-235A-4BAD-BF5D-C37A61657D3F}"/>
    <cellStyle name="Output 2 2 3 28 11" xfId="40223" xr:uid="{6B8EF8DD-F82B-4091-9293-E4B2305A2800}"/>
    <cellStyle name="Output 2 2 3 28 12" xfId="42870" xr:uid="{4C814F61-8AAC-45C1-B9A2-C7D625E7F4AE}"/>
    <cellStyle name="Output 2 2 3 28 2" xfId="17028" xr:uid="{C74F2C9E-16BE-407D-9011-5FE450DFF05E}"/>
    <cellStyle name="Output 2 2 3 28 3" xfId="19768" xr:uid="{D5BB29E1-5550-4135-AB61-69FA01DB5165}"/>
    <cellStyle name="Output 2 2 3 28 4" xfId="22442" xr:uid="{6864E8E2-21E8-4F73-8AB7-6E2E8B802D1D}"/>
    <cellStyle name="Output 2 2 3 28 5" xfId="25265" xr:uid="{1AB860AB-D7B5-455E-87A5-B14A52EDE365}"/>
    <cellStyle name="Output 2 2 3 28 6" xfId="27833" xr:uid="{4EB5A96E-FA7E-485F-B14E-1F5AF349EBF3}"/>
    <cellStyle name="Output 2 2 3 28 7" xfId="30380" xr:uid="{DD20BD0D-9224-4047-8577-3C564BAA88DD}"/>
    <cellStyle name="Output 2 2 3 28 8" xfId="32894" xr:uid="{2E684721-C930-4F1C-885D-41A7F231AB57}"/>
    <cellStyle name="Output 2 2 3 28 9" xfId="35294" xr:uid="{DF4587A6-DC92-43B5-9F2B-73864263521D}"/>
    <cellStyle name="Output 2 2 3 29" xfId="14035" xr:uid="{CF878078-7DBE-40DE-B937-A2A393CF4D3C}"/>
    <cellStyle name="Output 2 2 3 29 10" xfId="37758" xr:uid="{DF557280-A68B-4B44-A797-894D6CA3CD86}"/>
    <cellStyle name="Output 2 2 3 29 11" xfId="40251" xr:uid="{A40BFC73-7EE7-4659-8962-FAEFF0D0755D}"/>
    <cellStyle name="Output 2 2 3 29 12" xfId="42898" xr:uid="{4F301963-A5F5-451E-AC57-712FC99CFC4C}"/>
    <cellStyle name="Output 2 2 3 29 2" xfId="17056" xr:uid="{6F2F902B-D1DF-4F95-9B29-C3468671C1BE}"/>
    <cellStyle name="Output 2 2 3 29 3" xfId="19796" xr:uid="{298B1921-9E3E-4878-9903-0F22A3E34E83}"/>
    <cellStyle name="Output 2 2 3 29 4" xfId="22470" xr:uid="{2FC36466-0041-4997-8235-DF01F216BE89}"/>
    <cellStyle name="Output 2 2 3 29 5" xfId="25293" xr:uid="{8A7319C7-E868-41D6-9F93-2A122005EA67}"/>
    <cellStyle name="Output 2 2 3 29 6" xfId="27861" xr:uid="{8D31FA7C-B90B-42B5-97A5-088806172AEA}"/>
    <cellStyle name="Output 2 2 3 29 7" xfId="30408" xr:uid="{DFBE97F9-F57C-434B-8FF5-40AD620D6BD3}"/>
    <cellStyle name="Output 2 2 3 29 8" xfId="32922" xr:uid="{C0C8A260-1C5A-4368-BDC6-889AF51C4B67}"/>
    <cellStyle name="Output 2 2 3 29 9" xfId="35322" xr:uid="{0462362E-2A73-4265-9E0F-7E8DB4522FEA}"/>
    <cellStyle name="Output 2 2 3 3" xfId="11800" xr:uid="{8B46EED5-D034-4F79-A8EF-70628A0FB151}"/>
    <cellStyle name="Output 2 2 3 3 10" xfId="35734" xr:uid="{D8AAA115-02C8-46FE-B7A4-C4CB09F5F61F}"/>
    <cellStyle name="Output 2 2 3 3 11" xfId="38176" xr:uid="{983DAC43-A288-44E6-8BC1-4474DFFE570C}"/>
    <cellStyle name="Output 2 2 3 3 12" xfId="40772" xr:uid="{6B4E60E4-E2A6-4BA8-8352-3236E531BC36}"/>
    <cellStyle name="Output 2 2 3 3 2" xfId="14853" xr:uid="{E0AE56A2-18F2-4563-8067-C7A5237B8E40}"/>
    <cellStyle name="Output 2 2 3 3 3" xfId="17627" xr:uid="{A0535796-1834-464E-90F6-7B61A37C40CA}"/>
    <cellStyle name="Output 2 2 3 3 4" xfId="20250" xr:uid="{D4967F4A-A636-4C50-B315-FE684888AE8E}"/>
    <cellStyle name="Output 2 2 3 3 5" xfId="23109" xr:uid="{125B1331-B79F-426E-83A4-F2A70A5FB5AF}"/>
    <cellStyle name="Output 2 2 3 3 6" xfId="25668" xr:uid="{644E20C6-8B6B-473B-9932-E3625147EF17}"/>
    <cellStyle name="Output 2 2 3 3 7" xfId="28269" xr:uid="{7CD84463-DE3A-4597-B21F-02190D30BB74}"/>
    <cellStyle name="Output 2 2 3 3 8" xfId="30944" xr:uid="{2AAD2960-C608-447F-9F89-4903FC2F0311}"/>
    <cellStyle name="Output 2 2 3 3 9" xfId="33343" xr:uid="{11B43753-AE3B-4CC9-9BB2-023D0D932C86}"/>
    <cellStyle name="Output 2 2 3 30" xfId="14062" xr:uid="{30D42A3B-079A-46B7-A1A5-26E219D9739F}"/>
    <cellStyle name="Output 2 2 3 30 10" xfId="37785" xr:uid="{0DB4BAD2-7948-4C2B-B6E5-CA158C99DD83}"/>
    <cellStyle name="Output 2 2 3 30 11" xfId="40278" xr:uid="{2867B772-C786-4E31-ABA5-372C943C8193}"/>
    <cellStyle name="Output 2 2 3 30 12" xfId="42925" xr:uid="{892B3890-090E-44F4-A49C-9ED6A23FFB9C}"/>
    <cellStyle name="Output 2 2 3 30 2" xfId="17083" xr:uid="{247DF88C-F2A6-44AC-8C42-BC551000EB30}"/>
    <cellStyle name="Output 2 2 3 30 3" xfId="19823" xr:uid="{D4B2F4B0-7AA9-4BFD-A4EA-7972EBAB5A2C}"/>
    <cellStyle name="Output 2 2 3 30 4" xfId="22497" xr:uid="{4C11D71C-804D-41E2-B0CC-F3EA4688C513}"/>
    <cellStyle name="Output 2 2 3 30 5" xfId="25320" xr:uid="{179E70BF-0550-4E0C-B54A-636A636376CF}"/>
    <cellStyle name="Output 2 2 3 30 6" xfId="27888" xr:uid="{3DB24206-CD23-44F5-8A4C-818BC73762AC}"/>
    <cellStyle name="Output 2 2 3 30 7" xfId="30435" xr:uid="{93B68900-1A95-42B3-932A-0AEC22BD006F}"/>
    <cellStyle name="Output 2 2 3 30 8" xfId="32949" xr:uid="{E8D17E1B-0E4B-458B-A4C0-693703FE9345}"/>
    <cellStyle name="Output 2 2 3 30 9" xfId="35349" xr:uid="{0F0B46D1-E303-4207-A0B0-287F0EB3DE9C}"/>
    <cellStyle name="Output 2 2 3 31" xfId="13680" xr:uid="{568D07E3-CA43-4C6D-B1BE-365FD374DC41}"/>
    <cellStyle name="Output 2 2 3 31 10" xfId="37403" xr:uid="{C9F80120-0891-4131-8AED-DE0A7BC73B82}"/>
    <cellStyle name="Output 2 2 3 31 11" xfId="39896" xr:uid="{73876F54-7577-4FEF-884E-E5E4509B384E}"/>
    <cellStyle name="Output 2 2 3 31 12" xfId="42543" xr:uid="{FF27E48F-86EC-4FF0-9CC6-84E9410C8797}"/>
    <cellStyle name="Output 2 2 3 31 2" xfId="16701" xr:uid="{C8BFD237-D89E-4099-B1D6-2389DCE94FF1}"/>
    <cellStyle name="Output 2 2 3 31 3" xfId="19441" xr:uid="{FD83F520-CAFD-483A-8666-9DDDB9E96CAE}"/>
    <cellStyle name="Output 2 2 3 31 4" xfId="22115" xr:uid="{F9FFFF42-1BC1-484D-9814-18DDDED9535D}"/>
    <cellStyle name="Output 2 2 3 31 5" xfId="24938" xr:uid="{05647358-7FE5-4C41-85B2-115C62CE16A9}"/>
    <cellStyle name="Output 2 2 3 31 6" xfId="27506" xr:uid="{6E4658AB-598C-4658-A233-954031B6471E}"/>
    <cellStyle name="Output 2 2 3 31 7" xfId="30053" xr:uid="{AEF4B2A6-C625-4F0F-8105-60A71F0AEC3F}"/>
    <cellStyle name="Output 2 2 3 31 8" xfId="32567" xr:uid="{D1062838-65C1-440A-BE89-CFFBAEE597A3}"/>
    <cellStyle name="Output 2 2 3 31 9" xfId="34967" xr:uid="{908570DF-3CDF-409F-AF2D-F9500A26AB61}"/>
    <cellStyle name="Output 2 2 3 32" xfId="14127" xr:uid="{CF2E647C-93BC-4417-8E07-5DCA61FDDA38}"/>
    <cellStyle name="Output 2 2 3 32 10" xfId="37850" xr:uid="{3317CD33-FCCC-4A18-BCA9-FE3047D02CD9}"/>
    <cellStyle name="Output 2 2 3 32 11" xfId="40343" xr:uid="{471F81D8-4B9F-42DB-B36F-E942E9B7B4FA}"/>
    <cellStyle name="Output 2 2 3 32 12" xfId="42990" xr:uid="{EC812047-62A1-4752-A761-9ED8413719A3}"/>
    <cellStyle name="Output 2 2 3 32 2" xfId="17148" xr:uid="{C55F1D3E-6DC8-451C-8BFD-2F412F52D52E}"/>
    <cellStyle name="Output 2 2 3 32 3" xfId="19888" xr:uid="{34B4C4F7-BEA9-46F7-BD24-AC36CF1D57AC}"/>
    <cellStyle name="Output 2 2 3 32 4" xfId="22562" xr:uid="{436C90C3-4153-47AB-ADA0-CFEF0BE4CECD}"/>
    <cellStyle name="Output 2 2 3 32 5" xfId="25385" xr:uid="{7904EC2C-B324-4B93-8F96-078A5B724FF6}"/>
    <cellStyle name="Output 2 2 3 32 6" xfId="27953" xr:uid="{6BC86CB5-1DA5-4919-A2F6-7368E0C5FDF6}"/>
    <cellStyle name="Output 2 2 3 32 7" xfId="30500" xr:uid="{CBC7E202-9B97-4FC3-989B-512BF566F69E}"/>
    <cellStyle name="Output 2 2 3 32 8" xfId="33014" xr:uid="{5C39FED9-A78B-435E-9F1C-FAE8F70368FA}"/>
    <cellStyle name="Output 2 2 3 32 9" xfId="35414" xr:uid="{90A6EC38-A7C1-4272-9B66-95919D43434A}"/>
    <cellStyle name="Output 2 2 3 33" xfId="14155" xr:uid="{9DC8E581-9487-4DDA-8EC4-2D571EBB2585}"/>
    <cellStyle name="Output 2 2 3 33 10" xfId="37878" xr:uid="{0A1F0641-E89C-4292-AAA7-22DECD537468}"/>
    <cellStyle name="Output 2 2 3 33 11" xfId="40371" xr:uid="{DBEED100-1093-4FA3-8D5B-A823F9D3BAF4}"/>
    <cellStyle name="Output 2 2 3 33 12" xfId="43018" xr:uid="{BCD2C814-EEC4-4899-AC06-4BBE296BD512}"/>
    <cellStyle name="Output 2 2 3 33 2" xfId="17176" xr:uid="{9B6430CD-7819-460C-A926-22D35B3916CA}"/>
    <cellStyle name="Output 2 2 3 33 3" xfId="19916" xr:uid="{D2146A1D-E907-401D-9376-0A440297809F}"/>
    <cellStyle name="Output 2 2 3 33 4" xfId="22590" xr:uid="{00A81FE5-99AC-40A4-8103-96205958B017}"/>
    <cellStyle name="Output 2 2 3 33 5" xfId="25413" xr:uid="{EC3186FD-D698-48FE-BE02-302BDB35F0A3}"/>
    <cellStyle name="Output 2 2 3 33 6" xfId="27981" xr:uid="{26887F0C-ED07-4258-8C2D-37644F50C1F6}"/>
    <cellStyle name="Output 2 2 3 33 7" xfId="30528" xr:uid="{253AF525-FBF3-419F-80AA-D6746CAA154B}"/>
    <cellStyle name="Output 2 2 3 33 8" xfId="33042" xr:uid="{E39E1F96-4D5E-4F33-AEF0-02C54647CA1F}"/>
    <cellStyle name="Output 2 2 3 33 9" xfId="35442" xr:uid="{682C01FE-71E8-49E4-A95F-6A8B53614CEC}"/>
    <cellStyle name="Output 2 2 3 34" xfId="14178" xr:uid="{7FB3708D-E8F4-4E83-AE25-E9C5CA1884BD}"/>
    <cellStyle name="Output 2 2 3 34 10" xfId="37901" xr:uid="{84F2CF1D-F699-4E65-AB00-5FD70FDA0A16}"/>
    <cellStyle name="Output 2 2 3 34 11" xfId="40394" xr:uid="{D9F8C6A2-0DEA-4A12-AD9D-543E9C99EE0D}"/>
    <cellStyle name="Output 2 2 3 34 12" xfId="43041" xr:uid="{A6E6E23C-AE7A-4C48-92BD-4433F5558953}"/>
    <cellStyle name="Output 2 2 3 34 2" xfId="17199" xr:uid="{7AF9FC44-5625-40AD-B178-F14BB1820AD7}"/>
    <cellStyle name="Output 2 2 3 34 3" xfId="19939" xr:uid="{99CFAA46-F804-4E6B-B04B-BE61EF981261}"/>
    <cellStyle name="Output 2 2 3 34 4" xfId="22613" xr:uid="{45647A5B-60EC-4750-BBFD-33F1723A2740}"/>
    <cellStyle name="Output 2 2 3 34 5" xfId="25436" xr:uid="{20257322-B4DF-4D7E-92BE-C84C4E16C291}"/>
    <cellStyle name="Output 2 2 3 34 6" xfId="28004" xr:uid="{D538AA1E-9E79-4F15-966C-350BAABB321C}"/>
    <cellStyle name="Output 2 2 3 34 7" xfId="30551" xr:uid="{5E377127-D5E8-4A0F-83B9-F531B62E9A4F}"/>
    <cellStyle name="Output 2 2 3 34 8" xfId="33065" xr:uid="{9DB42021-C32F-4FEE-A8D9-F6341BB02DF6}"/>
    <cellStyle name="Output 2 2 3 34 9" xfId="35465" xr:uid="{7D57A081-F1B1-46BF-A471-B96D1F46F0D1}"/>
    <cellStyle name="Output 2 2 3 35" xfId="14201" xr:uid="{B5BB26E4-0219-4B9E-A61E-5E77BF8B4FCA}"/>
    <cellStyle name="Output 2 2 3 35 10" xfId="37924" xr:uid="{66DD1152-04A4-4986-96D6-6FDDA2FDADAF}"/>
    <cellStyle name="Output 2 2 3 35 11" xfId="40417" xr:uid="{46431864-6DCE-4381-AF06-C31B0AA1D6AA}"/>
    <cellStyle name="Output 2 2 3 35 12" xfId="43064" xr:uid="{F07573A2-61A2-4E8B-9343-4C49549B30BD}"/>
    <cellStyle name="Output 2 2 3 35 2" xfId="17222" xr:uid="{E09BF409-44B3-45D2-AD4F-6A2AB8122591}"/>
    <cellStyle name="Output 2 2 3 35 3" xfId="19962" xr:uid="{70BF47A1-BFF8-4BEB-891D-D6F91645439C}"/>
    <cellStyle name="Output 2 2 3 35 4" xfId="22636" xr:uid="{7E547C08-39F6-4FBB-A38F-CAE7AABDB10D}"/>
    <cellStyle name="Output 2 2 3 35 5" xfId="25459" xr:uid="{CBD0D558-2E24-4FDF-9160-7B8C28A31E38}"/>
    <cellStyle name="Output 2 2 3 35 6" xfId="28027" xr:uid="{4F3ACDCE-47CE-476C-B4CD-95621BF7307D}"/>
    <cellStyle name="Output 2 2 3 35 7" xfId="30574" xr:uid="{634452DA-CB72-4FAE-A6B4-2186F25D183C}"/>
    <cellStyle name="Output 2 2 3 35 8" xfId="33088" xr:uid="{F81C5ACF-40BD-4ACE-9DA8-8453713E766B}"/>
    <cellStyle name="Output 2 2 3 35 9" xfId="35488" xr:uid="{4EC8ACF9-F0C2-42DC-ADEB-E19865239E4B}"/>
    <cellStyle name="Output 2 2 3 36" xfId="14264" xr:uid="{48B0C969-B1DA-4C71-82DF-28BD9FF15E10}"/>
    <cellStyle name="Output 2 2 3 36 10" xfId="37976" xr:uid="{26D4F338-4B4A-4456-93AE-CDB8CEEE61A7}"/>
    <cellStyle name="Output 2 2 3 36 11" xfId="40468" xr:uid="{A954C645-3CDA-4275-8E52-279215F1971C}"/>
    <cellStyle name="Output 2 2 3 36 12" xfId="43116" xr:uid="{0130DB4D-B4B4-4692-B728-6D5E2CA064D3}"/>
    <cellStyle name="Output 2 2 3 36 2" xfId="17285" xr:uid="{364D00C0-93A5-4975-AF1A-FA42A3BD9A3A}"/>
    <cellStyle name="Output 2 2 3 36 3" xfId="20024" xr:uid="{4E2D6408-8981-4C2B-9D0B-218DE35C4172}"/>
    <cellStyle name="Output 2 2 3 36 4" xfId="22697" xr:uid="{BFCBF497-839D-455D-B300-A07B96E0C1D4}"/>
    <cellStyle name="Output 2 2 3 36 5" xfId="25511" xr:uid="{0A2CAF38-904A-4B77-A73F-EE92E2A32710}"/>
    <cellStyle name="Output 2 2 3 36 6" xfId="28080" xr:uid="{2BB7F696-CD53-499D-A6B1-4480DC8A5CE8}"/>
    <cellStyle name="Output 2 2 3 36 7" xfId="30626" xr:uid="{AF6D865F-2C39-42BA-B587-41BD2870CA97}"/>
    <cellStyle name="Output 2 2 3 36 8" xfId="33140" xr:uid="{4D3B00F1-7CB7-41F6-9631-4276A8850013}"/>
    <cellStyle name="Output 2 2 3 36 9" xfId="35539" xr:uid="{12D8CD38-3EC7-4194-B5AC-FD42FD5D4895}"/>
    <cellStyle name="Output 2 2 3 4" xfId="11829" xr:uid="{57B2A45C-17E4-452B-8BD2-72E1E2CE0857}"/>
    <cellStyle name="Output 2 2 3 4 10" xfId="35763" xr:uid="{505AB949-9856-451C-9BA7-C72D63FC5B53}"/>
    <cellStyle name="Output 2 2 3 4 11" xfId="38205" xr:uid="{7E44E69E-E7A3-418C-8C3F-FFE64C0BCC2B}"/>
    <cellStyle name="Output 2 2 3 4 12" xfId="40801" xr:uid="{92990339-F36C-4D56-AC82-EDF38C091CBA}"/>
    <cellStyle name="Output 2 2 3 4 2" xfId="14882" xr:uid="{5A0C4F60-5BD0-4C71-AAD9-BD8FCA501262}"/>
    <cellStyle name="Output 2 2 3 4 3" xfId="17656" xr:uid="{3ECF4853-E924-4370-9D56-7AFE1E217344}"/>
    <cellStyle name="Output 2 2 3 4 4" xfId="20279" xr:uid="{3ACCAB99-B10D-4DC4-A929-87ADCE9961A9}"/>
    <cellStyle name="Output 2 2 3 4 5" xfId="23138" xr:uid="{EAEE47F7-8A49-4936-897C-44533B7830D4}"/>
    <cellStyle name="Output 2 2 3 4 6" xfId="25697" xr:uid="{15C35248-E0BE-4F58-9A83-95C06A8F13F0}"/>
    <cellStyle name="Output 2 2 3 4 7" xfId="28298" xr:uid="{6CC4C3CE-F12F-4802-BEE8-D2780B4216C4}"/>
    <cellStyle name="Output 2 2 3 4 8" xfId="30973" xr:uid="{F60CC03D-A916-437C-BE95-68BE18889043}"/>
    <cellStyle name="Output 2 2 3 4 9" xfId="33372" xr:uid="{52E51EA5-1F6E-4C2F-B961-B0A09F03F2A3}"/>
    <cellStyle name="Output 2 2 3 5" xfId="11861" xr:uid="{F1E92E87-F49B-44E9-9350-01C1B359D525}"/>
    <cellStyle name="Output 2 2 3 5 10" xfId="35793" xr:uid="{ACB8D77B-C337-45CA-963C-821BC34509A4}"/>
    <cellStyle name="Output 2 2 3 5 11" xfId="38235" xr:uid="{1E1304AD-AA71-4EA1-AD62-B130EC1FA26F}"/>
    <cellStyle name="Output 2 2 3 5 12" xfId="40831" xr:uid="{8C2BDD09-BC61-4E73-A1D3-B6A5D8C8247A}"/>
    <cellStyle name="Output 2 2 3 5 2" xfId="14914" xr:uid="{F6B0732F-E19E-4E3D-9943-ECFA14C82B91}"/>
    <cellStyle name="Output 2 2 3 5 3" xfId="17687" xr:uid="{79812D13-CEC9-48FD-B75C-9C1E8D515AE9}"/>
    <cellStyle name="Output 2 2 3 5 4" xfId="20310" xr:uid="{43BFB539-AB9B-4E6B-9D03-00854CE9D795}"/>
    <cellStyle name="Output 2 2 3 5 5" xfId="23170" xr:uid="{9082F947-60BD-4E36-98BE-8B41355A211D}"/>
    <cellStyle name="Output 2 2 3 5 6" xfId="25727" xr:uid="{2F6B6D31-284C-4007-ADEE-3321E81E5427}"/>
    <cellStyle name="Output 2 2 3 5 7" xfId="28328" xr:uid="{1C82E31F-154D-4155-8033-C22E15CEAF79}"/>
    <cellStyle name="Output 2 2 3 5 8" xfId="31003" xr:uid="{2529DF00-F95F-4F3F-9002-4AD2F22F976D}"/>
    <cellStyle name="Output 2 2 3 5 9" xfId="33402" xr:uid="{53362EF7-17B9-4903-89C8-D99F0E8A1CF8}"/>
    <cellStyle name="Output 2 2 3 6" xfId="11722" xr:uid="{45F47288-15AD-43A8-94D9-6A3F9A42981D}"/>
    <cellStyle name="Output 2 2 3 6 10" xfId="35668" xr:uid="{B52E4D50-F514-4EAA-9AC3-B7F3E8D1F42D}"/>
    <cellStyle name="Output 2 2 3 6 11" xfId="38102" xr:uid="{EAD33DEB-EBDD-4298-8A63-84A3BFEB0354}"/>
    <cellStyle name="Output 2 2 3 6 12" xfId="40694" xr:uid="{8D446D36-752C-4067-B1C2-05E2B90BF131}"/>
    <cellStyle name="Output 2 2 3 6 2" xfId="14775" xr:uid="{4F8A1426-EF51-49D7-B0D3-4032B92119BB}"/>
    <cellStyle name="Output 2 2 3 6 3" xfId="17549" xr:uid="{97B6573E-572D-4DBC-BAE5-7FA83C9279F6}"/>
    <cellStyle name="Output 2 2 3 6 4" xfId="20172" xr:uid="{D142C8EB-EC12-4B65-8B49-8F8CDB1C2338}"/>
    <cellStyle name="Output 2 2 3 6 5" xfId="23032" xr:uid="{B26DEB7D-8B51-4EFF-97A5-8481368FBE30}"/>
    <cellStyle name="Output 2 2 3 6 6" xfId="25590" xr:uid="{35E99200-5C62-46A1-90BF-5EEF8656FCA2}"/>
    <cellStyle name="Output 2 2 3 6 7" xfId="28195" xr:uid="{D8591DD2-A0F7-46FC-BD8A-DC72B4B53F6D}"/>
    <cellStyle name="Output 2 2 3 6 8" xfId="30866" xr:uid="{512DCB2D-43D3-4EB5-BB44-AB434A29D959}"/>
    <cellStyle name="Output 2 2 3 6 9" xfId="33265" xr:uid="{5B262A50-C728-41F2-A1A3-808ED7F52E77}"/>
    <cellStyle name="Output 2 2 3 7" xfId="11914" xr:uid="{11F66668-1AE2-4130-B56F-5AFB56ECCBFD}"/>
    <cellStyle name="Output 2 2 3 7 10" xfId="35846" xr:uid="{5E7A246B-5AE4-4878-AD53-530174020ED2}"/>
    <cellStyle name="Output 2 2 3 7 11" xfId="38288" xr:uid="{95AFA445-607E-475E-913C-0F25651CD42E}"/>
    <cellStyle name="Output 2 2 3 7 12" xfId="40884" xr:uid="{A6DFAD45-013A-4445-B0D6-6FC224E7FD91}"/>
    <cellStyle name="Output 2 2 3 7 2" xfId="14967" xr:uid="{5874EA65-3078-4DB7-88B8-6F678DF523C8}"/>
    <cellStyle name="Output 2 2 3 7 3" xfId="17740" xr:uid="{20628950-BC92-4BC8-BDC7-B617679005A3}"/>
    <cellStyle name="Output 2 2 3 7 4" xfId="20363" xr:uid="{AFF3331E-8AC8-4F08-98B0-DD1EA899E99C}"/>
    <cellStyle name="Output 2 2 3 7 5" xfId="23223" xr:uid="{DA72CCE9-BB51-4D72-BA05-DF395F2868E0}"/>
    <cellStyle name="Output 2 2 3 7 6" xfId="25780" xr:uid="{99717227-34D0-4A75-9F4C-B2C692F1E446}"/>
    <cellStyle name="Output 2 2 3 7 7" xfId="28381" xr:uid="{9216713D-E1B1-4F90-8111-BF2163425583}"/>
    <cellStyle name="Output 2 2 3 7 8" xfId="31056" xr:uid="{C9DBA277-0022-4773-B0CD-AEAB684B59D2}"/>
    <cellStyle name="Output 2 2 3 7 9" xfId="33455" xr:uid="{D83CC31D-4405-4B40-83C9-9333A099C5B1}"/>
    <cellStyle name="Output 2 2 3 8" xfId="11936" xr:uid="{62A26921-004A-4112-8E65-E182931C234D}"/>
    <cellStyle name="Output 2 2 3 8 10" xfId="35868" xr:uid="{E78C1CEF-E4E2-4B6C-8756-E9EB4FD2162C}"/>
    <cellStyle name="Output 2 2 3 8 11" xfId="38310" xr:uid="{5A610F51-BAE4-4E53-A8ED-F2EF24A651E6}"/>
    <cellStyle name="Output 2 2 3 8 12" xfId="40906" xr:uid="{51D64661-1A73-48A7-B2CA-5CC6ED21DA04}"/>
    <cellStyle name="Output 2 2 3 8 2" xfId="14989" xr:uid="{2767F874-46C6-47FE-9C96-576030EA7A18}"/>
    <cellStyle name="Output 2 2 3 8 3" xfId="17762" xr:uid="{F7EB1652-CA8F-4F1E-BB28-4520C7E6D609}"/>
    <cellStyle name="Output 2 2 3 8 4" xfId="20385" xr:uid="{EF02F403-F592-4668-A2DE-73B3CA045CD2}"/>
    <cellStyle name="Output 2 2 3 8 5" xfId="23245" xr:uid="{79C79464-4DBE-4EE9-9C3D-8DC072DA8833}"/>
    <cellStyle name="Output 2 2 3 8 6" xfId="25802" xr:uid="{67090FF4-8DBF-4D59-AD12-FAA7DDE160D2}"/>
    <cellStyle name="Output 2 2 3 8 7" xfId="28403" xr:uid="{29CFC10E-D60E-4D47-847E-EDCE7BB5EF05}"/>
    <cellStyle name="Output 2 2 3 8 8" xfId="31078" xr:uid="{9C33F05B-E248-495A-A104-B7DB8A85DB8D}"/>
    <cellStyle name="Output 2 2 3 8 9" xfId="33477" xr:uid="{723EB694-6199-4ED9-AC40-7710711CA833}"/>
    <cellStyle name="Output 2 2 3 9" xfId="11983" xr:uid="{64ACD163-09C2-4B89-B7B4-B5A5281E84BB}"/>
    <cellStyle name="Output 2 2 3 9 10" xfId="35915" xr:uid="{696DF8A0-D4F4-463A-A1A5-E5FD8B083FF4}"/>
    <cellStyle name="Output 2 2 3 9 11" xfId="38357" xr:uid="{0193CD43-D808-4456-AB50-F1F69712B190}"/>
    <cellStyle name="Output 2 2 3 9 12" xfId="40953" xr:uid="{1F758AC4-68A8-46C8-BAEE-71B6E3799A87}"/>
    <cellStyle name="Output 2 2 3 9 2" xfId="15036" xr:uid="{7762070D-22C7-4C3B-840A-8753A074845A}"/>
    <cellStyle name="Output 2 2 3 9 3" xfId="17809" xr:uid="{9C7CF41E-E0FA-46C2-A93C-66113AB2F538}"/>
    <cellStyle name="Output 2 2 3 9 4" xfId="20432" xr:uid="{641437FF-5512-4D71-94AF-C670997803B7}"/>
    <cellStyle name="Output 2 2 3 9 5" xfId="23292" xr:uid="{05CB685D-FA92-4A81-9954-32E2E0999260}"/>
    <cellStyle name="Output 2 2 3 9 6" xfId="25849" xr:uid="{0E324EF6-BA46-431F-846A-7F7856FA7E11}"/>
    <cellStyle name="Output 2 2 3 9 7" xfId="28450" xr:uid="{3FEFFFCC-BA10-4DBF-9A6C-133B5F258B4E}"/>
    <cellStyle name="Output 2 2 3 9 8" xfId="31125" xr:uid="{6AA005B8-5801-4344-A366-7DAD5F4C6415}"/>
    <cellStyle name="Output 2 2 3 9 9" xfId="33524" xr:uid="{C2B7822F-B551-41EF-9E48-17650E72D15A}"/>
    <cellStyle name="Output 2 2 4" xfId="11273" xr:uid="{7F172CDA-798C-4947-9CD1-985DB566AB59}"/>
    <cellStyle name="Output 2 2 4 10" xfId="22825" xr:uid="{33CBB20A-A423-4391-AE9F-FCD06EC85761}"/>
    <cellStyle name="Output 2 2 4 11" xfId="26239" xr:uid="{144F84F3-721C-44E9-A2A9-CD7305428E0B}"/>
    <cellStyle name="Output 2 2 4 2" xfId="14345" xr:uid="{BCF7EBEF-2BAD-4097-9F7F-6425F501E26C}"/>
    <cellStyle name="Output 2 2 4 3" xfId="10444" xr:uid="{5517722C-435C-49D3-9366-F786354065FC}"/>
    <cellStyle name="Output 2 2 4 4" xfId="9896" xr:uid="{3A8D3AA8-81A8-444B-862F-0CE5739506D5}"/>
    <cellStyle name="Output 2 2 4 5" xfId="10689" xr:uid="{F9F4C794-5F16-4A5D-91A2-25616F1D0EA9}"/>
    <cellStyle name="Output 2 2 4 6" xfId="10489" xr:uid="{26A96D91-A4D3-4333-BE77-C728304C1928}"/>
    <cellStyle name="Output 2 2 4 7" xfId="10225" xr:uid="{EE2372B3-7F0A-4F19-AEB2-534552529286}"/>
    <cellStyle name="Output 2 2 4 8" xfId="15696" xr:uid="{F4F85684-5499-459A-AD7B-0D8D6689FF64}"/>
    <cellStyle name="Output 2 2 4 9" xfId="11011" xr:uid="{7D090FF7-94B6-48CF-A8F2-488D85C8906D}"/>
    <cellStyle name="Output 2 2 5" xfId="11782" xr:uid="{28E56DE7-C81E-4B18-989A-56A6D8BAAC10}"/>
    <cellStyle name="Output 2 2 5 10" xfId="35716" xr:uid="{3C067151-3304-4E35-BC98-B74BAA88C014}"/>
    <cellStyle name="Output 2 2 5 11" xfId="38158" xr:uid="{41A5581B-41FE-4CF3-A8C3-B7625908ABD7}"/>
    <cellStyle name="Output 2 2 5 12" xfId="40754" xr:uid="{E3605357-D194-4559-9E58-B1882DC0FE9B}"/>
    <cellStyle name="Output 2 2 5 2" xfId="14835" xr:uid="{BB27B8FF-1D65-4496-9C11-C30F52473CE8}"/>
    <cellStyle name="Output 2 2 5 3" xfId="17609" xr:uid="{B5B52A5B-182F-4719-A8B6-A20BB2C89406}"/>
    <cellStyle name="Output 2 2 5 4" xfId="20232" xr:uid="{B462300E-82AC-46E9-9916-94AF35CFBE77}"/>
    <cellStyle name="Output 2 2 5 5" xfId="23091" xr:uid="{9DF02296-867E-4677-A7E6-9EE3C3AF2B77}"/>
    <cellStyle name="Output 2 2 5 6" xfId="25650" xr:uid="{A5FA978F-FCFE-49D1-8576-F7B04A80E63C}"/>
    <cellStyle name="Output 2 2 5 7" xfId="28251" xr:uid="{5DB3983E-17AB-4BAA-9B19-CD33097A4DBC}"/>
    <cellStyle name="Output 2 2 5 8" xfId="30926" xr:uid="{DBEEBE7C-9F8A-447E-A8DA-97D4744D6F3F}"/>
    <cellStyle name="Output 2 2 5 9" xfId="33325" xr:uid="{59ED05B3-3826-4EB2-A4E9-D9279C3F94D5}"/>
    <cellStyle name="Output 2 2 6" xfId="11888" xr:uid="{2A48F0E3-5954-4731-A39F-74B3F9558364}"/>
    <cellStyle name="Output 2 2 6 10" xfId="35820" xr:uid="{2F2B73BA-17D1-4B4E-B98B-C6764BA249AF}"/>
    <cellStyle name="Output 2 2 6 11" xfId="38262" xr:uid="{BBB203A6-F6C8-4C02-BCE5-98741ACA313D}"/>
    <cellStyle name="Output 2 2 6 12" xfId="40858" xr:uid="{A78A67EC-B3A1-413A-9D8C-83EFAC0E205E}"/>
    <cellStyle name="Output 2 2 6 2" xfId="14941" xr:uid="{CABCE15C-37E3-4A31-96D9-CA416234F3CD}"/>
    <cellStyle name="Output 2 2 6 3" xfId="17714" xr:uid="{A94782F9-199D-427C-B8D4-DBE95C902651}"/>
    <cellStyle name="Output 2 2 6 4" xfId="20337" xr:uid="{5A9F47A4-F613-4FD3-9659-20D94A81033F}"/>
    <cellStyle name="Output 2 2 6 5" xfId="23197" xr:uid="{64207856-A87D-44E6-8DCF-3E058A75E2D7}"/>
    <cellStyle name="Output 2 2 6 6" xfId="25754" xr:uid="{6CEA841C-B16C-4DAD-A26E-AC2B975BC0CB}"/>
    <cellStyle name="Output 2 2 6 7" xfId="28355" xr:uid="{D05E0BE9-E953-4A70-B379-1EEB11937E9C}"/>
    <cellStyle name="Output 2 2 6 8" xfId="31030" xr:uid="{011F4D2A-84C7-45DE-8419-15F395A1BDAD}"/>
    <cellStyle name="Output 2 2 6 9" xfId="33429" xr:uid="{6665F309-D238-44DA-B997-2C0BBC6BB582}"/>
    <cellStyle name="Output 2 2 7" xfId="11963" xr:uid="{247C37B6-7471-464D-9C26-EE7223EC0DCF}"/>
    <cellStyle name="Output 2 2 7 10" xfId="35895" xr:uid="{05A0FB87-5BDA-4BE0-85E6-7F7A5279024A}"/>
    <cellStyle name="Output 2 2 7 11" xfId="38337" xr:uid="{54C5A09D-A5BF-4D2A-9D80-CFCB654AB799}"/>
    <cellStyle name="Output 2 2 7 12" xfId="40933" xr:uid="{EF9C80AD-B2D8-491B-87F4-3B0D83F06F4E}"/>
    <cellStyle name="Output 2 2 7 2" xfId="15016" xr:uid="{C30EE511-A6AB-40D5-BB54-78D9503C20C0}"/>
    <cellStyle name="Output 2 2 7 3" xfId="17789" xr:uid="{DA868978-2B35-4692-8E88-270C6EDD7479}"/>
    <cellStyle name="Output 2 2 7 4" xfId="20412" xr:uid="{B6701581-2E06-49F7-A713-4262A72FEBAE}"/>
    <cellStyle name="Output 2 2 7 5" xfId="23272" xr:uid="{D5983B69-C8DE-4A2C-9333-E39A86C03E84}"/>
    <cellStyle name="Output 2 2 7 6" xfId="25829" xr:uid="{0D27710D-29D1-4BA7-AC77-53B625A87AD6}"/>
    <cellStyle name="Output 2 2 7 7" xfId="28430" xr:uid="{5DF47CA5-BE19-4B24-B17A-D241CD57FE41}"/>
    <cellStyle name="Output 2 2 7 8" xfId="31105" xr:uid="{88B50889-B783-4525-98C1-F3BC08AADA5D}"/>
    <cellStyle name="Output 2 2 7 9" xfId="33504" xr:uid="{4A2A707D-28AA-4754-82DE-379F62FD6E1A}"/>
    <cellStyle name="Output 2 2 8" xfId="13275" xr:uid="{4C32F582-E9B7-465D-8E65-EE5FD7CABBAF}"/>
    <cellStyle name="Output 2 2 8 10" xfId="37000" xr:uid="{CF20289E-DFB0-48B1-A424-7C6C85650199}"/>
    <cellStyle name="Output 2 2 8 11" xfId="39492" xr:uid="{E135C9DB-B308-4724-AEA3-3BEC03896E05}"/>
    <cellStyle name="Output 2 2 8 12" xfId="42139" xr:uid="{FE59C470-B22D-496C-BA8E-56F26E97D72F}"/>
    <cellStyle name="Output 2 2 8 2" xfId="16296" xr:uid="{DD2D807F-1B36-445C-9508-442AED4A94EB}"/>
    <cellStyle name="Output 2 2 8 3" xfId="19037" xr:uid="{D94EBFE1-E3F8-4C83-AD0E-DE7D2AB58A8F}"/>
    <cellStyle name="Output 2 2 8 4" xfId="21710" xr:uid="{742C5604-8B89-4D23-997B-A215E395E4BF}"/>
    <cellStyle name="Output 2 2 8 5" xfId="24533" xr:uid="{07B7E75E-9BF0-4E98-B3A5-317012B0310E}"/>
    <cellStyle name="Output 2 2 8 6" xfId="27101" xr:uid="{E5974FE1-793E-4780-8617-2E4DC23C2C01}"/>
    <cellStyle name="Output 2 2 8 7" xfId="29648" xr:uid="{B41F2016-A7F8-41EA-B6CE-12B350086D1F}"/>
    <cellStyle name="Output 2 2 8 8" xfId="32163" xr:uid="{E5453025-1A63-4188-89B8-C50A94C7B2E2}"/>
    <cellStyle name="Output 2 2 8 9" xfId="34562" xr:uid="{CD3E3A1C-4249-4E47-BDB3-5ABE97F0F81F}"/>
    <cellStyle name="Output 2 2 9" xfId="13320" xr:uid="{4B981395-62CF-4721-AF7A-F9B666210DAA}"/>
    <cellStyle name="Output 2 2 9 10" xfId="37043" xr:uid="{B23B74D6-5653-45A4-94AD-4EEBFFF11F63}"/>
    <cellStyle name="Output 2 2 9 11" xfId="39536" xr:uid="{1363B1A6-1876-41C5-9BDF-99594DD5D770}"/>
    <cellStyle name="Output 2 2 9 12" xfId="42183" xr:uid="{007C573F-E878-4E8E-A7F5-C5899FB76A23}"/>
    <cellStyle name="Output 2 2 9 2" xfId="16341" xr:uid="{BBA4B6D0-2EB2-4277-BEE7-120B3B9BED93}"/>
    <cellStyle name="Output 2 2 9 3" xfId="19081" xr:uid="{A5C7183D-2DF5-46A8-852E-0C08D0DA584F}"/>
    <cellStyle name="Output 2 2 9 4" xfId="21755" xr:uid="{D420EC8B-2EBB-4982-9D1F-73265995C41E}"/>
    <cellStyle name="Output 2 2 9 5" xfId="24578" xr:uid="{3906031F-FF51-4394-A36D-BAFC8C7E474A}"/>
    <cellStyle name="Output 2 2 9 6" xfId="27146" xr:uid="{72FC865D-396F-4915-8E2B-DB80A8049865}"/>
    <cellStyle name="Output 2 2 9 7" xfId="29693" xr:uid="{28EA2189-ED79-4F03-8F0E-2B5217BEFBAB}"/>
    <cellStyle name="Output 2 2 9 8" xfId="32207" xr:uid="{5D7C5EE5-E07A-44CC-86EF-6E98FC74D860}"/>
    <cellStyle name="Output 2 2 9 9" xfId="34607" xr:uid="{AE1C5F0F-5B2E-43ED-AA45-F8CF61F7D11C}"/>
    <cellStyle name="Output 2 20" xfId="13674" xr:uid="{B2DBB6DF-958B-4B3E-9A57-955238C4ECB1}"/>
    <cellStyle name="Output 2 20 10" xfId="37397" xr:uid="{33CA63BB-F43F-4CDA-A39B-5440FB3E7FC9}"/>
    <cellStyle name="Output 2 20 11" xfId="39890" xr:uid="{D4EE6CCD-91CC-4096-9D79-7729C7B38871}"/>
    <cellStyle name="Output 2 20 12" xfId="42537" xr:uid="{60F0A1FE-996F-4CD0-9916-744993E4CE5D}"/>
    <cellStyle name="Output 2 20 2" xfId="16695" xr:uid="{49C94BAC-8D2F-4D56-8DDB-13DEC71C8052}"/>
    <cellStyle name="Output 2 20 3" xfId="19435" xr:uid="{1A2B3BF5-DBF2-4C68-9A04-B6E56BA9EE50}"/>
    <cellStyle name="Output 2 20 4" xfId="22109" xr:uid="{00F71D75-80F7-4A45-94A2-7C57AFB98438}"/>
    <cellStyle name="Output 2 20 5" xfId="24932" xr:uid="{5D0B81BE-810F-4F63-A439-AFDD68BD1B21}"/>
    <cellStyle name="Output 2 20 6" xfId="27500" xr:uid="{4AC00966-6D4F-4837-9B78-C3E26CE0CF9C}"/>
    <cellStyle name="Output 2 20 7" xfId="30047" xr:uid="{38C9924D-C20F-4F4C-BAD5-74155004904B}"/>
    <cellStyle name="Output 2 20 8" xfId="32561" xr:uid="{E3770A1F-071B-448F-9ABC-F2288503D79D}"/>
    <cellStyle name="Output 2 20 9" xfId="34961" xr:uid="{47E6FE62-651C-4AC2-A914-E06B3F27958C}"/>
    <cellStyle name="Output 2 21" xfId="13760" xr:uid="{C28C2882-1A7D-4764-AB6B-09F400864B8E}"/>
    <cellStyle name="Output 2 21 10" xfId="37483" xr:uid="{D739D602-45C8-48C6-9C40-6B9D0875BF54}"/>
    <cellStyle name="Output 2 21 11" xfId="39976" xr:uid="{02D201E1-9061-4848-806B-5CA56DBC6778}"/>
    <cellStyle name="Output 2 21 12" xfId="42623" xr:uid="{6EE4A0B0-B2AC-4EBD-856F-EEF6B5439757}"/>
    <cellStyle name="Output 2 21 2" xfId="16781" xr:uid="{40E8D48E-BEAB-4FD1-973C-E0B8DF1FE3ED}"/>
    <cellStyle name="Output 2 21 3" xfId="19521" xr:uid="{2827C2C4-701E-4A26-9F37-DE63F2623366}"/>
    <cellStyle name="Output 2 21 4" xfId="22195" xr:uid="{5E43D1E4-7364-4179-ADA3-CE7789D9ACD6}"/>
    <cellStyle name="Output 2 21 5" xfId="25018" xr:uid="{53FBB817-595C-440F-AE5E-D937581A1E4E}"/>
    <cellStyle name="Output 2 21 6" xfId="27586" xr:uid="{90E6457D-6539-48E9-A34B-C2A8BC95D9FF}"/>
    <cellStyle name="Output 2 21 7" xfId="30133" xr:uid="{F6D0BA71-9E81-423A-B746-C94074FF65D5}"/>
    <cellStyle name="Output 2 21 8" xfId="32647" xr:uid="{249A90A0-6038-4275-B3A5-DEA8B332F04A}"/>
    <cellStyle name="Output 2 21 9" xfId="35047" xr:uid="{1D03554B-45B2-4FB8-A72A-A9C7CDAC465F}"/>
    <cellStyle name="Output 2 22" xfId="13814" xr:uid="{CB4F931B-69AF-43C3-A626-E3652AC35742}"/>
    <cellStyle name="Output 2 22 10" xfId="37537" xr:uid="{174FB9B8-6B34-4502-B713-58ECCC80F473}"/>
    <cellStyle name="Output 2 22 11" xfId="40030" xr:uid="{0764E4FE-9F76-40CC-A560-B4A1418D7F5F}"/>
    <cellStyle name="Output 2 22 12" xfId="42677" xr:uid="{35FA634D-4192-4CDE-AD2A-4492F413EC9F}"/>
    <cellStyle name="Output 2 22 2" xfId="16835" xr:uid="{02F24B01-3620-47A5-8EF1-D8DD999A283F}"/>
    <cellStyle name="Output 2 22 3" xfId="19575" xr:uid="{A80ECD0E-0299-49F0-AE0B-9A830298374D}"/>
    <cellStyle name="Output 2 22 4" xfId="22249" xr:uid="{41319400-A829-471E-86D1-EBBD76FB4A16}"/>
    <cellStyle name="Output 2 22 5" xfId="25072" xr:uid="{295AD168-73E7-47BD-9D16-F46B9C4AC5BB}"/>
    <cellStyle name="Output 2 22 6" xfId="27640" xr:uid="{B5AFB765-1C95-4EB7-9F48-AEADCA7F1A3E}"/>
    <cellStyle name="Output 2 22 7" xfId="30187" xr:uid="{04F87AAD-5526-4B73-AD9A-716AC1ADF8D2}"/>
    <cellStyle name="Output 2 22 8" xfId="32701" xr:uid="{92B8DE54-4BDA-408E-BB23-E7A940AC41C5}"/>
    <cellStyle name="Output 2 22 9" xfId="35101" xr:uid="{4345FE17-4967-402C-A3FA-05BD68BECF9E}"/>
    <cellStyle name="Output 2 23" xfId="13850" xr:uid="{6CB3FB85-6119-4869-A508-11B215DFC991}"/>
    <cellStyle name="Output 2 23 10" xfId="37573" xr:uid="{AC921D8D-8DED-4C2F-90E0-E01D70C8CCD8}"/>
    <cellStyle name="Output 2 23 11" xfId="40066" xr:uid="{63B8EC61-A6AB-4DF5-87CA-91F6E224506D}"/>
    <cellStyle name="Output 2 23 12" xfId="42713" xr:uid="{D6267047-8F0E-4911-A54E-2D4D6B0ED311}"/>
    <cellStyle name="Output 2 23 2" xfId="16871" xr:uid="{9085663F-31F8-4694-9B30-DD04FEF422C4}"/>
    <cellStyle name="Output 2 23 3" xfId="19611" xr:uid="{243F43CC-8C7D-4684-A48D-2149903075FA}"/>
    <cellStyle name="Output 2 23 4" xfId="22285" xr:uid="{9B5FD8F5-1874-4C90-A494-55CF25BDE6F8}"/>
    <cellStyle name="Output 2 23 5" xfId="25108" xr:uid="{9A9D5DC9-31E0-4071-AAFE-BD8C24EB346B}"/>
    <cellStyle name="Output 2 23 6" xfId="27676" xr:uid="{8856466C-CDA8-450B-8022-06DA77C24593}"/>
    <cellStyle name="Output 2 23 7" xfId="30223" xr:uid="{3598FA50-743C-4D17-AB58-1BC00B051819}"/>
    <cellStyle name="Output 2 23 8" xfId="32737" xr:uid="{7082D2BC-7452-4697-A09E-23D93C55BBE4}"/>
    <cellStyle name="Output 2 23 9" xfId="35137" xr:uid="{DC542F75-BED8-45E8-8984-C9B4CBCEF4C4}"/>
    <cellStyle name="Output 2 24" xfId="13874" xr:uid="{9EF3922A-711D-4995-B4ED-C21004F1E819}"/>
    <cellStyle name="Output 2 24 10" xfId="37597" xr:uid="{69BE4248-0F7E-48E3-9C58-F32DE382EBD6}"/>
    <cellStyle name="Output 2 24 11" xfId="40090" xr:uid="{A105E4EA-4C95-4C29-8F50-65826E3EC75E}"/>
    <cellStyle name="Output 2 24 12" xfId="42737" xr:uid="{57148393-5365-427A-943E-EFF323BD0B3A}"/>
    <cellStyle name="Output 2 24 2" xfId="16895" xr:uid="{98D6CED4-254E-4D50-BEFB-61CB00C212AF}"/>
    <cellStyle name="Output 2 24 3" xfId="19635" xr:uid="{546B7E00-4DD2-4AFD-8042-B96763441D19}"/>
    <cellStyle name="Output 2 24 4" xfId="22309" xr:uid="{E4FAA5D1-8A9F-4EBC-916E-74A19C411780}"/>
    <cellStyle name="Output 2 24 5" xfId="25132" xr:uid="{A4288FAF-4094-4419-887D-90F14B26959F}"/>
    <cellStyle name="Output 2 24 6" xfId="27700" xr:uid="{80893C4E-55CF-4BE8-BD9C-63F624841B7C}"/>
    <cellStyle name="Output 2 24 7" xfId="30247" xr:uid="{FB4517FF-9A85-4C2E-8ED2-C5BBD46D5912}"/>
    <cellStyle name="Output 2 24 8" xfId="32761" xr:uid="{23395D80-3FA0-44C0-92FC-BE1B52DE1DCD}"/>
    <cellStyle name="Output 2 24 9" xfId="35161" xr:uid="{C771092C-EF48-4958-89ED-750BAFB5E951}"/>
    <cellStyle name="Output 2 25" xfId="13966" xr:uid="{D681D686-88B8-49A6-B934-DDE682E7A832}"/>
    <cellStyle name="Output 2 25 10" xfId="37689" xr:uid="{20F75038-F41A-445A-BBB5-36C6BD313540}"/>
    <cellStyle name="Output 2 25 11" xfId="40182" xr:uid="{A25F170D-1AF6-4F7E-8EED-A77D78735A3A}"/>
    <cellStyle name="Output 2 25 12" xfId="42829" xr:uid="{842C4E6A-5A31-4C65-A907-F926B8722538}"/>
    <cellStyle name="Output 2 25 2" xfId="16987" xr:uid="{98245E6A-CA11-4A55-A03D-4C3B990AF7FD}"/>
    <cellStyle name="Output 2 25 3" xfId="19727" xr:uid="{57CFB810-A649-4F5A-A074-840C616797B8}"/>
    <cellStyle name="Output 2 25 4" xfId="22401" xr:uid="{097DCB16-C084-4855-99AD-52F15B0D2768}"/>
    <cellStyle name="Output 2 25 5" xfId="25224" xr:uid="{9348E9D9-C987-4EB2-AE91-C628C7E49F79}"/>
    <cellStyle name="Output 2 25 6" xfId="27792" xr:uid="{BCB9CDEB-6DA7-404D-B3AF-1AD18885769A}"/>
    <cellStyle name="Output 2 25 7" xfId="30339" xr:uid="{684D5D55-68AD-4C1A-8DD6-838C48C905FD}"/>
    <cellStyle name="Output 2 25 8" xfId="32853" xr:uid="{544AB669-64D2-472B-9DEB-DC5F56CB167B}"/>
    <cellStyle name="Output 2 25 9" xfId="35253" xr:uid="{AA98A150-1896-46D9-B501-2B46F60D14DA}"/>
    <cellStyle name="Output 2 26" xfId="13993" xr:uid="{D8DC75A1-8E07-45ED-A81D-3375DFB8D1DA}"/>
    <cellStyle name="Output 2 26 10" xfId="37716" xr:uid="{01A6AE10-75A3-49CD-B825-93091111F34B}"/>
    <cellStyle name="Output 2 26 11" xfId="40209" xr:uid="{E5589C56-F286-4ECD-B272-D47F20984382}"/>
    <cellStyle name="Output 2 26 12" xfId="42856" xr:uid="{EC54E6F6-9331-4C32-9968-40B01F8579A5}"/>
    <cellStyle name="Output 2 26 2" xfId="17014" xr:uid="{6011EE9B-DDA8-4E7B-9901-EAABB7890290}"/>
    <cellStyle name="Output 2 26 3" xfId="19754" xr:uid="{E34D1EF0-8992-4037-BCE1-5FE64296A92B}"/>
    <cellStyle name="Output 2 26 4" xfId="22428" xr:uid="{FF8FD472-3294-414D-9F43-B18BA1DBCABC}"/>
    <cellStyle name="Output 2 26 5" xfId="25251" xr:uid="{081D25D9-479B-47FA-95DB-EF5D32E49BDB}"/>
    <cellStyle name="Output 2 26 6" xfId="27819" xr:uid="{D2FCCDC4-8F98-44EE-80BE-2F7B8C34FEC3}"/>
    <cellStyle name="Output 2 26 7" xfId="30366" xr:uid="{51026B10-460E-4CFC-B070-439FBBBDEE24}"/>
    <cellStyle name="Output 2 26 8" xfId="32880" xr:uid="{0B87D9B8-F6F4-416F-8ECC-4CFA06A13032}"/>
    <cellStyle name="Output 2 26 9" xfId="35280" xr:uid="{110CDF80-822D-42D9-B2CC-416602B0FD8D}"/>
    <cellStyle name="Output 2 27" xfId="14095" xr:uid="{2D9E5818-2995-42EA-9000-90F410692918}"/>
    <cellStyle name="Output 2 27 10" xfId="37818" xr:uid="{9CC4E58F-BCC6-4EFE-A5AF-B188067ACA2E}"/>
    <cellStyle name="Output 2 27 11" xfId="40311" xr:uid="{ADCD5E57-0938-4ACC-9D4C-25900758B2B4}"/>
    <cellStyle name="Output 2 27 12" xfId="42958" xr:uid="{C9FB92ED-4A6B-4ADA-9940-E83EA1A6F7CC}"/>
    <cellStyle name="Output 2 27 2" xfId="17116" xr:uid="{CAFC70D6-68A0-4867-A5C9-1E9F2B819367}"/>
    <cellStyle name="Output 2 27 3" xfId="19856" xr:uid="{F4C6209A-B85C-4A90-83D8-945FBBD60C1A}"/>
    <cellStyle name="Output 2 27 4" xfId="22530" xr:uid="{C4DEE7A0-CFEF-47E8-9658-755D25E44CFA}"/>
    <cellStyle name="Output 2 27 5" xfId="25353" xr:uid="{445CF5F7-8529-412E-9368-CE673A7C3928}"/>
    <cellStyle name="Output 2 27 6" xfId="27921" xr:uid="{4F34E230-C1A3-4E13-984E-20D5B6C19923}"/>
    <cellStyle name="Output 2 27 7" xfId="30468" xr:uid="{2FC45D3D-9889-497B-88F4-8C595833FB9D}"/>
    <cellStyle name="Output 2 27 8" xfId="32982" xr:uid="{6F28FDA8-9C4A-459D-84EE-6CF7E9BEC85C}"/>
    <cellStyle name="Output 2 27 9" xfId="35382" xr:uid="{62689899-AE52-4B5D-BC7F-D8494788A012}"/>
    <cellStyle name="Output 2 28" xfId="14184" xr:uid="{0376C1CD-E426-4E7C-8E4A-F453802AE54E}"/>
    <cellStyle name="Output 2 28 10" xfId="37907" xr:uid="{B464098C-58AA-4C2D-89D5-D76BE0C27EBC}"/>
    <cellStyle name="Output 2 28 11" xfId="40400" xr:uid="{C01D2A96-8C43-4853-90BA-AE65FEA29948}"/>
    <cellStyle name="Output 2 28 12" xfId="43047" xr:uid="{7355D96A-9A77-42CD-88CC-696A51C7AB4D}"/>
    <cellStyle name="Output 2 28 2" xfId="17205" xr:uid="{FEE4CFB2-0790-413B-A750-418FC87C8752}"/>
    <cellStyle name="Output 2 28 3" xfId="19945" xr:uid="{A07238C5-B05F-488A-B22E-C1161F8DE630}"/>
    <cellStyle name="Output 2 28 4" xfId="22619" xr:uid="{24B63F1C-A5F8-4304-960E-3889B5608C54}"/>
    <cellStyle name="Output 2 28 5" xfId="25442" xr:uid="{B8EFF140-53C1-495D-BFF0-249F9797F1DD}"/>
    <cellStyle name="Output 2 28 6" xfId="28010" xr:uid="{ED581CE6-1532-47B9-BE5A-6C51F781CB4C}"/>
    <cellStyle name="Output 2 28 7" xfId="30557" xr:uid="{793B14CA-56DD-46E1-9931-4E0F41D137EC}"/>
    <cellStyle name="Output 2 28 8" xfId="33071" xr:uid="{4043786A-AC80-46E9-889C-F8692089319A}"/>
    <cellStyle name="Output 2 28 9" xfId="35471" xr:uid="{D4B82CDA-CB81-4227-9F0A-987358067AD0}"/>
    <cellStyle name="Output 2 3" xfId="82" xr:uid="{00000000-0005-0000-0000-000017240000}"/>
    <cellStyle name="Output 2 3 10" xfId="13445" xr:uid="{E632ED6E-C272-422E-B6FC-855346FC47E9}"/>
    <cellStyle name="Output 2 3 10 10" xfId="37168" xr:uid="{BB6EFB39-0F2E-4B1C-ACB9-683C1457443B}"/>
    <cellStyle name="Output 2 3 10 11" xfId="39661" xr:uid="{A4BA59A0-ADEE-46EA-B08D-32E280BC749B}"/>
    <cellStyle name="Output 2 3 10 12" xfId="42308" xr:uid="{3093C281-46D7-470F-AAD6-770BC0F17BBB}"/>
    <cellStyle name="Output 2 3 10 2" xfId="16466" xr:uid="{CB5268D6-2398-4B0E-8415-343C2B65C50D}"/>
    <cellStyle name="Output 2 3 10 3" xfId="19206" xr:uid="{36A394EF-A5D4-44E5-8BF6-7F3A7F14DFDC}"/>
    <cellStyle name="Output 2 3 10 4" xfId="21880" xr:uid="{F33D4ADE-85C3-44CB-B6D4-7692807276E1}"/>
    <cellStyle name="Output 2 3 10 5" xfId="24703" xr:uid="{4FF69FA7-7A1B-4EF9-B7EF-392A5B0FA17B}"/>
    <cellStyle name="Output 2 3 10 6" xfId="27271" xr:uid="{CB00678F-36F1-4B15-9D36-74DC8AFA0FB3}"/>
    <cellStyle name="Output 2 3 10 7" xfId="29818" xr:uid="{7DF58422-31CC-46EB-AC0E-B2A3383A94AF}"/>
    <cellStyle name="Output 2 3 10 8" xfId="32332" xr:uid="{892C9494-4227-4EDA-93B2-C92CBEE30536}"/>
    <cellStyle name="Output 2 3 10 9" xfId="34732" xr:uid="{49D3FAB1-736E-4882-BE9C-FE540B789F8D}"/>
    <cellStyle name="Output 2 3 11" xfId="13556" xr:uid="{4E991523-2D26-4E63-9616-EF9706C4E88D}"/>
    <cellStyle name="Output 2 3 11 10" xfId="37279" xr:uid="{D21618F9-1BEC-45FF-953D-55940C302737}"/>
    <cellStyle name="Output 2 3 11 11" xfId="39772" xr:uid="{EF7A4DBB-CD8F-47D8-81EC-597703891FCC}"/>
    <cellStyle name="Output 2 3 11 12" xfId="42419" xr:uid="{9340A6B7-2C01-4F57-BF99-0B1901975B86}"/>
    <cellStyle name="Output 2 3 11 2" xfId="16577" xr:uid="{CCCE1D9F-34D3-467C-812E-3685668DD747}"/>
    <cellStyle name="Output 2 3 11 3" xfId="19317" xr:uid="{66A6753A-E7CA-4AB6-9F0C-7BC4502D27C0}"/>
    <cellStyle name="Output 2 3 11 4" xfId="21991" xr:uid="{7D1058FE-D4B0-49C6-BBEF-9E0B92A369EC}"/>
    <cellStyle name="Output 2 3 11 5" xfId="24814" xr:uid="{C4E0D7D2-3510-4376-B0AC-69A3250019D0}"/>
    <cellStyle name="Output 2 3 11 6" xfId="27382" xr:uid="{600DA42D-1671-441A-ACB2-CA704E0EC536}"/>
    <cellStyle name="Output 2 3 11 7" xfId="29929" xr:uid="{FB241B88-D9E4-4A98-97AF-80069857BD11}"/>
    <cellStyle name="Output 2 3 11 8" xfId="32443" xr:uid="{4F5F16CF-DCD8-40D3-B061-3627777298B8}"/>
    <cellStyle name="Output 2 3 11 9" xfId="34843" xr:uid="{CB5AAB1E-8648-4600-B59B-4E9052444563}"/>
    <cellStyle name="Output 2 3 12" xfId="13607" xr:uid="{B57EAFD6-4D8F-4211-9CCD-86B68068BA00}"/>
    <cellStyle name="Output 2 3 12 10" xfId="37330" xr:uid="{956D3ECB-85B3-4DAD-9D50-5395DB56C8D8}"/>
    <cellStyle name="Output 2 3 12 11" xfId="39823" xr:uid="{2E253466-7533-43C7-8F78-B7E88FB8A1A0}"/>
    <cellStyle name="Output 2 3 12 12" xfId="42470" xr:uid="{0A6E7C4B-37EA-47DE-A831-58147C889497}"/>
    <cellStyle name="Output 2 3 12 2" xfId="16628" xr:uid="{9360F797-81A2-4360-905D-47C5982F7E36}"/>
    <cellStyle name="Output 2 3 12 3" xfId="19368" xr:uid="{48D1E96E-D0E1-4F93-BB44-D5EB0D0EFD0D}"/>
    <cellStyle name="Output 2 3 12 4" xfId="22042" xr:uid="{0EC72890-FF66-4B82-93D5-B7C33CF42F8F}"/>
    <cellStyle name="Output 2 3 12 5" xfId="24865" xr:uid="{C23C11DD-4F55-4111-97C8-087942FE8D99}"/>
    <cellStyle name="Output 2 3 12 6" xfId="27433" xr:uid="{295368B5-B361-4DF0-B2C4-B4D72EDBBA10}"/>
    <cellStyle name="Output 2 3 12 7" xfId="29980" xr:uid="{AF054DA9-EE69-4C85-9596-C0EE54E19C0E}"/>
    <cellStyle name="Output 2 3 12 8" xfId="32494" xr:uid="{99D62B10-0055-4DAD-8494-AA899688536C}"/>
    <cellStyle name="Output 2 3 12 9" xfId="34894" xr:uid="{7AD874E9-AABA-41DB-ABC0-81C7E0D33EA2}"/>
    <cellStyle name="Output 2 3 13" xfId="13701" xr:uid="{02D9E5E5-BC87-4E9E-98CB-AF1720A554E7}"/>
    <cellStyle name="Output 2 3 13 10" xfId="37424" xr:uid="{87DB085B-4BB0-436D-9500-875AC604F3F2}"/>
    <cellStyle name="Output 2 3 13 11" xfId="39917" xr:uid="{783CA093-A1ED-426B-8799-0BF35B97FF9E}"/>
    <cellStyle name="Output 2 3 13 12" xfId="42564" xr:uid="{778E85EC-A5C4-4129-A761-726F35554B72}"/>
    <cellStyle name="Output 2 3 13 2" xfId="16722" xr:uid="{F4320D0C-64C6-4B20-8129-CE0D6C406CF5}"/>
    <cellStyle name="Output 2 3 13 3" xfId="19462" xr:uid="{598D9813-8907-441E-8DF3-77F11DFD07CF}"/>
    <cellStyle name="Output 2 3 13 4" xfId="22136" xr:uid="{8DA35B7A-7B22-477E-A750-CCBF0A7E155D}"/>
    <cellStyle name="Output 2 3 13 5" xfId="24959" xr:uid="{9DBD8A63-952F-4345-8729-71914637CCBE}"/>
    <cellStyle name="Output 2 3 13 6" xfId="27527" xr:uid="{731D75C2-C62E-4A71-A1ED-A58E82A922F7}"/>
    <cellStyle name="Output 2 3 13 7" xfId="30074" xr:uid="{C555A3DF-531F-48BE-AB6A-FD46B5AF3105}"/>
    <cellStyle name="Output 2 3 13 8" xfId="32588" xr:uid="{D6224C1F-EB27-42DC-AE4B-7AF9C1537D14}"/>
    <cellStyle name="Output 2 3 13 9" xfId="34988" xr:uid="{8DD198E8-AC51-4263-B437-9EA49A1930F4}"/>
    <cellStyle name="Output 2 3 14" xfId="13772" xr:uid="{3691C63F-E1B1-4D98-88E3-31CA65CB0203}"/>
    <cellStyle name="Output 2 3 14 10" xfId="37495" xr:uid="{8C412638-EAAF-498B-9E85-5148B3DAF63E}"/>
    <cellStyle name="Output 2 3 14 11" xfId="39988" xr:uid="{C2713585-387F-4A67-8937-75DF6DD05FAF}"/>
    <cellStyle name="Output 2 3 14 12" xfId="42635" xr:uid="{41EE0EB9-8525-4669-A074-8ACA513508FF}"/>
    <cellStyle name="Output 2 3 14 2" xfId="16793" xr:uid="{35270516-2628-4156-87D1-B09D35D90DF2}"/>
    <cellStyle name="Output 2 3 14 3" xfId="19533" xr:uid="{333C2549-4161-4ECF-B55E-A8D7250CE3F7}"/>
    <cellStyle name="Output 2 3 14 4" xfId="22207" xr:uid="{B6E82F5B-4A8B-4591-A2B8-815771B9B8E0}"/>
    <cellStyle name="Output 2 3 14 5" xfId="25030" xr:uid="{93F1D06B-7FA7-433C-8E18-39C23EBE0B8D}"/>
    <cellStyle name="Output 2 3 14 6" xfId="27598" xr:uid="{56C40AE5-2E7E-45F5-AC7B-5F5557373C56}"/>
    <cellStyle name="Output 2 3 14 7" xfId="30145" xr:uid="{945FE353-B463-4F45-A7DB-45EE5BDB8E8A}"/>
    <cellStyle name="Output 2 3 14 8" xfId="32659" xr:uid="{74208048-B8C8-4CFF-A674-CEE6F9B9F261}"/>
    <cellStyle name="Output 2 3 14 9" xfId="35059" xr:uid="{A67EE3AD-0633-4D26-A500-D4B04F142D47}"/>
    <cellStyle name="Output 2 3 15" xfId="13826" xr:uid="{1E9BD363-7B80-4050-B232-7734830C09EF}"/>
    <cellStyle name="Output 2 3 15 10" xfId="37549" xr:uid="{C0A0C080-8DDF-46DE-9C98-82B1D0D17A87}"/>
    <cellStyle name="Output 2 3 15 11" xfId="40042" xr:uid="{CEE55819-81AB-496B-A224-EE630BE50688}"/>
    <cellStyle name="Output 2 3 15 12" xfId="42689" xr:uid="{30C4FAE4-78A2-4031-A625-F72642F47E2A}"/>
    <cellStyle name="Output 2 3 15 2" xfId="16847" xr:uid="{5D2E1952-B250-4CAF-9DB6-D6385B62861E}"/>
    <cellStyle name="Output 2 3 15 3" xfId="19587" xr:uid="{7BD57039-D542-4961-AE15-C591CFD48A0C}"/>
    <cellStyle name="Output 2 3 15 4" xfId="22261" xr:uid="{DB0B2A75-2CBE-476B-9208-8CBD829DC02F}"/>
    <cellStyle name="Output 2 3 15 5" xfId="25084" xr:uid="{D7A522D8-CBB1-417C-BB6B-78F75098A812}"/>
    <cellStyle name="Output 2 3 15 6" xfId="27652" xr:uid="{9D593342-132C-4138-83CF-AFE3A2976E14}"/>
    <cellStyle name="Output 2 3 15 7" xfId="30199" xr:uid="{CF10C315-91E9-4590-9186-0126B5F0EB28}"/>
    <cellStyle name="Output 2 3 15 8" xfId="32713" xr:uid="{FBBAC6CD-2941-483F-96A6-0E047B565867}"/>
    <cellStyle name="Output 2 3 15 9" xfId="35113" xr:uid="{3848DF40-4AC1-4294-B2AD-EC2AAEC58E0F}"/>
    <cellStyle name="Output 2 3 16" xfId="13862" xr:uid="{F4BC1F86-9166-4A71-8BDD-F20C626B8379}"/>
    <cellStyle name="Output 2 3 16 10" xfId="37585" xr:uid="{D289E8AE-9428-4EE1-B77D-1BFC1B044E5A}"/>
    <cellStyle name="Output 2 3 16 11" xfId="40078" xr:uid="{FFDF0882-8066-4237-A92D-F483AAFD5816}"/>
    <cellStyle name="Output 2 3 16 12" xfId="42725" xr:uid="{F9FF118F-FF35-4D1B-94B1-C9A796333E6B}"/>
    <cellStyle name="Output 2 3 16 2" xfId="16883" xr:uid="{7B64FDC9-CA61-4838-AA4B-2BAA3FFF9E7E}"/>
    <cellStyle name="Output 2 3 16 3" xfId="19623" xr:uid="{033AE264-3B1C-4B89-A1F8-2B9D736D1CC6}"/>
    <cellStyle name="Output 2 3 16 4" xfId="22297" xr:uid="{024F38C9-E852-4C72-8E61-AD061CB8F3F5}"/>
    <cellStyle name="Output 2 3 16 5" xfId="25120" xr:uid="{CC304D62-E185-4EF9-A28B-59A7CEEF91B4}"/>
    <cellStyle name="Output 2 3 16 6" xfId="27688" xr:uid="{A74E415E-749E-4C05-965D-29C0FCEFDA43}"/>
    <cellStyle name="Output 2 3 16 7" xfId="30235" xr:uid="{40F730D5-D220-4912-BE3D-033A1F1863B0}"/>
    <cellStyle name="Output 2 3 16 8" xfId="32749" xr:uid="{CF99AA5D-9166-4C7E-B9B1-2D84E13CD017}"/>
    <cellStyle name="Output 2 3 16 9" xfId="35149" xr:uid="{C860602D-8D2F-44D9-ACF5-E5813BC3A42D}"/>
    <cellStyle name="Output 2 3 17" xfId="13950" xr:uid="{19A74166-8A83-41B7-9A2D-595AAD9B270A}"/>
    <cellStyle name="Output 2 3 17 10" xfId="37673" xr:uid="{52E8978D-0D04-4CFF-B1C4-4EF97C7EA327}"/>
    <cellStyle name="Output 2 3 17 11" xfId="40166" xr:uid="{73E0F3FF-6D48-4CFB-BBD3-2CC27C69103A}"/>
    <cellStyle name="Output 2 3 17 12" xfId="42813" xr:uid="{F02D84C1-D668-4DDA-BC54-5FB9D79F09A8}"/>
    <cellStyle name="Output 2 3 17 2" xfId="16971" xr:uid="{AA0B4AF2-D537-41C9-ACC9-BE5AB1817326}"/>
    <cellStyle name="Output 2 3 17 3" xfId="19711" xr:uid="{60BCD78C-DEAC-493A-B0A3-A18969B70088}"/>
    <cellStyle name="Output 2 3 17 4" xfId="22385" xr:uid="{E72AB36B-9229-40EB-B750-09B0AA04118B}"/>
    <cellStyle name="Output 2 3 17 5" xfId="25208" xr:uid="{0595FC52-8002-42CB-9F9D-8AF25162A4D4}"/>
    <cellStyle name="Output 2 3 17 6" xfId="27776" xr:uid="{FFA21D61-E9FF-4B00-9DC9-98C126CA7A0C}"/>
    <cellStyle name="Output 2 3 17 7" xfId="30323" xr:uid="{6FFBCC2E-424D-46B9-BA77-04F9E54F0686}"/>
    <cellStyle name="Output 2 3 17 8" xfId="32837" xr:uid="{C9491DFE-3F4F-4C06-B2E4-25F9543070FF}"/>
    <cellStyle name="Output 2 3 17 9" xfId="35237" xr:uid="{56CA26BF-F36C-468B-B4C1-112A4582C576}"/>
    <cellStyle name="Output 2 3 18" xfId="13980" xr:uid="{65FE80EF-F416-4B45-9F13-8DF538E0BD8A}"/>
    <cellStyle name="Output 2 3 18 10" xfId="37703" xr:uid="{E4EDB9CF-0207-4962-991F-6739F0DA3F88}"/>
    <cellStyle name="Output 2 3 18 11" xfId="40196" xr:uid="{8BBB1B2A-5971-45A7-A0A8-390D5BC1B9AE}"/>
    <cellStyle name="Output 2 3 18 12" xfId="42843" xr:uid="{CD9322FF-F438-408F-9B62-97A679378C56}"/>
    <cellStyle name="Output 2 3 18 2" xfId="17001" xr:uid="{69CCA651-F7EC-4FF4-98A7-65617D7E7B48}"/>
    <cellStyle name="Output 2 3 18 3" xfId="19741" xr:uid="{B6815090-AC7B-476A-9501-A727874DC526}"/>
    <cellStyle name="Output 2 3 18 4" xfId="22415" xr:uid="{202FC6F4-DB5C-4C9C-A77C-AD2ABC855408}"/>
    <cellStyle name="Output 2 3 18 5" xfId="25238" xr:uid="{FC647528-35AB-4F60-9B23-15E123BFBE4D}"/>
    <cellStyle name="Output 2 3 18 6" xfId="27806" xr:uid="{9637F166-B6E7-4DE6-8F8A-0CB2C750B50C}"/>
    <cellStyle name="Output 2 3 18 7" xfId="30353" xr:uid="{E181B102-78E3-4DB9-84D2-AC01F63768C7}"/>
    <cellStyle name="Output 2 3 18 8" xfId="32867" xr:uid="{F58368B2-6F63-444C-8B74-C8C32E20D6BC}"/>
    <cellStyle name="Output 2 3 18 9" xfId="35267" xr:uid="{F9C6780C-3E2F-4588-B646-1A984BE5ADD4}"/>
    <cellStyle name="Output 2 3 19" xfId="14081" xr:uid="{87A81A19-38D3-4036-8526-5B9E5FA17CBA}"/>
    <cellStyle name="Output 2 3 19 10" xfId="37804" xr:uid="{1A3FEDE2-6C82-4FAA-A9C7-A9E8A8EEA547}"/>
    <cellStyle name="Output 2 3 19 11" xfId="40297" xr:uid="{9C0A3A88-0584-4BF2-8AD0-2B7C00F0542B}"/>
    <cellStyle name="Output 2 3 19 12" xfId="42944" xr:uid="{1AB022AE-B713-418C-96AA-58693EA60AC1}"/>
    <cellStyle name="Output 2 3 19 2" xfId="17102" xr:uid="{988F2F71-2A34-409D-A371-C9355102712A}"/>
    <cellStyle name="Output 2 3 19 3" xfId="19842" xr:uid="{BAC26089-F3F5-43B3-9398-7B02022EEA69}"/>
    <cellStyle name="Output 2 3 19 4" xfId="22516" xr:uid="{F0B03176-3D34-4CB5-8056-667913BE8180}"/>
    <cellStyle name="Output 2 3 19 5" xfId="25339" xr:uid="{24D59F46-30CE-4B9B-9AA9-B335D98AD67E}"/>
    <cellStyle name="Output 2 3 19 6" xfId="27907" xr:uid="{2A2CE82F-C641-4D7D-BB63-0D6E8721DDEF}"/>
    <cellStyle name="Output 2 3 19 7" xfId="30454" xr:uid="{645401FD-A8BD-43FF-8C63-0FA3E717626D}"/>
    <cellStyle name="Output 2 3 19 8" xfId="32968" xr:uid="{0332DFD0-5EB8-4E82-A90B-4E7640A689B6}"/>
    <cellStyle name="Output 2 3 19 9" xfId="35368" xr:uid="{435849DD-5561-4F63-AF13-F612D5BF60AB}"/>
    <cellStyle name="Output 2 3 2" xfId="9764" xr:uid="{00000000-0005-0000-0000-000018240000}"/>
    <cellStyle name="Output 2 3 2 10" xfId="12018" xr:uid="{CDADB772-8AA4-4E36-BB07-1DD9B2DFB71A}"/>
    <cellStyle name="Output 2 3 2 10 10" xfId="35950" xr:uid="{E05A3E48-9449-48F5-B3CD-7F267253555E}"/>
    <cellStyle name="Output 2 3 2 10 11" xfId="38392" xr:uid="{96414E1E-8752-47B6-868D-9D75766165B9}"/>
    <cellStyle name="Output 2 3 2 10 12" xfId="40988" xr:uid="{7674B1EF-8DA9-47CE-9279-4101EED58F58}"/>
    <cellStyle name="Output 2 3 2 10 2" xfId="15071" xr:uid="{89088795-7311-4FEB-A02C-19783E37289E}"/>
    <cellStyle name="Output 2 3 2 10 3" xfId="17844" xr:uid="{F82C409F-DA78-46F2-9924-DBC92E18E156}"/>
    <cellStyle name="Output 2 3 2 10 4" xfId="20467" xr:uid="{E3974401-A589-4B28-AAF0-F1528B560254}"/>
    <cellStyle name="Output 2 3 2 10 5" xfId="23327" xr:uid="{65B5F490-1584-4BC9-8020-AE7C116B4C05}"/>
    <cellStyle name="Output 2 3 2 10 6" xfId="25884" xr:uid="{398135FA-835F-4B39-803B-3B7C1DB7CE1E}"/>
    <cellStyle name="Output 2 3 2 10 7" xfId="28485" xr:uid="{759D50FD-CA16-4D95-BDA6-F3A6C5F66180}"/>
    <cellStyle name="Output 2 3 2 10 8" xfId="31160" xr:uid="{E8787043-8B8D-43E6-9881-68394DDBE8F7}"/>
    <cellStyle name="Output 2 3 2 10 9" xfId="33559" xr:uid="{80C6758E-3CC9-4449-B6CB-4E31C6A10C6D}"/>
    <cellStyle name="Output 2 3 2 11" xfId="13337" xr:uid="{511F7BBF-D17C-4DAE-83F6-271A53C7E604}"/>
    <cellStyle name="Output 2 3 2 11 10" xfId="37060" xr:uid="{F8E8DA26-6590-467B-925F-07F8AB47D41A}"/>
    <cellStyle name="Output 2 3 2 11 11" xfId="39553" xr:uid="{7DBBD6AB-4549-4223-BA72-0890743B3035}"/>
    <cellStyle name="Output 2 3 2 11 12" xfId="42200" xr:uid="{713D4E3F-66AE-4B1C-95AE-7687E49E3EB8}"/>
    <cellStyle name="Output 2 3 2 11 2" xfId="16358" xr:uid="{3B1FCE46-4B1B-4E87-86C5-3979F7389E88}"/>
    <cellStyle name="Output 2 3 2 11 3" xfId="19098" xr:uid="{2EAC4D4F-F949-4664-BF28-B560ADA8E30B}"/>
    <cellStyle name="Output 2 3 2 11 4" xfId="21772" xr:uid="{114A5A60-5619-4073-BA0E-B5D020E23DD9}"/>
    <cellStyle name="Output 2 3 2 11 5" xfId="24595" xr:uid="{952417BC-00FC-43A9-951A-D0BC1B052249}"/>
    <cellStyle name="Output 2 3 2 11 6" xfId="27163" xr:uid="{B300BBEA-F228-4359-A0AD-79C4965B9812}"/>
    <cellStyle name="Output 2 3 2 11 7" xfId="29710" xr:uid="{8BF828CE-E00A-4E67-A1F7-912B1F9D67B0}"/>
    <cellStyle name="Output 2 3 2 11 8" xfId="32224" xr:uid="{F08334D4-02D4-4C87-B5EF-D5D00E2014DE}"/>
    <cellStyle name="Output 2 3 2 11 9" xfId="34624" xr:uid="{597D4D4D-92E1-402D-84F8-333046A01482}"/>
    <cellStyle name="Output 2 3 2 12" xfId="13399" xr:uid="{033B4A6E-7EA1-49FD-A58E-F2525B4CFAF2}"/>
    <cellStyle name="Output 2 3 2 12 10" xfId="37122" xr:uid="{365C1FD6-DDCB-4B80-9941-03150B6A4128}"/>
    <cellStyle name="Output 2 3 2 12 11" xfId="39615" xr:uid="{1C805643-5FE3-48D6-BA84-D734893EC789}"/>
    <cellStyle name="Output 2 3 2 12 12" xfId="42262" xr:uid="{13042AD0-2AD6-4BCD-8E18-5DF52CB0D526}"/>
    <cellStyle name="Output 2 3 2 12 2" xfId="16420" xr:uid="{7AA26BE3-2F5A-48E8-8140-BE0BD8315AA0}"/>
    <cellStyle name="Output 2 3 2 12 3" xfId="19160" xr:uid="{E174DD5D-23F4-48E2-9580-8E84BFF03727}"/>
    <cellStyle name="Output 2 3 2 12 4" xfId="21834" xr:uid="{B3969C08-2874-4F45-BE6A-80DDBE65E192}"/>
    <cellStyle name="Output 2 3 2 12 5" xfId="24657" xr:uid="{DFD3D136-AAFD-4020-B1DB-2233A91235C1}"/>
    <cellStyle name="Output 2 3 2 12 6" xfId="27225" xr:uid="{EB525D72-E62F-4222-8748-F159D0067025}"/>
    <cellStyle name="Output 2 3 2 12 7" xfId="29772" xr:uid="{3E3518F3-E0F2-4F9C-BF5B-256CE019E49E}"/>
    <cellStyle name="Output 2 3 2 12 8" xfId="32286" xr:uid="{83CCB580-4F02-44AC-BAC9-7E000D912819}"/>
    <cellStyle name="Output 2 3 2 12 9" xfId="34686" xr:uid="{91892290-CACF-429D-8996-8263AE5F59FC}"/>
    <cellStyle name="Output 2 3 2 13" xfId="13425" xr:uid="{3673A006-02F9-465A-AA45-B6585903B9EF}"/>
    <cellStyle name="Output 2 3 2 13 10" xfId="37148" xr:uid="{DE296158-E2AF-45A4-8A4B-FA5090A1459B}"/>
    <cellStyle name="Output 2 3 2 13 11" xfId="39641" xr:uid="{14026216-CF10-4280-9AFD-447A887D2342}"/>
    <cellStyle name="Output 2 3 2 13 12" xfId="42288" xr:uid="{C920F4F0-6467-4D70-ABFD-5D65CB186A1F}"/>
    <cellStyle name="Output 2 3 2 13 2" xfId="16446" xr:uid="{546075CB-58DC-4EBE-89DC-7EDEF227D5D4}"/>
    <cellStyle name="Output 2 3 2 13 3" xfId="19186" xr:uid="{6F21F0F6-5C64-4955-AA83-D734DDA37410}"/>
    <cellStyle name="Output 2 3 2 13 4" xfId="21860" xr:uid="{08B41901-9293-4D75-9DA3-158AE454185D}"/>
    <cellStyle name="Output 2 3 2 13 5" xfId="24683" xr:uid="{07D1E90F-66A0-4087-86E6-2DEEC0530BF4}"/>
    <cellStyle name="Output 2 3 2 13 6" xfId="27251" xr:uid="{E783B8CB-6B34-4C15-8E12-223E5B5EF037}"/>
    <cellStyle name="Output 2 3 2 13 7" xfId="29798" xr:uid="{D575E479-E6A9-4F64-BD87-3942CD6799FC}"/>
    <cellStyle name="Output 2 3 2 13 8" xfId="32312" xr:uid="{843FCAD6-8E4A-408D-B114-3D7C84F65E01}"/>
    <cellStyle name="Output 2 3 2 13 9" xfId="34712" xr:uid="{489DC03D-F462-4ACE-8CEB-A25E5A9C2F38}"/>
    <cellStyle name="Output 2 3 2 14" xfId="13480" xr:uid="{4B6675FF-DA67-4292-97A1-B882A3696D03}"/>
    <cellStyle name="Output 2 3 2 14 10" xfId="37203" xr:uid="{9FA1834F-0281-4539-B8E6-964A5D2EEA2E}"/>
    <cellStyle name="Output 2 3 2 14 11" xfId="39696" xr:uid="{39238566-95EB-4C6D-8997-E74314A1128E}"/>
    <cellStyle name="Output 2 3 2 14 12" xfId="42343" xr:uid="{53BFCE9E-DD8B-4480-A5E8-04B356A54422}"/>
    <cellStyle name="Output 2 3 2 14 2" xfId="16501" xr:uid="{7CAE2F98-CA74-4BB6-ADF0-5696E059E244}"/>
    <cellStyle name="Output 2 3 2 14 3" xfId="19241" xr:uid="{EDBAD1E0-F7E2-4AFC-9E7F-A64D0FD92397}"/>
    <cellStyle name="Output 2 3 2 14 4" xfId="21915" xr:uid="{0938D585-4391-474E-91D7-098416E6D1D4}"/>
    <cellStyle name="Output 2 3 2 14 5" xfId="24738" xr:uid="{FA5CDC93-C3A0-434E-92DB-E7F729EDFD53}"/>
    <cellStyle name="Output 2 3 2 14 6" xfId="27306" xr:uid="{F499955D-4D73-4F20-9216-99889A8B6E14}"/>
    <cellStyle name="Output 2 3 2 14 7" xfId="29853" xr:uid="{DBE66229-DF6F-4DF1-8CB1-3C2BB7F82F04}"/>
    <cellStyle name="Output 2 3 2 14 8" xfId="32367" xr:uid="{9D84517E-83B4-4566-9371-2E9A8A52D896}"/>
    <cellStyle name="Output 2 3 2 14 9" xfId="34767" xr:uid="{E7C54DD5-B195-4F91-8725-6E4F30D57B4E}"/>
    <cellStyle name="Output 2 3 2 15" xfId="13539" xr:uid="{63D6444E-CA6F-4DBD-A39A-E9CA564620D0}"/>
    <cellStyle name="Output 2 3 2 15 10" xfId="37262" xr:uid="{A231AF03-5F8E-4256-B0CC-7B5D50BDAAE0}"/>
    <cellStyle name="Output 2 3 2 15 11" xfId="39755" xr:uid="{205C081B-B33D-4F48-AA83-84718E4227A6}"/>
    <cellStyle name="Output 2 3 2 15 12" xfId="42402" xr:uid="{D54AB65F-5CCE-4029-B9AC-B9767550377A}"/>
    <cellStyle name="Output 2 3 2 15 2" xfId="16560" xr:uid="{3ABB7340-8660-4249-AE16-3255441B5D3C}"/>
    <cellStyle name="Output 2 3 2 15 3" xfId="19300" xr:uid="{99429DEE-70F6-4C85-8218-B44D58F364A4}"/>
    <cellStyle name="Output 2 3 2 15 4" xfId="21974" xr:uid="{68A2DC09-CC5C-48CB-856E-AC31AB6C1064}"/>
    <cellStyle name="Output 2 3 2 15 5" xfId="24797" xr:uid="{8B06B7B9-D411-40F8-B7E1-B933D3E53663}"/>
    <cellStyle name="Output 2 3 2 15 6" xfId="27365" xr:uid="{35FD3C67-28A7-4CE3-8031-74B313CF0495}"/>
    <cellStyle name="Output 2 3 2 15 7" xfId="29912" xr:uid="{213B2230-9D22-44BC-8FFE-61BFBBA433E3}"/>
    <cellStyle name="Output 2 3 2 15 8" xfId="32426" xr:uid="{2BCB4CF1-9A30-4098-B193-979DBEB02EA8}"/>
    <cellStyle name="Output 2 3 2 15 9" xfId="34826" xr:uid="{4AA199BC-49C7-42B3-90D6-639985A07636}"/>
    <cellStyle name="Output 2 3 2 16" xfId="13586" xr:uid="{0F5BF46D-ADFE-4703-8ECB-61C532FA4DB3}"/>
    <cellStyle name="Output 2 3 2 16 10" xfId="37309" xr:uid="{EA738725-1D92-4BBD-A5A9-C99EEA4A0BA2}"/>
    <cellStyle name="Output 2 3 2 16 11" xfId="39802" xr:uid="{E8DD8D5C-D174-41B5-BDEB-22DBC252E1C8}"/>
    <cellStyle name="Output 2 3 2 16 12" xfId="42449" xr:uid="{7085F58B-B0E1-4489-95A9-6F3D3F12D19B}"/>
    <cellStyle name="Output 2 3 2 16 2" xfId="16607" xr:uid="{A85487F8-0FA2-44DD-B331-D41D1E61ED4F}"/>
    <cellStyle name="Output 2 3 2 16 3" xfId="19347" xr:uid="{CE7ADDC7-5EEE-4B71-BE54-393024116A53}"/>
    <cellStyle name="Output 2 3 2 16 4" xfId="22021" xr:uid="{541200F6-0B20-4961-BD05-14BD6EFDB93C}"/>
    <cellStyle name="Output 2 3 2 16 5" xfId="24844" xr:uid="{A754BB2B-25B0-4364-9D78-02644DB138D3}"/>
    <cellStyle name="Output 2 3 2 16 6" xfId="27412" xr:uid="{9FC19FC0-264A-4AF1-8F4D-6586F8F6A50C}"/>
    <cellStyle name="Output 2 3 2 16 7" xfId="29959" xr:uid="{A2B405C4-413B-4F4D-BFFF-2208F8B6E984}"/>
    <cellStyle name="Output 2 3 2 16 8" xfId="32473" xr:uid="{DE6158AA-EA60-49DA-AD35-FC9594B5E8B1}"/>
    <cellStyle name="Output 2 3 2 16 9" xfId="34873" xr:uid="{65D8AD62-4E14-4AF0-9493-68613AA96F62}"/>
    <cellStyle name="Output 2 3 2 17" xfId="13632" xr:uid="{DB796C8D-E861-4386-A518-E00D5E504362}"/>
    <cellStyle name="Output 2 3 2 17 10" xfId="37355" xr:uid="{259962AD-B9B9-489C-8EAA-2C8B68D2AAD6}"/>
    <cellStyle name="Output 2 3 2 17 11" xfId="39848" xr:uid="{3BC02FD1-885F-445C-B014-2FA2F539ED14}"/>
    <cellStyle name="Output 2 3 2 17 12" xfId="42495" xr:uid="{FFC3FF43-CC5E-4C1C-B220-C67400549C00}"/>
    <cellStyle name="Output 2 3 2 17 2" xfId="16653" xr:uid="{4C852B96-F6C7-4C5F-8BDD-C9426FE59CC6}"/>
    <cellStyle name="Output 2 3 2 17 3" xfId="19393" xr:uid="{2B4378B4-DAE2-4080-AFDF-13CD0EC98346}"/>
    <cellStyle name="Output 2 3 2 17 4" xfId="22067" xr:uid="{8F295540-FD00-4E12-8CAE-B9AB91A36B6F}"/>
    <cellStyle name="Output 2 3 2 17 5" xfId="24890" xr:uid="{1A68A782-C92B-49BF-A2FE-13E290104A01}"/>
    <cellStyle name="Output 2 3 2 17 6" xfId="27458" xr:uid="{7ECAB261-9026-4D1F-83AE-AA79B9BEF1E9}"/>
    <cellStyle name="Output 2 3 2 17 7" xfId="30005" xr:uid="{47D44CFD-8497-4FAE-8B25-096DA2A64472}"/>
    <cellStyle name="Output 2 3 2 17 8" xfId="32519" xr:uid="{9C7FFDB8-87BF-42FA-8C14-11C20058E082}"/>
    <cellStyle name="Output 2 3 2 17 9" xfId="34919" xr:uid="{C9EAABA1-0069-4129-8E4A-2BDD839ED2B4}"/>
    <cellStyle name="Output 2 3 2 18" xfId="13665" xr:uid="{8F563777-3530-4A1E-ADBD-8EC46BA5FD4C}"/>
    <cellStyle name="Output 2 3 2 18 10" xfId="37388" xr:uid="{5B3E2396-2181-4859-8608-C01BBCFE41EF}"/>
    <cellStyle name="Output 2 3 2 18 11" xfId="39881" xr:uid="{AC6C2BBE-D984-41DE-A311-1635917B0471}"/>
    <cellStyle name="Output 2 3 2 18 12" xfId="42528" xr:uid="{BE6F0738-56BC-47A3-A599-0D1737B24138}"/>
    <cellStyle name="Output 2 3 2 18 2" xfId="16686" xr:uid="{3CE15FC8-588B-46A7-8A34-39F17CC254E5}"/>
    <cellStyle name="Output 2 3 2 18 3" xfId="19426" xr:uid="{24BBB06E-21BD-450B-98DB-9AD2BFBDFD7B}"/>
    <cellStyle name="Output 2 3 2 18 4" xfId="22100" xr:uid="{911826E3-8472-4342-9923-D955BD7FBA26}"/>
    <cellStyle name="Output 2 3 2 18 5" xfId="24923" xr:uid="{E0E4A711-9A98-41DC-9A99-F7FBF8724941}"/>
    <cellStyle name="Output 2 3 2 18 6" xfId="27491" xr:uid="{BBA51009-FA5E-471E-ACAE-DC17D6A5CD53}"/>
    <cellStyle name="Output 2 3 2 18 7" xfId="30038" xr:uid="{D8170D67-E8BD-49AB-9000-BDAF8D07497E}"/>
    <cellStyle name="Output 2 3 2 18 8" xfId="32552" xr:uid="{17332132-CC15-4A85-8414-46D7A4E9DFFD}"/>
    <cellStyle name="Output 2 3 2 18 9" xfId="34952" xr:uid="{53D587E8-D35C-4F1C-9B09-07ED27E67CF2}"/>
    <cellStyle name="Output 2 3 2 19" xfId="13712" xr:uid="{1D7E9451-1148-4386-A766-121BBA2470A3}"/>
    <cellStyle name="Output 2 3 2 19 10" xfId="37435" xr:uid="{725D5338-38FB-4542-BA05-87C9229E3F78}"/>
    <cellStyle name="Output 2 3 2 19 11" xfId="39928" xr:uid="{E03DEF4A-8F5C-41A9-917D-0F7EBC00705C}"/>
    <cellStyle name="Output 2 3 2 19 12" xfId="42575" xr:uid="{12F8B26F-64E2-4340-A3D6-1B5C898FACEA}"/>
    <cellStyle name="Output 2 3 2 19 2" xfId="16733" xr:uid="{40066951-B317-478A-BEB3-4C0796A42EC7}"/>
    <cellStyle name="Output 2 3 2 19 3" xfId="19473" xr:uid="{9F1A742B-5748-4AB1-B149-4D92D759701C}"/>
    <cellStyle name="Output 2 3 2 19 4" xfId="22147" xr:uid="{734C1734-314C-4CD0-8E30-31842B394341}"/>
    <cellStyle name="Output 2 3 2 19 5" xfId="24970" xr:uid="{99ADACFA-A1D3-4D1D-89C0-1C7B15C989E6}"/>
    <cellStyle name="Output 2 3 2 19 6" xfId="27538" xr:uid="{93CC0756-276E-42C9-B739-C829FF708630}"/>
    <cellStyle name="Output 2 3 2 19 7" xfId="30085" xr:uid="{090AA3A9-688D-45E9-8DB9-BD39BF63E407}"/>
    <cellStyle name="Output 2 3 2 19 8" xfId="32599" xr:uid="{0FFF3177-FD35-4066-A4D2-0F2D48699E57}"/>
    <cellStyle name="Output 2 3 2 19 9" xfId="34999" xr:uid="{9B86E702-D53E-4A37-823F-C1D4EFF2AD29}"/>
    <cellStyle name="Output 2 3 2 2" xfId="11773" xr:uid="{407F1A74-1C0A-4869-A62B-37168FF11BEE}"/>
    <cellStyle name="Output 2 3 2 2 10" xfId="38149" xr:uid="{4DB1FC86-743A-405F-A98C-0FB95DA51E99}"/>
    <cellStyle name="Output 2 3 2 2 11" xfId="40745" xr:uid="{B66F9698-5DCF-4884-AFEF-24E09154B6B2}"/>
    <cellStyle name="Output 2 3 2 2 2" xfId="14826" xr:uid="{5230FB2E-2CAB-4281-955F-76E193DFA46F}"/>
    <cellStyle name="Output 2 3 2 2 3" xfId="17600" xr:uid="{EA0B01FA-7CD2-46C4-9137-23A9649644C6}"/>
    <cellStyle name="Output 2 3 2 2 4" xfId="20223" xr:uid="{B1971E28-5665-456C-8F69-6024196939F6}"/>
    <cellStyle name="Output 2 3 2 2 5" xfId="23082" xr:uid="{5ABCDC2A-FD2D-411A-86D7-B8F94F0CE445}"/>
    <cellStyle name="Output 2 3 2 2 6" xfId="25641" xr:uid="{7079F326-BB52-49FC-801A-D800B1010EF4}"/>
    <cellStyle name="Output 2 3 2 2 7" xfId="28242" xr:uid="{BE8D7BF8-B68D-4CC2-8BAE-24361B60828F}"/>
    <cellStyle name="Output 2 3 2 2 8" xfId="30917" xr:uid="{7D4328D5-7D6A-49F9-89CB-B93DD968A081}"/>
    <cellStyle name="Output 2 3 2 2 9" xfId="33316" xr:uid="{05712BC8-AF4D-439D-BE59-D83D990970A2}"/>
    <cellStyle name="Output 2 3 2 20" xfId="13745" xr:uid="{5561244E-5BCC-471C-98B8-B3AB9890D045}"/>
    <cellStyle name="Output 2 3 2 20 10" xfId="37468" xr:uid="{4E8B03AF-0204-4174-8884-35ADBDD5EADA}"/>
    <cellStyle name="Output 2 3 2 20 11" xfId="39961" xr:uid="{4639ED7A-59E6-482C-851E-414EEDF92AA0}"/>
    <cellStyle name="Output 2 3 2 20 12" xfId="42608" xr:uid="{6052261F-B38C-4BB6-8446-DAF2ACF572B6}"/>
    <cellStyle name="Output 2 3 2 20 2" xfId="16766" xr:uid="{17E8980D-61E6-45CF-97D8-F9F4B809552F}"/>
    <cellStyle name="Output 2 3 2 20 3" xfId="19506" xr:uid="{2FC1F148-46B7-4DFB-8EC0-7A91E4EB7152}"/>
    <cellStyle name="Output 2 3 2 20 4" xfId="22180" xr:uid="{B0CF395C-8613-46AD-AB40-E2D22D942278}"/>
    <cellStyle name="Output 2 3 2 20 5" xfId="25003" xr:uid="{F98FCEC0-233A-41DF-B054-76133F76B4B2}"/>
    <cellStyle name="Output 2 3 2 20 6" xfId="27571" xr:uid="{06446B2E-410C-47A6-BEDF-E5A7D3CA7DAF}"/>
    <cellStyle name="Output 2 3 2 20 7" xfId="30118" xr:uid="{91EB9D51-F2FB-4D5C-B693-937732A803E1}"/>
    <cellStyle name="Output 2 3 2 20 8" xfId="32632" xr:uid="{52314754-0A1E-4E1E-81F1-8A3909545DED}"/>
    <cellStyle name="Output 2 3 2 20 9" xfId="35032" xr:uid="{77D78FF1-ACB3-4DA1-BD21-B0C93C25C141}"/>
    <cellStyle name="Output 2 3 2 21" xfId="13806" xr:uid="{A4E4A251-DC3A-4571-80F6-FD3748DAECCC}"/>
    <cellStyle name="Output 2 3 2 21 10" xfId="37529" xr:uid="{9CB4E43F-958E-4387-AFB8-1E1F6021FEF2}"/>
    <cellStyle name="Output 2 3 2 21 11" xfId="40022" xr:uid="{433E2705-8231-4354-BFD7-F7BC384C18C0}"/>
    <cellStyle name="Output 2 3 2 21 12" xfId="42669" xr:uid="{574CED34-551B-4C51-953F-E15499BB1C8E}"/>
    <cellStyle name="Output 2 3 2 21 2" xfId="16827" xr:uid="{8AFE26B2-2539-49A9-8B1D-8C98C095DB13}"/>
    <cellStyle name="Output 2 3 2 21 3" xfId="19567" xr:uid="{B0FCDAED-96B1-4A2B-A510-D9E76196465D}"/>
    <cellStyle name="Output 2 3 2 21 4" xfId="22241" xr:uid="{273E8D6E-F150-464A-AE55-13FA3D50F303}"/>
    <cellStyle name="Output 2 3 2 21 5" xfId="25064" xr:uid="{9EB2B3AB-D038-41F3-8C57-42C3719F359D}"/>
    <cellStyle name="Output 2 3 2 21 6" xfId="27632" xr:uid="{ABCD1267-6821-4837-A695-19C241D8188F}"/>
    <cellStyle name="Output 2 3 2 21 7" xfId="30179" xr:uid="{509C537C-8FD6-41E3-A1FC-E5DFB6C4E158}"/>
    <cellStyle name="Output 2 3 2 21 8" xfId="32693" xr:uid="{624DADD3-7C40-4529-81F7-3FC701F5EF14}"/>
    <cellStyle name="Output 2 3 2 21 9" xfId="35093" xr:uid="{0BC125C9-22C1-4D1D-9154-BA3BBD6DF101}"/>
    <cellStyle name="Output 2 3 2 22" xfId="13839" xr:uid="{493E6168-0462-486D-B352-E0231ECCD134}"/>
    <cellStyle name="Output 2 3 2 22 10" xfId="37562" xr:uid="{1A9B47BF-8A16-4291-8D83-FEA86B0EE866}"/>
    <cellStyle name="Output 2 3 2 22 11" xfId="40055" xr:uid="{1040267A-B332-408E-8A84-7A961CECEDFF}"/>
    <cellStyle name="Output 2 3 2 22 12" xfId="42702" xr:uid="{AAB6538D-5424-4D2F-80D7-B892295B7D28}"/>
    <cellStyle name="Output 2 3 2 22 2" xfId="16860" xr:uid="{9B04AA66-5718-44FE-97C6-B38754BF5557}"/>
    <cellStyle name="Output 2 3 2 22 3" xfId="19600" xr:uid="{862ECC28-DFD8-4F60-8E70-F37B3185C3BB}"/>
    <cellStyle name="Output 2 3 2 22 4" xfId="22274" xr:uid="{43F95EAA-B686-4547-B4F1-91F7DBC8DD56}"/>
    <cellStyle name="Output 2 3 2 22 5" xfId="25097" xr:uid="{95F15971-2A01-42EE-91F0-F5C02F8CE9F4}"/>
    <cellStyle name="Output 2 3 2 22 6" xfId="27665" xr:uid="{A5BD5FAB-CC30-4D73-AD3A-48A887BF7F13}"/>
    <cellStyle name="Output 2 3 2 22 7" xfId="30212" xr:uid="{58E6332C-8655-4DFB-BA76-0EB2F559E36F}"/>
    <cellStyle name="Output 2 3 2 22 8" xfId="32726" xr:uid="{FD2ACD93-77B9-40F9-9ED6-EA824A93F33D}"/>
    <cellStyle name="Output 2 3 2 22 9" xfId="35126" xr:uid="{9AAB3AA7-BE4B-47AF-BE6A-B9B617B71019}"/>
    <cellStyle name="Output 2 3 2 23" xfId="13259" xr:uid="{1AF67C72-665B-4262-A713-B4FADEF4F0A9}"/>
    <cellStyle name="Output 2 3 2 23 10" xfId="36985" xr:uid="{535DADD5-1D3E-4508-82E8-EE1E74412EFB}"/>
    <cellStyle name="Output 2 3 2 23 11" xfId="39477" xr:uid="{5B037810-3149-4FC4-9999-2E56BF715CFC}"/>
    <cellStyle name="Output 2 3 2 23 12" xfId="42124" xr:uid="{835849A2-C9CF-4CD4-9BA4-20138D60885F}"/>
    <cellStyle name="Output 2 3 2 23 2" xfId="16280" xr:uid="{17E4B589-2D54-4E13-9B83-67E9DE000A25}"/>
    <cellStyle name="Output 2 3 2 23 3" xfId="19021" xr:uid="{E3BF8F21-AD3D-48AE-85EE-1A2133B1C7E4}"/>
    <cellStyle name="Output 2 3 2 23 4" xfId="21694" xr:uid="{0086B8EE-4A9B-4B57-A1AD-BCE87A111125}"/>
    <cellStyle name="Output 2 3 2 23 5" xfId="24517" xr:uid="{1D58785B-8F23-4042-9893-96D5D31A3928}"/>
    <cellStyle name="Output 2 3 2 23 6" xfId="27085" xr:uid="{0B97E827-BA55-4953-9ACD-ABFA048CD790}"/>
    <cellStyle name="Output 2 3 2 23 7" xfId="29632" xr:uid="{300BBF06-6C39-4F06-BE44-21AD20C3A4F2}"/>
    <cellStyle name="Output 2 3 2 23 8" xfId="32147" xr:uid="{8EA021A9-CD1B-47D2-B8C1-4C9858E497AA}"/>
    <cellStyle name="Output 2 3 2 23 9" xfId="34546" xr:uid="{1E7AB43B-E00E-489A-977C-88BA588BD488}"/>
    <cellStyle name="Output 2 3 2 24" xfId="13900" xr:uid="{E64AAD04-4DEB-4479-B956-E2F801E257C0}"/>
    <cellStyle name="Output 2 3 2 24 10" xfId="37623" xr:uid="{4BFD2AC4-F288-4653-A2D4-2D3797A9E31D}"/>
    <cellStyle name="Output 2 3 2 24 11" xfId="40116" xr:uid="{F77EF2D8-D0CF-4295-ABC1-C272B4A9310A}"/>
    <cellStyle name="Output 2 3 2 24 12" xfId="42763" xr:uid="{3A500203-8E86-455E-8778-F7919850DF6C}"/>
    <cellStyle name="Output 2 3 2 24 2" xfId="16921" xr:uid="{290B6D75-110C-462B-9496-6724DC929ADD}"/>
    <cellStyle name="Output 2 3 2 24 3" xfId="19661" xr:uid="{4B93A644-EF2B-4561-97A7-2751E43E4AE6}"/>
    <cellStyle name="Output 2 3 2 24 4" xfId="22335" xr:uid="{3120FDCD-5A80-48CC-959B-7D47C2A8A9B8}"/>
    <cellStyle name="Output 2 3 2 24 5" xfId="25158" xr:uid="{4BDC1B9C-9ED8-4614-8956-C298147AE3E9}"/>
    <cellStyle name="Output 2 3 2 24 6" xfId="27726" xr:uid="{E08205AC-32D5-4173-B31E-D4A39835F84A}"/>
    <cellStyle name="Output 2 3 2 24 7" xfId="30273" xr:uid="{FC1E7FCF-9565-49A2-BB28-52B16DE9E0E6}"/>
    <cellStyle name="Output 2 3 2 24 8" xfId="32787" xr:uid="{E5C14470-754E-49EA-BBE6-B7AB7E227610}"/>
    <cellStyle name="Output 2 3 2 24 9" xfId="35187" xr:uid="{A9D5AD4E-DA71-4560-9283-636084F82E32}"/>
    <cellStyle name="Output 2 3 2 25" xfId="13917" xr:uid="{6383F277-7E82-4197-934B-D35E63ABA31B}"/>
    <cellStyle name="Output 2 3 2 25 10" xfId="37640" xr:uid="{1CF8E45E-2074-473D-A926-619E4320DBD8}"/>
    <cellStyle name="Output 2 3 2 25 11" xfId="40133" xr:uid="{1B0D0188-D6D1-4AE1-9EF0-584C44391D7F}"/>
    <cellStyle name="Output 2 3 2 25 12" xfId="42780" xr:uid="{DBD9DD92-6703-4CBF-A690-4FC3B4683953}"/>
    <cellStyle name="Output 2 3 2 25 2" xfId="16938" xr:uid="{E355DF45-2F08-462A-BCF9-115D27D2DA14}"/>
    <cellStyle name="Output 2 3 2 25 3" xfId="19678" xr:uid="{76833910-115F-48AA-B23A-8813C1EAEFAC}"/>
    <cellStyle name="Output 2 3 2 25 4" xfId="22352" xr:uid="{61A9CD33-2F7C-45D5-8AF0-186609F7E1B2}"/>
    <cellStyle name="Output 2 3 2 25 5" xfId="25175" xr:uid="{0AF10EFD-8C47-4153-AA92-766B419FE5B7}"/>
    <cellStyle name="Output 2 3 2 25 6" xfId="27743" xr:uid="{2F1DA090-2C96-4114-98EF-8CC303B86370}"/>
    <cellStyle name="Output 2 3 2 25 7" xfId="30290" xr:uid="{770B9288-3D7C-4E4B-8C47-4734B119489D}"/>
    <cellStyle name="Output 2 3 2 25 8" xfId="32804" xr:uid="{3CE35D1C-B9D9-4F41-A31A-B702A7D8C550}"/>
    <cellStyle name="Output 2 3 2 25 9" xfId="35204" xr:uid="{2BE09ACF-29E3-4D3A-8FFD-9D02C14F6294}"/>
    <cellStyle name="Output 2 3 2 26" xfId="13945" xr:uid="{6124BA1E-C2FA-4F69-9E08-D01260714FE9}"/>
    <cellStyle name="Output 2 3 2 26 10" xfId="37668" xr:uid="{B3BDE1AE-71B5-4F4F-803F-E26C46B693A1}"/>
    <cellStyle name="Output 2 3 2 26 11" xfId="40161" xr:uid="{15691D3F-A099-44A1-9692-93945DF603F6}"/>
    <cellStyle name="Output 2 3 2 26 12" xfId="42808" xr:uid="{4B778481-A575-43DE-A8DE-159F72D2B765}"/>
    <cellStyle name="Output 2 3 2 26 2" xfId="16966" xr:uid="{1EB52CDD-9463-4713-BB95-B9F9453E6871}"/>
    <cellStyle name="Output 2 3 2 26 3" xfId="19706" xr:uid="{08B7C6B3-F2DB-433D-A9A4-460A71BA28ED}"/>
    <cellStyle name="Output 2 3 2 26 4" xfId="22380" xr:uid="{642B5A34-B9F0-46BD-B5E0-5BF981F3AE60}"/>
    <cellStyle name="Output 2 3 2 26 5" xfId="25203" xr:uid="{FA413A7E-6767-4253-959E-4931E2DEE9A7}"/>
    <cellStyle name="Output 2 3 2 26 6" xfId="27771" xr:uid="{11740DFA-3959-426A-873A-C211E172802F}"/>
    <cellStyle name="Output 2 3 2 26 7" xfId="30318" xr:uid="{C3C399C7-1D6A-4BBD-BFE6-CBCE4B27DCB3}"/>
    <cellStyle name="Output 2 3 2 26 8" xfId="32832" xr:uid="{472B3EE5-4822-4A2B-AFB4-BDA328FEED24}"/>
    <cellStyle name="Output 2 3 2 26 9" xfId="35232" xr:uid="{2BAEAF83-09BF-455F-8F6A-8BFAE9EAD53F}"/>
    <cellStyle name="Output 2 3 2 27" xfId="13459" xr:uid="{F6EAF7D8-C7B0-43EC-AC1C-D2C643E219AE}"/>
    <cellStyle name="Output 2 3 2 27 10" xfId="37182" xr:uid="{D6D076EA-3628-47DB-BD8F-35C0AAB930CB}"/>
    <cellStyle name="Output 2 3 2 27 11" xfId="39675" xr:uid="{4CF018F7-E806-41ED-B5EA-9DE1C9C6C76F}"/>
    <cellStyle name="Output 2 3 2 27 12" xfId="42322" xr:uid="{EB189C26-E69D-4D15-A71E-D9E11BD2F8B1}"/>
    <cellStyle name="Output 2 3 2 27 2" xfId="16480" xr:uid="{F1B8B0E2-C29E-4D30-8B4F-2FB02CE25D56}"/>
    <cellStyle name="Output 2 3 2 27 3" xfId="19220" xr:uid="{105D66E8-F4CA-48F2-9666-076147B1B070}"/>
    <cellStyle name="Output 2 3 2 27 4" xfId="21894" xr:uid="{921B3499-CC31-4D65-9481-79AE42F28F2D}"/>
    <cellStyle name="Output 2 3 2 27 5" xfId="24717" xr:uid="{2A2C6F8A-82AA-440B-B820-1E084300BEEB}"/>
    <cellStyle name="Output 2 3 2 27 6" xfId="27285" xr:uid="{422364A5-9327-4294-A7A9-BE0282B3BF95}"/>
    <cellStyle name="Output 2 3 2 27 7" xfId="29832" xr:uid="{943B0B8E-4EF7-47A5-9D06-BDCE6DBA76FE}"/>
    <cellStyle name="Output 2 3 2 27 8" xfId="32346" xr:uid="{FDBBF2ED-43A9-4C02-AF6B-E25911AC7F0D}"/>
    <cellStyle name="Output 2 3 2 27 9" xfId="34746" xr:uid="{91714C46-770D-45B7-9590-9088BAF27A9D}"/>
    <cellStyle name="Output 2 3 2 28" xfId="14015" xr:uid="{B482207F-5D0F-4E2B-A879-73E16F983558}"/>
    <cellStyle name="Output 2 3 2 28 10" xfId="37738" xr:uid="{193CFE0A-C979-4F8C-8C85-DBCB14D59459}"/>
    <cellStyle name="Output 2 3 2 28 11" xfId="40231" xr:uid="{2F97D92C-9BC0-463A-9FDD-01D1D756B973}"/>
    <cellStyle name="Output 2 3 2 28 12" xfId="42878" xr:uid="{1FB39117-ABF2-4E46-B45E-3529F59188D3}"/>
    <cellStyle name="Output 2 3 2 28 2" xfId="17036" xr:uid="{30E9DA01-E9DF-4E52-BD0E-13F7B0031337}"/>
    <cellStyle name="Output 2 3 2 28 3" xfId="19776" xr:uid="{C7089FBC-DAB4-4913-96D9-7426E41F3974}"/>
    <cellStyle name="Output 2 3 2 28 4" xfId="22450" xr:uid="{6CED790A-FCC8-41A6-A3C9-FDF8ED32CEAD}"/>
    <cellStyle name="Output 2 3 2 28 5" xfId="25273" xr:uid="{94A9E854-71FD-48DC-B930-060ADC315901}"/>
    <cellStyle name="Output 2 3 2 28 6" xfId="27841" xr:uid="{A625F069-4B21-43FB-B9C3-709F624F2EF2}"/>
    <cellStyle name="Output 2 3 2 28 7" xfId="30388" xr:uid="{D2BC1B58-4D15-4992-B3C4-CFCB5B5E64F2}"/>
    <cellStyle name="Output 2 3 2 28 8" xfId="32902" xr:uid="{AA88D97D-3738-4E50-935F-C24F142A41A2}"/>
    <cellStyle name="Output 2 3 2 28 9" xfId="35302" xr:uid="{6092BCAB-CEC2-4EA2-9C73-5F8F2A5BA932}"/>
    <cellStyle name="Output 2 3 2 29" xfId="14043" xr:uid="{D4A149C2-5584-4A66-950D-CCA95D7B2565}"/>
    <cellStyle name="Output 2 3 2 29 10" xfId="37766" xr:uid="{E22BCAB3-58B6-44F1-B652-D41188793CBA}"/>
    <cellStyle name="Output 2 3 2 29 11" xfId="40259" xr:uid="{A64AAFC6-5AEF-4445-A24D-04E793FC36FA}"/>
    <cellStyle name="Output 2 3 2 29 12" xfId="42906" xr:uid="{40560EAD-3003-4A88-AF15-C772FDB099B8}"/>
    <cellStyle name="Output 2 3 2 29 2" xfId="17064" xr:uid="{1CEE8D57-5752-47EF-8A56-B56962E327F5}"/>
    <cellStyle name="Output 2 3 2 29 3" xfId="19804" xr:uid="{157C8051-932F-4E54-B5A6-8ED6CA3C5760}"/>
    <cellStyle name="Output 2 3 2 29 4" xfId="22478" xr:uid="{A323F15C-DB4D-4A3B-BFC7-397DF22C6E61}"/>
    <cellStyle name="Output 2 3 2 29 5" xfId="25301" xr:uid="{079FC0C1-2DD2-4FA6-B997-B6806D52FF22}"/>
    <cellStyle name="Output 2 3 2 29 6" xfId="27869" xr:uid="{F1E0A476-12DA-4780-B2D2-03E0579D5E17}"/>
    <cellStyle name="Output 2 3 2 29 7" xfId="30416" xr:uid="{27392F25-A745-48CA-B0C0-B0044637407A}"/>
    <cellStyle name="Output 2 3 2 29 8" xfId="32930" xr:uid="{68C3C367-996F-45C5-B742-0CD5C509D01B}"/>
    <cellStyle name="Output 2 3 2 29 9" xfId="35330" xr:uid="{9A98BB66-1BAE-48F9-9041-A69B1D16D5AC}"/>
    <cellStyle name="Output 2 3 2 3" xfId="11808" xr:uid="{9047DEDA-D7B3-4A44-8B11-0EAD3656ADBF}"/>
    <cellStyle name="Output 2 3 2 3 10" xfId="35742" xr:uid="{A615B99C-FA60-4DC5-B482-8A66379D17DA}"/>
    <cellStyle name="Output 2 3 2 3 11" xfId="38184" xr:uid="{98AD80B7-5747-41C7-9FB1-A296828F7612}"/>
    <cellStyle name="Output 2 3 2 3 12" xfId="40780" xr:uid="{74F289CF-2A69-4710-BDB3-6FDB8700EDDB}"/>
    <cellStyle name="Output 2 3 2 3 2" xfId="14861" xr:uid="{4ADDE6A8-8F66-49BD-9F62-280F329418F2}"/>
    <cellStyle name="Output 2 3 2 3 3" xfId="17635" xr:uid="{9035CAB6-2928-4BD7-AEAC-6DCA6D6A8DA6}"/>
    <cellStyle name="Output 2 3 2 3 4" xfId="20258" xr:uid="{1DDE2C1A-269F-44EE-8E3D-1AD8824ADAAE}"/>
    <cellStyle name="Output 2 3 2 3 5" xfId="23117" xr:uid="{124F18A4-403A-494F-BF64-7DACD90B2B58}"/>
    <cellStyle name="Output 2 3 2 3 6" xfId="25676" xr:uid="{59548919-84A1-4A9E-B59B-BD229D9AE8DC}"/>
    <cellStyle name="Output 2 3 2 3 7" xfId="28277" xr:uid="{6497B990-C3D3-4202-BECE-5EB81A7AD2D3}"/>
    <cellStyle name="Output 2 3 2 3 8" xfId="30952" xr:uid="{E735C536-8610-4455-A076-BC0779C23538}"/>
    <cellStyle name="Output 2 3 2 3 9" xfId="33351" xr:uid="{22C2E01B-1BCC-4469-B479-8E23F0E4851A}"/>
    <cellStyle name="Output 2 3 2 30" xfId="14068" xr:uid="{92C67D5F-48DD-4CAC-814F-A1707CCC0157}"/>
    <cellStyle name="Output 2 3 2 30 10" xfId="37791" xr:uid="{5CA0BAD5-C511-44E0-8E2B-D91E0D232860}"/>
    <cellStyle name="Output 2 3 2 30 11" xfId="40284" xr:uid="{FE89043B-D999-494E-9360-8A22F4719551}"/>
    <cellStyle name="Output 2 3 2 30 12" xfId="42931" xr:uid="{48E40C04-9AB8-4DEB-9182-F577091D54D3}"/>
    <cellStyle name="Output 2 3 2 30 2" xfId="17089" xr:uid="{CF188B57-F785-4361-A04E-E63655998D75}"/>
    <cellStyle name="Output 2 3 2 30 3" xfId="19829" xr:uid="{A3A54192-0061-41E6-8842-36C7CF7D17A6}"/>
    <cellStyle name="Output 2 3 2 30 4" xfId="22503" xr:uid="{E9F930AC-F996-4A8C-8B44-CF03AB331EAB}"/>
    <cellStyle name="Output 2 3 2 30 5" xfId="25326" xr:uid="{76E76EEE-BA5E-40D8-ABAA-040153A8B6FC}"/>
    <cellStyle name="Output 2 3 2 30 6" xfId="27894" xr:uid="{902049F1-CEF6-4773-A990-3DCA78537777}"/>
    <cellStyle name="Output 2 3 2 30 7" xfId="30441" xr:uid="{7A1AF03D-6C88-4A39-A252-0D79F6318BD9}"/>
    <cellStyle name="Output 2 3 2 30 8" xfId="32955" xr:uid="{2AD7D3AD-8847-4FB6-B158-3CEF8B9B19E4}"/>
    <cellStyle name="Output 2 3 2 30 9" xfId="35355" xr:uid="{43B049F3-8A2E-4444-8997-60F6044DF2CD}"/>
    <cellStyle name="Output 2 3 2 31" xfId="14100" xr:uid="{70963575-7786-4992-BD93-3BE46DFADBE0}"/>
    <cellStyle name="Output 2 3 2 31 10" xfId="37823" xr:uid="{BE8A41E0-95BC-498A-A24B-A227038524F0}"/>
    <cellStyle name="Output 2 3 2 31 11" xfId="40316" xr:uid="{DDF3DFA0-9A8D-45A6-B11B-EADBF13F3905}"/>
    <cellStyle name="Output 2 3 2 31 12" xfId="42963" xr:uid="{34948A95-8E70-4B63-9F1E-600CCF666317}"/>
    <cellStyle name="Output 2 3 2 31 2" xfId="17121" xr:uid="{5FB3BA88-9408-4DA8-95EF-85A054955F83}"/>
    <cellStyle name="Output 2 3 2 31 3" xfId="19861" xr:uid="{CC8769B2-36DA-4E45-BF25-5FDF67C54067}"/>
    <cellStyle name="Output 2 3 2 31 4" xfId="22535" xr:uid="{4A19DA07-F8CE-48B8-A491-C483CCC12A3C}"/>
    <cellStyle name="Output 2 3 2 31 5" xfId="25358" xr:uid="{0E90C329-E49F-4F94-A471-4E7FF6A403F2}"/>
    <cellStyle name="Output 2 3 2 31 6" xfId="27926" xr:uid="{24BFBB96-D7CB-40FD-B1AE-186AA45BC783}"/>
    <cellStyle name="Output 2 3 2 31 7" xfId="30473" xr:uid="{38037A0B-66C6-40D7-BFDF-C8E20113CE9C}"/>
    <cellStyle name="Output 2 3 2 31 8" xfId="32987" xr:uid="{65403090-3663-46B2-9DDA-02D7C04D325E}"/>
    <cellStyle name="Output 2 3 2 31 9" xfId="35387" xr:uid="{EC5DE7F0-FADE-49ED-A176-C690A5A3466F}"/>
    <cellStyle name="Output 2 3 2 32" xfId="14135" xr:uid="{0F2F2647-B4A8-40D4-ABA1-BAFEEB493286}"/>
    <cellStyle name="Output 2 3 2 32 10" xfId="37858" xr:uid="{336F489A-E820-4130-902E-4D192D7DA6CB}"/>
    <cellStyle name="Output 2 3 2 32 11" xfId="40351" xr:uid="{8DAFDF67-FFFC-44A5-A303-C8CD9C13890A}"/>
    <cellStyle name="Output 2 3 2 32 12" xfId="42998" xr:uid="{5CAB5EF0-D73C-411B-95DF-00A6FBCA5C71}"/>
    <cellStyle name="Output 2 3 2 32 2" xfId="17156" xr:uid="{0A89EA63-2B9E-40F6-B185-375C66E640B2}"/>
    <cellStyle name="Output 2 3 2 32 3" xfId="19896" xr:uid="{44309658-6B74-4DC1-B7F9-3A6913D90281}"/>
    <cellStyle name="Output 2 3 2 32 4" xfId="22570" xr:uid="{7ABA0664-83B7-4CF5-AC3E-9BF18CBA97B5}"/>
    <cellStyle name="Output 2 3 2 32 5" xfId="25393" xr:uid="{8034F1C8-7D36-4B70-8DD5-F66C07D28737}"/>
    <cellStyle name="Output 2 3 2 32 6" xfId="27961" xr:uid="{C624C6B4-4723-420B-ACA1-071E538BC1A0}"/>
    <cellStyle name="Output 2 3 2 32 7" xfId="30508" xr:uid="{278C582B-8603-4D5F-A96A-8BECBE68FCD2}"/>
    <cellStyle name="Output 2 3 2 32 8" xfId="33022" xr:uid="{E0B76400-49FC-4498-86C0-F76799A9B090}"/>
    <cellStyle name="Output 2 3 2 32 9" xfId="35422" xr:uid="{6F496B97-72B9-4FDC-8C41-C58C7A09460B}"/>
    <cellStyle name="Output 2 3 2 33" xfId="14163" xr:uid="{17D8CA87-F29D-433F-B5E3-72487E7D1A7A}"/>
    <cellStyle name="Output 2 3 2 33 10" xfId="37886" xr:uid="{063A421E-54B3-4B95-B9D2-58856B540DB0}"/>
    <cellStyle name="Output 2 3 2 33 11" xfId="40379" xr:uid="{2B3005E2-CD72-4428-B280-FA3974ABC6E7}"/>
    <cellStyle name="Output 2 3 2 33 12" xfId="43026" xr:uid="{06F7BF65-F12C-462F-AB2F-8C74A00000FC}"/>
    <cellStyle name="Output 2 3 2 33 2" xfId="17184" xr:uid="{94C4A9BE-5F39-4EAC-AEB4-427E47B38194}"/>
    <cellStyle name="Output 2 3 2 33 3" xfId="19924" xr:uid="{CFA3DC87-4CED-4D9F-AF7B-006E7A27D366}"/>
    <cellStyle name="Output 2 3 2 33 4" xfId="22598" xr:uid="{0B55AE43-9E82-4F12-B65E-1C3D3852A243}"/>
    <cellStyle name="Output 2 3 2 33 5" xfId="25421" xr:uid="{7F7AD8E8-4D81-476E-A21F-F9965A919C9D}"/>
    <cellStyle name="Output 2 3 2 33 6" xfId="27989" xr:uid="{8D9AD8EF-33FC-4012-AF9D-DDA62F53DB9D}"/>
    <cellStyle name="Output 2 3 2 33 7" xfId="30536" xr:uid="{097A0831-33F3-4216-8492-420CA6F912FD}"/>
    <cellStyle name="Output 2 3 2 33 8" xfId="33050" xr:uid="{749E71C7-4F35-482C-80F4-F764D8067610}"/>
    <cellStyle name="Output 2 3 2 33 9" xfId="35450" xr:uid="{730B7895-BBE6-4641-923A-DF221D3B4C4B}"/>
    <cellStyle name="Output 2 3 2 34" xfId="14185" xr:uid="{5C3E1102-3556-4119-A918-E84A8AB1AB97}"/>
    <cellStyle name="Output 2 3 2 34 10" xfId="37908" xr:uid="{75429690-5C1F-4B9A-B71B-D7F0964221F6}"/>
    <cellStyle name="Output 2 3 2 34 11" xfId="40401" xr:uid="{71BD546D-0729-4D98-A3E7-60EE8049861F}"/>
    <cellStyle name="Output 2 3 2 34 12" xfId="43048" xr:uid="{48B6BA9C-8D1E-4F1B-8658-7F92F00A87FD}"/>
    <cellStyle name="Output 2 3 2 34 2" xfId="17206" xr:uid="{1EFD24D6-5D9F-473E-BAAB-E49DCE2738D6}"/>
    <cellStyle name="Output 2 3 2 34 3" xfId="19946" xr:uid="{BBFF7F39-59BA-4DEC-A4D2-5D79EDDBA267}"/>
    <cellStyle name="Output 2 3 2 34 4" xfId="22620" xr:uid="{5BE04B67-3970-4C85-879B-6FE8996AE5E0}"/>
    <cellStyle name="Output 2 3 2 34 5" xfId="25443" xr:uid="{C3CF3518-00C9-4334-B733-371569CE5A1E}"/>
    <cellStyle name="Output 2 3 2 34 6" xfId="28011" xr:uid="{1CFAC88D-3BAA-41A6-951E-25799D662F76}"/>
    <cellStyle name="Output 2 3 2 34 7" xfId="30558" xr:uid="{B8B80929-4C00-426B-BEAC-D74A13A38A5D}"/>
    <cellStyle name="Output 2 3 2 34 8" xfId="33072" xr:uid="{66960AB4-872A-47C9-BD96-5012F9901747}"/>
    <cellStyle name="Output 2 3 2 34 9" xfId="35472" xr:uid="{AE595ECD-8C67-40D0-88A8-2A353246EF14}"/>
    <cellStyle name="Output 2 3 2 35" xfId="14209" xr:uid="{9ACC6F9E-1845-4B52-9160-6D41DC829534}"/>
    <cellStyle name="Output 2 3 2 35 10" xfId="37932" xr:uid="{FED85932-B5C9-4B42-9AA8-B0C8E19C01F1}"/>
    <cellStyle name="Output 2 3 2 35 11" xfId="40425" xr:uid="{FE935446-9BB8-4C16-910E-8DB6363320F8}"/>
    <cellStyle name="Output 2 3 2 35 12" xfId="43072" xr:uid="{5E522286-E255-4A4D-A386-56D87AABC951}"/>
    <cellStyle name="Output 2 3 2 35 2" xfId="17230" xr:uid="{0A196C4B-C0BF-42C4-9106-C9E38C5B34D8}"/>
    <cellStyle name="Output 2 3 2 35 3" xfId="19970" xr:uid="{AA24AAD9-9656-4EF9-8768-42D451748BF9}"/>
    <cellStyle name="Output 2 3 2 35 4" xfId="22644" xr:uid="{2DBC4999-3135-4FBB-A913-AD95C08675BC}"/>
    <cellStyle name="Output 2 3 2 35 5" xfId="25467" xr:uid="{2E506E73-7BC6-4CFD-A9FA-166F8A7AAD87}"/>
    <cellStyle name="Output 2 3 2 35 6" xfId="28035" xr:uid="{A3AD296D-5380-4796-B06F-A3942C329732}"/>
    <cellStyle name="Output 2 3 2 35 7" xfId="30582" xr:uid="{322D48B4-52D1-45C1-9CCE-01DA5A5283F1}"/>
    <cellStyle name="Output 2 3 2 35 8" xfId="33096" xr:uid="{6749F076-C94F-4487-B7E1-DAA630BF91C2}"/>
    <cellStyle name="Output 2 3 2 35 9" xfId="35496" xr:uid="{D709454F-AA03-49B0-A22A-DB9B118E561C}"/>
    <cellStyle name="Output 2 3 2 36" xfId="14272" xr:uid="{3B262E34-1F42-4B68-B589-65F7B5B4B02D}"/>
    <cellStyle name="Output 2 3 2 36 10" xfId="37984" xr:uid="{327A04C8-3B6E-457C-BA4A-6CE330DC8FAA}"/>
    <cellStyle name="Output 2 3 2 36 11" xfId="40476" xr:uid="{137FDAF2-9D7C-4E57-BF1C-07CAAFB812C0}"/>
    <cellStyle name="Output 2 3 2 36 12" xfId="43124" xr:uid="{8136DDEF-B68B-4B91-B077-B40CCB00A58F}"/>
    <cellStyle name="Output 2 3 2 36 2" xfId="17293" xr:uid="{AAE9F41D-B204-4E39-8579-582FF7B42B7C}"/>
    <cellStyle name="Output 2 3 2 36 3" xfId="20032" xr:uid="{FA560996-CFE3-4C18-8879-7F2DEABD8AB0}"/>
    <cellStyle name="Output 2 3 2 36 4" xfId="22705" xr:uid="{ABD11F70-8382-4261-95CD-D04CEAAFDFC0}"/>
    <cellStyle name="Output 2 3 2 36 5" xfId="25519" xr:uid="{E92E0DBF-6B65-4AAB-AB7A-2FDD5276096A}"/>
    <cellStyle name="Output 2 3 2 36 6" xfId="28088" xr:uid="{FE48F12C-FF61-4321-863B-C2262F39083A}"/>
    <cellStyle name="Output 2 3 2 36 7" xfId="30634" xr:uid="{472B2768-FC4A-43F3-8CCD-C91444169F2B}"/>
    <cellStyle name="Output 2 3 2 36 8" xfId="33148" xr:uid="{4ACCC147-FDD4-41C1-9FFA-E0303CF72EEC}"/>
    <cellStyle name="Output 2 3 2 36 9" xfId="35547" xr:uid="{918D384D-A2DC-45E5-BF6D-FAB0B7537F28}"/>
    <cellStyle name="Output 2 3 2 4" xfId="11837" xr:uid="{6FC7A535-D86E-440E-A0E9-F9F0D5EAEB44}"/>
    <cellStyle name="Output 2 3 2 4 10" xfId="35771" xr:uid="{1672881E-C20E-49EF-828D-F9E19EB462A2}"/>
    <cellStyle name="Output 2 3 2 4 11" xfId="38213" xr:uid="{7D858E6A-6FE2-489A-855E-6CC6B4D4AA0E}"/>
    <cellStyle name="Output 2 3 2 4 12" xfId="40809" xr:uid="{548D59FE-4662-46EC-9DAC-99D5A5AB8A9C}"/>
    <cellStyle name="Output 2 3 2 4 2" xfId="14890" xr:uid="{E4B51999-9065-484E-A966-FC6225904A29}"/>
    <cellStyle name="Output 2 3 2 4 3" xfId="17664" xr:uid="{BBA0FD8F-062F-40FF-8100-ADEC2D2162DC}"/>
    <cellStyle name="Output 2 3 2 4 4" xfId="20287" xr:uid="{42F1E4F6-A2D9-4AF2-BB0B-0A2610CC8828}"/>
    <cellStyle name="Output 2 3 2 4 5" xfId="23146" xr:uid="{9FBB08CE-62A7-4040-A3E0-54EE6D84C5A3}"/>
    <cellStyle name="Output 2 3 2 4 6" xfId="25705" xr:uid="{F5CEBCC2-7083-4A14-95B2-39DC78BCEFCE}"/>
    <cellStyle name="Output 2 3 2 4 7" xfId="28306" xr:uid="{E6BEAD5F-8D0C-4C37-BC6C-C328AA99044D}"/>
    <cellStyle name="Output 2 3 2 4 8" xfId="30981" xr:uid="{25CC6E8F-B379-46C2-9028-DD485F1D724A}"/>
    <cellStyle name="Output 2 3 2 4 9" xfId="33380" xr:uid="{35A8D4DD-8A8C-4F26-A370-3259AEB6E0C3}"/>
    <cellStyle name="Output 2 3 2 5" xfId="11868" xr:uid="{423D55CD-488E-4610-8538-B96A004062EE}"/>
    <cellStyle name="Output 2 3 2 5 10" xfId="35800" xr:uid="{D19ABBE4-7375-49AE-8050-7A3C054213B9}"/>
    <cellStyle name="Output 2 3 2 5 11" xfId="38242" xr:uid="{A4246223-1AE1-4748-BB0C-ADCA10A8FAAD}"/>
    <cellStyle name="Output 2 3 2 5 12" xfId="40838" xr:uid="{88405100-ECC4-484C-87AA-69A67A8E6A93}"/>
    <cellStyle name="Output 2 3 2 5 2" xfId="14921" xr:uid="{39F20FF0-043A-4182-B415-A5FC5749EE48}"/>
    <cellStyle name="Output 2 3 2 5 3" xfId="17694" xr:uid="{BFC9AE60-BCD2-4933-B8FA-DBCAE03176CB}"/>
    <cellStyle name="Output 2 3 2 5 4" xfId="20317" xr:uid="{60D9A4D6-778F-4A6D-A1DE-DE4AE36DB12A}"/>
    <cellStyle name="Output 2 3 2 5 5" xfId="23177" xr:uid="{2FA0521E-F577-4EFA-99C6-C33C3DC383F3}"/>
    <cellStyle name="Output 2 3 2 5 6" xfId="25734" xr:uid="{4BE9FE63-8BE2-4D1B-95B1-F3AAE5802DB1}"/>
    <cellStyle name="Output 2 3 2 5 7" xfId="28335" xr:uid="{B81AF47B-40E5-4D88-A4CC-28FFF7AABFF6}"/>
    <cellStyle name="Output 2 3 2 5 8" xfId="31010" xr:uid="{389AB175-F756-430C-B88B-E37CA4CBC3F3}"/>
    <cellStyle name="Output 2 3 2 5 9" xfId="33409" xr:uid="{8FB9B592-1011-49E4-BFC4-D5E83065E0AB}"/>
    <cellStyle name="Output 2 3 2 6" xfId="11705" xr:uid="{45C074FF-FDC2-4F7A-97BE-626A30F31EF8}"/>
    <cellStyle name="Output 2 3 2 6 10" xfId="35651" xr:uid="{D7B11B24-EC31-442D-BF99-B24BC4A640F9}"/>
    <cellStyle name="Output 2 3 2 6 11" xfId="38085" xr:uid="{ABC748B9-419D-4409-A31D-B5806B5C7DBD}"/>
    <cellStyle name="Output 2 3 2 6 12" xfId="40677" xr:uid="{36A8CEEB-D58D-4B61-B95A-1BB7B9CE5CF0}"/>
    <cellStyle name="Output 2 3 2 6 2" xfId="14758" xr:uid="{5371D10F-D53B-4899-A46A-2B23CE9C67AE}"/>
    <cellStyle name="Output 2 3 2 6 3" xfId="17532" xr:uid="{906BEFB3-8165-40D4-8739-F33587DE4662}"/>
    <cellStyle name="Output 2 3 2 6 4" xfId="20155" xr:uid="{31302434-748C-452B-8433-3F52233D0A85}"/>
    <cellStyle name="Output 2 3 2 6 5" xfId="23015" xr:uid="{68D62016-FEDB-4946-B938-D93FA9AB40EF}"/>
    <cellStyle name="Output 2 3 2 6 6" xfId="25573" xr:uid="{047943C1-0720-4356-9E0A-1CEC4548178C}"/>
    <cellStyle name="Output 2 3 2 6 7" xfId="28178" xr:uid="{7CF7B2A0-61DC-4598-8650-A8E26EC2C283}"/>
    <cellStyle name="Output 2 3 2 6 8" xfId="30849" xr:uid="{93ABBBEF-9EFB-4311-8AB2-1DB1753A064D}"/>
    <cellStyle name="Output 2 3 2 6 9" xfId="33248" xr:uid="{F0D6BA95-097C-4D6F-9B96-36251B1508AF}"/>
    <cellStyle name="Output 2 3 2 7" xfId="11920" xr:uid="{E1763140-CB84-44D1-86F2-BA781B2D8A60}"/>
    <cellStyle name="Output 2 3 2 7 10" xfId="35852" xr:uid="{8DD0D681-6296-44A3-9532-D609A3B8F945}"/>
    <cellStyle name="Output 2 3 2 7 11" xfId="38294" xr:uid="{87907E17-C809-4EDB-827A-20C0E6199D58}"/>
    <cellStyle name="Output 2 3 2 7 12" xfId="40890" xr:uid="{77A4036A-A8C4-45EA-ADF6-9118A9CEEFFA}"/>
    <cellStyle name="Output 2 3 2 7 2" xfId="14973" xr:uid="{DB111969-074E-4BE9-925E-B497CA039B17}"/>
    <cellStyle name="Output 2 3 2 7 3" xfId="17746" xr:uid="{CB8F3F4E-7424-42B5-9B43-4819F785CFF5}"/>
    <cellStyle name="Output 2 3 2 7 4" xfId="20369" xr:uid="{9A9EF900-663F-408A-B113-DA8E393D81DF}"/>
    <cellStyle name="Output 2 3 2 7 5" xfId="23229" xr:uid="{BDDC3382-AB27-4904-86A2-135B67178108}"/>
    <cellStyle name="Output 2 3 2 7 6" xfId="25786" xr:uid="{63272216-977A-46AC-8194-F43D539A87E1}"/>
    <cellStyle name="Output 2 3 2 7 7" xfId="28387" xr:uid="{FBF9F8BC-F643-4833-9BA5-4E6041AD04B8}"/>
    <cellStyle name="Output 2 3 2 7 8" xfId="31062" xr:uid="{9F76A3B9-A704-430D-9122-C825B76951B1}"/>
    <cellStyle name="Output 2 3 2 7 9" xfId="33461" xr:uid="{C8C9F691-78AD-4673-A685-1E85668D1383}"/>
    <cellStyle name="Output 2 3 2 8" xfId="11942" xr:uid="{9B583E5B-FE3B-452F-B365-76B719EE1375}"/>
    <cellStyle name="Output 2 3 2 8 10" xfId="35874" xr:uid="{BB316E25-11F3-40A0-B76C-303D30F34562}"/>
    <cellStyle name="Output 2 3 2 8 11" xfId="38316" xr:uid="{7CF60BD3-861D-485A-8272-10326CF6EFE6}"/>
    <cellStyle name="Output 2 3 2 8 12" xfId="40912" xr:uid="{F0D65BB9-B431-424A-A83B-71CB27C2FC69}"/>
    <cellStyle name="Output 2 3 2 8 2" xfId="14995" xr:uid="{81F47593-106B-40E4-BE3A-5DC2D6152374}"/>
    <cellStyle name="Output 2 3 2 8 3" xfId="17768" xr:uid="{14DE5A06-B3B6-45FA-95A0-6D917FBD4ED2}"/>
    <cellStyle name="Output 2 3 2 8 4" xfId="20391" xr:uid="{BE57722D-07C4-4D84-9316-222749E8A3CE}"/>
    <cellStyle name="Output 2 3 2 8 5" xfId="23251" xr:uid="{836F2D09-7E63-427F-A97F-59D08D774911}"/>
    <cellStyle name="Output 2 3 2 8 6" xfId="25808" xr:uid="{042DA94D-B813-48A0-8C46-94F112C194CE}"/>
    <cellStyle name="Output 2 3 2 8 7" xfId="28409" xr:uid="{C5961606-4F03-4693-B75C-9696D27B7189}"/>
    <cellStyle name="Output 2 3 2 8 8" xfId="31084" xr:uid="{49D30E99-9DAA-4530-8936-4E9D8229BA14}"/>
    <cellStyle name="Output 2 3 2 8 9" xfId="33483" xr:uid="{8241D703-BCEC-4E56-A8AA-E22519C2BD43}"/>
    <cellStyle name="Output 2 3 2 9" xfId="11991" xr:uid="{FFEFE485-920E-4963-B822-D9B26D0FC955}"/>
    <cellStyle name="Output 2 3 2 9 10" xfId="35923" xr:uid="{749D9527-047E-48F6-9F97-B77B0B7ADEA0}"/>
    <cellStyle name="Output 2 3 2 9 11" xfId="38365" xr:uid="{624A22A9-CE16-451F-95A1-DF1F8FA059E1}"/>
    <cellStyle name="Output 2 3 2 9 12" xfId="40961" xr:uid="{554CD448-6560-41B8-8D6A-284729A13306}"/>
    <cellStyle name="Output 2 3 2 9 2" xfId="15044" xr:uid="{789557AA-8B47-4F24-A1B5-8905F0B67591}"/>
    <cellStyle name="Output 2 3 2 9 3" xfId="17817" xr:uid="{A47944B1-35DD-4EEB-ADFF-E3D35A022DD8}"/>
    <cellStyle name="Output 2 3 2 9 4" xfId="20440" xr:uid="{FE7A1D30-987B-41AC-971A-8B6038703FAC}"/>
    <cellStyle name="Output 2 3 2 9 5" xfId="23300" xr:uid="{DDF0457B-D6A4-486B-9C86-FAF4F647135C}"/>
    <cellStyle name="Output 2 3 2 9 6" xfId="25857" xr:uid="{CFD77B04-7DF0-4F21-BEEA-3D55BED2EDA5}"/>
    <cellStyle name="Output 2 3 2 9 7" xfId="28458" xr:uid="{4424D16A-59A6-4089-896F-8ABACE504964}"/>
    <cellStyle name="Output 2 3 2 9 8" xfId="31133" xr:uid="{9233C5D2-47E7-4429-8DCB-0AC6A13601CE}"/>
    <cellStyle name="Output 2 3 2 9 9" xfId="33532" xr:uid="{944D578E-BB45-446A-8ED4-6A5DF7F28A18}"/>
    <cellStyle name="Output 2 3 20" xfId="14116" xr:uid="{BCFB4BD4-3092-4C76-A11D-2DD748820CAF}"/>
    <cellStyle name="Output 2 3 20 10" xfId="37839" xr:uid="{0F399D9C-E00E-43D1-BB95-56073F92308A}"/>
    <cellStyle name="Output 2 3 20 11" xfId="40332" xr:uid="{B63CEBCE-92FB-4B0B-A606-89868F514CAA}"/>
    <cellStyle name="Output 2 3 20 12" xfId="42979" xr:uid="{154A1393-AFED-4199-BB6D-FA8D2AD86F20}"/>
    <cellStyle name="Output 2 3 20 2" xfId="17137" xr:uid="{20F7FD1A-6466-462B-ABD2-9EB5EAC0FB08}"/>
    <cellStyle name="Output 2 3 20 3" xfId="19877" xr:uid="{6E0AD28F-2C65-4DED-A730-255C435FAE6E}"/>
    <cellStyle name="Output 2 3 20 4" xfId="22551" xr:uid="{90542B86-DE97-49E3-8D54-2AC0B0A3432A}"/>
    <cellStyle name="Output 2 3 20 5" xfId="25374" xr:uid="{CE75825A-A646-444B-B47E-C9EFAF26BF72}"/>
    <cellStyle name="Output 2 3 20 6" xfId="27942" xr:uid="{1F2662AC-34E2-47AD-8D34-AE438F8EAFB0}"/>
    <cellStyle name="Output 2 3 20 7" xfId="30489" xr:uid="{E1F6FCC9-888A-4CC1-846A-808868EE35F4}"/>
    <cellStyle name="Output 2 3 20 8" xfId="33003" xr:uid="{E6267BD4-62B6-4807-B031-B3949CAC9A2B}"/>
    <cellStyle name="Output 2 3 20 9" xfId="35403" xr:uid="{3725CE61-A5F8-4658-9B86-8A3A30CB54C3}"/>
    <cellStyle name="Output 2 3 3" xfId="11278" xr:uid="{E2A8EA04-75D9-4493-A3F7-749F8DEF8FA3}"/>
    <cellStyle name="Output 2 3 3 10" xfId="22835" xr:uid="{E049199D-EE96-43E6-B6F2-A3455C5C929B}"/>
    <cellStyle name="Output 2 3 3 11" xfId="26251" xr:uid="{B81CCA6E-3CD2-43FF-BE58-EC4128465A12}"/>
    <cellStyle name="Output 2 3 3 2" xfId="14350" xr:uid="{667FC4DE-5DE7-4E80-A5C7-1549E0F2B354}"/>
    <cellStyle name="Output 2 3 3 3" xfId="11206" xr:uid="{84F1601D-AB63-4AD7-A8B2-2DA0E9D59219}"/>
    <cellStyle name="Output 2 3 3 4" xfId="9900" xr:uid="{D13A653B-A00C-4B1F-98A8-FEF92887B324}"/>
    <cellStyle name="Output 2 3 3 5" xfId="10693" xr:uid="{30AA20BE-8027-4AA1-85A0-D75A086E77F3}"/>
    <cellStyle name="Output 2 3 3 6" xfId="10524" xr:uid="{2701ADBC-605B-4F22-BEEF-5EBA4F275093}"/>
    <cellStyle name="Output 2 3 3 7" xfId="10229" xr:uid="{84012C0F-0A28-48CA-ADE5-615835730EE0}"/>
    <cellStyle name="Output 2 3 3 8" xfId="15746" xr:uid="{AA3EA94E-8F75-4C3D-804F-F16853D1B0E3}"/>
    <cellStyle name="Output 2 3 3 9" xfId="11026" xr:uid="{B68185C7-83C3-4012-8C9D-AFB1DF31E94A}"/>
    <cellStyle name="Output 2 3 4" xfId="11764" xr:uid="{AB90A44C-6B88-4A6C-B756-284D98585A42}"/>
    <cellStyle name="Output 2 3 4 10" xfId="35706" xr:uid="{42A27CE0-828E-4DD7-A464-1B079CE5927E}"/>
    <cellStyle name="Output 2 3 4 11" xfId="38142" xr:uid="{F46DF99F-539D-4285-89A4-93C4BA590958}"/>
    <cellStyle name="Output 2 3 4 12" xfId="40736" xr:uid="{30202396-29C7-4BFD-A951-C0EF8CE8E9D1}"/>
    <cellStyle name="Output 2 3 4 2" xfId="14817" xr:uid="{02DB88B8-0C97-4B75-B77A-53EBB456F429}"/>
    <cellStyle name="Output 2 3 4 3" xfId="17591" xr:uid="{93863BB5-E822-4166-8EC0-E601E98B7F00}"/>
    <cellStyle name="Output 2 3 4 4" xfId="20214" xr:uid="{22303947-4BED-4C8F-8012-301BE991AD75}"/>
    <cellStyle name="Output 2 3 4 5" xfId="23073" xr:uid="{BD204798-7815-4A6A-BB1A-FEDF53965174}"/>
    <cellStyle name="Output 2 3 4 6" xfId="25632" xr:uid="{F346F20D-1759-482F-9299-F9A0E288DDF1}"/>
    <cellStyle name="Output 2 3 4 7" xfId="28235" xr:uid="{084578A7-280C-41A4-80A2-C3ABB183F2D2}"/>
    <cellStyle name="Output 2 3 4 8" xfId="30908" xr:uid="{5379A589-F420-4401-BF71-AAC8F0728BF0}"/>
    <cellStyle name="Output 2 3 4 9" xfId="33307" xr:uid="{B0CD9774-D529-4F5A-8468-B20874E0EC67}"/>
    <cellStyle name="Output 2 3 5" xfId="11882" xr:uid="{92334EF5-34EE-418C-8C75-EB0085669F11}"/>
    <cellStyle name="Output 2 3 5 10" xfId="35814" xr:uid="{DF11CD86-6376-44CB-B8B6-E1D8C189A940}"/>
    <cellStyle name="Output 2 3 5 11" xfId="38256" xr:uid="{6B952155-4C2A-4E93-81EF-13838C8C4BBF}"/>
    <cellStyle name="Output 2 3 5 12" xfId="40852" xr:uid="{11A5AACC-704E-4FF7-8D5D-AA7AE65D862F}"/>
    <cellStyle name="Output 2 3 5 2" xfId="14935" xr:uid="{D6C0687F-A39C-4109-9C0D-615D99B49502}"/>
    <cellStyle name="Output 2 3 5 3" xfId="17708" xr:uid="{3261F366-4842-4A9B-B69A-42785432F58F}"/>
    <cellStyle name="Output 2 3 5 4" xfId="20331" xr:uid="{7D5AD56B-214F-4719-9980-A395606AAADC}"/>
    <cellStyle name="Output 2 3 5 5" xfId="23191" xr:uid="{387410CB-0AAF-47B5-AABB-9F9BFAE3AAB0}"/>
    <cellStyle name="Output 2 3 5 6" xfId="25748" xr:uid="{9F4E1E87-0C1C-4A10-A120-1D8BDCEFD5EC}"/>
    <cellStyle name="Output 2 3 5 7" xfId="28349" xr:uid="{3006E938-247E-483B-8DD3-FCDC8F2BBB0D}"/>
    <cellStyle name="Output 2 3 5 8" xfId="31024" xr:uid="{FF1CEB0E-B446-488F-9265-DEEB309CFA4D}"/>
    <cellStyle name="Output 2 3 5 9" xfId="33423" xr:uid="{07427A9A-4ECC-42E0-A796-4148877613C3}"/>
    <cellStyle name="Output 2 3 6" xfId="11957" xr:uid="{DA015071-60C4-47FB-84A1-3EE1DC3EA707}"/>
    <cellStyle name="Output 2 3 6 10" xfId="35889" xr:uid="{B0C18CCF-C983-4166-A2FE-139965570315}"/>
    <cellStyle name="Output 2 3 6 11" xfId="38331" xr:uid="{0614DBA3-23F6-4B1A-9D94-E8BE59284D68}"/>
    <cellStyle name="Output 2 3 6 12" xfId="40927" xr:uid="{066A6ABB-9D10-412E-AB6B-CEBACCECB36C}"/>
    <cellStyle name="Output 2 3 6 2" xfId="15010" xr:uid="{4F4D611C-5DC5-402B-9972-CAE20473AB05}"/>
    <cellStyle name="Output 2 3 6 3" xfId="17783" xr:uid="{F17B280C-7E1D-4D59-9B63-CFBE55DB1DA5}"/>
    <cellStyle name="Output 2 3 6 4" xfId="20406" xr:uid="{915D72BB-4074-4722-BE5F-6D9B08B88021}"/>
    <cellStyle name="Output 2 3 6 5" xfId="23266" xr:uid="{E5D72616-C6A4-40CB-B1B5-DEDCD5AC9899}"/>
    <cellStyle name="Output 2 3 6 6" xfId="25823" xr:uid="{412EB4FF-55E8-4896-9A0E-E4B7304FB569}"/>
    <cellStyle name="Output 2 3 6 7" xfId="28424" xr:uid="{71702856-87F9-4B71-B144-4DA867C5529D}"/>
    <cellStyle name="Output 2 3 6 8" xfId="31099" xr:uid="{0EFCBA08-8BDF-4CE0-B3F3-8480720601A7}"/>
    <cellStyle name="Output 2 3 6 9" xfId="33498" xr:uid="{AEB468E2-9807-4017-87E6-8F873C770AAB}"/>
    <cellStyle name="Output 2 3 7" xfId="13267" xr:uid="{3051AADA-9F4C-44AA-9F44-DA6E606CF840}"/>
    <cellStyle name="Output 2 3 7 10" xfId="36993" xr:uid="{46131DE4-4E43-4284-A973-9ADD3FA88BB9}"/>
    <cellStyle name="Output 2 3 7 11" xfId="39485" xr:uid="{B9C8836B-3453-46C5-B1B8-8AD6728B8D6F}"/>
    <cellStyle name="Output 2 3 7 12" xfId="42132" xr:uid="{A54C6C83-2ED6-4FC7-AAEA-E395646BB243}"/>
    <cellStyle name="Output 2 3 7 2" xfId="16288" xr:uid="{1D57C406-E9E5-46F9-A8C9-AB68F536F84C}"/>
    <cellStyle name="Output 2 3 7 3" xfId="19029" xr:uid="{EEA9E0A4-7387-452A-90FD-9F1DFBA05881}"/>
    <cellStyle name="Output 2 3 7 4" xfId="21702" xr:uid="{FCCF8A7E-34F9-46C6-9302-8C3452704AA5}"/>
    <cellStyle name="Output 2 3 7 5" xfId="24525" xr:uid="{1999CE75-AEC2-4EB7-90CD-A0A022DD91BE}"/>
    <cellStyle name="Output 2 3 7 6" xfId="27093" xr:uid="{56D4E3EC-9D8A-449F-A81D-82737769B7A3}"/>
    <cellStyle name="Output 2 3 7 7" xfId="29640" xr:uid="{C9B12FD6-E823-40F2-8989-70F7977401EB}"/>
    <cellStyle name="Output 2 3 7 8" xfId="32155" xr:uid="{7353CF8A-2825-462E-86D5-BAEC1822F9B4}"/>
    <cellStyle name="Output 2 3 7 9" xfId="34554" xr:uid="{BFB72B9B-3014-41D0-8B6E-5302CB92905E}"/>
    <cellStyle name="Output 2 3 8" xfId="13310" xr:uid="{EE440BC1-AE9B-46E2-A157-B5109CA7856E}"/>
    <cellStyle name="Output 2 3 8 10" xfId="37033" xr:uid="{090B7141-779C-40D0-A09B-7C665D605187}"/>
    <cellStyle name="Output 2 3 8 11" xfId="39526" xr:uid="{05A6C563-7BDD-4FCB-935A-013A1A4DC0F3}"/>
    <cellStyle name="Output 2 3 8 12" xfId="42173" xr:uid="{2F0B86C5-4E44-4A36-9D06-F4238048ACF0}"/>
    <cellStyle name="Output 2 3 8 2" xfId="16331" xr:uid="{39F1AC41-144C-4A39-B80E-EE8F2ED8F722}"/>
    <cellStyle name="Output 2 3 8 3" xfId="19071" xr:uid="{62B470F6-6F11-42FE-9849-E4E9B74CA4D9}"/>
    <cellStyle name="Output 2 3 8 4" xfId="21745" xr:uid="{316D96CC-F97B-49D3-8D2E-0B3070D6B718}"/>
    <cellStyle name="Output 2 3 8 5" xfId="24568" xr:uid="{A2910829-86E7-4C60-B401-86D1F0454FF2}"/>
    <cellStyle name="Output 2 3 8 6" xfId="27136" xr:uid="{43E45084-C713-4D39-BDD6-D2552AD7DA7F}"/>
    <cellStyle name="Output 2 3 8 7" xfId="29683" xr:uid="{F9A2F17D-1FDC-4E36-8C16-47858D2372BE}"/>
    <cellStyle name="Output 2 3 8 8" xfId="32197" xr:uid="{A47D3237-5D96-4BD6-B62F-CCCE32A44FDB}"/>
    <cellStyle name="Output 2 3 8 9" xfId="34597" xr:uid="{9092A1BB-D81B-4E8C-9EB9-3DEC10FC03B0}"/>
    <cellStyle name="Output 2 3 9" xfId="13367" xr:uid="{6979E3DE-B264-4B3A-B244-DEDA621F34BE}"/>
    <cellStyle name="Output 2 3 9 10" xfId="37090" xr:uid="{76151E8F-753A-4AC7-B15B-7FDE6870CCBB}"/>
    <cellStyle name="Output 2 3 9 11" xfId="39583" xr:uid="{5A9B52D4-ADC3-4750-A64A-B87840157AF1}"/>
    <cellStyle name="Output 2 3 9 12" xfId="42230" xr:uid="{7A390476-2CB9-41C2-8881-7C735D830F78}"/>
    <cellStyle name="Output 2 3 9 2" xfId="16388" xr:uid="{2E060C01-8C40-44C5-8913-3FB6DF92B9F2}"/>
    <cellStyle name="Output 2 3 9 3" xfId="19128" xr:uid="{EF156F72-DF94-49EC-81A4-5A68D7CDF70D}"/>
    <cellStyle name="Output 2 3 9 4" xfId="21802" xr:uid="{05D7F6F6-D7BA-4DFE-9083-8C1AECE598B0}"/>
    <cellStyle name="Output 2 3 9 5" xfId="24625" xr:uid="{F18EDA2D-13BC-4CA9-B341-B9C862062FC8}"/>
    <cellStyle name="Output 2 3 9 6" xfId="27193" xr:uid="{17723C1C-7FFD-45ED-8351-12C017F6FCF8}"/>
    <cellStyle name="Output 2 3 9 7" xfId="29740" xr:uid="{7429139C-A8D2-480B-B3E1-D025BAE93F1C}"/>
    <cellStyle name="Output 2 3 9 8" xfId="32254" xr:uid="{BA5A2D19-BF95-4F82-9C75-5B7E3B805972}"/>
    <cellStyle name="Output 2 3 9 9" xfId="34654" xr:uid="{D51A7D4D-C85E-4615-A1AC-FE3E3AF35D50}"/>
    <cellStyle name="Output 2 4" xfId="4609" xr:uid="{00000000-0005-0000-0000-000019240000}"/>
    <cellStyle name="Output 2 5" xfId="4610" xr:uid="{00000000-0005-0000-0000-00001A240000}"/>
    <cellStyle name="Output 2 6" xfId="4611" xr:uid="{00000000-0005-0000-0000-00001B240000}"/>
    <cellStyle name="Output 2 7" xfId="4612" xr:uid="{00000000-0005-0000-0000-00001C240000}"/>
    <cellStyle name="Output 2 8" xfId="4613" xr:uid="{00000000-0005-0000-0000-00001D240000}"/>
    <cellStyle name="Output 2 9" xfId="4614" xr:uid="{00000000-0005-0000-0000-00001E240000}"/>
    <cellStyle name="Output 3" xfId="4615" xr:uid="{00000000-0005-0000-0000-00001F240000}"/>
    <cellStyle name="Page Heading" xfId="4616" xr:uid="{00000000-0005-0000-0000-000020240000}"/>
    <cellStyle name="Page Heading Large" xfId="4617" xr:uid="{00000000-0005-0000-0000-000021240000}"/>
    <cellStyle name="Page Heading Small" xfId="4618" xr:uid="{00000000-0005-0000-0000-000022240000}"/>
    <cellStyle name="Page Number" xfId="4619" xr:uid="{00000000-0005-0000-0000-000023240000}"/>
    <cellStyle name="pb_page_heading_LS" xfId="4620" xr:uid="{00000000-0005-0000-0000-000024240000}"/>
    <cellStyle name="Per aandeel" xfId="4621" xr:uid="{00000000-0005-0000-0000-000025240000}"/>
    <cellStyle name="Percent" xfId="72" builtinId="5"/>
    <cellStyle name="Percent (1)" xfId="4622" xr:uid="{00000000-0005-0000-0000-000027240000}"/>
    <cellStyle name="Percent [0]" xfId="4623" xr:uid="{00000000-0005-0000-0000-000028240000}"/>
    <cellStyle name="Percent [00]" xfId="4624" xr:uid="{00000000-0005-0000-0000-000029240000}"/>
    <cellStyle name="Percent [1]" xfId="4625" xr:uid="{00000000-0005-0000-0000-00002A240000}"/>
    <cellStyle name="Percent [1] 10" xfId="12294" xr:uid="{9ED75E0B-844E-43FD-BF0B-BC7E3E3731CE}"/>
    <cellStyle name="Percent [1] 10 10" xfId="36186" xr:uid="{595DDDBD-21F9-4F13-B3DF-BD3015C94F5D}"/>
    <cellStyle name="Percent [1] 10 11" xfId="38658" xr:uid="{4955C047-7FDE-445E-83CF-6A539B98E7FC}"/>
    <cellStyle name="Percent [1] 10 12" xfId="41254" xr:uid="{21A4A5C1-983E-4477-B5CD-A640D6C191AF}"/>
    <cellStyle name="Percent [1] 10 2" xfId="15338" xr:uid="{2ADB8F6C-F247-4EEB-A24D-D74D405B7F73}"/>
    <cellStyle name="Percent [1] 10 3" xfId="18113" xr:uid="{F31DDBC6-9154-4EDE-A8D1-9975F1E6769F}"/>
    <cellStyle name="Percent [1] 10 4" xfId="20743" xr:uid="{AA6ECA72-F53B-4030-9B81-21B02817E9EF}"/>
    <cellStyle name="Percent [1] 10 5" xfId="23599" xr:uid="{3609F27E-33F7-42EE-B277-B660F1F59CBE}"/>
    <cellStyle name="Percent [1] 10 6" xfId="26143" xr:uid="{5C82716E-E644-42A7-841E-0EBEE63A3AB4}"/>
    <cellStyle name="Percent [1] 10 7" xfId="28750" xr:uid="{E9BA2F93-A454-4712-9B44-4DDC65C4A0AC}"/>
    <cellStyle name="Percent [1] 10 8" xfId="31396" xr:uid="{E211D677-B4DF-4B47-B6FD-217D5248DD4C}"/>
    <cellStyle name="Percent [1] 10 9" xfId="33795" xr:uid="{907E508C-E033-4516-BC1F-FDC5B956E2EB}"/>
    <cellStyle name="Percent [1] 11" xfId="12296" xr:uid="{CC1AB170-519D-44FD-9463-17363E576569}"/>
    <cellStyle name="Percent [1] 11 10" xfId="36188" xr:uid="{AF1B7D82-694A-4796-9CAC-4D25B0D9F00D}"/>
    <cellStyle name="Percent [1] 11 11" xfId="38660" xr:uid="{0D192429-54BD-4EF5-A767-215B1FEB1AB8}"/>
    <cellStyle name="Percent [1] 11 12" xfId="41256" xr:uid="{CEDEE881-31D6-4F3B-8994-809965764DE6}"/>
    <cellStyle name="Percent [1] 11 2" xfId="15340" xr:uid="{D4970616-1933-4384-BFDF-9E9A76F870F7}"/>
    <cellStyle name="Percent [1] 11 3" xfId="18115" xr:uid="{DD8B4BE0-5259-4AB0-AC8D-17E0C9A4F5EA}"/>
    <cellStyle name="Percent [1] 11 4" xfId="20745" xr:uid="{4B4BD5AA-4841-4E01-9224-2CA4B0AD2665}"/>
    <cellStyle name="Percent [1] 11 5" xfId="23601" xr:uid="{E292F815-7F90-430C-A924-23AAC825F36A}"/>
    <cellStyle name="Percent [1] 11 6" xfId="26145" xr:uid="{7C51B822-DB96-451C-9D60-8814C72C8974}"/>
    <cellStyle name="Percent [1] 11 7" xfId="28752" xr:uid="{F593175F-0B07-49CF-B039-563A9BCA2A6E}"/>
    <cellStyle name="Percent [1] 11 8" xfId="31398" xr:uid="{97C9EAB2-C08B-4BA9-9B54-364DC584E34B}"/>
    <cellStyle name="Percent [1] 11 9" xfId="33797" xr:uid="{0BCCCF6F-3960-47BA-B70A-7E3FCAFC967F}"/>
    <cellStyle name="Percent [1] 12" xfId="12397" xr:uid="{3047C92C-1CC8-4AB7-82A2-4D8DB7EE8AE2}"/>
    <cellStyle name="Percent [1] 12 10" xfId="36275" xr:uid="{E06BB3AD-224D-4E57-B0D4-9FC43F9DC0D1}"/>
    <cellStyle name="Percent [1] 12 11" xfId="38752" xr:uid="{C2D404AB-FCA0-469B-BAC5-3B89C0AD2530}"/>
    <cellStyle name="Percent [1] 12 12" xfId="41348" xr:uid="{158050B6-548B-486A-BDDF-0305FE3E7F2C}"/>
    <cellStyle name="Percent [1] 12 2" xfId="15432" xr:uid="{3633A34F-6127-4FB1-9455-BA8465E23989}"/>
    <cellStyle name="Percent [1] 12 3" xfId="18214" xr:uid="{1A193261-A54C-4B23-8F41-FC6E447398BE}"/>
    <cellStyle name="Percent [1] 12 4" xfId="20846" xr:uid="{E922C071-B328-49B7-BCE4-3ED55984EED9}"/>
    <cellStyle name="Percent [1] 12 5" xfId="23702" xr:uid="{6956767D-63F4-4336-A4B5-7FF79EF9428D}"/>
    <cellStyle name="Percent [1] 12 6" xfId="26246" xr:uid="{BF8B4B55-BAF1-49D3-AB52-183DD18D51B2}"/>
    <cellStyle name="Percent [1] 12 7" xfId="28844" xr:uid="{BE30C3DA-794C-4C78-9BFA-05AC8126286B}"/>
    <cellStyle name="Percent [1] 12 8" xfId="31485" xr:uid="{BBE68088-EBBC-402F-BB09-33370FF4DBB9}"/>
    <cellStyle name="Percent [1] 12 9" xfId="33884" xr:uid="{FD4EF96D-3CB9-467A-8939-36E2E6C91734}"/>
    <cellStyle name="Percent [1] 13" xfId="12400" xr:uid="{EAC57995-188A-4B45-B104-67705EEB0730}"/>
    <cellStyle name="Percent [1] 13 10" xfId="36276" xr:uid="{16EC3A71-E4C9-4490-A1C4-555A42173F17}"/>
    <cellStyle name="Percent [1] 13 11" xfId="38755" xr:uid="{FE7CF72C-0E44-4975-AB47-99C4D534224C}"/>
    <cellStyle name="Percent [1] 13 12" xfId="41351" xr:uid="{B191E0F0-2E4A-4F73-A0C1-30914D533A45}"/>
    <cellStyle name="Percent [1] 13 2" xfId="15435" xr:uid="{29EB3258-6D30-43BC-B912-1754C0C1BB1D}"/>
    <cellStyle name="Percent [1] 13 3" xfId="18217" xr:uid="{9BCA0A2D-A959-41E4-AFDC-9F4FE2AF81F9}"/>
    <cellStyle name="Percent [1] 13 4" xfId="20849" xr:uid="{F7BF9A2E-B6A7-4421-998C-919CECF1C823}"/>
    <cellStyle name="Percent [1] 13 5" xfId="23705" xr:uid="{817DC0FF-5822-4526-9624-0DF9D1094BA1}"/>
    <cellStyle name="Percent [1] 13 6" xfId="26249" xr:uid="{836F7F25-1E5F-4A7F-85A6-B1AB4F12A7F6}"/>
    <cellStyle name="Percent [1] 13 7" xfId="28847" xr:uid="{366F924D-D786-443B-BEC1-B54577C31953}"/>
    <cellStyle name="Percent [1] 13 8" xfId="31486" xr:uid="{5D4E7E7B-4972-4901-8A53-B9E0A1B3E118}"/>
    <cellStyle name="Percent [1] 13 9" xfId="33885" xr:uid="{913FEF48-41AC-4CD4-9840-6DCCA87E89A3}"/>
    <cellStyle name="Percent [1] 14" xfId="12405" xr:uid="{31B7B2D7-5515-4700-AF62-83952CC984D2}"/>
    <cellStyle name="Percent [1] 14 10" xfId="36278" xr:uid="{F33EA5CE-F18F-40A1-A11F-DFEF093C2EC0}"/>
    <cellStyle name="Percent [1] 14 11" xfId="38757" xr:uid="{61C99E8C-A8C2-44FB-9A2A-948E1306CB7A}"/>
    <cellStyle name="Percent [1] 14 12" xfId="41353" xr:uid="{4B761B05-4815-42A3-9FD6-6BE5DB8E0DE1}"/>
    <cellStyle name="Percent [1] 14 2" xfId="15437" xr:uid="{5206FEF6-E9F3-4521-8D83-CC843C1FAC89}"/>
    <cellStyle name="Percent [1] 14 3" xfId="18222" xr:uid="{F48E4B2F-B023-4F31-A8F2-A899152D5ED1}"/>
    <cellStyle name="Percent [1] 14 4" xfId="20853" xr:uid="{D5FC9E7B-AB90-4359-96D7-4196A75DFCE8}"/>
    <cellStyle name="Percent [1] 14 5" xfId="23710" xr:uid="{42458725-3620-4170-8E5E-C46B56AB317A}"/>
    <cellStyle name="Percent [1] 14 6" xfId="26253" xr:uid="{7E472D3A-8FF6-4ED5-9C8D-FFEC6F4BED99}"/>
    <cellStyle name="Percent [1] 14 7" xfId="28849" xr:uid="{625A99CF-0395-441A-960D-1909D7C91C28}"/>
    <cellStyle name="Percent [1] 14 8" xfId="31488" xr:uid="{1EB6C33E-2AC9-4C52-A263-0E00979B9AE0}"/>
    <cellStyle name="Percent [1] 14 9" xfId="33887" xr:uid="{FC643CB8-0141-46D4-9945-D0919B7F15B3}"/>
    <cellStyle name="Percent [1] 15" xfId="12408" xr:uid="{0F002695-F971-4B62-898B-6B23964370D7}"/>
    <cellStyle name="Percent [1] 15 10" xfId="36280" xr:uid="{5955F753-DD34-439A-B058-C44571A067A7}"/>
    <cellStyle name="Percent [1] 15 11" xfId="38760" xr:uid="{0E9ED69F-1EEC-45B9-85E5-C6904EA4CB05}"/>
    <cellStyle name="Percent [1] 15 12" xfId="41356" xr:uid="{C6AEBB09-6056-45DD-9413-2B93C9901F5D}"/>
    <cellStyle name="Percent [1] 15 2" xfId="15440" xr:uid="{B690FB80-7B13-4A43-982C-A99DDB2E777C}"/>
    <cellStyle name="Percent [1] 15 3" xfId="18225" xr:uid="{B0861433-F88D-4AA3-9C95-65CFB8E02FC7}"/>
    <cellStyle name="Percent [1] 15 4" xfId="20856" xr:uid="{751D3844-149A-4020-B4A1-FF8990467834}"/>
    <cellStyle name="Percent [1] 15 5" xfId="23713" xr:uid="{4A0692F5-95D5-4FCA-937C-1702281C4F14}"/>
    <cellStyle name="Percent [1] 15 6" xfId="26256" xr:uid="{78052D2F-C9F2-4BF4-815F-72D5F2E16115}"/>
    <cellStyle name="Percent [1] 15 7" xfId="28852" xr:uid="{DD1AD9A3-0228-4FB8-ADBD-0489052F44D0}"/>
    <cellStyle name="Percent [1] 15 8" xfId="31490" xr:uid="{D9C16208-ED8C-4152-911E-91595CC60FF8}"/>
    <cellStyle name="Percent [1] 15 9" xfId="33889" xr:uid="{E1B2E924-1469-48FC-B7A4-E1F75CBFDA9A}"/>
    <cellStyle name="Percent [1] 16" xfId="12449" xr:uid="{019FC4E0-F279-4A10-8677-965704765BE1}"/>
    <cellStyle name="Percent [1] 16 10" xfId="36314" xr:uid="{CD48E293-4F15-4FEA-B76D-8E938666F0C9}"/>
    <cellStyle name="Percent [1] 16 11" xfId="38799" xr:uid="{16C42726-49D1-47A5-AAA2-71BF8F3012B2}"/>
    <cellStyle name="Percent [1] 16 12" xfId="41395" xr:uid="{2C153A63-C2D3-4454-85FE-CD5266926588}"/>
    <cellStyle name="Percent [1] 16 2" xfId="15481" xr:uid="{FE4B7C3B-E2E6-4622-A9DE-EB75EEE83EC1}"/>
    <cellStyle name="Percent [1] 16 3" xfId="18266" xr:uid="{B14C4A48-FE43-44C2-AD33-C900EF03D69D}"/>
    <cellStyle name="Percent [1] 16 4" xfId="20897" xr:uid="{A7320E42-CBBA-4B2D-AB4C-6C8DC5907CAF}"/>
    <cellStyle name="Percent [1] 16 5" xfId="23754" xr:uid="{922C9878-FC1A-4027-AEBA-D3F341E41492}"/>
    <cellStyle name="Percent [1] 16 6" xfId="26297" xr:uid="{F2C59082-6B1E-463E-B3D2-A726F1DD1465}"/>
    <cellStyle name="Percent [1] 16 7" xfId="28893" xr:uid="{99919A63-A221-4FE1-92AD-C5028F2083C6}"/>
    <cellStyle name="Percent [1] 16 8" xfId="31524" xr:uid="{2B8F987A-71ED-4723-82FE-688314872E32}"/>
    <cellStyle name="Percent [1] 16 9" xfId="33923" xr:uid="{84ACAB79-EF70-4D7F-B269-48E3B71A9264}"/>
    <cellStyle name="Percent [1] 17" xfId="12410" xr:uid="{F2000482-8E3C-48A7-8844-DE0DE6C425E3}"/>
    <cellStyle name="Percent [1] 17 10" xfId="36282" xr:uid="{0E199D5A-5410-412D-AF73-4C4CC82399B7}"/>
    <cellStyle name="Percent [1] 17 11" xfId="38762" xr:uid="{8265E484-2B83-479B-84C8-7AB3746DD076}"/>
    <cellStyle name="Percent [1] 17 12" xfId="41358" xr:uid="{6A3EB761-166C-4747-BB94-3011B723A6AE}"/>
    <cellStyle name="Percent [1] 17 2" xfId="15442" xr:uid="{7663EF30-DA91-49DC-8FB9-9BD32863E53F}"/>
    <cellStyle name="Percent [1] 17 3" xfId="18227" xr:uid="{9A286829-3452-4640-B6AC-6069A82D25DE}"/>
    <cellStyle name="Percent [1] 17 4" xfId="20858" xr:uid="{33BF7D44-4EAD-4C95-9C0A-FD7813CC18A7}"/>
    <cellStyle name="Percent [1] 17 5" xfId="23715" xr:uid="{DCC2738E-F690-46E7-8DA3-E8A1B8DBB04C}"/>
    <cellStyle name="Percent [1] 17 6" xfId="26258" xr:uid="{66B961CE-BE9C-405C-B1D4-6DB32140F8E0}"/>
    <cellStyle name="Percent [1] 17 7" xfId="28854" xr:uid="{87E7C374-952A-41B2-AC54-9E441D96BD56}"/>
    <cellStyle name="Percent [1] 17 8" xfId="31492" xr:uid="{DE3B1A0A-C94C-4EA1-9CCF-DDEF974A2CAE}"/>
    <cellStyle name="Percent [1] 17 9" xfId="33891" xr:uid="{D7FC8C17-5B7F-40C5-B9AB-1B048DE91301}"/>
    <cellStyle name="Percent [1] 18" xfId="12413" xr:uid="{816A6CD4-7B84-45C6-9D1C-621CBDE34D45}"/>
    <cellStyle name="Percent [1] 18 10" xfId="36285" xr:uid="{BFCDA037-8BA3-4349-8546-38C4BEDCC716}"/>
    <cellStyle name="Percent [1] 18 11" xfId="38765" xr:uid="{A01E0940-F532-4294-A50E-4049CAEEC889}"/>
    <cellStyle name="Percent [1] 18 12" xfId="41361" xr:uid="{A9FCA819-7755-40D5-89B3-79523CC9195E}"/>
    <cellStyle name="Percent [1] 18 2" xfId="15445" xr:uid="{1F2D5F43-41E9-4FCB-8016-99F72AC6F457}"/>
    <cellStyle name="Percent [1] 18 3" xfId="18230" xr:uid="{BFC1552B-E31C-45E0-A9B7-25CF531C00CE}"/>
    <cellStyle name="Percent [1] 18 4" xfId="20861" xr:uid="{3C162EC9-4099-4F8A-B66E-5D0AA2FBEEEF}"/>
    <cellStyle name="Percent [1] 18 5" xfId="23718" xr:uid="{26AAE452-4E24-4755-B2F3-F5F8991A9700}"/>
    <cellStyle name="Percent [1] 18 6" xfId="26261" xr:uid="{FB5C3C07-7253-4F5D-956C-CACA7DDA63E7}"/>
    <cellStyle name="Percent [1] 18 7" xfId="28857" xr:uid="{50C70230-2476-42FC-B877-585A48ED9FB5}"/>
    <cellStyle name="Percent [1] 18 8" xfId="31495" xr:uid="{52FFAC61-7E1A-44B4-9012-3564EC218F4E}"/>
    <cellStyle name="Percent [1] 18 9" xfId="33894" xr:uid="{CA990061-BC0D-4E49-9622-CD10196B3E70}"/>
    <cellStyle name="Percent [1] 19" xfId="12416" xr:uid="{D2C0C23B-FED5-4AC4-906D-A21FFE2C489C}"/>
    <cellStyle name="Percent [1] 19 10" xfId="36288" xr:uid="{C12F9530-2646-4A13-B8EA-6608EAFF1C75}"/>
    <cellStyle name="Percent [1] 19 11" xfId="38768" xr:uid="{84CE1861-C212-4AFD-BA0C-63288851577A}"/>
    <cellStyle name="Percent [1] 19 12" xfId="41364" xr:uid="{9309B8C1-DEF8-477C-A031-D49AAD18575B}"/>
    <cellStyle name="Percent [1] 19 2" xfId="15448" xr:uid="{4DFA211C-E747-48DA-9BA3-E4443A408B9F}"/>
    <cellStyle name="Percent [1] 19 3" xfId="18233" xr:uid="{CF9ED9DB-8D84-4760-AF7B-B35926EA80B9}"/>
    <cellStyle name="Percent [1] 19 4" xfId="20864" xr:uid="{271D08EF-D4F2-47EE-B96B-1AB514FB2B77}"/>
    <cellStyle name="Percent [1] 19 5" xfId="23721" xr:uid="{8C45DF35-BA48-49BF-BB33-E7368736ACBD}"/>
    <cellStyle name="Percent [1] 19 6" xfId="26264" xr:uid="{308DBBFF-47F0-48EF-804A-03C06CD8A122}"/>
    <cellStyle name="Percent [1] 19 7" xfId="28860" xr:uid="{481C40EC-AAF6-47CE-A006-11DE3614E08E}"/>
    <cellStyle name="Percent [1] 19 8" xfId="31498" xr:uid="{F9846CC9-0D52-4DAA-85C6-DBC952768861}"/>
    <cellStyle name="Percent [1] 19 9" xfId="33897" xr:uid="{27B3DBF7-18C5-4ABC-8FD5-E9F606C58EB9}"/>
    <cellStyle name="Percent [1] 2" xfId="11254" xr:uid="{6772DDFE-4E19-40CA-8828-1F0DA87FF820}"/>
    <cellStyle name="Percent [1] 2 2" xfId="14326" xr:uid="{53960923-4827-41E4-8F22-7DE6CF29FD2A}"/>
    <cellStyle name="Percent [1] 2 3" xfId="10425" xr:uid="{195B1713-B4EA-4EBE-83E6-9A71E86FDF32}"/>
    <cellStyle name="Percent [1] 2 4" xfId="9878" xr:uid="{BFA1EA2E-ECCA-4A60-86DB-6752122B8A4F}"/>
    <cellStyle name="Percent [1] 2 5" xfId="10397" xr:uid="{7F72AB44-BC6C-42C9-80AC-088D60BCE337}"/>
    <cellStyle name="Percent [1] 2 6" xfId="15639" xr:uid="{33A6C24D-A58D-474E-9D4B-271069610ABB}"/>
    <cellStyle name="Percent [1] 2 7" xfId="10936" xr:uid="{4A800CE9-FE63-45F8-86DE-7A2E009955BF}"/>
    <cellStyle name="Percent [1] 2 8" xfId="25993" xr:uid="{EEED8306-D875-4198-9F25-E9768BF2C654}"/>
    <cellStyle name="Percent [1] 20" xfId="12418" xr:uid="{5BB27F16-06A3-4F48-9729-F1431CADFFFE}"/>
    <cellStyle name="Percent [1] 20 10" xfId="36290" xr:uid="{7C2819F8-42CA-4465-822F-D95596B6FB00}"/>
    <cellStyle name="Percent [1] 20 11" xfId="38770" xr:uid="{C61B1E96-5796-4681-87F8-F5791BF0D770}"/>
    <cellStyle name="Percent [1] 20 12" xfId="41366" xr:uid="{8883E4E0-2B84-49E0-95E9-2D15D95696E2}"/>
    <cellStyle name="Percent [1] 20 2" xfId="15450" xr:uid="{87199B7D-27DF-4B84-8CB0-C3E173DD4512}"/>
    <cellStyle name="Percent [1] 20 3" xfId="18235" xr:uid="{E33FCBA3-84AB-4877-A662-6B2B8A6FB7B4}"/>
    <cellStyle name="Percent [1] 20 4" xfId="20866" xr:uid="{6FEECA9A-097D-4700-A2EA-9A0F808CFEDA}"/>
    <cellStyle name="Percent [1] 20 5" xfId="23723" xr:uid="{6F9769F3-252E-4472-ADFA-8A1E225841F6}"/>
    <cellStyle name="Percent [1] 20 6" xfId="26266" xr:uid="{520C615C-B862-462F-A328-D84607B213B7}"/>
    <cellStyle name="Percent [1] 20 7" xfId="28862" xr:uid="{23A3083B-5552-466C-9F61-52B599EA183B}"/>
    <cellStyle name="Percent [1] 20 8" xfId="31500" xr:uid="{858AEDCF-5F20-45C6-883D-59F473B7E251}"/>
    <cellStyle name="Percent [1] 20 9" xfId="33899" xr:uid="{0A30E8A5-DA5E-4B45-B692-273DC5770B57}"/>
    <cellStyle name="Percent [1] 21" xfId="12417" xr:uid="{B79D2E0D-6E27-4C35-B00D-B20921F3F500}"/>
    <cellStyle name="Percent [1] 21 10" xfId="36289" xr:uid="{736DD2DB-EADB-4CF2-B87A-6D7DB04F71AB}"/>
    <cellStyle name="Percent [1] 21 11" xfId="38769" xr:uid="{285A7E9A-77AE-4CFA-9BB1-A9D645C7E2D9}"/>
    <cellStyle name="Percent [1] 21 12" xfId="41365" xr:uid="{AE53B480-30E1-4ACD-8851-579E6B2B5C93}"/>
    <cellStyle name="Percent [1] 21 2" xfId="15449" xr:uid="{C68F206E-6EC3-488A-81AC-881A8402D474}"/>
    <cellStyle name="Percent [1] 21 3" xfId="18234" xr:uid="{8B5A0C89-A142-45F1-9B3D-AE27F11CA667}"/>
    <cellStyle name="Percent [1] 21 4" xfId="20865" xr:uid="{88A9B1BF-A3F1-4C28-A86F-217EFAADDFFF}"/>
    <cellStyle name="Percent [1] 21 5" xfId="23722" xr:uid="{1D114373-89A0-4ABE-AB75-D2C3D19ABF57}"/>
    <cellStyle name="Percent [1] 21 6" xfId="26265" xr:uid="{A92C5380-6491-4B39-B44A-DF612550EF13}"/>
    <cellStyle name="Percent [1] 21 7" xfId="28861" xr:uid="{5A3B94F4-633A-49C7-84E5-70ED0A6FAE1E}"/>
    <cellStyle name="Percent [1] 21 8" xfId="31499" xr:uid="{B2A477CF-4866-4ED8-8AA0-E7A2058DA508}"/>
    <cellStyle name="Percent [1] 21 9" xfId="33898" xr:uid="{CD663A1A-7827-4B71-A620-BAD9E035A663}"/>
    <cellStyle name="Percent [1] 22" xfId="12420" xr:uid="{D8C7033E-95DB-4DEC-8EAA-0ECBF3BCE76D}"/>
    <cellStyle name="Percent [1] 22 10" xfId="36292" xr:uid="{AACB14C1-8FFA-42D5-80F8-B2D0D534344E}"/>
    <cellStyle name="Percent [1] 22 11" xfId="38772" xr:uid="{FBF411C2-68D5-4876-ADC9-B9CDCDE7C857}"/>
    <cellStyle name="Percent [1] 22 12" xfId="41368" xr:uid="{0F006255-FB4C-4F88-B1A2-6375BCBD4B09}"/>
    <cellStyle name="Percent [1] 22 2" xfId="15452" xr:uid="{41AE7DC8-36FF-424A-9DA3-3262A24AE66D}"/>
    <cellStyle name="Percent [1] 22 3" xfId="18237" xr:uid="{0912390A-B9B4-44C1-A2B8-FB563DFF988D}"/>
    <cellStyle name="Percent [1] 22 4" xfId="20868" xr:uid="{FFCB68F1-0713-40CE-926A-75B4667C120E}"/>
    <cellStyle name="Percent [1] 22 5" xfId="23725" xr:uid="{75B9353A-89F4-414B-A79E-A6C2711F1363}"/>
    <cellStyle name="Percent [1] 22 6" xfId="26268" xr:uid="{DE0DD8DE-7684-431C-86A2-BAD738429E1D}"/>
    <cellStyle name="Percent [1] 22 7" xfId="28864" xr:uid="{E3EC5073-0DEB-4676-B71C-249EA797F05D}"/>
    <cellStyle name="Percent [1] 22 8" xfId="31502" xr:uid="{83B6FE4C-7A9E-4880-9892-BF80F580EAA9}"/>
    <cellStyle name="Percent [1] 22 9" xfId="33901" xr:uid="{BAA8B4F8-ECC3-4CAC-A233-FD2BE238E7B8}"/>
    <cellStyle name="Percent [1] 23" xfId="12423" xr:uid="{FB99CC71-A1E5-4995-8728-F02F827DCA39}"/>
    <cellStyle name="Percent [1] 23 10" xfId="36294" xr:uid="{4D35B2AA-C8F3-44B8-B21A-A581EF668313}"/>
    <cellStyle name="Percent [1] 23 11" xfId="38775" xr:uid="{0EBE2155-D6E0-4035-8618-C53B0AAC93E1}"/>
    <cellStyle name="Percent [1] 23 12" xfId="41371" xr:uid="{37E41B46-31EE-43BE-9F1E-9AFA48B6DDCA}"/>
    <cellStyle name="Percent [1] 23 2" xfId="15455" xr:uid="{EEA6A745-8A18-4BFB-B0C3-848A4CFB4275}"/>
    <cellStyle name="Percent [1] 23 3" xfId="18240" xr:uid="{3802D701-09F1-4ABE-B616-AF48B31A5F42}"/>
    <cellStyle name="Percent [1] 23 4" xfId="20871" xr:uid="{58E0D23C-7D9B-4416-951B-81B8ACAF63D1}"/>
    <cellStyle name="Percent [1] 23 5" xfId="23728" xr:uid="{BB5FE8A3-BD3A-40E6-AA1F-8B2A991991CC}"/>
    <cellStyle name="Percent [1] 23 6" xfId="26271" xr:uid="{E2383B8E-C1CD-44AC-9545-227774723D0F}"/>
    <cellStyle name="Percent [1] 23 7" xfId="28867" xr:uid="{A2FD3391-4DB9-40E9-A84F-E79A0C4B47A2}"/>
    <cellStyle name="Percent [1] 23 8" xfId="31504" xr:uid="{3EA04B9D-579F-4743-8704-61F793302C05}"/>
    <cellStyle name="Percent [1] 23 9" xfId="33903" xr:uid="{684E79F7-C9EA-4A6C-B53C-51BE0AC76FD0}"/>
    <cellStyle name="Percent [1] 24" xfId="12424" xr:uid="{EC5141BE-8EA7-49DD-97E3-56D85A39D0CD}"/>
    <cellStyle name="Percent [1] 24 10" xfId="36295" xr:uid="{B7AEF07F-CDDD-4212-AF5C-46EA66C0386F}"/>
    <cellStyle name="Percent [1] 24 11" xfId="38776" xr:uid="{047C50AA-0A48-4DA1-A451-CAE00C473AFD}"/>
    <cellStyle name="Percent [1] 24 12" xfId="41372" xr:uid="{A8FD9D05-AB3F-4C7C-9B37-673DECBCEF05}"/>
    <cellStyle name="Percent [1] 24 2" xfId="15456" xr:uid="{940976E9-40F1-4D38-B2CF-304A056C2442}"/>
    <cellStyle name="Percent [1] 24 3" xfId="18241" xr:uid="{A74C179C-97A0-461D-B203-0912728836F5}"/>
    <cellStyle name="Percent [1] 24 4" xfId="20872" xr:uid="{6FDF3EB0-B407-4005-BAA9-781B0728975F}"/>
    <cellStyle name="Percent [1] 24 5" xfId="23729" xr:uid="{3CC41225-C62E-4245-8B58-8EBD46807608}"/>
    <cellStyle name="Percent [1] 24 6" xfId="26272" xr:uid="{CBC9AAF4-105B-4359-A204-EE67368F4BA3}"/>
    <cellStyle name="Percent [1] 24 7" xfId="28868" xr:uid="{EA89939B-BF00-4687-A272-BA5AADB0CEEF}"/>
    <cellStyle name="Percent [1] 24 8" xfId="31505" xr:uid="{6DB2F59F-A55D-483A-869A-7106E0851062}"/>
    <cellStyle name="Percent [1] 24 9" xfId="33904" xr:uid="{D4CA16ED-D3D6-4418-A5A0-E163D135E133}"/>
    <cellStyle name="Percent [1] 25" xfId="12428" xr:uid="{5D1315EB-8EF2-4B71-A209-CA9CFB48195A}"/>
    <cellStyle name="Percent [1] 25 10" xfId="36298" xr:uid="{2AAC511F-536A-4DDE-8EA9-925C34ACDA85}"/>
    <cellStyle name="Percent [1] 25 11" xfId="38780" xr:uid="{256510BF-5E61-4B5F-B902-3A35F6DD0D06}"/>
    <cellStyle name="Percent [1] 25 12" xfId="41376" xr:uid="{12F51209-D0B1-42F3-A8DE-2DC55827FD06}"/>
    <cellStyle name="Percent [1] 25 2" xfId="15460" xr:uid="{32D3F5D8-2BC7-46AC-8D05-2FF81FF2DD6E}"/>
    <cellStyle name="Percent [1] 25 3" xfId="18245" xr:uid="{B18CFF79-C141-4654-9D60-E04D9FF1E6AA}"/>
    <cellStyle name="Percent [1] 25 4" xfId="20876" xr:uid="{D17EF868-A710-464E-A0EF-B2E9BB6A0C16}"/>
    <cellStyle name="Percent [1] 25 5" xfId="23733" xr:uid="{BBF8046A-0CFC-480C-95AF-DF009D0C691F}"/>
    <cellStyle name="Percent [1] 25 6" xfId="26276" xr:uid="{CCD35CD9-687B-48CF-B18C-024C9591A7C7}"/>
    <cellStyle name="Percent [1] 25 7" xfId="28872" xr:uid="{82BA0167-A1BF-4102-9F4F-7CD45423C2C4}"/>
    <cellStyle name="Percent [1] 25 8" xfId="31508" xr:uid="{4EFEE2AE-0175-4724-A841-2C7D9BC371B9}"/>
    <cellStyle name="Percent [1] 25 9" xfId="33907" xr:uid="{9D85E676-F1C8-4E7E-9471-0587C71B37AD}"/>
    <cellStyle name="Percent [1] 26" xfId="12427" xr:uid="{79EA32FA-C81C-4A5C-A70B-BD21975E7418}"/>
    <cellStyle name="Percent [1] 26 10" xfId="36297" xr:uid="{EE15BA22-B692-4684-A617-84361C8AF146}"/>
    <cellStyle name="Percent [1] 26 11" xfId="38779" xr:uid="{4A85A47E-C9C0-460B-BD58-D82CE6108D1D}"/>
    <cellStyle name="Percent [1] 26 12" xfId="41375" xr:uid="{3E4C0CDE-9EE1-491E-83EA-C76577342FCC}"/>
    <cellStyle name="Percent [1] 26 2" xfId="15459" xr:uid="{4743A2CD-BE20-4DB0-AD46-505404F5BA8A}"/>
    <cellStyle name="Percent [1] 26 3" xfId="18244" xr:uid="{946EE498-A457-4229-B38D-BB8161C5D3C2}"/>
    <cellStyle name="Percent [1] 26 4" xfId="20875" xr:uid="{7C3E1689-EA57-4B51-BC42-73C12B8A8A92}"/>
    <cellStyle name="Percent [1] 26 5" xfId="23732" xr:uid="{B2CB07E3-DCC3-4641-89C2-8ABD0010FFC1}"/>
    <cellStyle name="Percent [1] 26 6" xfId="26275" xr:uid="{ECA45BE3-11FD-47CF-AB8A-B9E2BC6F1B59}"/>
    <cellStyle name="Percent [1] 26 7" xfId="28871" xr:uid="{60F06DB7-47CD-4709-B1DF-F2357D90F5E0}"/>
    <cellStyle name="Percent [1] 26 8" xfId="31507" xr:uid="{1C34F8EA-584B-4741-B2B3-BE5AF4FE456B}"/>
    <cellStyle name="Percent [1] 26 9" xfId="33906" xr:uid="{39C20367-63CA-4F79-AD15-F706C70214E4}"/>
    <cellStyle name="Percent [1] 27" xfId="12429" xr:uid="{D4F81D70-0F36-4DC6-A156-45DC5C798C01}"/>
    <cellStyle name="Percent [1] 27 10" xfId="36299" xr:uid="{76A89973-0220-4702-A1F9-2C7D2586CF8E}"/>
    <cellStyle name="Percent [1] 27 11" xfId="38781" xr:uid="{162A000A-3080-49BC-8DDB-FD95FA5F211F}"/>
    <cellStyle name="Percent [1] 27 12" xfId="41377" xr:uid="{46A1625D-AA61-4403-AB16-3F928595D5D7}"/>
    <cellStyle name="Percent [1] 27 2" xfId="15461" xr:uid="{4125CC53-7439-441E-8461-F302BF114098}"/>
    <cellStyle name="Percent [1] 27 3" xfId="18246" xr:uid="{BFEAB550-221F-4E45-B799-AB1495E19E72}"/>
    <cellStyle name="Percent [1] 27 4" xfId="20877" xr:uid="{F6E4D656-341A-44BA-AF1A-63A0F1C45F1B}"/>
    <cellStyle name="Percent [1] 27 5" xfId="23734" xr:uid="{0E4DCD18-334E-4B39-86E2-8DA32E239312}"/>
    <cellStyle name="Percent [1] 27 6" xfId="26277" xr:uid="{B3078E4E-B879-49C9-86E3-82201C1923EF}"/>
    <cellStyle name="Percent [1] 27 7" xfId="28873" xr:uid="{F929F6B3-E3A6-4B15-A08B-BA1131F6B28F}"/>
    <cellStyle name="Percent [1] 27 8" xfId="31509" xr:uid="{4A965575-0035-4ED4-BF81-F3B194D07F54}"/>
    <cellStyle name="Percent [1] 27 9" xfId="33908" xr:uid="{A20266C3-8BE4-4B88-B80F-D8321310C686}"/>
    <cellStyle name="Percent [1] 28" xfId="12434" xr:uid="{B9894F50-AB7C-450C-9ACF-1FB8956ABF7A}"/>
    <cellStyle name="Percent [1] 28 10" xfId="36304" xr:uid="{67C80AA6-2E1B-465C-BF62-019C2EAAB3D0}"/>
    <cellStyle name="Percent [1] 28 11" xfId="38786" xr:uid="{656C6139-82D9-4FB4-AD84-651ECD608F23}"/>
    <cellStyle name="Percent [1] 28 12" xfId="41382" xr:uid="{7B80AA88-E3D9-46C6-B3D0-55B9ACCE7B43}"/>
    <cellStyle name="Percent [1] 28 2" xfId="15466" xr:uid="{2D8447FE-7C2B-46CB-8D73-4240F8212C5F}"/>
    <cellStyle name="Percent [1] 28 3" xfId="18251" xr:uid="{AFBDDD22-E1D6-474D-9C52-0DB943530B0E}"/>
    <cellStyle name="Percent [1] 28 4" xfId="20882" xr:uid="{D3699C04-D6E1-44A6-8975-79EC648DEB26}"/>
    <cellStyle name="Percent [1] 28 5" xfId="23739" xr:uid="{F1742B58-E20B-46C4-9206-EE56ECA07A61}"/>
    <cellStyle name="Percent [1] 28 6" xfId="26282" xr:uid="{60394DCD-2FC3-4ABF-846C-FE713E8CE7CA}"/>
    <cellStyle name="Percent [1] 28 7" xfId="28878" xr:uid="{2D98E4D9-0B16-4FE9-B89D-13D4092111CD}"/>
    <cellStyle name="Percent [1] 28 8" xfId="31514" xr:uid="{AF42EEFC-C251-4E04-B515-03069419E82D}"/>
    <cellStyle name="Percent [1] 28 9" xfId="33913" xr:uid="{98B4E911-8119-49C0-8D2F-CBEC5BA645D9}"/>
    <cellStyle name="Percent [1] 29" xfId="12430" xr:uid="{CCB62DE4-F9D7-4A28-95F7-62531D262FBB}"/>
    <cellStyle name="Percent [1] 29 10" xfId="36300" xr:uid="{33B2FEC2-E9DA-4AF8-BF50-B952E3C2C6CA}"/>
    <cellStyle name="Percent [1] 29 11" xfId="38782" xr:uid="{8E882CB9-3A1D-42CC-9222-C9C8A57FECFA}"/>
    <cellStyle name="Percent [1] 29 12" xfId="41378" xr:uid="{84201388-F3A3-4E7B-A03E-FE2365B68F28}"/>
    <cellStyle name="Percent [1] 29 2" xfId="15462" xr:uid="{BA8CEB9E-42B7-47CF-B2AA-12F3C85976AA}"/>
    <cellStyle name="Percent [1] 29 3" xfId="18247" xr:uid="{3FD6C0E8-DFAA-4BD2-8E06-8F5871F07CB7}"/>
    <cellStyle name="Percent [1] 29 4" xfId="20878" xr:uid="{6A473715-C3B2-431C-890C-D7C62C3095B1}"/>
    <cellStyle name="Percent [1] 29 5" xfId="23735" xr:uid="{36DC7980-B376-4223-AE88-ED55E2123DD3}"/>
    <cellStyle name="Percent [1] 29 6" xfId="26278" xr:uid="{D7373865-2B5E-4D7A-9D12-9DE22BF7D456}"/>
    <cellStyle name="Percent [1] 29 7" xfId="28874" xr:uid="{6519823D-7ECF-49DE-A9B6-2D3EFA1C32AF}"/>
    <cellStyle name="Percent [1] 29 8" xfId="31510" xr:uid="{D1824364-237B-4E0A-85F7-73484D5312AA}"/>
    <cellStyle name="Percent [1] 29 9" xfId="33909" xr:uid="{32050B24-C4EB-4314-BE7B-5306141CA407}"/>
    <cellStyle name="Percent [1] 3" xfId="11353" xr:uid="{E37B4A5D-EC79-4FBE-B06F-AD0D0ADB8967}"/>
    <cellStyle name="Percent [1] 3 2" xfId="14425" xr:uid="{563BDB12-5AE8-4E26-A207-F2A544C1BFC7}"/>
    <cellStyle name="Percent [1] 3 3" xfId="10522" xr:uid="{869B07E6-C3AE-4BA2-B578-F83911FAFAB8}"/>
    <cellStyle name="Percent [1] 3 4" xfId="9973" xr:uid="{1EF68E90-A086-46DD-A2DC-A18CF4B46B0D}"/>
    <cellStyle name="Percent [1] 3 5" xfId="10826" xr:uid="{F798F130-4755-4AA8-8CAD-7172D006AB86}"/>
    <cellStyle name="Percent [1] 3 6" xfId="16067" xr:uid="{9D1E6092-8D2C-4280-A973-121DAD3B3D44}"/>
    <cellStyle name="Percent [1] 3 7" xfId="18062" xr:uid="{5B28403F-C326-4567-B0E4-EB35B9C9D722}"/>
    <cellStyle name="Percent [1] 3 8" xfId="26568" xr:uid="{BB319662-4EDA-4460-A73C-DAEB72C0D3BE}"/>
    <cellStyle name="Percent [1] 30" xfId="12437" xr:uid="{DA23CA27-A55E-4FFA-9720-1DFE6493A35E}"/>
    <cellStyle name="Percent [1] 30 10" xfId="36305" xr:uid="{2FC0572B-7713-4F3C-967F-0D98EAA95937}"/>
    <cellStyle name="Percent [1] 30 11" xfId="38787" xr:uid="{A2DA36D4-709E-4653-BB32-AD3D740D3780}"/>
    <cellStyle name="Percent [1] 30 12" xfId="41383" xr:uid="{9E962263-95D1-49D9-97BC-29BB3B27175C}"/>
    <cellStyle name="Percent [1] 30 2" xfId="15469" xr:uid="{6DE2BA67-A6DD-45FE-8222-FDEC86FC7522}"/>
    <cellStyle name="Percent [1] 30 3" xfId="18254" xr:uid="{0F0C3962-40AE-4751-837E-92BB2047343A}"/>
    <cellStyle name="Percent [1] 30 4" xfId="20885" xr:uid="{2C6B0288-8EB6-494C-A49D-41CE851450C0}"/>
    <cellStyle name="Percent [1] 30 5" xfId="23742" xr:uid="{95A96D45-C8D2-4228-8A1C-C46F924B1048}"/>
    <cellStyle name="Percent [1] 30 6" xfId="26285" xr:uid="{7E579376-CD72-4E18-B7F7-2C58BABF8077}"/>
    <cellStyle name="Percent [1] 30 7" xfId="28881" xr:uid="{7A88F501-78DA-48A8-B449-3D65A78E7DC6}"/>
    <cellStyle name="Percent [1] 30 8" xfId="31515" xr:uid="{17BB0D3A-2163-46B2-A0F7-C8E592A4AB7F}"/>
    <cellStyle name="Percent [1] 30 9" xfId="33914" xr:uid="{4D6BA421-46EB-4B2D-B86C-F58A4039EB65}"/>
    <cellStyle name="Percent [1] 31" xfId="12441" xr:uid="{F86F5A13-08BB-4173-BAB8-8A925EA650D0}"/>
    <cellStyle name="Percent [1] 31 10" xfId="36308" xr:uid="{F556C19D-CADB-4D2A-87A8-868C53C6FE7D}"/>
    <cellStyle name="Percent [1] 31 11" xfId="38791" xr:uid="{701336D0-CFDD-4F34-8F4F-230EBC737DFA}"/>
    <cellStyle name="Percent [1] 31 12" xfId="41387" xr:uid="{CE00BE0E-9EB7-4ED5-AF69-E1FDBF791C7E}"/>
    <cellStyle name="Percent [1] 31 2" xfId="15473" xr:uid="{EC3DF923-12E6-48C7-912D-10B42E85971B}"/>
    <cellStyle name="Percent [1] 31 3" xfId="18258" xr:uid="{A135E77F-1713-4AEA-B245-CB0B5FB6E4C3}"/>
    <cellStyle name="Percent [1] 31 4" xfId="20889" xr:uid="{109ADABB-B7C8-4303-A03A-B9916C245DA6}"/>
    <cellStyle name="Percent [1] 31 5" xfId="23746" xr:uid="{EDAA12AB-17A9-4932-A051-6933F9C2F877}"/>
    <cellStyle name="Percent [1] 31 6" xfId="26289" xr:uid="{A3FAB3DA-F630-4699-916F-48E63B112249}"/>
    <cellStyle name="Percent [1] 31 7" xfId="28885" xr:uid="{D65D26F7-EC83-45B0-863C-FB56067D03B8}"/>
    <cellStyle name="Percent [1] 31 8" xfId="31518" xr:uid="{4471218B-DCBF-4C05-99AA-CC1C8A9B1853}"/>
    <cellStyle name="Percent [1] 31 9" xfId="33917" xr:uid="{FA2DCA6A-4EB5-4956-B8FF-AF71CD4E423C}"/>
    <cellStyle name="Percent [1] 32" xfId="12445" xr:uid="{1749CEB1-91E6-46C7-8A78-2F3B7C8C1D47}"/>
    <cellStyle name="Percent [1] 32 10" xfId="36310" xr:uid="{5BE892DF-6394-4202-8220-417EDCB4D1FF}"/>
    <cellStyle name="Percent [1] 32 11" xfId="38795" xr:uid="{140577F6-B28A-4FC0-B57E-56DD40642A5A}"/>
    <cellStyle name="Percent [1] 32 12" xfId="41391" xr:uid="{7645E8C0-3999-461B-A293-BA1F96B377D0}"/>
    <cellStyle name="Percent [1] 32 2" xfId="15477" xr:uid="{B4CF82B6-39E8-4795-B151-2A9EE10C07B1}"/>
    <cellStyle name="Percent [1] 32 3" xfId="18262" xr:uid="{6C13F085-C55F-446B-913B-B1710996F768}"/>
    <cellStyle name="Percent [1] 32 4" xfId="20893" xr:uid="{7E7CDCF5-95D8-449D-A901-1DB2AFF53334}"/>
    <cellStyle name="Percent [1] 32 5" xfId="23750" xr:uid="{4A1E9091-7F34-4489-BF32-93E67FC13CAE}"/>
    <cellStyle name="Percent [1] 32 6" xfId="26293" xr:uid="{880DF211-B7E8-4B4C-B3B1-FDEAECDF81CD}"/>
    <cellStyle name="Percent [1] 32 7" xfId="28889" xr:uid="{AC4AFBCC-3B75-4E71-947B-224BCACFEA0A}"/>
    <cellStyle name="Percent [1] 32 8" xfId="31520" xr:uid="{2340F808-3653-4676-B2CD-D03837073EAD}"/>
    <cellStyle name="Percent [1] 32 9" xfId="33919" xr:uid="{1CE9D25D-BA21-4B65-BE13-04CBDCC2F02D}"/>
    <cellStyle name="Percent [1] 33" xfId="12443" xr:uid="{BC0C2EC0-FCA6-47FB-9B6D-8D83B1DBFE68}"/>
    <cellStyle name="Percent [1] 33 10" xfId="36309" xr:uid="{ED6D9A8E-2AA0-4CEE-9C13-CC133F33BB4D}"/>
    <cellStyle name="Percent [1] 33 11" xfId="38793" xr:uid="{5AF6009E-DF09-4043-BC61-112857D6CA10}"/>
    <cellStyle name="Percent [1] 33 12" xfId="41389" xr:uid="{41F2253B-79C4-41C6-818E-6CF8EEEC30C9}"/>
    <cellStyle name="Percent [1] 33 2" xfId="15475" xr:uid="{40CFAC5D-7418-4037-95EA-64CF8AE6566C}"/>
    <cellStyle name="Percent [1] 33 3" xfId="18260" xr:uid="{87C47EB1-F32D-481E-BCE8-00D640672C81}"/>
    <cellStyle name="Percent [1] 33 4" xfId="20891" xr:uid="{5FE16175-B792-4953-A90D-B359AA153534}"/>
    <cellStyle name="Percent [1] 33 5" xfId="23748" xr:uid="{60119721-10BD-41BB-8A86-B623BCFF85C9}"/>
    <cellStyle name="Percent [1] 33 6" xfId="26291" xr:uid="{C1FB23F2-EA3B-44A0-9647-0EEA2EF3FBC8}"/>
    <cellStyle name="Percent [1] 33 7" xfId="28887" xr:uid="{5696037D-24D4-4B17-8697-25BC7E2A8899}"/>
    <cellStyle name="Percent [1] 33 8" xfId="31519" xr:uid="{E40E76FB-41AD-4327-AD74-14E57F47823F}"/>
    <cellStyle name="Percent [1] 33 9" xfId="33918" xr:uid="{02654056-758D-4BD7-AE1C-955F2E3AB7BF}"/>
    <cellStyle name="Percent [1] 34" xfId="12446" xr:uid="{B96C4C0E-C722-4E47-A008-CBD38C2299D2}"/>
    <cellStyle name="Percent [1] 34 10" xfId="36311" xr:uid="{11C46A4D-E3A7-43AC-AB6C-C64AAF028DCA}"/>
    <cellStyle name="Percent [1] 34 11" xfId="38796" xr:uid="{42756C95-5A80-4408-A00B-691218BF22C8}"/>
    <cellStyle name="Percent [1] 34 12" xfId="41392" xr:uid="{061A23AC-BF08-4D2E-B7BC-FC669C70B7C4}"/>
    <cellStyle name="Percent [1] 34 2" xfId="15478" xr:uid="{BD845F3D-3222-4AEC-8D7A-4032D3667724}"/>
    <cellStyle name="Percent [1] 34 3" xfId="18263" xr:uid="{BA16943D-B500-4775-9A66-FC8136C94A65}"/>
    <cellStyle name="Percent [1] 34 4" xfId="20894" xr:uid="{A5D68388-69B1-4DA2-9EAD-60D2CCA9923C}"/>
    <cellStyle name="Percent [1] 34 5" xfId="23751" xr:uid="{6E5624E4-045A-4B1E-9041-AEDE8D80C45C}"/>
    <cellStyle name="Percent [1] 34 6" xfId="26294" xr:uid="{45A78FC5-BFE0-4D80-AAE9-46F5F53B30D0}"/>
    <cellStyle name="Percent [1] 34 7" xfId="28890" xr:uid="{AD15DC81-EC81-46AB-A5F0-883518248E02}"/>
    <cellStyle name="Percent [1] 34 8" xfId="31521" xr:uid="{C565C938-C2A1-49AD-9B86-95035D556AB2}"/>
    <cellStyle name="Percent [1] 34 9" xfId="33920" xr:uid="{66EC94C2-FFD2-4029-B194-B14E0675722D}"/>
    <cellStyle name="Percent [1] 35" xfId="14226" xr:uid="{9EB70DDC-C450-405E-B835-792AAB414AD1}"/>
    <cellStyle name="Percent [1] 35 10" xfId="37949" xr:uid="{F589C96B-1229-4D21-850F-4D65176B8C6D}"/>
    <cellStyle name="Percent [1] 35 11" xfId="40441" xr:uid="{F335F143-4C3B-4E7B-A72C-DD3E97472E72}"/>
    <cellStyle name="Percent [1] 35 12" xfId="43089" xr:uid="{F9BC877B-6F7B-47AF-9F4A-04CE69AFDE37}"/>
    <cellStyle name="Percent [1] 35 2" xfId="17247" xr:uid="{8FB914AA-7AD9-4FF6-AF0D-8FEFE6CAE84E}"/>
    <cellStyle name="Percent [1] 35 3" xfId="19987" xr:uid="{A2B6D620-F8AA-4D37-ADAD-45AAF1AF1AC3}"/>
    <cellStyle name="Percent [1] 35 4" xfId="22661" xr:uid="{4ADD081D-35D3-49D1-B27D-F51F3615D220}"/>
    <cellStyle name="Percent [1] 35 5" xfId="25484" xr:uid="{B2E28B21-9F81-4FDB-95A6-42DB9A7E7D37}"/>
    <cellStyle name="Percent [1] 35 6" xfId="28052" xr:uid="{B2745D16-7732-4402-8610-5554EB5E4744}"/>
    <cellStyle name="Percent [1] 35 7" xfId="30599" xr:uid="{741F757A-7E3F-4042-9067-CBB106BE0712}"/>
    <cellStyle name="Percent [1] 35 8" xfId="33113" xr:uid="{AC1EEC38-75C0-4F77-A707-61C8769432E1}"/>
    <cellStyle name="Percent [1] 35 9" xfId="35512" xr:uid="{D428320C-D088-4FB4-97DF-AC19AAAA5E12}"/>
    <cellStyle name="Percent [1] 36" xfId="9860" xr:uid="{75ACED82-1AF3-4C79-A1BD-09E377B4675A}"/>
    <cellStyle name="Percent [1] 37" xfId="9807" xr:uid="{C27C7BAE-6AB2-42CB-B6BF-D2EF8474CC26}"/>
    <cellStyle name="Percent [1] 38" xfId="9808" xr:uid="{5EC6D3D8-3F5C-4127-98D6-F7EEC659BC14}"/>
    <cellStyle name="Percent [1] 39" xfId="9810" xr:uid="{F5ADD834-807F-4A48-8186-F04B18CB49B8}"/>
    <cellStyle name="Percent [1] 4" xfId="11400" xr:uid="{860635A2-BA10-46A5-82A7-1BE60BDAEBA0}"/>
    <cellStyle name="Percent [1] 4 10" xfId="14553" xr:uid="{F5D18170-077A-430A-A707-3837B6CAA56C}"/>
    <cellStyle name="Percent [1] 4 11" xfId="23730" xr:uid="{88117CCA-5711-43E8-BBFD-16BACAB229CD}"/>
    <cellStyle name="Percent [1] 4 12" xfId="26664" xr:uid="{0E8392E2-2B2F-4871-A0EF-412C77799346}"/>
    <cellStyle name="Percent [1] 4 2" xfId="14472" xr:uid="{02F0DBC6-3716-4BB3-83D0-3926F2FFABC7}"/>
    <cellStyle name="Percent [1] 4 3" xfId="10567" xr:uid="{05077001-9349-489C-8708-7A5F646A243B}"/>
    <cellStyle name="Percent [1] 4 4" xfId="10017" xr:uid="{D6CAD510-7668-4B77-B482-BCDD31F4F5E4}"/>
    <cellStyle name="Percent [1] 4 5" xfId="22737" xr:uid="{00A4BAF0-18B7-4685-87CD-0C3F8C2B934A}"/>
    <cellStyle name="Percent [1] 4 6" xfId="10866" xr:uid="{0E999131-3F43-4E90-856B-4FCF39BE2D4E}"/>
    <cellStyle name="Percent [1] 4 7" xfId="10329" xr:uid="{9D9AAB69-1584-44C2-9C70-82C49590E0D6}"/>
    <cellStyle name="Percent [1] 4 8" xfId="17379" xr:uid="{BCE9FC9E-2C14-4E8D-9B2D-6BBA53335375}"/>
    <cellStyle name="Percent [1] 4 9" xfId="18384" xr:uid="{18E1594A-0BD4-4A88-87E1-FB918466390D}"/>
    <cellStyle name="Percent [1] 5" xfId="11354" xr:uid="{CE8E1B5B-B45E-420D-A8E8-E40B4D2E0980}"/>
    <cellStyle name="Percent [1] 5 10" xfId="11235" xr:uid="{C2414D40-FBD5-4EDC-9088-1D65F6E74E68}"/>
    <cellStyle name="Percent [1] 5 11" xfId="23412" xr:uid="{D3693A15-A86A-44E4-806D-DF170C1FA545}"/>
    <cellStyle name="Percent [1] 5 12" xfId="26569" xr:uid="{388938D2-69AC-4C8B-B37E-90B283A3C138}"/>
    <cellStyle name="Percent [1] 5 2" xfId="14426" xr:uid="{C00EAEAF-68C6-491F-9941-CF4D35D67E52}"/>
    <cellStyle name="Percent [1] 5 3" xfId="10523" xr:uid="{0A6D4A89-8501-41AA-B499-4144655AC2DA}"/>
    <cellStyle name="Percent [1] 5 4" xfId="9974" xr:uid="{59D32DF5-A95B-47ED-8EB3-CFE7B06EA17F}"/>
    <cellStyle name="Percent [1] 5 5" xfId="10767" xr:uid="{0DCF47C2-42CB-4701-8E12-59C39E6D32CF}"/>
    <cellStyle name="Percent [1] 5 6" xfId="10827" xr:uid="{39E0BA03-8210-4EE7-97D4-988AE43E5E18}"/>
    <cellStyle name="Percent [1] 5 7" xfId="10286" xr:uid="{5CDD820E-7D0E-4977-81F6-F41C7FC683DA}"/>
    <cellStyle name="Percent [1] 5 8" xfId="16074" xr:uid="{8C2C8CA9-2883-4FB6-8A52-DB8F708A9C96}"/>
    <cellStyle name="Percent [1] 5 9" xfId="18072" xr:uid="{00E7F23D-F867-49E0-A17B-96D41598438F}"/>
    <cellStyle name="Percent [1] 6" xfId="11402" xr:uid="{F25B2A59-92D1-4463-87E7-AB48C88886BE}"/>
    <cellStyle name="Percent [1] 6 10" xfId="14559" xr:uid="{24D5FEAA-D379-413A-B98D-D213EE056B7F}"/>
    <cellStyle name="Percent [1] 6 11" xfId="23741" xr:uid="{7DF8C739-0A34-4EA6-BA80-D90D800FB224}"/>
    <cellStyle name="Percent [1] 6 12" xfId="26666" xr:uid="{727E0F4C-A5BB-479B-9060-9216E75D7586}"/>
    <cellStyle name="Percent [1] 6 2" xfId="14474" xr:uid="{96FE9834-86D4-4291-B41F-C591B03A4C70}"/>
    <cellStyle name="Percent [1] 6 3" xfId="10569" xr:uid="{D6AF0C0C-5135-4C42-BDE2-4CE194721480}"/>
    <cellStyle name="Percent [1] 6 4" xfId="10019" xr:uid="{37D92CC7-ADBC-4BEA-8B2B-1D739A0991A1}"/>
    <cellStyle name="Percent [1] 6 5" xfId="22739" xr:uid="{D257FB79-3F02-483E-84AE-27FB0B0ED41D}"/>
    <cellStyle name="Percent [1] 6 6" xfId="10868" xr:uid="{21A3F048-D9CF-4A0A-B80C-B7D0FDFD460D}"/>
    <cellStyle name="Percent [1] 6 7" xfId="10331" xr:uid="{1FAECB09-68D5-4C63-994E-E730DA331977}"/>
    <cellStyle name="Percent [1] 6 8" xfId="17385" xr:uid="{F6754AB9-9B33-4293-A176-008E311319B2}"/>
    <cellStyle name="Percent [1] 6 9" xfId="18388" xr:uid="{4A45F3AE-D847-4CAF-BA18-CF8D5DC334EA}"/>
    <cellStyle name="Percent [1] 7" xfId="11409" xr:uid="{31F19F25-6EFE-402D-A2CE-143FB7BD0847}"/>
    <cellStyle name="Percent [1] 7 10" xfId="14572" xr:uid="{174F1818-74B0-4FB7-B35C-C3926B0DB312}"/>
    <cellStyle name="Percent [1] 7 11" xfId="23757" xr:uid="{7184BF18-6D14-46C7-A0B5-25914B3A7ED1}"/>
    <cellStyle name="Percent [1] 7 12" xfId="26668" xr:uid="{FD7C0717-B9E2-47B9-BE35-01FEC86D9FDA}"/>
    <cellStyle name="Percent [1] 7 2" xfId="14481" xr:uid="{21A89439-5B57-448D-A9B3-2C9EE4F7BD43}"/>
    <cellStyle name="Percent [1] 7 3" xfId="10574" xr:uid="{C95D583A-57B8-40C2-BEEA-5FEEE31D82B5}"/>
    <cellStyle name="Percent [1] 7 4" xfId="10025" xr:uid="{3B0E6503-1567-4E43-9B5D-89BCCCBA7F82}"/>
    <cellStyle name="Percent [1] 7 5" xfId="22745" xr:uid="{A1A2A355-5818-450D-B1C8-AF8861662DED}"/>
    <cellStyle name="Percent [1] 7 6" xfId="10873" xr:uid="{F54A0976-76B0-4DBF-8406-34531BD02A85}"/>
    <cellStyle name="Percent [1] 7 7" xfId="10333" xr:uid="{9B471313-B797-4C5B-BC3D-3DE98793DC85}"/>
    <cellStyle name="Percent [1] 7 8" xfId="17403" xr:uid="{779693F8-1044-44B1-B020-3BF412DCB045}"/>
    <cellStyle name="Percent [1] 7 9" xfId="18398" xr:uid="{307A4357-7F7E-4DA0-89A1-EC0FEEF8DEAA}"/>
    <cellStyle name="Percent [1] 8" xfId="11411" xr:uid="{FDF5D074-71A4-44E1-A9FF-026E8C88EEA5}"/>
    <cellStyle name="Percent [1] 8 10" xfId="14576" xr:uid="{836BF62F-971F-4113-AD7F-255CED279BA6}"/>
    <cellStyle name="Percent [1] 8 11" xfId="23775" xr:uid="{DFB87526-5C9F-4E36-82A8-454421FFD3A4}"/>
    <cellStyle name="Percent [1] 8 12" xfId="26733" xr:uid="{5678D895-0D8D-47AF-8931-DBCDE75803F7}"/>
    <cellStyle name="Percent [1] 8 2" xfId="14483" xr:uid="{6AB47C7C-4E39-4372-8E0D-1AE80FB65213}"/>
    <cellStyle name="Percent [1] 8 3" xfId="10576" xr:uid="{58DD3905-1BF5-43C6-AF39-250F3F9079EE}"/>
    <cellStyle name="Percent [1] 8 4" xfId="10027" xr:uid="{0D81BF01-81FE-4E4F-AC5B-53838BE06CBB}"/>
    <cellStyle name="Percent [1] 8 5" xfId="22747" xr:uid="{AF14CD83-A979-4FB6-AF57-5A62E8EA35E5}"/>
    <cellStyle name="Percent [1] 8 6" xfId="10875" xr:uid="{1D23A2ED-ECD2-40AD-8F4C-08FA6AAFF002}"/>
    <cellStyle name="Percent [1] 8 7" xfId="10335" xr:uid="{BD8BE462-8194-4281-92DB-33753C0D6C02}"/>
    <cellStyle name="Percent [1] 8 8" xfId="17405" xr:uid="{7F54EC63-A74F-4FA6-87C0-A2D8573DA23E}"/>
    <cellStyle name="Percent [1] 8 9" xfId="18400" xr:uid="{AF61D08E-84ED-459D-B028-A837E8E79150}"/>
    <cellStyle name="Percent [1] 9" xfId="11410" xr:uid="{A5EE2470-402D-4B73-B642-3D47E56BD9B1}"/>
    <cellStyle name="Percent [1] 9 10" xfId="14573" xr:uid="{8DBEDD3A-2FDE-49A8-BC93-C0E2140F6ECE}"/>
    <cellStyle name="Percent [1] 9 11" xfId="23758" xr:uid="{236DB337-034E-4207-8339-419882F35DE0}"/>
    <cellStyle name="Percent [1] 9 12" xfId="26669" xr:uid="{135A6691-BFAE-4866-9181-5D3A87E9E36C}"/>
    <cellStyle name="Percent [1] 9 2" xfId="14482" xr:uid="{E5E6BC85-E07B-426C-8F96-BB84ED79EF35}"/>
    <cellStyle name="Percent [1] 9 3" xfId="10575" xr:uid="{6B7E5461-9B15-4EC5-BC02-D40C921451AC}"/>
    <cellStyle name="Percent [1] 9 4" xfId="10026" xr:uid="{F5359FA2-F42F-42F6-BD6E-9DCC7E51EB4E}"/>
    <cellStyle name="Percent [1] 9 5" xfId="22746" xr:uid="{FECC4ADB-8778-40EC-98A4-F6A02D136DF2}"/>
    <cellStyle name="Percent [1] 9 6" xfId="10874" xr:uid="{4977A96D-FA9F-4F3B-B865-B6A8955648BA}"/>
    <cellStyle name="Percent [1] 9 7" xfId="10334" xr:uid="{D5B53D9D-C8CA-4A77-807C-9A2E0B9FA28A}"/>
    <cellStyle name="Percent [1] 9 8" xfId="17404" xr:uid="{AC4C4807-A218-457B-A364-2012D381C1FB}"/>
    <cellStyle name="Percent [1] 9 9" xfId="18399" xr:uid="{05EDB086-1812-4BCD-A790-C7C80FE53903}"/>
    <cellStyle name="Percent [2]" xfId="4626" xr:uid="{00000000-0005-0000-0000-00002B240000}"/>
    <cellStyle name="Percent [2] 2" xfId="4627" xr:uid="{00000000-0005-0000-0000-00002C240000}"/>
    <cellStyle name="Percent [2] 3" xfId="4628" xr:uid="{00000000-0005-0000-0000-00002D240000}"/>
    <cellStyle name="Percent 1 dec" xfId="4629" xr:uid="{00000000-0005-0000-0000-00002E240000}"/>
    <cellStyle name="Percent 1 dec - Input" xfId="4630" xr:uid="{00000000-0005-0000-0000-00002F240000}"/>
    <cellStyle name="Percent 1 dec_Data" xfId="4631" xr:uid="{00000000-0005-0000-0000-000030240000}"/>
    <cellStyle name="Percent 10" xfId="4632" xr:uid="{00000000-0005-0000-0000-000031240000}"/>
    <cellStyle name="Percent 2" xfId="8" xr:uid="{00000000-0005-0000-0000-000032240000}"/>
    <cellStyle name="Percent 2 10" xfId="4633" xr:uid="{00000000-0005-0000-0000-000033240000}"/>
    <cellStyle name="Percent 2 10 2" xfId="4634" xr:uid="{00000000-0005-0000-0000-000034240000}"/>
    <cellStyle name="Percent 2 10 2 2" xfId="4635" xr:uid="{00000000-0005-0000-0000-000035240000}"/>
    <cellStyle name="Percent 2 10 3" xfId="4636" xr:uid="{00000000-0005-0000-0000-000036240000}"/>
    <cellStyle name="Percent 2 11" xfId="4637" xr:uid="{00000000-0005-0000-0000-000037240000}"/>
    <cellStyle name="Percent 2 12" xfId="4638" xr:uid="{00000000-0005-0000-0000-000038240000}"/>
    <cellStyle name="Percent 2 12 2" xfId="4639" xr:uid="{00000000-0005-0000-0000-000039240000}"/>
    <cellStyle name="Percent 2 12 2 2" xfId="4640" xr:uid="{00000000-0005-0000-0000-00003A240000}"/>
    <cellStyle name="Percent 2 12 3" xfId="4641" xr:uid="{00000000-0005-0000-0000-00003B240000}"/>
    <cellStyle name="Percent 2 13" xfId="4642" xr:uid="{00000000-0005-0000-0000-00003C240000}"/>
    <cellStyle name="Percent 2 13 2" xfId="4643" xr:uid="{00000000-0005-0000-0000-00003D240000}"/>
    <cellStyle name="Percent 2 14" xfId="4644" xr:uid="{00000000-0005-0000-0000-00003E240000}"/>
    <cellStyle name="Percent 2 15" xfId="4645" xr:uid="{00000000-0005-0000-0000-00003F240000}"/>
    <cellStyle name="Percent 2 16" xfId="4646" xr:uid="{00000000-0005-0000-0000-000040240000}"/>
    <cellStyle name="Percent 2 17" xfId="4647" xr:uid="{00000000-0005-0000-0000-000041240000}"/>
    <cellStyle name="Percent 2 18" xfId="4648" xr:uid="{00000000-0005-0000-0000-000042240000}"/>
    <cellStyle name="Percent 2 19" xfId="4649" xr:uid="{00000000-0005-0000-0000-000043240000}"/>
    <cellStyle name="Percent 2 2" xfId="9" xr:uid="{00000000-0005-0000-0000-000044240000}"/>
    <cellStyle name="Percent 2 2 2" xfId="4650" xr:uid="{00000000-0005-0000-0000-000045240000}"/>
    <cellStyle name="Percent 2 2 3" xfId="4651" xr:uid="{00000000-0005-0000-0000-000046240000}"/>
    <cellStyle name="Percent 2 2 4" xfId="4652" xr:uid="{00000000-0005-0000-0000-000047240000}"/>
    <cellStyle name="Percent 2 2 4 2" xfId="4653" xr:uid="{00000000-0005-0000-0000-000048240000}"/>
    <cellStyle name="Percent 2 2 4 2 2" xfId="4654" xr:uid="{00000000-0005-0000-0000-000049240000}"/>
    <cellStyle name="Percent 2 2 4 2 2 2" xfId="4655" xr:uid="{00000000-0005-0000-0000-00004A240000}"/>
    <cellStyle name="Percent 2 2 4 2 3" xfId="4656" xr:uid="{00000000-0005-0000-0000-00004B240000}"/>
    <cellStyle name="Percent 2 2 4 3" xfId="4657" xr:uid="{00000000-0005-0000-0000-00004C240000}"/>
    <cellStyle name="Percent 2 2 4 3 2" xfId="4658" xr:uid="{00000000-0005-0000-0000-00004D240000}"/>
    <cellStyle name="Percent 2 2 4 4" xfId="4659" xr:uid="{00000000-0005-0000-0000-00004E240000}"/>
    <cellStyle name="Percent 2 2 5" xfId="4660" xr:uid="{00000000-0005-0000-0000-00004F240000}"/>
    <cellStyle name="Percent 2 2 6" xfId="4661" xr:uid="{00000000-0005-0000-0000-000050240000}"/>
    <cellStyle name="Percent 2 3" xfId="10" xr:uid="{00000000-0005-0000-0000-000051240000}"/>
    <cellStyle name="Percent 2 4" xfId="4662" xr:uid="{00000000-0005-0000-0000-000052240000}"/>
    <cellStyle name="Percent 2 5" xfId="4663" xr:uid="{00000000-0005-0000-0000-000053240000}"/>
    <cellStyle name="Percent 2 5 2" xfId="4664" xr:uid="{00000000-0005-0000-0000-000054240000}"/>
    <cellStyle name="Percent 2 5 2 2" xfId="4665" xr:uid="{00000000-0005-0000-0000-000055240000}"/>
    <cellStyle name="Percent 2 5 2 2 2" xfId="4666" xr:uid="{00000000-0005-0000-0000-000056240000}"/>
    <cellStyle name="Percent 2 5 2 2 2 2" xfId="4667" xr:uid="{00000000-0005-0000-0000-000057240000}"/>
    <cellStyle name="Percent 2 5 2 2 3" xfId="4668" xr:uid="{00000000-0005-0000-0000-000058240000}"/>
    <cellStyle name="Percent 2 5 2 3" xfId="4669" xr:uid="{00000000-0005-0000-0000-000059240000}"/>
    <cellStyle name="Percent 2 5 2 3 2" xfId="4670" xr:uid="{00000000-0005-0000-0000-00005A240000}"/>
    <cellStyle name="Percent 2 5 2 4" xfId="4671" xr:uid="{00000000-0005-0000-0000-00005B240000}"/>
    <cellStyle name="Percent 2 5 3" xfId="4672" xr:uid="{00000000-0005-0000-0000-00005C240000}"/>
    <cellStyle name="Percent 2 5 3 2" xfId="4673" xr:uid="{00000000-0005-0000-0000-00005D240000}"/>
    <cellStyle name="Percent 2 5 3 2 2" xfId="4674" xr:uid="{00000000-0005-0000-0000-00005E240000}"/>
    <cellStyle name="Percent 2 5 3 2 2 2" xfId="4675" xr:uid="{00000000-0005-0000-0000-00005F240000}"/>
    <cellStyle name="Percent 2 5 3 2 3" xfId="4676" xr:uid="{00000000-0005-0000-0000-000060240000}"/>
    <cellStyle name="Percent 2 5 3 3" xfId="4677" xr:uid="{00000000-0005-0000-0000-000061240000}"/>
    <cellStyle name="Percent 2 5 3 3 2" xfId="4678" xr:uid="{00000000-0005-0000-0000-000062240000}"/>
    <cellStyle name="Percent 2 5 3 4" xfId="4679" xr:uid="{00000000-0005-0000-0000-000063240000}"/>
    <cellStyle name="Percent 2 5 4" xfId="4680" xr:uid="{00000000-0005-0000-0000-000064240000}"/>
    <cellStyle name="Percent 2 5 4 2" xfId="4681" xr:uid="{00000000-0005-0000-0000-000065240000}"/>
    <cellStyle name="Percent 2 5 4 2 2" xfId="4682" xr:uid="{00000000-0005-0000-0000-000066240000}"/>
    <cellStyle name="Percent 2 5 4 3" xfId="4683" xr:uid="{00000000-0005-0000-0000-000067240000}"/>
    <cellStyle name="Percent 2 5 5" xfId="4684" xr:uid="{00000000-0005-0000-0000-000068240000}"/>
    <cellStyle name="Percent 2 5 5 2" xfId="4685" xr:uid="{00000000-0005-0000-0000-000069240000}"/>
    <cellStyle name="Percent 2 5 6" xfId="4686" xr:uid="{00000000-0005-0000-0000-00006A240000}"/>
    <cellStyle name="Percent 2 6" xfId="4687" xr:uid="{00000000-0005-0000-0000-00006B240000}"/>
    <cellStyle name="Percent 2 6 2" xfId="4688" xr:uid="{00000000-0005-0000-0000-00006C240000}"/>
    <cellStyle name="Percent 2 6 2 2" xfId="4689" xr:uid="{00000000-0005-0000-0000-00006D240000}"/>
    <cellStyle name="Percent 2 6 2 2 2" xfId="4690" xr:uid="{00000000-0005-0000-0000-00006E240000}"/>
    <cellStyle name="Percent 2 6 2 2 2 2" xfId="4691" xr:uid="{00000000-0005-0000-0000-00006F240000}"/>
    <cellStyle name="Percent 2 6 2 2 3" xfId="4692" xr:uid="{00000000-0005-0000-0000-000070240000}"/>
    <cellStyle name="Percent 2 6 2 3" xfId="4693" xr:uid="{00000000-0005-0000-0000-000071240000}"/>
    <cellStyle name="Percent 2 6 2 3 2" xfId="4694" xr:uid="{00000000-0005-0000-0000-000072240000}"/>
    <cellStyle name="Percent 2 6 2 4" xfId="4695" xr:uid="{00000000-0005-0000-0000-000073240000}"/>
    <cellStyle name="Percent 2 6 3" xfId="4696" xr:uid="{00000000-0005-0000-0000-000074240000}"/>
    <cellStyle name="Percent 2 6 3 2" xfId="4697" xr:uid="{00000000-0005-0000-0000-000075240000}"/>
    <cellStyle name="Percent 2 6 3 2 2" xfId="4698" xr:uid="{00000000-0005-0000-0000-000076240000}"/>
    <cellStyle name="Percent 2 6 3 2 2 2" xfId="4699" xr:uid="{00000000-0005-0000-0000-000077240000}"/>
    <cellStyle name="Percent 2 6 3 2 3" xfId="4700" xr:uid="{00000000-0005-0000-0000-000078240000}"/>
    <cellStyle name="Percent 2 6 3 3" xfId="4701" xr:uid="{00000000-0005-0000-0000-000079240000}"/>
    <cellStyle name="Percent 2 6 3 3 2" xfId="4702" xr:uid="{00000000-0005-0000-0000-00007A240000}"/>
    <cellStyle name="Percent 2 6 3 4" xfId="4703" xr:uid="{00000000-0005-0000-0000-00007B240000}"/>
    <cellStyle name="Percent 2 6 4" xfId="4704" xr:uid="{00000000-0005-0000-0000-00007C240000}"/>
    <cellStyle name="Percent 2 6 4 2" xfId="4705" xr:uid="{00000000-0005-0000-0000-00007D240000}"/>
    <cellStyle name="Percent 2 6 4 2 2" xfId="4706" xr:uid="{00000000-0005-0000-0000-00007E240000}"/>
    <cellStyle name="Percent 2 6 4 3" xfId="4707" xr:uid="{00000000-0005-0000-0000-00007F240000}"/>
    <cellStyle name="Percent 2 6 5" xfId="4708" xr:uid="{00000000-0005-0000-0000-000080240000}"/>
    <cellStyle name="Percent 2 6 5 2" xfId="4709" xr:uid="{00000000-0005-0000-0000-000081240000}"/>
    <cellStyle name="Percent 2 6 6" xfId="4710" xr:uid="{00000000-0005-0000-0000-000082240000}"/>
    <cellStyle name="Percent 2 7" xfId="4711" xr:uid="{00000000-0005-0000-0000-000083240000}"/>
    <cellStyle name="Percent 2 7 2" xfId="4712" xr:uid="{00000000-0005-0000-0000-000084240000}"/>
    <cellStyle name="Percent 2 7 3" xfId="4713" xr:uid="{00000000-0005-0000-0000-000085240000}"/>
    <cellStyle name="Percent 2 7 4" xfId="4714" xr:uid="{00000000-0005-0000-0000-000086240000}"/>
    <cellStyle name="Percent 2 7 4 2" xfId="4715" xr:uid="{00000000-0005-0000-0000-000087240000}"/>
    <cellStyle name="Percent 2 7 4 2 2" xfId="4716" xr:uid="{00000000-0005-0000-0000-000088240000}"/>
    <cellStyle name="Percent 2 7 4 3" xfId="4717" xr:uid="{00000000-0005-0000-0000-000089240000}"/>
    <cellStyle name="Percent 2 7 5" xfId="4718" xr:uid="{00000000-0005-0000-0000-00008A240000}"/>
    <cellStyle name="Percent 2 7 5 2" xfId="4719" xr:uid="{00000000-0005-0000-0000-00008B240000}"/>
    <cellStyle name="Percent 2 7 6" xfId="4720" xr:uid="{00000000-0005-0000-0000-00008C240000}"/>
    <cellStyle name="Percent 2 8" xfId="4721" xr:uid="{00000000-0005-0000-0000-00008D240000}"/>
    <cellStyle name="Percent 2 8 2" xfId="4722" xr:uid="{00000000-0005-0000-0000-00008E240000}"/>
    <cellStyle name="Percent 2 8 2 2" xfId="4723" xr:uid="{00000000-0005-0000-0000-00008F240000}"/>
    <cellStyle name="Percent 2 8 2 2 2" xfId="4724" xr:uid="{00000000-0005-0000-0000-000090240000}"/>
    <cellStyle name="Percent 2 8 2 3" xfId="4725" xr:uid="{00000000-0005-0000-0000-000091240000}"/>
    <cellStyle name="Percent 2 8 3" xfId="4726" xr:uid="{00000000-0005-0000-0000-000092240000}"/>
    <cellStyle name="Percent 2 8 3 2" xfId="4727" xr:uid="{00000000-0005-0000-0000-000093240000}"/>
    <cellStyle name="Percent 2 8 4" xfId="4728" xr:uid="{00000000-0005-0000-0000-000094240000}"/>
    <cellStyle name="Percent 2 9" xfId="4729" xr:uid="{00000000-0005-0000-0000-000095240000}"/>
    <cellStyle name="Percent 3" xfId="58" xr:uid="{00000000-0005-0000-0000-000096240000}"/>
    <cellStyle name="Percent 3 2" xfId="75" xr:uid="{00000000-0005-0000-0000-000097240000}"/>
    <cellStyle name="Percent 3 2 2" xfId="4730" xr:uid="{00000000-0005-0000-0000-000098240000}"/>
    <cellStyle name="Percent 3 2 2 2" xfId="4731" xr:uid="{00000000-0005-0000-0000-000099240000}"/>
    <cellStyle name="Percent 3 2 3" xfId="4732" xr:uid="{00000000-0005-0000-0000-00009A240000}"/>
    <cellStyle name="Percent 3 2 4" xfId="4733" xr:uid="{00000000-0005-0000-0000-00009B240000}"/>
    <cellStyle name="Percent 3 3" xfId="4734" xr:uid="{00000000-0005-0000-0000-00009C240000}"/>
    <cellStyle name="Percent 3 4" xfId="4735" xr:uid="{00000000-0005-0000-0000-00009D240000}"/>
    <cellStyle name="Percent 4" xfId="4736" xr:uid="{00000000-0005-0000-0000-00009E240000}"/>
    <cellStyle name="Percent 4 2" xfId="4737" xr:uid="{00000000-0005-0000-0000-00009F240000}"/>
    <cellStyle name="Percent 4 2 2" xfId="4738" xr:uid="{00000000-0005-0000-0000-0000A0240000}"/>
    <cellStyle name="Percent 4 2 3" xfId="4739" xr:uid="{00000000-0005-0000-0000-0000A1240000}"/>
    <cellStyle name="Percent 4 3" xfId="4740" xr:uid="{00000000-0005-0000-0000-0000A2240000}"/>
    <cellStyle name="Percent 4 3 2" xfId="4741" xr:uid="{00000000-0005-0000-0000-0000A3240000}"/>
    <cellStyle name="Percent 4 3 2 2" xfId="4742" xr:uid="{00000000-0005-0000-0000-0000A4240000}"/>
    <cellStyle name="Percent 4 3 3" xfId="4743" xr:uid="{00000000-0005-0000-0000-0000A5240000}"/>
    <cellStyle name="Percent 4 4" xfId="4744" xr:uid="{00000000-0005-0000-0000-0000A6240000}"/>
    <cellStyle name="Percent 5" xfId="4745" xr:uid="{00000000-0005-0000-0000-0000A7240000}"/>
    <cellStyle name="Percent 5 2" xfId="4746" xr:uid="{00000000-0005-0000-0000-0000A8240000}"/>
    <cellStyle name="Percent 5 2 2" xfId="4747" xr:uid="{00000000-0005-0000-0000-0000A9240000}"/>
    <cellStyle name="Percent 5 2 2 2" xfId="4748" xr:uid="{00000000-0005-0000-0000-0000AA240000}"/>
    <cellStyle name="Percent 5 2 3" xfId="4749" xr:uid="{00000000-0005-0000-0000-0000AB240000}"/>
    <cellStyle name="Percent 6" xfId="4750" xr:uid="{00000000-0005-0000-0000-0000AC240000}"/>
    <cellStyle name="Percent 6 2" xfId="4751" xr:uid="{00000000-0005-0000-0000-0000AD240000}"/>
    <cellStyle name="Percent 6 2 2" xfId="4752" xr:uid="{00000000-0005-0000-0000-0000AE240000}"/>
    <cellStyle name="Percent 6 2 2 2" xfId="4753" xr:uid="{00000000-0005-0000-0000-0000AF240000}"/>
    <cellStyle name="Percent 6 2 3" xfId="4754" xr:uid="{00000000-0005-0000-0000-0000B0240000}"/>
    <cellStyle name="Percent 6 3" xfId="4755" xr:uid="{00000000-0005-0000-0000-0000B1240000}"/>
    <cellStyle name="Percent 6 3 2" xfId="4756" xr:uid="{00000000-0005-0000-0000-0000B2240000}"/>
    <cellStyle name="Percent 6 3 2 2" xfId="4757" xr:uid="{00000000-0005-0000-0000-0000B3240000}"/>
    <cellStyle name="Percent 6 3 3" xfId="4758" xr:uid="{00000000-0005-0000-0000-0000B4240000}"/>
    <cellStyle name="Percent 7" xfId="4759" xr:uid="{00000000-0005-0000-0000-0000B5240000}"/>
    <cellStyle name="Percent 7 2" xfId="4760" xr:uid="{00000000-0005-0000-0000-0000B6240000}"/>
    <cellStyle name="Percent 7 2 2" xfId="4761" xr:uid="{00000000-0005-0000-0000-0000B7240000}"/>
    <cellStyle name="Percent 7 2 2 2" xfId="4762" xr:uid="{00000000-0005-0000-0000-0000B8240000}"/>
    <cellStyle name="Percent 7 2 3" xfId="4763" xr:uid="{00000000-0005-0000-0000-0000B9240000}"/>
    <cellStyle name="Percent 7 3" xfId="4764" xr:uid="{00000000-0005-0000-0000-0000BA240000}"/>
    <cellStyle name="Percent 7 3 2" xfId="4765" xr:uid="{00000000-0005-0000-0000-0000BB240000}"/>
    <cellStyle name="Percent 7 4" xfId="4766" xr:uid="{00000000-0005-0000-0000-0000BC240000}"/>
    <cellStyle name="Percent 8" xfId="4767" xr:uid="{00000000-0005-0000-0000-0000BD240000}"/>
    <cellStyle name="Percent 9" xfId="4768" xr:uid="{00000000-0005-0000-0000-0000BE240000}"/>
    <cellStyle name="Percent Hard" xfId="4769" xr:uid="{00000000-0005-0000-0000-0000BF240000}"/>
    <cellStyle name="percentage" xfId="4770" xr:uid="{00000000-0005-0000-0000-0000C0240000}"/>
    <cellStyle name="PercentChange" xfId="4771" xr:uid="{00000000-0005-0000-0000-0000C1240000}"/>
    <cellStyle name="PLAN1" xfId="4772" xr:uid="{00000000-0005-0000-0000-0000C2240000}"/>
    <cellStyle name="Porcentaje" xfId="4773" xr:uid="{00000000-0005-0000-0000-0000C3240000}"/>
    <cellStyle name="Pourcentage_Profit &amp; Loss" xfId="4774" xr:uid="{00000000-0005-0000-0000-0000C4240000}"/>
    <cellStyle name="PrePop Currency (0)" xfId="4775" xr:uid="{00000000-0005-0000-0000-0000C5240000}"/>
    <cellStyle name="PrePop Currency (2)" xfId="4776" xr:uid="{00000000-0005-0000-0000-0000C6240000}"/>
    <cellStyle name="PrePop Units (0)" xfId="4777" xr:uid="{00000000-0005-0000-0000-0000C7240000}"/>
    <cellStyle name="PrePop Units (1)" xfId="4778" xr:uid="{00000000-0005-0000-0000-0000C8240000}"/>
    <cellStyle name="PrePop Units (2)" xfId="4779" xr:uid="{00000000-0005-0000-0000-0000C9240000}"/>
    <cellStyle name="Procenten" xfId="4780" xr:uid="{00000000-0005-0000-0000-0000CA240000}"/>
    <cellStyle name="Procenten estimate" xfId="4781" xr:uid="{00000000-0005-0000-0000-0000CB240000}"/>
    <cellStyle name="Procenten_EMI" xfId="4782" xr:uid="{00000000-0005-0000-0000-0000CC240000}"/>
    <cellStyle name="Profit figure" xfId="4783" xr:uid="{00000000-0005-0000-0000-0000CD240000}"/>
    <cellStyle name="Protected" xfId="4784" xr:uid="{00000000-0005-0000-0000-0000CE240000}"/>
    <cellStyle name="ProtectedDates" xfId="4785" xr:uid="{00000000-0005-0000-0000-0000CF240000}"/>
    <cellStyle name="PSChar" xfId="4786" xr:uid="{00000000-0005-0000-0000-0000D0240000}"/>
    <cellStyle name="PSDate" xfId="4787" xr:uid="{00000000-0005-0000-0000-0000D1240000}"/>
    <cellStyle name="PSDec" xfId="4788" xr:uid="{00000000-0005-0000-0000-0000D2240000}"/>
    <cellStyle name="PSHeading" xfId="4789" xr:uid="{00000000-0005-0000-0000-0000D3240000}"/>
    <cellStyle name="PSInt" xfId="4790" xr:uid="{00000000-0005-0000-0000-0000D4240000}"/>
    <cellStyle name="PSSpacer" xfId="4791" xr:uid="{00000000-0005-0000-0000-0000D5240000}"/>
    <cellStyle name="RatioX" xfId="4792" xr:uid="{00000000-0005-0000-0000-0000D6240000}"/>
    <cellStyle name="Red font" xfId="4793" xr:uid="{00000000-0005-0000-0000-0000D7240000}"/>
    <cellStyle name="ref" xfId="4794" xr:uid="{00000000-0005-0000-0000-0000D8240000}"/>
    <cellStyle name="Right" xfId="4795" xr:uid="{00000000-0005-0000-0000-0000D9240000}"/>
    <cellStyle name="Salomon Logo" xfId="4796" xr:uid="{00000000-0005-0000-0000-0000DA240000}"/>
    <cellStyle name="ScripFactor" xfId="4797" xr:uid="{00000000-0005-0000-0000-0000DB240000}"/>
    <cellStyle name="SectionHeading" xfId="4798" xr:uid="{00000000-0005-0000-0000-0000DC240000}"/>
    <cellStyle name="SectionHeading 10" xfId="12231" xr:uid="{197EEA2A-11F4-4C4B-91EE-5B8BDD8D3642}"/>
    <cellStyle name="SectionHeading 10 10" xfId="36129" xr:uid="{6DB4BC77-1538-40B3-8486-C8D22FBA4D2B}"/>
    <cellStyle name="SectionHeading 10 11" xfId="38595" xr:uid="{ED48409A-C861-481C-8867-2CD974D5B922}"/>
    <cellStyle name="SectionHeading 10 12" xfId="41191" xr:uid="{E0F5E8A6-B88D-4088-A48C-F57D0C45C393}"/>
    <cellStyle name="SectionHeading 10 2" xfId="15275" xr:uid="{A6911AEF-42C4-43C7-870E-2C538F0BC47F}"/>
    <cellStyle name="SectionHeading 10 3" xfId="18053" xr:uid="{151E1E62-3418-4C67-804E-CD8A180ACE48}"/>
    <cellStyle name="SectionHeading 10 4" xfId="20680" xr:uid="{4F8EB98E-5ADA-4BD7-A738-7B54845267C0}"/>
    <cellStyle name="SectionHeading 10 5" xfId="23536" xr:uid="{C07B1D84-8276-46EC-B3F6-E00181F94AC9}"/>
    <cellStyle name="SectionHeading 10 6" xfId="26080" xr:uid="{66068483-6C34-46BE-A70E-22FCA87E766E}"/>
    <cellStyle name="SectionHeading 10 7" xfId="28687" xr:uid="{99A61611-9A36-4E46-9294-6B85671ED5A5}"/>
    <cellStyle name="SectionHeading 10 8" xfId="31339" xr:uid="{4E5A4433-C8C7-45AE-ACC9-181E37B41AB4}"/>
    <cellStyle name="SectionHeading 10 9" xfId="33738" xr:uid="{6EEA371D-846F-4CBC-B3F9-C1CC58BBCC3F}"/>
    <cellStyle name="SectionHeading 11" xfId="12239" xr:uid="{A112730B-EB72-4788-9A40-2894AA754C89}"/>
    <cellStyle name="SectionHeading 11 10" xfId="36137" xr:uid="{3E40EFDB-BE00-4B92-8B03-06C2CCFEFE75}"/>
    <cellStyle name="SectionHeading 11 11" xfId="38603" xr:uid="{8CE525B9-9E7F-451F-B7D4-938B810A6546}"/>
    <cellStyle name="SectionHeading 11 12" xfId="41199" xr:uid="{3F4B9385-0723-419C-BA94-F13D81B57C45}"/>
    <cellStyle name="SectionHeading 11 2" xfId="15283" xr:uid="{0B446852-DB0F-4FC3-8683-9B31742A19D3}"/>
    <cellStyle name="SectionHeading 11 3" xfId="18061" xr:uid="{C729CBB7-D4E5-491E-ADA6-AF7AE7A3140E}"/>
    <cellStyle name="SectionHeading 11 4" xfId="20688" xr:uid="{32FEA7B0-F5E3-4361-A5B2-E93C8BD0EF71}"/>
    <cellStyle name="SectionHeading 11 5" xfId="23544" xr:uid="{9DFACC2E-3B5F-4578-B971-99E741919C9F}"/>
    <cellStyle name="SectionHeading 11 6" xfId="26088" xr:uid="{BF5115FC-8CA7-404E-AC2C-0DA366DE0D84}"/>
    <cellStyle name="SectionHeading 11 7" xfId="28695" xr:uid="{D180DBD2-4C5F-4552-9936-08874188AF4B}"/>
    <cellStyle name="SectionHeading 11 8" xfId="31347" xr:uid="{F48DAF46-1E4C-4F12-9175-68EA242DB167}"/>
    <cellStyle name="SectionHeading 11 9" xfId="33746" xr:uid="{1E9AA0EC-1A6F-4C71-8C31-36C6555631D6}"/>
    <cellStyle name="SectionHeading 12" xfId="12386" xr:uid="{3F306016-E7E8-4356-8508-F78B8924C869}"/>
    <cellStyle name="SectionHeading 12 10" xfId="36266" xr:uid="{A0843A60-1B19-4032-AC24-18CEFA9E451B}"/>
    <cellStyle name="SectionHeading 12 11" xfId="38741" xr:uid="{FFF5C2F7-D212-48FF-A89D-8E91ECE5767C}"/>
    <cellStyle name="SectionHeading 12 12" xfId="41337" xr:uid="{A6619A07-006B-45C8-9C06-10E2D95A9DA8}"/>
    <cellStyle name="SectionHeading 12 2" xfId="15421" xr:uid="{2100090D-531B-4F99-9718-0B6ABA022944}"/>
    <cellStyle name="SectionHeading 12 3" xfId="18203" xr:uid="{483EF793-9A7D-4082-A368-085794A3EA50}"/>
    <cellStyle name="SectionHeading 12 4" xfId="20835" xr:uid="{B983E522-995D-44CB-903F-0CA9A4C04ABA}"/>
    <cellStyle name="SectionHeading 12 5" xfId="23691" xr:uid="{368B1F6D-ED90-4292-A9B9-96A5972CB57F}"/>
    <cellStyle name="SectionHeading 12 6" xfId="26235" xr:uid="{829CBB00-213B-4629-B37B-D819B9231570}"/>
    <cellStyle name="SectionHeading 12 7" xfId="28833" xr:uid="{ADFF0512-E1DB-4E70-AB74-EE0568D2CDD4}"/>
    <cellStyle name="SectionHeading 12 8" xfId="31476" xr:uid="{168296D0-5A08-4F64-90F3-366CE7C58376}"/>
    <cellStyle name="SectionHeading 12 9" xfId="33875" xr:uid="{8164C8B2-16A6-45D3-956E-D9A674EA1D43}"/>
    <cellStyle name="SectionHeading 13" xfId="12246" xr:uid="{803F54C1-5E0A-45F9-A23A-2B8759F3CC53}"/>
    <cellStyle name="SectionHeading 13 10" xfId="36143" xr:uid="{153E4039-444F-4FC3-8F83-476325E32C96}"/>
    <cellStyle name="SectionHeading 13 11" xfId="38610" xr:uid="{7D832804-F7E9-4007-A240-EFDBF1D6C8B8}"/>
    <cellStyle name="SectionHeading 13 12" xfId="41206" xr:uid="{EAC72F42-C8B1-4D90-861C-FDEFD2B11DDF}"/>
    <cellStyle name="SectionHeading 13 2" xfId="15290" xr:uid="{F05E2EA1-321D-49B4-8730-9D2DA9174B38}"/>
    <cellStyle name="SectionHeading 13 3" xfId="18068" xr:uid="{A33E9124-B08A-4AC6-B5B8-AC7C17874DCC}"/>
    <cellStyle name="SectionHeading 13 4" xfId="20695" xr:uid="{937D31EA-E5E2-44A5-918F-668341F51D53}"/>
    <cellStyle name="SectionHeading 13 5" xfId="23551" xr:uid="{D09D30DC-2160-4982-8B6B-B36715533CB8}"/>
    <cellStyle name="SectionHeading 13 6" xfId="26095" xr:uid="{02A8F809-3ADE-479D-B49A-6A6581416900}"/>
    <cellStyle name="SectionHeading 13 7" xfId="28702" xr:uid="{2D2FF547-DA4A-4A45-9C63-821072336FAD}"/>
    <cellStyle name="SectionHeading 13 8" xfId="31353" xr:uid="{A24AD270-5072-4C98-B4CA-271C1356FACA}"/>
    <cellStyle name="SectionHeading 13 9" xfId="33752" xr:uid="{69F63B59-F92E-4936-B6A1-4DEE4DE15450}"/>
    <cellStyle name="SectionHeading 14" xfId="12387" xr:uid="{1A3D8708-20D6-4BAD-9FD7-5278BE262DB7}"/>
    <cellStyle name="SectionHeading 14 10" xfId="36267" xr:uid="{6919E4AF-0603-4DDB-86AD-FD7C0ED71E74}"/>
    <cellStyle name="SectionHeading 14 11" xfId="38742" xr:uid="{66D7A28B-E12F-4264-B3CC-5BD39FC83F3B}"/>
    <cellStyle name="SectionHeading 14 12" xfId="41338" xr:uid="{0047AB6D-488C-4A9C-B625-80AFAD1B9E21}"/>
    <cellStyle name="SectionHeading 14 2" xfId="15422" xr:uid="{165DF444-B89D-40C9-B0DD-8EAB357D7132}"/>
    <cellStyle name="SectionHeading 14 3" xfId="18204" xr:uid="{C171206F-0DFA-4EE7-A338-1D3F3DF83901}"/>
    <cellStyle name="SectionHeading 14 4" xfId="20836" xr:uid="{49B8B81C-A074-47C3-96BD-DA8C1EAD93AC}"/>
    <cellStyle name="SectionHeading 14 5" xfId="23692" xr:uid="{F5ED3E47-8D16-4189-9741-E2A11581A099}"/>
    <cellStyle name="SectionHeading 14 6" xfId="26236" xr:uid="{4E4D5934-CFD1-49CE-9963-76B0C95A0C6F}"/>
    <cellStyle name="SectionHeading 14 7" xfId="28834" xr:uid="{5009940A-283F-4CC1-BFD1-747576FD89A6}"/>
    <cellStyle name="SectionHeading 14 8" xfId="31477" xr:uid="{F62C7837-F032-4600-8EA6-2420D2DB2F05}"/>
    <cellStyle name="SectionHeading 14 9" xfId="33876" xr:uid="{DEF2210D-6726-4865-80D4-508AF5EEFE45}"/>
    <cellStyle name="SectionHeading 15" xfId="12388" xr:uid="{DBE59F3A-A74A-432A-B6D8-0214A9AED0D2}"/>
    <cellStyle name="SectionHeading 15 10" xfId="36268" xr:uid="{0E82E2B8-6DFB-452F-9445-428820494B6A}"/>
    <cellStyle name="SectionHeading 15 11" xfId="38743" xr:uid="{847ED0D4-0E38-43A9-90EB-C90519688BAD}"/>
    <cellStyle name="SectionHeading 15 12" xfId="41339" xr:uid="{0B00BA40-656B-47CF-8B46-4123267D99EA}"/>
    <cellStyle name="SectionHeading 15 2" xfId="15423" xr:uid="{105812A9-A12A-4F96-B350-5410B0C4E846}"/>
    <cellStyle name="SectionHeading 15 3" xfId="18205" xr:uid="{7BCCD4C9-F0A9-4D33-BCEF-405A5BBE776E}"/>
    <cellStyle name="SectionHeading 15 4" xfId="20837" xr:uid="{E470A3E4-9D41-4CE6-8A4C-00E5AE1AE1E6}"/>
    <cellStyle name="SectionHeading 15 5" xfId="23693" xr:uid="{16B8578B-D8EC-4919-AE24-75EB28EE8E97}"/>
    <cellStyle name="SectionHeading 15 6" xfId="26237" xr:uid="{F550D382-8809-477D-9BA7-BEA966B9ED0D}"/>
    <cellStyle name="SectionHeading 15 7" xfId="28835" xr:uid="{FD549A68-76AC-45FC-9421-7BC7B7155DD6}"/>
    <cellStyle name="SectionHeading 15 8" xfId="31478" xr:uid="{4B0F4B9E-3FD0-4168-B76E-F7FECCFC221B}"/>
    <cellStyle name="SectionHeading 15 9" xfId="33877" xr:uid="{44FCF47E-1A98-4336-87DC-20A8EF702AA8}"/>
    <cellStyle name="SectionHeading 16" xfId="12259" xr:uid="{813F6A02-2A04-4CF4-980A-5A555FEE7754}"/>
    <cellStyle name="SectionHeading 16 10" xfId="36155" xr:uid="{DA91FD6C-E047-4485-BDAC-68D696B86D89}"/>
    <cellStyle name="SectionHeading 16 11" xfId="38623" xr:uid="{3B2EE478-E7F5-4FBC-99DD-44295094A1D5}"/>
    <cellStyle name="SectionHeading 16 12" xfId="41219" xr:uid="{A577A75B-448A-4922-B271-51EE84A5EDB7}"/>
    <cellStyle name="SectionHeading 16 2" xfId="15303" xr:uid="{6740E212-7F03-4870-AAAA-B2DD612A55E9}"/>
    <cellStyle name="SectionHeading 16 3" xfId="18081" xr:uid="{007942AC-59D4-4E9E-83EA-A2577EE4F8AB}"/>
    <cellStyle name="SectionHeading 16 4" xfId="20708" xr:uid="{9D247FD8-15AA-4676-8848-4318B8760BAE}"/>
    <cellStyle name="SectionHeading 16 5" xfId="23564" xr:uid="{F8ECCC6B-31C9-4454-A668-C82A2332A516}"/>
    <cellStyle name="SectionHeading 16 6" xfId="26108" xr:uid="{74541443-8D86-4E7E-952A-D0A7F10838F1}"/>
    <cellStyle name="SectionHeading 16 7" xfId="28715" xr:uid="{6E866DEC-F2A4-4B86-93A3-F7A9DEC3B526}"/>
    <cellStyle name="SectionHeading 16 8" xfId="31365" xr:uid="{1854BD7E-47D5-4737-85BC-43B4FD750619}"/>
    <cellStyle name="SectionHeading 16 9" xfId="33764" xr:uid="{A03AB6FC-0D1A-4A32-8F19-FB9EDC1F872B}"/>
    <cellStyle name="SectionHeading 17" xfId="12389" xr:uid="{116E76B8-44A5-43F6-8C61-165403E28D39}"/>
    <cellStyle name="SectionHeading 17 10" xfId="36269" xr:uid="{70F5F4CF-DCC1-43C9-9AC2-F9E7A3D6AFD8}"/>
    <cellStyle name="SectionHeading 17 11" xfId="38744" xr:uid="{3EDCDBE0-C9F5-4EFA-A848-2A764E8B2E8C}"/>
    <cellStyle name="SectionHeading 17 12" xfId="41340" xr:uid="{83E3916E-2FCA-411D-BE85-700F7504E998}"/>
    <cellStyle name="SectionHeading 17 2" xfId="15424" xr:uid="{970DEF86-F4EE-4B41-8D1A-B5B7BFDE7C15}"/>
    <cellStyle name="SectionHeading 17 3" xfId="18206" xr:uid="{75BA46B9-933B-4A82-8C83-984D4C2CF8C9}"/>
    <cellStyle name="SectionHeading 17 4" xfId="20838" xr:uid="{03FC46D4-125C-4A23-9C42-B0957B900668}"/>
    <cellStyle name="SectionHeading 17 5" xfId="23694" xr:uid="{EF7B5F2B-CB87-4E76-887E-9B63CCAD5D83}"/>
    <cellStyle name="SectionHeading 17 6" xfId="26238" xr:uid="{B7EC3879-EDBF-46E0-A100-C50E5868F36D}"/>
    <cellStyle name="SectionHeading 17 7" xfId="28836" xr:uid="{337E3C22-9DFD-4EEF-86A4-952ECFD8BE3E}"/>
    <cellStyle name="SectionHeading 17 8" xfId="31479" xr:uid="{CC05F876-7705-4A8D-96F3-E7D05EEB4865}"/>
    <cellStyle name="SectionHeading 17 9" xfId="33878" xr:uid="{B54F98B8-EA6B-4225-9C8B-78818027D138}"/>
    <cellStyle name="SectionHeading 18" xfId="12266" xr:uid="{5B57002A-8207-4BFA-88D5-CFBA11C57C4D}"/>
    <cellStyle name="SectionHeading 18 10" xfId="36162" xr:uid="{3DFF3F45-F519-43CE-B4BC-37F3FDEA4914}"/>
    <cellStyle name="SectionHeading 18 11" xfId="38630" xr:uid="{3A0AE11C-2B32-4E44-9CB3-50653BD94C25}"/>
    <cellStyle name="SectionHeading 18 12" xfId="41226" xr:uid="{EAB5C4CF-BCFB-4E94-81AF-9B1BD08C7386}"/>
    <cellStyle name="SectionHeading 18 2" xfId="15310" xr:uid="{8443BF9B-D019-4528-8E4E-8A2D19B88E11}"/>
    <cellStyle name="SectionHeading 18 3" xfId="18088" xr:uid="{A8C63E2F-F398-441D-B7B6-A5A4296C9D0A}"/>
    <cellStyle name="SectionHeading 18 4" xfId="20715" xr:uid="{F971F4AE-2D80-42FF-809F-B6934AC722AD}"/>
    <cellStyle name="SectionHeading 18 5" xfId="23571" xr:uid="{5F8F50E7-CEB6-4337-86F9-E5E6CDBDC137}"/>
    <cellStyle name="SectionHeading 18 6" xfId="26115" xr:uid="{D8BEC097-613E-46FC-96E1-17BFF2759468}"/>
    <cellStyle name="SectionHeading 18 7" xfId="28722" xr:uid="{A1EF52DF-9CBB-4943-9D29-591C3D29814E}"/>
    <cellStyle name="SectionHeading 18 8" xfId="31372" xr:uid="{5F08215D-BC46-4876-9C79-83AEA538E538}"/>
    <cellStyle name="SectionHeading 18 9" xfId="33771" xr:uid="{3C6D590A-3D97-4AF4-8FA7-3B89CC424947}"/>
    <cellStyle name="SectionHeading 19" xfId="12272" xr:uid="{FEC6F6E3-CF14-4D92-BA01-1966E6A12CC3}"/>
    <cellStyle name="SectionHeading 19 10" xfId="36168" xr:uid="{DD22277D-2FDB-4910-AECD-1E8C09E7D621}"/>
    <cellStyle name="SectionHeading 19 11" xfId="38636" xr:uid="{D7D3C128-25FE-45FA-B73F-4CED1453E458}"/>
    <cellStyle name="SectionHeading 19 12" xfId="41232" xr:uid="{752BFF0C-AC7D-4839-867F-60C64FCA92D3}"/>
    <cellStyle name="SectionHeading 19 2" xfId="15316" xr:uid="{90EA86B6-2756-47BD-A934-1E2C61966211}"/>
    <cellStyle name="SectionHeading 19 3" xfId="18094" xr:uid="{1740AD99-3F34-41AD-B3E5-DE94D0D884A2}"/>
    <cellStyle name="SectionHeading 19 4" xfId="20721" xr:uid="{ED811270-AC20-4FC1-89B8-D3A403CCD0BC}"/>
    <cellStyle name="SectionHeading 19 5" xfId="23577" xr:uid="{B56E2712-DF34-4A94-B550-43873C6A4D3E}"/>
    <cellStyle name="SectionHeading 19 6" xfId="26121" xr:uid="{D9025059-1C75-423E-B9FA-0481D816F462}"/>
    <cellStyle name="SectionHeading 19 7" xfId="28728" xr:uid="{5583117C-6113-4E96-94A9-C011E961C577}"/>
    <cellStyle name="SectionHeading 19 8" xfId="31378" xr:uid="{4EB70D23-517A-4BEF-AE62-8B3EC34166BD}"/>
    <cellStyle name="SectionHeading 19 9" xfId="33777" xr:uid="{9FD5CCF4-94A3-47EF-8D8C-EE5E8F4539CE}"/>
    <cellStyle name="SectionHeading 2" xfId="11255" xr:uid="{483FF7A6-964A-4127-99D0-572B74BB3E9E}"/>
    <cellStyle name="SectionHeading 2 2" xfId="14327" xr:uid="{E551D332-74A5-4130-A1B8-7E2B5A57FBE1}"/>
    <cellStyle name="SectionHeading 2 3" xfId="10426" xr:uid="{67B7D50E-61B4-4ED1-9179-857D7059962E}"/>
    <cellStyle name="SectionHeading 2 4" xfId="9879" xr:uid="{209FBC77-EC35-4380-B6C3-B14F66A497AC}"/>
    <cellStyle name="SectionHeading 2 5" xfId="10398" xr:uid="{5F6F4482-1607-439E-A1A3-F08F426F86A9}"/>
    <cellStyle name="SectionHeading 2 6" xfId="15640" xr:uid="{73D1B6E0-702F-4657-861E-ADF5028E4652}"/>
    <cellStyle name="SectionHeading 2 7" xfId="10946" xr:uid="{9E2FECDB-BF0B-40AB-BC36-B3001AA5D263}"/>
    <cellStyle name="SectionHeading 2 8" xfId="26089" xr:uid="{5EEAACF0-987C-467E-BF96-1C24DCCC177D}"/>
    <cellStyle name="SectionHeading 20" xfId="12391" xr:uid="{10EE3E13-62A2-412A-AAA6-A49EE141A0B1}"/>
    <cellStyle name="SectionHeading 20 10" xfId="36270" xr:uid="{694829BD-9D24-4D0C-8195-9CD83A85356E}"/>
    <cellStyle name="SectionHeading 20 11" xfId="38746" xr:uid="{A03BE1A2-354F-4EDD-BB88-57A5154BFAAD}"/>
    <cellStyle name="SectionHeading 20 12" xfId="41342" xr:uid="{D471694A-E33F-45CC-AD8E-3662E3AF7942}"/>
    <cellStyle name="SectionHeading 20 2" xfId="15426" xr:uid="{2919338F-2C9F-4B23-A6BB-77CE74026828}"/>
    <cellStyle name="SectionHeading 20 3" xfId="18208" xr:uid="{6FAC1B51-7765-4768-B543-D5437B56CAB6}"/>
    <cellStyle name="SectionHeading 20 4" xfId="20840" xr:uid="{FAB4F95C-D7F9-4D4A-99FD-4397F5122997}"/>
    <cellStyle name="SectionHeading 20 5" xfId="23696" xr:uid="{C12705D7-F69E-410A-AA19-D7407D5C2255}"/>
    <cellStyle name="SectionHeading 20 6" xfId="26240" xr:uid="{9773C06E-93DE-407C-AB5A-17CF26995152}"/>
    <cellStyle name="SectionHeading 20 7" xfId="28838" xr:uid="{A9CADE36-BA06-49BF-993E-E794644216EF}"/>
    <cellStyle name="SectionHeading 20 8" xfId="31480" xr:uid="{9A03F23C-71BD-4CB0-BFE2-B49696D78B92}"/>
    <cellStyle name="SectionHeading 20 9" xfId="33879" xr:uid="{163463BF-8F2F-4AD4-96E7-B37903CA3F67}"/>
    <cellStyle name="SectionHeading 21" xfId="12281" xr:uid="{268438E6-034F-444E-8CC7-E904B8634612}"/>
    <cellStyle name="SectionHeading 21 10" xfId="36177" xr:uid="{547F5867-7B6C-41FD-9D5A-62617EDDA1F3}"/>
    <cellStyle name="SectionHeading 21 11" xfId="38645" xr:uid="{67ADDDC3-3244-417D-99FA-4518AE568963}"/>
    <cellStyle name="SectionHeading 21 12" xfId="41241" xr:uid="{54B18B69-5542-4B7A-8C8E-5DE83BCFE325}"/>
    <cellStyle name="SectionHeading 21 2" xfId="15325" xr:uid="{418D503A-89D4-4B2B-BEF5-45EA90FCDAF7}"/>
    <cellStyle name="SectionHeading 21 3" xfId="18103" xr:uid="{2F54ECD4-88E7-422E-BBEE-54173225FA69}"/>
    <cellStyle name="SectionHeading 21 4" xfId="20730" xr:uid="{A2BD7B31-6EBD-4755-A447-B8F92D2B762A}"/>
    <cellStyle name="SectionHeading 21 5" xfId="23586" xr:uid="{D1C3D475-04AB-46BF-AD07-F64417618DAC}"/>
    <cellStyle name="SectionHeading 21 6" xfId="26130" xr:uid="{26EBF0DE-5A94-4022-AEB8-7887D8EEA510}"/>
    <cellStyle name="SectionHeading 21 7" xfId="28737" xr:uid="{600757F3-FE48-463C-ADE7-84A7AA8090F9}"/>
    <cellStyle name="SectionHeading 21 8" xfId="31387" xr:uid="{5B1A5CE6-FDBC-40E5-8E40-7D70E7C9EBF3}"/>
    <cellStyle name="SectionHeading 21 9" xfId="33786" xr:uid="{036E9454-1148-4E6E-B048-0ACE7EC0A8CA}"/>
    <cellStyle name="SectionHeading 22" xfId="12393" xr:uid="{0AD696E3-E97A-43A7-9422-1E7411E89A63}"/>
    <cellStyle name="SectionHeading 22 10" xfId="36271" xr:uid="{CB279727-27B9-45F0-9E9B-3449ED1E3DBF}"/>
    <cellStyle name="SectionHeading 22 11" xfId="38748" xr:uid="{AA3B8074-BEE7-4CCA-898A-76F1BF5B30E4}"/>
    <cellStyle name="SectionHeading 22 12" xfId="41344" xr:uid="{371446FA-A139-4A00-9281-1EA91C2030F8}"/>
    <cellStyle name="SectionHeading 22 2" xfId="15428" xr:uid="{13EEE70D-6977-492E-A067-99A5A88F28B6}"/>
    <cellStyle name="SectionHeading 22 3" xfId="18210" xr:uid="{CA899CD2-301E-4C3A-9146-75D417B6439D}"/>
    <cellStyle name="SectionHeading 22 4" xfId="20842" xr:uid="{8166DBF2-DB1F-4D7F-87F2-DFD3341A8426}"/>
    <cellStyle name="SectionHeading 22 5" xfId="23698" xr:uid="{7B0FF9E5-3D60-4919-AFBA-902BE4D6A9D1}"/>
    <cellStyle name="SectionHeading 22 6" xfId="26242" xr:uid="{2807456B-0E4B-4CE1-801A-670E78334515}"/>
    <cellStyle name="SectionHeading 22 7" xfId="28840" xr:uid="{E65B1812-E153-4AD9-B486-8F8EAF9E645C}"/>
    <cellStyle name="SectionHeading 22 8" xfId="31481" xr:uid="{06DF1641-3C4F-4735-A1A1-4330480CEC8D}"/>
    <cellStyle name="SectionHeading 22 9" xfId="33880" xr:uid="{A8BE39E3-C06D-4C60-A9EF-9E83F46E3C00}"/>
    <cellStyle name="SectionHeading 23" xfId="12285" xr:uid="{FCB9EBBF-886D-4280-AE9F-580E6FF92FA7}"/>
    <cellStyle name="SectionHeading 23 10" xfId="36180" xr:uid="{8B8C1EB7-DF8B-492D-86BC-BD6694C526E4}"/>
    <cellStyle name="SectionHeading 23 11" xfId="38649" xr:uid="{05540AF3-9C8C-463A-B415-A1FDD84F43A7}"/>
    <cellStyle name="SectionHeading 23 12" xfId="41245" xr:uid="{4934D68E-94F0-4D60-BE75-CE1EACAD5C24}"/>
    <cellStyle name="SectionHeading 23 2" xfId="15329" xr:uid="{6C36B82D-4EF4-4C9D-BC0F-5491F5F9F109}"/>
    <cellStyle name="SectionHeading 23 3" xfId="18106" xr:uid="{6DF4420D-DAC1-4DEE-8E57-6CB811CD3532}"/>
    <cellStyle name="SectionHeading 23 4" xfId="20734" xr:uid="{C519DA47-250D-4514-8CD7-F58082F7E58A}"/>
    <cellStyle name="SectionHeading 23 5" xfId="23590" xr:uid="{2E4FB2D0-5BF4-4B04-972B-9F2744586BDA}"/>
    <cellStyle name="SectionHeading 23 6" xfId="26134" xr:uid="{1D89F213-5929-44D5-B69F-C142EE10136D}"/>
    <cellStyle name="SectionHeading 23 7" xfId="28741" xr:uid="{DAD07731-6EE4-4DA6-8153-DB2A361CAF3C}"/>
    <cellStyle name="SectionHeading 23 8" xfId="31390" xr:uid="{B1892DC8-BF09-4D04-9409-ADF7A54DD73A}"/>
    <cellStyle name="SectionHeading 23 9" xfId="33789" xr:uid="{C88A76C4-CD89-4F4D-B036-E1D5BE25296B}"/>
    <cellStyle name="SectionHeading 24" xfId="12286" xr:uid="{7E55CF18-0447-4BB4-95B4-A36A221AD696}"/>
    <cellStyle name="SectionHeading 24 10" xfId="36181" xr:uid="{1152B5F4-C263-4157-AFCA-B4F9D68DF2EA}"/>
    <cellStyle name="SectionHeading 24 11" xfId="38650" xr:uid="{87EE3C33-7E59-4D92-9BE5-0858196B1127}"/>
    <cellStyle name="SectionHeading 24 12" xfId="41246" xr:uid="{DFCE511D-6F30-4D14-9A3D-9C3E85BF0EF5}"/>
    <cellStyle name="SectionHeading 24 2" xfId="15330" xr:uid="{F0FDAAD4-7A3E-48D3-B9BD-DBD1D6D1CF79}"/>
    <cellStyle name="SectionHeading 24 3" xfId="18107" xr:uid="{359AB14B-3A91-4D1C-8CFA-237D8EED057E}"/>
    <cellStyle name="SectionHeading 24 4" xfId="20735" xr:uid="{08A80B3C-3E57-4E6E-8B77-200098C0E3C7}"/>
    <cellStyle name="SectionHeading 24 5" xfId="23591" xr:uid="{0A4A8B97-FB9D-4F22-AED3-609C47F86B7C}"/>
    <cellStyle name="SectionHeading 24 6" xfId="26135" xr:uid="{EC3CA40A-AE5B-45F7-8A76-6F548716710F}"/>
    <cellStyle name="SectionHeading 24 7" xfId="28742" xr:uid="{306CF249-0A3C-4B96-8E9C-4867D8C0BA07}"/>
    <cellStyle name="SectionHeading 24 8" xfId="31391" xr:uid="{002DB960-0CAA-4AE9-AD54-C31E0FCB98AE}"/>
    <cellStyle name="SectionHeading 24 9" xfId="33790" xr:uid="{6D2B7610-B63D-4C29-B44C-E8A139841C72}"/>
    <cellStyle name="SectionHeading 25" xfId="12394" xr:uid="{B2CBB753-98AB-499C-94F6-E99C06A92B5E}"/>
    <cellStyle name="SectionHeading 25 10" xfId="36272" xr:uid="{0894DFE8-E950-4BE7-9A52-27E0E0FE77F1}"/>
    <cellStyle name="SectionHeading 25 11" xfId="38749" xr:uid="{F005BFE9-BDC9-45C8-A9E0-A7ED4F092A0A}"/>
    <cellStyle name="SectionHeading 25 12" xfId="41345" xr:uid="{4A4FD660-82A4-4E2F-8E09-CC87CB0D8C5D}"/>
    <cellStyle name="SectionHeading 25 2" xfId="15429" xr:uid="{89F7F319-5EB3-4986-B864-2DD62FAEADA0}"/>
    <cellStyle name="SectionHeading 25 3" xfId="18211" xr:uid="{755F46B3-18D1-496C-A809-7A7B22659260}"/>
    <cellStyle name="SectionHeading 25 4" xfId="20843" xr:uid="{F35BBDD3-6DDB-497C-A5D5-54BACB8415FA}"/>
    <cellStyle name="SectionHeading 25 5" xfId="23699" xr:uid="{4FBE52A6-CC3B-4CFF-97A1-957867ED5709}"/>
    <cellStyle name="SectionHeading 25 6" xfId="26243" xr:uid="{E038C8E5-1901-4DB3-9A87-D20B0E7F98E1}"/>
    <cellStyle name="SectionHeading 25 7" xfId="28841" xr:uid="{6A879E3F-DDE2-41B6-8298-5E92EFC6EA14}"/>
    <cellStyle name="SectionHeading 25 8" xfId="31482" xr:uid="{6EC5E242-5065-40A3-B4CF-AB7058131778}"/>
    <cellStyle name="SectionHeading 25 9" xfId="33881" xr:uid="{FF391B33-9D99-4E58-9066-8B9423C07119}"/>
    <cellStyle name="SectionHeading 26" xfId="12287" xr:uid="{83AC9C83-B214-4AED-ACEF-9D0BB07E2EDE}"/>
    <cellStyle name="SectionHeading 26 10" xfId="36182" xr:uid="{DCAAA01D-9584-4347-AFF1-8CF8C675ADC0}"/>
    <cellStyle name="SectionHeading 26 11" xfId="38651" xr:uid="{EB1F9960-13C0-4D61-85E9-9EB80EC82D7B}"/>
    <cellStyle name="SectionHeading 26 12" xfId="41247" xr:uid="{2DCAD9A5-4958-47A5-9C9C-7976980A5761}"/>
    <cellStyle name="SectionHeading 26 2" xfId="15331" xr:uid="{602A0964-61FD-4206-9EFD-4E7F51ABF0CE}"/>
    <cellStyle name="SectionHeading 26 3" xfId="18108" xr:uid="{A9C28A02-22C8-4621-9E4C-1F9B07C38AF6}"/>
    <cellStyle name="SectionHeading 26 4" xfId="20736" xr:uid="{91349349-94D3-4A98-BC49-B48093A01D4B}"/>
    <cellStyle name="SectionHeading 26 5" xfId="23592" xr:uid="{16F70FE3-EEEC-4107-93B3-3008023E5032}"/>
    <cellStyle name="SectionHeading 26 6" xfId="26136" xr:uid="{225EC4C0-3F15-4B1F-B484-28DD57299DB3}"/>
    <cellStyle name="SectionHeading 26 7" xfId="28743" xr:uid="{2ACF9AF9-DB10-4FC4-ACAE-2A19F416ED4E}"/>
    <cellStyle name="SectionHeading 26 8" xfId="31392" xr:uid="{84AE154F-9306-4953-BEF5-8510F67EFE82}"/>
    <cellStyle name="SectionHeading 26 9" xfId="33791" xr:uid="{910054A2-A9F3-4481-ABD6-82DEA9718B97}"/>
    <cellStyle name="SectionHeading 27" xfId="12291" xr:uid="{4D927B19-7F93-4302-87B6-2BD6A13AF215}"/>
    <cellStyle name="SectionHeading 27 10" xfId="36184" xr:uid="{5044E3E6-5A71-4411-A825-F17EB18EC50A}"/>
    <cellStyle name="SectionHeading 27 11" xfId="38655" xr:uid="{EE974D15-450F-40B3-B865-3FDDDC3C8E71}"/>
    <cellStyle name="SectionHeading 27 12" xfId="41251" xr:uid="{FC82AD74-D069-4557-80ED-D08057CC4569}"/>
    <cellStyle name="SectionHeading 27 2" xfId="15335" xr:uid="{4C8064D8-6BCD-4187-9647-889E850BF75B}"/>
    <cellStyle name="SectionHeading 27 3" xfId="18111" xr:uid="{DC395DAD-5C8B-4FC4-9B0E-97380B106997}"/>
    <cellStyle name="SectionHeading 27 4" xfId="20740" xr:uid="{9225B837-7D65-4B2B-B0A6-43D5A79E2F7D}"/>
    <cellStyle name="SectionHeading 27 5" xfId="23596" xr:uid="{52DB8CDB-244D-4DFE-BD0C-CC3C47AE1281}"/>
    <cellStyle name="SectionHeading 27 6" xfId="26140" xr:uid="{2747DBB6-EDAA-47CB-A871-FDF82722E0A4}"/>
    <cellStyle name="SectionHeading 27 7" xfId="28747" xr:uid="{7EA8AE91-3B4A-4D23-AB58-50A31121B4A3}"/>
    <cellStyle name="SectionHeading 27 8" xfId="31394" xr:uid="{5755EE7A-3781-4A73-B628-7F1C5E389A4B}"/>
    <cellStyle name="SectionHeading 27 9" xfId="33793" xr:uid="{EDA2F419-B440-4C82-9A2F-CDD2FE14071E}"/>
    <cellStyle name="SectionHeading 28" xfId="12293" xr:uid="{0DB71A10-30BD-472D-8F72-6B1ACA85AA93}"/>
    <cellStyle name="SectionHeading 28 10" xfId="36185" xr:uid="{3CAE129C-E89A-467F-B63B-396B4D4D5EDC}"/>
    <cellStyle name="SectionHeading 28 11" xfId="38657" xr:uid="{9B2A6A31-CCD7-4418-B313-82CC7EEAC0EF}"/>
    <cellStyle name="SectionHeading 28 12" xfId="41253" xr:uid="{AE804634-93BC-4B2F-BE08-BBB3FE92A6C5}"/>
    <cellStyle name="SectionHeading 28 2" xfId="15337" xr:uid="{6A4AE3FF-8230-4E67-9BEC-795BC06E486D}"/>
    <cellStyle name="SectionHeading 28 3" xfId="18112" xr:uid="{1C33FAC4-39D1-41E9-B2CB-6FD6F60117CE}"/>
    <cellStyle name="SectionHeading 28 4" xfId="20742" xr:uid="{210D43C5-64EA-48EC-8C00-9A17372F7195}"/>
    <cellStyle name="SectionHeading 28 5" xfId="23598" xr:uid="{D70420D3-49B3-45E8-B3E7-5A401BDB8622}"/>
    <cellStyle name="SectionHeading 28 6" xfId="26142" xr:uid="{BE4AB97B-3048-49A9-AFBB-3785BDAE0690}"/>
    <cellStyle name="SectionHeading 28 7" xfId="28749" xr:uid="{CE9E61D0-57C1-426D-AAAE-B60D0696D16E}"/>
    <cellStyle name="SectionHeading 28 8" xfId="31395" xr:uid="{B9871C59-575B-4350-8CED-5BCA4199D5AC}"/>
    <cellStyle name="SectionHeading 28 9" xfId="33794" xr:uid="{E7C95459-B80F-4BDA-8DDA-50B8E6F38258}"/>
    <cellStyle name="SectionHeading 29" xfId="12395" xr:uid="{CDCCC7D6-9B5F-4C0B-982D-F812A77ECFBC}"/>
    <cellStyle name="SectionHeading 29 10" xfId="36273" xr:uid="{7E3A088D-855F-4A2C-BBCE-D5F8442E3094}"/>
    <cellStyle name="SectionHeading 29 11" xfId="38750" xr:uid="{BCE14AAF-D38D-4E9C-8AF8-592575FC0503}"/>
    <cellStyle name="SectionHeading 29 12" xfId="41346" xr:uid="{14E4AF87-D426-40AE-AB90-2730DBE29C1B}"/>
    <cellStyle name="SectionHeading 29 2" xfId="15430" xr:uid="{10313D73-2A8C-4243-9EAA-84CD1C2BCC9A}"/>
    <cellStyle name="SectionHeading 29 3" xfId="18212" xr:uid="{C2BD8720-1BE1-473F-8195-95421650942D}"/>
    <cellStyle name="SectionHeading 29 4" xfId="20844" xr:uid="{E44DBC3F-7C70-46F8-B2C6-74AA30E4DD75}"/>
    <cellStyle name="SectionHeading 29 5" xfId="23700" xr:uid="{F91427E4-ADCC-4D26-8AD6-BD7E882A0746}"/>
    <cellStyle name="SectionHeading 29 6" xfId="26244" xr:uid="{74A47C88-868D-42CE-8DF1-04232CB7E223}"/>
    <cellStyle name="SectionHeading 29 7" xfId="28842" xr:uid="{DD214B31-1F02-457B-B704-7B45FF21028B}"/>
    <cellStyle name="SectionHeading 29 8" xfId="31483" xr:uid="{5CC4F9D5-4316-4691-8267-8B0E8AC97428}"/>
    <cellStyle name="SectionHeading 29 9" xfId="33882" xr:uid="{93518549-D539-423F-A9B4-8DF6E7D83800}"/>
    <cellStyle name="SectionHeading 3" xfId="11348" xr:uid="{CB6F2501-CCC1-4C9C-BB25-C9B5D6C13F63}"/>
    <cellStyle name="SectionHeading 3 2" xfId="14420" xr:uid="{090742D8-0D0C-430F-9CB7-8FCD783A2CE0}"/>
    <cellStyle name="SectionHeading 3 3" xfId="10517" xr:uid="{6CBC2DD4-E5A2-426F-B635-0F730FFA4C80}"/>
    <cellStyle name="SectionHeading 3 4" xfId="9968" xr:uid="{432E2A69-EC29-4CAD-97E3-5C24E5BABC5F}"/>
    <cellStyle name="SectionHeading 3 5" xfId="10820" xr:uid="{F8E31BC9-4661-416A-87D8-E548D97ED7AF}"/>
    <cellStyle name="SectionHeading 3 6" xfId="16049" xr:uid="{11E1FFEB-4A72-49C2-8C4C-9613F2490118}"/>
    <cellStyle name="SectionHeading 3 7" xfId="17957" xr:uid="{BCA32BE0-7A7C-460A-96A8-26555B140FF9}"/>
    <cellStyle name="SectionHeading 3 8" xfId="26560" xr:uid="{57634E4A-08E3-4301-96E2-E576B17086EE}"/>
    <cellStyle name="SectionHeading 30" xfId="12295" xr:uid="{986DEF40-7908-415E-B852-906B95FDC3DA}"/>
    <cellStyle name="SectionHeading 30 10" xfId="36187" xr:uid="{18C54B40-B8FA-47A1-908D-95A4FAC3CE50}"/>
    <cellStyle name="SectionHeading 30 11" xfId="38659" xr:uid="{D346F209-7572-42AB-BAA5-9648B69A0A7B}"/>
    <cellStyle name="SectionHeading 30 12" xfId="41255" xr:uid="{22DD2C70-FF12-46C0-809D-158B687845CE}"/>
    <cellStyle name="SectionHeading 30 2" xfId="15339" xr:uid="{BE09FCB6-CAE3-4E2A-A4EF-087999DBD77D}"/>
    <cellStyle name="SectionHeading 30 3" xfId="18114" xr:uid="{06256F51-4238-46E1-ABE8-46937CB7EEB9}"/>
    <cellStyle name="SectionHeading 30 4" xfId="20744" xr:uid="{5E766251-C954-47FC-AD4F-A72F81D812BC}"/>
    <cellStyle name="SectionHeading 30 5" xfId="23600" xr:uid="{89C6D85B-1623-4E24-BAA3-3FD78E47A8AA}"/>
    <cellStyle name="SectionHeading 30 6" xfId="26144" xr:uid="{D3463130-8531-42F7-B5D2-F2D5E0C7C15D}"/>
    <cellStyle name="SectionHeading 30 7" xfId="28751" xr:uid="{B07E0EF3-C17D-45EA-889B-8D1A6FBA594D}"/>
    <cellStyle name="SectionHeading 30 8" xfId="31397" xr:uid="{A0ADEB97-E777-4D17-B89A-154FF81B6736}"/>
    <cellStyle name="SectionHeading 30 9" xfId="33796" xr:uid="{33BACC36-4503-435C-9109-22C1B90F0CD5}"/>
    <cellStyle name="SectionHeading 31" xfId="12401" xr:uid="{82FABF8B-8C97-4D4C-81F3-5286D2B40950}"/>
    <cellStyle name="SectionHeading 31 10" xfId="36277" xr:uid="{5897CD4B-770F-42D2-B82D-F0619836E078}"/>
    <cellStyle name="SectionHeading 31 11" xfId="38756" xr:uid="{55E3C6BF-92B5-4ADD-B0A6-F6F610512903}"/>
    <cellStyle name="SectionHeading 31 12" xfId="41352" xr:uid="{9B28783D-FE8C-4262-A766-B562D4BFCD00}"/>
    <cellStyle name="SectionHeading 31 2" xfId="15436" xr:uid="{FBC2A03C-0C34-4382-93F2-0FB068FFC200}"/>
    <cellStyle name="SectionHeading 31 3" xfId="18218" xr:uid="{B761909D-1FBF-4656-905E-CB5373F4184F}"/>
    <cellStyle name="SectionHeading 31 4" xfId="20850" xr:uid="{2AED0C7D-14BB-4BD0-8DD2-0E171CBA3446}"/>
    <cellStyle name="SectionHeading 31 5" xfId="23706" xr:uid="{AB39866D-72B3-4B27-AB71-B6590F6F1B20}"/>
    <cellStyle name="SectionHeading 31 6" xfId="26250" xr:uid="{697E95AD-FFDA-4552-8A50-0D870CA4BB3C}"/>
    <cellStyle name="SectionHeading 31 7" xfId="28848" xr:uid="{6CA5CD73-939D-4947-9055-763DDEB2827F}"/>
    <cellStyle name="SectionHeading 31 8" xfId="31487" xr:uid="{51538865-F7FB-4B76-96E5-3340398118EE}"/>
    <cellStyle name="SectionHeading 31 9" xfId="33886" xr:uid="{D7B98334-7DD5-45A7-8B05-B71F9DF43EE5}"/>
    <cellStyle name="SectionHeading 32" xfId="12411" xr:uid="{97A4CDFB-6160-432F-9845-9EE143925F61}"/>
    <cellStyle name="SectionHeading 32 10" xfId="36283" xr:uid="{8B842DC8-47EB-4BE2-B9FC-D1ABC65E3193}"/>
    <cellStyle name="SectionHeading 32 11" xfId="38763" xr:uid="{68812966-4B6E-4378-B5DA-32F71ADCE236}"/>
    <cellStyle name="SectionHeading 32 12" xfId="41359" xr:uid="{2A339F96-5640-43AF-8D23-1B7BC747832D}"/>
    <cellStyle name="SectionHeading 32 2" xfId="15443" xr:uid="{228B60D8-1A24-449D-A4F5-208F00E31372}"/>
    <cellStyle name="SectionHeading 32 3" xfId="18228" xr:uid="{2DE77D83-A34A-45EA-8725-C341DFC8D79D}"/>
    <cellStyle name="SectionHeading 32 4" xfId="20859" xr:uid="{C7F3234E-BAE4-40E4-9DEC-387C7A330E3A}"/>
    <cellStyle name="SectionHeading 32 5" xfId="23716" xr:uid="{F9172A73-8546-484E-A3C0-47C4BD579298}"/>
    <cellStyle name="SectionHeading 32 6" xfId="26259" xr:uid="{E7235278-F848-4743-A950-46824E10B615}"/>
    <cellStyle name="SectionHeading 32 7" xfId="28855" xr:uid="{B4D49BFA-7CB5-4C4C-AF55-CA63B11B7DD5}"/>
    <cellStyle name="SectionHeading 32 8" xfId="31493" xr:uid="{C6F2C711-6D8C-44DC-835E-08D65752D914}"/>
    <cellStyle name="SectionHeading 32 9" xfId="33892" xr:uid="{78C60E1C-C0C8-4C0A-BFEE-2B6C024C4B08}"/>
    <cellStyle name="SectionHeading 33" xfId="12396" xr:uid="{3851A266-CD6C-477E-895B-83A879A3BB4A}"/>
    <cellStyle name="SectionHeading 33 10" xfId="36274" xr:uid="{FEA84136-9444-4CBA-8C19-632BAC6B367D}"/>
    <cellStyle name="SectionHeading 33 11" xfId="38751" xr:uid="{4284C4D8-34C6-4F42-BB2C-7DA0743A0884}"/>
    <cellStyle name="SectionHeading 33 12" xfId="41347" xr:uid="{AAF72767-BBB5-4B37-A1EB-2246249793F1}"/>
    <cellStyle name="SectionHeading 33 2" xfId="15431" xr:uid="{E30C3EC5-B95D-4C53-8926-1B34CA86629C}"/>
    <cellStyle name="SectionHeading 33 3" xfId="18213" xr:uid="{D116D1A0-6B85-406B-AB4A-437BCDCB4997}"/>
    <cellStyle name="SectionHeading 33 4" xfId="20845" xr:uid="{34541802-82FA-4A28-9311-14E12D6E0882}"/>
    <cellStyle name="SectionHeading 33 5" xfId="23701" xr:uid="{E2D1B6EA-7E05-4A48-B396-7AB401E4C1AA}"/>
    <cellStyle name="SectionHeading 33 6" xfId="26245" xr:uid="{B7705EF7-420B-48DF-9EB4-395430BFE1AA}"/>
    <cellStyle name="SectionHeading 33 7" xfId="28843" xr:uid="{5AC86021-5B1E-4DC9-995E-B644330B169F}"/>
    <cellStyle name="SectionHeading 33 8" xfId="31484" xr:uid="{193C1A71-4523-4D0A-B019-8E2F5054F88E}"/>
    <cellStyle name="SectionHeading 33 9" xfId="33883" xr:uid="{F52E75BC-7D9C-4989-B139-442E91C5BC86}"/>
    <cellStyle name="SectionHeading 34" xfId="12414" xr:uid="{80A1E9AB-85BB-4021-AE88-50EBBB0C9706}"/>
    <cellStyle name="SectionHeading 34 10" xfId="36286" xr:uid="{532D328F-59C7-4187-9182-8EF79A9D55B8}"/>
    <cellStyle name="SectionHeading 34 11" xfId="38766" xr:uid="{25E4E64C-FF63-4DD6-876B-D484CDDADD92}"/>
    <cellStyle name="SectionHeading 34 12" xfId="41362" xr:uid="{FF9478C4-CD58-46C2-B8BD-D3A083C7940C}"/>
    <cellStyle name="SectionHeading 34 2" xfId="15446" xr:uid="{CED515B9-0964-49DA-8FB6-178677B0E43D}"/>
    <cellStyle name="SectionHeading 34 3" xfId="18231" xr:uid="{54627551-0C00-4AA7-8132-1DAF4DE1106D}"/>
    <cellStyle name="SectionHeading 34 4" xfId="20862" xr:uid="{D6E97A61-D403-4DBD-A6EA-EB6C28BA43B3}"/>
    <cellStyle name="SectionHeading 34 5" xfId="23719" xr:uid="{F466E69D-E3D3-4010-ACAE-9AD8CFCBB104}"/>
    <cellStyle name="SectionHeading 34 6" xfId="26262" xr:uid="{901E26F7-AEC5-41DD-9DB3-4CEAA8374615}"/>
    <cellStyle name="SectionHeading 34 7" xfId="28858" xr:uid="{7A18E597-87B8-4007-BFC3-7CD1CB7B0650}"/>
    <cellStyle name="SectionHeading 34 8" xfId="31496" xr:uid="{B3E01293-ACC6-4599-B45B-E64B353F61FD}"/>
    <cellStyle name="SectionHeading 34 9" xfId="33895" xr:uid="{C2474063-0925-4394-A137-32FF67653EB1}"/>
    <cellStyle name="SectionHeading 35" xfId="14227" xr:uid="{76795387-5C74-4F80-8398-FF8FA5980F57}"/>
    <cellStyle name="SectionHeading 35 10" xfId="37950" xr:uid="{94285936-3EF1-49B6-8756-7A1F278B83D3}"/>
    <cellStyle name="SectionHeading 35 11" xfId="40442" xr:uid="{72947C25-2590-4921-AC43-727F48F1A097}"/>
    <cellStyle name="SectionHeading 35 12" xfId="43090" xr:uid="{5720C04E-31C1-47B6-8F54-BEE1A065E74D}"/>
    <cellStyle name="SectionHeading 35 2" xfId="17248" xr:uid="{18164677-EC13-43F7-B574-A2BACF0A528A}"/>
    <cellStyle name="SectionHeading 35 3" xfId="19988" xr:uid="{774DABCC-329C-4626-8321-73EB3F7C6818}"/>
    <cellStyle name="SectionHeading 35 4" xfId="22662" xr:uid="{CB1B48F8-6BC6-45CD-AB7C-296B280CF9B6}"/>
    <cellStyle name="SectionHeading 35 5" xfId="25485" xr:uid="{3F97BAFC-645E-44DC-BE30-84B7D718AEB4}"/>
    <cellStyle name="SectionHeading 35 6" xfId="28053" xr:uid="{05615559-0CA2-4203-BD49-990D62738B78}"/>
    <cellStyle name="SectionHeading 35 7" xfId="30600" xr:uid="{262B35E5-E8A9-49AB-BA83-CC3FEBE1ABE1}"/>
    <cellStyle name="SectionHeading 35 8" xfId="33114" xr:uid="{32333A06-5E8E-47D9-9991-C6C745EF7A5F}"/>
    <cellStyle name="SectionHeading 35 9" xfId="35513" xr:uid="{576B2453-D337-4231-A54C-CD76E9378FA4}"/>
    <cellStyle name="SectionHeading 36" xfId="9946" xr:uid="{4D6B34D8-61AD-4DDF-9865-8B5A0515A5AF}"/>
    <cellStyle name="SectionHeading 37" xfId="9806" xr:uid="{EF5E6916-6CB8-4F55-A5AC-23C3F16EE1CB}"/>
    <cellStyle name="SectionHeading 38" xfId="9805" xr:uid="{66802F35-4C92-4178-BE29-A3C30E9C7BB5}"/>
    <cellStyle name="SectionHeading 39" xfId="9804" xr:uid="{E198F520-D5DF-4022-BEE1-C7FB5C6B183B}"/>
    <cellStyle name="SectionHeading 4" xfId="11395" xr:uid="{43F976CE-F321-482F-8C14-1A3DCBF3CA07}"/>
    <cellStyle name="SectionHeading 4 10" xfId="14499" xr:uid="{ED9CB454-C1CF-4B37-8E03-093EBA958E1C}"/>
    <cellStyle name="SectionHeading 4 11" xfId="23707" xr:uid="{7FB32502-8D54-4E45-B5F1-40AADFAABF62}"/>
    <cellStyle name="SectionHeading 4 12" xfId="26659" xr:uid="{1EC6D5FB-11DB-4025-872A-E4BECE5F84B6}"/>
    <cellStyle name="SectionHeading 4 2" xfId="14467" xr:uid="{313B2E1B-8D33-4934-B5B8-B5F64F60BC8B}"/>
    <cellStyle name="SectionHeading 4 3" xfId="10562" xr:uid="{ED345B21-1AD2-4089-9D9F-152765A2D37B}"/>
    <cellStyle name="SectionHeading 4 4" xfId="10012" xr:uid="{9B71CB83-B9A0-46EF-B52C-316ECD82F3A7}"/>
    <cellStyle name="SectionHeading 4 5" xfId="22732" xr:uid="{C8934EB7-0536-4D74-93DA-E8EFE9021F39}"/>
    <cellStyle name="SectionHeading 4 6" xfId="10862" xr:uid="{04D57F13-8A9D-46A1-9ED1-FE51D16F0A43}"/>
    <cellStyle name="SectionHeading 4 7" xfId="10324" xr:uid="{A6790A41-1BF5-4AC8-A595-1685EF0288BF}"/>
    <cellStyle name="SectionHeading 4 8" xfId="17375" xr:uid="{DD5A5302-9EA8-4830-84BD-C57C358AF8CB}"/>
    <cellStyle name="SectionHeading 4 9" xfId="18357" xr:uid="{656BA5F4-F9DA-4236-B63C-8C6C232F1D7C}"/>
    <cellStyle name="SectionHeading 5" xfId="11349" xr:uid="{7DD3962B-38C7-4BA4-A5CD-7A55DA3BC53D}"/>
    <cellStyle name="SectionHeading 5 10" xfId="11225" xr:uid="{C7D8DF96-EC15-4E46-8B24-CE614D095F00}"/>
    <cellStyle name="SectionHeading 5 11" xfId="23375" xr:uid="{964F1B29-E93F-4C4B-93D3-CDA3BA51D6E7}"/>
    <cellStyle name="SectionHeading 5 12" xfId="26561" xr:uid="{C62F0444-16B8-4D2B-93C0-DC7B3F1FF1D7}"/>
    <cellStyle name="SectionHeading 5 2" xfId="14421" xr:uid="{2C88D342-0EDB-42C6-ADF4-1F5B850878ED}"/>
    <cellStyle name="SectionHeading 5 3" xfId="10518" xr:uid="{342FCA4F-288A-4CFE-A7B1-2C4787CC0D86}"/>
    <cellStyle name="SectionHeading 5 4" xfId="9969" xr:uid="{F45F7824-D5E5-4E49-987F-6A3A81855EBC}"/>
    <cellStyle name="SectionHeading 5 5" xfId="10763" xr:uid="{28EB73BC-BBB0-420D-83FC-F57FAE3747F9}"/>
    <cellStyle name="SectionHeading 5 6" xfId="10821" xr:uid="{341960A7-7BE7-425F-8CE8-EA8C991C5970}"/>
    <cellStyle name="SectionHeading 5 7" xfId="10282" xr:uid="{6CC93EDB-D96E-4F93-841B-D94B23ACA353}"/>
    <cellStyle name="SectionHeading 5 8" xfId="16054" xr:uid="{AF2C8E5B-42CB-40C6-965D-265A06BA4CB0}"/>
    <cellStyle name="SectionHeading 5 9" xfId="17960" xr:uid="{909554EE-8D48-4DAC-9FB9-582FE689218B}"/>
    <cellStyle name="SectionHeading 6" xfId="11396" xr:uid="{103602D9-E2B9-4680-A55A-678FA48A32BF}"/>
    <cellStyle name="SectionHeading 6 10" xfId="14525" xr:uid="{AD232502-EE9D-48B5-9A68-A1CC27291168}"/>
    <cellStyle name="SectionHeading 6 11" xfId="23708" xr:uid="{FF4A8122-03F8-4333-B14A-84FCA51FAAE8}"/>
    <cellStyle name="SectionHeading 6 12" xfId="26660" xr:uid="{C440F784-8453-4F74-8393-48D7E87D8BF1}"/>
    <cellStyle name="SectionHeading 6 2" xfId="14468" xr:uid="{7959305C-717E-47F3-89F3-C655A1F496C9}"/>
    <cellStyle name="SectionHeading 6 3" xfId="10563" xr:uid="{11B5A10F-769C-4DA2-9A0B-7569D85528BF}"/>
    <cellStyle name="SectionHeading 6 4" xfId="10013" xr:uid="{427ADBF2-11A0-4C39-8574-B05CC797B167}"/>
    <cellStyle name="SectionHeading 6 5" xfId="22733" xr:uid="{66E52D88-7760-4EC9-9AC6-77F8EB26E934}"/>
    <cellStyle name="SectionHeading 6 6" xfId="10863" xr:uid="{C1BFD414-5E6F-4A70-9D1E-AA3AABB0FA54}"/>
    <cellStyle name="SectionHeading 6 7" xfId="10325" xr:uid="{C22692F5-EC79-41F5-8F1F-009C56793B33}"/>
    <cellStyle name="SectionHeading 6 8" xfId="17376" xr:uid="{95DC2BA1-33AF-4D23-97D3-7FDD795CED83}"/>
    <cellStyle name="SectionHeading 6 9" xfId="18369" xr:uid="{0F0DEBCF-CE58-48CF-B7B2-65EAC67B1600}"/>
    <cellStyle name="SectionHeading 7" xfId="11397" xr:uid="{E9D8CB1F-B07C-4B37-9A1E-F4FD9260F6C3}"/>
    <cellStyle name="SectionHeading 7 10" xfId="14540" xr:uid="{BBE569E5-E930-4981-A07F-F791FED25EA2}"/>
    <cellStyle name="SectionHeading 7 11" xfId="23709" xr:uid="{B10BF8F7-20AF-4EDA-9176-AA6BB21D921E}"/>
    <cellStyle name="SectionHeading 7 12" xfId="26661" xr:uid="{44D5B78A-8A90-4838-B50B-9C2931426960}"/>
    <cellStyle name="SectionHeading 7 2" xfId="14469" xr:uid="{E6F8F69A-882F-406D-B160-BB02C31DDCF0}"/>
    <cellStyle name="SectionHeading 7 3" xfId="10564" xr:uid="{DA2C3A48-B1AE-4A4A-971F-EE56B302BB76}"/>
    <cellStyle name="SectionHeading 7 4" xfId="10014" xr:uid="{83E9D8B5-A622-4133-AC13-0413E24CB7E6}"/>
    <cellStyle name="SectionHeading 7 5" xfId="22734" xr:uid="{F716A4C7-944E-41B0-8862-367D59CC5598}"/>
    <cellStyle name="SectionHeading 7 6" xfId="10864" xr:uid="{996AC677-73C9-4872-9FBB-F823E2718671}"/>
    <cellStyle name="SectionHeading 7 7" xfId="10326" xr:uid="{FC30B4D0-14A2-4439-9C94-7F074118375A}"/>
    <cellStyle name="SectionHeading 7 8" xfId="17377" xr:uid="{CBF8EA58-E90D-4ED6-B996-54778F5B9162}"/>
    <cellStyle name="SectionHeading 7 9" xfId="18372" xr:uid="{B72525A4-051F-4AA2-92BC-7D351937B850}"/>
    <cellStyle name="SectionHeading 8" xfId="11398" xr:uid="{716C69F8-547E-42CD-8F57-67E52A6BE749}"/>
    <cellStyle name="SectionHeading 8 10" xfId="14543" xr:uid="{19E2A721-C09A-4F08-94D2-2FCBF0A80548}"/>
    <cellStyle name="SectionHeading 8 11" xfId="23712" xr:uid="{AD18DE65-439D-4E35-AEF6-56FA06F49086}"/>
    <cellStyle name="SectionHeading 8 12" xfId="26662" xr:uid="{A0801CDC-2ED3-4F86-AA14-D90A67659854}"/>
    <cellStyle name="SectionHeading 8 2" xfId="14470" xr:uid="{51BC232B-A214-4EF3-84B4-543D885C5DE8}"/>
    <cellStyle name="SectionHeading 8 3" xfId="10565" xr:uid="{5B020E52-2D8F-43D5-9F1A-9FC4884E7A4D}"/>
    <cellStyle name="SectionHeading 8 4" xfId="10015" xr:uid="{6A8EFB3D-9916-4E9A-8411-9D073EDC97D8}"/>
    <cellStyle name="SectionHeading 8 5" xfId="22735" xr:uid="{AD8AD3E3-2532-4C54-A94B-A6C4CE59BAAE}"/>
    <cellStyle name="SectionHeading 8 6" xfId="10865" xr:uid="{4017B3C9-D72F-452E-BC70-73A324827BA0}"/>
    <cellStyle name="SectionHeading 8 7" xfId="10327" xr:uid="{05DDEF7E-ED83-428C-A7C2-C85CE25B9C9B}"/>
    <cellStyle name="SectionHeading 8 8" xfId="17378" xr:uid="{904CF500-9569-4A2E-99B6-DE06F6A67E77}"/>
    <cellStyle name="SectionHeading 8 9" xfId="18377" xr:uid="{A2A7E497-28A9-4FB6-8AC8-85257391F452}"/>
    <cellStyle name="SectionHeading 9" xfId="11351" xr:uid="{58984ECC-C732-498D-8BC1-37A80AA1058D}"/>
    <cellStyle name="SectionHeading 9 10" xfId="11233" xr:uid="{79C938C9-F51B-48F8-BB64-E32D5112DD8E}"/>
    <cellStyle name="SectionHeading 9 11" xfId="23378" xr:uid="{A0B9DDB0-31BA-4E7F-8BBD-7FCFD2B7B807}"/>
    <cellStyle name="SectionHeading 9 12" xfId="26564" xr:uid="{8D925DA7-0ADC-4AD8-8CE4-3D22F33182EB}"/>
    <cellStyle name="SectionHeading 9 2" xfId="14423" xr:uid="{D411408D-640D-40C7-963A-CB46181C6583}"/>
    <cellStyle name="SectionHeading 9 3" xfId="10520" xr:uid="{104A4C4F-258D-4F8D-BB0D-32F22C3C4985}"/>
    <cellStyle name="SectionHeading 9 4" xfId="9971" xr:uid="{11A5B208-7E19-4140-BF79-207398F5C9B7}"/>
    <cellStyle name="SectionHeading 9 5" xfId="10765" xr:uid="{4D82C07D-C253-4BFB-B9B4-C7919EE1A1B6}"/>
    <cellStyle name="SectionHeading 9 6" xfId="10822" xr:uid="{77DDFD79-BCC5-4BB7-AE63-C1AF03FFD92D}"/>
    <cellStyle name="SectionHeading 9 7" xfId="10284" xr:uid="{29437337-A462-4BAC-A4E5-B4E1EBC8B7C0}"/>
    <cellStyle name="SectionHeading 9 8" xfId="16055" xr:uid="{8259AED7-2641-49A2-B963-00CDEB27BA2A}"/>
    <cellStyle name="SectionHeading 9 9" xfId="17963" xr:uid="{80BFE690-C111-45D6-BAAA-AB449A2D05EF}"/>
    <cellStyle name="Shade" xfId="4799" xr:uid="{00000000-0005-0000-0000-0000DD240000}"/>
    <cellStyle name="Shaded" xfId="4800" xr:uid="{00000000-0005-0000-0000-0000DE240000}"/>
    <cellStyle name="Single Accounting" xfId="4801" xr:uid="{00000000-0005-0000-0000-0000DF240000}"/>
    <cellStyle name="SingleLineAcctgn" xfId="4802" xr:uid="{00000000-0005-0000-0000-0000E0240000}"/>
    <cellStyle name="SingleLinePercent" xfId="4803" xr:uid="{00000000-0005-0000-0000-0000E1240000}"/>
    <cellStyle name="Source Superscript" xfId="4804" xr:uid="{00000000-0005-0000-0000-0000E2240000}"/>
    <cellStyle name="Source Text" xfId="4805" xr:uid="{00000000-0005-0000-0000-0000E3240000}"/>
    <cellStyle name="ssp " xfId="4806" xr:uid="{00000000-0005-0000-0000-0000E4240000}"/>
    <cellStyle name="ssp  10" xfId="12292" xr:uid="{90578A73-0953-44C2-AF80-A2F4DF0C5463}"/>
    <cellStyle name="ssp  10 2" xfId="15336" xr:uid="{69125804-075E-44A4-B029-0C6FEF8C3791}"/>
    <cellStyle name="ssp  10 3" xfId="20741" xr:uid="{70B761C0-1754-4B58-A79E-C175683F0239}"/>
    <cellStyle name="ssp  10 4" xfId="28748" xr:uid="{4A541004-27B7-4F73-B530-05D03B4F8309}"/>
    <cellStyle name="ssp  10 5" xfId="38656" xr:uid="{308812AB-8A06-400E-A106-7F60077D6EFC}"/>
    <cellStyle name="ssp  10 6" xfId="41252" xr:uid="{8BFA2866-6B59-4E26-BD0B-4F7765558562}"/>
    <cellStyle name="ssp  11" xfId="12398" xr:uid="{CA6DC7FC-F356-4072-B691-70FA68750800}"/>
    <cellStyle name="ssp  11 2" xfId="15433" xr:uid="{42B452B7-BD0B-4257-8892-0141A4A84233}"/>
    <cellStyle name="ssp  11 3" xfId="20847" xr:uid="{558E95F4-D754-4A70-B389-A79757DE9E90}"/>
    <cellStyle name="ssp  11 4" xfId="28845" xr:uid="{86772B8D-6FE6-4AD6-8E5F-BF1F3F95E6D7}"/>
    <cellStyle name="ssp  11 5" xfId="38753" xr:uid="{7EBD91EA-C512-42B1-8FD6-5C078B985F75}"/>
    <cellStyle name="ssp  11 6" xfId="41349" xr:uid="{6E22E385-0334-44DB-A9A9-CF3539700260}"/>
    <cellStyle name="ssp  12" xfId="12399" xr:uid="{0637C538-89CE-4F5C-80C0-3A874F39DA4F}"/>
    <cellStyle name="ssp  12 2" xfId="15434" xr:uid="{022BEE1F-0405-4C95-A258-EB0FB7DB3DFC}"/>
    <cellStyle name="ssp  12 3" xfId="20848" xr:uid="{9F237CC4-FC4C-49A5-9FF4-87CA7FF5250C}"/>
    <cellStyle name="ssp  12 4" xfId="28846" xr:uid="{B295860C-095D-428E-8136-20C662E129A7}"/>
    <cellStyle name="ssp  12 5" xfId="38754" xr:uid="{B8AA52A3-93A4-403B-B7B8-6103E3BA0127}"/>
    <cellStyle name="ssp  12 6" xfId="41350" xr:uid="{222534FF-9311-4440-8E05-28C8C8A65C14}"/>
    <cellStyle name="ssp  13" xfId="9954" xr:uid="{C70D705F-B1C7-4856-A326-04B397F03C4E}"/>
    <cellStyle name="ssp  2" xfId="11394" xr:uid="{9DC3E470-203F-4918-AB33-F642963F7F49}"/>
    <cellStyle name="ssp  2 2" xfId="14466" xr:uid="{A111D03E-6F3F-4C9C-9A8B-8EE8DB5AED75}"/>
    <cellStyle name="ssp  2 3" xfId="10011" xr:uid="{9130E2CC-1187-42A1-8968-B10DC3FEDF4D}"/>
    <cellStyle name="ssp  2 4" xfId="10323" xr:uid="{FDA39213-58BD-4BC3-A09D-355E04459C1D}"/>
    <cellStyle name="ssp  2 5" xfId="23704" xr:uid="{5DD2A834-5AE1-485D-BE9A-14F59CB9221B}"/>
    <cellStyle name="ssp  2 6" xfId="26658" xr:uid="{FBEC6C41-1DF5-49F4-848C-ADA9239925AC}"/>
    <cellStyle name="ssp  3" xfId="11350" xr:uid="{223318D6-56F3-461D-94F3-04A94122D550}"/>
    <cellStyle name="ssp  3 2" xfId="14422" xr:uid="{AB43B45C-EBE5-43BD-946A-09A497C5BA6B}"/>
    <cellStyle name="ssp  3 3" xfId="9970" xr:uid="{599478BD-BEC5-46C5-B8F1-180465496F64}"/>
    <cellStyle name="ssp  3 4" xfId="10283" xr:uid="{57B303F0-2335-4080-B9BA-9484B20CE944}"/>
    <cellStyle name="ssp  3 5" xfId="23377" xr:uid="{D6B9683C-2CF7-441B-87DE-5150AECDF3DB}"/>
    <cellStyle name="ssp  3 6" xfId="26563" xr:uid="{C8414F4A-FE71-4BAF-BA0F-2D772C009286}"/>
    <cellStyle name="ssp  4" xfId="11399" xr:uid="{A5DF3137-FC88-41DD-A153-542DD611B304}"/>
    <cellStyle name="ssp  4 2" xfId="14471" xr:uid="{47506A82-4E7D-4AF1-A0EE-14297D349640}"/>
    <cellStyle name="ssp  4 3" xfId="10016" xr:uid="{BA6BA71F-0174-4AC3-A8ED-F1C27D09DD4C}"/>
    <cellStyle name="ssp  4 4" xfId="10328" xr:uid="{5AC54737-A67F-440C-B3DA-4260D54279CB}"/>
    <cellStyle name="ssp  4 5" xfId="23726" xr:uid="{74E279E0-14F8-427E-9E89-AFBDF50853FD}"/>
    <cellStyle name="ssp  4 6" xfId="26663" xr:uid="{D5CD1E1A-8A28-4987-A065-80ED006AD1A5}"/>
    <cellStyle name="ssp  5" xfId="12240" xr:uid="{6D922092-0FCD-4BD7-A308-2B9266FECAAA}"/>
    <cellStyle name="ssp  5 2" xfId="15284" xr:uid="{BD2E31FC-4783-458D-B00E-AD3479A3B41F}"/>
    <cellStyle name="ssp  5 3" xfId="20689" xr:uid="{9A09ECEC-824B-4232-835F-75D4D18B7A6D}"/>
    <cellStyle name="ssp  5 4" xfId="28696" xr:uid="{198E1F63-D1CE-4F7B-A4B6-D4FC738909FD}"/>
    <cellStyle name="ssp  5 5" xfId="38604" xr:uid="{7ECAB10C-A152-4467-8C8E-ECCD157A4C60}"/>
    <cellStyle name="ssp  5 6" xfId="41200" xr:uid="{78A927DB-0CB2-49F9-AF40-EAD9B487BF53}"/>
    <cellStyle name="ssp  6" xfId="12250" xr:uid="{073CB186-9181-4E33-9DD6-36DEB7AE2183}"/>
    <cellStyle name="ssp  6 2" xfId="15294" xr:uid="{1F3B2FCD-60B6-4F57-8567-6FA2F5EFB023}"/>
    <cellStyle name="ssp  6 3" xfId="20699" xr:uid="{003EF6AA-7FEC-416D-89A0-CC37262A619E}"/>
    <cellStyle name="ssp  6 4" xfId="28706" xr:uid="{7AB36A45-8FCC-4B4A-97E6-40FA29BAB084}"/>
    <cellStyle name="ssp  6 5" xfId="38614" xr:uid="{94038034-E4C5-4B3D-9BC0-CF1425B556C3}"/>
    <cellStyle name="ssp  6 6" xfId="41210" xr:uid="{7A37D0FF-EDD4-4F66-8D0F-33BE72E87AD5}"/>
    <cellStyle name="ssp  7" xfId="12390" xr:uid="{C9BF4D97-0F88-46EC-BA24-5C56D130D1D0}"/>
    <cellStyle name="ssp  7 2" xfId="15425" xr:uid="{21F4185A-7C14-4C6F-AD06-E0151889ACF9}"/>
    <cellStyle name="ssp  7 3" xfId="20839" xr:uid="{1FD80246-ADF2-4430-AA4D-1DE825BE33AF}"/>
    <cellStyle name="ssp  7 4" xfId="28837" xr:uid="{B58D61A2-F05D-403C-AE6B-418995F6B0B9}"/>
    <cellStyle name="ssp  7 5" xfId="38745" xr:uid="{6DBC608B-A7D8-4FE4-B0F1-44D33BE8DAB8}"/>
    <cellStyle name="ssp  7 6" xfId="41341" xr:uid="{F09ADA81-94ED-40FB-8EF4-C27DA36FFCAC}"/>
    <cellStyle name="ssp  8" xfId="12392" xr:uid="{2B97DD42-28FF-4F90-8A37-99B16DF4B1D4}"/>
    <cellStyle name="ssp  8 2" xfId="15427" xr:uid="{EEACE466-3C4E-498F-A42C-8002AE8AF10A}"/>
    <cellStyle name="ssp  8 3" xfId="20841" xr:uid="{A4D53C06-00B3-43DC-8B91-777BD727569E}"/>
    <cellStyle name="ssp  8 4" xfId="28839" xr:uid="{980C8AD8-D05A-4D92-A919-DB3FB751A735}"/>
    <cellStyle name="ssp  8 5" xfId="38747" xr:uid="{4F3D4DD4-EC0C-4F6A-9EB5-AB7D3BABBF44}"/>
    <cellStyle name="ssp  8 6" xfId="41343" xr:uid="{088F4101-9F93-44D4-AC9B-87EB492F4C6C}"/>
    <cellStyle name="ssp  9" xfId="12284" xr:uid="{037EDDB6-E8D2-4E5A-981C-DC4C69FCF4C7}"/>
    <cellStyle name="ssp  9 2" xfId="15328" xr:uid="{5E6A3D60-9E3B-4E2C-80F1-ED6D3FC7F732}"/>
    <cellStyle name="ssp  9 3" xfId="20733" xr:uid="{B83BE05E-92BF-44B7-BE39-E40E86671E9E}"/>
    <cellStyle name="ssp  9 4" xfId="28740" xr:uid="{56D40D24-4995-41CA-A9A1-00B55817C367}"/>
    <cellStyle name="ssp  9 5" xfId="38648" xr:uid="{CC255AEB-21D4-458B-9D1F-7E2DD20F9F3B}"/>
    <cellStyle name="ssp  9 6" xfId="41244" xr:uid="{FE167FB1-D5C2-4E34-B1B0-FD7055E270C7}"/>
    <cellStyle name="Standard" xfId="4807" xr:uid="{00000000-0005-0000-0000-0000E5240000}"/>
    <cellStyle name="Style 1" xfId="4808" xr:uid="{00000000-0005-0000-0000-0000E6240000}"/>
    <cellStyle name="Style 10" xfId="4809" xr:uid="{00000000-0005-0000-0000-0000E7240000}"/>
    <cellStyle name="Style 100" xfId="4810" xr:uid="{00000000-0005-0000-0000-0000E8240000}"/>
    <cellStyle name="Style 101" xfId="4811" xr:uid="{00000000-0005-0000-0000-0000E9240000}"/>
    <cellStyle name="Style 102" xfId="4812" xr:uid="{00000000-0005-0000-0000-0000EA240000}"/>
    <cellStyle name="Style 103" xfId="4813" xr:uid="{00000000-0005-0000-0000-0000EB240000}"/>
    <cellStyle name="Style 104" xfId="4814" xr:uid="{00000000-0005-0000-0000-0000EC240000}"/>
    <cellStyle name="Style 105" xfId="4815" xr:uid="{00000000-0005-0000-0000-0000ED240000}"/>
    <cellStyle name="Style 106" xfId="4816" xr:uid="{00000000-0005-0000-0000-0000EE240000}"/>
    <cellStyle name="Style 107" xfId="4817" xr:uid="{00000000-0005-0000-0000-0000EF240000}"/>
    <cellStyle name="Style 108" xfId="4818" xr:uid="{00000000-0005-0000-0000-0000F0240000}"/>
    <cellStyle name="Style 109" xfId="4819" xr:uid="{00000000-0005-0000-0000-0000F1240000}"/>
    <cellStyle name="Style 11" xfId="4820" xr:uid="{00000000-0005-0000-0000-0000F2240000}"/>
    <cellStyle name="Style 110" xfId="4821" xr:uid="{00000000-0005-0000-0000-0000F3240000}"/>
    <cellStyle name="Style 111" xfId="4822" xr:uid="{00000000-0005-0000-0000-0000F4240000}"/>
    <cellStyle name="Style 112" xfId="4823" xr:uid="{00000000-0005-0000-0000-0000F5240000}"/>
    <cellStyle name="Style 113" xfId="4824" xr:uid="{00000000-0005-0000-0000-0000F6240000}"/>
    <cellStyle name="Style 114" xfId="4825" xr:uid="{00000000-0005-0000-0000-0000F7240000}"/>
    <cellStyle name="Style 115" xfId="4826" xr:uid="{00000000-0005-0000-0000-0000F8240000}"/>
    <cellStyle name="Style 116" xfId="4827" xr:uid="{00000000-0005-0000-0000-0000F9240000}"/>
    <cellStyle name="Style 117" xfId="4828" xr:uid="{00000000-0005-0000-0000-0000FA240000}"/>
    <cellStyle name="Style 118" xfId="4829" xr:uid="{00000000-0005-0000-0000-0000FB240000}"/>
    <cellStyle name="Style 119" xfId="4830" xr:uid="{00000000-0005-0000-0000-0000FC240000}"/>
    <cellStyle name="Style 12" xfId="4831" xr:uid="{00000000-0005-0000-0000-0000FD240000}"/>
    <cellStyle name="Style 120" xfId="4832" xr:uid="{00000000-0005-0000-0000-0000FE240000}"/>
    <cellStyle name="Style 121" xfId="4833" xr:uid="{00000000-0005-0000-0000-0000FF240000}"/>
    <cellStyle name="Style 122" xfId="4834" xr:uid="{00000000-0005-0000-0000-000000250000}"/>
    <cellStyle name="Style 123" xfId="4835" xr:uid="{00000000-0005-0000-0000-000001250000}"/>
    <cellStyle name="Style 124" xfId="4836" xr:uid="{00000000-0005-0000-0000-000002250000}"/>
    <cellStyle name="Style 125" xfId="4837" xr:uid="{00000000-0005-0000-0000-000003250000}"/>
    <cellStyle name="Style 126" xfId="4838" xr:uid="{00000000-0005-0000-0000-000004250000}"/>
    <cellStyle name="Style 127" xfId="4839" xr:uid="{00000000-0005-0000-0000-000005250000}"/>
    <cellStyle name="Style 128" xfId="4840" xr:uid="{00000000-0005-0000-0000-000006250000}"/>
    <cellStyle name="Style 129" xfId="4841" xr:uid="{00000000-0005-0000-0000-000007250000}"/>
    <cellStyle name="Style 13" xfId="4842" xr:uid="{00000000-0005-0000-0000-000008250000}"/>
    <cellStyle name="Style 130" xfId="4843" xr:uid="{00000000-0005-0000-0000-000009250000}"/>
    <cellStyle name="Style 131" xfId="4844" xr:uid="{00000000-0005-0000-0000-00000A250000}"/>
    <cellStyle name="Style 132" xfId="4845" xr:uid="{00000000-0005-0000-0000-00000B250000}"/>
    <cellStyle name="Style 133" xfId="4846" xr:uid="{00000000-0005-0000-0000-00000C250000}"/>
    <cellStyle name="Style 134" xfId="4847" xr:uid="{00000000-0005-0000-0000-00000D250000}"/>
    <cellStyle name="Style 135" xfId="4848" xr:uid="{00000000-0005-0000-0000-00000E250000}"/>
    <cellStyle name="Style 136" xfId="4849" xr:uid="{00000000-0005-0000-0000-00000F250000}"/>
    <cellStyle name="Style 137" xfId="4850" xr:uid="{00000000-0005-0000-0000-000010250000}"/>
    <cellStyle name="Style 138" xfId="4851" xr:uid="{00000000-0005-0000-0000-000011250000}"/>
    <cellStyle name="Style 139" xfId="4852" xr:uid="{00000000-0005-0000-0000-000012250000}"/>
    <cellStyle name="Style 14" xfId="4853" xr:uid="{00000000-0005-0000-0000-000013250000}"/>
    <cellStyle name="Style 140" xfId="4854" xr:uid="{00000000-0005-0000-0000-000014250000}"/>
    <cellStyle name="Style 141" xfId="4855" xr:uid="{00000000-0005-0000-0000-000015250000}"/>
    <cellStyle name="Style 142" xfId="4856" xr:uid="{00000000-0005-0000-0000-000016250000}"/>
    <cellStyle name="Style 143" xfId="4857" xr:uid="{00000000-0005-0000-0000-000017250000}"/>
    <cellStyle name="Style 144" xfId="4858" xr:uid="{00000000-0005-0000-0000-000018250000}"/>
    <cellStyle name="Style 145" xfId="4859" xr:uid="{00000000-0005-0000-0000-000019250000}"/>
    <cellStyle name="Style 146" xfId="4860" xr:uid="{00000000-0005-0000-0000-00001A250000}"/>
    <cellStyle name="Style 147" xfId="4861" xr:uid="{00000000-0005-0000-0000-00001B250000}"/>
    <cellStyle name="Style 148" xfId="4862" xr:uid="{00000000-0005-0000-0000-00001C250000}"/>
    <cellStyle name="Style 149" xfId="4863" xr:uid="{00000000-0005-0000-0000-00001D250000}"/>
    <cellStyle name="Style 15" xfId="4864" xr:uid="{00000000-0005-0000-0000-00001E250000}"/>
    <cellStyle name="Style 150" xfId="4865" xr:uid="{00000000-0005-0000-0000-00001F250000}"/>
    <cellStyle name="Style 151" xfId="4866" xr:uid="{00000000-0005-0000-0000-000020250000}"/>
    <cellStyle name="Style 152" xfId="4867" xr:uid="{00000000-0005-0000-0000-000021250000}"/>
    <cellStyle name="Style 153" xfId="4868" xr:uid="{00000000-0005-0000-0000-000022250000}"/>
    <cellStyle name="Style 154" xfId="4869" xr:uid="{00000000-0005-0000-0000-000023250000}"/>
    <cellStyle name="Style 155" xfId="4870" xr:uid="{00000000-0005-0000-0000-000024250000}"/>
    <cellStyle name="Style 156" xfId="4871" xr:uid="{00000000-0005-0000-0000-000025250000}"/>
    <cellStyle name="Style 157" xfId="4872" xr:uid="{00000000-0005-0000-0000-000026250000}"/>
    <cellStyle name="Style 158" xfId="4873" xr:uid="{00000000-0005-0000-0000-000027250000}"/>
    <cellStyle name="Style 159" xfId="4874" xr:uid="{00000000-0005-0000-0000-000028250000}"/>
    <cellStyle name="Style 16" xfId="4875" xr:uid="{00000000-0005-0000-0000-000029250000}"/>
    <cellStyle name="Style 160" xfId="4876" xr:uid="{00000000-0005-0000-0000-00002A250000}"/>
    <cellStyle name="Style 161" xfId="4877" xr:uid="{00000000-0005-0000-0000-00002B250000}"/>
    <cellStyle name="Style 162" xfId="4878" xr:uid="{00000000-0005-0000-0000-00002C250000}"/>
    <cellStyle name="Style 163" xfId="4879" xr:uid="{00000000-0005-0000-0000-00002D250000}"/>
    <cellStyle name="Style 164" xfId="4880" xr:uid="{00000000-0005-0000-0000-00002E250000}"/>
    <cellStyle name="Style 165" xfId="4881" xr:uid="{00000000-0005-0000-0000-00002F250000}"/>
    <cellStyle name="Style 166" xfId="4882" xr:uid="{00000000-0005-0000-0000-000030250000}"/>
    <cellStyle name="Style 167" xfId="4883" xr:uid="{00000000-0005-0000-0000-000031250000}"/>
    <cellStyle name="Style 168" xfId="4884" xr:uid="{00000000-0005-0000-0000-000032250000}"/>
    <cellStyle name="Style 169" xfId="4885" xr:uid="{00000000-0005-0000-0000-000033250000}"/>
    <cellStyle name="Style 17" xfId="4886" xr:uid="{00000000-0005-0000-0000-000034250000}"/>
    <cellStyle name="Style 170" xfId="4887" xr:uid="{00000000-0005-0000-0000-000035250000}"/>
    <cellStyle name="Style 171" xfId="4888" xr:uid="{00000000-0005-0000-0000-000036250000}"/>
    <cellStyle name="Style 172" xfId="4889" xr:uid="{00000000-0005-0000-0000-000037250000}"/>
    <cellStyle name="Style 173" xfId="4890" xr:uid="{00000000-0005-0000-0000-000038250000}"/>
    <cellStyle name="Style 174" xfId="4891" xr:uid="{00000000-0005-0000-0000-000039250000}"/>
    <cellStyle name="Style 175" xfId="4892" xr:uid="{00000000-0005-0000-0000-00003A250000}"/>
    <cellStyle name="Style 176" xfId="4893" xr:uid="{00000000-0005-0000-0000-00003B250000}"/>
    <cellStyle name="Style 177" xfId="4894" xr:uid="{00000000-0005-0000-0000-00003C250000}"/>
    <cellStyle name="Style 178" xfId="4895" xr:uid="{00000000-0005-0000-0000-00003D250000}"/>
    <cellStyle name="Style 179" xfId="4896" xr:uid="{00000000-0005-0000-0000-00003E250000}"/>
    <cellStyle name="Style 18" xfId="4897" xr:uid="{00000000-0005-0000-0000-00003F250000}"/>
    <cellStyle name="Style 180" xfId="4898" xr:uid="{00000000-0005-0000-0000-000040250000}"/>
    <cellStyle name="Style 181" xfId="4899" xr:uid="{00000000-0005-0000-0000-000041250000}"/>
    <cellStyle name="Style 182" xfId="4900" xr:uid="{00000000-0005-0000-0000-000042250000}"/>
    <cellStyle name="Style 183" xfId="4901" xr:uid="{00000000-0005-0000-0000-000043250000}"/>
    <cellStyle name="Style 184" xfId="4902" xr:uid="{00000000-0005-0000-0000-000044250000}"/>
    <cellStyle name="Style 185" xfId="4903" xr:uid="{00000000-0005-0000-0000-000045250000}"/>
    <cellStyle name="Style 186" xfId="4904" xr:uid="{00000000-0005-0000-0000-000046250000}"/>
    <cellStyle name="Style 187" xfId="4905" xr:uid="{00000000-0005-0000-0000-000047250000}"/>
    <cellStyle name="Style 188" xfId="4906" xr:uid="{00000000-0005-0000-0000-000048250000}"/>
    <cellStyle name="Style 189" xfId="4907" xr:uid="{00000000-0005-0000-0000-000049250000}"/>
    <cellStyle name="Style 19" xfId="4908" xr:uid="{00000000-0005-0000-0000-00004A250000}"/>
    <cellStyle name="Style 190" xfId="4909" xr:uid="{00000000-0005-0000-0000-00004B250000}"/>
    <cellStyle name="Style 191" xfId="4910" xr:uid="{00000000-0005-0000-0000-00004C250000}"/>
    <cellStyle name="Style 192" xfId="4911" xr:uid="{00000000-0005-0000-0000-00004D250000}"/>
    <cellStyle name="Style 193" xfId="4912" xr:uid="{00000000-0005-0000-0000-00004E250000}"/>
    <cellStyle name="Style 194" xfId="4913" xr:uid="{00000000-0005-0000-0000-00004F250000}"/>
    <cellStyle name="Style 195" xfId="4914" xr:uid="{00000000-0005-0000-0000-000050250000}"/>
    <cellStyle name="Style 196" xfId="4915" xr:uid="{00000000-0005-0000-0000-000051250000}"/>
    <cellStyle name="Style 197" xfId="4916" xr:uid="{00000000-0005-0000-0000-000052250000}"/>
    <cellStyle name="Style 198" xfId="4917" xr:uid="{00000000-0005-0000-0000-000053250000}"/>
    <cellStyle name="Style 199" xfId="4918" xr:uid="{00000000-0005-0000-0000-000054250000}"/>
    <cellStyle name="Style 2" xfId="4919" xr:uid="{00000000-0005-0000-0000-000055250000}"/>
    <cellStyle name="Style 20" xfId="4920" xr:uid="{00000000-0005-0000-0000-000056250000}"/>
    <cellStyle name="Style 200" xfId="4921" xr:uid="{00000000-0005-0000-0000-000057250000}"/>
    <cellStyle name="Style 201" xfId="4922" xr:uid="{00000000-0005-0000-0000-000058250000}"/>
    <cellStyle name="Style 202" xfId="4923" xr:uid="{00000000-0005-0000-0000-000059250000}"/>
    <cellStyle name="Style 203" xfId="4924" xr:uid="{00000000-0005-0000-0000-00005A250000}"/>
    <cellStyle name="Style 204" xfId="4925" xr:uid="{00000000-0005-0000-0000-00005B250000}"/>
    <cellStyle name="Style 205" xfId="4926" xr:uid="{00000000-0005-0000-0000-00005C250000}"/>
    <cellStyle name="Style 206" xfId="4927" xr:uid="{00000000-0005-0000-0000-00005D250000}"/>
    <cellStyle name="Style 207" xfId="4928" xr:uid="{00000000-0005-0000-0000-00005E250000}"/>
    <cellStyle name="Style 208" xfId="4929" xr:uid="{00000000-0005-0000-0000-00005F250000}"/>
    <cellStyle name="Style 209" xfId="4930" xr:uid="{00000000-0005-0000-0000-000060250000}"/>
    <cellStyle name="Style 21" xfId="4931" xr:uid="{00000000-0005-0000-0000-000061250000}"/>
    <cellStyle name="Style 21 10" xfId="11347" xr:uid="{AA2CED30-20D0-4CF1-A490-192FEFA837F3}"/>
    <cellStyle name="Style 21 10 10" xfId="11224" xr:uid="{19ACAEB6-1B82-4E61-86AD-2E6D3981831C}"/>
    <cellStyle name="Style 21 10 11" xfId="23374" xr:uid="{7A7529AE-1727-4469-B2B6-20E3C719FF73}"/>
    <cellStyle name="Style 21 10 12" xfId="26544" xr:uid="{9330E211-8D0D-4629-B36B-5170BDE4D2B9}"/>
    <cellStyle name="Style 21 10 2" xfId="14419" xr:uid="{69D90EE4-1D41-48F1-9768-87291761C996}"/>
    <cellStyle name="Style 21 10 3" xfId="10516" xr:uid="{1ED4D022-8997-4FA4-88D3-2F27EC52AC23}"/>
    <cellStyle name="Style 21 10 4" xfId="9967" xr:uid="{7E8848D1-8468-4286-9A19-D1130F90E7A5}"/>
    <cellStyle name="Style 21 10 5" xfId="10762" xr:uid="{486FF56C-2215-48D0-82FA-C0C11CF6038F}"/>
    <cellStyle name="Style 21 10 6" xfId="10819" xr:uid="{01DFAF75-C263-4D54-8155-4EE75A68EF78}"/>
    <cellStyle name="Style 21 10 7" xfId="10281" xr:uid="{1BCE3370-5A6D-492B-A684-2C79CA961B99}"/>
    <cellStyle name="Style 21 10 8" xfId="16041" xr:uid="{2F08A5A3-8567-4448-BD71-9A8BD103BD58}"/>
    <cellStyle name="Style 21 10 9" xfId="17956" xr:uid="{D58B49F7-8135-4590-B577-847529045696}"/>
    <cellStyle name="Style 21 11" xfId="12157" xr:uid="{F8A9A48B-F45A-4216-AC8C-CCF9013D7A26}"/>
    <cellStyle name="Style 21 11 10" xfId="36055" xr:uid="{0D8F5A23-CCCB-4F28-B5A7-BBEDC342530A}"/>
    <cellStyle name="Style 21 11 11" xfId="38521" xr:uid="{64105B7C-074A-4D8F-8013-0B8B28BB0B66}"/>
    <cellStyle name="Style 21 11 12" xfId="41117" xr:uid="{B3A11339-038C-495F-A924-74B84E2C8678}"/>
    <cellStyle name="Style 21 11 2" xfId="15201" xr:uid="{A21E973F-2E2E-4B34-BA9D-31A7EAB9BC82}"/>
    <cellStyle name="Style 21 11 3" xfId="17979" xr:uid="{025FCD61-1A5B-4732-A938-A32BDEAA68F5}"/>
    <cellStyle name="Style 21 11 4" xfId="20606" xr:uid="{5004F2DA-799C-4197-BBF2-9C9EA5C1DCAA}"/>
    <cellStyle name="Style 21 11 5" xfId="23462" xr:uid="{83BD838D-D72C-4043-96D5-CBAD7F4BCCCB}"/>
    <cellStyle name="Style 21 11 6" xfId="26006" xr:uid="{8832B24A-2D79-423B-98EC-22B5F0CF8071}"/>
    <cellStyle name="Style 21 11 7" xfId="28613" xr:uid="{4DC6F418-0316-4FC1-9130-FB0A282F83EE}"/>
    <cellStyle name="Style 21 11 8" xfId="31265" xr:uid="{C8CD5EC2-58F1-48F3-8ACF-82F032DCE137}"/>
    <cellStyle name="Style 21 11 9" xfId="33664" xr:uid="{D6797689-40BC-4B90-B7D0-E27C547FE5A2}"/>
    <cellStyle name="Style 21 12" xfId="12165" xr:uid="{F70AE98D-0563-4778-A29C-F04793DB9775}"/>
    <cellStyle name="Style 21 12 10" xfId="36063" xr:uid="{79164214-BCE4-47A3-B0D0-295C62756D60}"/>
    <cellStyle name="Style 21 12 11" xfId="38529" xr:uid="{9548C107-E1B4-4381-8E7E-7B0E731E8714}"/>
    <cellStyle name="Style 21 12 12" xfId="41125" xr:uid="{E5214012-74AB-4325-9049-A43C3A133BD9}"/>
    <cellStyle name="Style 21 12 2" xfId="15209" xr:uid="{3C7A893E-CEAD-408F-91A5-DF1FB1F59BE0}"/>
    <cellStyle name="Style 21 12 3" xfId="17987" xr:uid="{D87334C6-951A-41B4-AC6E-6351FC7F84E5}"/>
    <cellStyle name="Style 21 12 4" xfId="20614" xr:uid="{5876A319-F9DC-4DC1-A1CD-C19280DDCEA9}"/>
    <cellStyle name="Style 21 12 5" xfId="23470" xr:uid="{DB869703-3629-43A9-AB6F-518AA75AF6E3}"/>
    <cellStyle name="Style 21 12 6" xfId="26014" xr:uid="{8D4F125C-AEF5-4DD1-91B3-B30C133DDA40}"/>
    <cellStyle name="Style 21 12 7" xfId="28621" xr:uid="{B51EE643-C72C-49B3-A165-132ED0A7AF03}"/>
    <cellStyle name="Style 21 12 8" xfId="31273" xr:uid="{454E52C5-E7FA-40D5-9757-8A17BFE84FD7}"/>
    <cellStyle name="Style 21 12 9" xfId="33672" xr:uid="{E1AFFCCE-441C-46BA-B3FC-60F7B671AD6B}"/>
    <cellStyle name="Style 21 13" xfId="12323" xr:uid="{59BE4867-B451-483C-8FDE-563284D0D178}"/>
    <cellStyle name="Style 21 13 10" xfId="36203" xr:uid="{4EB5A32D-A104-4A9A-B79F-C4526080704A}"/>
    <cellStyle name="Style 21 13 11" xfId="38678" xr:uid="{B98FC0CC-A6D5-429B-B394-5CC25FE84209}"/>
    <cellStyle name="Style 21 13 12" xfId="41274" xr:uid="{1382297B-BA4E-4535-9EAF-817C5D878651}"/>
    <cellStyle name="Style 21 13 2" xfId="15358" xr:uid="{F3F83C6B-FB37-4AA5-AD82-E3110AB5862A}"/>
    <cellStyle name="Style 21 13 3" xfId="18140" xr:uid="{55DB4A2A-3286-445A-8C82-A53AD39311D2}"/>
    <cellStyle name="Style 21 13 4" xfId="20772" xr:uid="{921E336D-B7D8-4B8D-AE99-DB01CC49AA94}"/>
    <cellStyle name="Style 21 13 5" xfId="23628" xr:uid="{CF9DFEF3-4BA2-4FB3-B9CE-C03C77B234CE}"/>
    <cellStyle name="Style 21 13 6" xfId="26172" xr:uid="{0B8F0187-259E-4133-8342-277C7602E477}"/>
    <cellStyle name="Style 21 13 7" xfId="28770" xr:uid="{C246E148-AFC0-4370-850F-74288577FDDF}"/>
    <cellStyle name="Style 21 13 8" xfId="31413" xr:uid="{67D82F8B-B25F-4A50-A187-604D041C95E9}"/>
    <cellStyle name="Style 21 13 9" xfId="33812" xr:uid="{42368176-6ADA-4FD8-910C-29E41B6D55EB}"/>
    <cellStyle name="Style 21 14" xfId="12170" xr:uid="{20E3B448-4C1A-4F71-8527-BF4DAE8E92B0}"/>
    <cellStyle name="Style 21 14 10" xfId="36068" xr:uid="{E3C71484-4924-436A-A8CC-B22F9995AF1D}"/>
    <cellStyle name="Style 21 14 11" xfId="38534" xr:uid="{2E7D4825-BA64-474B-AB8F-2B1658B84591}"/>
    <cellStyle name="Style 21 14 12" xfId="41130" xr:uid="{BE2E710C-F41A-466C-A2EE-F114B9F74C00}"/>
    <cellStyle name="Style 21 14 2" xfId="15214" xr:uid="{6EDBD1D7-FB68-4421-9198-DFEA0D696333}"/>
    <cellStyle name="Style 21 14 3" xfId="17992" xr:uid="{30409124-F2CB-446F-80A5-B1696D832FC1}"/>
    <cellStyle name="Style 21 14 4" xfId="20619" xr:uid="{6CBB50AC-2BE3-4423-A7E0-9E2A2EF30DF1}"/>
    <cellStyle name="Style 21 14 5" xfId="23475" xr:uid="{067DCCFF-395C-4A1B-B421-721DE2F2328C}"/>
    <cellStyle name="Style 21 14 6" xfId="26019" xr:uid="{A359DEE4-EB3F-4548-93CC-C9C560D43190}"/>
    <cellStyle name="Style 21 14 7" xfId="28626" xr:uid="{1B9D2860-44F9-450F-A794-857D63EF9135}"/>
    <cellStyle name="Style 21 14 8" xfId="31278" xr:uid="{4666F448-B99C-486D-8353-9C6B6C88AAD6}"/>
    <cellStyle name="Style 21 14 9" xfId="33677" xr:uid="{254C34FA-8159-4BE9-8EBA-6F373C7A8C11}"/>
    <cellStyle name="Style 21 15" xfId="12330" xr:uid="{6A21277A-0E2A-44EB-BFD6-45690A5F8EE9}"/>
    <cellStyle name="Style 21 15 10" xfId="36210" xr:uid="{DD448CF7-A398-4C6D-A46A-D4EAAF7926A2}"/>
    <cellStyle name="Style 21 15 11" xfId="38685" xr:uid="{EE3BC583-9D09-40D1-BBD4-288AA502E921}"/>
    <cellStyle name="Style 21 15 12" xfId="41281" xr:uid="{ADEC1FC4-7A93-4C5D-BB22-BE6FB402EFAC}"/>
    <cellStyle name="Style 21 15 2" xfId="15365" xr:uid="{07FA65A4-70A5-4458-B818-908A0B1F4F45}"/>
    <cellStyle name="Style 21 15 3" xfId="18147" xr:uid="{8E74CE71-61FB-497A-8CE4-C178199BE96E}"/>
    <cellStyle name="Style 21 15 4" xfId="20779" xr:uid="{E933CF76-4818-467F-95E3-3C14E7E0BBB1}"/>
    <cellStyle name="Style 21 15 5" xfId="23635" xr:uid="{094D2804-3235-4365-8918-FC2606CC5E22}"/>
    <cellStyle name="Style 21 15 6" xfId="26179" xr:uid="{CC17F001-B4F7-4330-BD0B-3F8C05FF9F61}"/>
    <cellStyle name="Style 21 15 7" xfId="28777" xr:uid="{ADF5BC1C-1B30-46BA-B234-B03A61EFD340}"/>
    <cellStyle name="Style 21 15 8" xfId="31420" xr:uid="{B3135FA9-3CC0-45E4-ADB7-0B671E0F956E}"/>
    <cellStyle name="Style 21 15 9" xfId="33819" xr:uid="{8B6A0711-1D5E-44B6-AD11-B390F1E3984D}"/>
    <cellStyle name="Style 21 16" xfId="12337" xr:uid="{33DAB15F-8A6C-4607-8740-A24CB6B324C5}"/>
    <cellStyle name="Style 21 16 10" xfId="36217" xr:uid="{68C82294-CA69-4E94-A6A3-CA38024487F5}"/>
    <cellStyle name="Style 21 16 11" xfId="38692" xr:uid="{4532776F-601F-49CC-89DA-67ACD4BC29EE}"/>
    <cellStyle name="Style 21 16 12" xfId="41288" xr:uid="{72FF107A-76C0-46CC-BD64-F028D264D491}"/>
    <cellStyle name="Style 21 16 2" xfId="15372" xr:uid="{2688C665-7B43-4F52-AAD7-93784EB5CD40}"/>
    <cellStyle name="Style 21 16 3" xfId="18154" xr:uid="{DD698C67-AEEB-4375-B379-E2CC50982A2B}"/>
    <cellStyle name="Style 21 16 4" xfId="20786" xr:uid="{232ECB09-9FDF-4D4C-B980-F1236BF74803}"/>
    <cellStyle name="Style 21 16 5" xfId="23642" xr:uid="{8DAA708E-8A69-47B6-B612-21EF71CDB888}"/>
    <cellStyle name="Style 21 16 6" xfId="26186" xr:uid="{5048A0D8-A51F-4ABE-8C17-7D79D5D83B0C}"/>
    <cellStyle name="Style 21 16 7" xfId="28784" xr:uid="{8B32DEFC-2DC3-4B32-998A-F81C4E81D82F}"/>
    <cellStyle name="Style 21 16 8" xfId="31427" xr:uid="{1709497E-5512-4ED6-BCA7-4420FB3D9B94}"/>
    <cellStyle name="Style 21 16 9" xfId="33826" xr:uid="{619E6308-9E2A-441E-81F0-85926CCE60D7}"/>
    <cellStyle name="Style 21 17" xfId="12181" xr:uid="{CC97A58A-5BEC-47B2-A32B-ACAD82E4FF99}"/>
    <cellStyle name="Style 21 17 10" xfId="36079" xr:uid="{384A69A7-E8BD-4C93-A313-87CDB4A21201}"/>
    <cellStyle name="Style 21 17 11" xfId="38545" xr:uid="{929F303D-A615-409A-BCAB-C236B5D37B25}"/>
    <cellStyle name="Style 21 17 12" xfId="41141" xr:uid="{470B1CD3-3433-435A-AD81-E6186C26EC49}"/>
    <cellStyle name="Style 21 17 2" xfId="15225" xr:uid="{E9AC9E16-B33A-4A03-92EA-2ECD17216973}"/>
    <cellStyle name="Style 21 17 3" xfId="18003" xr:uid="{28A63D5D-DEBF-42A6-84F9-FE9554406244}"/>
    <cellStyle name="Style 21 17 4" xfId="20630" xr:uid="{D8AC4EDA-5484-40B8-885B-B8F50DEF6955}"/>
    <cellStyle name="Style 21 17 5" xfId="23486" xr:uid="{FC900D0A-4202-4DA1-86DD-B10F9684823A}"/>
    <cellStyle name="Style 21 17 6" xfId="26030" xr:uid="{5C2DA720-82C2-4A18-AD03-2DB139558B28}"/>
    <cellStyle name="Style 21 17 7" xfId="28637" xr:uid="{408B3085-5C01-4089-B7D3-49FA425B061F}"/>
    <cellStyle name="Style 21 17 8" xfId="31289" xr:uid="{78CB8BBF-0F38-43BC-B9C0-1F208D174D79}"/>
    <cellStyle name="Style 21 17 9" xfId="33688" xr:uid="{453FA931-518C-4E4E-A9D7-7B189700270E}"/>
    <cellStyle name="Style 21 18" xfId="12346" xr:uid="{A641C277-CE24-41D3-8537-18AC679C7F9B}"/>
    <cellStyle name="Style 21 18 10" xfId="36226" xr:uid="{224B6296-6A5A-4744-A81D-6587DB1A4BBA}"/>
    <cellStyle name="Style 21 18 11" xfId="38701" xr:uid="{F403B8C7-D0F0-456E-B0ED-FEB677ED21FE}"/>
    <cellStyle name="Style 21 18 12" xfId="41297" xr:uid="{124E53D3-B955-4B47-81B0-882E61D333D0}"/>
    <cellStyle name="Style 21 18 2" xfId="15381" xr:uid="{B881AC3A-660F-4B38-9136-863835C8BE73}"/>
    <cellStyle name="Style 21 18 3" xfId="18163" xr:uid="{7204D0C7-975C-4A58-8E2B-0C8D7570B6F7}"/>
    <cellStyle name="Style 21 18 4" xfId="20795" xr:uid="{ED5906F6-B7CA-4133-845B-6A639D279F82}"/>
    <cellStyle name="Style 21 18 5" xfId="23651" xr:uid="{07BDD670-F6DA-46A2-AC09-04FD34E1CC5E}"/>
    <cellStyle name="Style 21 18 6" xfId="26195" xr:uid="{CB8C0DE3-D356-451B-97A5-33FE3EC6A884}"/>
    <cellStyle name="Style 21 18 7" xfId="28793" xr:uid="{5D5E9FA0-D94E-4554-888B-97BBD4CE602B}"/>
    <cellStyle name="Style 21 18 8" xfId="31436" xr:uid="{5424874F-4814-43F7-B1EE-71230BEDB8D0}"/>
    <cellStyle name="Style 21 18 9" xfId="33835" xr:uid="{B15BD439-1ADB-4C9F-89F0-943550A695B6}"/>
    <cellStyle name="Style 21 19" xfId="12189" xr:uid="{B707D2B0-7D36-43E4-A288-C321F7BA4338}"/>
    <cellStyle name="Style 21 19 10" xfId="36087" xr:uid="{9548BD9D-82FC-4EA7-A5B6-E33ADFC1FFFB}"/>
    <cellStyle name="Style 21 19 11" xfId="38553" xr:uid="{85910C5B-53C6-45AA-A431-CBB61E8166F6}"/>
    <cellStyle name="Style 21 19 12" xfId="41149" xr:uid="{8595FD9E-F206-4496-9970-F67165984A9D}"/>
    <cellStyle name="Style 21 19 2" xfId="15233" xr:uid="{4558489F-A80B-4DE3-A1AC-33FC59F636EE}"/>
    <cellStyle name="Style 21 19 3" xfId="18011" xr:uid="{6E281469-C6A0-4DEC-97EF-FB012CEFCE55}"/>
    <cellStyle name="Style 21 19 4" xfId="20638" xr:uid="{E6422CAD-36CB-4B61-8E10-3BFC83A15C24}"/>
    <cellStyle name="Style 21 19 5" xfId="23494" xr:uid="{0D1B890F-FD8B-41C6-AC06-528EBA9ADB11}"/>
    <cellStyle name="Style 21 19 6" xfId="26038" xr:uid="{EC8B8F47-4A1E-4225-8008-A991D4123AC6}"/>
    <cellStyle name="Style 21 19 7" xfId="28645" xr:uid="{9910CBA0-E416-4650-B877-222D71BD5346}"/>
    <cellStyle name="Style 21 19 8" xfId="31297" xr:uid="{FAB32CC2-998F-475F-8C66-BF9344A4D48D}"/>
    <cellStyle name="Style 21 19 9" xfId="33696" xr:uid="{26E39FEE-D49F-49E1-974C-A6407E3A2377}"/>
    <cellStyle name="Style 21 2" xfId="4932" xr:uid="{00000000-0005-0000-0000-000062250000}"/>
    <cellStyle name="Style 21 20" xfId="12195" xr:uid="{D6FA41C7-3A1F-4B47-A06F-ABE39612CB54}"/>
    <cellStyle name="Style 21 20 10" xfId="36093" xr:uid="{E336EA54-B875-46F8-B7EA-484B8E6995F4}"/>
    <cellStyle name="Style 21 20 11" xfId="38559" xr:uid="{9A186EEB-424A-4EFC-A4BB-4665B87CCD6E}"/>
    <cellStyle name="Style 21 20 12" xfId="41155" xr:uid="{A50EE1CD-C726-427E-B615-EB9AC7E80F45}"/>
    <cellStyle name="Style 21 20 2" xfId="15239" xr:uid="{8DF0B8C5-5A62-4665-BC5D-CB29FFB55C9B}"/>
    <cellStyle name="Style 21 20 3" xfId="18017" xr:uid="{935689FD-7E57-4679-B256-BACF0F7FE6BD}"/>
    <cellStyle name="Style 21 20 4" xfId="20644" xr:uid="{2962BFCC-A537-47FB-AE35-BC322FF42C9E}"/>
    <cellStyle name="Style 21 20 5" xfId="23500" xr:uid="{715FFF1C-6F96-450E-9FD2-84FC07D422DD}"/>
    <cellStyle name="Style 21 20 6" xfId="26044" xr:uid="{7A3BF340-75A7-413D-BDE2-F3E5D4C95161}"/>
    <cellStyle name="Style 21 20 7" xfId="28651" xr:uid="{BF972A7D-961E-4B0C-A0C0-E0DEB11A2A0D}"/>
    <cellStyle name="Style 21 20 8" xfId="31303" xr:uid="{A490DE89-5254-405E-B657-14AD36346042}"/>
    <cellStyle name="Style 21 20 9" xfId="33702" xr:uid="{478544B9-4656-4E2C-B0E0-92FA562A5775}"/>
    <cellStyle name="Style 21 21" xfId="12353" xr:uid="{C52737F8-0F28-41FE-8E81-3157C6271373}"/>
    <cellStyle name="Style 21 21 10" xfId="36233" xr:uid="{F091C2A5-27AE-46E6-BFF8-842606D63D94}"/>
    <cellStyle name="Style 21 21 11" xfId="38708" xr:uid="{EA814FE6-A9A3-4015-AF8D-4E370D6E52E3}"/>
    <cellStyle name="Style 21 21 12" xfId="41304" xr:uid="{A8319044-558B-43D2-B020-781694F62818}"/>
    <cellStyle name="Style 21 21 2" xfId="15388" xr:uid="{4C01F3B4-3963-4E5E-8587-9EBB9AB60A26}"/>
    <cellStyle name="Style 21 21 3" xfId="18170" xr:uid="{800469EE-6E27-4E18-80E6-8CF791CC7CAE}"/>
    <cellStyle name="Style 21 21 4" xfId="20802" xr:uid="{5EC94E1F-13FA-4E86-B470-015953740596}"/>
    <cellStyle name="Style 21 21 5" xfId="23658" xr:uid="{EA197DFF-9EE2-4392-BF1A-3A069CAFAA25}"/>
    <cellStyle name="Style 21 21 6" xfId="26202" xr:uid="{2C6CEF67-B373-4A1C-BE9D-249E605B3B67}"/>
    <cellStyle name="Style 21 21 7" xfId="28800" xr:uid="{AD2B7F13-C22E-4BFE-BEB5-004D8646DF92}"/>
    <cellStyle name="Style 21 21 8" xfId="31443" xr:uid="{D00552C8-8449-4736-888E-1FF50D91CBAC}"/>
    <cellStyle name="Style 21 21 9" xfId="33842" xr:uid="{57673152-19D6-4629-9813-2E9EFE659BF4}"/>
    <cellStyle name="Style 21 22" xfId="12202" xr:uid="{2E04C52A-539F-4E97-AB15-DF333985E6E2}"/>
    <cellStyle name="Style 21 22 10" xfId="36100" xr:uid="{1170D6B0-24AA-4E8E-B9E5-9B02C5B8242C}"/>
    <cellStyle name="Style 21 22 11" xfId="38566" xr:uid="{98E1CB85-C238-4637-93C4-13270E932EC8}"/>
    <cellStyle name="Style 21 22 12" xfId="41162" xr:uid="{D3FBC7F1-9857-40D5-8D55-3AA7934CE84F}"/>
    <cellStyle name="Style 21 22 2" xfId="15246" xr:uid="{453C6310-9B7A-4C50-A22F-752F32AE29BA}"/>
    <cellStyle name="Style 21 22 3" xfId="18024" xr:uid="{676920D8-E4A1-40D5-963F-B6C57BF21CA7}"/>
    <cellStyle name="Style 21 22 4" xfId="20651" xr:uid="{F6546D88-EA3B-4116-B514-EF59A5ABFEA2}"/>
    <cellStyle name="Style 21 22 5" xfId="23507" xr:uid="{419AF49E-61D4-4A84-A9E3-9C7CB1ED7776}"/>
    <cellStyle name="Style 21 22 6" xfId="26051" xr:uid="{4D714D80-8994-4EAB-8829-ABBE817D1B93}"/>
    <cellStyle name="Style 21 22 7" xfId="28658" xr:uid="{04CF66E9-ABCF-40E0-AFCE-DFD9B561C63E}"/>
    <cellStyle name="Style 21 22 8" xfId="31310" xr:uid="{21EF6223-A1D4-40D1-A9D9-395D963EEDC3}"/>
    <cellStyle name="Style 21 22 9" xfId="33709" xr:uid="{1BA1C43F-E2A8-46E0-BFD3-F9A8DC517319}"/>
    <cellStyle name="Style 21 23" xfId="12361" xr:uid="{C58FC2FB-5EF7-463B-8F3E-D5604D65F131}"/>
    <cellStyle name="Style 21 23 10" xfId="36241" xr:uid="{231BC821-8CC0-4C31-8C28-30039C799F67}"/>
    <cellStyle name="Style 21 23 11" xfId="38716" xr:uid="{E607C926-2137-475F-BE96-4187F574C59F}"/>
    <cellStyle name="Style 21 23 12" xfId="41312" xr:uid="{5995FCA4-AC83-414E-9DD4-FF9E5F16591B}"/>
    <cellStyle name="Style 21 23 2" xfId="15396" xr:uid="{A9DAE678-F2AA-4A21-B3E6-58A7F88769A7}"/>
    <cellStyle name="Style 21 23 3" xfId="18178" xr:uid="{F29EEE46-C939-47E7-8BF7-E904E9EECD9E}"/>
    <cellStyle name="Style 21 23 4" xfId="20810" xr:uid="{8C6BD8FC-5A06-4F9E-8A24-5760DCCCF61D}"/>
    <cellStyle name="Style 21 23 5" xfId="23666" xr:uid="{E172B3F1-99C9-4CEE-84E7-807E78BB9541}"/>
    <cellStyle name="Style 21 23 6" xfId="26210" xr:uid="{7A194B42-146A-49B3-9316-C1F0186CC653}"/>
    <cellStyle name="Style 21 23 7" xfId="28808" xr:uid="{2B52307D-8608-4041-BBF2-F2CA0B2F7551}"/>
    <cellStyle name="Style 21 23 8" xfId="31451" xr:uid="{9C4399C6-4117-4402-B545-0B135F924D5C}"/>
    <cellStyle name="Style 21 23 9" xfId="33850" xr:uid="{D67D744A-D3CC-45AE-B708-BEBCB1F0A513}"/>
    <cellStyle name="Style 21 24" xfId="12210" xr:uid="{9DAC2BF6-FDFF-45FE-A25F-B37133229957}"/>
    <cellStyle name="Style 21 24 10" xfId="36108" xr:uid="{6654D8AD-DE07-4A85-AD59-8DF5D25F1490}"/>
    <cellStyle name="Style 21 24 11" xfId="38574" xr:uid="{527B69C4-B286-47D2-B158-C30F92F4A430}"/>
    <cellStyle name="Style 21 24 12" xfId="41170" xr:uid="{13F758F7-2EE8-4F4E-8A42-855909904AF4}"/>
    <cellStyle name="Style 21 24 2" xfId="15254" xr:uid="{DC76ABDA-E00F-4C5F-8797-28E98E74CAF5}"/>
    <cellStyle name="Style 21 24 3" xfId="18032" xr:uid="{4CE75AE5-9107-4D10-BD20-27616B198CB6}"/>
    <cellStyle name="Style 21 24 4" xfId="20659" xr:uid="{43B74793-DA59-4FE9-B0B9-38AF040EE798}"/>
    <cellStyle name="Style 21 24 5" xfId="23515" xr:uid="{194DCB28-F4F1-45DC-B171-7ACDB5893BB8}"/>
    <cellStyle name="Style 21 24 6" xfId="26059" xr:uid="{A106DA17-635A-460B-AE61-B7C1DC51553B}"/>
    <cellStyle name="Style 21 24 7" xfId="28666" xr:uid="{5B1B7D0F-7664-4360-B51F-C222FF6C8B98}"/>
    <cellStyle name="Style 21 24 8" xfId="31318" xr:uid="{185CDD96-7B69-4B00-9F36-C15255E6D75A}"/>
    <cellStyle name="Style 21 24 9" xfId="33717" xr:uid="{597C0134-AB01-46AC-A3C5-B21A9FE1CF07}"/>
    <cellStyle name="Style 21 25" xfId="12219" xr:uid="{35DAE396-EC56-4267-B27C-75B11A90025F}"/>
    <cellStyle name="Style 21 25 10" xfId="36117" xr:uid="{F65D61D8-415F-44A7-BACA-FB086D56A7BF}"/>
    <cellStyle name="Style 21 25 11" xfId="38583" xr:uid="{951A0346-5F39-46BA-93DD-AA3FEF485FB0}"/>
    <cellStyle name="Style 21 25 12" xfId="41179" xr:uid="{39F4D1B1-C34F-4363-B012-48F34B3C30E3}"/>
    <cellStyle name="Style 21 25 2" xfId="15263" xr:uid="{1F944DEB-E933-43AA-947C-CBD40D5B2147}"/>
    <cellStyle name="Style 21 25 3" xfId="18041" xr:uid="{B5B5C584-099F-4D5E-BB5E-0C10996F1C59}"/>
    <cellStyle name="Style 21 25 4" xfId="20668" xr:uid="{4C6A64F8-FA0C-4F5D-A057-1F5EE2C0825A}"/>
    <cellStyle name="Style 21 25 5" xfId="23524" xr:uid="{3D50E483-5CAE-45A3-AFA1-4B7AEA4622B3}"/>
    <cellStyle name="Style 21 25 6" xfId="26068" xr:uid="{703AC030-C420-451B-92E9-8C74E83A4F00}"/>
    <cellStyle name="Style 21 25 7" xfId="28675" xr:uid="{719140B5-CA58-4606-990C-50BE07E8FD4A}"/>
    <cellStyle name="Style 21 25 8" xfId="31327" xr:uid="{FD3A454F-0D3D-4177-8D99-A3E7ED81606C}"/>
    <cellStyle name="Style 21 25 9" xfId="33726" xr:uid="{3FE39F5F-42FB-4EC5-8EF2-648BF240F41D}"/>
    <cellStyle name="Style 21 26" xfId="12369" xr:uid="{6E8F111A-7712-48B9-8B12-25C656B6FCA2}"/>
    <cellStyle name="Style 21 26 10" xfId="36249" xr:uid="{605AE275-3221-455E-ADAC-28A51B8F7816}"/>
    <cellStyle name="Style 21 26 11" xfId="38724" xr:uid="{012B549E-0DB5-445D-A45C-01D5678E1F93}"/>
    <cellStyle name="Style 21 26 12" xfId="41320" xr:uid="{4B28EAA1-B9A3-4DE3-BD80-58CA3A8FB0C8}"/>
    <cellStyle name="Style 21 26 2" xfId="15404" xr:uid="{18C3C820-59BB-452C-B3CB-D4F01B8F8BFB}"/>
    <cellStyle name="Style 21 26 3" xfId="18186" xr:uid="{80844844-05D2-4734-B0E5-A404FDECF02D}"/>
    <cellStyle name="Style 21 26 4" xfId="20818" xr:uid="{52576476-362C-4D04-B03B-8FEA3523360B}"/>
    <cellStyle name="Style 21 26 5" xfId="23674" xr:uid="{535025E3-5D5C-4CB7-A74B-5741188BA67F}"/>
    <cellStyle name="Style 21 26 6" xfId="26218" xr:uid="{5C78DB32-BAF2-43DE-90C2-F1C41F1A484B}"/>
    <cellStyle name="Style 21 26 7" xfId="28816" xr:uid="{BC97E2D5-72DD-49D8-A647-5F9A411547D6}"/>
    <cellStyle name="Style 21 26 8" xfId="31459" xr:uid="{F311CAC4-1EA4-4D6D-A47D-E402AF24BE59}"/>
    <cellStyle name="Style 21 26 9" xfId="33858" xr:uid="{9A15F54D-4653-4B3B-A5DA-7402164CFEFD}"/>
    <cellStyle name="Style 21 27" xfId="12226" xr:uid="{665F941E-31AA-416F-9B2D-D698C1AA6B7E}"/>
    <cellStyle name="Style 21 27 10" xfId="36124" xr:uid="{56DCD1A2-6A78-46F0-9D1A-F8D7AB4E65A7}"/>
    <cellStyle name="Style 21 27 11" xfId="38590" xr:uid="{CAFC48C4-4905-4B1A-848E-E123B4C05796}"/>
    <cellStyle name="Style 21 27 12" xfId="41186" xr:uid="{DDE028FE-A720-4141-8387-2B77583D57A4}"/>
    <cellStyle name="Style 21 27 2" xfId="15270" xr:uid="{7C8294D0-7899-436C-BBF8-1EBFA87F0AEB}"/>
    <cellStyle name="Style 21 27 3" xfId="18048" xr:uid="{A9D551EE-7E29-48A5-ACB8-FF88A63DEFC7}"/>
    <cellStyle name="Style 21 27 4" xfId="20675" xr:uid="{84A55156-83B4-4542-8343-F491D4053D7B}"/>
    <cellStyle name="Style 21 27 5" xfId="23531" xr:uid="{DB29CAFE-C3F4-4506-A383-4831594FD26F}"/>
    <cellStyle name="Style 21 27 6" xfId="26075" xr:uid="{C00EE838-3A90-4C73-8B04-3DAD7DD1FFEE}"/>
    <cellStyle name="Style 21 27 7" xfId="28682" xr:uid="{F2A8BFD5-F5B2-418F-AFC2-8F43D59DFE61}"/>
    <cellStyle name="Style 21 27 8" xfId="31334" xr:uid="{A8CAEEBE-CF1C-4255-8605-EE039366342D}"/>
    <cellStyle name="Style 21 27 9" xfId="33733" xr:uid="{D6681999-BD44-40C0-A438-EE017D6C8D18}"/>
    <cellStyle name="Style 21 28" xfId="12236" xr:uid="{220B1A27-B3A6-4C67-8131-4DD76DD2EE54}"/>
    <cellStyle name="Style 21 28 10" xfId="36134" xr:uid="{093EF298-74B9-4630-BFB0-8D4D831906D8}"/>
    <cellStyle name="Style 21 28 11" xfId="38600" xr:uid="{E969B61F-3F18-439B-8219-52975F03775C}"/>
    <cellStyle name="Style 21 28 12" xfId="41196" xr:uid="{E567023E-4814-4736-A19E-29B86A2D57C0}"/>
    <cellStyle name="Style 21 28 2" xfId="15280" xr:uid="{383F4792-A20B-428F-9D0A-E52205CB9314}"/>
    <cellStyle name="Style 21 28 3" xfId="18058" xr:uid="{D263D9B3-9625-4695-8EBF-DE6F46235F10}"/>
    <cellStyle name="Style 21 28 4" xfId="20685" xr:uid="{F61D5372-1D6C-45D7-9CA5-4A10514FA1E2}"/>
    <cellStyle name="Style 21 28 5" xfId="23541" xr:uid="{D9186357-3581-45B0-BB6F-3347AF9FA7B4}"/>
    <cellStyle name="Style 21 28 6" xfId="26085" xr:uid="{37C8EF84-2130-423B-8F5A-0C404FE7F05B}"/>
    <cellStyle name="Style 21 28 7" xfId="28692" xr:uid="{91813C67-7B5F-47AD-B863-0E0B3DD8A7A8}"/>
    <cellStyle name="Style 21 28 8" xfId="31344" xr:uid="{EDD05BDA-3C57-4CC3-AB6E-BB5518703DF3}"/>
    <cellStyle name="Style 21 28 9" xfId="33743" xr:uid="{FA1FED36-0AFA-4BFD-B6B6-C78967ED4CA7}"/>
    <cellStyle name="Style 21 29" xfId="12245" xr:uid="{D0BBBE78-BE0E-4EE6-877F-D61899D6F33D}"/>
    <cellStyle name="Style 21 29 10" xfId="36142" xr:uid="{F8AC41C5-6604-4F3D-83AE-548594C242B6}"/>
    <cellStyle name="Style 21 29 11" xfId="38609" xr:uid="{50BD5F90-88F1-472F-AC3D-E8687B757526}"/>
    <cellStyle name="Style 21 29 12" xfId="41205" xr:uid="{DD3256ED-91FC-4C60-A68B-2A67C70C7BE0}"/>
    <cellStyle name="Style 21 29 2" xfId="15289" xr:uid="{6E16E7DD-2CC5-4CFF-93EB-29EF97D72738}"/>
    <cellStyle name="Style 21 29 3" xfId="18067" xr:uid="{56BD946E-5E58-4ADB-A7DD-8A1F6D385328}"/>
    <cellStyle name="Style 21 29 4" xfId="20694" xr:uid="{7D71894F-5A8A-43E5-8681-FCDC51CEB6F0}"/>
    <cellStyle name="Style 21 29 5" xfId="23550" xr:uid="{37369C85-4E5A-4D64-9C92-F7341BC9C4F8}"/>
    <cellStyle name="Style 21 29 6" xfId="26094" xr:uid="{EFDCA764-73A8-45A1-B383-16D80E8BFB02}"/>
    <cellStyle name="Style 21 29 7" xfId="28701" xr:uid="{29F283B2-33F3-4CB7-AB91-3E2E921AD965}"/>
    <cellStyle name="Style 21 29 8" xfId="31352" xr:uid="{78A6A783-A75A-4296-88CC-94D3632DF4C1}"/>
    <cellStyle name="Style 21 29 9" xfId="33751" xr:uid="{09A61A0E-13D2-41CD-B104-27E19297B8F3}"/>
    <cellStyle name="Style 21 3" xfId="11256" xr:uid="{271FE23F-2057-4B98-9FA2-B7059AE80081}"/>
    <cellStyle name="Style 21 3 2" xfId="14328" xr:uid="{700DECC4-3A72-4134-944D-18E0D2745F10}"/>
    <cellStyle name="Style 21 3 3" xfId="10427" xr:uid="{A5DE29DE-F6D8-4634-9A65-2C6E06B71D9A}"/>
    <cellStyle name="Style 21 3 4" xfId="9880" xr:uid="{E30620B2-E970-4A43-AF0E-528C977F399A}"/>
    <cellStyle name="Style 21 3 5" xfId="10399" xr:uid="{9E76A5B6-5129-4521-B937-CC3114323886}"/>
    <cellStyle name="Style 21 3 6" xfId="15644" xr:uid="{C21E8FDF-7015-4012-BA77-050F34CC388B}"/>
    <cellStyle name="Style 21 3 7" xfId="10954" xr:uid="{6EB49DDB-4AE9-40C9-8378-8A281D71B720}"/>
    <cellStyle name="Style 21 3 8" xfId="26099" xr:uid="{AB14631F-C4F7-43BE-BCAC-E437C0624AAB}"/>
    <cellStyle name="Style 21 30" xfId="12377" xr:uid="{BBAFFC6A-782B-4287-ACBC-E63C9A9A31FF}"/>
    <cellStyle name="Style 21 30 10" xfId="36257" xr:uid="{A3A6AE7B-3478-4549-A687-630CFC78367B}"/>
    <cellStyle name="Style 21 30 11" xfId="38732" xr:uid="{1CDC4609-A4CE-4380-93B1-34B2A8046A33}"/>
    <cellStyle name="Style 21 30 12" xfId="41328" xr:uid="{1E31E76D-CEB1-49CF-86EE-89CF142B12F2}"/>
    <cellStyle name="Style 21 30 2" xfId="15412" xr:uid="{6D1723F4-8030-4936-87DE-42FFAE3E106B}"/>
    <cellStyle name="Style 21 30 3" xfId="18194" xr:uid="{43A17023-80B1-4C83-A908-4ACFF83243B7}"/>
    <cellStyle name="Style 21 30 4" xfId="20826" xr:uid="{D0E8123A-2B34-4363-A6AA-4B15CEE27FFB}"/>
    <cellStyle name="Style 21 30 5" xfId="23682" xr:uid="{57A25139-A26D-4C92-A9F7-03DE62327684}"/>
    <cellStyle name="Style 21 30 6" xfId="26226" xr:uid="{C98ED22A-E3B7-4BC4-96F6-9850FB8BBD9E}"/>
    <cellStyle name="Style 21 30 7" xfId="28824" xr:uid="{12F0F420-9F31-4FBD-962C-F18DDF234198}"/>
    <cellStyle name="Style 21 30 8" xfId="31467" xr:uid="{C807AA8C-A2AA-469B-96FC-8CDCBB44E3B1}"/>
    <cellStyle name="Style 21 30 9" xfId="33866" xr:uid="{0ADF4B7E-D813-4390-8646-A5312A5E6BAC}"/>
    <cellStyle name="Style 21 31" xfId="12255" xr:uid="{DD41397B-9149-449F-8F3E-86A873FE4EBC}"/>
    <cellStyle name="Style 21 31 10" xfId="36151" xr:uid="{D4AE8389-5815-42EA-8251-0C59DC6A6928}"/>
    <cellStyle name="Style 21 31 11" xfId="38619" xr:uid="{384E11CA-8B16-4190-B3DB-601BE29A2BCF}"/>
    <cellStyle name="Style 21 31 12" xfId="41215" xr:uid="{66B92B82-173F-4DB9-81A1-897BEF3F5239}"/>
    <cellStyle name="Style 21 31 2" xfId="15299" xr:uid="{C51C631F-52B1-489A-B9EF-CD8865B8172B}"/>
    <cellStyle name="Style 21 31 3" xfId="18077" xr:uid="{46EFEC81-4402-4DFE-91BF-9E1A8F7A2BEA}"/>
    <cellStyle name="Style 21 31 4" xfId="20704" xr:uid="{D7EE77F9-861D-4D84-9DC6-73687F3FF226}"/>
    <cellStyle name="Style 21 31 5" xfId="23560" xr:uid="{4F480E3F-26A9-46A1-8FF8-D5030CDE02B0}"/>
    <cellStyle name="Style 21 31 6" xfId="26104" xr:uid="{6B6A5E5E-753E-431C-A0A6-1A3B64C7AEF1}"/>
    <cellStyle name="Style 21 31 7" xfId="28711" xr:uid="{822724A2-3F72-486A-BDDB-3165D81A69D7}"/>
    <cellStyle name="Style 21 31 8" xfId="31361" xr:uid="{2952CED5-5C62-4393-ADA5-06399EB1840A}"/>
    <cellStyle name="Style 21 31 9" xfId="33760" xr:uid="{580B21A1-5F05-4269-9A9E-4862687A6652}"/>
    <cellStyle name="Style 21 32" xfId="12265" xr:uid="{C66A3C69-C537-4E77-BD1F-ABECCA657D20}"/>
    <cellStyle name="Style 21 32 10" xfId="36161" xr:uid="{E973C406-ACCC-4523-8738-9D6A4C26DC5C}"/>
    <cellStyle name="Style 21 32 11" xfId="38629" xr:uid="{31951317-6D73-4DEB-B985-4047A5778E1C}"/>
    <cellStyle name="Style 21 32 12" xfId="41225" xr:uid="{51988C29-D5D7-408F-A51A-D62EF50E575D}"/>
    <cellStyle name="Style 21 32 2" xfId="15309" xr:uid="{E6178D06-D370-48FE-AE95-F0978F6ED103}"/>
    <cellStyle name="Style 21 32 3" xfId="18087" xr:uid="{65FE79FC-DFDF-4E13-BDED-3A23F5026AF5}"/>
    <cellStyle name="Style 21 32 4" xfId="20714" xr:uid="{FDE13308-4622-4F80-8ECC-D72BF9AFEA59}"/>
    <cellStyle name="Style 21 32 5" xfId="23570" xr:uid="{D5773AFF-F564-4D70-AA5E-FF580E1672B6}"/>
    <cellStyle name="Style 21 32 6" xfId="26114" xr:uid="{74138F33-69BE-4E4E-B84C-2968DA8FEF44}"/>
    <cellStyle name="Style 21 32 7" xfId="28721" xr:uid="{6FA8614C-1175-48D6-A36E-1870A5DE2641}"/>
    <cellStyle name="Style 21 32 8" xfId="31371" xr:uid="{9F714003-C3DF-4574-8F51-4CFAEDB95F09}"/>
    <cellStyle name="Style 21 32 9" xfId="33770" xr:uid="{1499B36F-314D-45C9-A6E3-B83EA808C74B}"/>
    <cellStyle name="Style 21 33" xfId="12275" xr:uid="{485A4B43-B07C-40A2-B49D-2640B2FCF711}"/>
    <cellStyle name="Style 21 33 10" xfId="36171" xr:uid="{793DAFE1-F68E-4762-A340-FE5B81508FB8}"/>
    <cellStyle name="Style 21 33 11" xfId="38639" xr:uid="{F9C4F357-43EA-478B-BFDC-7074F469467C}"/>
    <cellStyle name="Style 21 33 12" xfId="41235" xr:uid="{397F5F74-6B7C-4503-8793-70C16294D04B}"/>
    <cellStyle name="Style 21 33 2" xfId="15319" xr:uid="{D4C6C90B-636C-4228-82B5-0FFE20D15301}"/>
    <cellStyle name="Style 21 33 3" xfId="18097" xr:uid="{0277DA6D-DD9B-4527-899B-075C7EE3D339}"/>
    <cellStyle name="Style 21 33 4" xfId="20724" xr:uid="{34DCE6B0-8068-4641-9A42-14DB40E5E938}"/>
    <cellStyle name="Style 21 33 5" xfId="23580" xr:uid="{2D4B731B-F33C-4B44-ACCB-773D74233B37}"/>
    <cellStyle name="Style 21 33 6" xfId="26124" xr:uid="{0B671E86-DDE3-45B0-BE0B-5DCFEFC62413}"/>
    <cellStyle name="Style 21 33 7" xfId="28731" xr:uid="{BB98000C-4E42-4473-930C-9306078F4C5F}"/>
    <cellStyle name="Style 21 33 8" xfId="31381" xr:uid="{CEECD83C-8093-4438-9D74-3BFC6BDA6492}"/>
    <cellStyle name="Style 21 33 9" xfId="33780" xr:uid="{613F8534-07B9-4240-9F57-12BB45D6DB0C}"/>
    <cellStyle name="Style 21 34" xfId="12385" xr:uid="{2C98B2C4-647B-4878-8036-23BC7959D8DA}"/>
    <cellStyle name="Style 21 34 10" xfId="36265" xr:uid="{C7832A89-F886-4012-837F-F74A4D3AF4EE}"/>
    <cellStyle name="Style 21 34 11" xfId="38740" xr:uid="{5DB726E2-A677-4C6B-ADC7-A0BB25385B02}"/>
    <cellStyle name="Style 21 34 12" xfId="41336" xr:uid="{2B427C2F-5168-44F0-8177-43626C6BCD99}"/>
    <cellStyle name="Style 21 34 2" xfId="15420" xr:uid="{B493D866-81D5-4872-854D-6855246FEB48}"/>
    <cellStyle name="Style 21 34 3" xfId="18202" xr:uid="{C84F6C5C-650C-406F-B52E-F187D1EB10AC}"/>
    <cellStyle name="Style 21 34 4" xfId="20834" xr:uid="{ACA43686-838D-4418-82E2-97904D432AE4}"/>
    <cellStyle name="Style 21 34 5" xfId="23690" xr:uid="{BE97A010-8D5F-4BE7-A6A7-8F5FA29204A6}"/>
    <cellStyle name="Style 21 34 6" xfId="26234" xr:uid="{E25BEFA8-1EBD-4559-9066-24E1B0C73624}"/>
    <cellStyle name="Style 21 34 7" xfId="28832" xr:uid="{6B1973C8-E564-401C-A5E7-06E7338D5E4D}"/>
    <cellStyle name="Style 21 34 8" xfId="31475" xr:uid="{DB577746-741F-421E-A7A8-34BBEC955075}"/>
    <cellStyle name="Style 21 34 9" xfId="33874" xr:uid="{BD510C15-ACB5-437C-9E34-13FA55BBFD49}"/>
    <cellStyle name="Style 21 35" xfId="12283" xr:uid="{F2315DEF-18E1-4296-9F21-582FAB007B35}"/>
    <cellStyle name="Style 21 35 10" xfId="36179" xr:uid="{1333865E-FD4A-4F6A-AAAF-2EE1806B7E5C}"/>
    <cellStyle name="Style 21 35 11" xfId="38647" xr:uid="{FCF5DF98-4BAF-41D7-A585-33888EA2E09B}"/>
    <cellStyle name="Style 21 35 12" xfId="41243" xr:uid="{5F8D8297-1C48-443B-89F3-3290F9C29C4C}"/>
    <cellStyle name="Style 21 35 2" xfId="15327" xr:uid="{98856D2B-E4A7-42EA-A746-D67CE308775E}"/>
    <cellStyle name="Style 21 35 3" xfId="18105" xr:uid="{C4CEF928-89E8-4F87-B7DD-C5B9E4ED1881}"/>
    <cellStyle name="Style 21 35 4" xfId="20732" xr:uid="{2C3C6826-CD0B-47D4-9C7D-5EF3DE5E61E4}"/>
    <cellStyle name="Style 21 35 5" xfId="23588" xr:uid="{D25F4F05-36C0-45A7-909B-E60EC5B49990}"/>
    <cellStyle name="Style 21 35 6" xfId="26132" xr:uid="{39A1BE6A-9B65-4D6F-9ECF-0324F4654514}"/>
    <cellStyle name="Style 21 35 7" xfId="28739" xr:uid="{6ADFC3FD-5B31-4E5D-BE3E-A9E347336CEF}"/>
    <cellStyle name="Style 21 35 8" xfId="31389" xr:uid="{15A0A9B2-8CEF-48A0-8619-B70245EAD580}"/>
    <cellStyle name="Style 21 35 9" xfId="33788" xr:uid="{501F1D75-0AD4-43F0-9F60-9377787CA492}"/>
    <cellStyle name="Style 21 36" xfId="14228" xr:uid="{94653D82-51A2-4E2B-B101-0BFE1A8EC937}"/>
    <cellStyle name="Style 21 36 10" xfId="37951" xr:uid="{1FC7D706-2828-4A79-96DB-02201C95179C}"/>
    <cellStyle name="Style 21 36 11" xfId="40443" xr:uid="{97B04D84-CE4B-437E-832E-061934EABBFB}"/>
    <cellStyle name="Style 21 36 12" xfId="43091" xr:uid="{4D2DA419-917C-42C8-9308-C82E0AE8A213}"/>
    <cellStyle name="Style 21 36 2" xfId="17249" xr:uid="{7AAD19B4-9805-422C-B2E0-FA9C45F46518}"/>
    <cellStyle name="Style 21 36 3" xfId="19989" xr:uid="{84B88EC5-BECB-4068-A091-59137BD1012C}"/>
    <cellStyle name="Style 21 36 4" xfId="22663" xr:uid="{B1BB395E-6C3F-4585-9E01-2FBB69E80537}"/>
    <cellStyle name="Style 21 36 5" xfId="25486" xr:uid="{10B0E958-BD6B-4F10-B1C8-34DC5C28447E}"/>
    <cellStyle name="Style 21 36 6" xfId="28054" xr:uid="{4277A958-0637-4558-B189-506CFCE6E0E7}"/>
    <cellStyle name="Style 21 36 7" xfId="30601" xr:uid="{75F00BCB-53B3-4343-B8D9-11D6E2E48AAD}"/>
    <cellStyle name="Style 21 36 8" xfId="33115" xr:uid="{E9AB3263-E11D-41A2-94A4-9139F48F3FF8}"/>
    <cellStyle name="Style 21 36 9" xfId="35514" xr:uid="{FD459EB5-D896-44AA-93AE-975BF51EBAAF}"/>
    <cellStyle name="Style 21 37" xfId="10074" xr:uid="{0D3A2B37-E909-4943-B2CD-02D36EEE99C8}"/>
    <cellStyle name="Style 21 38" xfId="9803" xr:uid="{92EE8344-8C74-4CAB-ABA8-68AD3E87191F}"/>
    <cellStyle name="Style 21 39" xfId="9795" xr:uid="{203DAE6A-0A47-40CB-A656-69FFB5902594}"/>
    <cellStyle name="Style 21 4" xfId="11332" xr:uid="{4A6E1046-C9A3-490B-9456-E75304AAF5E0}"/>
    <cellStyle name="Style 21 4 2" xfId="14404" xr:uid="{1D5BAB5F-7206-4136-AC17-13137E93EC79}"/>
    <cellStyle name="Style 21 4 3" xfId="10501" xr:uid="{67C6221B-6EBE-4D35-B4BF-622FFB208948}"/>
    <cellStyle name="Style 21 4 4" xfId="9951" xr:uid="{B9A58C89-1183-4C42-A41A-DB6196110243}"/>
    <cellStyle name="Style 21 4 5" xfId="10802" xr:uid="{8A98206C-3433-4752-A995-60DA52A187D6}"/>
    <cellStyle name="Style 21 4 6" xfId="15993" xr:uid="{308E2876-8FEA-4A12-AB74-FAE0F105BB04}"/>
    <cellStyle name="Style 21 4 7" xfId="17890" xr:uid="{7F9B1491-6009-4B65-8E52-0CF451BEEF43}"/>
    <cellStyle name="Style 21 4 8" xfId="26487" xr:uid="{5FD0021E-FC59-48E3-B6D8-AE49405C8167}"/>
    <cellStyle name="Style 21 40" xfId="9785" xr:uid="{6F34D85B-4420-437F-972A-7B6EFD4D102B}"/>
    <cellStyle name="Style 21 5" xfId="11369" xr:uid="{132AE860-D2B7-43A2-A15F-B245CAF2C5D9}"/>
    <cellStyle name="Style 21 5 10" xfId="14290" xr:uid="{60D4A518-25F1-4DDA-B4F5-A2B3878EFA24}"/>
    <cellStyle name="Style 21 5 11" xfId="23446" xr:uid="{7131DF02-752C-453E-9FCB-906023E3CCCA}"/>
    <cellStyle name="Style 21 5 12" xfId="26607" xr:uid="{B51B1078-74D1-4F79-836A-B71964330F83}"/>
    <cellStyle name="Style 21 5 2" xfId="14441" xr:uid="{29D6CBF0-CE0B-4D9B-A97F-C624CBC4B6B4}"/>
    <cellStyle name="Style 21 5 3" xfId="10536" xr:uid="{2FBC57F0-C72E-4AD5-B68E-CD01D1E6A05C}"/>
    <cellStyle name="Style 21 5 4" xfId="9986" xr:uid="{E5B7197D-20AF-4D36-986E-68EEAD3ACE5A}"/>
    <cellStyle name="Style 21 5 5" xfId="10740" xr:uid="{68C8DEB0-19B9-498F-BE96-BC9B113C40D4}"/>
    <cellStyle name="Style 21 5 6" xfId="10838" xr:uid="{42EA8438-5003-40E3-B575-FE2D62732D28}"/>
    <cellStyle name="Style 21 5 7" xfId="10299" xr:uid="{90272B3C-9DA5-49FA-979E-3AC670D6DD6A}"/>
    <cellStyle name="Style 21 5 8" xfId="16293" xr:uid="{110966A9-E15A-4CD6-BCA7-E2AEE3D3EE17}"/>
    <cellStyle name="Style 21 5 9" xfId="18130" xr:uid="{49BCA163-EB8C-4641-B10D-5A5C61C6D69A}"/>
    <cellStyle name="Style 21 6" xfId="11339" xr:uid="{1C69E409-9398-4BB3-B969-FA4D1BF06291}"/>
    <cellStyle name="Style 21 6 10" xfId="11216" xr:uid="{270094F9-13E5-44FD-8C30-4C9091941881}"/>
    <cellStyle name="Style 21 6 11" xfId="23337" xr:uid="{1B6CA2EA-275C-46FD-86B5-1154FDB2C47A}"/>
    <cellStyle name="Style 21 6 12" xfId="34579" xr:uid="{D854136C-32BF-4D6F-969E-4DEF45F935CB}"/>
    <cellStyle name="Style 21 6 2" xfId="14411" xr:uid="{E3FAC224-BDA6-42F7-8E5E-41EF754FACA8}"/>
    <cellStyle name="Style 21 6 3" xfId="10508" xr:uid="{0326D031-4152-4283-9340-EF21B766BF32}"/>
    <cellStyle name="Style 21 6 4" xfId="9959" xr:uid="{6A6F630C-68B9-4895-B525-DEDA0BE1314D}"/>
    <cellStyle name="Style 21 6 5" xfId="10754" xr:uid="{54AA0798-29E9-4D7F-9EA0-5BCB563C5288}"/>
    <cellStyle name="Style 21 6 6" xfId="10809" xr:uid="{3C6F41E7-B378-4D7E-B353-5582D352FC74}"/>
    <cellStyle name="Style 21 6 7" xfId="10273" xr:uid="{620B7BB6-2909-4FB8-AA91-893C8661FFD9}"/>
    <cellStyle name="Style 21 6 8" xfId="16020" xr:uid="{5B456637-A6ED-4014-A300-2AFC8EDCE139}"/>
    <cellStyle name="Style 21 6 9" xfId="17935" xr:uid="{D5EBC365-1643-479F-865A-620C3BE82166}"/>
    <cellStyle name="Style 21 7" xfId="11378" xr:uid="{43EDA9F8-9D18-4760-B151-9C885D787DA4}"/>
    <cellStyle name="Style 21 7 10" xfId="14300" xr:uid="{BB219D85-B9F3-4A20-88CF-8E45BD26FBA3}"/>
    <cellStyle name="Style 21 7 11" xfId="23597" xr:uid="{680DA5E4-92BF-4B2A-AF5E-9BF369BF1ACE}"/>
    <cellStyle name="Style 21 7 12" xfId="26628" xr:uid="{098A01C6-54BB-45CD-BEC2-5E72B48F50F9}"/>
    <cellStyle name="Style 21 7 2" xfId="14450" xr:uid="{60CCE1DE-6C68-4F69-B906-8CCF54AEABD0}"/>
    <cellStyle name="Style 21 7 3" xfId="10545" xr:uid="{7184D795-BAA5-4C94-8185-531334512941}"/>
    <cellStyle name="Style 21 7 4" xfId="9995" xr:uid="{7316564F-EEBE-4F2A-817F-96D5A20EE51D}"/>
    <cellStyle name="Style 21 7 5" xfId="22716" xr:uid="{6790C070-0635-41F8-9B11-8F3FC3BA0299}"/>
    <cellStyle name="Style 21 7 6" xfId="10846" xr:uid="{C99A6A11-8CA3-47AE-BB87-80275BD703F0}"/>
    <cellStyle name="Style 21 7 7" xfId="10308" xr:uid="{E39F7795-6FDB-4F68-B32C-8C9068C1C401}"/>
    <cellStyle name="Style 21 7 8" xfId="17267" xr:uid="{19B8522F-62B8-4A87-A053-F34208827E93}"/>
    <cellStyle name="Style 21 7 9" xfId="18238" xr:uid="{0B7DB2BC-1122-4125-9A36-B28D8ABE9FCA}"/>
    <cellStyle name="Style 21 8" xfId="11385" xr:uid="{C6E4F17B-75DE-4A17-989C-C59894D81B68}"/>
    <cellStyle name="Style 21 8 10" xfId="14307" xr:uid="{6241DCC8-E4AA-4035-9283-DE3900662DF8}"/>
    <cellStyle name="Style 21 8 11" xfId="23612" xr:uid="{69DC545D-10FD-46EC-905F-F82F4BDB9E3D}"/>
    <cellStyle name="Style 21 8 12" xfId="26638" xr:uid="{996AE1D3-A473-45C0-856E-2258BED112C1}"/>
    <cellStyle name="Style 21 8 2" xfId="14457" xr:uid="{C03CCA21-31A8-4EE7-A1F4-36C0348ED0FD}"/>
    <cellStyle name="Style 21 8 3" xfId="10552" xr:uid="{7CA0FDAE-9CF6-47B8-8AF0-F0A9360003D0}"/>
    <cellStyle name="Style 21 8 4" xfId="10002" xr:uid="{BF8FB769-9918-4821-8577-181B953A5D3C}"/>
    <cellStyle name="Style 21 8 5" xfId="22723" xr:uid="{2F1F5691-946C-413E-B8B2-3831D8DC8DA7}"/>
    <cellStyle name="Style 21 8 6" xfId="10853" xr:uid="{D9E3419E-9F24-4389-8DB6-F793B9877594}"/>
    <cellStyle name="Style 21 8 7" xfId="10314" xr:uid="{2B687DFB-7178-47F8-BED3-AF4B951D3F35}"/>
    <cellStyle name="Style 21 8 8" xfId="17311" xr:uid="{8CD23D64-2841-488C-8F2E-C658D38F0696}"/>
    <cellStyle name="Style 21 8 9" xfId="18267" xr:uid="{3B79926E-D5A2-4E34-B606-03F7A0921BE5}"/>
    <cellStyle name="Style 21 9" xfId="11393" xr:uid="{1FD1F3C6-C114-4DDF-9997-E87E05505ACA}"/>
    <cellStyle name="Style 21 9 10" xfId="14493" xr:uid="{33CAAB86-AC98-4DBD-ACDD-5336BC3133C5}"/>
    <cellStyle name="Style 21 9 11" xfId="23703" xr:uid="{FA41DF91-4525-47F2-BFA4-93E6918CD978}"/>
    <cellStyle name="Style 21 9 12" xfId="26657" xr:uid="{C9D3825F-1905-4AC1-B98A-6F89291E899C}"/>
    <cellStyle name="Style 21 9 2" xfId="14465" xr:uid="{7CACF69B-60A8-435C-803C-DF069DAE8FD0}"/>
    <cellStyle name="Style 21 9 3" xfId="10560" xr:uid="{C9816ED9-3F21-44BC-81F2-5C49C42DD772}"/>
    <cellStyle name="Style 21 9 4" xfId="10010" xr:uid="{D8EC497C-9ECF-4C99-A324-8DAD400DBF42}"/>
    <cellStyle name="Style 21 9 5" xfId="22731" xr:uid="{25CB776F-F396-409E-AC68-2A718A01F909}"/>
    <cellStyle name="Style 21 9 6" xfId="10861" xr:uid="{43FC8978-0AAE-493B-9498-AEF06D8F62AF}"/>
    <cellStyle name="Style 21 9 7" xfId="10322" xr:uid="{13316651-55E9-4EC2-B2FC-04978C2BD87B}"/>
    <cellStyle name="Style 21 9 8" xfId="17328" xr:uid="{29A7246E-D03C-4DDB-90F4-B39C784D257B}"/>
    <cellStyle name="Style 21 9 9" xfId="18349" xr:uid="{CC5FCFD9-41D8-4E2A-9EFC-F557A129A058}"/>
    <cellStyle name="Style 22" xfId="4933" xr:uid="{00000000-0005-0000-0000-000063250000}"/>
    <cellStyle name="Style 22 10" xfId="11384" xr:uid="{C3F59CCA-0937-4CCB-BB17-BFCB580B4B85}"/>
    <cellStyle name="Style 22 10 10" xfId="14306" xr:uid="{31483F24-C47D-4B73-BC80-E35425154BF8}"/>
    <cellStyle name="Style 22 10 11" xfId="23610" xr:uid="{E648D3C6-D712-4348-891E-698BC5F80833}"/>
    <cellStyle name="Style 22 10 12" xfId="26637" xr:uid="{B3AFB67F-E564-4560-ACEF-4F1114482AC3}"/>
    <cellStyle name="Style 22 10 2" xfId="14456" xr:uid="{DB2F0CC1-449B-4886-8836-92A5C189E6D8}"/>
    <cellStyle name="Style 22 10 3" xfId="10551" xr:uid="{78C00AA0-6230-4313-8F54-BF75E24C8458}"/>
    <cellStyle name="Style 22 10 4" xfId="10001" xr:uid="{BC1180CE-AF1F-455D-B49E-70CA4341C0C4}"/>
    <cellStyle name="Style 22 10 5" xfId="22722" xr:uid="{A5BC71DE-FFE7-4015-A6E1-C635EA6B7D9D}"/>
    <cellStyle name="Style 22 10 6" xfId="10852" xr:uid="{99355EA0-AD64-4648-A9BA-D97C5C90AE72}"/>
    <cellStyle name="Style 22 10 7" xfId="10313" xr:uid="{F389D0E9-F5B1-4BAC-86B3-3A22DD0771AD}"/>
    <cellStyle name="Style 22 10 8" xfId="17310" xr:uid="{2894B127-A737-4FDC-ABBE-66CC26B9EB40}"/>
    <cellStyle name="Style 22 10 9" xfId="18261" xr:uid="{A370FD45-73CF-4452-8F59-245E1EEED2B7}"/>
    <cellStyle name="Style 22 11" xfId="11392" xr:uid="{546376E2-ECC6-47EA-81F6-54E0EB3DB157}"/>
    <cellStyle name="Style 22 11 10" xfId="14428" xr:uid="{376BE461-DD9E-4A40-AA5F-7A6A7E380518}"/>
    <cellStyle name="Style 22 11 11" xfId="23697" xr:uid="{189AEC38-9FC0-48B2-858F-9421CD09605E}"/>
    <cellStyle name="Style 22 11 12" xfId="26656" xr:uid="{A4A9C118-6899-4316-8EAC-40A7AED92905}"/>
    <cellStyle name="Style 22 11 2" xfId="14464" xr:uid="{D2A54226-2CBF-46AE-9786-A2A0BD6C1D40}"/>
    <cellStyle name="Style 22 11 3" xfId="10559" xr:uid="{B4464FB8-7D7E-4535-8412-CC1D234B6EB3}"/>
    <cellStyle name="Style 22 11 4" xfId="10009" xr:uid="{B65BC1F6-89C3-4642-80E2-F42DC625C5D8}"/>
    <cellStyle name="Style 22 11 5" xfId="22730" xr:uid="{1D2C9289-A315-4897-854A-B85A4AEBA036}"/>
    <cellStyle name="Style 22 11 6" xfId="10860" xr:uid="{CA6D5ECB-01D5-40DE-A251-828773F6AC50}"/>
    <cellStyle name="Style 22 11 7" xfId="10321" xr:uid="{8D3FA17F-81FF-4073-90A6-0A799ADC9EF0}"/>
    <cellStyle name="Style 22 11 8" xfId="17341" xr:uid="{F4FEED20-2854-415A-8198-1826935F2136}"/>
    <cellStyle name="Style 22 11 9" xfId="18299" xr:uid="{AABCAE6D-A28B-41A4-B0EA-A3CD8DF92841}"/>
    <cellStyle name="Style 22 12" xfId="11346" xr:uid="{66C0B150-2E53-4FF4-9D3A-FAFF40157E05}"/>
    <cellStyle name="Style 22 12 10" xfId="11223" xr:uid="{ED2B4837-A6FF-4F39-9DBA-9AA5FBEA9B59}"/>
    <cellStyle name="Style 22 12 11" xfId="23371" xr:uid="{B9997CCF-4BF4-4E5A-9B2B-2E1F68D6F8E3}"/>
    <cellStyle name="Style 22 12 12" xfId="26543" xr:uid="{A00EB4BB-9C2D-4960-9C99-41AC07B84A96}"/>
    <cellStyle name="Style 22 12 2" xfId="14418" xr:uid="{106969EF-F161-415C-B5D5-92EA90F3B27E}"/>
    <cellStyle name="Style 22 12 3" xfId="10515" xr:uid="{79B1E938-FA61-4D6E-AD1B-DF827D995BD3}"/>
    <cellStyle name="Style 22 12 4" xfId="9966" xr:uid="{2A53BE7A-23CB-42C2-BCA4-96C084BEC17D}"/>
    <cellStyle name="Style 22 12 5" xfId="10761" xr:uid="{E3315A19-C030-4A26-8657-31C75F8FA404}"/>
    <cellStyle name="Style 22 12 6" xfId="10818" xr:uid="{9D2670E1-0E77-4336-B889-5745A823C9FC}"/>
    <cellStyle name="Style 22 12 7" xfId="10280" xr:uid="{691FEC00-FC5C-4DAB-9928-9E3706636BFC}"/>
    <cellStyle name="Style 22 12 8" xfId="16039" xr:uid="{6573A60E-2EFB-4FE9-A2AA-8F720E758722}"/>
    <cellStyle name="Style 22 12 9" xfId="17954" xr:uid="{DD5B8E42-72C8-422E-954A-07783DAD05AB}"/>
    <cellStyle name="Style 22 13" xfId="12156" xr:uid="{8B8CA043-893A-4054-88D9-DBDE238FF0DF}"/>
    <cellStyle name="Style 22 13 10" xfId="36054" xr:uid="{E9465E24-DB38-40FB-9217-E43D8222A803}"/>
    <cellStyle name="Style 22 13 11" xfId="38520" xr:uid="{D8166C25-0C34-43FF-A206-034642EDD446}"/>
    <cellStyle name="Style 22 13 12" xfId="41116" xr:uid="{C017BB5E-203C-477F-B417-A4EC55B798F0}"/>
    <cellStyle name="Style 22 13 2" xfId="15200" xr:uid="{226F9B82-6816-47BA-BC79-55DF14F0311F}"/>
    <cellStyle name="Style 22 13 3" xfId="17978" xr:uid="{BBA8A2EE-BEAF-4278-A656-54FC6435CFFD}"/>
    <cellStyle name="Style 22 13 4" xfId="20605" xr:uid="{A4B006F9-1884-4EB1-8E25-14104827C148}"/>
    <cellStyle name="Style 22 13 5" xfId="23461" xr:uid="{8F19C46D-B599-4A91-A080-4D29F5CB0A1D}"/>
    <cellStyle name="Style 22 13 6" xfId="26005" xr:uid="{9EE772FB-6888-4359-A5EC-2473A5B53CF8}"/>
    <cellStyle name="Style 22 13 7" xfId="28612" xr:uid="{A5F24731-B1B7-415D-B897-F0A5F3FC804B}"/>
    <cellStyle name="Style 22 13 8" xfId="31264" xr:uid="{DE21851D-4464-49C0-A2C3-8ADEF75EA16B}"/>
    <cellStyle name="Style 22 13 9" xfId="33663" xr:uid="{DD5A2338-E2BF-422B-A0FB-A7E764D36493}"/>
    <cellStyle name="Style 22 14" xfId="12163" xr:uid="{6540D7AD-675D-4C28-8B79-F451EC13F7B8}"/>
    <cellStyle name="Style 22 14 10" xfId="36061" xr:uid="{39744047-F3A1-483D-9156-9C6F1F2B01B2}"/>
    <cellStyle name="Style 22 14 11" xfId="38527" xr:uid="{5D03780D-4BF9-4DBE-B999-F1C481E2BD89}"/>
    <cellStyle name="Style 22 14 12" xfId="41123" xr:uid="{A6C1DB75-E7EA-4FAB-8659-BCB24DB4DCAE}"/>
    <cellStyle name="Style 22 14 2" xfId="15207" xr:uid="{3AC7B24E-E84B-4CDC-9B3C-3577C91BF2C3}"/>
    <cellStyle name="Style 22 14 3" xfId="17985" xr:uid="{9E67D321-21E2-4389-8601-C7C9B1E3E805}"/>
    <cellStyle name="Style 22 14 4" xfId="20612" xr:uid="{88FD06B2-F226-4739-BEB0-31D71004226F}"/>
    <cellStyle name="Style 22 14 5" xfId="23468" xr:uid="{0E3980BA-16CE-4430-A117-1FAC8892FE7B}"/>
    <cellStyle name="Style 22 14 6" xfId="26012" xr:uid="{F4D26114-2565-4971-AB94-06CA1EF4ADB7}"/>
    <cellStyle name="Style 22 14 7" xfId="28619" xr:uid="{33065169-BDBD-4A79-AB67-DAB2A280A00F}"/>
    <cellStyle name="Style 22 14 8" xfId="31271" xr:uid="{17C58C60-E2FB-4998-9D1C-0EC32F42D42F}"/>
    <cellStyle name="Style 22 14 9" xfId="33670" xr:uid="{0B45F259-BE8F-4A0C-903D-939412F28D17}"/>
    <cellStyle name="Style 22 15" xfId="12321" xr:uid="{9739189E-7EE6-426E-9F1A-3BD23AA540B1}"/>
    <cellStyle name="Style 22 15 10" xfId="36201" xr:uid="{14897422-65E7-4459-B9C2-493718A3C281}"/>
    <cellStyle name="Style 22 15 11" xfId="38676" xr:uid="{F3D49C7A-3A22-4D51-BFBE-81F86A973083}"/>
    <cellStyle name="Style 22 15 12" xfId="41272" xr:uid="{5DD3184E-F148-4507-81E2-C52AA555CCEA}"/>
    <cellStyle name="Style 22 15 2" xfId="15356" xr:uid="{6E8911DB-3931-4858-AEAA-6B429A369584}"/>
    <cellStyle name="Style 22 15 3" xfId="18138" xr:uid="{0B12EF8E-E83B-4A02-9C92-BFAC8B6C8F90}"/>
    <cellStyle name="Style 22 15 4" xfId="20770" xr:uid="{174999B5-D36D-40AF-9B55-8411A4DE4641}"/>
    <cellStyle name="Style 22 15 5" xfId="23626" xr:uid="{3DF0EDA3-A3FE-4DB3-A33F-B1EAC3851FDA}"/>
    <cellStyle name="Style 22 15 6" xfId="26170" xr:uid="{F3BE2655-9577-4287-9569-C2DEF6BA9801}"/>
    <cellStyle name="Style 22 15 7" xfId="28768" xr:uid="{4840D679-CAE9-4A25-9268-AB659B32BBC2}"/>
    <cellStyle name="Style 22 15 8" xfId="31411" xr:uid="{E3E77D22-5E76-4FC7-84B3-484117961D6A}"/>
    <cellStyle name="Style 22 15 9" xfId="33810" xr:uid="{D6716CC8-25CC-4B51-8E96-CB3E297E20A1}"/>
    <cellStyle name="Style 22 16" xfId="12169" xr:uid="{60FFB3B1-6DF4-411E-AD5C-D8B616CA9490}"/>
    <cellStyle name="Style 22 16 10" xfId="36067" xr:uid="{862CA131-265A-4B44-B3BF-CD8AFA7F78F2}"/>
    <cellStyle name="Style 22 16 11" xfId="38533" xr:uid="{1BDC81C4-02DC-425E-9BDE-81C8AFA48565}"/>
    <cellStyle name="Style 22 16 12" xfId="41129" xr:uid="{32AC4E6C-E324-4DD7-8442-02587CC755B7}"/>
    <cellStyle name="Style 22 16 2" xfId="15213" xr:uid="{3FA892C6-EEF6-45B7-9AE7-FE5B3D6B3CB7}"/>
    <cellStyle name="Style 22 16 3" xfId="17991" xr:uid="{7C548652-5BBD-4F59-B35E-A574B89BB924}"/>
    <cellStyle name="Style 22 16 4" xfId="20618" xr:uid="{304177EE-39D5-4BC4-B3EB-18066FB9DBF5}"/>
    <cellStyle name="Style 22 16 5" xfId="23474" xr:uid="{488E1A45-D3D8-4D74-9FA9-32D31DB0E016}"/>
    <cellStyle name="Style 22 16 6" xfId="26018" xr:uid="{6CFD6CE1-BBFF-4B5C-9BBB-A32D716B319F}"/>
    <cellStyle name="Style 22 16 7" xfId="28625" xr:uid="{3ADB7EEB-A842-483B-9F93-A198D97355A2}"/>
    <cellStyle name="Style 22 16 8" xfId="31277" xr:uid="{B6053A83-D835-4C6E-8B99-43EFBF97FCC3}"/>
    <cellStyle name="Style 22 16 9" xfId="33676" xr:uid="{AFAFDA9A-F167-45B5-8571-B929D977200D}"/>
    <cellStyle name="Style 22 17" xfId="12328" xr:uid="{02C0424D-1FCA-4394-A9D8-7B7AB3E285CA}"/>
    <cellStyle name="Style 22 17 10" xfId="36208" xr:uid="{51BF2CFA-CD88-4FA5-9DAD-DE6C64AC713F}"/>
    <cellStyle name="Style 22 17 11" xfId="38683" xr:uid="{5013E354-3E21-48AE-A811-2ADF974904C0}"/>
    <cellStyle name="Style 22 17 12" xfId="41279" xr:uid="{F7657DE6-15C2-4E82-ACF2-23BF588F444E}"/>
    <cellStyle name="Style 22 17 2" xfId="15363" xr:uid="{E1CDD16F-A71B-4691-8FAD-CBF6F9572117}"/>
    <cellStyle name="Style 22 17 3" xfId="18145" xr:uid="{A5FECA3E-E6F3-424E-AC52-19CA4D0377B7}"/>
    <cellStyle name="Style 22 17 4" xfId="20777" xr:uid="{8393EBC8-E06F-4F10-907E-57D96ECDF086}"/>
    <cellStyle name="Style 22 17 5" xfId="23633" xr:uid="{9C2E15D7-7C72-4F55-B789-8BB693CCE810}"/>
    <cellStyle name="Style 22 17 6" xfId="26177" xr:uid="{DDA15285-364D-48E6-83D8-E766A921F323}"/>
    <cellStyle name="Style 22 17 7" xfId="28775" xr:uid="{E59E5746-76A3-40B0-8A16-DCBC5330A406}"/>
    <cellStyle name="Style 22 17 8" xfId="31418" xr:uid="{13A31C6A-FFDD-4DDA-9EC2-AC1F711C5850}"/>
    <cellStyle name="Style 22 17 9" xfId="33817" xr:uid="{FD8B5015-F689-499B-B5C9-BB8AD6382649}"/>
    <cellStyle name="Style 22 18" xfId="12336" xr:uid="{E69B6BB0-590D-4E53-B9AF-6F3E29BBE16F}"/>
    <cellStyle name="Style 22 18 10" xfId="36216" xr:uid="{E0AFE7AB-E532-4C83-8898-F1CAB6E7E844}"/>
    <cellStyle name="Style 22 18 11" xfId="38691" xr:uid="{2BD5BBAD-3617-418E-8694-E1955EBFD846}"/>
    <cellStyle name="Style 22 18 12" xfId="41287" xr:uid="{63D18A6A-3640-439E-88DF-04F5FD5CABF5}"/>
    <cellStyle name="Style 22 18 2" xfId="15371" xr:uid="{786766AA-10EC-426B-81E5-993BCF34465F}"/>
    <cellStyle name="Style 22 18 3" xfId="18153" xr:uid="{3D73AA5A-5D2B-43AF-AEAC-9ED3E122A007}"/>
    <cellStyle name="Style 22 18 4" xfId="20785" xr:uid="{4605FC76-9769-4F87-863C-7152C249F025}"/>
    <cellStyle name="Style 22 18 5" xfId="23641" xr:uid="{B1ABAE72-F8FB-43D3-887F-F231BE78B841}"/>
    <cellStyle name="Style 22 18 6" xfId="26185" xr:uid="{04283722-F1F0-4164-9A40-9173EE09641A}"/>
    <cellStyle name="Style 22 18 7" xfId="28783" xr:uid="{1FF12C19-0E2B-4197-A3FE-95768C252149}"/>
    <cellStyle name="Style 22 18 8" xfId="31426" xr:uid="{6784C385-9376-49B6-A4A5-AF71344E3B26}"/>
    <cellStyle name="Style 22 18 9" xfId="33825" xr:uid="{6638BE9C-750F-4CE8-BF1F-B706462766F2}"/>
    <cellStyle name="Style 22 19" xfId="12180" xr:uid="{113ED397-7DEF-452A-BC74-A33F1232427F}"/>
    <cellStyle name="Style 22 19 10" xfId="36078" xr:uid="{4C76F372-2E5D-456D-B3A5-4A0BE031A1F6}"/>
    <cellStyle name="Style 22 19 11" xfId="38544" xr:uid="{1970984D-6920-48EC-B614-03819F63D812}"/>
    <cellStyle name="Style 22 19 12" xfId="41140" xr:uid="{FAF2824D-FED7-4B74-839B-349033F7C344}"/>
    <cellStyle name="Style 22 19 2" xfId="15224" xr:uid="{E451496D-1C53-4DCF-B6EF-839211BD9D90}"/>
    <cellStyle name="Style 22 19 3" xfId="18002" xr:uid="{FFD2695A-E7F5-4F61-9A6D-98A759E84124}"/>
    <cellStyle name="Style 22 19 4" xfId="20629" xr:uid="{1366E253-6A79-4DBD-91B5-E2B2DB02B27F}"/>
    <cellStyle name="Style 22 19 5" xfId="23485" xr:uid="{E6CC3C97-4A9F-43A6-BEE1-493ACC4353EA}"/>
    <cellStyle name="Style 22 19 6" xfId="26029" xr:uid="{F4706137-B648-47AB-BD6E-388F9B4A6EB6}"/>
    <cellStyle name="Style 22 19 7" xfId="28636" xr:uid="{68CDF41A-444B-4AE1-8B8C-37C583CB81E6}"/>
    <cellStyle name="Style 22 19 8" xfId="31288" xr:uid="{BCD2A044-044B-431E-B512-274A7B5EF4FD}"/>
    <cellStyle name="Style 22 19 9" xfId="33687" xr:uid="{7047A9AA-6A22-43BB-A2FB-935B5743DF48}"/>
    <cellStyle name="Style 22 2" xfId="4934" xr:uid="{00000000-0005-0000-0000-000064250000}"/>
    <cellStyle name="Style 22 2 10" xfId="12155" xr:uid="{9FB820A6-3ACF-4B37-8E30-00D6124A2F7E}"/>
    <cellStyle name="Style 22 2 10 10" xfId="36053" xr:uid="{A51181F7-3094-4FFF-808F-36597DA0702D}"/>
    <cellStyle name="Style 22 2 10 11" xfId="38519" xr:uid="{D487314C-C157-454E-987D-8D6563A6249D}"/>
    <cellStyle name="Style 22 2 10 12" xfId="41115" xr:uid="{5327A567-58A5-4B18-B609-A0FA680D3116}"/>
    <cellStyle name="Style 22 2 10 2" xfId="15199" xr:uid="{3011053C-45EE-44C1-A849-F294CDF396D0}"/>
    <cellStyle name="Style 22 2 10 3" xfId="17977" xr:uid="{1EA49DE9-B158-4515-8DBB-676E372A231A}"/>
    <cellStyle name="Style 22 2 10 4" xfId="20604" xr:uid="{3442711B-0EDD-4C43-8920-456CEDAA5D81}"/>
    <cellStyle name="Style 22 2 10 5" xfId="23460" xr:uid="{4D44EECF-E557-4457-99D9-8A164DF90360}"/>
    <cellStyle name="Style 22 2 10 6" xfId="26004" xr:uid="{687CB596-01AA-40E6-AF02-2C6647C2791F}"/>
    <cellStyle name="Style 22 2 10 7" xfId="28611" xr:uid="{A3763FF6-642B-44D1-B1C2-80A8FEB3BA2F}"/>
    <cellStyle name="Style 22 2 10 8" xfId="31263" xr:uid="{4E0F2001-04C4-432F-9775-1680D571DC84}"/>
    <cellStyle name="Style 22 2 10 9" xfId="33662" xr:uid="{F0E4CA85-B1D9-43C5-AE3A-EB31BCFEFE03}"/>
    <cellStyle name="Style 22 2 11" xfId="12162" xr:uid="{1672BD3D-3AD0-4239-98B7-4191BDA6A511}"/>
    <cellStyle name="Style 22 2 11 10" xfId="36060" xr:uid="{BFFD1CC5-C732-4393-A5A2-7C9F8836E1E6}"/>
    <cellStyle name="Style 22 2 11 11" xfId="38526" xr:uid="{86802FC5-FBEF-4494-9A84-097D036B330D}"/>
    <cellStyle name="Style 22 2 11 12" xfId="41122" xr:uid="{7F076AC9-D17E-48D2-9A1D-FA354E398800}"/>
    <cellStyle name="Style 22 2 11 2" xfId="15206" xr:uid="{20E852AA-E586-4E80-A5EF-EAD63207E30F}"/>
    <cellStyle name="Style 22 2 11 3" xfId="17984" xr:uid="{9006C787-3843-4373-B23F-C54AD621D869}"/>
    <cellStyle name="Style 22 2 11 4" xfId="20611" xr:uid="{16EA7217-0F7F-4DCE-A3A5-D0AC26C4BFDE}"/>
    <cellStyle name="Style 22 2 11 5" xfId="23467" xr:uid="{383C6957-22ED-48A6-9F05-05AB47BF4C37}"/>
    <cellStyle name="Style 22 2 11 6" xfId="26011" xr:uid="{A59F8825-8FBC-4412-87C3-44CE90E603CB}"/>
    <cellStyle name="Style 22 2 11 7" xfId="28618" xr:uid="{347F1F93-2AEF-4826-8EFA-7C69B8FCCD3D}"/>
    <cellStyle name="Style 22 2 11 8" xfId="31270" xr:uid="{A1B3881B-70F3-4939-92B9-701D852738A1}"/>
    <cellStyle name="Style 22 2 11 9" xfId="33669" xr:uid="{D04C3112-FD01-4538-94E1-4213F5AF58DC}"/>
    <cellStyle name="Style 22 2 12" xfId="12320" xr:uid="{D67BCA20-F4B3-4BE4-BF74-F2B51CB18D41}"/>
    <cellStyle name="Style 22 2 12 10" xfId="36200" xr:uid="{8709FB37-961E-474B-AE1A-06B976ABCB9B}"/>
    <cellStyle name="Style 22 2 12 11" xfId="38675" xr:uid="{76F3BE00-75C8-4951-8A06-E7FAB4876321}"/>
    <cellStyle name="Style 22 2 12 12" xfId="41271" xr:uid="{CBFCB8BD-2450-49E0-B7D6-BD7F403EFB10}"/>
    <cellStyle name="Style 22 2 12 2" xfId="15355" xr:uid="{CF743BFF-2A42-493E-8960-C46B46F1A15A}"/>
    <cellStyle name="Style 22 2 12 3" xfId="18137" xr:uid="{6B510C0B-C9F1-4D7C-B9A1-82DBA82D110C}"/>
    <cellStyle name="Style 22 2 12 4" xfId="20769" xr:uid="{F052248C-03A9-4ECC-9E71-DD320986559D}"/>
    <cellStyle name="Style 22 2 12 5" xfId="23625" xr:uid="{49DB2A28-D6B7-411B-90E5-1B7EF9994552}"/>
    <cellStyle name="Style 22 2 12 6" xfId="26169" xr:uid="{BA46F8AB-3D5E-4423-97F7-D0CD1D633DF2}"/>
    <cellStyle name="Style 22 2 12 7" xfId="28767" xr:uid="{93243AAC-767E-4A54-A273-56763869ED43}"/>
    <cellStyle name="Style 22 2 12 8" xfId="31410" xr:uid="{FA3CACEC-C020-4D68-B81B-2F6E902FE7ED}"/>
    <cellStyle name="Style 22 2 12 9" xfId="33809" xr:uid="{989926A4-5B01-49CE-AE23-43EA834B80FC}"/>
    <cellStyle name="Style 22 2 13" xfId="12168" xr:uid="{3F361CD5-2DB8-486C-949B-3E707C30459E}"/>
    <cellStyle name="Style 22 2 13 10" xfId="36066" xr:uid="{1723182B-D008-4FB6-A1D4-5F9B10E3F595}"/>
    <cellStyle name="Style 22 2 13 11" xfId="38532" xr:uid="{2386CF86-F57B-41C3-A669-37B18FBD65BC}"/>
    <cellStyle name="Style 22 2 13 12" xfId="41128" xr:uid="{8C5B2556-0B9A-4764-B324-2CBEDABD2131}"/>
    <cellStyle name="Style 22 2 13 2" xfId="15212" xr:uid="{18F1B50D-032D-40A6-9063-A0FDC4C5F908}"/>
    <cellStyle name="Style 22 2 13 3" xfId="17990" xr:uid="{4BA7C6C9-CD7C-4073-A7A1-B6960439F8F1}"/>
    <cellStyle name="Style 22 2 13 4" xfId="20617" xr:uid="{0268ACA2-0445-4902-9976-7E60D8660E29}"/>
    <cellStyle name="Style 22 2 13 5" xfId="23473" xr:uid="{849017DA-B8B0-4221-B725-04860583678A}"/>
    <cellStyle name="Style 22 2 13 6" xfId="26017" xr:uid="{9330524C-71D9-4716-9C5B-1EA9AE53AF3A}"/>
    <cellStyle name="Style 22 2 13 7" xfId="28624" xr:uid="{B74408B7-3C2F-43B9-B632-C89035BAA15B}"/>
    <cellStyle name="Style 22 2 13 8" xfId="31276" xr:uid="{F6405BF9-5E99-45BF-9B42-8FEA7AF0BEB3}"/>
    <cellStyle name="Style 22 2 13 9" xfId="33675" xr:uid="{3CB6050F-7C69-47B8-B0ED-48964F7FB577}"/>
    <cellStyle name="Style 22 2 14" xfId="12327" xr:uid="{96C5557E-A583-4723-AB40-49EBA402E1FC}"/>
    <cellStyle name="Style 22 2 14 10" xfId="36207" xr:uid="{D8DB4179-9C6F-4DB5-9C76-E08C29970D49}"/>
    <cellStyle name="Style 22 2 14 11" xfId="38682" xr:uid="{5C896836-7EE7-412F-A66C-C18DBA4EE189}"/>
    <cellStyle name="Style 22 2 14 12" xfId="41278" xr:uid="{04C6D0F7-0D94-4451-8AAF-157542EFC9F8}"/>
    <cellStyle name="Style 22 2 14 2" xfId="15362" xr:uid="{34BCDA5C-A8E2-4F53-88E9-C62162438CD5}"/>
    <cellStyle name="Style 22 2 14 3" xfId="18144" xr:uid="{802EC159-5F6D-4E23-8E71-7AF50AC77BFA}"/>
    <cellStyle name="Style 22 2 14 4" xfId="20776" xr:uid="{FD91B345-A798-450A-84B9-34B066B035EB}"/>
    <cellStyle name="Style 22 2 14 5" xfId="23632" xr:uid="{7285F545-830A-4814-95CD-3331CC369241}"/>
    <cellStyle name="Style 22 2 14 6" xfId="26176" xr:uid="{E9858B8C-CE77-442F-9583-80134AAEE5AE}"/>
    <cellStyle name="Style 22 2 14 7" xfId="28774" xr:uid="{185D82B0-B647-417E-B39F-95D280E48552}"/>
    <cellStyle name="Style 22 2 14 8" xfId="31417" xr:uid="{060907A8-091B-4974-AC3B-2F7ED6CA6EDE}"/>
    <cellStyle name="Style 22 2 14 9" xfId="33816" xr:uid="{2A940190-43A7-4127-AE75-8923928CD1B0}"/>
    <cellStyle name="Style 22 2 15" xfId="12335" xr:uid="{FCF2FD82-4C39-4672-9085-F6C003273492}"/>
    <cellStyle name="Style 22 2 15 10" xfId="36215" xr:uid="{AFDEAE51-8A05-42B2-AED6-1CECF7050E38}"/>
    <cellStyle name="Style 22 2 15 11" xfId="38690" xr:uid="{D055C4F7-9F62-4038-B395-160DF5EEBE5E}"/>
    <cellStyle name="Style 22 2 15 12" xfId="41286" xr:uid="{BF72BFE0-3056-460B-B56F-0D92F7E1DACF}"/>
    <cellStyle name="Style 22 2 15 2" xfId="15370" xr:uid="{38AAC316-B729-4983-AA30-B9ECDB2054C6}"/>
    <cellStyle name="Style 22 2 15 3" xfId="18152" xr:uid="{71F5636A-D8D1-4E94-A9FD-D89E8E8E62F7}"/>
    <cellStyle name="Style 22 2 15 4" xfId="20784" xr:uid="{BAEA3AA4-6AE5-4BE0-B977-9E886256CBB1}"/>
    <cellStyle name="Style 22 2 15 5" xfId="23640" xr:uid="{B5B3AB62-1A81-420B-B42F-05F3FE0115AC}"/>
    <cellStyle name="Style 22 2 15 6" xfId="26184" xr:uid="{FB0A893D-71DA-455F-9F49-73443D329E0C}"/>
    <cellStyle name="Style 22 2 15 7" xfId="28782" xr:uid="{5D4413CA-CC15-481D-9B77-40AF5B73A808}"/>
    <cellStyle name="Style 22 2 15 8" xfId="31425" xr:uid="{9F84D5FB-6D19-4117-B921-71899C0B556D}"/>
    <cellStyle name="Style 22 2 15 9" xfId="33824" xr:uid="{42E99B54-C13C-4F76-8240-199D28AD0BB2}"/>
    <cellStyle name="Style 22 2 16" xfId="12179" xr:uid="{9E47F48A-5F6C-4881-A755-7B15E44AD7F9}"/>
    <cellStyle name="Style 22 2 16 10" xfId="36077" xr:uid="{4BBA680D-7F99-4908-ADAA-30AD7001351A}"/>
    <cellStyle name="Style 22 2 16 11" xfId="38543" xr:uid="{F370B01B-2C20-41F0-889E-9C56948DE1AB}"/>
    <cellStyle name="Style 22 2 16 12" xfId="41139" xr:uid="{2EF0FF9D-247D-485C-8F94-964FDCEB8579}"/>
    <cellStyle name="Style 22 2 16 2" xfId="15223" xr:uid="{41A5B26B-DFC7-4FEF-97D4-7E678424B6AE}"/>
    <cellStyle name="Style 22 2 16 3" xfId="18001" xr:uid="{4A5DE1CE-16DD-4CAA-976B-8CFDF01DDAAA}"/>
    <cellStyle name="Style 22 2 16 4" xfId="20628" xr:uid="{2C4406FF-9CF5-452A-BAE7-6FC195032A75}"/>
    <cellStyle name="Style 22 2 16 5" xfId="23484" xr:uid="{6875386F-7C42-4411-98DC-6A79589A7303}"/>
    <cellStyle name="Style 22 2 16 6" xfId="26028" xr:uid="{5F5D6CBC-956C-464F-87D0-66C19AC40E43}"/>
    <cellStyle name="Style 22 2 16 7" xfId="28635" xr:uid="{2F9F6322-5380-4D0C-8286-FC5BAC4AC476}"/>
    <cellStyle name="Style 22 2 16 8" xfId="31287" xr:uid="{D90B029E-396A-4C4C-850F-D9F55116D4D9}"/>
    <cellStyle name="Style 22 2 16 9" xfId="33686" xr:uid="{88513205-20EF-4C10-9B73-F1AE367853EC}"/>
    <cellStyle name="Style 22 2 17" xfId="12343" xr:uid="{BCACE521-37F4-4B0A-8B37-5AC3FF405FFE}"/>
    <cellStyle name="Style 22 2 17 10" xfId="36223" xr:uid="{D3BB6F65-459F-4FF3-A87B-C3C791D923D3}"/>
    <cellStyle name="Style 22 2 17 11" xfId="38698" xr:uid="{2350C64C-5C1D-43FD-BB81-3C25791082D0}"/>
    <cellStyle name="Style 22 2 17 12" xfId="41294" xr:uid="{3217D218-1698-4223-948B-B7F378EDFE8B}"/>
    <cellStyle name="Style 22 2 17 2" xfId="15378" xr:uid="{A6FDEEAE-3538-43E0-8AA8-8C1BF73E73E1}"/>
    <cellStyle name="Style 22 2 17 3" xfId="18160" xr:uid="{617521B4-3F42-44E4-9F80-BCD39263E2BE}"/>
    <cellStyle name="Style 22 2 17 4" xfId="20792" xr:uid="{C97E35CE-62E1-431A-8813-DA5B0C29EF94}"/>
    <cellStyle name="Style 22 2 17 5" xfId="23648" xr:uid="{A2424DFB-1042-47E3-B79F-5FC65947C861}"/>
    <cellStyle name="Style 22 2 17 6" xfId="26192" xr:uid="{176CA59C-D01B-47F0-BC29-F32A1F847E77}"/>
    <cellStyle name="Style 22 2 17 7" xfId="28790" xr:uid="{BAA14241-1BE6-46F4-8B2E-3C9AE2C5ACED}"/>
    <cellStyle name="Style 22 2 17 8" xfId="31433" xr:uid="{EA0293D3-610A-44D0-AF87-214686116B19}"/>
    <cellStyle name="Style 22 2 17 9" xfId="33832" xr:uid="{FDD6712E-B081-4517-A977-657BAC97E561}"/>
    <cellStyle name="Style 22 2 18" xfId="12186" xr:uid="{77F32817-FBBD-478F-A159-11B4CC43F905}"/>
    <cellStyle name="Style 22 2 18 10" xfId="36084" xr:uid="{DDB20A16-FF78-403C-B4F0-A4C1CC373EB6}"/>
    <cellStyle name="Style 22 2 18 11" xfId="38550" xr:uid="{B29EB472-75B0-44B4-B3CD-6B831A58FEDC}"/>
    <cellStyle name="Style 22 2 18 12" xfId="41146" xr:uid="{09A5FD0B-A442-4C97-9FF9-0029B8D834E2}"/>
    <cellStyle name="Style 22 2 18 2" xfId="15230" xr:uid="{DBE192FC-49D7-4C4A-AA21-E30EE268E4B7}"/>
    <cellStyle name="Style 22 2 18 3" xfId="18008" xr:uid="{BE3D0816-F68A-4AEC-A57C-7A07C5B9C553}"/>
    <cellStyle name="Style 22 2 18 4" xfId="20635" xr:uid="{B08A7E80-A1FE-4EE7-B91A-A92B03268FCD}"/>
    <cellStyle name="Style 22 2 18 5" xfId="23491" xr:uid="{13426C05-B86E-4016-AAC6-16DA3FB7C262}"/>
    <cellStyle name="Style 22 2 18 6" xfId="26035" xr:uid="{2FDBF298-2B74-489F-A88C-03AA0DC0C26D}"/>
    <cellStyle name="Style 22 2 18 7" xfId="28642" xr:uid="{C9E0197A-3D50-4A9E-BEE9-82F9AD7BE03E}"/>
    <cellStyle name="Style 22 2 18 8" xfId="31294" xr:uid="{D7B17D16-8E2C-4862-BCC4-E3D7F7D0E02B}"/>
    <cellStyle name="Style 22 2 18 9" xfId="33693" xr:uid="{70D41AFD-7CB8-4235-9432-914C4106D644}"/>
    <cellStyle name="Style 22 2 19" xfId="12192" xr:uid="{7F620D6D-F98C-438B-B725-3084730DADD5}"/>
    <cellStyle name="Style 22 2 19 10" xfId="36090" xr:uid="{907F948D-36B9-4B64-8653-2FB3A210E6D4}"/>
    <cellStyle name="Style 22 2 19 11" xfId="38556" xr:uid="{ED010A06-7F74-47A0-9075-606C3314D86C}"/>
    <cellStyle name="Style 22 2 19 12" xfId="41152" xr:uid="{9251CD43-CC6F-4306-9462-2A901FA438E1}"/>
    <cellStyle name="Style 22 2 19 2" xfId="15236" xr:uid="{3B9ED608-B887-4349-9CF7-111825A0641D}"/>
    <cellStyle name="Style 22 2 19 3" xfId="18014" xr:uid="{A653E1D1-5000-47D2-8B27-7EF61F46757D}"/>
    <cellStyle name="Style 22 2 19 4" xfId="20641" xr:uid="{CDD81B8D-5B26-42BA-BE1A-0BEA2E7F5D51}"/>
    <cellStyle name="Style 22 2 19 5" xfId="23497" xr:uid="{EE22503B-0647-46A8-960F-55A127FD2254}"/>
    <cellStyle name="Style 22 2 19 6" xfId="26041" xr:uid="{6230FD1D-8F23-4832-8632-3B3D7C4D0808}"/>
    <cellStyle name="Style 22 2 19 7" xfId="28648" xr:uid="{C9C181D6-DD91-4641-83C7-6B5BD01177E7}"/>
    <cellStyle name="Style 22 2 19 8" xfId="31300" xr:uid="{CBBF6AB8-A72E-46A9-AA4E-B49E5737E773}"/>
    <cellStyle name="Style 22 2 19 9" xfId="33699" xr:uid="{C2030B12-3031-4F86-A33E-D3AA52A5A0EE}"/>
    <cellStyle name="Style 22 2 2" xfId="11258" xr:uid="{F6482531-602E-47F8-AE60-E339CE3CD90E}"/>
    <cellStyle name="Style 22 2 2 2" xfId="14330" xr:uid="{9B56B9CB-263E-4BE4-BF61-85090E18051A}"/>
    <cellStyle name="Style 22 2 2 3" xfId="10429" xr:uid="{360076F8-2A4C-4507-9780-F8895E69B7B7}"/>
    <cellStyle name="Style 22 2 2 4" xfId="9882" xr:uid="{E5260009-18FF-4F88-975B-417A73F99D6E}"/>
    <cellStyle name="Style 22 2 2 5" xfId="10401" xr:uid="{B3A1A689-32A5-498E-A051-0C3964A2E94F}"/>
    <cellStyle name="Style 22 2 2 6" xfId="15652" xr:uid="{D1C8B952-B324-4C8C-B84E-31BAEF7FC052}"/>
    <cellStyle name="Style 22 2 2 7" xfId="10961" xr:uid="{BC9DDC13-5B00-4BFA-820D-0647A3889D45}"/>
    <cellStyle name="Style 22 2 2 8" xfId="26137" xr:uid="{7B4404D9-3B6E-46D7-855A-77831CBDAF28}"/>
    <cellStyle name="Style 22 2 20" xfId="12351" xr:uid="{3894B8A1-A84E-473E-ACE7-9DFCD3E0487E}"/>
    <cellStyle name="Style 22 2 20 10" xfId="36231" xr:uid="{27E5F274-675A-4714-A6FC-B671940F9288}"/>
    <cellStyle name="Style 22 2 20 11" xfId="38706" xr:uid="{1FB6CA0A-6AA7-4ED1-BA25-ABFC3A90BE6A}"/>
    <cellStyle name="Style 22 2 20 12" xfId="41302" xr:uid="{F2F7C20F-C7D6-4B2F-886F-08F19482DEBE}"/>
    <cellStyle name="Style 22 2 20 2" xfId="15386" xr:uid="{B4506C9E-180A-4DC0-ACE6-100AEC0F57FC}"/>
    <cellStyle name="Style 22 2 20 3" xfId="18168" xr:uid="{6E3A3749-FAA1-4CDA-9179-5923BAF93B3B}"/>
    <cellStyle name="Style 22 2 20 4" xfId="20800" xr:uid="{AFA4E261-8F94-4A65-88CA-0633FBA3DAB4}"/>
    <cellStyle name="Style 22 2 20 5" xfId="23656" xr:uid="{F889407F-8880-40BA-B083-43742E6467B4}"/>
    <cellStyle name="Style 22 2 20 6" xfId="26200" xr:uid="{B6415A8C-CEC7-49C5-9C78-2D77AC94E1E2}"/>
    <cellStyle name="Style 22 2 20 7" xfId="28798" xr:uid="{EFDBB4FE-3445-438A-9A70-6C8238C988B9}"/>
    <cellStyle name="Style 22 2 20 8" xfId="31441" xr:uid="{381EAB29-479F-4887-B4EA-CD08D6B83E04}"/>
    <cellStyle name="Style 22 2 20 9" xfId="33840" xr:uid="{B80D84C2-568C-4677-B89A-09C628A1954B}"/>
    <cellStyle name="Style 22 2 21" xfId="12200" xr:uid="{266CF91E-F77B-4A69-9CBE-D2BA78DCB6DB}"/>
    <cellStyle name="Style 22 2 21 10" xfId="36098" xr:uid="{6E0612B3-9F6D-47BC-BA83-D98E5D18A5DB}"/>
    <cellStyle name="Style 22 2 21 11" xfId="38564" xr:uid="{C2D3D6E5-E547-434D-A285-075657A5536F}"/>
    <cellStyle name="Style 22 2 21 12" xfId="41160" xr:uid="{3527AE08-6E99-47B6-8BA3-AB356733D419}"/>
    <cellStyle name="Style 22 2 21 2" xfId="15244" xr:uid="{C1DE5FCC-704C-4987-B69B-D862BB624EB7}"/>
    <cellStyle name="Style 22 2 21 3" xfId="18022" xr:uid="{41600F70-D80F-42DC-ABBF-551B81F73206}"/>
    <cellStyle name="Style 22 2 21 4" xfId="20649" xr:uid="{5F7B7C02-EEE5-4373-AF1B-D2DCCB058832}"/>
    <cellStyle name="Style 22 2 21 5" xfId="23505" xr:uid="{9B571890-7BE5-4AB4-892E-169A51DCE4BE}"/>
    <cellStyle name="Style 22 2 21 6" xfId="26049" xr:uid="{6E2BA734-09B1-4F98-A886-0062D4845E00}"/>
    <cellStyle name="Style 22 2 21 7" xfId="28656" xr:uid="{E63798BE-897F-42FD-B452-F4AD0A26A009}"/>
    <cellStyle name="Style 22 2 21 8" xfId="31308" xr:uid="{D739D65D-E96F-486B-8750-B77818AA66DF}"/>
    <cellStyle name="Style 22 2 21 9" xfId="33707" xr:uid="{D716038B-AE7E-499F-9D30-F0D03845F175}"/>
    <cellStyle name="Style 22 2 22" xfId="12359" xr:uid="{EEDB27E4-56D3-4ED8-80B4-173ED9E6400C}"/>
    <cellStyle name="Style 22 2 22 10" xfId="36239" xr:uid="{2D263E16-073F-4C56-94E7-18096505BC7B}"/>
    <cellStyle name="Style 22 2 22 11" xfId="38714" xr:uid="{159CFDEB-3FD4-42B0-AC69-CBB326B3ACB5}"/>
    <cellStyle name="Style 22 2 22 12" xfId="41310" xr:uid="{3505EC9A-DF92-43F4-AE11-231BECFF3638}"/>
    <cellStyle name="Style 22 2 22 2" xfId="15394" xr:uid="{D6FA09F3-8A67-4D10-A34C-C07AF305A778}"/>
    <cellStyle name="Style 22 2 22 3" xfId="18176" xr:uid="{843857B6-78EF-4409-87BD-AAD580ED5059}"/>
    <cellStyle name="Style 22 2 22 4" xfId="20808" xr:uid="{F0CD4B7C-3A26-4EC3-A200-7D44BD6F2337}"/>
    <cellStyle name="Style 22 2 22 5" xfId="23664" xr:uid="{1AFAEEE6-5A26-4E24-B0B8-6A7B7C9C7E1D}"/>
    <cellStyle name="Style 22 2 22 6" xfId="26208" xr:uid="{FDCDDDB9-1310-4AFD-A2AD-2AF6271D11D8}"/>
    <cellStyle name="Style 22 2 22 7" xfId="28806" xr:uid="{198D1AB3-164C-4E55-8F35-24D822A65728}"/>
    <cellStyle name="Style 22 2 22 8" xfId="31449" xr:uid="{2A912F03-D84A-42A5-BF34-DF6990AB414F}"/>
    <cellStyle name="Style 22 2 22 9" xfId="33848" xr:uid="{88AE0D8F-E00E-4904-9DA1-7E0FA7A6BA99}"/>
    <cellStyle name="Style 22 2 23" xfId="12208" xr:uid="{1A85AF04-7FE7-44BE-8399-FB3FAC76935E}"/>
    <cellStyle name="Style 22 2 23 10" xfId="36106" xr:uid="{F2D30563-E842-4F04-AF8C-92A6AEFAF3F7}"/>
    <cellStyle name="Style 22 2 23 11" xfId="38572" xr:uid="{ADE76385-5A9F-40FF-AD3D-86C9EFAEFC95}"/>
    <cellStyle name="Style 22 2 23 12" xfId="41168" xr:uid="{6F73794B-8045-4748-9D59-10CFC3336A2C}"/>
    <cellStyle name="Style 22 2 23 2" xfId="15252" xr:uid="{FD0465E9-30D8-441E-B9E1-0573E78F2463}"/>
    <cellStyle name="Style 22 2 23 3" xfId="18030" xr:uid="{8439A2A1-054A-42BF-92C2-6635EC7D0207}"/>
    <cellStyle name="Style 22 2 23 4" xfId="20657" xr:uid="{F8B16789-43FC-42A6-ABE4-F3638D5CA37B}"/>
    <cellStyle name="Style 22 2 23 5" xfId="23513" xr:uid="{65BCD7DF-8D70-456C-8D2A-4ED708497D29}"/>
    <cellStyle name="Style 22 2 23 6" xfId="26057" xr:uid="{8932A468-2878-484D-AEC0-71CD6DFA7D91}"/>
    <cellStyle name="Style 22 2 23 7" xfId="28664" xr:uid="{C5D5D5B5-6D50-49F9-96E4-CCED93C7ADC0}"/>
    <cellStyle name="Style 22 2 23 8" xfId="31316" xr:uid="{5C3656FB-2909-40D6-BD8D-E4D998BD4FE9}"/>
    <cellStyle name="Style 22 2 23 9" xfId="33715" xr:uid="{0B4B5F43-6946-407B-9F64-124D4AF605E0}"/>
    <cellStyle name="Style 22 2 24" xfId="12217" xr:uid="{42CF0AAC-2266-4385-864F-2D558DA91ED3}"/>
    <cellStyle name="Style 22 2 24 10" xfId="36115" xr:uid="{05798EEA-F7C1-44B0-9D88-7B49C9BDF74B}"/>
    <cellStyle name="Style 22 2 24 11" xfId="38581" xr:uid="{EE9B42E2-3D03-4218-BE13-0BF138BFAE12}"/>
    <cellStyle name="Style 22 2 24 12" xfId="41177" xr:uid="{00A4B42F-4620-4221-94C6-C3859FFD1014}"/>
    <cellStyle name="Style 22 2 24 2" xfId="15261" xr:uid="{8FB4B572-41FD-4859-832F-927A85AC63AB}"/>
    <cellStyle name="Style 22 2 24 3" xfId="18039" xr:uid="{0730A73A-5706-4018-AA8D-0FF20A33BBE6}"/>
    <cellStyle name="Style 22 2 24 4" xfId="20666" xr:uid="{D8BB94EF-7577-45F9-AD04-32C786AB3E84}"/>
    <cellStyle name="Style 22 2 24 5" xfId="23522" xr:uid="{CB5D647A-9661-4D25-A213-678A223FF936}"/>
    <cellStyle name="Style 22 2 24 6" xfId="26066" xr:uid="{CC03BC77-8EC1-4162-A259-3348A986C9A8}"/>
    <cellStyle name="Style 22 2 24 7" xfId="28673" xr:uid="{50C80E8F-C0BB-45B8-8302-8D13554094B5}"/>
    <cellStyle name="Style 22 2 24 8" xfId="31325" xr:uid="{CC009F1D-EEBC-4A76-9E97-D8AF9153E316}"/>
    <cellStyle name="Style 22 2 24 9" xfId="33724" xr:uid="{67ED31F7-D4B1-4579-93CA-1B81B15B2BBA}"/>
    <cellStyle name="Style 22 2 25" xfId="12367" xr:uid="{15DB8331-BCAE-4AC2-BD5E-C4569F79F9AB}"/>
    <cellStyle name="Style 22 2 25 10" xfId="36247" xr:uid="{020311E3-29B8-4383-90F1-332C49535275}"/>
    <cellStyle name="Style 22 2 25 11" xfId="38722" xr:uid="{0B9E3FD2-FCA7-4325-BEA3-7659CA69538D}"/>
    <cellStyle name="Style 22 2 25 12" xfId="41318" xr:uid="{F51AAF91-C2AF-4F27-889A-CFD1EB2E3618}"/>
    <cellStyle name="Style 22 2 25 2" xfId="15402" xr:uid="{3528FA96-D24C-4899-9149-DDDB4B9F7B21}"/>
    <cellStyle name="Style 22 2 25 3" xfId="18184" xr:uid="{88AE388D-B839-40C6-9F87-599A80C1189B}"/>
    <cellStyle name="Style 22 2 25 4" xfId="20816" xr:uid="{9F417FB3-BED7-4DE3-B8DE-F054FFB379AD}"/>
    <cellStyle name="Style 22 2 25 5" xfId="23672" xr:uid="{E8ED5F55-1EE5-40EE-8043-17315C8721E1}"/>
    <cellStyle name="Style 22 2 25 6" xfId="26216" xr:uid="{4655643C-467B-44D3-A978-6EE12982D4C9}"/>
    <cellStyle name="Style 22 2 25 7" xfId="28814" xr:uid="{3425F273-0AFD-4C13-80C9-DBB13BEDBB2E}"/>
    <cellStyle name="Style 22 2 25 8" xfId="31457" xr:uid="{38DFE9CE-C116-460C-BFBE-BD8B014BD218}"/>
    <cellStyle name="Style 22 2 25 9" xfId="33856" xr:uid="{35747FA3-C38B-4EEC-8876-F275380DC51D}"/>
    <cellStyle name="Style 22 2 26" xfId="12224" xr:uid="{C8B71543-2136-4CC3-8100-8870FF5B4E00}"/>
    <cellStyle name="Style 22 2 26 10" xfId="36122" xr:uid="{201F64A3-23C5-412E-9497-F964DEB15AB6}"/>
    <cellStyle name="Style 22 2 26 11" xfId="38588" xr:uid="{1E6C5952-05B0-45D1-9B0E-5A5FC97E2B6F}"/>
    <cellStyle name="Style 22 2 26 12" xfId="41184" xr:uid="{0303A5C0-30AE-41AE-95C4-CE8A61D9523E}"/>
    <cellStyle name="Style 22 2 26 2" xfId="15268" xr:uid="{485854E4-3C6C-4C73-A1F7-699C99454ED8}"/>
    <cellStyle name="Style 22 2 26 3" xfId="18046" xr:uid="{DA2B1EBD-B440-4C2F-86F7-47D101205F24}"/>
    <cellStyle name="Style 22 2 26 4" xfId="20673" xr:uid="{523C76BB-0F7B-4D66-A63E-7FE21DE6D33E}"/>
    <cellStyle name="Style 22 2 26 5" xfId="23529" xr:uid="{9D21B74B-E715-4B17-AC8A-90110C8C7E43}"/>
    <cellStyle name="Style 22 2 26 6" xfId="26073" xr:uid="{50C48352-EF3A-41E5-AD34-B8AD0928588D}"/>
    <cellStyle name="Style 22 2 26 7" xfId="28680" xr:uid="{A45D075B-1F40-45B4-B961-132931485928}"/>
    <cellStyle name="Style 22 2 26 8" xfId="31332" xr:uid="{E37BFD95-AD22-44C1-9596-1CD8616DB2A6}"/>
    <cellStyle name="Style 22 2 26 9" xfId="33731" xr:uid="{E109C3B6-EDC7-4AF6-A8E3-18A75C110D88}"/>
    <cellStyle name="Style 22 2 27" xfId="12233" xr:uid="{7D3C1187-D3E9-4BF9-91A8-DBE0FF860D50}"/>
    <cellStyle name="Style 22 2 27 10" xfId="36131" xr:uid="{F0949F62-8056-40D4-9615-FA923A0DE0FC}"/>
    <cellStyle name="Style 22 2 27 11" xfId="38597" xr:uid="{D0B67978-0CA1-40B1-A07E-F26CAC61DCB4}"/>
    <cellStyle name="Style 22 2 27 12" xfId="41193" xr:uid="{FB6D0763-3983-44AA-A499-C398EEF38DA2}"/>
    <cellStyle name="Style 22 2 27 2" xfId="15277" xr:uid="{310293AF-13FD-4F3B-B234-E63D571ABA50}"/>
    <cellStyle name="Style 22 2 27 3" xfId="18055" xr:uid="{35A6F877-CD45-4494-951A-356FF4E328B7}"/>
    <cellStyle name="Style 22 2 27 4" xfId="20682" xr:uid="{DECAA05C-E328-4AC1-9065-409372CE0EBC}"/>
    <cellStyle name="Style 22 2 27 5" xfId="23538" xr:uid="{E8210A6C-CB1A-4372-B05E-C40F6E6D283E}"/>
    <cellStyle name="Style 22 2 27 6" xfId="26082" xr:uid="{C55702A6-A671-4C0F-B322-02EB07BDEBD2}"/>
    <cellStyle name="Style 22 2 27 7" xfId="28689" xr:uid="{33B20255-1D5A-4A64-A512-1D87ED224173}"/>
    <cellStyle name="Style 22 2 27 8" xfId="31341" xr:uid="{6232CB5F-6FB7-4169-9DDC-3C9EE3A6E53E}"/>
    <cellStyle name="Style 22 2 27 9" xfId="33740" xr:uid="{C105E193-8D3C-432F-A722-0688559AAE71}"/>
    <cellStyle name="Style 22 2 28" xfId="12243" xr:uid="{38403051-3FE6-4E17-8804-38A5DB9863FE}"/>
    <cellStyle name="Style 22 2 28 10" xfId="36140" xr:uid="{9C37B891-8D11-4C93-89BA-04ABD26D3037}"/>
    <cellStyle name="Style 22 2 28 11" xfId="38607" xr:uid="{683A394F-5121-46C7-8C96-E26136E9840E}"/>
    <cellStyle name="Style 22 2 28 12" xfId="41203" xr:uid="{F372F6AD-F3AB-4D0F-8B7E-30FAA8B674E5}"/>
    <cellStyle name="Style 22 2 28 2" xfId="15287" xr:uid="{5A492277-B5A8-4B69-ABA3-B92AC4A9B555}"/>
    <cellStyle name="Style 22 2 28 3" xfId="18065" xr:uid="{B7840027-C211-4D8D-8207-DFDC07D0038D}"/>
    <cellStyle name="Style 22 2 28 4" xfId="20692" xr:uid="{1FF88EC4-1775-4B07-8196-8C1E5F608E43}"/>
    <cellStyle name="Style 22 2 28 5" xfId="23548" xr:uid="{2B886B32-3EB0-4731-8243-38CB714E0EC1}"/>
    <cellStyle name="Style 22 2 28 6" xfId="26092" xr:uid="{796E2384-BBA5-4011-B123-FF4DBEF2DAB8}"/>
    <cellStyle name="Style 22 2 28 7" xfId="28699" xr:uid="{94932838-C066-437D-AE47-EEEF21A1148B}"/>
    <cellStyle name="Style 22 2 28 8" xfId="31350" xr:uid="{07759B97-04CF-4ED7-81A5-069CEAA00868}"/>
    <cellStyle name="Style 22 2 28 9" xfId="33749" xr:uid="{E3836F2D-BD5F-4C7E-8223-83478BC33B7E}"/>
    <cellStyle name="Style 22 2 29" xfId="12375" xr:uid="{3B906D0A-D659-42BC-A931-AB0AC628BF73}"/>
    <cellStyle name="Style 22 2 29 10" xfId="36255" xr:uid="{8BDBF2F0-02D5-464E-A612-BE43AA1731B4}"/>
    <cellStyle name="Style 22 2 29 11" xfId="38730" xr:uid="{F2D78603-3598-4F2C-A91D-5E51405DDE16}"/>
    <cellStyle name="Style 22 2 29 12" xfId="41326" xr:uid="{9F5D5025-AFD2-4264-8891-091129C29D6A}"/>
    <cellStyle name="Style 22 2 29 2" xfId="15410" xr:uid="{E7466757-388F-4BD0-86C9-2655C54D0529}"/>
    <cellStyle name="Style 22 2 29 3" xfId="18192" xr:uid="{23D2CFD7-1D4B-4277-BA3D-F41F22A1CB8A}"/>
    <cellStyle name="Style 22 2 29 4" xfId="20824" xr:uid="{AE310F8C-751B-49DE-9BA9-B6030716DBFE}"/>
    <cellStyle name="Style 22 2 29 5" xfId="23680" xr:uid="{32B49F52-9018-46CE-BED0-5FB3934D7FB2}"/>
    <cellStyle name="Style 22 2 29 6" xfId="26224" xr:uid="{8F377FA8-9635-4823-84B6-F199B78EDE2A}"/>
    <cellStyle name="Style 22 2 29 7" xfId="28822" xr:uid="{7731F8D6-1345-48D4-9D57-E5CF7DB7FCF0}"/>
    <cellStyle name="Style 22 2 29 8" xfId="31465" xr:uid="{B7930A36-5EF1-4789-ABF6-C202A129820A}"/>
    <cellStyle name="Style 22 2 29 9" xfId="33864" xr:uid="{26877983-02B7-40E4-B7D9-687ECBD1D34A}"/>
    <cellStyle name="Style 22 2 3" xfId="11329" xr:uid="{1FA4C993-6F78-48F5-96F8-49069E30CBC2}"/>
    <cellStyle name="Style 22 2 3 2" xfId="14401" xr:uid="{E5D1AAD2-A83E-48EC-B04E-C34A67447F27}"/>
    <cellStyle name="Style 22 2 3 3" xfId="10498" xr:uid="{23A5E574-C831-4A22-882A-6E4F007DBCF3}"/>
    <cellStyle name="Style 22 2 3 4" xfId="9948" xr:uid="{590C055A-0FB5-4C1B-9098-223AFC809FFD}"/>
    <cellStyle name="Style 22 2 3 5" xfId="10799" xr:uid="{9444A60A-E376-4ECD-BCBF-8BE5C962FA23}"/>
    <cellStyle name="Style 22 2 3 6" xfId="15967" xr:uid="{313C94FA-D891-45DC-8FD1-B8BD5C959BAB}"/>
    <cellStyle name="Style 22 2 3 7" xfId="17885" xr:uid="{C817B505-7BDD-41F0-A000-CF6708C9AC89}"/>
    <cellStyle name="Style 22 2 3 8" xfId="26478" xr:uid="{6472B0F7-E84A-4F30-8F9F-232081EF60AC}"/>
    <cellStyle name="Style 22 2 30" xfId="12253" xr:uid="{CE34E6E7-E8A4-4EA8-95F6-65CF1BFA5904}"/>
    <cellStyle name="Style 22 2 30 10" xfId="36149" xr:uid="{CB6BBEB0-A582-4421-BACD-B4FC564CBD62}"/>
    <cellStyle name="Style 22 2 30 11" xfId="38617" xr:uid="{BA635E8E-9D22-4D29-9A42-3CE6240BF437}"/>
    <cellStyle name="Style 22 2 30 12" xfId="41213" xr:uid="{74AF68A7-A34A-45A5-A2C2-7C1B39EBA075}"/>
    <cellStyle name="Style 22 2 30 2" xfId="15297" xr:uid="{0A76F89C-2974-4A6D-9FC3-E91FD1C40C3C}"/>
    <cellStyle name="Style 22 2 30 3" xfId="18075" xr:uid="{8DECB9A0-1B2F-497B-8825-7C241A650355}"/>
    <cellStyle name="Style 22 2 30 4" xfId="20702" xr:uid="{75AF8990-980E-47AA-8ED2-32ABE3051738}"/>
    <cellStyle name="Style 22 2 30 5" xfId="23558" xr:uid="{57A28BAC-04A3-4DA4-BE96-2F45C69535AA}"/>
    <cellStyle name="Style 22 2 30 6" xfId="26102" xr:uid="{520FC1BC-FD84-4D74-9803-76B3DA1DA830}"/>
    <cellStyle name="Style 22 2 30 7" xfId="28709" xr:uid="{E37F11AB-4B7D-41FA-8675-C1A335FBFFBE}"/>
    <cellStyle name="Style 22 2 30 8" xfId="31359" xr:uid="{6E1A65EF-6FF3-494B-BF44-9B1D09FE99EE}"/>
    <cellStyle name="Style 22 2 30 9" xfId="33758" xr:uid="{2D31B6B1-CA7C-41F6-A34E-E3BE2FFB070B}"/>
    <cellStyle name="Style 22 2 31" xfId="12262" xr:uid="{7081B4D6-09B7-421A-BB9E-CFAE0A10B24C}"/>
    <cellStyle name="Style 22 2 31 10" xfId="36158" xr:uid="{BB864713-575B-4A52-B78B-BCD4A4B9FB06}"/>
    <cellStyle name="Style 22 2 31 11" xfId="38626" xr:uid="{405EBA25-26AF-4628-86F8-7BD2286A580B}"/>
    <cellStyle name="Style 22 2 31 12" xfId="41222" xr:uid="{C44726C9-4B7E-4D98-AA73-F7DC870D469E}"/>
    <cellStyle name="Style 22 2 31 2" xfId="15306" xr:uid="{11506104-BDBD-4FAD-BACB-1E1237A65659}"/>
    <cellStyle name="Style 22 2 31 3" xfId="18084" xr:uid="{3DE246FC-5DEE-45B7-9D4C-C3C6B5AAE404}"/>
    <cellStyle name="Style 22 2 31 4" xfId="20711" xr:uid="{76290F7B-9445-4684-94BC-16FF752101F8}"/>
    <cellStyle name="Style 22 2 31 5" xfId="23567" xr:uid="{B96DAFAD-493C-4846-8652-D6048050690E}"/>
    <cellStyle name="Style 22 2 31 6" xfId="26111" xr:uid="{1BEB799D-33CD-4373-BBC6-8B7376713143}"/>
    <cellStyle name="Style 22 2 31 7" xfId="28718" xr:uid="{334411CA-46D5-4C89-88CA-C239BB775F33}"/>
    <cellStyle name="Style 22 2 31 8" xfId="31368" xr:uid="{64E5EE56-5952-4878-86D8-52BAC06D2550}"/>
    <cellStyle name="Style 22 2 31 9" xfId="33767" xr:uid="{121F3847-3A66-4E5C-8F09-B45B4DB6A494}"/>
    <cellStyle name="Style 22 2 32" xfId="12271" xr:uid="{4800388F-EA93-44E8-875F-7CFA9F58107A}"/>
    <cellStyle name="Style 22 2 32 10" xfId="36167" xr:uid="{ED86F54A-CE30-4311-B0A7-B19B45005E84}"/>
    <cellStyle name="Style 22 2 32 11" xfId="38635" xr:uid="{F560AC51-2CBC-4F15-A7BB-46C8E912F77F}"/>
    <cellStyle name="Style 22 2 32 12" xfId="41231" xr:uid="{EADD6231-C3F4-4A32-B217-D1CBB9B9C486}"/>
    <cellStyle name="Style 22 2 32 2" xfId="15315" xr:uid="{ED77A10E-5618-4846-84DD-2E2EE39751BB}"/>
    <cellStyle name="Style 22 2 32 3" xfId="18093" xr:uid="{96C45E80-F58F-488C-A215-2ABA65298289}"/>
    <cellStyle name="Style 22 2 32 4" xfId="20720" xr:uid="{5A161409-48A1-4E59-8FEC-B7EB0475A933}"/>
    <cellStyle name="Style 22 2 32 5" xfId="23576" xr:uid="{85A81353-5B36-4559-BFDC-6A6A87D916C0}"/>
    <cellStyle name="Style 22 2 32 6" xfId="26120" xr:uid="{F464E650-D0F2-4C45-9884-E65250F6F885}"/>
    <cellStyle name="Style 22 2 32 7" xfId="28727" xr:uid="{C94270DF-99C0-4931-8D5E-D83C6F78BFA9}"/>
    <cellStyle name="Style 22 2 32 8" xfId="31377" xr:uid="{FF21FC78-CF1D-4089-9463-39ED803D30D1}"/>
    <cellStyle name="Style 22 2 32 9" xfId="33776" xr:uid="{FAEC44AC-FEEE-4B21-B01B-65A9AE3E592B}"/>
    <cellStyle name="Style 22 2 33" xfId="12383" xr:uid="{6D57B76B-B498-4833-ACF7-968B72BF94FA}"/>
    <cellStyle name="Style 22 2 33 10" xfId="36263" xr:uid="{518829C3-E61A-4145-906D-F5B9155AEC97}"/>
    <cellStyle name="Style 22 2 33 11" xfId="38738" xr:uid="{8721D984-697D-47A5-B734-6DFBCAF2B3CF}"/>
    <cellStyle name="Style 22 2 33 12" xfId="41334" xr:uid="{A799D449-9FC4-46C8-80DE-1724630398B6}"/>
    <cellStyle name="Style 22 2 33 2" xfId="15418" xr:uid="{7BCB74B7-8813-45BB-AFB6-362F16EB8F8A}"/>
    <cellStyle name="Style 22 2 33 3" xfId="18200" xr:uid="{C2CDE9DE-5B0F-4EF4-B645-07BE1D49CE57}"/>
    <cellStyle name="Style 22 2 33 4" xfId="20832" xr:uid="{31206BB1-C4DE-41F9-94E3-B22B37D5DACC}"/>
    <cellStyle name="Style 22 2 33 5" xfId="23688" xr:uid="{EEDC7C5B-69B5-48A0-B5EE-829643755648}"/>
    <cellStyle name="Style 22 2 33 6" xfId="26232" xr:uid="{321FF217-9110-486E-9B34-2B2383DE9E88}"/>
    <cellStyle name="Style 22 2 33 7" xfId="28830" xr:uid="{1EEE5F52-D6CC-4B9F-AB09-A672E71A3906}"/>
    <cellStyle name="Style 22 2 33 8" xfId="31473" xr:uid="{95E6269C-5651-4F1D-8F37-0303BA5D8380}"/>
    <cellStyle name="Style 22 2 33 9" xfId="33872" xr:uid="{F7C97715-8886-4560-BE24-2E62602CB5DC}"/>
    <cellStyle name="Style 22 2 34" xfId="12280" xr:uid="{1AA21413-A80A-4701-BCC2-CAA8B12B506C}"/>
    <cellStyle name="Style 22 2 34 10" xfId="36176" xr:uid="{60F8B8B7-6FB1-4195-9866-E82D2378F593}"/>
    <cellStyle name="Style 22 2 34 11" xfId="38644" xr:uid="{0E172A48-F6A9-4DA0-8300-5262816C2CF4}"/>
    <cellStyle name="Style 22 2 34 12" xfId="41240" xr:uid="{9B5D4BA1-289F-4637-AAF2-F87B83D6933F}"/>
    <cellStyle name="Style 22 2 34 2" xfId="15324" xr:uid="{AC517143-1D3B-4F31-9A83-F2BEEEA810D8}"/>
    <cellStyle name="Style 22 2 34 3" xfId="18102" xr:uid="{1FB691ED-8B92-4D45-ADA1-56AA6EBF1042}"/>
    <cellStyle name="Style 22 2 34 4" xfId="20729" xr:uid="{C8F4F5EF-A0F8-4428-B58B-689737BC22E8}"/>
    <cellStyle name="Style 22 2 34 5" xfId="23585" xr:uid="{3E8346A7-4353-4067-9E1E-0F2DE15F37F7}"/>
    <cellStyle name="Style 22 2 34 6" xfId="26129" xr:uid="{0D2025CD-EF6E-42C8-8BB1-77987800E3B2}"/>
    <cellStyle name="Style 22 2 34 7" xfId="28736" xr:uid="{F8600A58-D6BA-44BD-9E66-B11146D7E0BE}"/>
    <cellStyle name="Style 22 2 34 8" xfId="31386" xr:uid="{468BDA26-0929-4EA7-8EFB-E43B0E41461B}"/>
    <cellStyle name="Style 22 2 34 9" xfId="33785" xr:uid="{2883207D-88B6-48A9-A23D-6476D8FAB9F0}"/>
    <cellStyle name="Style 22 2 35" xfId="14230" xr:uid="{F9D1EF90-E145-4281-BA15-0C43024484A9}"/>
    <cellStyle name="Style 22 2 35 10" xfId="37953" xr:uid="{97F8B2F0-A2BF-4C5A-B1C9-DEA642EDF907}"/>
    <cellStyle name="Style 22 2 35 11" xfId="40445" xr:uid="{CD086E8F-3F5B-49CB-8D24-035018EF06FA}"/>
    <cellStyle name="Style 22 2 35 12" xfId="43093" xr:uid="{338A0808-8D01-4C6D-B148-3FF902091EB9}"/>
    <cellStyle name="Style 22 2 35 2" xfId="17251" xr:uid="{F3644087-1557-4AC2-B1E8-9453B2B67321}"/>
    <cellStyle name="Style 22 2 35 3" xfId="19991" xr:uid="{55D26563-310F-4DD9-90E8-0CDD48F27FC2}"/>
    <cellStyle name="Style 22 2 35 4" xfId="22665" xr:uid="{69192560-47F5-43C4-9E9E-2474675978DC}"/>
    <cellStyle name="Style 22 2 35 5" xfId="25488" xr:uid="{596C0C3C-8898-4502-903E-E74438683649}"/>
    <cellStyle name="Style 22 2 35 6" xfId="28056" xr:uid="{1936BEDD-0435-4662-B702-6ED0747F0806}"/>
    <cellStyle name="Style 22 2 35 7" xfId="30603" xr:uid="{B1180F43-87A3-4416-83D9-D512970456A4}"/>
    <cellStyle name="Style 22 2 35 8" xfId="33117" xr:uid="{0D3BEDA3-0AB5-43C1-B031-B15DBAC3234D}"/>
    <cellStyle name="Style 22 2 35 9" xfId="35516" xr:uid="{CF07E1CC-F34C-4F15-8D78-7424F9D9AAE7}"/>
    <cellStyle name="Style 22 2 36" xfId="10077" xr:uid="{9EA638A8-CBCC-4535-AA03-5E43D6012E50}"/>
    <cellStyle name="Style 22 2 37" xfId="9801" xr:uid="{6B9F22B1-50DC-40F7-A3B3-B89836947571}"/>
    <cellStyle name="Style 22 2 38" xfId="9793" xr:uid="{676F4F7E-E01D-4F42-8A95-67D3FEB61301}"/>
    <cellStyle name="Style 22 2 39" xfId="9783" xr:uid="{6B353736-7A6A-40E2-80D3-B9E6DFC50777}"/>
    <cellStyle name="Style 22 2 4" xfId="11367" xr:uid="{3A964AEE-9FAB-4ABB-AEAD-F095D686D01E}"/>
    <cellStyle name="Style 22 2 4 10" xfId="14288" xr:uid="{A64E5604-A0D3-436A-80EA-7DE354B40D4A}"/>
    <cellStyle name="Style 22 2 4 11" xfId="23442" xr:uid="{6CFF068F-0763-4E81-BD97-2739ACCC5D61}"/>
    <cellStyle name="Style 22 2 4 12" xfId="26600" xr:uid="{2B9199A0-5B7D-48A7-938A-CAEF925EDB67}"/>
    <cellStyle name="Style 22 2 4 2" xfId="14439" xr:uid="{6CEEB735-F449-4F6E-9522-D0F703D72AC7}"/>
    <cellStyle name="Style 22 2 4 3" xfId="10534" xr:uid="{A928C7AF-04AB-4D5A-997A-EBF88312BB5B}"/>
    <cellStyle name="Style 22 2 4 4" xfId="9984" xr:uid="{9D62696C-7413-43EF-9275-458B109E7511}"/>
    <cellStyle name="Style 22 2 4 5" xfId="10744" xr:uid="{136D6550-0BE2-475E-AF04-93AF20A7B688}"/>
    <cellStyle name="Style 22 2 4 6" xfId="10836" xr:uid="{C209C970-B4EA-4919-9A30-EE0F7C3441B4}"/>
    <cellStyle name="Style 22 2 4 7" xfId="10297" xr:uid="{7F7822FF-A897-4D43-9746-25D3E94D6293}"/>
    <cellStyle name="Style 22 2 4 8" xfId="16174" xr:uid="{E616F36F-F31C-40CC-A762-9955BC7224DD}"/>
    <cellStyle name="Style 22 2 4 9" xfId="18128" xr:uid="{4F2D8EB8-DF52-4483-B45E-AF546F8C345C}"/>
    <cellStyle name="Style 22 2 5" xfId="11337" xr:uid="{9C6E745A-8C09-4119-A36C-710FB40C129C}"/>
    <cellStyle name="Style 22 2 5 10" xfId="11214" xr:uid="{C23CE1D3-6EDA-440D-BC73-6D457F6DDC74}"/>
    <cellStyle name="Style 22 2 5 11" xfId="23159" xr:uid="{45DBC35F-DDA6-41BD-9287-D859351F7283}"/>
    <cellStyle name="Style 22 2 5 12" xfId="26505" xr:uid="{45810B9F-A13A-41A0-99D5-81AB1A88CA4A}"/>
    <cellStyle name="Style 22 2 5 2" xfId="14409" xr:uid="{0E6E6DF6-7033-4E9E-96E3-495E1FEE4429}"/>
    <cellStyle name="Style 22 2 5 3" xfId="10506" xr:uid="{E11A8E1A-84DB-48C6-A14A-208BA7FF7A6F}"/>
    <cellStyle name="Style 22 2 5 4" xfId="9957" xr:uid="{CEA1E600-EF2E-4EE1-A940-2662E7E048E2}"/>
    <cellStyle name="Style 22 2 5 5" xfId="10752" xr:uid="{5B06E683-15C4-4E7C-BDC1-803BA4AFD978}"/>
    <cellStyle name="Style 22 2 5 6" xfId="10807" xr:uid="{DE90F078-1D0B-4440-A671-E393810D25A5}"/>
    <cellStyle name="Style 22 2 5 7" xfId="21586" xr:uid="{179B7F76-E2D5-4BA3-8010-EA6DEB5ABEFA}"/>
    <cellStyle name="Style 22 2 5 8" xfId="24558" xr:uid="{71966EDD-CBCC-47CE-A1C7-75F890E475BF}"/>
    <cellStyle name="Style 22 2 5 9" xfId="17928" xr:uid="{1B968B7C-1CDA-4D4D-AAA4-A94584FE24C4}"/>
    <cellStyle name="Style 22 2 6" xfId="11375" xr:uid="{F78F7977-311A-4A72-A503-5FDC573DF5DF}"/>
    <cellStyle name="Style 22 2 6 10" xfId="14297" xr:uid="{6DF2B8DD-AC29-4CF9-AFF1-9DD654B4F064}"/>
    <cellStyle name="Style 22 2 6 11" xfId="23589" xr:uid="{D72D6FED-8513-4110-AC1D-F3BD2F4673A7}"/>
    <cellStyle name="Style 22 2 6 12" xfId="26620" xr:uid="{2B41F588-436D-4559-B002-4C53ECDCB075}"/>
    <cellStyle name="Style 22 2 6 2" xfId="14447" xr:uid="{6D720157-6AA8-43B9-B5D1-2C17B860B170}"/>
    <cellStyle name="Style 22 2 6 3" xfId="10542" xr:uid="{697FDEDA-E34E-4A65-9ADB-15B6822D43A9}"/>
    <cellStyle name="Style 22 2 6 4" xfId="9992" xr:uid="{65830A64-5EDB-435F-B214-4160870427E9}"/>
    <cellStyle name="Style 22 2 6 5" xfId="22713" xr:uid="{F8576646-6EC9-4491-8DAA-AFC0249328EB}"/>
    <cellStyle name="Style 22 2 6 6" xfId="10843" xr:uid="{F3ABB8E8-0CD6-4943-AF4F-7018371BC869}"/>
    <cellStyle name="Style 22 2 6 7" xfId="10305" xr:uid="{C97EB59F-ED94-47D5-980F-BAA9FD926735}"/>
    <cellStyle name="Style 22 2 6 8" xfId="17264" xr:uid="{76765946-4A24-48D2-ABD3-E193B3BF055C}"/>
    <cellStyle name="Style 22 2 6 9" xfId="18220" xr:uid="{539D9CD8-6861-4C24-91F4-A14EAB127A1B}"/>
    <cellStyle name="Style 22 2 7" xfId="11383" xr:uid="{855ED39D-AC48-4AC3-85E3-34F659AB8391}"/>
    <cellStyle name="Style 22 2 7 10" xfId="14305" xr:uid="{9E987E6F-2201-42EA-A024-E96EE0351066}"/>
    <cellStyle name="Style 22 2 7 11" xfId="23609" xr:uid="{A911598F-6A2D-48A4-84C5-B792292D3243}"/>
    <cellStyle name="Style 22 2 7 12" xfId="26636" xr:uid="{32432363-C72F-4C40-9ECF-950CFB3EB6F7}"/>
    <cellStyle name="Style 22 2 7 2" xfId="14455" xr:uid="{FCDACEFB-443E-4E99-838F-5C143F828454}"/>
    <cellStyle name="Style 22 2 7 3" xfId="10550" xr:uid="{939A3BED-C26B-43B9-826F-D1779481CD1A}"/>
    <cellStyle name="Style 22 2 7 4" xfId="10000" xr:uid="{A231FB81-3333-4FBE-ABF0-D0DC2282DC03}"/>
    <cellStyle name="Style 22 2 7 5" xfId="22721" xr:uid="{7E7B5258-384F-44E9-8A3A-97F829A6E960}"/>
    <cellStyle name="Style 22 2 7 6" xfId="10851" xr:uid="{2204D485-BC79-43DB-8279-FB002E85AB81}"/>
    <cellStyle name="Style 22 2 7 7" xfId="10312" xr:uid="{4CDDF429-150E-4CEA-9DFE-CED11EFFBF28}"/>
    <cellStyle name="Style 22 2 7 8" xfId="17309" xr:uid="{53A96AF3-8008-4D45-A999-A8E7AC282D0D}"/>
    <cellStyle name="Style 22 2 7 9" xfId="18259" xr:uid="{798D99A8-BBC1-4662-BA19-98DC5BC9B4D1}"/>
    <cellStyle name="Style 22 2 8" xfId="11391" xr:uid="{29945102-2738-49C1-89F8-293DEF01DB33}"/>
    <cellStyle name="Style 22 2 8 10" xfId="14427" xr:uid="{DABF956B-0C1B-48E6-A2AF-A92366C0A880}"/>
    <cellStyle name="Style 22 2 8 11" xfId="23695" xr:uid="{429D6416-E376-4FD6-B269-3BE53F4EED07}"/>
    <cellStyle name="Style 22 2 8 12" xfId="26655" xr:uid="{E34DC6FA-3142-4826-8B41-A9948AA583BE}"/>
    <cellStyle name="Style 22 2 8 2" xfId="14463" xr:uid="{143A9AC7-DF95-451F-8281-616A64C97AF3}"/>
    <cellStyle name="Style 22 2 8 3" xfId="10558" xr:uid="{2AE78113-978B-452B-9DCD-CC27A76FFE63}"/>
    <cellStyle name="Style 22 2 8 4" xfId="10008" xr:uid="{54E2A626-5FF9-41C1-A2BF-C021F1E8CC2F}"/>
    <cellStyle name="Style 22 2 8 5" xfId="22729" xr:uid="{3954780F-4222-460E-B250-1FC02D22831B}"/>
    <cellStyle name="Style 22 2 8 6" xfId="10859" xr:uid="{1749D83D-C981-42A2-8DB2-55F5A95AC5EB}"/>
    <cellStyle name="Style 22 2 8 7" xfId="10320" xr:uid="{EFDE0AC1-38BC-4B9C-8922-968377C448FD}"/>
    <cellStyle name="Style 22 2 8 8" xfId="17337" xr:uid="{04B56CD2-4458-47C2-80C8-5363E4D012FF}"/>
    <cellStyle name="Style 22 2 8 9" xfId="18298" xr:uid="{D1812C58-CD0D-4E14-9A6D-BE800F06CED2}"/>
    <cellStyle name="Style 22 2 9" xfId="11345" xr:uid="{FAD20EFA-BDB6-4A3F-BE84-5D268CB43486}"/>
    <cellStyle name="Style 22 2 9 10" xfId="11222" xr:uid="{12C17132-E20C-4701-8005-2A6EA77A3093}"/>
    <cellStyle name="Style 22 2 9 11" xfId="23361" xr:uid="{99C5CDB2-34E5-4173-9040-25DBAA2A20A5}"/>
    <cellStyle name="Style 22 2 9 12" xfId="26535" xr:uid="{3F50A668-63C0-49A9-9EFF-CDB8A40B8DC5}"/>
    <cellStyle name="Style 22 2 9 2" xfId="14417" xr:uid="{629BA325-3D32-4A77-92C6-A5217614E48B}"/>
    <cellStyle name="Style 22 2 9 3" xfId="10514" xr:uid="{F2228842-328B-473E-ACC2-33A0132A5FDC}"/>
    <cellStyle name="Style 22 2 9 4" xfId="9965" xr:uid="{5FF7EA6C-59E1-4173-BFDF-487AB8FBDADF}"/>
    <cellStyle name="Style 22 2 9 5" xfId="10760" xr:uid="{DA406B1A-4C17-4831-A96A-E5B93D46550E}"/>
    <cellStyle name="Style 22 2 9 6" xfId="10817" xr:uid="{EAE4AEBE-FDC0-4E49-80CD-3E7AB923181A}"/>
    <cellStyle name="Style 22 2 9 7" xfId="10279" xr:uid="{3F8AA5AC-FC1A-47C9-B56D-3483EACBB2FF}"/>
    <cellStyle name="Style 22 2 9 8" xfId="16032" xr:uid="{8BE93D5B-A63C-447D-8311-4D4C6C9E8467}"/>
    <cellStyle name="Style 22 2 9 9" xfId="17953" xr:uid="{DA5D0EEE-9E57-48A3-A03A-0DEE21345583}"/>
    <cellStyle name="Style 22 20" xfId="12344" xr:uid="{9ED9C1FC-8A00-4133-8233-4FB946030485}"/>
    <cellStyle name="Style 22 20 10" xfId="36224" xr:uid="{54195991-17EB-4D0B-B861-87632D3BC721}"/>
    <cellStyle name="Style 22 20 11" xfId="38699" xr:uid="{06F8AB9B-B9CC-4964-82AC-630D54D66B4E}"/>
    <cellStyle name="Style 22 20 12" xfId="41295" xr:uid="{CDF82ED8-83C7-4FB7-8BE0-BC29D157C908}"/>
    <cellStyle name="Style 22 20 2" xfId="15379" xr:uid="{1CEEE0A9-BA44-493B-A79C-05EC5517CA2C}"/>
    <cellStyle name="Style 22 20 3" xfId="18161" xr:uid="{5F5ACC19-42A6-4C10-867B-6DFB5AF04CA6}"/>
    <cellStyle name="Style 22 20 4" xfId="20793" xr:uid="{D91A4A62-003F-4479-812D-718AB9DCFC19}"/>
    <cellStyle name="Style 22 20 5" xfId="23649" xr:uid="{26C4C257-CEF3-4D62-BCE6-6D336F119527}"/>
    <cellStyle name="Style 22 20 6" xfId="26193" xr:uid="{02ED30A1-10C9-43E4-96E2-121A356DF196}"/>
    <cellStyle name="Style 22 20 7" xfId="28791" xr:uid="{8D478B1B-D49C-48D6-9641-E74E4314E75D}"/>
    <cellStyle name="Style 22 20 8" xfId="31434" xr:uid="{D6D021A2-9B7C-4CD2-9B4D-7BD7D51E5B9B}"/>
    <cellStyle name="Style 22 20 9" xfId="33833" xr:uid="{F4AC1AAC-3117-4D61-AC43-45858080176A}"/>
    <cellStyle name="Style 22 21" xfId="12187" xr:uid="{B304CC44-D7E7-4131-ADF6-610CD493A7A0}"/>
    <cellStyle name="Style 22 21 10" xfId="36085" xr:uid="{04A31B94-0A3A-4F23-AE82-71A3353193FA}"/>
    <cellStyle name="Style 22 21 11" xfId="38551" xr:uid="{EC12B1DE-656F-47A1-AC4B-F2DFF9D0057B}"/>
    <cellStyle name="Style 22 21 12" xfId="41147" xr:uid="{D1FC804E-3BE4-4846-9971-A407E53ACF8B}"/>
    <cellStyle name="Style 22 21 2" xfId="15231" xr:uid="{7895E400-9920-4F9D-98E9-A7ECC2604001}"/>
    <cellStyle name="Style 22 21 3" xfId="18009" xr:uid="{59070DC2-BE36-44A4-B82E-7F80A8047A15}"/>
    <cellStyle name="Style 22 21 4" xfId="20636" xr:uid="{A50679C9-B02B-4208-87C4-2CBAC7F3731A}"/>
    <cellStyle name="Style 22 21 5" xfId="23492" xr:uid="{C4E96B2E-00AD-4BE0-9CB6-8FCC45ECE811}"/>
    <cellStyle name="Style 22 21 6" xfId="26036" xr:uid="{8C1E3C61-ACCF-445F-9D14-491D365C4408}"/>
    <cellStyle name="Style 22 21 7" xfId="28643" xr:uid="{373CCB95-E019-465D-B198-D528FCAD8D4D}"/>
    <cellStyle name="Style 22 21 8" xfId="31295" xr:uid="{F18D0ED5-A538-4A5F-8830-E5A2413AEA41}"/>
    <cellStyle name="Style 22 21 9" xfId="33694" xr:uid="{D49E923A-9113-4035-90A6-883C5FABC23A}"/>
    <cellStyle name="Style 22 22" xfId="12193" xr:uid="{D975FFE8-4AB1-4304-BFE0-486D3ECF0F02}"/>
    <cellStyle name="Style 22 22 10" xfId="36091" xr:uid="{9F28828D-1B28-4F4B-9574-206EC6181F17}"/>
    <cellStyle name="Style 22 22 11" xfId="38557" xr:uid="{371D68A4-37F8-4E50-8DE9-6B3F4C4EA8CF}"/>
    <cellStyle name="Style 22 22 12" xfId="41153" xr:uid="{98002C3C-C4AA-4BE7-8A5C-B5F8C0D9AA9A}"/>
    <cellStyle name="Style 22 22 2" xfId="15237" xr:uid="{021C703A-FADC-43C9-A6F0-32C5FBB42AF4}"/>
    <cellStyle name="Style 22 22 3" xfId="18015" xr:uid="{03D7E87A-C276-43F7-B97F-D714ECA19D51}"/>
    <cellStyle name="Style 22 22 4" xfId="20642" xr:uid="{59D38E63-0BF3-4F69-881C-58B14856393E}"/>
    <cellStyle name="Style 22 22 5" xfId="23498" xr:uid="{C1AB632E-9D85-4464-AA76-F7C0EA0181B5}"/>
    <cellStyle name="Style 22 22 6" xfId="26042" xr:uid="{1940A019-F184-46D6-B16E-F0CA9447B4BA}"/>
    <cellStyle name="Style 22 22 7" xfId="28649" xr:uid="{695B54F9-03F8-45CF-A19B-6CFF18492516}"/>
    <cellStyle name="Style 22 22 8" xfId="31301" xr:uid="{75D1803A-B594-4125-91AD-23CF3D71B65E}"/>
    <cellStyle name="Style 22 22 9" xfId="33700" xr:uid="{8A3E91FB-5C73-4A25-A6D6-922A725D8C85}"/>
    <cellStyle name="Style 22 23" xfId="12352" xr:uid="{56E31BF5-FC84-493C-9815-848A4E4DD01D}"/>
    <cellStyle name="Style 22 23 10" xfId="36232" xr:uid="{B657B0DF-753D-4D58-8D6F-9E502F297469}"/>
    <cellStyle name="Style 22 23 11" xfId="38707" xr:uid="{226A6E08-DB29-4977-A00C-9742BB288D47}"/>
    <cellStyle name="Style 22 23 12" xfId="41303" xr:uid="{73D83A23-B3FB-4BF2-AD90-53316AA7328F}"/>
    <cellStyle name="Style 22 23 2" xfId="15387" xr:uid="{9BE84850-2473-430B-BD3D-87FCE9D81F0A}"/>
    <cellStyle name="Style 22 23 3" xfId="18169" xr:uid="{3CC896B4-3C1F-4050-B462-227637254179}"/>
    <cellStyle name="Style 22 23 4" xfId="20801" xr:uid="{4BA5D6B8-C97D-4CE8-B0D0-A1320C5591E0}"/>
    <cellStyle name="Style 22 23 5" xfId="23657" xr:uid="{5C45817F-FEB2-4C99-9A09-8A739AB87580}"/>
    <cellStyle name="Style 22 23 6" xfId="26201" xr:uid="{7F793780-68FF-44C7-8EBD-4FB64FFC26B0}"/>
    <cellStyle name="Style 22 23 7" xfId="28799" xr:uid="{1C1C4AFB-BE2D-4E3D-AA16-96FD4FFCDE5A}"/>
    <cellStyle name="Style 22 23 8" xfId="31442" xr:uid="{A0296DDC-8103-4FA8-998C-78DF4195A900}"/>
    <cellStyle name="Style 22 23 9" xfId="33841" xr:uid="{2489F383-FD28-499D-86B4-B00052BD783C}"/>
    <cellStyle name="Style 22 24" xfId="12201" xr:uid="{E172157A-7579-499A-952B-8A7F946D2925}"/>
    <cellStyle name="Style 22 24 10" xfId="36099" xr:uid="{54A2EF30-7928-40BD-88E4-C2E1E21172D3}"/>
    <cellStyle name="Style 22 24 11" xfId="38565" xr:uid="{CCF32A24-EEF4-4B4C-94BE-1874127D1302}"/>
    <cellStyle name="Style 22 24 12" xfId="41161" xr:uid="{AE177A27-C288-4A8E-9A27-4B3B0944204B}"/>
    <cellStyle name="Style 22 24 2" xfId="15245" xr:uid="{545B4DDB-F7C4-463E-9247-887BEBC35564}"/>
    <cellStyle name="Style 22 24 3" xfId="18023" xr:uid="{7C237663-879D-4D80-80F0-C559A0734FD6}"/>
    <cellStyle name="Style 22 24 4" xfId="20650" xr:uid="{7290109D-739E-44C0-9E8D-708F422446B0}"/>
    <cellStyle name="Style 22 24 5" xfId="23506" xr:uid="{5D6450CA-09FF-4322-9EA3-B7556D107CDC}"/>
    <cellStyle name="Style 22 24 6" xfId="26050" xr:uid="{AC686312-91F9-46CF-9978-54D467C442E1}"/>
    <cellStyle name="Style 22 24 7" xfId="28657" xr:uid="{F5002A70-305C-4EF7-89E2-6BB73EFA3E12}"/>
    <cellStyle name="Style 22 24 8" xfId="31309" xr:uid="{EA9A151F-A1B9-4583-82A6-1BFEB90DBE16}"/>
    <cellStyle name="Style 22 24 9" xfId="33708" xr:uid="{4D1A1931-95FA-4A14-ADF0-344ADDA9CA22}"/>
    <cellStyle name="Style 22 25" xfId="12360" xr:uid="{8F237C75-4C4C-4729-A213-8A77FF5AE089}"/>
    <cellStyle name="Style 22 25 10" xfId="36240" xr:uid="{84C5C92D-5546-4CCB-B297-D5926F92E9FB}"/>
    <cellStyle name="Style 22 25 11" xfId="38715" xr:uid="{F4A2415D-2601-440A-B6C8-8296097FA43F}"/>
    <cellStyle name="Style 22 25 12" xfId="41311" xr:uid="{01D3053E-08B0-4AE3-94CA-CB9D2410F07A}"/>
    <cellStyle name="Style 22 25 2" xfId="15395" xr:uid="{00B8CEE5-549A-463F-B53C-AB718BBE6804}"/>
    <cellStyle name="Style 22 25 3" xfId="18177" xr:uid="{1C5AF322-4102-40DE-917D-9EDB609CAD3C}"/>
    <cellStyle name="Style 22 25 4" xfId="20809" xr:uid="{411BC138-5111-4500-88E6-2E0B96D5A2B6}"/>
    <cellStyle name="Style 22 25 5" xfId="23665" xr:uid="{15FA93CF-6460-462C-9C1E-87EBF0B0594E}"/>
    <cellStyle name="Style 22 25 6" xfId="26209" xr:uid="{8A47A9D1-C4AB-43F6-A216-AF90D5C6DED1}"/>
    <cellStyle name="Style 22 25 7" xfId="28807" xr:uid="{8BEFC9C2-773D-4BAF-96A2-C5E8FD14A931}"/>
    <cellStyle name="Style 22 25 8" xfId="31450" xr:uid="{6AC0C181-16BE-4D92-AA22-D5AE172E5EB1}"/>
    <cellStyle name="Style 22 25 9" xfId="33849" xr:uid="{F16115AB-4900-442F-8F42-CC6F7FECDBD2}"/>
    <cellStyle name="Style 22 26" xfId="12209" xr:uid="{61CAA080-625B-4057-A7D2-13366ECB3AB9}"/>
    <cellStyle name="Style 22 26 10" xfId="36107" xr:uid="{D17E80F7-BDF7-4C66-AD9A-0FD9B73962FD}"/>
    <cellStyle name="Style 22 26 11" xfId="38573" xr:uid="{AF4845C3-AC99-4ADE-8C90-6E351CDB2B90}"/>
    <cellStyle name="Style 22 26 12" xfId="41169" xr:uid="{0AA282F6-D010-4427-B3BC-888AAB879241}"/>
    <cellStyle name="Style 22 26 2" xfId="15253" xr:uid="{F9339672-4A90-463A-8740-E077CB0C8049}"/>
    <cellStyle name="Style 22 26 3" xfId="18031" xr:uid="{A17E36AD-5D47-4173-B79B-924F5BB1F29A}"/>
    <cellStyle name="Style 22 26 4" xfId="20658" xr:uid="{41E5A80B-180D-46CF-BB80-F2218E5E0E9A}"/>
    <cellStyle name="Style 22 26 5" xfId="23514" xr:uid="{2D3ED35E-CD7F-4976-AEF5-9E10DBDB4036}"/>
    <cellStyle name="Style 22 26 6" xfId="26058" xr:uid="{A5564E32-646E-4784-9D6D-784D610E81A1}"/>
    <cellStyle name="Style 22 26 7" xfId="28665" xr:uid="{9F1B99BE-B771-41B2-A73C-82E4F90CCEF7}"/>
    <cellStyle name="Style 22 26 8" xfId="31317" xr:uid="{6E5700B5-A80D-4E77-B93C-1A9020EC0C6B}"/>
    <cellStyle name="Style 22 26 9" xfId="33716" xr:uid="{FFAEB852-2D8D-44EE-9ED0-CABB02D48548}"/>
    <cellStyle name="Style 22 27" xfId="12218" xr:uid="{95F438DF-CD08-406D-9162-CF54EB32E0C3}"/>
    <cellStyle name="Style 22 27 10" xfId="36116" xr:uid="{45BB5E55-59C7-45DC-8848-0BE3A100D656}"/>
    <cellStyle name="Style 22 27 11" xfId="38582" xr:uid="{06948DB3-F6C6-41FC-843A-A720E691BC6B}"/>
    <cellStyle name="Style 22 27 12" xfId="41178" xr:uid="{4D88F662-88C6-44B1-9418-D5FFC2981125}"/>
    <cellStyle name="Style 22 27 2" xfId="15262" xr:uid="{7FF89F58-0B1B-4899-8A56-DA9098764198}"/>
    <cellStyle name="Style 22 27 3" xfId="18040" xr:uid="{72054BB6-3E34-46EB-90EA-0CDFBF16848F}"/>
    <cellStyle name="Style 22 27 4" xfId="20667" xr:uid="{AB92168A-363C-43E9-9F88-A522683B787A}"/>
    <cellStyle name="Style 22 27 5" xfId="23523" xr:uid="{570920E7-D53C-476B-B0C9-3C838E1CECCC}"/>
    <cellStyle name="Style 22 27 6" xfId="26067" xr:uid="{4DC8AB21-C1E5-4C22-A5CE-61EEF3758CDA}"/>
    <cellStyle name="Style 22 27 7" xfId="28674" xr:uid="{480C5B95-67FF-4F15-9703-D3B770AF1FDD}"/>
    <cellStyle name="Style 22 27 8" xfId="31326" xr:uid="{CA19D9C5-3BF9-4FAE-9762-BB5DBB9FBA2C}"/>
    <cellStyle name="Style 22 27 9" xfId="33725" xr:uid="{73227832-7E0A-42D3-AB1F-3E2634C84DF0}"/>
    <cellStyle name="Style 22 28" xfId="12368" xr:uid="{5B45004C-8D7E-428A-A2CC-81F0603EC064}"/>
    <cellStyle name="Style 22 28 10" xfId="36248" xr:uid="{7047D469-6D11-4D4F-8B85-2E53D7637D46}"/>
    <cellStyle name="Style 22 28 11" xfId="38723" xr:uid="{C9465C38-DADB-42ED-9B93-F6BD81D31D09}"/>
    <cellStyle name="Style 22 28 12" xfId="41319" xr:uid="{4D0616BB-7EDD-422B-A1C4-DD8FDA7558D6}"/>
    <cellStyle name="Style 22 28 2" xfId="15403" xr:uid="{17F169BD-2C55-4D1F-B855-1D18A455CB3F}"/>
    <cellStyle name="Style 22 28 3" xfId="18185" xr:uid="{00097465-BDDC-4671-9AB1-5BBA59A2FA39}"/>
    <cellStyle name="Style 22 28 4" xfId="20817" xr:uid="{65D9CBD6-04F6-46CB-8D7F-D93D9E3693CD}"/>
    <cellStyle name="Style 22 28 5" xfId="23673" xr:uid="{F0BE9DD1-3C1D-44D2-B6A1-ED501489CF63}"/>
    <cellStyle name="Style 22 28 6" xfId="26217" xr:uid="{9DC31BED-710D-4A0F-9195-7C97BDC86074}"/>
    <cellStyle name="Style 22 28 7" xfId="28815" xr:uid="{880C08AF-340A-4214-9887-A452CABEBEC2}"/>
    <cellStyle name="Style 22 28 8" xfId="31458" xr:uid="{3952F222-9F2E-41C7-8EF5-CFD5C7A5666C}"/>
    <cellStyle name="Style 22 28 9" xfId="33857" xr:uid="{1C44A6E2-B6B1-43A8-A452-EDF0A2012353}"/>
    <cellStyle name="Style 22 29" xfId="12225" xr:uid="{453526F6-97FC-4C86-817C-CC98AEE1F0BD}"/>
    <cellStyle name="Style 22 29 10" xfId="36123" xr:uid="{A7129ACD-AF6C-485F-B6FE-B5D39F3D46FA}"/>
    <cellStyle name="Style 22 29 11" xfId="38589" xr:uid="{46CF3AB7-6AFB-48AF-9B51-01729C78C78F}"/>
    <cellStyle name="Style 22 29 12" xfId="41185" xr:uid="{C3E62411-1B0F-44B4-AB21-265B9D44D46E}"/>
    <cellStyle name="Style 22 29 2" xfId="15269" xr:uid="{53951470-0CC7-4FEA-AA90-7EABBA0AE61C}"/>
    <cellStyle name="Style 22 29 3" xfId="18047" xr:uid="{FDAE87FF-4E84-485D-8710-DC788EBE091D}"/>
    <cellStyle name="Style 22 29 4" xfId="20674" xr:uid="{3CA7C78B-43E9-4A40-9C63-E2650F5EFEF3}"/>
    <cellStyle name="Style 22 29 5" xfId="23530" xr:uid="{617E8B53-A0A1-4696-BA74-96202030B17E}"/>
    <cellStyle name="Style 22 29 6" xfId="26074" xr:uid="{873672A2-6FC5-4A7E-BC79-60170614A6B6}"/>
    <cellStyle name="Style 22 29 7" xfId="28681" xr:uid="{72E8F2E4-0739-4470-A424-EF2C44EAECB3}"/>
    <cellStyle name="Style 22 29 8" xfId="31333" xr:uid="{6C6E7637-8FC4-49BA-9C5F-C5F64759641C}"/>
    <cellStyle name="Style 22 29 9" xfId="33732" xr:uid="{5C0499B0-399B-47CF-B8B2-5AC14D61BC26}"/>
    <cellStyle name="Style 22 3" xfId="4935" xr:uid="{00000000-0005-0000-0000-000065250000}"/>
    <cellStyle name="Style 22 3 10" xfId="12154" xr:uid="{10774358-D070-499D-A95D-EF7F523F754B}"/>
    <cellStyle name="Style 22 3 10 10" xfId="36052" xr:uid="{F5EC491D-740B-4241-8DF6-6F8BF1E07EA1}"/>
    <cellStyle name="Style 22 3 10 11" xfId="38518" xr:uid="{5BE841B7-171D-4D37-8E41-AA14CD70A0BB}"/>
    <cellStyle name="Style 22 3 10 12" xfId="41114" xr:uid="{ABCFBF77-C295-49F5-8ABE-A19252945D2D}"/>
    <cellStyle name="Style 22 3 10 2" xfId="15198" xr:uid="{87922B21-648C-432F-B37E-58222E3050BF}"/>
    <cellStyle name="Style 22 3 10 3" xfId="17976" xr:uid="{F719C46F-2E97-4F12-B4DA-CAAAEBE6C660}"/>
    <cellStyle name="Style 22 3 10 4" xfId="20603" xr:uid="{C03CBFB5-64EF-4B45-84CF-42744EE9E0F0}"/>
    <cellStyle name="Style 22 3 10 5" xfId="23459" xr:uid="{0C206AF4-45B6-4EE7-AE68-2BC89E5A1093}"/>
    <cellStyle name="Style 22 3 10 6" xfId="26003" xr:uid="{52463D7E-A999-4F66-A1DB-4849C9C2E47B}"/>
    <cellStyle name="Style 22 3 10 7" xfId="28610" xr:uid="{C9494F10-BC02-4169-9AEF-0E6AD4DA5C5F}"/>
    <cellStyle name="Style 22 3 10 8" xfId="31262" xr:uid="{55CA3054-5328-4E5C-8C56-75D3EADF51FF}"/>
    <cellStyle name="Style 22 3 10 9" xfId="33661" xr:uid="{ED99DE13-EF92-49B3-8755-6C834AF0CACB}"/>
    <cellStyle name="Style 22 3 11" xfId="12161" xr:uid="{881573A1-9CEC-4401-B310-79D6869C28DF}"/>
    <cellStyle name="Style 22 3 11 10" xfId="36059" xr:uid="{45AE3205-2C3D-4FB2-80A1-0B78B509BBA9}"/>
    <cellStyle name="Style 22 3 11 11" xfId="38525" xr:uid="{95AF3EF6-EBCB-493E-B2D2-A6A352ADF4AD}"/>
    <cellStyle name="Style 22 3 11 12" xfId="41121" xr:uid="{E0A6B84D-F624-4C13-B4D3-F296410FD6BC}"/>
    <cellStyle name="Style 22 3 11 2" xfId="15205" xr:uid="{50E77513-AB99-4A15-86A7-AC5C3595F824}"/>
    <cellStyle name="Style 22 3 11 3" xfId="17983" xr:uid="{50619379-0C67-4108-B7A3-1630AE8E7A47}"/>
    <cellStyle name="Style 22 3 11 4" xfId="20610" xr:uid="{A6BF8E2B-910A-4E19-8F84-ACC688BFB994}"/>
    <cellStyle name="Style 22 3 11 5" xfId="23466" xr:uid="{1ED2E3A8-2032-48E1-A129-66E7EBB55D6E}"/>
    <cellStyle name="Style 22 3 11 6" xfId="26010" xr:uid="{038DF6FA-AFF9-4B74-B224-A09B4D6B08B2}"/>
    <cellStyle name="Style 22 3 11 7" xfId="28617" xr:uid="{BA0FD6A9-57FD-40CA-A7EC-3C1164F6697E}"/>
    <cellStyle name="Style 22 3 11 8" xfId="31269" xr:uid="{A6118A41-B9C6-46C7-B614-4049C8C837A3}"/>
    <cellStyle name="Style 22 3 11 9" xfId="33668" xr:uid="{BE00B5B7-1C71-4168-B28A-6C90483B7012}"/>
    <cellStyle name="Style 22 3 12" xfId="12319" xr:uid="{F4157755-8AAF-4A09-8F3E-CEF5318D9BBF}"/>
    <cellStyle name="Style 22 3 12 10" xfId="36199" xr:uid="{4D47F305-1E62-4B74-A9F8-638A00B9B98B}"/>
    <cellStyle name="Style 22 3 12 11" xfId="38674" xr:uid="{0B7D8C97-07F2-40CB-9D31-5E1E85EB834B}"/>
    <cellStyle name="Style 22 3 12 12" xfId="41270" xr:uid="{A4AA5452-AAD4-46CB-A3EE-A06717A376AF}"/>
    <cellStyle name="Style 22 3 12 2" xfId="15354" xr:uid="{9B0D299E-05E3-474D-B9C2-40BEEA23989B}"/>
    <cellStyle name="Style 22 3 12 3" xfId="18136" xr:uid="{A34B0773-6EEE-408C-A71B-1F300AC35CC3}"/>
    <cellStyle name="Style 22 3 12 4" xfId="20768" xr:uid="{A4184B5E-0E38-48EA-99B3-A608515A70DC}"/>
    <cellStyle name="Style 22 3 12 5" xfId="23624" xr:uid="{1132301E-98AA-4FE0-8CFB-54F4E73DBE48}"/>
    <cellStyle name="Style 22 3 12 6" xfId="26168" xr:uid="{E4545A0D-1B89-4A9F-9489-3B283D4C67DF}"/>
    <cellStyle name="Style 22 3 12 7" xfId="28766" xr:uid="{B8B1BACF-6DFC-460A-8E6E-353E04E648F1}"/>
    <cellStyle name="Style 22 3 12 8" xfId="31409" xr:uid="{3AFC0B1E-03EB-4C33-888E-2B435FC68412}"/>
    <cellStyle name="Style 22 3 12 9" xfId="33808" xr:uid="{44FFA5F8-BD86-4AC3-B2B8-4C041DC2C205}"/>
    <cellStyle name="Style 22 3 13" xfId="12167" xr:uid="{40497B13-ABA4-4FAB-BDAA-CCF51BE6F5C8}"/>
    <cellStyle name="Style 22 3 13 10" xfId="36065" xr:uid="{655AA2C3-FF32-4342-AEFF-FB2E00C2C73C}"/>
    <cellStyle name="Style 22 3 13 11" xfId="38531" xr:uid="{3B251C37-6722-4389-9CFE-A87C0E6F2F36}"/>
    <cellStyle name="Style 22 3 13 12" xfId="41127" xr:uid="{3339EA4A-812B-4C94-AEA4-B87FFAF38956}"/>
    <cellStyle name="Style 22 3 13 2" xfId="15211" xr:uid="{D839F8B8-F769-48C3-974B-D7604098B88E}"/>
    <cellStyle name="Style 22 3 13 3" xfId="17989" xr:uid="{E2A39C18-7327-4FE2-B9D3-926623E35A7A}"/>
    <cellStyle name="Style 22 3 13 4" xfId="20616" xr:uid="{FC000CFB-4A1E-4BF0-A5AB-6AE0454E75C4}"/>
    <cellStyle name="Style 22 3 13 5" xfId="23472" xr:uid="{84D1A21C-1FA7-4D1E-92B3-BD9E3E1A8EFF}"/>
    <cellStyle name="Style 22 3 13 6" xfId="26016" xr:uid="{E2D22D18-0E5E-4C48-8F90-7C717060D9C8}"/>
    <cellStyle name="Style 22 3 13 7" xfId="28623" xr:uid="{6F6065D2-53C8-4FD7-8A3A-1EB4F863A22A}"/>
    <cellStyle name="Style 22 3 13 8" xfId="31275" xr:uid="{C25EEF17-FA44-4BDB-ACC4-33BFB033806F}"/>
    <cellStyle name="Style 22 3 13 9" xfId="33674" xr:uid="{206A2BD4-744E-478C-A691-9F1C20F446F1}"/>
    <cellStyle name="Style 22 3 14" xfId="12326" xr:uid="{A9CA8A6F-8AE3-47A8-AB7D-831DC227B62F}"/>
    <cellStyle name="Style 22 3 14 10" xfId="36206" xr:uid="{CC3C556A-680C-4D59-B3C0-3EB8810A2D15}"/>
    <cellStyle name="Style 22 3 14 11" xfId="38681" xr:uid="{0DFE24DB-AC6B-4B2F-A402-0B2058B6DF8F}"/>
    <cellStyle name="Style 22 3 14 12" xfId="41277" xr:uid="{D50EF720-8824-42C4-8E01-0E592B52F031}"/>
    <cellStyle name="Style 22 3 14 2" xfId="15361" xr:uid="{1D6BB47F-2881-485C-A50C-AE0E9066971E}"/>
    <cellStyle name="Style 22 3 14 3" xfId="18143" xr:uid="{C59C680B-9D6D-4216-B123-76F561028613}"/>
    <cellStyle name="Style 22 3 14 4" xfId="20775" xr:uid="{3C9E3CC9-4F35-4FAD-888C-5BC885FA9736}"/>
    <cellStyle name="Style 22 3 14 5" xfId="23631" xr:uid="{43D21FD4-D86D-4F26-954B-5327766EC74D}"/>
    <cellStyle name="Style 22 3 14 6" xfId="26175" xr:uid="{629B9591-B003-4B93-9172-20B6480F92DE}"/>
    <cellStyle name="Style 22 3 14 7" xfId="28773" xr:uid="{6252350D-915F-4B91-BCAB-96E00BEABC5D}"/>
    <cellStyle name="Style 22 3 14 8" xfId="31416" xr:uid="{DBDA3A15-D8AE-4EB0-8844-5D1251A9FCC5}"/>
    <cellStyle name="Style 22 3 14 9" xfId="33815" xr:uid="{FD0AD8ED-D894-4EAA-B00C-79BC7CB61C68}"/>
    <cellStyle name="Style 22 3 15" xfId="12334" xr:uid="{F34FCB0A-885A-458D-BC34-F93DA9B4F223}"/>
    <cellStyle name="Style 22 3 15 10" xfId="36214" xr:uid="{5B655683-4D7F-4E9B-86C7-B16C39AF31DE}"/>
    <cellStyle name="Style 22 3 15 11" xfId="38689" xr:uid="{70FEA052-4345-4C46-8267-3B971CC38146}"/>
    <cellStyle name="Style 22 3 15 12" xfId="41285" xr:uid="{E69C5EFB-E3BE-4ADE-99CD-8C2ED084CA75}"/>
    <cellStyle name="Style 22 3 15 2" xfId="15369" xr:uid="{0B2F9C1A-83F2-4CAB-889F-A6E1F26B6D26}"/>
    <cellStyle name="Style 22 3 15 3" xfId="18151" xr:uid="{89DFA54A-EAF2-4D32-949F-EE42B8F57E50}"/>
    <cellStyle name="Style 22 3 15 4" xfId="20783" xr:uid="{905F5904-FE24-43F3-B586-030000C284C2}"/>
    <cellStyle name="Style 22 3 15 5" xfId="23639" xr:uid="{6F77D13C-FA4E-407C-BC2B-7C14796741D0}"/>
    <cellStyle name="Style 22 3 15 6" xfId="26183" xr:uid="{958D7796-A06E-4148-AF9B-AA6960C34E6B}"/>
    <cellStyle name="Style 22 3 15 7" xfId="28781" xr:uid="{4F20725F-8726-4E9F-A633-A1BB86D5548A}"/>
    <cellStyle name="Style 22 3 15 8" xfId="31424" xr:uid="{65584B99-7B7D-448B-A08D-0AFBD5980522}"/>
    <cellStyle name="Style 22 3 15 9" xfId="33823" xr:uid="{63ABAA38-DEF4-410E-B999-7888AEB90615}"/>
    <cellStyle name="Style 22 3 16" xfId="12178" xr:uid="{B195005E-7D3B-42D7-BBD2-0EE4C57A97D9}"/>
    <cellStyle name="Style 22 3 16 10" xfId="36076" xr:uid="{DDC3F060-9583-4D98-8379-EF3024D1D936}"/>
    <cellStyle name="Style 22 3 16 11" xfId="38542" xr:uid="{CC7699A4-4FF7-4368-BD27-E98B6EFAFD16}"/>
    <cellStyle name="Style 22 3 16 12" xfId="41138" xr:uid="{06A94D3F-3B99-4B71-ACD8-A8B2438CBCFC}"/>
    <cellStyle name="Style 22 3 16 2" xfId="15222" xr:uid="{28207C64-6AC2-4263-8253-223F89AF3C5E}"/>
    <cellStyle name="Style 22 3 16 3" xfId="18000" xr:uid="{F9A5A90E-00FA-464E-BC45-339EA90276B5}"/>
    <cellStyle name="Style 22 3 16 4" xfId="20627" xr:uid="{6DA09A03-E635-4C32-BB99-DDC90741DF70}"/>
    <cellStyle name="Style 22 3 16 5" xfId="23483" xr:uid="{D0F0916B-36F4-4C8C-88B9-71F8CE497EC4}"/>
    <cellStyle name="Style 22 3 16 6" xfId="26027" xr:uid="{8CCF8A7A-20D1-45CB-A0F7-EFDBF5DA91B3}"/>
    <cellStyle name="Style 22 3 16 7" xfId="28634" xr:uid="{FC1C8688-AD61-4986-8367-FF2568E0A731}"/>
    <cellStyle name="Style 22 3 16 8" xfId="31286" xr:uid="{E76E319C-456C-44A0-B7FD-ED18276A1B52}"/>
    <cellStyle name="Style 22 3 16 9" xfId="33685" xr:uid="{353F8910-E258-4CF4-AFF7-58E9B59FDB70}"/>
    <cellStyle name="Style 22 3 17" xfId="12342" xr:uid="{F545F30A-2F85-4371-8E96-A55C22A26863}"/>
    <cellStyle name="Style 22 3 17 10" xfId="36222" xr:uid="{EC469AD1-FC2F-4A0F-B5A9-0A8C18544ED7}"/>
    <cellStyle name="Style 22 3 17 11" xfId="38697" xr:uid="{E0D0D54A-8E8E-4BAC-AC0F-4F90944E2112}"/>
    <cellStyle name="Style 22 3 17 12" xfId="41293" xr:uid="{42130648-F5B3-4067-AC9C-2B45CE8172BC}"/>
    <cellStyle name="Style 22 3 17 2" xfId="15377" xr:uid="{815F5EEC-8BE7-40BD-94D9-2652FAD54D79}"/>
    <cellStyle name="Style 22 3 17 3" xfId="18159" xr:uid="{62A41AE9-4EAB-4416-871E-A0A17723FEA5}"/>
    <cellStyle name="Style 22 3 17 4" xfId="20791" xr:uid="{F99C2D2F-84D5-49D4-876E-2400EBD7E846}"/>
    <cellStyle name="Style 22 3 17 5" xfId="23647" xr:uid="{0E38BBF7-4A77-4478-B097-EB51E3EB7045}"/>
    <cellStyle name="Style 22 3 17 6" xfId="26191" xr:uid="{302D55DE-3132-480B-AEBD-204A85CDE2DD}"/>
    <cellStyle name="Style 22 3 17 7" xfId="28789" xr:uid="{DC0D7B69-69B2-4257-B05D-DF83991F8D70}"/>
    <cellStyle name="Style 22 3 17 8" xfId="31432" xr:uid="{42AE9B09-EC77-452F-B4D5-1B5F66D8EF5C}"/>
    <cellStyle name="Style 22 3 17 9" xfId="33831" xr:uid="{5ADB4A45-7DBA-4803-B527-41B4F3211A1E}"/>
    <cellStyle name="Style 22 3 18" xfId="12185" xr:uid="{95895D73-47FB-4A52-94EE-8C6F6BBB8D3B}"/>
    <cellStyle name="Style 22 3 18 10" xfId="36083" xr:uid="{2A172A45-75B7-4C2D-B952-CF566CDDB01B}"/>
    <cellStyle name="Style 22 3 18 11" xfId="38549" xr:uid="{40E1AD21-D33E-49B8-B315-0F7CB74B2886}"/>
    <cellStyle name="Style 22 3 18 12" xfId="41145" xr:uid="{31CA3549-5E74-460F-A6E9-547EC9FEE491}"/>
    <cellStyle name="Style 22 3 18 2" xfId="15229" xr:uid="{5B24E92E-8BCD-41FB-B523-463C6A0651AD}"/>
    <cellStyle name="Style 22 3 18 3" xfId="18007" xr:uid="{38149578-1DB1-4EA6-BC51-BD4766DEED72}"/>
    <cellStyle name="Style 22 3 18 4" xfId="20634" xr:uid="{68631282-A84B-45DC-B39B-D751365B85C9}"/>
    <cellStyle name="Style 22 3 18 5" xfId="23490" xr:uid="{EED0FD92-F6B0-404D-8807-1EAE8035C5C2}"/>
    <cellStyle name="Style 22 3 18 6" xfId="26034" xr:uid="{B508DC2E-6367-4AF9-BC68-CC81D1740776}"/>
    <cellStyle name="Style 22 3 18 7" xfId="28641" xr:uid="{4C09E078-E267-4C09-B4A3-BFBF063DFF8F}"/>
    <cellStyle name="Style 22 3 18 8" xfId="31293" xr:uid="{24E347F9-E34A-4519-BBAC-5B02A076F996}"/>
    <cellStyle name="Style 22 3 18 9" xfId="33692" xr:uid="{B5807D36-8546-4D49-8307-A201DE2A439B}"/>
    <cellStyle name="Style 22 3 19" xfId="12191" xr:uid="{70F921FD-3B41-4452-823F-51B48B1D73E6}"/>
    <cellStyle name="Style 22 3 19 10" xfId="36089" xr:uid="{D3437100-D90F-4757-986E-0752C1EA756B}"/>
    <cellStyle name="Style 22 3 19 11" xfId="38555" xr:uid="{40B49449-EF2D-448B-AEF2-8F454C2394A6}"/>
    <cellStyle name="Style 22 3 19 12" xfId="41151" xr:uid="{5399A4F3-F9A7-4060-B4C1-8960A2284E6F}"/>
    <cellStyle name="Style 22 3 19 2" xfId="15235" xr:uid="{358D0423-0784-4096-9A3F-FBDF8979A792}"/>
    <cellStyle name="Style 22 3 19 3" xfId="18013" xr:uid="{0881D97F-C8E2-4404-AFB7-0472F021004C}"/>
    <cellStyle name="Style 22 3 19 4" xfId="20640" xr:uid="{BCB2AC99-3146-4EEF-9054-FC7CDEF024E9}"/>
    <cellStyle name="Style 22 3 19 5" xfId="23496" xr:uid="{FA8BEFB9-C617-4784-B370-759DE090B539}"/>
    <cellStyle name="Style 22 3 19 6" xfId="26040" xr:uid="{31B7A928-EB98-49D8-822C-A487C513BD31}"/>
    <cellStyle name="Style 22 3 19 7" xfId="28647" xr:uid="{CFC6252D-AB76-4944-8BD1-E8F6231558E4}"/>
    <cellStyle name="Style 22 3 19 8" xfId="31299" xr:uid="{067A8B3A-2D2B-40A5-AEBB-9BEDAA74F41C}"/>
    <cellStyle name="Style 22 3 19 9" xfId="33698" xr:uid="{97440964-76F4-4EC5-8388-C83EC638B63A}"/>
    <cellStyle name="Style 22 3 2" xfId="11259" xr:uid="{F2A4EA3A-14CC-446B-B31D-8E5B7A59CC28}"/>
    <cellStyle name="Style 22 3 2 2" xfId="14331" xr:uid="{82D2A27B-0BE5-40A2-9AE9-4495E013592D}"/>
    <cellStyle name="Style 22 3 2 3" xfId="10430" xr:uid="{730F8028-8ED0-4659-9821-E2423DB8CD0E}"/>
    <cellStyle name="Style 22 3 2 4" xfId="9883" xr:uid="{AFC21C04-CE5D-4C25-914C-FD69F6DEDFCF}"/>
    <cellStyle name="Style 22 3 2 5" xfId="10402" xr:uid="{0A7B56F3-4475-4FAA-9861-C3E6A64153F5}"/>
    <cellStyle name="Style 22 3 2 6" xfId="15654" xr:uid="{94616547-09CA-4758-8037-3AA8E4351FC2}"/>
    <cellStyle name="Style 22 3 2 7" xfId="10963" xr:uid="{94ABD460-719A-42B9-9BC2-48BC22DE1F1A}"/>
    <cellStyle name="Style 22 3 2 8" xfId="26138" xr:uid="{6B6B2F69-53E7-4C9A-9010-EB3C7CD5D458}"/>
    <cellStyle name="Style 22 3 20" xfId="12350" xr:uid="{17345B58-6714-459A-BF5E-F72721BC5EF0}"/>
    <cellStyle name="Style 22 3 20 10" xfId="36230" xr:uid="{7210523F-8312-4F76-9EBA-D22249B970C8}"/>
    <cellStyle name="Style 22 3 20 11" xfId="38705" xr:uid="{E82EB918-60B3-43AF-A901-D9A2703D5DD5}"/>
    <cellStyle name="Style 22 3 20 12" xfId="41301" xr:uid="{9CC8C69B-4275-4DD3-9752-67F6680C06C0}"/>
    <cellStyle name="Style 22 3 20 2" xfId="15385" xr:uid="{A01237E2-6346-4F66-9EBB-4D6B79C05C49}"/>
    <cellStyle name="Style 22 3 20 3" xfId="18167" xr:uid="{B58D9958-B753-4A43-B3EA-272F6A047E92}"/>
    <cellStyle name="Style 22 3 20 4" xfId="20799" xr:uid="{87709B31-22B8-481B-86E5-4AE84EB11369}"/>
    <cellStyle name="Style 22 3 20 5" xfId="23655" xr:uid="{DE9B9E1D-6A97-4C0A-9256-38E6BC391A42}"/>
    <cellStyle name="Style 22 3 20 6" xfId="26199" xr:uid="{E4A7D611-E8D9-49CE-8061-4B8426ECCE24}"/>
    <cellStyle name="Style 22 3 20 7" xfId="28797" xr:uid="{AB22AC66-EE30-49A4-B763-E492911D9653}"/>
    <cellStyle name="Style 22 3 20 8" xfId="31440" xr:uid="{A56B821D-BF9B-45C6-8F9E-91300805190A}"/>
    <cellStyle name="Style 22 3 20 9" xfId="33839" xr:uid="{0E5B4CC8-734A-4A33-98DF-B29128E61F7B}"/>
    <cellStyle name="Style 22 3 21" xfId="12199" xr:uid="{150A018F-BED7-4A90-A0DA-507CC5B862AE}"/>
    <cellStyle name="Style 22 3 21 10" xfId="36097" xr:uid="{0B97144F-93D1-460C-ADAF-F91EF8FEB4B8}"/>
    <cellStyle name="Style 22 3 21 11" xfId="38563" xr:uid="{1E2536F1-B478-4CF8-ADBC-CEDB2268730F}"/>
    <cellStyle name="Style 22 3 21 12" xfId="41159" xr:uid="{108E54C8-F75B-45EE-A46E-573C5692E6CC}"/>
    <cellStyle name="Style 22 3 21 2" xfId="15243" xr:uid="{B8EAD3B9-CE97-4406-9B9F-33854A645772}"/>
    <cellStyle name="Style 22 3 21 3" xfId="18021" xr:uid="{E7B957A5-8C19-464D-8410-F9ED7C8A2091}"/>
    <cellStyle name="Style 22 3 21 4" xfId="20648" xr:uid="{FFB330BF-C137-4F3C-8503-FF6BAA2171DE}"/>
    <cellStyle name="Style 22 3 21 5" xfId="23504" xr:uid="{D0AD8C32-ED67-47B9-8C78-B0182518C603}"/>
    <cellStyle name="Style 22 3 21 6" xfId="26048" xr:uid="{54C6151C-1E81-4056-8642-52EB2C15FB7A}"/>
    <cellStyle name="Style 22 3 21 7" xfId="28655" xr:uid="{0E9C8911-0936-443C-93D6-5EF3D0E0EB1A}"/>
    <cellStyle name="Style 22 3 21 8" xfId="31307" xr:uid="{2D7B97CE-7C7B-43AC-A028-0BE2CA494EE4}"/>
    <cellStyle name="Style 22 3 21 9" xfId="33706" xr:uid="{137B3AC5-BA13-421A-B77A-2F6E86D92E22}"/>
    <cellStyle name="Style 22 3 22" xfId="12358" xr:uid="{97D9559C-C84A-4F6F-9FA9-61E23F890272}"/>
    <cellStyle name="Style 22 3 22 10" xfId="36238" xr:uid="{F3933F5D-F549-40F2-BC98-53533C9E8337}"/>
    <cellStyle name="Style 22 3 22 11" xfId="38713" xr:uid="{54E55E40-075B-4952-BBD7-6B30C200EECB}"/>
    <cellStyle name="Style 22 3 22 12" xfId="41309" xr:uid="{BD50BB8C-8D6A-416E-86B2-3577F16EEB9E}"/>
    <cellStyle name="Style 22 3 22 2" xfId="15393" xr:uid="{880F1CFE-31AC-450D-8403-A52DA56F87C7}"/>
    <cellStyle name="Style 22 3 22 3" xfId="18175" xr:uid="{A1689E20-76F9-44B9-B12B-74B98FA38006}"/>
    <cellStyle name="Style 22 3 22 4" xfId="20807" xr:uid="{5FF7559A-7F0B-46D9-8259-CCB626A89415}"/>
    <cellStyle name="Style 22 3 22 5" xfId="23663" xr:uid="{035116BE-20AF-474E-B44B-DD187273552F}"/>
    <cellStyle name="Style 22 3 22 6" xfId="26207" xr:uid="{B2F05B75-5037-4924-A1B0-4D6F3AF076C7}"/>
    <cellStyle name="Style 22 3 22 7" xfId="28805" xr:uid="{C15078DA-2270-4E1C-A03F-CBA862F204A1}"/>
    <cellStyle name="Style 22 3 22 8" xfId="31448" xr:uid="{0035B90A-018B-4796-90EE-69033DB12593}"/>
    <cellStyle name="Style 22 3 22 9" xfId="33847" xr:uid="{8B6AA033-8099-42C8-BA44-729E486BC946}"/>
    <cellStyle name="Style 22 3 23" xfId="12207" xr:uid="{88F07035-5A7C-40CD-AB08-613BE0A4DFF3}"/>
    <cellStyle name="Style 22 3 23 10" xfId="36105" xr:uid="{AAFA5788-A82E-4157-937C-D82CEFF6B96B}"/>
    <cellStyle name="Style 22 3 23 11" xfId="38571" xr:uid="{173C9215-96F7-43B0-B3D0-037A49FC087F}"/>
    <cellStyle name="Style 22 3 23 12" xfId="41167" xr:uid="{80AB4BD7-693E-4180-A611-67C38F28E060}"/>
    <cellStyle name="Style 22 3 23 2" xfId="15251" xr:uid="{17CBB8CD-8C68-4334-A43C-770FC6451ABF}"/>
    <cellStyle name="Style 22 3 23 3" xfId="18029" xr:uid="{C1CC839B-4B14-4C4F-891A-DF14D1BB68B1}"/>
    <cellStyle name="Style 22 3 23 4" xfId="20656" xr:uid="{DF8685BA-DA63-4095-805A-9041461337E1}"/>
    <cellStyle name="Style 22 3 23 5" xfId="23512" xr:uid="{C203FDA4-D400-4642-959F-ACC06892AB1A}"/>
    <cellStyle name="Style 22 3 23 6" xfId="26056" xr:uid="{0AA58A4F-AFD1-4308-A885-013113171EA1}"/>
    <cellStyle name="Style 22 3 23 7" xfId="28663" xr:uid="{0A1D106E-B18D-4F0B-AEE9-370EED5A6A0E}"/>
    <cellStyle name="Style 22 3 23 8" xfId="31315" xr:uid="{403D683D-4030-49D7-AABA-EF0AE1590E1C}"/>
    <cellStyle name="Style 22 3 23 9" xfId="33714" xr:uid="{A36186BF-2469-44E7-89D8-D38F973303CB}"/>
    <cellStyle name="Style 22 3 24" xfId="12216" xr:uid="{758FC466-BBE2-4607-AF20-8FDEC0A3698D}"/>
    <cellStyle name="Style 22 3 24 10" xfId="36114" xr:uid="{2780A4B6-C8F7-4F23-8AF0-27B913D9185B}"/>
    <cellStyle name="Style 22 3 24 11" xfId="38580" xr:uid="{DA0CEF1C-1D23-4853-BD58-AB1A7C8B7FF9}"/>
    <cellStyle name="Style 22 3 24 12" xfId="41176" xr:uid="{6FF9D682-4FC2-4CA1-9E86-AFAC4F9B45D7}"/>
    <cellStyle name="Style 22 3 24 2" xfId="15260" xr:uid="{5951C973-115E-4231-A391-5FFF7C121BF1}"/>
    <cellStyle name="Style 22 3 24 3" xfId="18038" xr:uid="{350A335B-17DC-4D36-9A9F-4CF9F5C9F73D}"/>
    <cellStyle name="Style 22 3 24 4" xfId="20665" xr:uid="{1FD13DEF-B873-407C-BE63-7E9BE0AA4625}"/>
    <cellStyle name="Style 22 3 24 5" xfId="23521" xr:uid="{0E07836F-AF32-4413-81DF-7B1A8335704B}"/>
    <cellStyle name="Style 22 3 24 6" xfId="26065" xr:uid="{A7396067-4F17-438E-A730-AA34BEC84E1B}"/>
    <cellStyle name="Style 22 3 24 7" xfId="28672" xr:uid="{D11CD6AE-645A-45AC-A884-257A7851F908}"/>
    <cellStyle name="Style 22 3 24 8" xfId="31324" xr:uid="{76E8F0EF-CA64-4001-B130-D88531EC3148}"/>
    <cellStyle name="Style 22 3 24 9" xfId="33723" xr:uid="{701EBC2B-B904-4CEE-81B6-CDFBA577C45E}"/>
    <cellStyle name="Style 22 3 25" xfId="12366" xr:uid="{95A1DCDF-8CF2-4ADB-8384-BA902B7456DD}"/>
    <cellStyle name="Style 22 3 25 10" xfId="36246" xr:uid="{E738DA00-70E4-4C0C-970B-BC6AA498452F}"/>
    <cellStyle name="Style 22 3 25 11" xfId="38721" xr:uid="{F3FF97B5-E3A3-489F-9C69-890711F73F97}"/>
    <cellStyle name="Style 22 3 25 12" xfId="41317" xr:uid="{061A7B20-1F3C-486E-A758-3FFB2DBE4145}"/>
    <cellStyle name="Style 22 3 25 2" xfId="15401" xr:uid="{CE04510A-73E4-428D-8B19-3E40FD4A8672}"/>
    <cellStyle name="Style 22 3 25 3" xfId="18183" xr:uid="{1023A733-7335-4B9D-ABFD-9583C291C65E}"/>
    <cellStyle name="Style 22 3 25 4" xfId="20815" xr:uid="{C584A094-DD76-4BE4-A7DD-CC0315E6A875}"/>
    <cellStyle name="Style 22 3 25 5" xfId="23671" xr:uid="{3B30A571-1659-4810-93AB-C3BA8F554F93}"/>
    <cellStyle name="Style 22 3 25 6" xfId="26215" xr:uid="{D0D6421F-C861-48A6-AF9C-AAA564EB379C}"/>
    <cellStyle name="Style 22 3 25 7" xfId="28813" xr:uid="{58DE6958-0CA6-4B52-85F7-950BE94E6A38}"/>
    <cellStyle name="Style 22 3 25 8" xfId="31456" xr:uid="{7439FB77-1522-4FD5-B84C-F133C76ACBF3}"/>
    <cellStyle name="Style 22 3 25 9" xfId="33855" xr:uid="{8A8FCED4-C33E-4C36-A83F-D4B86A3CFC33}"/>
    <cellStyle name="Style 22 3 26" xfId="12223" xr:uid="{2F43741D-8014-4A69-9D56-5533871AF6D4}"/>
    <cellStyle name="Style 22 3 26 10" xfId="36121" xr:uid="{7F92010B-5EFA-457C-933A-552C6E86F3B8}"/>
    <cellStyle name="Style 22 3 26 11" xfId="38587" xr:uid="{A79CF2D7-D213-4243-8707-C9F385F34C78}"/>
    <cellStyle name="Style 22 3 26 12" xfId="41183" xr:uid="{8FBABEB0-FEFA-4955-AAB8-445C4679FA5F}"/>
    <cellStyle name="Style 22 3 26 2" xfId="15267" xr:uid="{0C1BEB11-296F-4C76-8EF3-94D7074980C6}"/>
    <cellStyle name="Style 22 3 26 3" xfId="18045" xr:uid="{05C1864A-44E2-466E-9285-7B9AFE7DCD66}"/>
    <cellStyle name="Style 22 3 26 4" xfId="20672" xr:uid="{3F7EE638-8064-4640-A6EF-6756B3D447FF}"/>
    <cellStyle name="Style 22 3 26 5" xfId="23528" xr:uid="{0EA3B9A1-69D1-4B15-9E43-0A093A07375B}"/>
    <cellStyle name="Style 22 3 26 6" xfId="26072" xr:uid="{31A89CA4-8C3E-4372-B75E-5280CCA70AFC}"/>
    <cellStyle name="Style 22 3 26 7" xfId="28679" xr:uid="{9D4C7C02-647C-4B9B-9C56-A51112CCC804}"/>
    <cellStyle name="Style 22 3 26 8" xfId="31331" xr:uid="{C2BDF27A-2375-4572-B85B-DADFD411E84E}"/>
    <cellStyle name="Style 22 3 26 9" xfId="33730" xr:uid="{22157B32-80B7-44C0-9D5B-B34279842558}"/>
    <cellStyle name="Style 22 3 27" xfId="12232" xr:uid="{59D3FA2B-C7C8-415C-8377-F4B9C1C2BAE1}"/>
    <cellStyle name="Style 22 3 27 10" xfId="36130" xr:uid="{611EFC95-B82B-4D01-BA2B-EEB82E4D376F}"/>
    <cellStyle name="Style 22 3 27 11" xfId="38596" xr:uid="{B5BDBB45-903C-428E-A91D-F400A963732D}"/>
    <cellStyle name="Style 22 3 27 12" xfId="41192" xr:uid="{CA46DC86-2DD7-40ED-A369-CCE6F8F89D50}"/>
    <cellStyle name="Style 22 3 27 2" xfId="15276" xr:uid="{EE509214-D0E2-49C3-9C83-4CE6F59442AA}"/>
    <cellStyle name="Style 22 3 27 3" xfId="18054" xr:uid="{DA41998F-2CB4-4B9E-8311-A7395F0CB26B}"/>
    <cellStyle name="Style 22 3 27 4" xfId="20681" xr:uid="{F146903B-4478-43C4-A7D6-95B6BE8636F4}"/>
    <cellStyle name="Style 22 3 27 5" xfId="23537" xr:uid="{D0C774CB-E041-4479-AA97-516A75717991}"/>
    <cellStyle name="Style 22 3 27 6" xfId="26081" xr:uid="{CD9262DC-F043-4935-93B0-799452AC28B2}"/>
    <cellStyle name="Style 22 3 27 7" xfId="28688" xr:uid="{E0F062E8-0542-4A87-8C41-CC617593955C}"/>
    <cellStyle name="Style 22 3 27 8" xfId="31340" xr:uid="{62BE3228-A796-4724-B0C3-94B6174A5B4C}"/>
    <cellStyle name="Style 22 3 27 9" xfId="33739" xr:uid="{E49E08EB-5D1F-44CD-A0BF-6CC23BD49F53}"/>
    <cellStyle name="Style 22 3 28" xfId="12242" xr:uid="{95FCC000-6832-4A66-A595-D3D3098428F9}"/>
    <cellStyle name="Style 22 3 28 10" xfId="36139" xr:uid="{EBF1150A-BD7D-4311-8767-C02F628C524F}"/>
    <cellStyle name="Style 22 3 28 11" xfId="38606" xr:uid="{AC436D83-7267-43A5-81ED-BD31D7F74DA4}"/>
    <cellStyle name="Style 22 3 28 12" xfId="41202" xr:uid="{84CA0460-CEDA-4EFF-A854-A1CAFA09CC01}"/>
    <cellStyle name="Style 22 3 28 2" xfId="15286" xr:uid="{78B28A2F-CF56-4BD5-B04D-6F827780387A}"/>
    <cellStyle name="Style 22 3 28 3" xfId="18064" xr:uid="{9B2561A7-81FF-40EC-8CC3-C02A4CDB3A46}"/>
    <cellStyle name="Style 22 3 28 4" xfId="20691" xr:uid="{413813A0-151A-46F0-BE29-E374C524BF23}"/>
    <cellStyle name="Style 22 3 28 5" xfId="23547" xr:uid="{861E49FC-934E-478D-911E-960F467BF472}"/>
    <cellStyle name="Style 22 3 28 6" xfId="26091" xr:uid="{F1A0CB11-6879-488B-B763-C6D127C868B4}"/>
    <cellStyle name="Style 22 3 28 7" xfId="28698" xr:uid="{EA58A7A9-7C23-48BB-B822-1756901F3747}"/>
    <cellStyle name="Style 22 3 28 8" xfId="31349" xr:uid="{75E34EEF-65F6-4EC1-8CB7-AB8A473AFF42}"/>
    <cellStyle name="Style 22 3 28 9" xfId="33748" xr:uid="{AE79286F-E8F0-4320-A118-88E01F1D1E0B}"/>
    <cellStyle name="Style 22 3 29" xfId="12374" xr:uid="{A94F14F9-3529-44CA-98A2-DB119D8018A6}"/>
    <cellStyle name="Style 22 3 29 10" xfId="36254" xr:uid="{88261DCE-0C9C-487B-A13B-AE411DD23504}"/>
    <cellStyle name="Style 22 3 29 11" xfId="38729" xr:uid="{EFD07C7E-3EAA-4B85-BC92-3C374F0CEF23}"/>
    <cellStyle name="Style 22 3 29 12" xfId="41325" xr:uid="{07A26548-59D8-4608-A758-217535EB22EA}"/>
    <cellStyle name="Style 22 3 29 2" xfId="15409" xr:uid="{F90327DA-80BB-4DB1-B595-1BB1634A7715}"/>
    <cellStyle name="Style 22 3 29 3" xfId="18191" xr:uid="{28CB7EEA-990D-487F-ABFE-5F5EC0C1C340}"/>
    <cellStyle name="Style 22 3 29 4" xfId="20823" xr:uid="{F7D19D54-176A-495F-8D3B-4F02AB8F2183}"/>
    <cellStyle name="Style 22 3 29 5" xfId="23679" xr:uid="{E661230B-8DB9-4AA7-A898-AA976B289863}"/>
    <cellStyle name="Style 22 3 29 6" xfId="26223" xr:uid="{4D47978A-6B82-4AEE-A3AA-1ED5BD7F5163}"/>
    <cellStyle name="Style 22 3 29 7" xfId="28821" xr:uid="{F1CB730C-F791-445C-83B6-686873A342C6}"/>
    <cellStyle name="Style 22 3 29 8" xfId="31464" xr:uid="{2B0543FC-CC16-4366-8FB7-7BC7D137D52F}"/>
    <cellStyle name="Style 22 3 29 9" xfId="33863" xr:uid="{F14F847C-1D43-4955-9F28-8BD9E85E7578}"/>
    <cellStyle name="Style 22 3 3" xfId="11328" xr:uid="{65FCB68F-F54C-4242-9A87-4915B5E57B28}"/>
    <cellStyle name="Style 22 3 3 2" xfId="14400" xr:uid="{9D09AC93-F649-4E4C-A5D1-EFD745882B61}"/>
    <cellStyle name="Style 22 3 3 3" xfId="10497" xr:uid="{7DD5411E-F891-4A9B-A02F-2EE86F317193}"/>
    <cellStyle name="Style 22 3 3 4" xfId="9947" xr:uid="{99C987B5-9983-4B74-8578-C4F57B4F243D}"/>
    <cellStyle name="Style 22 3 3 5" xfId="10798" xr:uid="{0188C535-8D6C-4BE0-8C2C-14F77F4AAD65}"/>
    <cellStyle name="Style 22 3 3 6" xfId="15964" xr:uid="{21365D8E-B901-4417-ADAA-891C3E1833E0}"/>
    <cellStyle name="Style 22 3 3 7" xfId="17875" xr:uid="{4AEA67C0-7A2B-447A-BF8E-2A9CB7D3E62C}"/>
    <cellStyle name="Style 22 3 3 8" xfId="26474" xr:uid="{AA3F5F03-5A3B-4CE0-B40D-2D33BB960A5B}"/>
    <cellStyle name="Style 22 3 30" xfId="12252" xr:uid="{8AF401D8-C463-4B14-AA9C-FA537BB5669D}"/>
    <cellStyle name="Style 22 3 30 10" xfId="36148" xr:uid="{540D063D-3288-4F52-9690-00D213B011CA}"/>
    <cellStyle name="Style 22 3 30 11" xfId="38616" xr:uid="{1E3DC7DA-1726-4858-8A6B-C0DC0405FD07}"/>
    <cellStyle name="Style 22 3 30 12" xfId="41212" xr:uid="{0646B3C9-D4CB-48B4-8013-A95F11C52636}"/>
    <cellStyle name="Style 22 3 30 2" xfId="15296" xr:uid="{293E170B-5146-42CA-B944-91122502349F}"/>
    <cellStyle name="Style 22 3 30 3" xfId="18074" xr:uid="{A976705B-15DC-4545-B2AD-CD75591E2801}"/>
    <cellStyle name="Style 22 3 30 4" xfId="20701" xr:uid="{16FB1535-5C53-419B-815D-F418798270C4}"/>
    <cellStyle name="Style 22 3 30 5" xfId="23557" xr:uid="{6A26A8CF-A7A2-4F15-84F6-F8D07A17908D}"/>
    <cellStyle name="Style 22 3 30 6" xfId="26101" xr:uid="{3853F982-A8BC-4BC6-B538-26128EF09C85}"/>
    <cellStyle name="Style 22 3 30 7" xfId="28708" xr:uid="{7D980977-4BE8-4DF7-AB4B-BC0EF0B14F7A}"/>
    <cellStyle name="Style 22 3 30 8" xfId="31358" xr:uid="{AC7E7D9C-7955-4A69-A121-366FBC04946C}"/>
    <cellStyle name="Style 22 3 30 9" xfId="33757" xr:uid="{F452EEFA-4E07-4B7E-93C3-F79E438029B6}"/>
    <cellStyle name="Style 22 3 31" xfId="12261" xr:uid="{C2618767-151D-480C-BF84-EF4C1FD1B064}"/>
    <cellStyle name="Style 22 3 31 10" xfId="36157" xr:uid="{B1AA775E-8753-4DCE-BC52-0BE1B108440D}"/>
    <cellStyle name="Style 22 3 31 11" xfId="38625" xr:uid="{339E0A0B-FFDD-41EE-982A-C40FB38DB85B}"/>
    <cellStyle name="Style 22 3 31 12" xfId="41221" xr:uid="{F170680D-CE10-4DFA-8ED3-57642D2EC375}"/>
    <cellStyle name="Style 22 3 31 2" xfId="15305" xr:uid="{2DCC05A5-7D50-4C76-88B6-5785A161FF70}"/>
    <cellStyle name="Style 22 3 31 3" xfId="18083" xr:uid="{ECEDEF29-BEDA-4AE9-9A66-E77365A2B2D5}"/>
    <cellStyle name="Style 22 3 31 4" xfId="20710" xr:uid="{C4D7DEC7-58E8-4957-95C1-3B04EF86AB5F}"/>
    <cellStyle name="Style 22 3 31 5" xfId="23566" xr:uid="{467D6CB1-B3E3-464A-82CB-FDAC8C01F577}"/>
    <cellStyle name="Style 22 3 31 6" xfId="26110" xr:uid="{EEBB6447-AF49-4F59-AD67-984B85F3CDEC}"/>
    <cellStyle name="Style 22 3 31 7" xfId="28717" xr:uid="{F45885A1-BD89-457B-8F57-B10303521B45}"/>
    <cellStyle name="Style 22 3 31 8" xfId="31367" xr:uid="{9F7BD2E8-3311-44C6-AFB8-E1BDB06C5C9D}"/>
    <cellStyle name="Style 22 3 31 9" xfId="33766" xr:uid="{BFD1FB3F-AA87-400F-9629-6EB893FFC9D6}"/>
    <cellStyle name="Style 22 3 32" xfId="12270" xr:uid="{E2A039F5-3A1D-4E7D-B981-D3B43FA18A70}"/>
    <cellStyle name="Style 22 3 32 10" xfId="36166" xr:uid="{974C36BA-B5C1-49E5-A03E-A751A021A408}"/>
    <cellStyle name="Style 22 3 32 11" xfId="38634" xr:uid="{040BC5EA-487E-4D2F-91EA-13CAF03FA498}"/>
    <cellStyle name="Style 22 3 32 12" xfId="41230" xr:uid="{0DC626A8-E0FD-435A-A41D-3BC957BF3C8F}"/>
    <cellStyle name="Style 22 3 32 2" xfId="15314" xr:uid="{19E3A142-32F6-4146-B03C-DC8DA67543F6}"/>
    <cellStyle name="Style 22 3 32 3" xfId="18092" xr:uid="{BD52DEAC-7759-4E55-8873-6AB462E804C1}"/>
    <cellStyle name="Style 22 3 32 4" xfId="20719" xr:uid="{F1305E1A-78B4-4AC1-A8E8-F2D4A17B7E06}"/>
    <cellStyle name="Style 22 3 32 5" xfId="23575" xr:uid="{F6E1B821-5561-42B0-A732-E91D27683CA9}"/>
    <cellStyle name="Style 22 3 32 6" xfId="26119" xr:uid="{EF5F0137-6AA1-40CC-A962-C22501E0A19C}"/>
    <cellStyle name="Style 22 3 32 7" xfId="28726" xr:uid="{8B0F6EAA-1761-48A5-A6E4-D6ACF9C51397}"/>
    <cellStyle name="Style 22 3 32 8" xfId="31376" xr:uid="{1AE6D8A5-1E6E-4280-B722-E9F9F43EF2C4}"/>
    <cellStyle name="Style 22 3 32 9" xfId="33775" xr:uid="{7CF210E5-BBE9-4BA8-BCAE-C58609E4B722}"/>
    <cellStyle name="Style 22 3 33" xfId="12382" xr:uid="{53D1868C-170B-4E8F-9A88-B051299369AA}"/>
    <cellStyle name="Style 22 3 33 10" xfId="36262" xr:uid="{8F6495B4-1988-4827-8054-E16E661B1170}"/>
    <cellStyle name="Style 22 3 33 11" xfId="38737" xr:uid="{509534F1-F1DB-498C-BFDC-B157E6AA0748}"/>
    <cellStyle name="Style 22 3 33 12" xfId="41333" xr:uid="{FE4061F2-4FE5-447F-A363-CACE980D360B}"/>
    <cellStyle name="Style 22 3 33 2" xfId="15417" xr:uid="{408103B6-22C2-4C01-A40A-AA0F86D38CBC}"/>
    <cellStyle name="Style 22 3 33 3" xfId="18199" xr:uid="{1BF567C3-7B02-4946-B8DC-327F423D32A7}"/>
    <cellStyle name="Style 22 3 33 4" xfId="20831" xr:uid="{543F37E5-C579-46BD-8B0C-D048E5D04F73}"/>
    <cellStyle name="Style 22 3 33 5" xfId="23687" xr:uid="{BCEF1E91-8BDB-41D2-8027-358CA4696579}"/>
    <cellStyle name="Style 22 3 33 6" xfId="26231" xr:uid="{AB4B3739-8509-433C-92AE-C150BC84CE05}"/>
    <cellStyle name="Style 22 3 33 7" xfId="28829" xr:uid="{88BCAF57-681C-4F61-9B75-F377F6E3CFF8}"/>
    <cellStyle name="Style 22 3 33 8" xfId="31472" xr:uid="{B06B0C2D-F0A0-45E1-A95F-0011AA7BFAE9}"/>
    <cellStyle name="Style 22 3 33 9" xfId="33871" xr:uid="{2AFAFC54-F80E-4D2C-89AA-82EE268E0DBD}"/>
    <cellStyle name="Style 22 3 34" xfId="12279" xr:uid="{1AE2394B-E580-49D4-A37A-AB02DCE62609}"/>
    <cellStyle name="Style 22 3 34 10" xfId="36175" xr:uid="{3E518821-D1AA-4994-A2A6-8B3BCF9BA81F}"/>
    <cellStyle name="Style 22 3 34 11" xfId="38643" xr:uid="{7B341BFF-7D19-476C-ADAD-D30F57BA9571}"/>
    <cellStyle name="Style 22 3 34 12" xfId="41239" xr:uid="{0D362E11-CE75-4612-8116-73F1FF7A9372}"/>
    <cellStyle name="Style 22 3 34 2" xfId="15323" xr:uid="{0E97AE9F-CECA-42CC-839B-4998E1BE2573}"/>
    <cellStyle name="Style 22 3 34 3" xfId="18101" xr:uid="{F7FE6A9B-BE28-4453-89D8-60EE7F53EAA0}"/>
    <cellStyle name="Style 22 3 34 4" xfId="20728" xr:uid="{6BECC803-DD58-4ADF-8911-9B4E04C24940}"/>
    <cellStyle name="Style 22 3 34 5" xfId="23584" xr:uid="{F127DFA5-20AE-46F3-9557-20D7064D8CEF}"/>
    <cellStyle name="Style 22 3 34 6" xfId="26128" xr:uid="{293EEF16-E895-4DE9-8ED7-52AE1E86386F}"/>
    <cellStyle name="Style 22 3 34 7" xfId="28735" xr:uid="{8535D922-D799-42BE-A5F2-F793AEE916A7}"/>
    <cellStyle name="Style 22 3 34 8" xfId="31385" xr:uid="{64DCA222-C047-4411-A431-F347F7D8F430}"/>
    <cellStyle name="Style 22 3 34 9" xfId="33784" xr:uid="{5A401C35-ACCB-4A8E-BAFF-64AFFC17C959}"/>
    <cellStyle name="Style 22 3 35" xfId="14231" xr:uid="{C5F86F34-A8AE-4AE9-8455-F317AB02D6F1}"/>
    <cellStyle name="Style 22 3 35 10" xfId="37954" xr:uid="{56B867DE-4D72-44B5-824F-467ED80CB57D}"/>
    <cellStyle name="Style 22 3 35 11" xfId="40446" xr:uid="{8A4ABD5E-3B23-4533-92FF-77E3CA9FB2BC}"/>
    <cellStyle name="Style 22 3 35 12" xfId="43094" xr:uid="{56D828F3-8633-47E6-AF6D-516E72AE6294}"/>
    <cellStyle name="Style 22 3 35 2" xfId="17252" xr:uid="{A4297BCC-42F4-4DD0-8E9E-4A8EE230389D}"/>
    <cellStyle name="Style 22 3 35 3" xfId="19992" xr:uid="{7477AE81-6AE5-4E48-A09A-E2EA7121ED3B}"/>
    <cellStyle name="Style 22 3 35 4" xfId="22666" xr:uid="{1735AB1F-675B-47BD-AB4A-BA1317C9EE17}"/>
    <cellStyle name="Style 22 3 35 5" xfId="25489" xr:uid="{282FCE14-4C46-479A-8622-9F6CE7939B47}"/>
    <cellStyle name="Style 22 3 35 6" xfId="28057" xr:uid="{18BFB422-56DD-4856-A561-959E8A7D4123}"/>
    <cellStyle name="Style 22 3 35 7" xfId="30604" xr:uid="{E16DBF57-0FDF-475F-B950-BD7898EC15BD}"/>
    <cellStyle name="Style 22 3 35 8" xfId="33118" xr:uid="{918533C4-A27B-41CF-B2F3-A382F0FA8B16}"/>
    <cellStyle name="Style 22 3 35 9" xfId="35517" xr:uid="{6CC73B10-904D-47F0-9C30-63E77CA582C3}"/>
    <cellStyle name="Style 22 3 36" xfId="10078" xr:uid="{962C628F-5180-43E8-BC82-7CECC1D203DC}"/>
    <cellStyle name="Style 22 3 37" xfId="9800" xr:uid="{1E72595B-6C32-44C1-AFD0-00F7BC1F5A99}"/>
    <cellStyle name="Style 22 3 38" xfId="9792" xr:uid="{90F53F62-B1CA-425E-B608-932D76E22CE8}"/>
    <cellStyle name="Style 22 3 39" xfId="9782" xr:uid="{9B49608A-E618-42C3-9D32-EE0F26FB2303}"/>
    <cellStyle name="Style 22 3 4" xfId="11366" xr:uid="{1CDCAE40-8635-4321-9486-500D08307E14}"/>
    <cellStyle name="Style 22 3 4 10" xfId="14287" xr:uid="{C308ACF5-D56F-4908-8B6F-8A6C37B85A72}"/>
    <cellStyle name="Style 22 3 4 11" xfId="23439" xr:uid="{E864CBC3-8E5B-4B6F-BE6B-85533DBCD8CB}"/>
    <cellStyle name="Style 22 3 4 12" xfId="26599" xr:uid="{A5D7B5F4-15C2-4CDB-806E-AF85EBDCAD15}"/>
    <cellStyle name="Style 22 3 4 2" xfId="14438" xr:uid="{B5CF7A9A-8A35-42BF-B9B5-17116A9D9D58}"/>
    <cellStyle name="Style 22 3 4 3" xfId="10533" xr:uid="{8B63CCEE-BB72-4B07-B8A0-76AEA513F460}"/>
    <cellStyle name="Style 22 3 4 4" xfId="9983" xr:uid="{EA33EB97-B347-42A0-8465-B6AA3607A71F}"/>
    <cellStyle name="Style 22 3 4 5" xfId="10743" xr:uid="{141EE3D0-7048-4DC2-B30B-3319F6A6B2D8}"/>
    <cellStyle name="Style 22 3 4 6" xfId="10835" xr:uid="{00C9418F-52E0-4588-8790-4C9D85108055}"/>
    <cellStyle name="Style 22 3 4 7" xfId="10296" xr:uid="{A4FBEC3A-0CF3-4BFC-A2F8-90DD09AFBB10}"/>
    <cellStyle name="Style 22 3 4 8" xfId="16173" xr:uid="{938786A7-BB3A-48EA-ADEF-4C5A20537097}"/>
    <cellStyle name="Style 22 3 4 9" xfId="18127" xr:uid="{86C80103-2078-4FD2-94D4-D807E4FB3555}"/>
    <cellStyle name="Style 22 3 5" xfId="11336" xr:uid="{316F4817-C44F-4114-902B-7C1107A5430F}"/>
    <cellStyle name="Style 22 3 5 10" xfId="11213" xr:uid="{3893D5D8-A219-4D2B-A9C2-A1987C926064}"/>
    <cellStyle name="Style 22 3 5 11" xfId="23158" xr:uid="{F666FA4E-F5B1-471F-A5F1-AB50C9FA3A4A}"/>
    <cellStyle name="Style 22 3 5 12" xfId="26499" xr:uid="{9C0A0CA2-1DCB-4893-B98D-FF3AC1DC5B8D}"/>
    <cellStyle name="Style 22 3 5 2" xfId="14408" xr:uid="{E929BEC8-7D50-40EC-8680-EE97AC30998F}"/>
    <cellStyle name="Style 22 3 5 3" xfId="10505" xr:uid="{58547359-875A-49A9-96DA-B5E05D4F00E5}"/>
    <cellStyle name="Style 22 3 5 4" xfId="9956" xr:uid="{92B7A548-2E42-46D1-AEA2-3344133AA4CC}"/>
    <cellStyle name="Style 22 3 5 5" xfId="10751" xr:uid="{A9F8702B-C228-44A8-B6DA-63869F357F46}"/>
    <cellStyle name="Style 22 3 5 6" xfId="10806" xr:uid="{697AB75F-EDA5-45DA-8787-E6FA529EBD03}"/>
    <cellStyle name="Style 22 3 5 7" xfId="10271" xr:uid="{A790D8AF-598E-419B-BC3D-B3E68B6C30DA}"/>
    <cellStyle name="Style 22 3 5 8" xfId="16006" xr:uid="{F31E2993-400A-4A22-A89D-AE37B41E0EE7}"/>
    <cellStyle name="Style 22 3 5 9" xfId="17895" xr:uid="{30384B90-058B-47E9-B06F-689FCB9D4578}"/>
    <cellStyle name="Style 22 3 6" xfId="11374" xr:uid="{3090D59B-8162-4D7E-8920-C0DB21F7A61E}"/>
    <cellStyle name="Style 22 3 6 10" xfId="14296" xr:uid="{E65125C7-5260-4B8A-BAFD-14DD5088CA50}"/>
    <cellStyle name="Style 22 3 6 11" xfId="23555" xr:uid="{A7B6E056-5308-4B0A-AE01-5B99F461F478}"/>
    <cellStyle name="Style 22 3 6 12" xfId="26619" xr:uid="{3E980997-755D-4750-9D75-D830354E215B}"/>
    <cellStyle name="Style 22 3 6 2" xfId="14446" xr:uid="{32AD05A6-A06A-417C-86EB-E4A6D5D77161}"/>
    <cellStyle name="Style 22 3 6 3" xfId="10541" xr:uid="{1FF58917-ED6B-4182-962F-B8D230831165}"/>
    <cellStyle name="Style 22 3 6 4" xfId="9991" xr:uid="{270F0115-6917-4127-BFAD-14F804BF2C39}"/>
    <cellStyle name="Style 22 3 6 5" xfId="10747" xr:uid="{ACB9D245-7738-4270-B902-036DD00E3A62}"/>
    <cellStyle name="Style 22 3 6 6" xfId="10842" xr:uid="{3B2C5C14-C36B-4C80-9901-C7C5199F109C}"/>
    <cellStyle name="Style 22 3 6 7" xfId="10304" xr:uid="{015B7133-F743-4EE5-BFAF-092E592A3D46}"/>
    <cellStyle name="Style 22 3 6 8" xfId="17263" xr:uid="{4D5946FC-1989-4149-AC38-0521E4CFF341}"/>
    <cellStyle name="Style 22 3 6 9" xfId="18219" xr:uid="{5EF14F94-5DBC-493E-A4CB-B5BFA19665DC}"/>
    <cellStyle name="Style 22 3 7" xfId="11382" xr:uid="{6A1AEF8E-DD00-417C-A45C-D3AA1EB0154E}"/>
    <cellStyle name="Style 22 3 7 10" xfId="14304" xr:uid="{338CF83C-2846-4E45-8FEA-E0F5199939CB}"/>
    <cellStyle name="Style 22 3 7 11" xfId="23607" xr:uid="{729EC3A1-FFC2-4943-8192-699C6C48BD42}"/>
    <cellStyle name="Style 22 3 7 12" xfId="34587" xr:uid="{AD9523EE-0C8B-4D52-B82E-D42B6D03EC41}"/>
    <cellStyle name="Style 22 3 7 2" xfId="14454" xr:uid="{3F8F6F89-88DA-4C19-885B-479A35D93CF7}"/>
    <cellStyle name="Style 22 3 7 3" xfId="10549" xr:uid="{4E044BD9-6902-4BA2-8A67-F830FEF301BA}"/>
    <cellStyle name="Style 22 3 7 4" xfId="9999" xr:uid="{14C51319-74C9-4946-BFD4-43D152FA109C}"/>
    <cellStyle name="Style 22 3 7 5" xfId="22720" xr:uid="{76736D17-B7BE-46F0-A53C-36E36FB16ADE}"/>
    <cellStyle name="Style 22 3 7 6" xfId="10850" xr:uid="{DE464373-6B73-4876-A332-6BF375704241}"/>
    <cellStyle name="Style 22 3 7 7" xfId="10311" xr:uid="{A5493C6D-25A5-4C39-88CB-4CEE99677538}"/>
    <cellStyle name="Style 22 3 7 8" xfId="17306" xr:uid="{25AD418D-4905-4F48-8B80-48BB7BDF56D9}"/>
    <cellStyle name="Style 22 3 7 9" xfId="18255" xr:uid="{46742D1A-D9B5-429B-8DD5-47317D929309}"/>
    <cellStyle name="Style 22 3 8" xfId="11390" xr:uid="{A22D32F4-8F50-4338-8490-0B28E2E57824}"/>
    <cellStyle name="Style 22 3 8 10" xfId="14380" xr:uid="{1E0AD6ED-DFAA-4180-A564-A1D402A77DFC}"/>
    <cellStyle name="Style 22 3 8 11" xfId="23618" xr:uid="{321C68CD-C347-4104-9C79-90DE5248E28E}"/>
    <cellStyle name="Style 22 3 8 12" xfId="26648" xr:uid="{0BB5CBFA-C98D-49F8-B9BB-4B59E3E8FF77}"/>
    <cellStyle name="Style 22 3 8 2" xfId="14462" xr:uid="{8D27D153-8DD6-458E-9E58-F779E505E755}"/>
    <cellStyle name="Style 22 3 8 3" xfId="10557" xr:uid="{20EC42FB-F8B6-44A2-9466-F7F42121D987}"/>
    <cellStyle name="Style 22 3 8 4" xfId="10007" xr:uid="{7413D2BE-9830-4493-A142-F9D44FF7C506}"/>
    <cellStyle name="Style 22 3 8 5" xfId="22728" xr:uid="{5C6BB1F3-36CF-40EB-8FE1-75E403C4EE49}"/>
    <cellStyle name="Style 22 3 8 6" xfId="10858" xr:uid="{093DD65F-DB33-4249-8655-C04300203E36}"/>
    <cellStyle name="Style 22 3 8 7" xfId="10319" xr:uid="{5C1EA14F-44F2-4DB2-BE11-EEF4278CCD3C}"/>
    <cellStyle name="Style 22 3 8 8" xfId="17335" xr:uid="{3F81264D-19C3-42A8-B87A-84C84EAF2B3C}"/>
    <cellStyle name="Style 22 3 8 9" xfId="18287" xr:uid="{CFA9F965-169B-4038-8B4F-6E4212062C8D}"/>
    <cellStyle name="Style 22 3 9" xfId="11344" xr:uid="{D5100BEF-DEDA-4E7A-AD5A-B6770EB6243D}"/>
    <cellStyle name="Style 22 3 9 10" xfId="11221" xr:uid="{889928C3-B9CE-440A-B071-9BCCEF172ADF}"/>
    <cellStyle name="Style 22 3 9 11" xfId="23351" xr:uid="{E45E8958-99C3-4CFF-A9F8-53CF773D3CC7}"/>
    <cellStyle name="Style 22 3 9 12" xfId="26521" xr:uid="{1AB18CCA-CD33-400F-AFA6-E458A937CE75}"/>
    <cellStyle name="Style 22 3 9 2" xfId="14416" xr:uid="{750E4556-8E2E-4C17-A5BD-05EB50FEC84F}"/>
    <cellStyle name="Style 22 3 9 3" xfId="10513" xr:uid="{C3690B72-8A36-46CB-8010-20511AC4524D}"/>
    <cellStyle name="Style 22 3 9 4" xfId="9964" xr:uid="{98309500-CC57-4648-A06A-86E5D689AEB1}"/>
    <cellStyle name="Style 22 3 9 5" xfId="10759" xr:uid="{7316E3E4-F885-4440-816C-44D83BE69E6E}"/>
    <cellStyle name="Style 22 3 9 6" xfId="10814" xr:uid="{193BA797-7633-470A-9F8A-FB930BC67E61}"/>
    <cellStyle name="Style 22 3 9 7" xfId="10278" xr:uid="{14B737F5-88DD-4692-9C03-B18C8E3E1377}"/>
    <cellStyle name="Style 22 3 9 8" xfId="16031" xr:uid="{41522F23-E763-4F74-A565-99C676BB50FE}"/>
    <cellStyle name="Style 22 3 9 9" xfId="17952" xr:uid="{ADD1953B-0E08-455B-9F27-D5FA878A5196}"/>
    <cellStyle name="Style 22 30" xfId="12234" xr:uid="{57B55196-4700-49AD-883C-9FB392CC7FF1}"/>
    <cellStyle name="Style 22 30 10" xfId="36132" xr:uid="{556EE38C-EFB9-4A78-97B3-3D18078B5730}"/>
    <cellStyle name="Style 22 30 11" xfId="38598" xr:uid="{217D1D73-F96D-4B64-99D3-D843196895BD}"/>
    <cellStyle name="Style 22 30 12" xfId="41194" xr:uid="{1911C56D-97AC-4C3B-A1DA-40A75223E644}"/>
    <cellStyle name="Style 22 30 2" xfId="15278" xr:uid="{00F0CEFA-CC29-4D8A-BC35-54608EA2696F}"/>
    <cellStyle name="Style 22 30 3" xfId="18056" xr:uid="{135F94A9-B931-4D89-A9A4-B09B068064A7}"/>
    <cellStyle name="Style 22 30 4" xfId="20683" xr:uid="{03E26E4C-C63F-48B4-91BA-339785914218}"/>
    <cellStyle name="Style 22 30 5" xfId="23539" xr:uid="{9BB83C47-903D-4555-AE40-E141BDF66127}"/>
    <cellStyle name="Style 22 30 6" xfId="26083" xr:uid="{869298B3-2EDA-4CF5-982D-F853994FD318}"/>
    <cellStyle name="Style 22 30 7" xfId="28690" xr:uid="{7E3CA7FB-DFB5-4B3C-8446-2C77FE3E7C38}"/>
    <cellStyle name="Style 22 30 8" xfId="31342" xr:uid="{9C31B0BD-1008-4B33-B553-107ADBC09596}"/>
    <cellStyle name="Style 22 30 9" xfId="33741" xr:uid="{F5DA233E-5357-4EA7-AD89-EB20F0068A04}"/>
    <cellStyle name="Style 22 31" xfId="12244" xr:uid="{C5BDC3FC-4C10-4437-9F19-01E37F0D3591}"/>
    <cellStyle name="Style 22 31 10" xfId="36141" xr:uid="{D192FE21-7507-4A87-B0D3-562A2E57421F}"/>
    <cellStyle name="Style 22 31 11" xfId="38608" xr:uid="{811D6F4E-5560-4532-A940-ADCB09DD91A0}"/>
    <cellStyle name="Style 22 31 12" xfId="41204" xr:uid="{70158DE9-5AB5-4D75-BFE6-E9407C866FD0}"/>
    <cellStyle name="Style 22 31 2" xfId="15288" xr:uid="{2460CE92-FF0C-4C9E-8D50-F8BE131EB330}"/>
    <cellStyle name="Style 22 31 3" xfId="18066" xr:uid="{4EBA6070-8821-4D99-8BF1-47E76DD3F0D2}"/>
    <cellStyle name="Style 22 31 4" xfId="20693" xr:uid="{C4100727-F40B-42A9-A456-227177BF033B}"/>
    <cellStyle name="Style 22 31 5" xfId="23549" xr:uid="{982FA840-2B66-4B2A-BC43-3BC80756205B}"/>
    <cellStyle name="Style 22 31 6" xfId="26093" xr:uid="{B365A1B9-941F-49C5-B80A-1675A9C86D97}"/>
    <cellStyle name="Style 22 31 7" xfId="28700" xr:uid="{BAF25A0E-3AF4-4429-8793-8E7C9363A474}"/>
    <cellStyle name="Style 22 31 8" xfId="31351" xr:uid="{912D10D9-2060-49DC-92FF-28F6D1E57112}"/>
    <cellStyle name="Style 22 31 9" xfId="33750" xr:uid="{5304FFA3-3C0A-4647-8D09-8E5C04D09B47}"/>
    <cellStyle name="Style 22 32" xfId="12376" xr:uid="{DDE365D1-866A-4CC2-93F4-BFE7DCCDDE8E}"/>
    <cellStyle name="Style 22 32 10" xfId="36256" xr:uid="{DF6BDDE1-7E9A-4CA0-BAF1-CF7968D605CD}"/>
    <cellStyle name="Style 22 32 11" xfId="38731" xr:uid="{F3F0EB84-C97F-4708-AF2E-3E5019511524}"/>
    <cellStyle name="Style 22 32 12" xfId="41327" xr:uid="{4664F8A8-E8A6-4670-812A-2F13F94B4E40}"/>
    <cellStyle name="Style 22 32 2" xfId="15411" xr:uid="{50B57A75-E8D1-4496-B431-519748F42B58}"/>
    <cellStyle name="Style 22 32 3" xfId="18193" xr:uid="{95F1F6E9-E567-4E2C-A37D-8E391C2344D8}"/>
    <cellStyle name="Style 22 32 4" xfId="20825" xr:uid="{EC3A7243-4F9A-4EE7-99BA-1A7D033F5D1D}"/>
    <cellStyle name="Style 22 32 5" xfId="23681" xr:uid="{ADC51DF0-BDEF-4EC1-A8F5-620C5DC9514E}"/>
    <cellStyle name="Style 22 32 6" xfId="26225" xr:uid="{E7622018-D8CD-40C2-94C4-6372E2E477BF}"/>
    <cellStyle name="Style 22 32 7" xfId="28823" xr:uid="{B9BFE8A1-680B-4DE3-A3B9-6AE8385D70B3}"/>
    <cellStyle name="Style 22 32 8" xfId="31466" xr:uid="{B61B842C-B315-4E8E-A3A7-120ABD721134}"/>
    <cellStyle name="Style 22 32 9" xfId="33865" xr:uid="{9E367471-4778-4931-BB4E-12DFD81B4DD7}"/>
    <cellStyle name="Style 22 33" xfId="12254" xr:uid="{AE7F5C7E-D94F-4ADC-9451-A342350E504A}"/>
    <cellStyle name="Style 22 33 10" xfId="36150" xr:uid="{744E5109-D3C8-49B8-90B4-3B45FDAAE68F}"/>
    <cellStyle name="Style 22 33 11" xfId="38618" xr:uid="{D66B7C0A-FF68-49F0-9022-9F28D5AE0E1F}"/>
    <cellStyle name="Style 22 33 12" xfId="41214" xr:uid="{CC231369-70C3-4395-A61F-E0483B51EFEE}"/>
    <cellStyle name="Style 22 33 2" xfId="15298" xr:uid="{7B998FD2-1C7D-45C8-837A-654470C8ECC8}"/>
    <cellStyle name="Style 22 33 3" xfId="18076" xr:uid="{E7635E49-D9A2-4725-A7CC-A89B2CAA83FF}"/>
    <cellStyle name="Style 22 33 4" xfId="20703" xr:uid="{1C8A4368-DE3A-4991-9043-BF60285E660E}"/>
    <cellStyle name="Style 22 33 5" xfId="23559" xr:uid="{4367EF2C-6A15-4867-9903-1472D64C3614}"/>
    <cellStyle name="Style 22 33 6" xfId="26103" xr:uid="{76FF91B7-003B-4120-9841-88020CA2EAC2}"/>
    <cellStyle name="Style 22 33 7" xfId="28710" xr:uid="{7EAF0C18-4AC0-48F2-9C8F-590C5DCBC696}"/>
    <cellStyle name="Style 22 33 8" xfId="31360" xr:uid="{37B1C003-80CE-4A08-A12E-B812700060F7}"/>
    <cellStyle name="Style 22 33 9" xfId="33759" xr:uid="{9738F7A1-FB9E-4EE7-9A51-928AFCE5E2AA}"/>
    <cellStyle name="Style 22 34" xfId="12263" xr:uid="{F32C4588-E3BA-4D95-AE64-3A3D98FF7FA0}"/>
    <cellStyle name="Style 22 34 10" xfId="36159" xr:uid="{7CBCECF9-8413-4D45-987E-C40D9BEA5623}"/>
    <cellStyle name="Style 22 34 11" xfId="38627" xr:uid="{CCF56C05-C772-4DD7-B8FE-0B4D645D6518}"/>
    <cellStyle name="Style 22 34 12" xfId="41223" xr:uid="{89CA1D40-BFE8-4A4A-A9C6-A3C135DAD174}"/>
    <cellStyle name="Style 22 34 2" xfId="15307" xr:uid="{799C0208-BA03-4D73-A0D2-B93CB3A4839D}"/>
    <cellStyle name="Style 22 34 3" xfId="18085" xr:uid="{E7B279ED-0005-412B-9018-6B34C7FE1886}"/>
    <cellStyle name="Style 22 34 4" xfId="20712" xr:uid="{BD2BF8C4-3401-4F45-8D85-6D4CF1B8E625}"/>
    <cellStyle name="Style 22 34 5" xfId="23568" xr:uid="{140C6156-9FBF-48C0-8DE5-8FA23921B4F7}"/>
    <cellStyle name="Style 22 34 6" xfId="26112" xr:uid="{9F023E31-A3D1-40BD-8010-97407EE2A599}"/>
    <cellStyle name="Style 22 34 7" xfId="28719" xr:uid="{8E692C54-5465-49D1-9F7C-7D8EBE4E14C4}"/>
    <cellStyle name="Style 22 34 8" xfId="31369" xr:uid="{254BEBA3-29B7-459E-94CF-620D747D861E}"/>
    <cellStyle name="Style 22 34 9" xfId="33768" xr:uid="{89BEEC9C-63FD-43B7-928C-5F282985D1A4}"/>
    <cellStyle name="Style 22 35" xfId="12273" xr:uid="{5FB4C6DD-9918-4C25-A7FE-154C9D27E8F2}"/>
    <cellStyle name="Style 22 35 10" xfId="36169" xr:uid="{7559D530-2533-4610-BCFD-604AEE80C48C}"/>
    <cellStyle name="Style 22 35 11" xfId="38637" xr:uid="{94E26FC9-17E2-456A-BA05-90727C9B155B}"/>
    <cellStyle name="Style 22 35 12" xfId="41233" xr:uid="{926663AE-E217-4CF8-8432-75702A8BB7CC}"/>
    <cellStyle name="Style 22 35 2" xfId="15317" xr:uid="{C862543C-C4EA-4272-97B9-2D482FE1B7C3}"/>
    <cellStyle name="Style 22 35 3" xfId="18095" xr:uid="{8C95AC4C-6C6D-4AC4-9B97-BF5EB6C3CC50}"/>
    <cellStyle name="Style 22 35 4" xfId="20722" xr:uid="{82201709-5B35-46C0-A83D-411D892D2594}"/>
    <cellStyle name="Style 22 35 5" xfId="23578" xr:uid="{7CA0E243-1FD1-4C4D-BB1E-93084FDE5875}"/>
    <cellStyle name="Style 22 35 6" xfId="26122" xr:uid="{D66561D0-14EC-4B10-878F-7EE9E910F197}"/>
    <cellStyle name="Style 22 35 7" xfId="28729" xr:uid="{400702FD-A1B7-4F1F-9719-A1C83779773C}"/>
    <cellStyle name="Style 22 35 8" xfId="31379" xr:uid="{C20AA062-BAC9-43FC-A22C-6E05FA536F0C}"/>
    <cellStyle name="Style 22 35 9" xfId="33778" xr:uid="{DCE5941F-5294-44CE-9C1B-0F502F8F44F3}"/>
    <cellStyle name="Style 22 36" xfId="12384" xr:uid="{82893A28-83E6-44B7-99CF-77CB72FCF63F}"/>
    <cellStyle name="Style 22 36 10" xfId="36264" xr:uid="{AA40B8AF-B829-4D7C-AB9B-E452AC3DD3C2}"/>
    <cellStyle name="Style 22 36 11" xfId="38739" xr:uid="{4EF9D36C-F30D-43F7-B1C0-926C2C01607A}"/>
    <cellStyle name="Style 22 36 12" xfId="41335" xr:uid="{A78EFD1B-8C45-4FD3-908B-24062705DEC0}"/>
    <cellStyle name="Style 22 36 2" xfId="15419" xr:uid="{0EF39F0D-764F-40C3-AB43-91DB5CE3B852}"/>
    <cellStyle name="Style 22 36 3" xfId="18201" xr:uid="{23C70394-AF08-4E62-8314-E2DA8C25055D}"/>
    <cellStyle name="Style 22 36 4" xfId="20833" xr:uid="{A4B08241-6CEC-4D1B-BCD0-DAB2824D3923}"/>
    <cellStyle name="Style 22 36 5" xfId="23689" xr:uid="{29DAA149-8EA5-4E42-A21C-04805CE0D8C9}"/>
    <cellStyle name="Style 22 36 6" xfId="26233" xr:uid="{534DDB48-E01A-4372-9F6A-6CCE1668D3CE}"/>
    <cellStyle name="Style 22 36 7" xfId="28831" xr:uid="{175EDFF0-5E81-4B78-AED7-E729F4846917}"/>
    <cellStyle name="Style 22 36 8" xfId="31474" xr:uid="{6AAF6921-1F1B-4FC5-818F-6BF018389506}"/>
    <cellStyle name="Style 22 36 9" xfId="33873" xr:uid="{1DD1616A-A5F1-41FF-9D9C-F9DD41D6691D}"/>
    <cellStyle name="Style 22 37" xfId="12282" xr:uid="{95E9D5D6-DBC6-42A6-8ADE-DFB0F42F2342}"/>
    <cellStyle name="Style 22 37 10" xfId="36178" xr:uid="{22A93B91-2AE1-474E-996B-4C7758F2BBEF}"/>
    <cellStyle name="Style 22 37 11" xfId="38646" xr:uid="{C1DE6FDC-F9C9-44AA-B15C-9A6D17A08E65}"/>
    <cellStyle name="Style 22 37 12" xfId="41242" xr:uid="{80AEF3D4-FD6E-4E13-9F74-3CA7E2A22601}"/>
    <cellStyle name="Style 22 37 2" xfId="15326" xr:uid="{A4DF7513-C527-4597-AF72-6777360E529E}"/>
    <cellStyle name="Style 22 37 3" xfId="18104" xr:uid="{427DBB40-68D1-4322-8C3D-2A7C5D643D81}"/>
    <cellStyle name="Style 22 37 4" xfId="20731" xr:uid="{F723DCD9-0606-49E7-BE17-5CBB2E6AA013}"/>
    <cellStyle name="Style 22 37 5" xfId="23587" xr:uid="{4B13413A-25DE-418C-816F-36E9835B2595}"/>
    <cellStyle name="Style 22 37 6" xfId="26131" xr:uid="{DCE42C29-39B6-4B23-9BC5-573D8ACFB525}"/>
    <cellStyle name="Style 22 37 7" xfId="28738" xr:uid="{AC1BED06-9D05-44C6-907E-5823B02FC6F6}"/>
    <cellStyle name="Style 22 37 8" xfId="31388" xr:uid="{C5852E4A-8BF7-43F5-B2B3-5D3B1FC57340}"/>
    <cellStyle name="Style 22 37 9" xfId="33787" xr:uid="{5B70D501-5D31-4D6D-8CBA-66B91FFEEAD9}"/>
    <cellStyle name="Style 22 38" xfId="14229" xr:uid="{2939B6C1-94ED-4935-9E2F-109CF50010B7}"/>
    <cellStyle name="Style 22 38 10" xfId="37952" xr:uid="{C9015DD7-7F21-4185-AFAE-76BD69EE0F6D}"/>
    <cellStyle name="Style 22 38 11" xfId="40444" xr:uid="{EF9558B8-2337-4840-BE8D-F2F8588D47F3}"/>
    <cellStyle name="Style 22 38 12" xfId="43092" xr:uid="{F01F28D6-1500-4869-B23D-F045E14D8556}"/>
    <cellStyle name="Style 22 38 2" xfId="17250" xr:uid="{3247AE36-3C7B-48D7-B4E8-3DB8C9680ABD}"/>
    <cellStyle name="Style 22 38 3" xfId="19990" xr:uid="{8D574BAC-353B-4B8D-BDC9-ADDFA7A5A281}"/>
    <cellStyle name="Style 22 38 4" xfId="22664" xr:uid="{F9F905EA-6CE0-4FFD-B007-655EC8655D4D}"/>
    <cellStyle name="Style 22 38 5" xfId="25487" xr:uid="{9E6F2D04-EAFC-453B-A2B8-5AC93D4A0E05}"/>
    <cellStyle name="Style 22 38 6" xfId="28055" xr:uid="{205D79A3-B566-47EA-A360-94C638D5D0D2}"/>
    <cellStyle name="Style 22 38 7" xfId="30602" xr:uid="{CC04138B-D74C-465E-9084-D41A55123089}"/>
    <cellStyle name="Style 22 38 8" xfId="33116" xr:uid="{BD4D18D8-43CF-45C3-A490-62DA08705B27}"/>
    <cellStyle name="Style 22 38 9" xfId="35515" xr:uid="{92005A75-DE2D-4FAA-A9FD-748E3AB6E9DE}"/>
    <cellStyle name="Style 22 39" xfId="10076" xr:uid="{388661DA-1C02-41BD-B124-22C0F95ED4BF}"/>
    <cellStyle name="Style 22 4" xfId="4936" xr:uid="{00000000-0005-0000-0000-000066250000}"/>
    <cellStyle name="Style 22 40" xfId="9802" xr:uid="{18178CFA-DC8A-4B34-AE0B-3D82B3E84AE4}"/>
    <cellStyle name="Style 22 41" xfId="9794" xr:uid="{004A771E-ABBE-43A1-9F81-C4F8866B1435}"/>
    <cellStyle name="Style 22 42" xfId="9784" xr:uid="{4ACE7F2E-67CD-4910-A020-DA03026B4134}"/>
    <cellStyle name="Style 22 5" xfId="11257" xr:uid="{BCC2276D-6DB4-4F07-865D-CE7E94CFEA71}"/>
    <cellStyle name="Style 22 5 2" xfId="14329" xr:uid="{5160774B-5947-45C7-AC7E-F2289A6F06E1}"/>
    <cellStyle name="Style 22 5 3" xfId="10428" xr:uid="{4D47696B-6BEB-4DB3-9029-0AA901182F09}"/>
    <cellStyle name="Style 22 5 4" xfId="9881" xr:uid="{878DF21E-0505-4569-A15C-EA3BF0000FE0}"/>
    <cellStyle name="Style 22 5 5" xfId="10400" xr:uid="{069A4CB9-545D-40DE-AEC7-A1ABF9B603DC}"/>
    <cellStyle name="Style 22 5 6" xfId="15651" xr:uid="{5F59E03E-74E8-4296-BB42-2F4573BA7BC8}"/>
    <cellStyle name="Style 22 5 7" xfId="10960" xr:uid="{217F366D-1FE2-4F31-96BD-2D72AE603C19}"/>
    <cellStyle name="Style 22 5 8" xfId="26133" xr:uid="{67D8C8C5-FE6D-449C-AD82-2B4669733F3E}"/>
    <cellStyle name="Style 22 6" xfId="11330" xr:uid="{ADDDA7E6-A4D6-4167-9E03-B46DE7DD4E6F}"/>
    <cellStyle name="Style 22 6 2" xfId="14402" xr:uid="{B73DBC83-2D14-4CBD-9A74-75046D80E07F}"/>
    <cellStyle name="Style 22 6 3" xfId="10499" xr:uid="{8D333009-A659-40BA-B3C9-308B3D54B8DD}"/>
    <cellStyle name="Style 22 6 4" xfId="9949" xr:uid="{BBB2AF76-910B-4CAE-A702-AF3715CE6048}"/>
    <cellStyle name="Style 22 6 5" xfId="10800" xr:uid="{94F17C94-A1E4-43B6-9474-21941663047A}"/>
    <cellStyle name="Style 22 6 6" xfId="15975" xr:uid="{920DE92A-B911-4D95-A228-6B39DD24259B}"/>
    <cellStyle name="Style 22 6 7" xfId="17888" xr:uid="{3E7E620D-8362-4079-9104-936A4FB6B9F4}"/>
    <cellStyle name="Style 22 6 8" xfId="26479" xr:uid="{73E784BE-EE6C-402F-8D2C-6A7DB6509D18}"/>
    <cellStyle name="Style 22 7" xfId="11368" xr:uid="{61CF56D2-5101-4A8F-898D-727241A0CFFC}"/>
    <cellStyle name="Style 22 7 10" xfId="14289" xr:uid="{8A42AD10-5E9D-4FE1-ACD6-CDB7DF5CBBBD}"/>
    <cellStyle name="Style 22 7 11" xfId="23444" xr:uid="{BE2DEF9A-9247-4011-B01D-C55127C85541}"/>
    <cellStyle name="Style 22 7 12" xfId="26601" xr:uid="{AD657E84-4DE5-4B81-9ED6-23B7012D5C08}"/>
    <cellStyle name="Style 22 7 2" xfId="14440" xr:uid="{A70B33B4-A5DD-4EAF-8AEA-BBD31C9DCA0A}"/>
    <cellStyle name="Style 22 7 3" xfId="10535" xr:uid="{DAB88846-4B1F-4849-8F57-1C0CA55CDCE9}"/>
    <cellStyle name="Style 22 7 4" xfId="9985" xr:uid="{DC61C83B-FA68-4419-A4FC-2105C4E2BDA1}"/>
    <cellStyle name="Style 22 7 5" xfId="10745" xr:uid="{524F555B-C675-41A3-A1DE-4E0B58F425FC}"/>
    <cellStyle name="Style 22 7 6" xfId="10837" xr:uid="{5BC022A9-9BDC-4264-B631-42E219E49FE3}"/>
    <cellStyle name="Style 22 7 7" xfId="10298" xr:uid="{657675B8-9929-4537-9D19-46EA1ECD9C22}"/>
    <cellStyle name="Style 22 7 8" xfId="16184" xr:uid="{DB70974C-3A1B-484A-BC8A-D71CC1FF179F}"/>
    <cellStyle name="Style 22 7 9" xfId="18129" xr:uid="{449141DD-0123-4F32-BF46-E3884F900AA5}"/>
    <cellStyle name="Style 22 8" xfId="11338" xr:uid="{6D21C544-304C-4154-B8E8-65CF5E842CCD}"/>
    <cellStyle name="Style 22 8 10" xfId="11215" xr:uid="{6D741E57-5035-47FE-90D8-23B553E94622}"/>
    <cellStyle name="Style 22 8 11" xfId="23336" xr:uid="{B741E7EF-A922-4BD8-ABD9-45580232E28C}"/>
    <cellStyle name="Style 22 8 12" xfId="26506" xr:uid="{8348D142-D9A6-4212-B1DF-326835FDD6E0}"/>
    <cellStyle name="Style 22 8 2" xfId="14410" xr:uid="{4738A192-8D2A-4160-8C69-AA80A0DE1A99}"/>
    <cellStyle name="Style 22 8 3" xfId="10507" xr:uid="{48C7148B-7CE7-45B3-9948-15CFB3AE28B8}"/>
    <cellStyle name="Style 22 8 4" xfId="9958" xr:uid="{3AB3DD8F-82FB-49EB-96B2-8A2E5D10C93B}"/>
    <cellStyle name="Style 22 8 5" xfId="10753" xr:uid="{07D6A167-4978-43F6-B6DA-CED694C16EEC}"/>
    <cellStyle name="Style 22 8 6" xfId="10808" xr:uid="{57940FB8-B30F-446F-A329-7324E017358F}"/>
    <cellStyle name="Style 22 8 7" xfId="10272" xr:uid="{A8153462-6615-444A-BCB8-0F323233CA1A}"/>
    <cellStyle name="Style 22 8 8" xfId="16015" xr:uid="{4EA39AA4-C8B5-4AB8-8E0E-0662696DD34F}"/>
    <cellStyle name="Style 22 8 9" xfId="17931" xr:uid="{93FE3FC2-95DE-4228-B85F-2D3064914375}"/>
    <cellStyle name="Style 22 9" xfId="11376" xr:uid="{65E93B12-FDD3-408D-9FAB-CC61881479A1}"/>
    <cellStyle name="Style 22 9 10" xfId="14298" xr:uid="{4785C7CF-852C-412C-AD39-297CBBE6C4D6}"/>
    <cellStyle name="Style 22 9 11" xfId="23593" xr:uid="{248CC5B2-E69B-421E-8297-D2C68C60A67C}"/>
    <cellStyle name="Style 22 9 12" xfId="26621" xr:uid="{1CF3B44C-104C-47FD-B526-A1547C6F12B0}"/>
    <cellStyle name="Style 22 9 2" xfId="14448" xr:uid="{9DF767D8-3EAA-4A97-8218-8E6745AD3123}"/>
    <cellStyle name="Style 22 9 3" xfId="10543" xr:uid="{8A4439D4-D8BD-4784-A83A-2FC77D376613}"/>
    <cellStyle name="Style 22 9 4" xfId="9993" xr:uid="{A2B06B6F-3D55-410D-A899-91A0A71D4988}"/>
    <cellStyle name="Style 22 9 5" xfId="22714" xr:uid="{017CB988-317F-40F7-94F4-8E5F56EB1172}"/>
    <cellStyle name="Style 22 9 6" xfId="10844" xr:uid="{D6601265-6BEA-4363-8837-2B90CE8DB6DA}"/>
    <cellStyle name="Style 22 9 7" xfId="10306" xr:uid="{3C50B643-FC3D-4633-AF6E-DF1E45D36BE5}"/>
    <cellStyle name="Style 22 9 8" xfId="17265" xr:uid="{F1DFFB01-E15B-40DB-A91E-F4E86CFF96BF}"/>
    <cellStyle name="Style 22 9 9" xfId="18221" xr:uid="{FCE7B14D-E9B6-4307-829B-2923C334972A}"/>
    <cellStyle name="Style 23" xfId="59" xr:uid="{00000000-0005-0000-0000-000067250000}"/>
    <cellStyle name="Style 23 2" xfId="60" xr:uid="{00000000-0005-0000-0000-000068250000}"/>
    <cellStyle name="Style 23 2 2" xfId="76" xr:uid="{00000000-0005-0000-0000-000069250000}"/>
    <cellStyle name="Style 23 2 2 2" xfId="121" xr:uid="{00000000-0005-0000-0000-00006A250000}"/>
    <cellStyle name="Style 23 2 2 2 10" xfId="13253" xr:uid="{768C146D-DF6B-47BD-ABE5-4DE3AAB6CF53}"/>
    <cellStyle name="Style 23 2 2 2 10 10" xfId="36979" xr:uid="{3BCC9788-1C42-4C41-8214-A91354E3132B}"/>
    <cellStyle name="Style 23 2 2 2 10 11" xfId="39471" xr:uid="{4AD4DFF2-B546-4E96-A02D-B91F8A0C6E1F}"/>
    <cellStyle name="Style 23 2 2 2 10 12" xfId="42118" xr:uid="{0FC8A96B-FC8B-4674-866D-B3588D2C8C21}"/>
    <cellStyle name="Style 23 2 2 2 10 2" xfId="16274" xr:uid="{868614FE-5F97-46F1-B51E-06CEFDFBACA7}"/>
    <cellStyle name="Style 23 2 2 2 10 3" xfId="19015" xr:uid="{83805C00-082F-45A8-A3C9-588F7C7A6E10}"/>
    <cellStyle name="Style 23 2 2 2 10 4" xfId="21688" xr:uid="{DECBBF9C-9476-4F94-BD4B-63E2A5C4F14F}"/>
    <cellStyle name="Style 23 2 2 2 10 5" xfId="24511" xr:uid="{AE7FCD9F-B6B6-4B62-A3F2-7E5293488789}"/>
    <cellStyle name="Style 23 2 2 2 10 6" xfId="27079" xr:uid="{584A08A8-1BBE-4359-8E52-50719E6226F1}"/>
    <cellStyle name="Style 23 2 2 2 10 7" xfId="29626" xr:uid="{ABC21DCA-D281-4D3B-A00C-FB619B4984C3}"/>
    <cellStyle name="Style 23 2 2 2 10 8" xfId="32141" xr:uid="{E0A269AF-00B2-4760-93FB-4CE79E43309D}"/>
    <cellStyle name="Style 23 2 2 2 10 9" xfId="34540" xr:uid="{B5031563-88A1-44C0-AAEF-0614939374C4}"/>
    <cellStyle name="Style 23 2 2 2 11" xfId="13280" xr:uid="{B3DBADB6-425C-4814-AD0C-EBFABDAA0B8C}"/>
    <cellStyle name="Style 23 2 2 2 11 10" xfId="37005" xr:uid="{3ED407F4-2845-490D-B0E7-887AA6F8FBDD}"/>
    <cellStyle name="Style 23 2 2 2 11 11" xfId="39497" xr:uid="{AA86E8BD-D111-435A-8677-115A9FCFE727}"/>
    <cellStyle name="Style 23 2 2 2 11 12" xfId="42144" xr:uid="{C5D9DD59-3FF8-4AED-AB49-2D799DBDFE3B}"/>
    <cellStyle name="Style 23 2 2 2 11 2" xfId="16301" xr:uid="{6EAA960A-77A4-4C80-98CC-1DE648E4C869}"/>
    <cellStyle name="Style 23 2 2 2 11 3" xfId="19042" xr:uid="{2007CF95-B999-416E-9305-3E726022217E}"/>
    <cellStyle name="Style 23 2 2 2 11 4" xfId="21715" xr:uid="{546C25AF-58E8-4487-8645-D7B54578690E}"/>
    <cellStyle name="Style 23 2 2 2 11 5" xfId="24538" xr:uid="{DFCFA208-BD9D-4028-BB47-1F7E02F7B241}"/>
    <cellStyle name="Style 23 2 2 2 11 6" xfId="27106" xr:uid="{A1185547-4E69-47D9-A9B6-53B3E91E1809}"/>
    <cellStyle name="Style 23 2 2 2 11 7" xfId="29653" xr:uid="{207CAE6C-8BAE-4787-AE92-AEC7B0A37628}"/>
    <cellStyle name="Style 23 2 2 2 11 8" xfId="32168" xr:uid="{1B0D4549-A309-45A4-890E-E1AC8867501E}"/>
    <cellStyle name="Style 23 2 2 2 11 9" xfId="34567" xr:uid="{D69F4D9A-AD09-4741-9CEC-F44F634B4E6E}"/>
    <cellStyle name="Style 23 2 2 2 12" xfId="13251" xr:uid="{1810DC58-56AD-48D2-8C55-4330CA4532BE}"/>
    <cellStyle name="Style 23 2 2 2 12 10" xfId="36977" xr:uid="{59E84CDF-9F5E-4903-A3DA-CE9056355935}"/>
    <cellStyle name="Style 23 2 2 2 12 11" xfId="39469" xr:uid="{533989D7-6AB2-4F16-938D-E938E86ACD19}"/>
    <cellStyle name="Style 23 2 2 2 12 12" xfId="42116" xr:uid="{8D14F10D-C4F3-4F16-B498-A5D73B0436E4}"/>
    <cellStyle name="Style 23 2 2 2 12 2" xfId="16272" xr:uid="{65460803-1A07-429B-A1D2-D3955930B84F}"/>
    <cellStyle name="Style 23 2 2 2 12 3" xfId="19013" xr:uid="{20957941-D60B-4CA1-8E9A-5C5487D33927}"/>
    <cellStyle name="Style 23 2 2 2 12 4" xfId="21686" xr:uid="{9F97CC9C-52F4-4813-9FCB-5B5B81E467A4}"/>
    <cellStyle name="Style 23 2 2 2 12 5" xfId="24509" xr:uid="{4DC06DBA-7801-4251-8CC0-E395F4F7B5D9}"/>
    <cellStyle name="Style 23 2 2 2 12 6" xfId="27077" xr:uid="{5FC99137-6F9B-4D21-A8AA-9E24727A449A}"/>
    <cellStyle name="Style 23 2 2 2 12 7" xfId="29624" xr:uid="{CCE9FC29-AE74-443D-B10A-2B53DD0BE976}"/>
    <cellStyle name="Style 23 2 2 2 12 8" xfId="32139" xr:uid="{244D0F4A-3EAE-481C-9CAC-42CE2323CF54}"/>
    <cellStyle name="Style 23 2 2 2 12 9" xfId="34538" xr:uid="{60F16428-513F-4305-93BE-2C5F33A6D948}"/>
    <cellStyle name="Style 23 2 2 2 13" xfId="13317" xr:uid="{FA45EC79-E808-4364-A43A-F7483307D312}"/>
    <cellStyle name="Style 23 2 2 2 13 10" xfId="37040" xr:uid="{4141AB85-DB2E-415A-9B33-7EAFF5485CC8}"/>
    <cellStyle name="Style 23 2 2 2 13 11" xfId="39533" xr:uid="{BA061408-033A-4615-A052-31E57F39028B}"/>
    <cellStyle name="Style 23 2 2 2 13 12" xfId="42180" xr:uid="{1B488EA7-05C5-4A39-A0BD-BD61AD93F849}"/>
    <cellStyle name="Style 23 2 2 2 13 2" xfId="16338" xr:uid="{450FEFA3-2A15-4414-A13B-0974CE78FF46}"/>
    <cellStyle name="Style 23 2 2 2 13 3" xfId="19078" xr:uid="{D53BADF3-E302-4FA6-8A8C-75FA01294F88}"/>
    <cellStyle name="Style 23 2 2 2 13 4" xfId="21752" xr:uid="{64B657D6-E194-43C4-8A9A-D63A47CBF7B8}"/>
    <cellStyle name="Style 23 2 2 2 13 5" xfId="24575" xr:uid="{4744247A-FEC0-4B1B-8804-2F3717D56571}"/>
    <cellStyle name="Style 23 2 2 2 13 6" xfId="27143" xr:uid="{76552B4D-3C57-461E-8D01-129402AD37AF}"/>
    <cellStyle name="Style 23 2 2 2 13 7" xfId="29690" xr:uid="{FA72128D-3F77-4962-9107-7074DB6DA218}"/>
    <cellStyle name="Style 23 2 2 2 13 8" xfId="32204" xr:uid="{48345207-D9B8-469A-99BF-2E5C59D2621F}"/>
    <cellStyle name="Style 23 2 2 2 13 9" xfId="34604" xr:uid="{EC050600-7647-4BB1-A61F-95D4D06B1494}"/>
    <cellStyle name="Style 23 2 2 2 14" xfId="13294" xr:uid="{B3CD7203-9408-4097-9E68-A8B718AE8861}"/>
    <cellStyle name="Style 23 2 2 2 14 10" xfId="37018" xr:uid="{E6474229-6FA7-4A73-89CA-7E30625BE22F}"/>
    <cellStyle name="Style 23 2 2 2 14 11" xfId="39510" xr:uid="{ED8AED05-1BCB-46EB-A535-FA62A5560D41}"/>
    <cellStyle name="Style 23 2 2 2 14 12" xfId="42157" xr:uid="{6884D1A6-70E6-44B4-87CA-B3746C6B323E}"/>
    <cellStyle name="Style 23 2 2 2 14 2" xfId="16315" xr:uid="{C70F5AF2-C1B5-4607-9FD3-6787271CD7E1}"/>
    <cellStyle name="Style 23 2 2 2 14 3" xfId="19056" xr:uid="{9749E3B8-3078-43DC-99B7-C52E74052D69}"/>
    <cellStyle name="Style 23 2 2 2 14 4" xfId="21729" xr:uid="{B419FB29-2B36-4C1C-AD16-955297EB4983}"/>
    <cellStyle name="Style 23 2 2 2 14 5" xfId="24552" xr:uid="{049741B0-E63A-4001-8AE1-35BBB5F8EDBD}"/>
    <cellStyle name="Style 23 2 2 2 14 6" xfId="27120" xr:uid="{481FB7D9-B70D-4604-B9F5-E25741C33FFD}"/>
    <cellStyle name="Style 23 2 2 2 14 7" xfId="29667" xr:uid="{7F5BD168-3EEE-4F2E-9039-93702FB2F54E}"/>
    <cellStyle name="Style 23 2 2 2 14 8" xfId="32182" xr:uid="{A8EF9DE3-9FEA-4914-BDDD-47D2682D3DB3}"/>
    <cellStyle name="Style 23 2 2 2 14 9" xfId="34581" xr:uid="{BD645037-311E-4544-B80B-32E811D8C84B}"/>
    <cellStyle name="Style 23 2 2 2 15" xfId="13373" xr:uid="{E190BC6B-8642-4992-9E5C-E2FDB1CD0C41}"/>
    <cellStyle name="Style 23 2 2 2 15 10" xfId="37096" xr:uid="{0CE65B54-104C-427A-B9F0-A085E12C899D}"/>
    <cellStyle name="Style 23 2 2 2 15 11" xfId="39589" xr:uid="{58D07EB7-3309-4960-BB9C-4FC146AAB68C}"/>
    <cellStyle name="Style 23 2 2 2 15 12" xfId="42236" xr:uid="{A008D11B-5CA8-46FB-BBE6-B13EABAADCB4}"/>
    <cellStyle name="Style 23 2 2 2 15 2" xfId="16394" xr:uid="{7DACEE36-8D38-4E63-BEC6-11FB32B045A5}"/>
    <cellStyle name="Style 23 2 2 2 15 3" xfId="19134" xr:uid="{2BC64BA0-1F0B-4819-84AF-B222B329D94F}"/>
    <cellStyle name="Style 23 2 2 2 15 4" xfId="21808" xr:uid="{4B68C8DE-ED9F-4A49-A0A5-05AA88152C0F}"/>
    <cellStyle name="Style 23 2 2 2 15 5" xfId="24631" xr:uid="{B91E702E-F5B2-462B-80B9-44F13DB03AC8}"/>
    <cellStyle name="Style 23 2 2 2 15 6" xfId="27199" xr:uid="{36D5F75E-EC6C-441D-951E-98776E101A28}"/>
    <cellStyle name="Style 23 2 2 2 15 7" xfId="29746" xr:uid="{4FD724D9-16D6-47EF-8080-60BED3BDFBEE}"/>
    <cellStyle name="Style 23 2 2 2 15 8" xfId="32260" xr:uid="{E9407C0F-DC07-4054-9BC8-2BCA75F4D471}"/>
    <cellStyle name="Style 23 2 2 2 15 9" xfId="34660" xr:uid="{93294F57-7CB9-4B91-A0EB-ED1255A43362}"/>
    <cellStyle name="Style 23 2 2 2 16" xfId="13488" xr:uid="{3BBF2CA5-F041-420C-963B-62C4E3BC8D81}"/>
    <cellStyle name="Style 23 2 2 2 16 10" xfId="37211" xr:uid="{17A7DC12-4C17-4C21-B338-6B9329AB9A09}"/>
    <cellStyle name="Style 23 2 2 2 16 11" xfId="39704" xr:uid="{2B9972E2-F0B3-4355-8C8B-2F35CDD3C0EB}"/>
    <cellStyle name="Style 23 2 2 2 16 12" xfId="42351" xr:uid="{CB499C8B-6AFB-401A-999B-2E28A515A726}"/>
    <cellStyle name="Style 23 2 2 2 16 2" xfId="16509" xr:uid="{D95B87D3-32CA-4A30-A5B6-278F61824EF9}"/>
    <cellStyle name="Style 23 2 2 2 16 3" xfId="19249" xr:uid="{9461FAB4-30A0-4D71-A495-2323770806A3}"/>
    <cellStyle name="Style 23 2 2 2 16 4" xfId="21923" xr:uid="{67A0E1AB-5D08-441E-B171-B24CA2DF27FA}"/>
    <cellStyle name="Style 23 2 2 2 16 5" xfId="24746" xr:uid="{58BEBB7F-0DFD-4F75-B568-B2A7E8E70BE2}"/>
    <cellStyle name="Style 23 2 2 2 16 6" xfId="27314" xr:uid="{7AA75AFF-AC98-404C-BBF6-4F131B602DDE}"/>
    <cellStyle name="Style 23 2 2 2 16 7" xfId="29861" xr:uid="{24D0B5B0-99E0-40BD-A525-568B976B7ECB}"/>
    <cellStyle name="Style 23 2 2 2 16 8" xfId="32375" xr:uid="{D0CAEF6E-8FE2-4E46-AC1C-17F37548C55A}"/>
    <cellStyle name="Style 23 2 2 2 16 9" xfId="34775" xr:uid="{AEB27E01-3679-4C21-9910-2DEC8306EDF6}"/>
    <cellStyle name="Style 23 2 2 2 17" xfId="13450" xr:uid="{3DCB1C70-5B6E-48F4-A37F-16D863CAD83D}"/>
    <cellStyle name="Style 23 2 2 2 17 10" xfId="37173" xr:uid="{527CC264-8ED1-4A8D-9869-20F44E306B6C}"/>
    <cellStyle name="Style 23 2 2 2 17 11" xfId="39666" xr:uid="{72AB299B-A3C5-41CE-8A86-2E8FF05D23F7}"/>
    <cellStyle name="Style 23 2 2 2 17 12" xfId="42313" xr:uid="{608161C7-5F6E-474E-A2CE-858E97993693}"/>
    <cellStyle name="Style 23 2 2 2 17 2" xfId="16471" xr:uid="{62E201BE-7832-4B6D-A498-9D6C7B5E36FF}"/>
    <cellStyle name="Style 23 2 2 2 17 3" xfId="19211" xr:uid="{6F7E1842-5A3A-4BE8-AB26-D32CCBC8B85F}"/>
    <cellStyle name="Style 23 2 2 2 17 4" xfId="21885" xr:uid="{F434B20E-DC69-48D8-9065-83C56B6A4F32}"/>
    <cellStyle name="Style 23 2 2 2 17 5" xfId="24708" xr:uid="{999D0F7E-25C2-4BE2-9A52-906F03668A7C}"/>
    <cellStyle name="Style 23 2 2 2 17 6" xfId="27276" xr:uid="{A0D23DE0-136C-461A-B6C5-097AC1AF632D}"/>
    <cellStyle name="Style 23 2 2 2 17 7" xfId="29823" xr:uid="{E509C526-5745-456B-94B1-77ABD2094E9F}"/>
    <cellStyle name="Style 23 2 2 2 17 8" xfId="32337" xr:uid="{E189B521-6BD4-4C52-BE6C-2D9FECC06790}"/>
    <cellStyle name="Style 23 2 2 2 17 9" xfId="34737" xr:uid="{6825237A-E405-46B2-BCBB-BDFB97195D93}"/>
    <cellStyle name="Style 23 2 2 2 18" xfId="13501" xr:uid="{B1D66B51-C87D-4F1A-B23F-87A164663E86}"/>
    <cellStyle name="Style 23 2 2 2 18 10" xfId="37224" xr:uid="{6354E786-6813-495D-97FA-08470C10ED59}"/>
    <cellStyle name="Style 23 2 2 2 18 11" xfId="39717" xr:uid="{39B8908A-C73A-4780-AB41-9A7015839A84}"/>
    <cellStyle name="Style 23 2 2 2 18 12" xfId="42364" xr:uid="{35BCDF61-7E2B-405D-9757-284D72F0BAE7}"/>
    <cellStyle name="Style 23 2 2 2 18 2" xfId="16522" xr:uid="{C51C6E6C-79A9-4763-8886-91CFB183A154}"/>
    <cellStyle name="Style 23 2 2 2 18 3" xfId="19262" xr:uid="{623A763E-BC6F-473F-9C24-6DFD4687A0CD}"/>
    <cellStyle name="Style 23 2 2 2 18 4" xfId="21936" xr:uid="{11CDD46D-6CE5-40B2-9EEB-0FFB3254CF3F}"/>
    <cellStyle name="Style 23 2 2 2 18 5" xfId="24759" xr:uid="{BA7296DC-4DDC-49B5-9D2E-37F3CF400D2C}"/>
    <cellStyle name="Style 23 2 2 2 18 6" xfId="27327" xr:uid="{E54E5B41-6B92-4125-AEA3-B9CD1AB34B4A}"/>
    <cellStyle name="Style 23 2 2 2 18 7" xfId="29874" xr:uid="{987F9D8E-9018-4E27-BD57-788C5B21A2DB}"/>
    <cellStyle name="Style 23 2 2 2 18 8" xfId="32388" xr:uid="{5C80A621-87F0-4F49-BBCB-52FFCC7DCF80}"/>
    <cellStyle name="Style 23 2 2 2 18 9" xfId="34788" xr:uid="{8223BBC7-C57A-45C5-87D2-9BFFC315DA90}"/>
    <cellStyle name="Style 23 2 2 2 19" xfId="13519" xr:uid="{8C26FC3E-8BED-4BE9-932E-760C0D2DA5BA}"/>
    <cellStyle name="Style 23 2 2 2 19 10" xfId="37242" xr:uid="{947E6E8B-2F40-4E3E-B67C-A1B3C684424D}"/>
    <cellStyle name="Style 23 2 2 2 19 11" xfId="39735" xr:uid="{DC98DF25-31F9-495B-B3CD-65EAD9D83002}"/>
    <cellStyle name="Style 23 2 2 2 19 12" xfId="42382" xr:uid="{596A1D6F-33E0-4F53-8751-FE3D0E737F71}"/>
    <cellStyle name="Style 23 2 2 2 19 2" xfId="16540" xr:uid="{5EAAF8A6-E580-40FE-9722-3CA79BF960FF}"/>
    <cellStyle name="Style 23 2 2 2 19 3" xfId="19280" xr:uid="{C584B840-8A6C-4812-A28A-85140A11A205}"/>
    <cellStyle name="Style 23 2 2 2 19 4" xfId="21954" xr:uid="{36F9A11F-D14E-45A5-91F0-D915858EA8DC}"/>
    <cellStyle name="Style 23 2 2 2 19 5" xfId="24777" xr:uid="{C45116DF-1DB3-42FB-9364-5F3FCA441D62}"/>
    <cellStyle name="Style 23 2 2 2 19 6" xfId="27345" xr:uid="{67EB3E6C-19EA-43D8-9292-856EBF9D4AE2}"/>
    <cellStyle name="Style 23 2 2 2 19 7" xfId="29892" xr:uid="{C1F5AEEE-D1F2-4F9C-92BB-88EFF16ACCCE}"/>
    <cellStyle name="Style 23 2 2 2 19 8" xfId="32406" xr:uid="{0FEF8BFD-11E9-404B-A126-16E41E9EF6E8}"/>
    <cellStyle name="Style 23 2 2 2 19 9" xfId="34806" xr:uid="{6459A6AC-DE4C-49E0-98FE-09603F1645F6}"/>
    <cellStyle name="Style 23 2 2 2 2" xfId="11238" xr:uid="{2B1EF8C8-1368-4D6F-B6FD-C11FD46AD17E}"/>
    <cellStyle name="Style 23 2 2 2 2 2" xfId="14310" xr:uid="{E346F70D-74BB-449F-9218-1C9455709FC9}"/>
    <cellStyle name="Style 23 2 2 2 2 3" xfId="10409" xr:uid="{47D49B04-0F36-4572-B614-7D4C12722CC7}"/>
    <cellStyle name="Style 23 2 2 2 2 4" xfId="9862" xr:uid="{8F9B5FF0-66E8-4139-A0B7-9A6CAB0ECAA4}"/>
    <cellStyle name="Style 23 2 2 2 2 5" xfId="18917" xr:uid="{1582EDA2-8AE9-4A18-B1F5-007695C89F60}"/>
    <cellStyle name="Style 23 2 2 2 2 6" xfId="15582" xr:uid="{72A8CB2B-3568-4DBE-8C05-310090A1CCC0}"/>
    <cellStyle name="Style 23 2 2 2 2 7" xfId="10870" xr:uid="{383EA8F6-C48E-4622-B138-D7B0748BAFF3}"/>
    <cellStyle name="Style 23 2 2 2 2 8" xfId="25956" xr:uid="{EF589AFB-8A58-4659-B226-713F3339756D}"/>
    <cellStyle name="Style 23 2 2 2 20" xfId="13547" xr:uid="{BC90B02F-9F52-4405-BAAF-EB52EFB9C834}"/>
    <cellStyle name="Style 23 2 2 2 20 10" xfId="37270" xr:uid="{DDB2C81D-1726-4877-98C4-2684B295EFD0}"/>
    <cellStyle name="Style 23 2 2 2 20 11" xfId="39763" xr:uid="{76B31A6F-05D9-4572-A4A9-E0DAC206B84E}"/>
    <cellStyle name="Style 23 2 2 2 20 12" xfId="42410" xr:uid="{5371BAA0-0208-4354-8838-7EBCB08DB25A}"/>
    <cellStyle name="Style 23 2 2 2 20 2" xfId="16568" xr:uid="{8C64E45F-0C0C-4B9A-BA30-1896579DB36F}"/>
    <cellStyle name="Style 23 2 2 2 20 3" xfId="19308" xr:uid="{8058FE97-9FB6-473B-8A9A-52D26EF7F7DF}"/>
    <cellStyle name="Style 23 2 2 2 20 4" xfId="21982" xr:uid="{9C7000CF-30C5-4720-9C34-37CDBE3937B6}"/>
    <cellStyle name="Style 23 2 2 2 20 5" xfId="24805" xr:uid="{4BB3F4C3-44CB-4B74-B8FC-DD6E9BC60B49}"/>
    <cellStyle name="Style 23 2 2 2 20 6" xfId="27373" xr:uid="{D17315B9-1053-410C-982C-A082DCC34866}"/>
    <cellStyle name="Style 23 2 2 2 20 7" xfId="29920" xr:uid="{BD5FD8AC-68EC-4D75-B42A-15907DA1DC54}"/>
    <cellStyle name="Style 23 2 2 2 20 8" xfId="32434" xr:uid="{E4715481-4F79-4E86-8909-66228CEF9DDA}"/>
    <cellStyle name="Style 23 2 2 2 20 9" xfId="34834" xr:uid="{5C604C83-DE64-4029-BBAE-D103D6B63F98}"/>
    <cellStyle name="Style 23 2 2 2 21" xfId="13598" xr:uid="{0C086C8A-2E24-456A-882F-74A7B934055D}"/>
    <cellStyle name="Style 23 2 2 2 21 10" xfId="37321" xr:uid="{E4E819DD-FB7E-4A91-8792-6AF804B0B5ED}"/>
    <cellStyle name="Style 23 2 2 2 21 11" xfId="39814" xr:uid="{5857BFD2-63C5-4A3C-8204-777AE6543DAB}"/>
    <cellStyle name="Style 23 2 2 2 21 12" xfId="42461" xr:uid="{0527742D-E0ED-475A-A437-7419D629472D}"/>
    <cellStyle name="Style 23 2 2 2 21 2" xfId="16619" xr:uid="{344C99B1-86CB-4CE8-A712-3106075642B3}"/>
    <cellStyle name="Style 23 2 2 2 21 3" xfId="19359" xr:uid="{E5EFC0C3-283A-4984-8208-D829E6C197DA}"/>
    <cellStyle name="Style 23 2 2 2 21 4" xfId="22033" xr:uid="{403672C2-616C-4701-A7CB-39F688C55BC4}"/>
    <cellStyle name="Style 23 2 2 2 21 5" xfId="24856" xr:uid="{5D96EE67-DB87-4A99-8580-69AEAE2373F7}"/>
    <cellStyle name="Style 23 2 2 2 21 6" xfId="27424" xr:uid="{50428D6E-82E7-4C10-83E7-933EAFD3192F}"/>
    <cellStyle name="Style 23 2 2 2 21 7" xfId="29971" xr:uid="{2A6B6174-0E68-4753-B6D7-30A0EA47BBDB}"/>
    <cellStyle name="Style 23 2 2 2 21 8" xfId="32485" xr:uid="{58422105-3562-476D-BD3E-8E5A66685222}"/>
    <cellStyle name="Style 23 2 2 2 21 9" xfId="34885" xr:uid="{62618D02-A2F8-4D5A-AF20-5F7548EE221D}"/>
    <cellStyle name="Style 23 2 2 2 22" xfId="13724" xr:uid="{9755ADC7-FAC4-4002-B716-A5CBE6BF396B}"/>
    <cellStyle name="Style 23 2 2 2 22 10" xfId="37447" xr:uid="{A14EF7E0-61F7-4658-8091-63140F14C221}"/>
    <cellStyle name="Style 23 2 2 2 22 11" xfId="39940" xr:uid="{6913AD37-2D64-470E-BDBB-259DE48D6F9A}"/>
    <cellStyle name="Style 23 2 2 2 22 12" xfId="42587" xr:uid="{2820079B-B41D-47E9-BB77-29E9F97BD69F}"/>
    <cellStyle name="Style 23 2 2 2 22 2" xfId="16745" xr:uid="{9714AE13-0731-4A38-94EC-94E50741946F}"/>
    <cellStyle name="Style 23 2 2 2 22 3" xfId="19485" xr:uid="{2A8943F1-20F5-4E6B-9E96-0CF15C823BF5}"/>
    <cellStyle name="Style 23 2 2 2 22 4" xfId="22159" xr:uid="{4DDCCD97-64B2-4643-A053-0AE57794F93A}"/>
    <cellStyle name="Style 23 2 2 2 22 5" xfId="24982" xr:uid="{DC2EF975-D59A-4BE1-A61E-5C38DBC4C696}"/>
    <cellStyle name="Style 23 2 2 2 22 6" xfId="27550" xr:uid="{0CBABBE9-75B9-4911-8CD4-93FD49DE25D0}"/>
    <cellStyle name="Style 23 2 2 2 22 7" xfId="30097" xr:uid="{CCA3AD7E-C638-410B-9059-5D741F6E02EC}"/>
    <cellStyle name="Style 23 2 2 2 22 8" xfId="32611" xr:uid="{BE46F30A-9AD6-4A51-BFBB-185700B16678}"/>
    <cellStyle name="Style 23 2 2 2 22 9" xfId="35011" xr:uid="{3147A4E0-11F1-426B-B165-CCFA2154E62C}"/>
    <cellStyle name="Style 23 2 2 2 23" xfId="13785" xr:uid="{E7DB502B-34B4-43DB-8B6A-8882E46E81CB}"/>
    <cellStyle name="Style 23 2 2 2 23 10" xfId="37508" xr:uid="{E14A04C4-DE2C-4226-B53B-7C4EF3CF323F}"/>
    <cellStyle name="Style 23 2 2 2 23 11" xfId="40001" xr:uid="{4DEA23AF-1DA4-468A-A11D-0D626ED784A7}"/>
    <cellStyle name="Style 23 2 2 2 23 12" xfId="42648" xr:uid="{7B890906-2F68-4EAE-8A41-FB5A7AACD3C9}"/>
    <cellStyle name="Style 23 2 2 2 23 2" xfId="16806" xr:uid="{9C4B6BFD-7C89-4EDB-9862-9E606ADE6B28}"/>
    <cellStyle name="Style 23 2 2 2 23 3" xfId="19546" xr:uid="{1769FA2F-02EB-42F0-9C22-5910F609D1BE}"/>
    <cellStyle name="Style 23 2 2 2 23 4" xfId="22220" xr:uid="{D19159F8-0CE5-4015-BC92-EB2DCEA2FD25}"/>
    <cellStyle name="Style 23 2 2 2 23 5" xfId="25043" xr:uid="{5A3C9575-D9F2-47FD-B0C4-2E7DE8A872D8}"/>
    <cellStyle name="Style 23 2 2 2 23 6" xfId="27611" xr:uid="{600416E5-0BBA-4999-89E6-7C9A423905C2}"/>
    <cellStyle name="Style 23 2 2 2 23 7" xfId="30158" xr:uid="{E25E564A-B0B7-4582-80A0-89C556FE0F59}"/>
    <cellStyle name="Style 23 2 2 2 23 8" xfId="32672" xr:uid="{2141B41E-EBBE-47CA-8AC0-0D9156719632}"/>
    <cellStyle name="Style 23 2 2 2 23 9" xfId="35072" xr:uid="{2ED3F656-7A02-4B6D-B2A0-759D80BCA5EC}"/>
    <cellStyle name="Style 23 2 2 2 24" xfId="13831" xr:uid="{202B153A-F8ED-4FA6-9933-DCC91F03CD33}"/>
    <cellStyle name="Style 23 2 2 2 24 10" xfId="37554" xr:uid="{C87F99FB-F053-4E2B-B995-811E64A0178C}"/>
    <cellStyle name="Style 23 2 2 2 24 11" xfId="40047" xr:uid="{698C6336-D6C4-4F3E-A752-2EFB56A04813}"/>
    <cellStyle name="Style 23 2 2 2 24 12" xfId="42694" xr:uid="{557D815B-F7B8-4E91-9200-2733EE585616}"/>
    <cellStyle name="Style 23 2 2 2 24 2" xfId="16852" xr:uid="{C5F9FFEF-591C-497E-B96B-E08A68118E1B}"/>
    <cellStyle name="Style 23 2 2 2 24 3" xfId="19592" xr:uid="{1A415968-882B-4E7B-9904-1E7D19AFFDE6}"/>
    <cellStyle name="Style 23 2 2 2 24 4" xfId="22266" xr:uid="{6CD478F8-5F79-4675-AA01-6277686DA879}"/>
    <cellStyle name="Style 23 2 2 2 24 5" xfId="25089" xr:uid="{B850F59C-BF78-4E51-B879-9246029718E2}"/>
    <cellStyle name="Style 23 2 2 2 24 6" xfId="27657" xr:uid="{AFE5BA52-5F62-4110-A216-40E22605DA7F}"/>
    <cellStyle name="Style 23 2 2 2 24 7" xfId="30204" xr:uid="{FF7BF0FD-996E-41FB-828F-C9ABC5206E96}"/>
    <cellStyle name="Style 23 2 2 2 24 8" xfId="32718" xr:uid="{D61156D9-7601-4F9F-8CC8-26E20D865DCC}"/>
    <cellStyle name="Style 23 2 2 2 24 9" xfId="35118" xr:uid="{B106989D-FDAC-416E-95D7-D231D5FB218E}"/>
    <cellStyle name="Style 23 2 2 2 25" xfId="13836" xr:uid="{4A2D610A-AB02-4DF0-B11B-A5C623652338}"/>
    <cellStyle name="Style 23 2 2 2 25 10" xfId="37559" xr:uid="{8ABDCC4D-D23B-4163-A8DD-48DDE58A47B6}"/>
    <cellStyle name="Style 23 2 2 2 25 11" xfId="40052" xr:uid="{3451009E-6CE9-4FC2-AFDC-5A4DB91A2883}"/>
    <cellStyle name="Style 23 2 2 2 25 12" xfId="42699" xr:uid="{927C8838-9888-4831-9B9A-D578A2C66FD8}"/>
    <cellStyle name="Style 23 2 2 2 25 2" xfId="16857" xr:uid="{1DC4CB0D-3880-455B-A2FD-2EF6C0A05220}"/>
    <cellStyle name="Style 23 2 2 2 25 3" xfId="19597" xr:uid="{F279C540-4433-4CE9-8241-8621CBCF7A5A}"/>
    <cellStyle name="Style 23 2 2 2 25 4" xfId="22271" xr:uid="{F04A3CB8-D87E-4D17-95D1-CBEF7B641B6C}"/>
    <cellStyle name="Style 23 2 2 2 25 5" xfId="25094" xr:uid="{FDFB7044-2389-40C8-949C-AB87996A3994}"/>
    <cellStyle name="Style 23 2 2 2 25 6" xfId="27662" xr:uid="{7C750C2B-D673-4162-8352-E245AE6020A5}"/>
    <cellStyle name="Style 23 2 2 2 25 7" xfId="30209" xr:uid="{D095368F-97EC-4E40-B20B-D7D230259275}"/>
    <cellStyle name="Style 23 2 2 2 25 8" xfId="32723" xr:uid="{99FF34E5-DFDF-47F2-99C8-EB37532E0BFB}"/>
    <cellStyle name="Style 23 2 2 2 25 9" xfId="35123" xr:uid="{FCDFCED1-97F5-4B28-971B-76579FF134FC}"/>
    <cellStyle name="Style 23 2 2 2 26" xfId="13848" xr:uid="{E9853D52-69AD-46B5-BF51-D6BDF538ED48}"/>
    <cellStyle name="Style 23 2 2 2 26 10" xfId="37571" xr:uid="{334A373E-D93D-4603-9BED-9BE9018CB415}"/>
    <cellStyle name="Style 23 2 2 2 26 11" xfId="40064" xr:uid="{2BF33986-5FC8-4150-A972-0AD2B799DC80}"/>
    <cellStyle name="Style 23 2 2 2 26 12" xfId="42711" xr:uid="{A2D912CB-39A2-4DEE-8D94-977D63EE7D48}"/>
    <cellStyle name="Style 23 2 2 2 26 2" xfId="16869" xr:uid="{5D59277D-1364-49E8-98DD-E4DE1BA9D7B1}"/>
    <cellStyle name="Style 23 2 2 2 26 3" xfId="19609" xr:uid="{38111E17-CAAB-4F64-8796-D0B0FBB18724}"/>
    <cellStyle name="Style 23 2 2 2 26 4" xfId="22283" xr:uid="{9DDCEA62-1A79-4E89-8937-E9B5EE8A64B3}"/>
    <cellStyle name="Style 23 2 2 2 26 5" xfId="25106" xr:uid="{3D611D18-7DCC-4528-8AF7-29533701860A}"/>
    <cellStyle name="Style 23 2 2 2 26 6" xfId="27674" xr:uid="{2DE4078F-CD15-414D-B3C8-3AB938D8582C}"/>
    <cellStyle name="Style 23 2 2 2 26 7" xfId="30221" xr:uid="{10AD5619-34EA-42D5-BDBA-0F3E9CCC5BF2}"/>
    <cellStyle name="Style 23 2 2 2 26 8" xfId="32735" xr:uid="{019D0DAB-A3C5-4751-86AB-8BC3224E1C3F}"/>
    <cellStyle name="Style 23 2 2 2 26 9" xfId="35135" xr:uid="{CB5D8309-1FFB-433A-B637-C942E59B41F1}"/>
    <cellStyle name="Style 23 2 2 2 27" xfId="13891" xr:uid="{02182F4A-8E8D-461D-9AB2-717331175E4D}"/>
    <cellStyle name="Style 23 2 2 2 27 10" xfId="37614" xr:uid="{F2BFFB7D-18E5-44C0-918A-7A1DD205F897}"/>
    <cellStyle name="Style 23 2 2 2 27 11" xfId="40107" xr:uid="{A42ADAEE-5706-460A-95D0-7EE2C1DF7125}"/>
    <cellStyle name="Style 23 2 2 2 27 12" xfId="42754" xr:uid="{A04CBA6C-0856-4558-9FEC-902CFAFA1A3A}"/>
    <cellStyle name="Style 23 2 2 2 27 2" xfId="16912" xr:uid="{3A4BE111-CC74-4EA5-9D29-4B8CB4E9BB52}"/>
    <cellStyle name="Style 23 2 2 2 27 3" xfId="19652" xr:uid="{D40B3958-CC93-46B1-B2BE-72C17AE6C755}"/>
    <cellStyle name="Style 23 2 2 2 27 4" xfId="22326" xr:uid="{0289CD7E-DB28-427D-BB7F-C0073280551D}"/>
    <cellStyle name="Style 23 2 2 2 27 5" xfId="25149" xr:uid="{A25A37D0-156D-4C1D-81F8-2B98928E85A1}"/>
    <cellStyle name="Style 23 2 2 2 27 6" xfId="27717" xr:uid="{CC7235F5-017F-4A4B-9A06-3C0222A25F6D}"/>
    <cellStyle name="Style 23 2 2 2 27 7" xfId="30264" xr:uid="{6650AB5A-D9CD-4041-8C00-A00219E61CFA}"/>
    <cellStyle name="Style 23 2 2 2 27 8" xfId="32778" xr:uid="{1E31295B-84C7-4229-983F-E14E8941AB30}"/>
    <cellStyle name="Style 23 2 2 2 27 9" xfId="35178" xr:uid="{2F2DC8B6-D012-4227-9EC8-7416543CFC48}"/>
    <cellStyle name="Style 23 2 2 2 28" xfId="13925" xr:uid="{728187C2-58C1-41D6-81A8-9BC683ACE68B}"/>
    <cellStyle name="Style 23 2 2 2 28 10" xfId="37648" xr:uid="{C2B7D39A-8AB9-4A22-91D3-D7C4332BE157}"/>
    <cellStyle name="Style 23 2 2 2 28 11" xfId="40141" xr:uid="{4855559F-0AD5-42FE-9E81-4DC751B33666}"/>
    <cellStyle name="Style 23 2 2 2 28 12" xfId="42788" xr:uid="{F4F75CD0-A43F-4F58-A449-85D7375B079F}"/>
    <cellStyle name="Style 23 2 2 2 28 2" xfId="16946" xr:uid="{F79F6726-ED2F-4BE1-B6F2-48E80A52EC7E}"/>
    <cellStyle name="Style 23 2 2 2 28 3" xfId="19686" xr:uid="{4FAEC6E0-6B9D-4BB2-967F-BADDBA79068A}"/>
    <cellStyle name="Style 23 2 2 2 28 4" xfId="22360" xr:uid="{3A1AC181-97A3-4972-9BDD-EF853EFB3B16}"/>
    <cellStyle name="Style 23 2 2 2 28 5" xfId="25183" xr:uid="{5FA41678-DAF6-4758-A2E7-45BB9AE6A8CF}"/>
    <cellStyle name="Style 23 2 2 2 28 6" xfId="27751" xr:uid="{7690BD85-7C74-4D25-AF33-FEE7FDD01592}"/>
    <cellStyle name="Style 23 2 2 2 28 7" xfId="30298" xr:uid="{AF77CC61-A6F2-4FC9-879B-D11452921003}"/>
    <cellStyle name="Style 23 2 2 2 28 8" xfId="32812" xr:uid="{A3BD5E7C-2ED6-432A-B6C0-4F011CE3F0CB}"/>
    <cellStyle name="Style 23 2 2 2 28 9" xfId="35212" xr:uid="{AD9DBBA7-32DF-4513-811A-7DCC20BB858B}"/>
    <cellStyle name="Style 23 2 2 2 29" xfId="13957" xr:uid="{3529825E-8685-4B25-B9F3-0EF455362E7E}"/>
    <cellStyle name="Style 23 2 2 2 29 10" xfId="37680" xr:uid="{0407D35B-8C38-4EEA-9C38-569E20F22F8C}"/>
    <cellStyle name="Style 23 2 2 2 29 11" xfId="40173" xr:uid="{04E01481-4C6E-497A-A6EB-4D9CBD066D37}"/>
    <cellStyle name="Style 23 2 2 2 29 12" xfId="42820" xr:uid="{66CD309D-FFF0-444E-9004-C0EDE67C63C8}"/>
    <cellStyle name="Style 23 2 2 2 29 2" xfId="16978" xr:uid="{D46BB9E8-A3B0-45EF-ABCE-5742F04C362C}"/>
    <cellStyle name="Style 23 2 2 2 29 3" xfId="19718" xr:uid="{86C22200-72FE-4575-8123-2A75CC17140D}"/>
    <cellStyle name="Style 23 2 2 2 29 4" xfId="22392" xr:uid="{144A06F9-F42F-4892-9F53-400642A67440}"/>
    <cellStyle name="Style 23 2 2 2 29 5" xfId="25215" xr:uid="{4DAB84EB-0C81-4610-B308-5BA0E9420404}"/>
    <cellStyle name="Style 23 2 2 2 29 6" xfId="27783" xr:uid="{FBFA3A02-C743-41E3-802C-134F82F6991D}"/>
    <cellStyle name="Style 23 2 2 2 29 7" xfId="30330" xr:uid="{5D77EA1A-BFDE-40A2-88FD-7BAA30520075}"/>
    <cellStyle name="Style 23 2 2 2 29 8" xfId="32844" xr:uid="{D24D0519-A076-4D5E-B4AD-FB43662D32F7}"/>
    <cellStyle name="Style 23 2 2 2 29 9" xfId="35244" xr:uid="{3FCB0584-9DB2-4758-837D-82E140B23BDF}"/>
    <cellStyle name="Style 23 2 2 2 3" xfId="11745" xr:uid="{DB9A98F2-25DD-43DF-AB98-25F6A3A44BD5}"/>
    <cellStyle name="Style 23 2 2 2 3 2" xfId="14798" xr:uid="{39B782CE-17B2-4BB6-A1A7-77C31C1727E7}"/>
    <cellStyle name="Style 23 2 2 2 3 3" xfId="17572" xr:uid="{226C8B52-45A1-4F65-84ED-0CF1F850132A}"/>
    <cellStyle name="Style 23 2 2 2 3 4" xfId="20195" xr:uid="{8F825D23-756F-4335-9C85-61B81D92929B}"/>
    <cellStyle name="Style 23 2 2 2 3 5" xfId="25613" xr:uid="{E1CCA07F-B7EB-4268-9D79-D4B82B1ABDD2}"/>
    <cellStyle name="Style 23 2 2 2 3 6" xfId="30889" xr:uid="{A766C911-C42C-4E37-AE4C-88A1C7B74ECF}"/>
    <cellStyle name="Style 23 2 2 2 3 7" xfId="33288" xr:uid="{AF51A825-E222-4E69-97E7-C9B4C489AC1B}"/>
    <cellStyle name="Style 23 2 2 2 3 8" xfId="40717" xr:uid="{19D7EFCB-FEEA-4E38-B561-0F999B7C67B5}"/>
    <cellStyle name="Style 23 2 2 2 30" xfId="13968" xr:uid="{7C83E2CE-51C7-46A5-A08A-FCAC08417818}"/>
    <cellStyle name="Style 23 2 2 2 30 10" xfId="37691" xr:uid="{04BA574D-957A-4E53-91C7-A4D9489763A2}"/>
    <cellStyle name="Style 23 2 2 2 30 11" xfId="40184" xr:uid="{930A6D74-6CC8-4225-94FA-97FAE01A3E8D}"/>
    <cellStyle name="Style 23 2 2 2 30 12" xfId="42831" xr:uid="{54153A01-DE90-4304-B61C-5B8D98C334F7}"/>
    <cellStyle name="Style 23 2 2 2 30 2" xfId="16989" xr:uid="{0B7709BE-9245-4180-B1F8-E16C9B0E85E7}"/>
    <cellStyle name="Style 23 2 2 2 30 3" xfId="19729" xr:uid="{3F943BF3-C376-49B3-834C-3D947C048935}"/>
    <cellStyle name="Style 23 2 2 2 30 4" xfId="22403" xr:uid="{00E89320-9021-46F6-84BE-33758888AD63}"/>
    <cellStyle name="Style 23 2 2 2 30 5" xfId="25226" xr:uid="{7E6B041D-1620-46EB-90AE-1B90FABBA931}"/>
    <cellStyle name="Style 23 2 2 2 30 6" xfId="27794" xr:uid="{8B9CC339-507F-4F17-A3DE-48C4F4C6B301}"/>
    <cellStyle name="Style 23 2 2 2 30 7" xfId="30341" xr:uid="{28B67654-8E86-42CF-A220-4E65E31138A5}"/>
    <cellStyle name="Style 23 2 2 2 30 8" xfId="32855" xr:uid="{B5084BBD-47B5-463F-82C7-741C1B779532}"/>
    <cellStyle name="Style 23 2 2 2 30 9" xfId="35255" xr:uid="{AFC14276-D927-432A-9A7E-AE32E1BFFF6B}"/>
    <cellStyle name="Style 23 2 2 2 31" xfId="14023" xr:uid="{DC679DA8-85E4-4CEC-BAF9-BE61D00DD254}"/>
    <cellStyle name="Style 23 2 2 2 31 10" xfId="37746" xr:uid="{13AAB98A-B319-47E2-A348-703359D874D8}"/>
    <cellStyle name="Style 23 2 2 2 31 11" xfId="40239" xr:uid="{18E0739B-05D1-4B9B-B88D-83041A5D4CE2}"/>
    <cellStyle name="Style 23 2 2 2 31 12" xfId="42886" xr:uid="{B5E4020D-1476-47E1-84F9-242CCD74EB81}"/>
    <cellStyle name="Style 23 2 2 2 31 2" xfId="17044" xr:uid="{D7DDFC01-6F45-4BB0-942D-84E2B574E10F}"/>
    <cellStyle name="Style 23 2 2 2 31 3" xfId="19784" xr:uid="{F20C1A43-30EE-43BF-A144-236274C90547}"/>
    <cellStyle name="Style 23 2 2 2 31 4" xfId="22458" xr:uid="{821D8FEB-A19D-4804-8A1C-BCD9FAE50C95}"/>
    <cellStyle name="Style 23 2 2 2 31 5" xfId="25281" xr:uid="{991667DE-1B32-4432-BDC2-8979AFC0D9B4}"/>
    <cellStyle name="Style 23 2 2 2 31 6" xfId="27849" xr:uid="{3E2B9A8A-77A5-4DB9-8103-B95F628935AE}"/>
    <cellStyle name="Style 23 2 2 2 31 7" xfId="30396" xr:uid="{6E6079DB-DF87-4720-A7AB-6C95A5D2D3C9}"/>
    <cellStyle name="Style 23 2 2 2 31 8" xfId="32910" xr:uid="{C9FA8131-FCEC-4539-B175-04BC87F80949}"/>
    <cellStyle name="Style 23 2 2 2 31 9" xfId="35310" xr:uid="{1A24584A-4A56-4A3D-BBA9-0A118E9B4FCA}"/>
    <cellStyle name="Style 23 2 2 2 32" xfId="14052" xr:uid="{375E4BC7-9AF8-461D-84C3-5530B5A51E56}"/>
    <cellStyle name="Style 23 2 2 2 32 10" xfId="37775" xr:uid="{E95793C4-45B4-4DAD-9DE6-FD6823B91CF7}"/>
    <cellStyle name="Style 23 2 2 2 32 11" xfId="40268" xr:uid="{BEC56873-E5FB-49F4-9021-29C60BC2C75D}"/>
    <cellStyle name="Style 23 2 2 2 32 12" xfId="42915" xr:uid="{BF51F05B-7830-4DB4-B06D-BFE2693E65B8}"/>
    <cellStyle name="Style 23 2 2 2 32 2" xfId="17073" xr:uid="{59696F67-D241-493C-983E-D65453A2D318}"/>
    <cellStyle name="Style 23 2 2 2 32 3" xfId="19813" xr:uid="{1EDDEA44-51A1-42EA-8B55-F73957712C45}"/>
    <cellStyle name="Style 23 2 2 2 32 4" xfId="22487" xr:uid="{35BC74D8-D682-44C5-B359-CF9E6F444FE3}"/>
    <cellStyle name="Style 23 2 2 2 32 5" xfId="25310" xr:uid="{3D7FBB54-1BAC-4292-A37E-11E31F1E229B}"/>
    <cellStyle name="Style 23 2 2 2 32 6" xfId="27878" xr:uid="{E001A613-A570-498F-B6D4-DCEBAC7709FC}"/>
    <cellStyle name="Style 23 2 2 2 32 7" xfId="30425" xr:uid="{30288738-93E1-4DB1-8EB5-F5FEF8887755}"/>
    <cellStyle name="Style 23 2 2 2 32 8" xfId="32939" xr:uid="{F5824CB1-F1DB-41E2-B7AD-CC3C439D6B2C}"/>
    <cellStyle name="Style 23 2 2 2 32 9" xfId="35339" xr:uid="{E3BAC7D3-C405-4B3C-86BA-60E65572EDC2}"/>
    <cellStyle name="Style 23 2 2 2 33" xfId="14056" xr:uid="{EF3E5A0C-602E-4C34-A733-9EB2B481E50D}"/>
    <cellStyle name="Style 23 2 2 2 33 10" xfId="37779" xr:uid="{F21036F6-56D7-4A6E-A2DA-49C8EA82F6FF}"/>
    <cellStyle name="Style 23 2 2 2 33 11" xfId="40272" xr:uid="{CD44064F-3595-4B7E-9C03-DAAF6DBD386C}"/>
    <cellStyle name="Style 23 2 2 2 33 12" xfId="42919" xr:uid="{662D5984-1E9E-4B86-8468-0BCDBC8546BE}"/>
    <cellStyle name="Style 23 2 2 2 33 2" xfId="17077" xr:uid="{75F27F05-2716-4BAA-954C-A2D35210C987}"/>
    <cellStyle name="Style 23 2 2 2 33 3" xfId="19817" xr:uid="{C14FA8DF-4DF9-48C0-9F56-60DAF7CE76EF}"/>
    <cellStyle name="Style 23 2 2 2 33 4" xfId="22491" xr:uid="{53A8B47B-BF88-4BD7-9CC4-9FFFA5929F59}"/>
    <cellStyle name="Style 23 2 2 2 33 5" xfId="25314" xr:uid="{C1F79737-097D-40FD-BA77-83AE70F983CA}"/>
    <cellStyle name="Style 23 2 2 2 33 6" xfId="27882" xr:uid="{32342445-D935-4D4F-8A42-4ADD77865525}"/>
    <cellStyle name="Style 23 2 2 2 33 7" xfId="30429" xr:uid="{527105D8-7E76-4F21-B53A-24F1F5939638}"/>
    <cellStyle name="Style 23 2 2 2 33 8" xfId="32943" xr:uid="{837616C5-6CC3-4F08-81E2-97A0D667B56D}"/>
    <cellStyle name="Style 23 2 2 2 33 9" xfId="35343" xr:uid="{59A175C6-D539-4EDF-8929-E5C8DAD41DA6}"/>
    <cellStyle name="Style 23 2 2 2 34" xfId="14093" xr:uid="{15BA32A4-C296-4C19-89BB-A15179DBB267}"/>
    <cellStyle name="Style 23 2 2 2 34 10" xfId="37816" xr:uid="{673843DD-AF9D-45BF-9E77-BC3406F37294}"/>
    <cellStyle name="Style 23 2 2 2 34 11" xfId="40309" xr:uid="{CF05AB46-0790-4A36-8D6F-C5FCCDF0024D}"/>
    <cellStyle name="Style 23 2 2 2 34 12" xfId="42956" xr:uid="{056D52EB-7137-43B2-B2A2-43E18639C204}"/>
    <cellStyle name="Style 23 2 2 2 34 2" xfId="17114" xr:uid="{0092A93C-A045-4478-8618-DB0C3CD77C7C}"/>
    <cellStyle name="Style 23 2 2 2 34 3" xfId="19854" xr:uid="{65F41B3A-C731-42AC-9408-89BD30AAFDDF}"/>
    <cellStyle name="Style 23 2 2 2 34 4" xfId="22528" xr:uid="{A3D3E238-64CA-47DE-8D5B-68498DF2B580}"/>
    <cellStyle name="Style 23 2 2 2 34 5" xfId="25351" xr:uid="{C4EF4EE8-09A5-4002-8C87-E216186E86C1}"/>
    <cellStyle name="Style 23 2 2 2 34 6" xfId="27919" xr:uid="{C6CC2518-F6C1-4CAD-A309-AC2E42D4A434}"/>
    <cellStyle name="Style 23 2 2 2 34 7" xfId="30466" xr:uid="{FA27EFF7-B2E7-4135-A3D3-9AAC836C025F}"/>
    <cellStyle name="Style 23 2 2 2 34 8" xfId="32980" xr:uid="{9F571FCD-C5D7-4305-A751-92E5D931910C}"/>
    <cellStyle name="Style 23 2 2 2 34 9" xfId="35380" xr:uid="{5DF87098-119C-4059-9178-BDB3DFB7A36E}"/>
    <cellStyle name="Style 23 2 2 2 35" xfId="14218" xr:uid="{27A3C2EC-0514-4B95-BDB2-392359C9DF3B}"/>
    <cellStyle name="Style 23 2 2 2 35 10" xfId="37941" xr:uid="{7A9E1672-B5A3-4899-AC38-C8F44E37ADA0}"/>
    <cellStyle name="Style 23 2 2 2 35 11" xfId="40434" xr:uid="{FCEAC246-5077-4488-9B0D-302717EBD840}"/>
    <cellStyle name="Style 23 2 2 2 35 12" xfId="43081" xr:uid="{A74210BB-8879-45B6-818C-1FA2267B05AA}"/>
    <cellStyle name="Style 23 2 2 2 35 2" xfId="17239" xr:uid="{0E18D4C0-009A-406A-BAC7-506766F53116}"/>
    <cellStyle name="Style 23 2 2 2 35 3" xfId="19979" xr:uid="{2CCC788B-6CB5-442E-9ACF-694443A34779}"/>
    <cellStyle name="Style 23 2 2 2 35 4" xfId="22653" xr:uid="{B50A8B6E-A062-4B6A-8A0D-713AD522B2B7}"/>
    <cellStyle name="Style 23 2 2 2 35 5" xfId="25476" xr:uid="{720107F5-D6A7-4497-B01B-28922C5EEEB8}"/>
    <cellStyle name="Style 23 2 2 2 35 6" xfId="28044" xr:uid="{E61C3859-1721-4683-8C76-E81B2C648EA7}"/>
    <cellStyle name="Style 23 2 2 2 35 7" xfId="30591" xr:uid="{162A5D15-AB9E-4ADB-A861-313C07FF05D0}"/>
    <cellStyle name="Style 23 2 2 2 35 8" xfId="33105" xr:uid="{62038A44-4902-4C41-A445-089B61418024}"/>
    <cellStyle name="Style 23 2 2 2 35 9" xfId="35505" xr:uid="{A315B87D-6BC3-4706-AAF5-1409A536CE1E}"/>
    <cellStyle name="Style 23 2 2 2 36" xfId="9773" xr:uid="{075D2DBF-0AA4-47F1-967D-88F57F47D890}"/>
    <cellStyle name="Style 23 2 2 2 37" xfId="11045" xr:uid="{5ABEF711-59B2-4267-BED4-AA6571E738BC}"/>
    <cellStyle name="Style 23 2 2 2 38" xfId="28157" xr:uid="{3213F9C8-7249-482D-9D0C-40E0BFD9A19A}"/>
    <cellStyle name="Style 23 2 2 2 39" xfId="34170" xr:uid="{5CF75945-BCC7-4115-B875-9CA9AE178412}"/>
    <cellStyle name="Style 23 2 2 2 4" xfId="11737" xr:uid="{59D1F038-46FA-40BF-AC2D-58C7AD55F871}"/>
    <cellStyle name="Style 23 2 2 2 4 10" xfId="35683" xr:uid="{C7C9F07B-1291-4644-A9BD-4258F4E65B6C}"/>
    <cellStyle name="Style 23 2 2 2 4 11" xfId="38117" xr:uid="{B4A4823C-4B88-4222-8209-776BC1BBAB78}"/>
    <cellStyle name="Style 23 2 2 2 4 12" xfId="40709" xr:uid="{C907534A-D69E-4839-A254-D68F3E02AF07}"/>
    <cellStyle name="Style 23 2 2 2 4 2" xfId="14790" xr:uid="{467CE4C0-2E9E-46A7-9F6C-ACECE62AE74B}"/>
    <cellStyle name="Style 23 2 2 2 4 3" xfId="17564" xr:uid="{CE8166D5-6DB6-4AAC-93DC-4F8200F326AD}"/>
    <cellStyle name="Style 23 2 2 2 4 4" xfId="20187" xr:uid="{2A8D6FE7-FD32-4F06-8B7C-B3FA0824CEAD}"/>
    <cellStyle name="Style 23 2 2 2 4 5" xfId="23047" xr:uid="{4198585E-5940-4893-B0BC-37B81E44B71D}"/>
    <cellStyle name="Style 23 2 2 2 4 6" xfId="25605" xr:uid="{801A4EDA-19CD-415D-BC0D-981CD20C4653}"/>
    <cellStyle name="Style 23 2 2 2 4 7" xfId="28210" xr:uid="{9ECA243E-DE5E-4E22-8E56-8F1C65FC70D8}"/>
    <cellStyle name="Style 23 2 2 2 4 8" xfId="30881" xr:uid="{6E0A3FC9-E837-4222-A36D-4C34E614BD2C}"/>
    <cellStyle name="Style 23 2 2 2 4 9" xfId="33280" xr:uid="{E7300DF7-901E-4BFD-929E-712637900180}"/>
    <cellStyle name="Style 23 2 2 2 5" xfId="11749" xr:uid="{24BE6496-80F6-410D-9233-FA9569131B35}"/>
    <cellStyle name="Style 23 2 2 2 5 10" xfId="35693" xr:uid="{9315F9F3-4535-42A8-BE22-FAA4F30226CA}"/>
    <cellStyle name="Style 23 2 2 2 5 11" xfId="38127" xr:uid="{D5046576-C8C5-4606-A2A1-0D6832EC6EA6}"/>
    <cellStyle name="Style 23 2 2 2 5 12" xfId="40721" xr:uid="{BD6C3E3C-9746-415E-875F-02FECBDC4236}"/>
    <cellStyle name="Style 23 2 2 2 5 2" xfId="14802" xr:uid="{FB202646-9C9F-414C-A96E-70FC0A4E1BFD}"/>
    <cellStyle name="Style 23 2 2 2 5 3" xfId="17576" xr:uid="{F5723F65-DDA8-4007-893A-7829B4FFC0A2}"/>
    <cellStyle name="Style 23 2 2 2 5 4" xfId="20199" xr:uid="{0147DCC6-CB4F-4B9B-A1B8-E18AC69DD332}"/>
    <cellStyle name="Style 23 2 2 2 5 5" xfId="23058" xr:uid="{D8962CC4-0BDB-4269-823E-CA50AB2E3258}"/>
    <cellStyle name="Style 23 2 2 2 5 6" xfId="25617" xr:uid="{DFDBF65A-6D15-4A0B-9509-17EED3ABD27A}"/>
    <cellStyle name="Style 23 2 2 2 5 7" xfId="28220" xr:uid="{F6C0A679-522B-431F-87C0-122EFEA2A80E}"/>
    <cellStyle name="Style 23 2 2 2 5 8" xfId="30893" xr:uid="{4361835C-D242-42E4-83AD-F68B4CAA001E}"/>
    <cellStyle name="Style 23 2 2 2 5 9" xfId="33292" xr:uid="{45EEE6C0-ED48-48FD-8810-F4E523CD8286}"/>
    <cellStyle name="Style 23 2 2 2 6" xfId="11816" xr:uid="{8B68ACC6-B017-4F99-9BB1-F88A2C65BFA4}"/>
    <cellStyle name="Style 23 2 2 2 6 10" xfId="35750" xr:uid="{C3AD0C3E-7D95-4C74-90C6-51BF92644F4E}"/>
    <cellStyle name="Style 23 2 2 2 6 11" xfId="38192" xr:uid="{5EF90AE0-4D6B-47EB-AB50-381ADBD5D0CB}"/>
    <cellStyle name="Style 23 2 2 2 6 12" xfId="40788" xr:uid="{9A65D80C-0E10-4376-909F-C2048C87564B}"/>
    <cellStyle name="Style 23 2 2 2 6 2" xfId="14869" xr:uid="{28707215-19A3-49A6-86E2-509577A15E80}"/>
    <cellStyle name="Style 23 2 2 2 6 3" xfId="17643" xr:uid="{E9753447-1853-4E08-A79C-47CEED7CD5D8}"/>
    <cellStyle name="Style 23 2 2 2 6 4" xfId="20266" xr:uid="{B3AF395D-84DC-497D-89B7-3BE06353BA89}"/>
    <cellStyle name="Style 23 2 2 2 6 5" xfId="23125" xr:uid="{72064F67-0253-464D-97BB-E36B7949C732}"/>
    <cellStyle name="Style 23 2 2 2 6 6" xfId="25684" xr:uid="{2E9EF3D2-252F-4DFB-99BD-B20C97403E50}"/>
    <cellStyle name="Style 23 2 2 2 6 7" xfId="28285" xr:uid="{08E3C8AC-24D9-4B85-8AAC-23F97BD87987}"/>
    <cellStyle name="Style 23 2 2 2 6 8" xfId="30960" xr:uid="{F72F08E0-3E4C-47EE-BA3F-A9350AFD001A}"/>
    <cellStyle name="Style 23 2 2 2 6 9" xfId="33359" xr:uid="{A5233F38-1B64-41D8-AD38-16899B3480C5}"/>
    <cellStyle name="Style 23 2 2 2 7" xfId="11847" xr:uid="{6E79A8AF-83AB-4BCF-A0E8-D22D46A2E95F}"/>
    <cellStyle name="Style 23 2 2 2 7 10" xfId="35781" xr:uid="{F3E08820-0ACD-405C-AE14-FAF47BAD813D}"/>
    <cellStyle name="Style 23 2 2 2 7 11" xfId="38223" xr:uid="{814080B3-F9BF-4177-8637-890F0C39F8E4}"/>
    <cellStyle name="Style 23 2 2 2 7 12" xfId="40819" xr:uid="{0468203B-3524-4D73-818A-0F7AD71427FA}"/>
    <cellStyle name="Style 23 2 2 2 7 2" xfId="14900" xr:uid="{EF2540B7-9FC7-4F9E-9BBF-F5D111B67240}"/>
    <cellStyle name="Style 23 2 2 2 7 3" xfId="17674" xr:uid="{7FC66C41-43B1-4333-B543-BD0A2752947D}"/>
    <cellStyle name="Style 23 2 2 2 7 4" xfId="20297" xr:uid="{5D5DA828-D66F-43F8-BC06-C4ECA7424525}"/>
    <cellStyle name="Style 23 2 2 2 7 5" xfId="23156" xr:uid="{2E2DA67D-D24F-4916-BC96-8AC6743C43A9}"/>
    <cellStyle name="Style 23 2 2 2 7 6" xfId="25715" xr:uid="{9106ED00-8D31-4C7E-92C2-CAD5B47BB09E}"/>
    <cellStyle name="Style 23 2 2 2 7 7" xfId="28316" xr:uid="{0758EB72-5ED2-4381-8056-517515D1318D}"/>
    <cellStyle name="Style 23 2 2 2 7 8" xfId="30991" xr:uid="{E188B982-4B12-44E2-B85E-0626029A01C8}"/>
    <cellStyle name="Style 23 2 2 2 7 9" xfId="33390" xr:uid="{681093A9-EDB6-421A-BE0C-1D9A43399A2B}"/>
    <cellStyle name="Style 23 2 2 2 8" xfId="11900" xr:uid="{53FC1BE2-A19F-4742-8349-FCE3DA48F6E8}"/>
    <cellStyle name="Style 23 2 2 2 8 10" xfId="35832" xr:uid="{A0433C10-5C95-46A8-A993-FBEEA9139C68}"/>
    <cellStyle name="Style 23 2 2 2 8 11" xfId="38274" xr:uid="{7196F3FC-2466-4B05-8028-B44E85C337BC}"/>
    <cellStyle name="Style 23 2 2 2 8 12" xfId="40870" xr:uid="{18744301-FDD9-4553-9D9F-69681599B8DC}"/>
    <cellStyle name="Style 23 2 2 2 8 2" xfId="14953" xr:uid="{9B9498CF-1A87-4D52-9A83-BB6FA35F8940}"/>
    <cellStyle name="Style 23 2 2 2 8 3" xfId="17726" xr:uid="{0DEF15C8-6124-4F56-B9EB-21933D1CA99B}"/>
    <cellStyle name="Style 23 2 2 2 8 4" xfId="20349" xr:uid="{1925C6D4-1C08-4D98-B25C-493296AE4B8D}"/>
    <cellStyle name="Style 23 2 2 2 8 5" xfId="23209" xr:uid="{872D3BFC-215C-41AF-9168-CCE063645DD5}"/>
    <cellStyle name="Style 23 2 2 2 8 6" xfId="25766" xr:uid="{7C6DC8F2-95BD-4E84-9C01-D700CA22F52F}"/>
    <cellStyle name="Style 23 2 2 2 8 7" xfId="28367" xr:uid="{83A2DE1E-22A5-400D-A6F8-73A989EC4CD3}"/>
    <cellStyle name="Style 23 2 2 2 8 8" xfId="31042" xr:uid="{216362BE-A060-4BFA-B7D3-4CD05B3FAEC7}"/>
    <cellStyle name="Style 23 2 2 2 8 9" xfId="33441" xr:uid="{C4E8D544-FBC1-4CA7-A6DC-BA6B1E127C10}"/>
    <cellStyle name="Style 23 2 2 2 9" xfId="11897" xr:uid="{99A21B4E-CE24-486F-81B8-11ABB08F166F}"/>
    <cellStyle name="Style 23 2 2 2 9 10" xfId="35829" xr:uid="{7D86BF0C-15A3-45B7-BC86-0D1323A47FE0}"/>
    <cellStyle name="Style 23 2 2 2 9 11" xfId="38271" xr:uid="{35DF56DC-AE0C-4158-8197-24AB11CA56B1}"/>
    <cellStyle name="Style 23 2 2 2 9 12" xfId="40867" xr:uid="{59D5CD78-D34B-4A4B-8E75-527A3F3CF287}"/>
    <cellStyle name="Style 23 2 2 2 9 2" xfId="14950" xr:uid="{22662494-DC6A-4A75-864B-5A6418C51D08}"/>
    <cellStyle name="Style 23 2 2 2 9 3" xfId="17723" xr:uid="{C5581A68-66AB-4599-A24E-C76F314C322A}"/>
    <cellStyle name="Style 23 2 2 2 9 4" xfId="20346" xr:uid="{44B29BB9-9EA7-4AB5-B6BE-9B434ED2DE05}"/>
    <cellStyle name="Style 23 2 2 2 9 5" xfId="23206" xr:uid="{597578F2-2631-4855-864C-252334AD3547}"/>
    <cellStyle name="Style 23 2 2 2 9 6" xfId="25763" xr:uid="{85243BBD-5993-4F5F-9C45-1F8C89375AE1}"/>
    <cellStyle name="Style 23 2 2 2 9 7" xfId="28364" xr:uid="{28FE284E-8937-46D4-81B5-8BC2C48C5B34}"/>
    <cellStyle name="Style 23 2 2 2 9 8" xfId="31039" xr:uid="{9BB51D6B-1ED2-4391-BEF1-D02E0815C06E}"/>
    <cellStyle name="Style 23 2 2 2 9 9" xfId="33438" xr:uid="{12EBDF02-F8D2-4F2D-9F07-00B5D4E082C4}"/>
    <cellStyle name="Style 23 2 2 3" xfId="9758" xr:uid="{00000000-0005-0000-0000-00006B250000}"/>
    <cellStyle name="Style 23 2 2 3 10" xfId="13333" xr:uid="{3630E7FA-78FE-45BD-9C50-F07AC94BB5FC}"/>
    <cellStyle name="Style 23 2 2 3 10 10" xfId="37056" xr:uid="{A542D544-3D85-45E4-ABA8-53EE766F16AB}"/>
    <cellStyle name="Style 23 2 2 3 10 11" xfId="39549" xr:uid="{30E58D77-164F-479D-85D9-A548BA650B70}"/>
    <cellStyle name="Style 23 2 2 3 10 12" xfId="42196" xr:uid="{2ECA0851-15D5-42B6-8C91-6CD1233D8252}"/>
    <cellStyle name="Style 23 2 2 3 10 2" xfId="16354" xr:uid="{CFC47FC1-CFB3-481F-AC8A-27513CBC2E98}"/>
    <cellStyle name="Style 23 2 2 3 10 3" xfId="19094" xr:uid="{2018C7BA-63C5-4ABA-A7E7-B0EE8D4ECBDC}"/>
    <cellStyle name="Style 23 2 2 3 10 4" xfId="21768" xr:uid="{186227A6-8E3B-43B7-BDF0-2B1780FCAF9B}"/>
    <cellStyle name="Style 23 2 2 3 10 5" xfId="24591" xr:uid="{2EAF8025-8414-4A12-A7F6-37B97996FA02}"/>
    <cellStyle name="Style 23 2 2 3 10 6" xfId="27159" xr:uid="{22B64D0C-103D-4DCA-9D60-681D22434E2D}"/>
    <cellStyle name="Style 23 2 2 3 10 7" xfId="29706" xr:uid="{194556E6-0EE5-479B-BEEA-6411ADA02E77}"/>
    <cellStyle name="Style 23 2 2 3 10 8" xfId="32220" xr:uid="{D47BF269-3313-49AD-B404-49B1C139B170}"/>
    <cellStyle name="Style 23 2 2 3 10 9" xfId="34620" xr:uid="{D968A8D3-34DD-45CD-AF2D-3AE6390DB5D4}"/>
    <cellStyle name="Style 23 2 2 3 11" xfId="13419" xr:uid="{321137D2-63EB-4B36-B9E3-9349D912C5AE}"/>
    <cellStyle name="Style 23 2 2 3 11 10" xfId="37142" xr:uid="{A2194E4E-FBD7-4F88-8A7A-A53F2A42F2E9}"/>
    <cellStyle name="Style 23 2 2 3 11 11" xfId="39635" xr:uid="{5FAF1446-21DB-443B-898A-787FBC74733A}"/>
    <cellStyle name="Style 23 2 2 3 11 12" xfId="42282" xr:uid="{0EAEAFF4-8F1C-4CC1-A921-E56515545893}"/>
    <cellStyle name="Style 23 2 2 3 11 2" xfId="16440" xr:uid="{4E9B9BEE-1328-4CE7-8B90-999B47D207B0}"/>
    <cellStyle name="Style 23 2 2 3 11 3" xfId="19180" xr:uid="{DDFCDEF7-51E9-49DA-963B-AEF1E50AB9E5}"/>
    <cellStyle name="Style 23 2 2 3 11 4" xfId="21854" xr:uid="{6DE42249-464C-4232-826E-94934CB089CF}"/>
    <cellStyle name="Style 23 2 2 3 11 5" xfId="24677" xr:uid="{E78EB4A4-28D7-427C-A921-499170AEA153}"/>
    <cellStyle name="Style 23 2 2 3 11 6" xfId="27245" xr:uid="{30D24C2D-6DE4-458F-85E3-9A689F0F2927}"/>
    <cellStyle name="Style 23 2 2 3 11 7" xfId="29792" xr:uid="{662D94AA-B76F-4156-B7B3-549962305EB5}"/>
    <cellStyle name="Style 23 2 2 3 11 8" xfId="32306" xr:uid="{A6F906C4-390D-4038-9591-761F8C41DE1C}"/>
    <cellStyle name="Style 23 2 2 3 11 9" xfId="34706" xr:uid="{CF16D4EF-4EF1-4C43-839B-2053218CC771}"/>
    <cellStyle name="Style 23 2 2 3 12" xfId="13447" xr:uid="{15A82FDC-C3C7-47D5-B481-E91020D8B664}"/>
    <cellStyle name="Style 23 2 2 3 12 10" xfId="37170" xr:uid="{5EDE4875-87DB-4D00-A3D4-203A4FF71533}"/>
    <cellStyle name="Style 23 2 2 3 12 11" xfId="39663" xr:uid="{19E12F3F-ED83-463D-949C-351357CC0288}"/>
    <cellStyle name="Style 23 2 2 3 12 12" xfId="42310" xr:uid="{5AFD37A7-3918-4FDD-BE1A-C3CA86B18FBF}"/>
    <cellStyle name="Style 23 2 2 3 12 2" xfId="16468" xr:uid="{F46B4EDC-8CEE-42DF-846E-D38DBBFE7386}"/>
    <cellStyle name="Style 23 2 2 3 12 3" xfId="19208" xr:uid="{BD1BEBD3-6462-42FC-BAA4-2B0460D5929A}"/>
    <cellStyle name="Style 23 2 2 3 12 4" xfId="21882" xr:uid="{98CCB20A-79F8-4AB0-BF5B-C22D0CE9F232}"/>
    <cellStyle name="Style 23 2 2 3 12 5" xfId="24705" xr:uid="{E73F9923-0450-4F4C-9B32-E56B71FF3DE3}"/>
    <cellStyle name="Style 23 2 2 3 12 6" xfId="27273" xr:uid="{1FA21F76-C588-485E-BED3-A0601F76B31F}"/>
    <cellStyle name="Style 23 2 2 3 12 7" xfId="29820" xr:uid="{88909506-CF17-43F7-970A-F1C3CB744C71}"/>
    <cellStyle name="Style 23 2 2 3 12 8" xfId="32334" xr:uid="{A4A6407C-1C6A-4CFC-AC0B-4EA435EEE727}"/>
    <cellStyle name="Style 23 2 2 3 12 9" xfId="34734" xr:uid="{83CB44A1-A95D-4ADF-85BF-D301F59F2DD1}"/>
    <cellStyle name="Style 23 2 2 3 13" xfId="13474" xr:uid="{AA8A4F08-08C6-41B3-A2E0-5DC2B85348DF}"/>
    <cellStyle name="Style 23 2 2 3 13 10" xfId="37197" xr:uid="{75E5E6F1-E220-46B6-9090-BD81F0B5FD10}"/>
    <cellStyle name="Style 23 2 2 3 13 11" xfId="39690" xr:uid="{8E2F592B-69F7-4727-B6E8-65539A68CAF0}"/>
    <cellStyle name="Style 23 2 2 3 13 12" xfId="42337" xr:uid="{4BB141CE-0999-49BA-825B-DD89DE3798D9}"/>
    <cellStyle name="Style 23 2 2 3 13 2" xfId="16495" xr:uid="{1D57C870-E279-44EC-B909-9AA7714A7E83}"/>
    <cellStyle name="Style 23 2 2 3 13 3" xfId="19235" xr:uid="{087D31B8-7952-4125-8E6F-0F04811E5D68}"/>
    <cellStyle name="Style 23 2 2 3 13 4" xfId="21909" xr:uid="{6813F22F-ABDC-45FA-A8DE-2A0D39AE48CF}"/>
    <cellStyle name="Style 23 2 2 3 13 5" xfId="24732" xr:uid="{53052075-6500-4FB5-976B-5A6C653D7B4C}"/>
    <cellStyle name="Style 23 2 2 3 13 6" xfId="27300" xr:uid="{A17E21E7-D197-4D3B-A981-375B239F6677}"/>
    <cellStyle name="Style 23 2 2 3 13 7" xfId="29847" xr:uid="{B244CFFC-C999-433D-8A79-1C13E80CFD44}"/>
    <cellStyle name="Style 23 2 2 3 13 8" xfId="32361" xr:uid="{5063C810-609D-43E3-B590-CF9A0DC0D16D}"/>
    <cellStyle name="Style 23 2 2 3 13 9" xfId="34761" xr:uid="{4BF1CEB8-89AD-4FDB-9B81-82EE3BC536D2}"/>
    <cellStyle name="Style 23 2 2 3 14" xfId="13533" xr:uid="{168D27DA-A772-4AE4-8F4B-D25BEAD67D29}"/>
    <cellStyle name="Style 23 2 2 3 14 10" xfId="37256" xr:uid="{04815A22-7A2F-43BB-9B09-5001301FB32E}"/>
    <cellStyle name="Style 23 2 2 3 14 11" xfId="39749" xr:uid="{B857DB39-B8AA-4821-A530-7745E6D91F8A}"/>
    <cellStyle name="Style 23 2 2 3 14 12" xfId="42396" xr:uid="{AC882A6F-02B5-431C-92B1-F41B4C2C693E}"/>
    <cellStyle name="Style 23 2 2 3 14 2" xfId="16554" xr:uid="{B3D1C97F-74BC-4AA3-AC94-32847DAF7BB7}"/>
    <cellStyle name="Style 23 2 2 3 14 3" xfId="19294" xr:uid="{FA9CF193-2E0D-4BE7-8DCB-261511480D75}"/>
    <cellStyle name="Style 23 2 2 3 14 4" xfId="21968" xr:uid="{E82C8097-C375-43DE-A37D-B389E70F6DBD}"/>
    <cellStyle name="Style 23 2 2 3 14 5" xfId="24791" xr:uid="{63849D05-E155-471F-BC22-E7D9EDAF023B}"/>
    <cellStyle name="Style 23 2 2 3 14 6" xfId="27359" xr:uid="{67443971-D6D9-4938-9D5B-BB0B4FBC5DAA}"/>
    <cellStyle name="Style 23 2 2 3 14 7" xfId="29906" xr:uid="{A505B340-3BA3-46ED-B30F-BB93C5A52348}"/>
    <cellStyle name="Style 23 2 2 3 14 8" xfId="32420" xr:uid="{9E770385-7A51-40D8-9C80-C6C0FA4BCC64}"/>
    <cellStyle name="Style 23 2 2 3 14 9" xfId="34820" xr:uid="{FC4BF136-E28C-4BA2-93BC-BFAC99D0D0D2}"/>
    <cellStyle name="Style 23 2 2 3 15" xfId="13580" xr:uid="{CF48D55D-124A-4DC4-A0F4-96A1717472F3}"/>
    <cellStyle name="Style 23 2 2 3 15 10" xfId="37303" xr:uid="{9AD508E5-F7F2-4605-B904-281E7DA64804}"/>
    <cellStyle name="Style 23 2 2 3 15 11" xfId="39796" xr:uid="{B2047F8D-2DF2-4EE4-AB69-E7204B3C83AC}"/>
    <cellStyle name="Style 23 2 2 3 15 12" xfId="42443" xr:uid="{663250CE-007A-44A0-9E31-984A923CD84F}"/>
    <cellStyle name="Style 23 2 2 3 15 2" xfId="16601" xr:uid="{ECF55389-671A-48F1-85F1-4C8E0989F871}"/>
    <cellStyle name="Style 23 2 2 3 15 3" xfId="19341" xr:uid="{7620E510-6477-4A65-966C-B3AFD8282392}"/>
    <cellStyle name="Style 23 2 2 3 15 4" xfId="22015" xr:uid="{F0D13F72-BB51-428B-AC9F-BBA9E1AE5651}"/>
    <cellStyle name="Style 23 2 2 3 15 5" xfId="24838" xr:uid="{6503ED43-4AC5-42D6-8420-0D90978508D1}"/>
    <cellStyle name="Style 23 2 2 3 15 6" xfId="27406" xr:uid="{75A39A38-6D68-4086-AFCC-B3A753530D86}"/>
    <cellStyle name="Style 23 2 2 3 15 7" xfId="29953" xr:uid="{472788C1-FE4F-498F-A133-DD93B389D337}"/>
    <cellStyle name="Style 23 2 2 3 15 8" xfId="32467" xr:uid="{613ADC01-7D67-4AE3-B578-C13244B2B7AD}"/>
    <cellStyle name="Style 23 2 2 3 15 9" xfId="34867" xr:uid="{C49D683A-A413-4074-A894-96CBD83099EB}"/>
    <cellStyle name="Style 23 2 2 3 16" xfId="13626" xr:uid="{DCD0DDFB-3877-4746-A692-4F4BDC69AD37}"/>
    <cellStyle name="Style 23 2 2 3 16 10" xfId="37349" xr:uid="{0368365B-78ED-4149-9B93-2C9954535E36}"/>
    <cellStyle name="Style 23 2 2 3 16 11" xfId="39842" xr:uid="{5A41C59F-1EB5-4B44-89C9-2C015701EF4F}"/>
    <cellStyle name="Style 23 2 2 3 16 12" xfId="42489" xr:uid="{9251967A-FC5A-4731-8E8E-337F43E56F49}"/>
    <cellStyle name="Style 23 2 2 3 16 2" xfId="16647" xr:uid="{05330269-C293-4BF6-BAFC-CE5C07A284DC}"/>
    <cellStyle name="Style 23 2 2 3 16 3" xfId="19387" xr:uid="{698227FE-EDDF-4FD3-9FCB-77ACE9E7496F}"/>
    <cellStyle name="Style 23 2 2 3 16 4" xfId="22061" xr:uid="{6344AF80-D334-473C-BE92-6A5BCE4F8E79}"/>
    <cellStyle name="Style 23 2 2 3 16 5" xfId="24884" xr:uid="{922394F1-9E33-4FD8-80FD-1543A599A933}"/>
    <cellStyle name="Style 23 2 2 3 16 6" xfId="27452" xr:uid="{F49A45E0-9003-4E42-807C-13F3D863552C}"/>
    <cellStyle name="Style 23 2 2 3 16 7" xfId="29999" xr:uid="{6CAE74F4-7854-4CE2-960A-DDD65518342B}"/>
    <cellStyle name="Style 23 2 2 3 16 8" xfId="32513" xr:uid="{F675051D-2AB8-4A4F-870C-0B0983046F89}"/>
    <cellStyle name="Style 23 2 2 3 16 9" xfId="34913" xr:uid="{475F52C8-8D3A-4894-82DA-FD80E785D9C4}"/>
    <cellStyle name="Style 23 2 2 3 17" xfId="13659" xr:uid="{353B9B02-76EF-4229-935C-3FC7E83D55A9}"/>
    <cellStyle name="Style 23 2 2 3 17 10" xfId="37382" xr:uid="{B34B8A59-AA93-4E08-8A88-5216A6C41E08}"/>
    <cellStyle name="Style 23 2 2 3 17 11" xfId="39875" xr:uid="{9627B025-8B81-48DD-9F32-75E8D2528BB5}"/>
    <cellStyle name="Style 23 2 2 3 17 12" xfId="42522" xr:uid="{5D010E10-3C8A-44DB-BF81-2E9D98340DE6}"/>
    <cellStyle name="Style 23 2 2 3 17 2" xfId="16680" xr:uid="{2C98FFAD-B8A2-4933-AE68-6CDEF70B4E0C}"/>
    <cellStyle name="Style 23 2 2 3 17 3" xfId="19420" xr:uid="{579D287E-D61C-4211-8603-2196C1C2A474}"/>
    <cellStyle name="Style 23 2 2 3 17 4" xfId="22094" xr:uid="{BF42F6B1-3B06-4C03-9E55-16D1F59D3A0C}"/>
    <cellStyle name="Style 23 2 2 3 17 5" xfId="24917" xr:uid="{A6001554-7409-4B68-9643-19CE02F54F18}"/>
    <cellStyle name="Style 23 2 2 3 17 6" xfId="27485" xr:uid="{B3ADC778-C8CC-4B51-9398-0D7069EBE2BA}"/>
    <cellStyle name="Style 23 2 2 3 17 7" xfId="30032" xr:uid="{61FB20F2-30D0-4C21-9C5F-C84B96D18C69}"/>
    <cellStyle name="Style 23 2 2 3 17 8" xfId="32546" xr:uid="{093015D7-BC69-4907-BFF5-2E87169CAE55}"/>
    <cellStyle name="Style 23 2 2 3 17 9" xfId="34946" xr:uid="{E28EB1D0-3B0F-40AC-B8BE-AA6FD98B8D4C}"/>
    <cellStyle name="Style 23 2 2 3 18" xfId="13699" xr:uid="{FF2750EE-C854-4958-AED8-D045AD106FA7}"/>
    <cellStyle name="Style 23 2 2 3 18 10" xfId="37422" xr:uid="{8DD5C3FA-27A2-46A1-A5C4-31029F921F2D}"/>
    <cellStyle name="Style 23 2 2 3 18 11" xfId="39915" xr:uid="{F4359D9F-EF2A-4A8E-8EA4-39748A241EC6}"/>
    <cellStyle name="Style 23 2 2 3 18 12" xfId="42562" xr:uid="{9FC1D36D-5D87-4447-A70E-36F779668DB6}"/>
    <cellStyle name="Style 23 2 2 3 18 2" xfId="16720" xr:uid="{0273B26C-2108-4625-8FFC-E467E589A73C}"/>
    <cellStyle name="Style 23 2 2 3 18 3" xfId="19460" xr:uid="{FB8488DA-CF23-4C51-979A-5027A63AE203}"/>
    <cellStyle name="Style 23 2 2 3 18 4" xfId="22134" xr:uid="{2EB54666-6DCB-4CB8-947A-EA7141EAB8C9}"/>
    <cellStyle name="Style 23 2 2 3 18 5" xfId="24957" xr:uid="{49A741E4-159A-4216-B199-4E56764EED04}"/>
    <cellStyle name="Style 23 2 2 3 18 6" xfId="27525" xr:uid="{04BA52D5-7682-4885-A06F-010012EBB37B}"/>
    <cellStyle name="Style 23 2 2 3 18 7" xfId="30072" xr:uid="{F75C450C-B685-479B-A780-5EB440CA5C32}"/>
    <cellStyle name="Style 23 2 2 3 18 8" xfId="32586" xr:uid="{8A0E9B17-5155-4447-A23D-AD661179876D}"/>
    <cellStyle name="Style 23 2 2 3 18 9" xfId="34986" xr:uid="{D542BCA8-FB1E-4929-896A-A396252E2F1A}"/>
    <cellStyle name="Style 23 2 2 3 19" xfId="13706" xr:uid="{5F6F0549-DA48-4882-9A05-1CC5A15FD116}"/>
    <cellStyle name="Style 23 2 2 3 19 10" xfId="37429" xr:uid="{BEBFF208-D2A5-436B-B231-F20993465BC3}"/>
    <cellStyle name="Style 23 2 2 3 19 11" xfId="39922" xr:uid="{7EE9170A-FE1E-4E20-A953-1C8150CCEB54}"/>
    <cellStyle name="Style 23 2 2 3 19 12" xfId="42569" xr:uid="{62BB0CEB-6917-4235-BBE8-D7028B8396E9}"/>
    <cellStyle name="Style 23 2 2 3 19 2" xfId="16727" xr:uid="{FB79F482-9FA7-49F3-9E99-F09C4D2377F2}"/>
    <cellStyle name="Style 23 2 2 3 19 3" xfId="19467" xr:uid="{AE2D5B0F-51DE-4B8B-AC1C-A2845CB0E564}"/>
    <cellStyle name="Style 23 2 2 3 19 4" xfId="22141" xr:uid="{35AE3BDD-023D-42A5-9A64-3669F1E585CF}"/>
    <cellStyle name="Style 23 2 2 3 19 5" xfId="24964" xr:uid="{A7B4E45F-A323-4186-9DDB-BCDC9279FA4E}"/>
    <cellStyle name="Style 23 2 2 3 19 6" xfId="27532" xr:uid="{CDD3B756-3F8C-4E62-99F6-6E5408E36140}"/>
    <cellStyle name="Style 23 2 2 3 19 7" xfId="30079" xr:uid="{6CA52AB4-6766-4EAE-B6C5-19733376ADA5}"/>
    <cellStyle name="Style 23 2 2 3 19 8" xfId="32593" xr:uid="{1069AC35-EFF0-4EA2-A8E8-9FEF25068BC6}"/>
    <cellStyle name="Style 23 2 2 3 19 9" xfId="34993" xr:uid="{77C3FC03-F7B5-4F1A-906B-AE41E8249476}"/>
    <cellStyle name="Style 23 2 2 3 2" xfId="11767" xr:uid="{55C75E57-4FB6-4F73-9E6B-2E993B983C6F}"/>
    <cellStyle name="Style 23 2 2 3 2 2" xfId="14820" xr:uid="{EA9F2D0F-F0EB-4C16-8D9D-9A44116E56D4}"/>
    <cellStyle name="Style 23 2 2 3 2 3" xfId="17594" xr:uid="{26CBCFBF-0CB4-4871-92D0-9FBEF7766D4B}"/>
    <cellStyle name="Style 23 2 2 3 2 4" xfId="20217" xr:uid="{BA1C83BC-9B40-489E-9ABF-78596E8401A8}"/>
    <cellStyle name="Style 23 2 2 3 2 5" xfId="25635" xr:uid="{9A6075E2-53D9-4211-915A-E9F6E921519F}"/>
    <cellStyle name="Style 23 2 2 3 2 6" xfId="30911" xr:uid="{4314E78F-5405-47EF-882E-9396FE991289}"/>
    <cellStyle name="Style 23 2 2 3 2 7" xfId="33310" xr:uid="{1CEB7127-5941-4E43-AA17-DE18BE790F10}"/>
    <cellStyle name="Style 23 2 2 3 2 8" xfId="40739" xr:uid="{36D1EE3E-9086-497C-AB67-645BEDD5DAB4}"/>
    <cellStyle name="Style 23 2 2 3 20" xfId="13739" xr:uid="{3259F738-B1CD-4DD8-84B7-F16733F0DC85}"/>
    <cellStyle name="Style 23 2 2 3 20 10" xfId="37462" xr:uid="{1D6E5953-AB14-4549-AD86-79965FE533F3}"/>
    <cellStyle name="Style 23 2 2 3 20 11" xfId="39955" xr:uid="{93EF5F1E-BEA9-4C23-A79E-33429E88C422}"/>
    <cellStyle name="Style 23 2 2 3 20 12" xfId="42602" xr:uid="{D28A20BE-A8CD-4F83-A25D-B621E5AD4739}"/>
    <cellStyle name="Style 23 2 2 3 20 2" xfId="16760" xr:uid="{27FF79FC-9489-4EB5-8110-861F606C2909}"/>
    <cellStyle name="Style 23 2 2 3 20 3" xfId="19500" xr:uid="{1B91E8A1-3AE1-4252-A4C8-14224BB8F519}"/>
    <cellStyle name="Style 23 2 2 3 20 4" xfId="22174" xr:uid="{7BA8CFD5-8575-4B96-8683-B393BA8641FF}"/>
    <cellStyle name="Style 23 2 2 3 20 5" xfId="24997" xr:uid="{F20FB955-1072-4E90-82CE-5A7BB7E9D872}"/>
    <cellStyle name="Style 23 2 2 3 20 6" xfId="27565" xr:uid="{B666C882-3BA4-4CC1-8893-DD0D6CEB425E}"/>
    <cellStyle name="Style 23 2 2 3 20 7" xfId="30112" xr:uid="{BFA74308-06A8-4689-AF7B-33EC029BCC6C}"/>
    <cellStyle name="Style 23 2 2 3 20 8" xfId="32626" xr:uid="{6955706B-846D-43DE-88EB-C3588989ABBB}"/>
    <cellStyle name="Style 23 2 2 3 20 9" xfId="35026" xr:uid="{A5922D87-5BB3-4D44-BFFA-78A796B70583}"/>
    <cellStyle name="Style 23 2 2 3 21" xfId="13234" xr:uid="{189F50A8-D342-4D5C-9F03-B922D63D660D}"/>
    <cellStyle name="Style 23 2 2 3 21 10" xfId="36960" xr:uid="{B745BA1D-D541-42E3-9281-2DD90BED0DE2}"/>
    <cellStyle name="Style 23 2 2 3 21 11" xfId="39452" xr:uid="{3320C746-5AE2-4927-9EFA-2A04DF86291E}"/>
    <cellStyle name="Style 23 2 2 3 21 12" xfId="42099" xr:uid="{9EE1CC9A-C6F1-44EF-AB76-9A6158F620BA}"/>
    <cellStyle name="Style 23 2 2 3 21 2" xfId="16255" xr:uid="{8A5C0FF5-65C6-48AE-8051-E74D3EA65E40}"/>
    <cellStyle name="Style 23 2 2 3 21 3" xfId="18996" xr:uid="{50A55DF9-8A15-45F9-A424-A1F1311CA528}"/>
    <cellStyle name="Style 23 2 2 3 21 4" xfId="21669" xr:uid="{55190F06-72D4-4FF9-852A-134EE05FA426}"/>
    <cellStyle name="Style 23 2 2 3 21 5" xfId="24492" xr:uid="{F621DD84-3875-46F0-8F02-B3ECEAE850F9}"/>
    <cellStyle name="Style 23 2 2 3 21 6" xfId="27060" xr:uid="{2FA68A6A-5469-4164-89A6-D0DC66B754DB}"/>
    <cellStyle name="Style 23 2 2 3 21 7" xfId="29607" xr:uid="{B8659221-F8C4-4331-91FB-A358F2CCACAB}"/>
    <cellStyle name="Style 23 2 2 3 21 8" xfId="32122" xr:uid="{76E5741E-55BB-443A-899E-93A047E70CCC}"/>
    <cellStyle name="Style 23 2 2 3 21 9" xfId="34521" xr:uid="{36747EB5-4782-488D-BE51-52464DC5B516}"/>
    <cellStyle name="Style 23 2 2 3 22" xfId="13242" xr:uid="{65D3EE7D-9EBD-46FD-9ECA-2BC397D427E4}"/>
    <cellStyle name="Style 23 2 2 3 22 10" xfId="36968" xr:uid="{0BD568F5-69AB-4FC9-AA7A-99AF2AFA9D9F}"/>
    <cellStyle name="Style 23 2 2 3 22 11" xfId="39460" xr:uid="{1554A277-FC0E-4694-8DFD-64C557C4F308}"/>
    <cellStyle name="Style 23 2 2 3 22 12" xfId="42107" xr:uid="{FB38DAA1-3ABD-4A3C-9222-139CD97335BC}"/>
    <cellStyle name="Style 23 2 2 3 22 2" xfId="16263" xr:uid="{17FE58D3-DA12-42E8-B162-461BE7E5C1DB}"/>
    <cellStyle name="Style 23 2 2 3 22 3" xfId="19004" xr:uid="{20F8A62C-47C4-4BDD-ACA2-BA7DE01ACC5F}"/>
    <cellStyle name="Style 23 2 2 3 22 4" xfId="21677" xr:uid="{B731ED65-AF46-49A2-8316-5CBE5D46ECE2}"/>
    <cellStyle name="Style 23 2 2 3 22 5" xfId="24500" xr:uid="{A4E29209-BA6B-4A2E-A32B-77B34AC9EA0D}"/>
    <cellStyle name="Style 23 2 2 3 22 6" xfId="27068" xr:uid="{EE19B0DC-4F96-4578-8683-7961BA547720}"/>
    <cellStyle name="Style 23 2 2 3 22 7" xfId="29615" xr:uid="{C6EC0A47-53E1-4B5E-A867-6D92B878BDBE}"/>
    <cellStyle name="Style 23 2 2 3 22 8" xfId="32130" xr:uid="{CF2B1D11-62D8-4DA2-8D1D-0D54FE25B4DC}"/>
    <cellStyle name="Style 23 2 2 3 22 9" xfId="34529" xr:uid="{7BFA561A-1F58-45D7-A7F3-E8937F6026BF}"/>
    <cellStyle name="Style 23 2 2 3 23" xfId="13894" xr:uid="{0D0915C6-9A00-471D-8951-CEBA5F3F7FD3}"/>
    <cellStyle name="Style 23 2 2 3 23 10" xfId="37617" xr:uid="{59E43792-DC73-476D-9F23-1F07AE189CBB}"/>
    <cellStyle name="Style 23 2 2 3 23 11" xfId="40110" xr:uid="{DC075EC8-2C37-4124-A7FE-8E41CC4D8F05}"/>
    <cellStyle name="Style 23 2 2 3 23 12" xfId="42757" xr:uid="{85970CC0-12DC-4C2D-8A52-19787D205275}"/>
    <cellStyle name="Style 23 2 2 3 23 2" xfId="16915" xr:uid="{ADE47568-0088-46E7-A252-8E2C382E5CF8}"/>
    <cellStyle name="Style 23 2 2 3 23 3" xfId="19655" xr:uid="{A34427DA-ECEF-4706-8F6B-2B24016AB8B3}"/>
    <cellStyle name="Style 23 2 2 3 23 4" xfId="22329" xr:uid="{5E441E0C-609F-404A-B49E-6047944228F9}"/>
    <cellStyle name="Style 23 2 2 3 23 5" xfId="25152" xr:uid="{003B221C-3511-40F5-840C-A308CE6D245B}"/>
    <cellStyle name="Style 23 2 2 3 23 6" xfId="27720" xr:uid="{EC6E2308-949B-4B42-A239-6D115C92443B}"/>
    <cellStyle name="Style 23 2 2 3 23 7" xfId="30267" xr:uid="{70ECD091-556A-4B1C-9123-0357BACBA731}"/>
    <cellStyle name="Style 23 2 2 3 23 8" xfId="32781" xr:uid="{A1481BBF-FCEC-4343-8C6A-144204D2BC38}"/>
    <cellStyle name="Style 23 2 2 3 23 9" xfId="35181" xr:uid="{E5A94A88-278B-466C-8105-FFC15650B7A2}"/>
    <cellStyle name="Style 23 2 2 3 24" xfId="13911" xr:uid="{5592A9E2-81C4-4675-B9BE-0766741A64DC}"/>
    <cellStyle name="Style 23 2 2 3 24 10" xfId="37634" xr:uid="{0A2626F5-BA17-4BE3-8962-5AB24E2D7CBE}"/>
    <cellStyle name="Style 23 2 2 3 24 11" xfId="40127" xr:uid="{1D2D34E3-13C5-414D-AD70-8ADCF8EC3743}"/>
    <cellStyle name="Style 23 2 2 3 24 12" xfId="42774" xr:uid="{540E45A5-6C2C-4BC3-92FD-D114A3B10CDA}"/>
    <cellStyle name="Style 23 2 2 3 24 2" xfId="16932" xr:uid="{60BBDE72-12B7-4E3E-BF68-736D7D81FB1C}"/>
    <cellStyle name="Style 23 2 2 3 24 3" xfId="19672" xr:uid="{8B39025C-8A98-463C-B26E-AFCA9DD85131}"/>
    <cellStyle name="Style 23 2 2 3 24 4" xfId="22346" xr:uid="{0EAA6AD6-18A3-4081-8051-9244FEB6CC92}"/>
    <cellStyle name="Style 23 2 2 3 24 5" xfId="25169" xr:uid="{A0BC3D1A-4019-4D2E-A0AB-F195CF1F28B9}"/>
    <cellStyle name="Style 23 2 2 3 24 6" xfId="27737" xr:uid="{B1FAB672-4FA0-4675-9BF2-50DD56E7427D}"/>
    <cellStyle name="Style 23 2 2 3 24 7" xfId="30284" xr:uid="{AACA1C0B-0F7E-460E-B905-542276C23406}"/>
    <cellStyle name="Style 23 2 2 3 24 8" xfId="32798" xr:uid="{238A1E75-25EA-46C8-9B9E-409A78E476E8}"/>
    <cellStyle name="Style 23 2 2 3 24 9" xfId="35198" xr:uid="{C8175631-D4FA-4627-823A-DB8030FC7062}"/>
    <cellStyle name="Style 23 2 2 3 25" xfId="13939" xr:uid="{824A13D2-62DA-4887-B782-5F7C85AE4192}"/>
    <cellStyle name="Style 23 2 2 3 25 10" xfId="37662" xr:uid="{B94A888E-9E61-4043-92B4-B710FE8337DA}"/>
    <cellStyle name="Style 23 2 2 3 25 11" xfId="40155" xr:uid="{1181321E-7546-438C-B499-1380F5A98DF7}"/>
    <cellStyle name="Style 23 2 2 3 25 12" xfId="42802" xr:uid="{0946F1C7-22E1-43ED-A7D7-3C70DE9F5D80}"/>
    <cellStyle name="Style 23 2 2 3 25 2" xfId="16960" xr:uid="{D985A856-71AA-473D-B02B-2B4A114C495B}"/>
    <cellStyle name="Style 23 2 2 3 25 3" xfId="19700" xr:uid="{15B5E63E-B9C2-43C2-AB3F-01A31B1848E0}"/>
    <cellStyle name="Style 23 2 2 3 25 4" xfId="22374" xr:uid="{D9959045-5DB0-4524-9254-B10E8A196F4B}"/>
    <cellStyle name="Style 23 2 2 3 25 5" xfId="25197" xr:uid="{15C73261-A0F6-4E4B-AFFA-3679EEE10B6E}"/>
    <cellStyle name="Style 23 2 2 3 25 6" xfId="27765" xr:uid="{9A0AC6DF-E314-437D-BF1E-C950B2EE9729}"/>
    <cellStyle name="Style 23 2 2 3 25 7" xfId="30312" xr:uid="{55651FC2-BFF2-4AC0-A30C-BAC0DF353014}"/>
    <cellStyle name="Style 23 2 2 3 25 8" xfId="32826" xr:uid="{CBDB758B-5C48-45C3-A7AA-F73FAFF6D68F}"/>
    <cellStyle name="Style 23 2 2 3 25 9" xfId="35226" xr:uid="{FD0D1763-F9AE-40F8-985C-E24EDE13F3EB}"/>
    <cellStyle name="Style 23 2 2 3 26" xfId="13516" xr:uid="{88C5F3F3-9D66-441C-8DDE-B2DEC92324C7}"/>
    <cellStyle name="Style 23 2 2 3 26 10" xfId="37239" xr:uid="{53A1DD87-E40B-40CE-B041-DA2DC903B22B}"/>
    <cellStyle name="Style 23 2 2 3 26 11" xfId="39732" xr:uid="{0FDF1842-B5CD-4D51-8C66-EE77867FAED3}"/>
    <cellStyle name="Style 23 2 2 3 26 12" xfId="42379" xr:uid="{12B47F96-61F5-4C64-BBDB-7675B3E15C7E}"/>
    <cellStyle name="Style 23 2 2 3 26 2" xfId="16537" xr:uid="{5307CA0C-A6FD-4765-8D53-32A3F925A708}"/>
    <cellStyle name="Style 23 2 2 3 26 3" xfId="19277" xr:uid="{B43E9C1F-66B2-4F89-B6A0-60F221EBC84F}"/>
    <cellStyle name="Style 23 2 2 3 26 4" xfId="21951" xr:uid="{5FC53F21-C10D-46A4-B3ED-8D6B137E4946}"/>
    <cellStyle name="Style 23 2 2 3 26 5" xfId="24774" xr:uid="{46CDD417-A501-4497-87F2-CD542521A66E}"/>
    <cellStyle name="Style 23 2 2 3 26 6" xfId="27342" xr:uid="{367100FD-5F6B-431C-808C-DF52E8A35B72}"/>
    <cellStyle name="Style 23 2 2 3 26 7" xfId="29889" xr:uid="{F24D96D6-3A83-4FE0-855F-57630992CD4E}"/>
    <cellStyle name="Style 23 2 2 3 26 8" xfId="32403" xr:uid="{CB8EDBBB-9446-4BE0-AC47-5F71C6AAAE4E}"/>
    <cellStyle name="Style 23 2 2 3 26 9" xfId="34803" xr:uid="{E729BBA4-03AC-41ED-A11F-E551FCD30CEF}"/>
    <cellStyle name="Style 23 2 2 3 27" xfId="14009" xr:uid="{888079DB-1AEC-4F19-AE2D-A8CBA5616989}"/>
    <cellStyle name="Style 23 2 2 3 27 10" xfId="37732" xr:uid="{4BD6F6C6-914B-403A-9B4F-51431E0B7A7C}"/>
    <cellStyle name="Style 23 2 2 3 27 11" xfId="40225" xr:uid="{CAE66B52-E9EF-4FA9-B8C3-A9F0D0AC210F}"/>
    <cellStyle name="Style 23 2 2 3 27 12" xfId="42872" xr:uid="{C1EAF2ED-4F98-43D1-985C-CE9AFB76EBA8}"/>
    <cellStyle name="Style 23 2 2 3 27 2" xfId="17030" xr:uid="{599D2E51-07D3-42E4-A849-08BB617D20FF}"/>
    <cellStyle name="Style 23 2 2 3 27 3" xfId="19770" xr:uid="{B34AD977-A238-4866-80FD-9AFE3E8D20EA}"/>
    <cellStyle name="Style 23 2 2 3 27 4" xfId="22444" xr:uid="{DB7E40E5-395A-484D-82BD-076BC7EC1F93}"/>
    <cellStyle name="Style 23 2 2 3 27 5" xfId="25267" xr:uid="{B13F42B4-048C-4676-B541-D94046BA7F80}"/>
    <cellStyle name="Style 23 2 2 3 27 6" xfId="27835" xr:uid="{1E7E4C16-BBC8-4F19-8F60-D01551820987}"/>
    <cellStyle name="Style 23 2 2 3 27 7" xfId="30382" xr:uid="{BA4303F1-CC56-4814-90C2-F67155FB553F}"/>
    <cellStyle name="Style 23 2 2 3 27 8" xfId="32896" xr:uid="{BE55E6ED-B924-4227-9966-83FA290E9FAD}"/>
    <cellStyle name="Style 23 2 2 3 27 9" xfId="35296" xr:uid="{AD8FE994-AE0A-49BD-8946-64D1C9AAE555}"/>
    <cellStyle name="Style 23 2 2 3 28" xfId="14037" xr:uid="{263F1028-23CD-4B43-AEEE-466EC87C1529}"/>
    <cellStyle name="Style 23 2 2 3 28 10" xfId="37760" xr:uid="{76A5439A-C551-4716-81C3-7182F4D1829C}"/>
    <cellStyle name="Style 23 2 2 3 28 11" xfId="40253" xr:uid="{01BFD2B3-0D2C-4395-8AFF-A3AC48B388E2}"/>
    <cellStyle name="Style 23 2 2 3 28 12" xfId="42900" xr:uid="{6DC16D0B-0D66-4469-81AD-0FAAC1FB834D}"/>
    <cellStyle name="Style 23 2 2 3 28 2" xfId="17058" xr:uid="{B5CA21F2-8FFD-4906-A77C-34642CDF66C9}"/>
    <cellStyle name="Style 23 2 2 3 28 3" xfId="19798" xr:uid="{F121F256-27AB-43DE-A67A-A683BA8A7660}"/>
    <cellStyle name="Style 23 2 2 3 28 4" xfId="22472" xr:uid="{51E30B63-B892-41B0-BC0B-302226F8EFEA}"/>
    <cellStyle name="Style 23 2 2 3 28 5" xfId="25295" xr:uid="{2B153C49-4EC5-4A89-9C4A-245D937447B0}"/>
    <cellStyle name="Style 23 2 2 3 28 6" xfId="27863" xr:uid="{1D470A37-C894-46E6-900A-3A7A23B3EC68}"/>
    <cellStyle name="Style 23 2 2 3 28 7" xfId="30410" xr:uid="{5EF3C4B2-EC0F-49C3-8FA4-008B13103FA1}"/>
    <cellStyle name="Style 23 2 2 3 28 8" xfId="32924" xr:uid="{E7EDB9EF-F012-4CEB-9E6E-829DDE60DE5B}"/>
    <cellStyle name="Style 23 2 2 3 28 9" xfId="35324" xr:uid="{C7BE3AEA-82BF-404A-8BEF-20B3F5499B7E}"/>
    <cellStyle name="Style 23 2 2 3 29" xfId="14064" xr:uid="{3AD60F67-E6C9-463C-8D6B-35F2DE6FFFBD}"/>
    <cellStyle name="Style 23 2 2 3 29 10" xfId="37787" xr:uid="{6EC16347-4C6C-4970-A9D3-AC9E0B588A31}"/>
    <cellStyle name="Style 23 2 2 3 29 11" xfId="40280" xr:uid="{B2977CF5-2468-42F3-AB59-CA99372EB540}"/>
    <cellStyle name="Style 23 2 2 3 29 12" xfId="42927" xr:uid="{62098889-B663-4DF4-8509-A9DDC0EF6467}"/>
    <cellStyle name="Style 23 2 2 3 29 2" xfId="17085" xr:uid="{1C1ACA23-9FD1-4E64-A922-9F52CAF93E6D}"/>
    <cellStyle name="Style 23 2 2 3 29 3" xfId="19825" xr:uid="{D5B7F263-30B4-4064-A2F3-1754FA26E39B}"/>
    <cellStyle name="Style 23 2 2 3 29 4" xfId="22499" xr:uid="{96C75692-F285-4F54-8341-8AD541B2E3C3}"/>
    <cellStyle name="Style 23 2 2 3 29 5" xfId="25322" xr:uid="{57DD90EC-B9CF-435B-8CD5-7F163E1FED1C}"/>
    <cellStyle name="Style 23 2 2 3 29 6" xfId="27890" xr:uid="{50E75D03-664A-4340-B3C9-E93097F10A12}"/>
    <cellStyle name="Style 23 2 2 3 29 7" xfId="30437" xr:uid="{1A1195F6-8509-4C78-9D47-6A38A693E207}"/>
    <cellStyle name="Style 23 2 2 3 29 8" xfId="32951" xr:uid="{5F01781B-E388-49F2-A99A-EA80AFCD0491}"/>
    <cellStyle name="Style 23 2 2 3 29 9" xfId="35351" xr:uid="{46B17631-EEF9-4B76-B6CA-AB87F1FCF2A7}"/>
    <cellStyle name="Style 23 2 2 3 3" xfId="11802" xr:uid="{B72C5221-C89E-4A20-8A91-1E5F6312A380}"/>
    <cellStyle name="Style 23 2 2 3 3 10" xfId="35736" xr:uid="{94299641-E5F1-464F-958B-AFA754C186CC}"/>
    <cellStyle name="Style 23 2 2 3 3 11" xfId="38178" xr:uid="{5CE3158C-0989-4A9F-837F-85042D98C8A6}"/>
    <cellStyle name="Style 23 2 2 3 3 12" xfId="40774" xr:uid="{7DF549C9-5008-4061-91FD-967252A5CB52}"/>
    <cellStyle name="Style 23 2 2 3 3 2" xfId="14855" xr:uid="{FC680349-90BA-4DEC-BBC4-053F40357B5B}"/>
    <cellStyle name="Style 23 2 2 3 3 3" xfId="17629" xr:uid="{8D672498-6052-4236-8203-DBA7EE5849E0}"/>
    <cellStyle name="Style 23 2 2 3 3 4" xfId="20252" xr:uid="{2659ACE2-1A75-4D5B-B2CC-5EA15B4C2124}"/>
    <cellStyle name="Style 23 2 2 3 3 5" xfId="23111" xr:uid="{A92ABFD2-5619-4351-BA51-C81DDCCA59A6}"/>
    <cellStyle name="Style 23 2 2 3 3 6" xfId="25670" xr:uid="{9B1B0002-C6B9-4DA1-83B4-195A169CDF1E}"/>
    <cellStyle name="Style 23 2 2 3 3 7" xfId="28271" xr:uid="{00E41180-743C-4F05-B1A7-CF793EBE9F6A}"/>
    <cellStyle name="Style 23 2 2 3 3 8" xfId="30946" xr:uid="{7ACE7AF1-5833-47A9-9AFD-81FB9FFD150A}"/>
    <cellStyle name="Style 23 2 2 3 3 9" xfId="33345" xr:uid="{ED6CFF83-D1A0-4680-86F0-83722AD232A7}"/>
    <cellStyle name="Style 23 2 2 3 30" xfId="13642" xr:uid="{78F19A9E-BBC6-4F05-9E91-64591E4982F2}"/>
    <cellStyle name="Style 23 2 2 3 30 10" xfId="37365" xr:uid="{6350B946-AE09-4DBE-BECC-C39E3CBAFEE0}"/>
    <cellStyle name="Style 23 2 2 3 30 11" xfId="39858" xr:uid="{87D0C711-C186-46BB-B088-69D74466E9BB}"/>
    <cellStyle name="Style 23 2 2 3 30 12" xfId="42505" xr:uid="{2BB33AFC-D265-47D1-B01F-C63D9178B1B8}"/>
    <cellStyle name="Style 23 2 2 3 30 2" xfId="16663" xr:uid="{AAA879F2-0767-4951-B1DE-F27899138A98}"/>
    <cellStyle name="Style 23 2 2 3 30 3" xfId="19403" xr:uid="{FD438E0B-0F1F-41FC-BB7E-54F45A6F6F3B}"/>
    <cellStyle name="Style 23 2 2 3 30 4" xfId="22077" xr:uid="{64662AB0-291B-49F4-A86F-72E6DBC98F5C}"/>
    <cellStyle name="Style 23 2 2 3 30 5" xfId="24900" xr:uid="{2DCB5580-AA1C-4A7F-A101-87CAAC14B496}"/>
    <cellStyle name="Style 23 2 2 3 30 6" xfId="27468" xr:uid="{E2F56FE8-103C-49F0-82C9-DCE50DCF6C38}"/>
    <cellStyle name="Style 23 2 2 3 30 7" xfId="30015" xr:uid="{294BA914-1C73-437E-96EA-FA4815D2E284}"/>
    <cellStyle name="Style 23 2 2 3 30 8" xfId="32529" xr:uid="{BAFB32F6-50DE-4867-9D04-F581FD1E7D62}"/>
    <cellStyle name="Style 23 2 2 3 30 9" xfId="34929" xr:uid="{A6F84324-F3F7-42C2-B2A4-AD5B590C0778}"/>
    <cellStyle name="Style 23 2 2 3 31" xfId="14129" xr:uid="{1D75A1EB-DA12-47FB-8FC3-35C26C796D01}"/>
    <cellStyle name="Style 23 2 2 3 31 10" xfId="37852" xr:uid="{5C748B1C-41CB-474E-A945-FB0C105FA8EA}"/>
    <cellStyle name="Style 23 2 2 3 31 11" xfId="40345" xr:uid="{CD6AA72B-8827-4A9E-90DA-E0777A0A7890}"/>
    <cellStyle name="Style 23 2 2 3 31 12" xfId="42992" xr:uid="{0BFC7F28-5E79-4D15-95EB-DCC0243C84F4}"/>
    <cellStyle name="Style 23 2 2 3 31 2" xfId="17150" xr:uid="{21608A5C-0B08-4B05-9074-64258145B3D4}"/>
    <cellStyle name="Style 23 2 2 3 31 3" xfId="19890" xr:uid="{EE036DF6-1A61-410B-B697-AC9718E8EFA0}"/>
    <cellStyle name="Style 23 2 2 3 31 4" xfId="22564" xr:uid="{09F600A4-7A68-4A39-B2C1-E9788225AD93}"/>
    <cellStyle name="Style 23 2 2 3 31 5" xfId="25387" xr:uid="{A9BEE23C-3542-4090-AD81-519689CF279A}"/>
    <cellStyle name="Style 23 2 2 3 31 6" xfId="27955" xr:uid="{5284796A-1F0F-44BE-8DA8-EB01EBBA74D4}"/>
    <cellStyle name="Style 23 2 2 3 31 7" xfId="30502" xr:uid="{9A884BF1-820C-4067-98AC-02A6F7808F05}"/>
    <cellStyle name="Style 23 2 2 3 31 8" xfId="33016" xr:uid="{739ECB96-036A-405D-AC03-A69B79A7E69C}"/>
    <cellStyle name="Style 23 2 2 3 31 9" xfId="35416" xr:uid="{C8117B4C-93F7-4723-9DCD-5921349FC514}"/>
    <cellStyle name="Style 23 2 2 3 32" xfId="14157" xr:uid="{B3A9352E-47FF-4BC8-8583-B279D7979FD2}"/>
    <cellStyle name="Style 23 2 2 3 32 10" xfId="37880" xr:uid="{A789A6F0-7AC6-4850-8EA0-E60578EB4B93}"/>
    <cellStyle name="Style 23 2 2 3 32 11" xfId="40373" xr:uid="{1CAE5627-9EEA-48FD-9443-C11FD7E5C3F4}"/>
    <cellStyle name="Style 23 2 2 3 32 12" xfId="43020" xr:uid="{56500DE2-C0C3-46C7-B749-4BF780D52532}"/>
    <cellStyle name="Style 23 2 2 3 32 2" xfId="17178" xr:uid="{08FA1DFD-8BD5-45F0-BB6A-8A152D7DE8FC}"/>
    <cellStyle name="Style 23 2 2 3 32 3" xfId="19918" xr:uid="{7FFC8A94-65A2-4D92-AF02-9D749DAD6E32}"/>
    <cellStyle name="Style 23 2 2 3 32 4" xfId="22592" xr:uid="{E491D7D1-8D57-4B77-9E68-57562C6C390B}"/>
    <cellStyle name="Style 23 2 2 3 32 5" xfId="25415" xr:uid="{21126574-D8C4-42BA-9087-D3C3986F64AA}"/>
    <cellStyle name="Style 23 2 2 3 32 6" xfId="27983" xr:uid="{FB4F66AB-523F-45C7-8A98-38BECB1F8C6F}"/>
    <cellStyle name="Style 23 2 2 3 32 7" xfId="30530" xr:uid="{E2C08D12-102F-43A2-AB5E-3D01E6E46D80}"/>
    <cellStyle name="Style 23 2 2 3 32 8" xfId="33044" xr:uid="{57EA6ABB-5E2F-47C1-9E15-40755A1A6C6D}"/>
    <cellStyle name="Style 23 2 2 3 32 9" xfId="35444" xr:uid="{0E7E734A-4945-4095-BF91-C7177FB5F991}"/>
    <cellStyle name="Style 23 2 2 3 33" xfId="14180" xr:uid="{F6D40FBB-8B40-4A22-8F7C-6CEED04F2F98}"/>
    <cellStyle name="Style 23 2 2 3 33 10" xfId="37903" xr:uid="{90574587-F65C-4682-B85B-8206BB20A20B}"/>
    <cellStyle name="Style 23 2 2 3 33 11" xfId="40396" xr:uid="{0CD8D30B-9AA7-4DA0-A485-11279529C310}"/>
    <cellStyle name="Style 23 2 2 3 33 12" xfId="43043" xr:uid="{586FED31-22D5-4753-B218-7471DEED4F2C}"/>
    <cellStyle name="Style 23 2 2 3 33 2" xfId="17201" xr:uid="{FB242D12-8D52-4F9A-BA2B-D8960471E035}"/>
    <cellStyle name="Style 23 2 2 3 33 3" xfId="19941" xr:uid="{C6E36E99-979B-4E57-B7F7-587FB982D07B}"/>
    <cellStyle name="Style 23 2 2 3 33 4" xfId="22615" xr:uid="{84BDE589-E515-45A6-A9F9-C05C49FD90CF}"/>
    <cellStyle name="Style 23 2 2 3 33 5" xfId="25438" xr:uid="{1A1F249C-7AD0-4084-8EB0-8EB7BF32777F}"/>
    <cellStyle name="Style 23 2 2 3 33 6" xfId="28006" xr:uid="{F148FA8E-1F3F-459F-82A0-84D5C18AB35E}"/>
    <cellStyle name="Style 23 2 2 3 33 7" xfId="30553" xr:uid="{24DD67A1-9780-416D-93F6-97BD64642110}"/>
    <cellStyle name="Style 23 2 2 3 33 8" xfId="33067" xr:uid="{A172A05E-D47F-4886-836D-AC0C4205BED0}"/>
    <cellStyle name="Style 23 2 2 3 33 9" xfId="35467" xr:uid="{5FD6A033-86C3-4F80-8E36-495424286A7D}"/>
    <cellStyle name="Style 23 2 2 3 34" xfId="14203" xr:uid="{0130C6CF-381E-4042-99CF-FA89BEA013A9}"/>
    <cellStyle name="Style 23 2 2 3 34 10" xfId="37926" xr:uid="{BF85FDB1-7DDD-46ED-8E86-D8837DF2A747}"/>
    <cellStyle name="Style 23 2 2 3 34 11" xfId="40419" xr:uid="{5DCFDE9E-6AFE-4D89-999E-DB71323B6FC9}"/>
    <cellStyle name="Style 23 2 2 3 34 12" xfId="43066" xr:uid="{D4578CB9-CEA3-45D1-972E-A88A3085A635}"/>
    <cellStyle name="Style 23 2 2 3 34 2" xfId="17224" xr:uid="{E7F88C5B-961B-46CA-8833-DB4A3C98A922}"/>
    <cellStyle name="Style 23 2 2 3 34 3" xfId="19964" xr:uid="{41EBE651-D2C7-4401-B470-97DDEB7AEB03}"/>
    <cellStyle name="Style 23 2 2 3 34 4" xfId="22638" xr:uid="{C19DBDFD-F4FB-4233-97E5-08336351DEF6}"/>
    <cellStyle name="Style 23 2 2 3 34 5" xfId="25461" xr:uid="{ED5AA894-B05F-4DFB-AEC0-49216F0C21B9}"/>
    <cellStyle name="Style 23 2 2 3 34 6" xfId="28029" xr:uid="{B580B940-6F1D-42B5-B56B-44268096B697}"/>
    <cellStyle name="Style 23 2 2 3 34 7" xfId="30576" xr:uid="{ADEDB9C6-6FD8-4981-ADB6-DF49F5B890C2}"/>
    <cellStyle name="Style 23 2 2 3 34 8" xfId="33090" xr:uid="{E4AB1991-27A5-4372-93BD-BB97F0AA6A6D}"/>
    <cellStyle name="Style 23 2 2 3 34 9" xfId="35490" xr:uid="{B5A8A5C9-743F-40E2-869F-2226C35BE2E3}"/>
    <cellStyle name="Style 23 2 2 3 35" xfId="14266" xr:uid="{A23C53F2-8666-4BF7-A4E8-07FBBBD4E5D2}"/>
    <cellStyle name="Style 23 2 2 3 35 10" xfId="37978" xr:uid="{9F1DED15-CC24-4D05-9DA5-1CFA3C668B42}"/>
    <cellStyle name="Style 23 2 2 3 35 11" xfId="40470" xr:uid="{F9D718F0-06B2-43B5-B437-0A2CD774B4E2}"/>
    <cellStyle name="Style 23 2 2 3 35 12" xfId="43118" xr:uid="{2389F4B0-4F1A-4374-AD97-17AFB6875673}"/>
    <cellStyle name="Style 23 2 2 3 35 2" xfId="17287" xr:uid="{A15D2EAD-D65A-4F57-B6FE-685A6DF335E0}"/>
    <cellStyle name="Style 23 2 2 3 35 3" xfId="20026" xr:uid="{45C43BC3-415B-4762-B18C-1CCAE64C43C6}"/>
    <cellStyle name="Style 23 2 2 3 35 4" xfId="22699" xr:uid="{7185248F-8132-4879-B432-F3EE8245B81C}"/>
    <cellStyle name="Style 23 2 2 3 35 5" xfId="25513" xr:uid="{9E9F4F93-89DA-4575-86F3-9D0210808558}"/>
    <cellStyle name="Style 23 2 2 3 35 6" xfId="28082" xr:uid="{644480B5-36D7-4584-9C9B-DB63CE271807}"/>
    <cellStyle name="Style 23 2 2 3 35 7" xfId="30628" xr:uid="{8BB98DC6-94D6-4D0C-99BB-6CBF0EB5847B}"/>
    <cellStyle name="Style 23 2 2 3 35 8" xfId="33142" xr:uid="{6FC0F50B-3C8D-45F3-BC12-0575E4BF9085}"/>
    <cellStyle name="Style 23 2 2 3 35 9" xfId="35541" xr:uid="{23543CBB-06BA-4E62-A478-6A577FE8A61D}"/>
    <cellStyle name="Style 23 2 2 3 4" xfId="11831" xr:uid="{6E56E914-25F2-4B6D-A4DB-0F7A2BDA2380}"/>
    <cellStyle name="Style 23 2 2 3 4 10" xfId="35765" xr:uid="{E1501ABF-F188-436A-986E-6A9B2D7F81F9}"/>
    <cellStyle name="Style 23 2 2 3 4 11" xfId="38207" xr:uid="{8DF93752-91AC-43CD-A375-9AE610140C87}"/>
    <cellStyle name="Style 23 2 2 3 4 12" xfId="40803" xr:uid="{FE577C77-C024-415A-B50F-91B15D0D81AA}"/>
    <cellStyle name="Style 23 2 2 3 4 2" xfId="14884" xr:uid="{A4D4675F-8899-40E8-9C59-3E7F9E51A186}"/>
    <cellStyle name="Style 23 2 2 3 4 3" xfId="17658" xr:uid="{669D103B-6A08-4EA0-94AB-8332F8F0DB49}"/>
    <cellStyle name="Style 23 2 2 3 4 4" xfId="20281" xr:uid="{7AA40765-16DB-42E5-BD0B-5A886E24B133}"/>
    <cellStyle name="Style 23 2 2 3 4 5" xfId="23140" xr:uid="{46005BB1-CFF1-4FEC-85B1-3576C0AD475A}"/>
    <cellStyle name="Style 23 2 2 3 4 6" xfId="25699" xr:uid="{1C584C8E-A85D-44F8-AC2E-BFDE15CF9A8F}"/>
    <cellStyle name="Style 23 2 2 3 4 7" xfId="28300" xr:uid="{84363B9B-9696-4D07-A851-40448FA89B18}"/>
    <cellStyle name="Style 23 2 2 3 4 8" xfId="30975" xr:uid="{990F35A4-E474-4B14-8B7C-095DD8D40B71}"/>
    <cellStyle name="Style 23 2 2 3 4 9" xfId="33374" xr:uid="{A8AD57B6-57A9-4D45-8F61-744308981DC5}"/>
    <cellStyle name="Style 23 2 2 3 5" xfId="11902" xr:uid="{A16701BF-C140-4176-B669-65EC268F82B0}"/>
    <cellStyle name="Style 23 2 2 3 5 10" xfId="35834" xr:uid="{901F4E7B-C553-4960-8D6F-3E0E53B2DC93}"/>
    <cellStyle name="Style 23 2 2 3 5 11" xfId="38276" xr:uid="{4CE5DA18-2952-4FC8-80D3-DAA5B60086CE}"/>
    <cellStyle name="Style 23 2 2 3 5 12" xfId="40872" xr:uid="{CAC4AB0F-462B-4146-BC98-4435BD0562EC}"/>
    <cellStyle name="Style 23 2 2 3 5 2" xfId="14955" xr:uid="{0272403E-8738-4CEE-9201-622846A9F1A0}"/>
    <cellStyle name="Style 23 2 2 3 5 3" xfId="17728" xr:uid="{9E917F01-286A-4B46-8961-149C083B49F1}"/>
    <cellStyle name="Style 23 2 2 3 5 4" xfId="20351" xr:uid="{8CC2BAE8-6A3A-4A7D-9FCD-4C9BD4E42A39}"/>
    <cellStyle name="Style 23 2 2 3 5 5" xfId="23211" xr:uid="{6AB4AF34-F554-4EE5-9AE4-78C16F5CDF0F}"/>
    <cellStyle name="Style 23 2 2 3 5 6" xfId="25768" xr:uid="{8350FD9C-7E29-4445-964E-A399A09503F1}"/>
    <cellStyle name="Style 23 2 2 3 5 7" xfId="28369" xr:uid="{790DB336-BCAB-44C4-B040-DA6BC6893C6A}"/>
    <cellStyle name="Style 23 2 2 3 5 8" xfId="31044" xr:uid="{E899C27C-E6B5-4706-915C-F9AC719593A5}"/>
    <cellStyle name="Style 23 2 2 3 5 9" xfId="33443" xr:uid="{097B29AD-2A44-46EC-A02F-72F7671B9A3C}"/>
    <cellStyle name="Style 23 2 2 3 6" xfId="11916" xr:uid="{6E0A72AB-3F00-4E3C-BA6E-7A896557B8A3}"/>
    <cellStyle name="Style 23 2 2 3 6 10" xfId="35848" xr:uid="{496AF1CD-4719-48F9-873F-CDF237EDB536}"/>
    <cellStyle name="Style 23 2 2 3 6 11" xfId="38290" xr:uid="{C6449BCC-2516-4DB0-8679-9EA8A3E8729B}"/>
    <cellStyle name="Style 23 2 2 3 6 12" xfId="40886" xr:uid="{7966DB5C-FE87-4D8F-A2C4-CE755E7114B6}"/>
    <cellStyle name="Style 23 2 2 3 6 2" xfId="14969" xr:uid="{1654F885-F2F4-4FC0-86AB-666831A1AABF}"/>
    <cellStyle name="Style 23 2 2 3 6 3" xfId="17742" xr:uid="{8FD7E648-D893-4584-B902-B4A70CCE5383}"/>
    <cellStyle name="Style 23 2 2 3 6 4" xfId="20365" xr:uid="{966FFBA1-6197-45A1-8FE7-88F55B7FF1F9}"/>
    <cellStyle name="Style 23 2 2 3 6 5" xfId="23225" xr:uid="{560B9C3A-9528-4A7B-B4E1-EDE1BDEE51A7}"/>
    <cellStyle name="Style 23 2 2 3 6 6" xfId="25782" xr:uid="{42F4D446-2C95-4E93-9D57-CC1CB4A544A9}"/>
    <cellStyle name="Style 23 2 2 3 6 7" xfId="28383" xr:uid="{32B3F2CB-6679-450E-8D21-86CEF4F74131}"/>
    <cellStyle name="Style 23 2 2 3 6 8" xfId="31058" xr:uid="{837623B2-3F59-4D0F-AEC5-68877FBADB28}"/>
    <cellStyle name="Style 23 2 2 3 6 9" xfId="33457" xr:uid="{150432B2-95DD-45F8-80F3-A825E7EAB753}"/>
    <cellStyle name="Style 23 2 2 3 7" xfId="11985" xr:uid="{A938C274-0DF5-4F59-BC07-AC2BB562EEC5}"/>
    <cellStyle name="Style 23 2 2 3 7 10" xfId="35917" xr:uid="{61C9B0F3-5975-44B5-876A-9804235923AC}"/>
    <cellStyle name="Style 23 2 2 3 7 11" xfId="38359" xr:uid="{433C99C7-1AEE-4EF7-A991-16128334B8BE}"/>
    <cellStyle name="Style 23 2 2 3 7 12" xfId="40955" xr:uid="{2163C7B1-4901-4BA4-9AA6-9CB10FC8D5DA}"/>
    <cellStyle name="Style 23 2 2 3 7 2" xfId="15038" xr:uid="{707623C5-AFFA-4762-93D5-D2AA9A537EB4}"/>
    <cellStyle name="Style 23 2 2 3 7 3" xfId="17811" xr:uid="{E4C06E65-EC9B-4FA9-8AF5-8FEA4B92AD10}"/>
    <cellStyle name="Style 23 2 2 3 7 4" xfId="20434" xr:uid="{8296EF36-7665-417B-96F9-59F3B477BFF6}"/>
    <cellStyle name="Style 23 2 2 3 7 5" xfId="23294" xr:uid="{1CBF8CE1-3BD9-4A99-8522-F4F8FE91D2B2}"/>
    <cellStyle name="Style 23 2 2 3 7 6" xfId="25851" xr:uid="{20E28FE7-B782-4E9C-B345-122E2D2708B2}"/>
    <cellStyle name="Style 23 2 2 3 7 7" xfId="28452" xr:uid="{E4D41627-2727-440D-BE7B-ACA47F33E63D}"/>
    <cellStyle name="Style 23 2 2 3 7 8" xfId="31127" xr:uid="{0263B0CA-9004-458E-A9EF-574AA262D9AC}"/>
    <cellStyle name="Style 23 2 2 3 7 9" xfId="33526" xr:uid="{430EEEEF-8849-4E1B-9379-D81207CC1135}"/>
    <cellStyle name="Style 23 2 2 3 8" xfId="12012" xr:uid="{68A8EC17-6305-405E-B857-A5949EBB05AA}"/>
    <cellStyle name="Style 23 2 2 3 8 10" xfId="35944" xr:uid="{755C2C9B-F691-414F-BF0B-17429BEC2702}"/>
    <cellStyle name="Style 23 2 2 3 8 11" xfId="38386" xr:uid="{279552E0-B522-41BA-BFBB-C8533A428D6A}"/>
    <cellStyle name="Style 23 2 2 3 8 12" xfId="40982" xr:uid="{B271539D-995B-4891-B938-243DFABA88C6}"/>
    <cellStyle name="Style 23 2 2 3 8 2" xfId="15065" xr:uid="{1A63B3B7-D24B-414C-A863-AC3BD0E70668}"/>
    <cellStyle name="Style 23 2 2 3 8 3" xfId="17838" xr:uid="{D3DF3065-B3E5-43E0-9449-9DEA169946BA}"/>
    <cellStyle name="Style 23 2 2 3 8 4" xfId="20461" xr:uid="{341FF9EC-F3B0-473F-88B5-EA5D8FF5DF90}"/>
    <cellStyle name="Style 23 2 2 3 8 5" xfId="23321" xr:uid="{9DC68D19-0EF0-4FB5-9809-ABF749B4B5B3}"/>
    <cellStyle name="Style 23 2 2 3 8 6" xfId="25878" xr:uid="{478197ED-061A-464C-9568-D380E9385E33}"/>
    <cellStyle name="Style 23 2 2 3 8 7" xfId="28479" xr:uid="{E8197B61-409C-4E2E-8CA3-6DAFDA729BF8}"/>
    <cellStyle name="Style 23 2 2 3 8 8" xfId="31154" xr:uid="{E4023FC6-042E-47E3-A2A1-2520A5123827}"/>
    <cellStyle name="Style 23 2 2 3 8 9" xfId="33553" xr:uid="{D0CA3371-1178-4495-B4B5-6EE675F2DCDA}"/>
    <cellStyle name="Style 23 2 2 3 9" xfId="11735" xr:uid="{89747773-3C9F-421E-B792-BC7389E98DD6}"/>
    <cellStyle name="Style 23 2 2 3 9 10" xfId="35681" xr:uid="{10298CA6-4548-4AB4-97BE-B485C81720CF}"/>
    <cellStyle name="Style 23 2 2 3 9 11" xfId="38115" xr:uid="{B24D8352-F6C0-4BEC-A079-8C72CA902A8C}"/>
    <cellStyle name="Style 23 2 2 3 9 12" xfId="40707" xr:uid="{0CC52150-33B6-4ADE-A559-35708F1CC89F}"/>
    <cellStyle name="Style 23 2 2 3 9 2" xfId="14788" xr:uid="{26709CF5-2BB7-45DF-892F-18FAF3522953}"/>
    <cellStyle name="Style 23 2 2 3 9 3" xfId="17562" xr:uid="{ABF11099-601C-4765-A1B9-29FB69D9BA50}"/>
    <cellStyle name="Style 23 2 2 3 9 4" xfId="20185" xr:uid="{DD38B647-AE19-4FB4-B845-41F1909D7300}"/>
    <cellStyle name="Style 23 2 2 3 9 5" xfId="23045" xr:uid="{E2C5DDC9-DA2E-435F-B78C-7F2499E7B019}"/>
    <cellStyle name="Style 23 2 2 3 9 6" xfId="25603" xr:uid="{EF9E5676-96B3-4E4A-A56D-1CBCF8E6A952}"/>
    <cellStyle name="Style 23 2 2 3 9 7" xfId="28208" xr:uid="{F902961E-7640-4A0D-AC17-AF9773AC6E4E}"/>
    <cellStyle name="Style 23 2 2 3 9 8" xfId="30879" xr:uid="{84F7F295-8A92-46FA-AB26-90B05E40F59C}"/>
    <cellStyle name="Style 23 2 2 3 9 9" xfId="33278" xr:uid="{210FD4F3-9F42-409C-A76A-53590509E8C1}"/>
    <cellStyle name="Style 23 3" xfId="77" xr:uid="{00000000-0005-0000-0000-00006C250000}"/>
    <cellStyle name="Style 23 3 2" xfId="120" xr:uid="{00000000-0005-0000-0000-00006D250000}"/>
    <cellStyle name="Style 23 3 2 10" xfId="13254" xr:uid="{673BFABB-0A77-4D45-8977-3DA2612D789F}"/>
    <cellStyle name="Style 23 3 2 10 10" xfId="36980" xr:uid="{B07469DD-9B58-46A0-89BA-8784C1DAB477}"/>
    <cellStyle name="Style 23 3 2 10 11" xfId="39472" xr:uid="{4CF4CCCF-B204-4ABC-86E6-2B1898214936}"/>
    <cellStyle name="Style 23 3 2 10 12" xfId="42119" xr:uid="{E44D0EEF-524E-412C-B4D8-2B8124CE55BA}"/>
    <cellStyle name="Style 23 3 2 10 2" xfId="16275" xr:uid="{3AEB5172-F396-4DB2-87C0-DBCCD33B80F6}"/>
    <cellStyle name="Style 23 3 2 10 3" xfId="19016" xr:uid="{DA43B0FB-1FB7-44CF-9902-1560B08C74BF}"/>
    <cellStyle name="Style 23 3 2 10 4" xfId="21689" xr:uid="{E958FF9F-CB8A-4E7D-BE30-F8BBCF5683E7}"/>
    <cellStyle name="Style 23 3 2 10 5" xfId="24512" xr:uid="{A30FBE22-4EAC-4C9C-9D12-E9136DC90315}"/>
    <cellStyle name="Style 23 3 2 10 6" xfId="27080" xr:uid="{24501B92-98C8-495E-BF66-DA15CB474BB9}"/>
    <cellStyle name="Style 23 3 2 10 7" xfId="29627" xr:uid="{2EC2B9AB-D6DD-4979-A2A2-4ED2B2A9463F}"/>
    <cellStyle name="Style 23 3 2 10 8" xfId="32142" xr:uid="{B355E0F8-7373-49D9-A4ED-53E7F6780A2E}"/>
    <cellStyle name="Style 23 3 2 10 9" xfId="34541" xr:uid="{E14AB664-8F12-4A65-8546-DC5E3822FF85}"/>
    <cellStyle name="Style 23 3 2 11" xfId="13282" xr:uid="{A14A58FF-4749-47CE-857B-45898BDBE19A}"/>
    <cellStyle name="Style 23 3 2 11 10" xfId="37007" xr:uid="{4E28A4FD-A042-4662-9435-50F72C24080F}"/>
    <cellStyle name="Style 23 3 2 11 11" xfId="39499" xr:uid="{A14F153A-08E4-4D3A-B695-A87C7092ECFC}"/>
    <cellStyle name="Style 23 3 2 11 12" xfId="42146" xr:uid="{99749451-0108-4625-BEC1-08BD281E9766}"/>
    <cellStyle name="Style 23 3 2 11 2" xfId="16303" xr:uid="{E3851B8D-7F5B-4CEF-AB71-D446FCFD4A03}"/>
    <cellStyle name="Style 23 3 2 11 3" xfId="19044" xr:uid="{4CFCDEED-7A02-4B3B-9499-EB8028E60919}"/>
    <cellStyle name="Style 23 3 2 11 4" xfId="21717" xr:uid="{EDCBEA9A-20C9-462B-AD93-83BB28A8E8DD}"/>
    <cellStyle name="Style 23 3 2 11 5" xfId="24540" xr:uid="{B4EB6C74-7E4B-434E-8BF1-9452C31E9C54}"/>
    <cellStyle name="Style 23 3 2 11 6" xfId="27108" xr:uid="{C00EBA4C-15D0-4A9E-9B04-3822880F7A4D}"/>
    <cellStyle name="Style 23 3 2 11 7" xfId="29655" xr:uid="{B2E085D2-0123-4B34-9774-38BFCF44DC54}"/>
    <cellStyle name="Style 23 3 2 11 8" xfId="32170" xr:uid="{0720CC54-3CB1-4C3A-9593-B6FD0DE0BAF1}"/>
    <cellStyle name="Style 23 3 2 11 9" xfId="34569" xr:uid="{0169D216-7649-4241-B5B7-DD4E94FBF83D}"/>
    <cellStyle name="Style 23 3 2 12" xfId="13252" xr:uid="{60A3C67E-B840-4A47-8E53-A29C1C371819}"/>
    <cellStyle name="Style 23 3 2 12 10" xfId="36978" xr:uid="{5CBEF4F7-BAA9-4B68-8135-E76770837743}"/>
    <cellStyle name="Style 23 3 2 12 11" xfId="39470" xr:uid="{213A7C8E-90D7-4B32-B24A-9A4C18A3597C}"/>
    <cellStyle name="Style 23 3 2 12 12" xfId="42117" xr:uid="{5AAA61E5-1ED9-47E1-82B2-739008DAD972}"/>
    <cellStyle name="Style 23 3 2 12 2" xfId="16273" xr:uid="{DB7FEDAA-049A-4515-BDD1-062CD5E70365}"/>
    <cellStyle name="Style 23 3 2 12 3" xfId="19014" xr:uid="{3D301A56-712A-47FD-8543-2689501A342C}"/>
    <cellStyle name="Style 23 3 2 12 4" xfId="21687" xr:uid="{EAD627FA-3565-4B41-923A-012655E69EFE}"/>
    <cellStyle name="Style 23 3 2 12 5" xfId="24510" xr:uid="{FD79FE3B-8701-4972-8F21-ED6EC89C3FD1}"/>
    <cellStyle name="Style 23 3 2 12 6" xfId="27078" xr:uid="{0D9F7152-65DD-4CCD-8817-5B440086F6B7}"/>
    <cellStyle name="Style 23 3 2 12 7" xfId="29625" xr:uid="{2E5DEFBF-9B3E-4E1C-B510-6014C3AF2F03}"/>
    <cellStyle name="Style 23 3 2 12 8" xfId="32140" xr:uid="{C11A7616-E44A-47C1-8014-1B29AF661ED7}"/>
    <cellStyle name="Style 23 3 2 12 9" xfId="34539" xr:uid="{072B5424-2B85-4CAE-A0B2-B85C31725877}"/>
    <cellStyle name="Style 23 3 2 13" xfId="13318" xr:uid="{7534553D-6DB0-4038-958A-D22469DCCEF2}"/>
    <cellStyle name="Style 23 3 2 13 10" xfId="37041" xr:uid="{F13F33AC-25C5-4FE3-8589-C7A8380D8B9F}"/>
    <cellStyle name="Style 23 3 2 13 11" xfId="39534" xr:uid="{4A33BBC1-223A-478A-A7AD-729E648430B2}"/>
    <cellStyle name="Style 23 3 2 13 12" xfId="42181" xr:uid="{FF36603B-63DA-4724-A28E-AEFD0E667E8E}"/>
    <cellStyle name="Style 23 3 2 13 2" xfId="16339" xr:uid="{46EAFE87-4977-4899-806E-40A5529C4D50}"/>
    <cellStyle name="Style 23 3 2 13 3" xfId="19079" xr:uid="{380C45B3-CD23-4B3A-AA00-96F814788AAA}"/>
    <cellStyle name="Style 23 3 2 13 4" xfId="21753" xr:uid="{25A87754-81C4-406E-BC26-CF153DB01E19}"/>
    <cellStyle name="Style 23 3 2 13 5" xfId="24576" xr:uid="{48133284-7601-4393-94F5-B300C5304146}"/>
    <cellStyle name="Style 23 3 2 13 6" xfId="27144" xr:uid="{011B5760-1AE4-488C-A48B-9FF2CC7DA992}"/>
    <cellStyle name="Style 23 3 2 13 7" xfId="29691" xr:uid="{4119B4C1-1391-4385-B9DE-E434103578E1}"/>
    <cellStyle name="Style 23 3 2 13 8" xfId="32205" xr:uid="{63875067-90F8-413D-94B5-91F9EAF4C81E}"/>
    <cellStyle name="Style 23 3 2 13 9" xfId="34605" xr:uid="{5C05E5D3-9D61-41C8-BBFD-EAE7D4C6F295}"/>
    <cellStyle name="Style 23 3 2 14" xfId="13295" xr:uid="{F0BF62D4-BF4E-4443-9424-033A99FD07A3}"/>
    <cellStyle name="Style 23 3 2 14 10" xfId="37019" xr:uid="{562EE9FB-C944-4F51-95BA-EA32CA796FDD}"/>
    <cellStyle name="Style 23 3 2 14 11" xfId="39511" xr:uid="{84586F77-DBBF-47F9-88D7-7A02588DE1E5}"/>
    <cellStyle name="Style 23 3 2 14 12" xfId="42158" xr:uid="{A5DD06DF-05FD-4D75-BCE3-4F8875983F38}"/>
    <cellStyle name="Style 23 3 2 14 2" xfId="16316" xr:uid="{F875A95B-1901-427C-BA98-90E9442E5468}"/>
    <cellStyle name="Style 23 3 2 14 3" xfId="19057" xr:uid="{2A26CBB8-AA1E-4088-B28B-43F54D2F9554}"/>
    <cellStyle name="Style 23 3 2 14 4" xfId="21730" xr:uid="{14530BE0-1304-471F-B8BB-FB9B2641F1A2}"/>
    <cellStyle name="Style 23 3 2 14 5" xfId="24553" xr:uid="{8A3F5136-AA2E-4516-B93F-4B9482EC5440}"/>
    <cellStyle name="Style 23 3 2 14 6" xfId="27121" xr:uid="{65B2E8E8-8953-4E7E-AAC4-7DDDC88AB8A1}"/>
    <cellStyle name="Style 23 3 2 14 7" xfId="29668" xr:uid="{999741E7-E398-434C-8967-DCE360DE110B}"/>
    <cellStyle name="Style 23 3 2 14 8" xfId="32183" xr:uid="{A87F591A-C035-42FA-BF0D-076D345D1844}"/>
    <cellStyle name="Style 23 3 2 14 9" xfId="34582" xr:uid="{DB896FE0-9B9A-41F1-A369-215382A8B3DA}"/>
    <cellStyle name="Style 23 3 2 15" xfId="13374" xr:uid="{F36F04D0-323D-454F-BCD8-03554FB5F07A}"/>
    <cellStyle name="Style 23 3 2 15 10" xfId="37097" xr:uid="{B56B3577-4609-4F22-808B-06B1BB3AD15F}"/>
    <cellStyle name="Style 23 3 2 15 11" xfId="39590" xr:uid="{01029551-C26D-4934-AE37-AC6B4A7BD2B4}"/>
    <cellStyle name="Style 23 3 2 15 12" xfId="42237" xr:uid="{4A3F438E-E532-4C7D-BFB6-6FE77042A69B}"/>
    <cellStyle name="Style 23 3 2 15 2" xfId="16395" xr:uid="{203257D2-185B-42C1-9FB6-34A49BA6EA4E}"/>
    <cellStyle name="Style 23 3 2 15 3" xfId="19135" xr:uid="{24327182-9BBC-40CD-B669-EF90CC94C7B5}"/>
    <cellStyle name="Style 23 3 2 15 4" xfId="21809" xr:uid="{2029BD8E-ED0E-4FE5-837B-54DD0BFA1713}"/>
    <cellStyle name="Style 23 3 2 15 5" xfId="24632" xr:uid="{34DC400A-65BF-467E-BEF4-73D84808F036}"/>
    <cellStyle name="Style 23 3 2 15 6" xfId="27200" xr:uid="{147EB3F3-A374-4153-8DC8-324F2C4979DE}"/>
    <cellStyle name="Style 23 3 2 15 7" xfId="29747" xr:uid="{9AC04149-A12B-42AC-8F4C-1AA0E5D26993}"/>
    <cellStyle name="Style 23 3 2 15 8" xfId="32261" xr:uid="{67D32302-6813-46DD-B605-5B4B10BE49CC}"/>
    <cellStyle name="Style 23 3 2 15 9" xfId="34661" xr:uid="{53F47671-9CDF-4514-9DC9-055E6E88DD89}"/>
    <cellStyle name="Style 23 3 2 16" xfId="13489" xr:uid="{42DFCE2C-F9EC-457A-99F0-1A887673819C}"/>
    <cellStyle name="Style 23 3 2 16 10" xfId="37212" xr:uid="{52E21560-95CC-4BF9-B1C7-78EF782BB4B8}"/>
    <cellStyle name="Style 23 3 2 16 11" xfId="39705" xr:uid="{E8412F3D-EBB1-4580-9621-D945EB826482}"/>
    <cellStyle name="Style 23 3 2 16 12" xfId="42352" xr:uid="{985B7605-D304-4AAF-9E9F-9DFAAB0528B4}"/>
    <cellStyle name="Style 23 3 2 16 2" xfId="16510" xr:uid="{A55E3A22-F102-4D04-9397-00808448039A}"/>
    <cellStyle name="Style 23 3 2 16 3" xfId="19250" xr:uid="{24C15920-9587-43A3-97F8-B7F8E0C7DBDF}"/>
    <cellStyle name="Style 23 3 2 16 4" xfId="21924" xr:uid="{B8690048-59EC-43A7-A46C-C3643026C097}"/>
    <cellStyle name="Style 23 3 2 16 5" xfId="24747" xr:uid="{219EC491-C4DD-419F-B4E7-8BCBA4A1B6FD}"/>
    <cellStyle name="Style 23 3 2 16 6" xfId="27315" xr:uid="{3861AA30-9F99-4CB1-B790-5835ECBCBB11}"/>
    <cellStyle name="Style 23 3 2 16 7" xfId="29862" xr:uid="{9BF2B983-413B-4BBD-BBEF-25E642FABF6E}"/>
    <cellStyle name="Style 23 3 2 16 8" xfId="32376" xr:uid="{79A65885-EDDE-411D-A34F-DEDEFF3BA312}"/>
    <cellStyle name="Style 23 3 2 16 9" xfId="34776" xr:uid="{FC0F74C8-123D-4F16-AB7B-2C148A8968DB}"/>
    <cellStyle name="Style 23 3 2 17" xfId="13451" xr:uid="{146D5911-3DCE-42DC-87A0-35EFAA44297E}"/>
    <cellStyle name="Style 23 3 2 17 10" xfId="37174" xr:uid="{EAB28157-F61F-482C-947C-5C1A220CA9D5}"/>
    <cellStyle name="Style 23 3 2 17 11" xfId="39667" xr:uid="{56313309-6CE7-44F9-8421-7861DC063199}"/>
    <cellStyle name="Style 23 3 2 17 12" xfId="42314" xr:uid="{0A87FECC-398C-4309-A2CE-62DE92C1E42D}"/>
    <cellStyle name="Style 23 3 2 17 2" xfId="16472" xr:uid="{945EC825-4B57-4483-B34F-C3572FBB2C2D}"/>
    <cellStyle name="Style 23 3 2 17 3" xfId="19212" xr:uid="{1E8AA1A0-C106-4051-BC57-0A9862C508BE}"/>
    <cellStyle name="Style 23 3 2 17 4" xfId="21886" xr:uid="{555249F6-C4BB-4B91-AF7E-AE7CD543493F}"/>
    <cellStyle name="Style 23 3 2 17 5" xfId="24709" xr:uid="{8CD6172E-BCC2-4DAB-A004-6E1F9AE56539}"/>
    <cellStyle name="Style 23 3 2 17 6" xfId="27277" xr:uid="{A671F801-13EB-4639-8FB4-6D699377A160}"/>
    <cellStyle name="Style 23 3 2 17 7" xfId="29824" xr:uid="{D28B7B33-18C6-46E5-875D-D36C88FB89BD}"/>
    <cellStyle name="Style 23 3 2 17 8" xfId="32338" xr:uid="{855565C6-5884-4BCC-815C-5CDED12C294C}"/>
    <cellStyle name="Style 23 3 2 17 9" xfId="34738" xr:uid="{48344A9D-591B-48DB-A3FC-A7A02BA6199C}"/>
    <cellStyle name="Style 23 3 2 18" xfId="13502" xr:uid="{969341DC-224E-4466-A38D-CEA601AA0D52}"/>
    <cellStyle name="Style 23 3 2 18 10" xfId="37225" xr:uid="{23220D27-B8E3-4954-81AC-B6DD0429B74E}"/>
    <cellStyle name="Style 23 3 2 18 11" xfId="39718" xr:uid="{A34BD94B-9A56-442E-B779-23DF2F3856AB}"/>
    <cellStyle name="Style 23 3 2 18 12" xfId="42365" xr:uid="{8602F470-169D-40AA-8A98-92561FC87F15}"/>
    <cellStyle name="Style 23 3 2 18 2" xfId="16523" xr:uid="{3E1E06FC-73B6-4005-8277-4A84EF217F73}"/>
    <cellStyle name="Style 23 3 2 18 3" xfId="19263" xr:uid="{88888B31-B880-4EF3-BF96-BE42D9DD8082}"/>
    <cellStyle name="Style 23 3 2 18 4" xfId="21937" xr:uid="{2E4273C4-5691-44F1-BE88-FAF1D0F1B342}"/>
    <cellStyle name="Style 23 3 2 18 5" xfId="24760" xr:uid="{452BF829-BF1D-428A-8D5A-02AEFFC40FB2}"/>
    <cellStyle name="Style 23 3 2 18 6" xfId="27328" xr:uid="{557F67F3-0B3A-4F23-B431-C63028FC91CE}"/>
    <cellStyle name="Style 23 3 2 18 7" xfId="29875" xr:uid="{66779113-833D-42A0-A3EB-D11520162286}"/>
    <cellStyle name="Style 23 3 2 18 8" xfId="32389" xr:uid="{EE05CA66-A4DF-49F8-818C-662B37E28CC5}"/>
    <cellStyle name="Style 23 3 2 18 9" xfId="34789" xr:uid="{9C41F613-DD6E-481A-8C23-CB6755AB3390}"/>
    <cellStyle name="Style 23 3 2 19" xfId="13520" xr:uid="{0AB21975-9DF8-4691-9CC5-05B0A3DBDCBA}"/>
    <cellStyle name="Style 23 3 2 19 10" xfId="37243" xr:uid="{4098B6FF-7D5C-4708-8E8F-703899D2274D}"/>
    <cellStyle name="Style 23 3 2 19 11" xfId="39736" xr:uid="{4916A527-4C29-4161-9EBC-C9940D938C13}"/>
    <cellStyle name="Style 23 3 2 19 12" xfId="42383" xr:uid="{2908EA3B-AA1C-43C3-8172-239C315CA344}"/>
    <cellStyle name="Style 23 3 2 19 2" xfId="16541" xr:uid="{CA038FAA-86DC-4E30-BE55-32DC626B38CA}"/>
    <cellStyle name="Style 23 3 2 19 3" xfId="19281" xr:uid="{28367281-A8E4-47D2-A87F-DBC86DBD2C99}"/>
    <cellStyle name="Style 23 3 2 19 4" xfId="21955" xr:uid="{632C8569-2151-46A5-BD5A-C7C536C504E9}"/>
    <cellStyle name="Style 23 3 2 19 5" xfId="24778" xr:uid="{BEC9B89A-11C8-4801-9E1E-B2ED962D937B}"/>
    <cellStyle name="Style 23 3 2 19 6" xfId="27346" xr:uid="{2BFF8051-6311-425E-84C2-85118F1DD7DE}"/>
    <cellStyle name="Style 23 3 2 19 7" xfId="29893" xr:uid="{98DB4451-5584-478E-88BC-89D5A652E2BD}"/>
    <cellStyle name="Style 23 3 2 19 8" xfId="32407" xr:uid="{7ADA720A-296F-4C6E-9CAD-F02F40590C5C}"/>
    <cellStyle name="Style 23 3 2 19 9" xfId="34807" xr:uid="{5E472856-49C5-4130-B9D7-94DE5BB46190}"/>
    <cellStyle name="Style 23 3 2 2" xfId="11237" xr:uid="{B5AA17E9-074F-4E3E-9BE0-2C2C206358EE}"/>
    <cellStyle name="Style 23 3 2 2 2" xfId="14309" xr:uid="{708B45E7-467B-44D5-8D77-D0FF5E8366F3}"/>
    <cellStyle name="Style 23 3 2 2 3" xfId="10408" xr:uid="{1186B174-B041-48F0-A176-AD345129E585}"/>
    <cellStyle name="Style 23 3 2 2 4" xfId="9861" xr:uid="{36A814A8-84EC-477D-B451-E8A6BEBA8913}"/>
    <cellStyle name="Style 23 3 2 2 5" xfId="10202" xr:uid="{D936EC0E-597A-40CB-841B-132266CEB190}"/>
    <cellStyle name="Style 23 3 2 2 6" xfId="15579" xr:uid="{64FFD3C2-00C0-4EBC-B543-641A2B9407A5}"/>
    <cellStyle name="Style 23 3 2 2 7" xfId="10869" xr:uid="{80D4AAB5-D7DA-4E4A-9E7B-C09C23AC05F9}"/>
    <cellStyle name="Style 23 3 2 2 8" xfId="25923" xr:uid="{564C447E-A3F9-45CC-AF41-12D2ADDEFC1A}"/>
    <cellStyle name="Style 23 3 2 20" xfId="13548" xr:uid="{5A61E1BA-DF77-44CB-B40C-7F202618A94F}"/>
    <cellStyle name="Style 23 3 2 20 10" xfId="37271" xr:uid="{8B324D7B-E012-4DBD-83FD-7BE720E4EF9D}"/>
    <cellStyle name="Style 23 3 2 20 11" xfId="39764" xr:uid="{BD64B6DB-B383-48E2-8AA1-3A615EBD3DA9}"/>
    <cellStyle name="Style 23 3 2 20 12" xfId="42411" xr:uid="{0477E6D8-E7AA-4E30-BBF7-7046F78625F9}"/>
    <cellStyle name="Style 23 3 2 20 2" xfId="16569" xr:uid="{2E79ED15-2F9E-4A77-9CEF-BA7E78E2347A}"/>
    <cellStyle name="Style 23 3 2 20 3" xfId="19309" xr:uid="{BE174B3E-6809-4352-A11B-4CAE5829DA3F}"/>
    <cellStyle name="Style 23 3 2 20 4" xfId="21983" xr:uid="{294AEA6E-B221-43EB-9BCA-B6CD095D12DB}"/>
    <cellStyle name="Style 23 3 2 20 5" xfId="24806" xr:uid="{6507FEB0-AC5C-47B8-9FA9-466053A77B84}"/>
    <cellStyle name="Style 23 3 2 20 6" xfId="27374" xr:uid="{F78B41C4-1B10-4EEB-A9FE-9E953F4ACFDC}"/>
    <cellStyle name="Style 23 3 2 20 7" xfId="29921" xr:uid="{7A876268-3A10-4DD4-A09A-D549902AD242}"/>
    <cellStyle name="Style 23 3 2 20 8" xfId="32435" xr:uid="{6B44DCF0-4B80-445E-A2A3-2231E696AEF4}"/>
    <cellStyle name="Style 23 3 2 20 9" xfId="34835" xr:uid="{9E3F4FDF-63A4-4668-A6D1-288444786CF8}"/>
    <cellStyle name="Style 23 3 2 21" xfId="13599" xr:uid="{3E07DD62-DCA0-40DD-9135-50FA1863C165}"/>
    <cellStyle name="Style 23 3 2 21 10" xfId="37322" xr:uid="{6013DF66-453C-4A6B-BD20-5B6B24109737}"/>
    <cellStyle name="Style 23 3 2 21 11" xfId="39815" xr:uid="{CF99023F-6D54-433F-BCD9-D0D0FD285E04}"/>
    <cellStyle name="Style 23 3 2 21 12" xfId="42462" xr:uid="{2AEFF5D9-9995-46C0-924E-0F923CBF754B}"/>
    <cellStyle name="Style 23 3 2 21 2" xfId="16620" xr:uid="{6EA2CDF8-878B-4DFE-8E64-DEA542E1C2E2}"/>
    <cellStyle name="Style 23 3 2 21 3" xfId="19360" xr:uid="{934FCDDB-2E9E-4930-937A-314FC1C7D74D}"/>
    <cellStyle name="Style 23 3 2 21 4" xfId="22034" xr:uid="{FBA931A5-5BAB-46D5-9C5A-3738C0787EE0}"/>
    <cellStyle name="Style 23 3 2 21 5" xfId="24857" xr:uid="{C67C9576-FD0F-4049-AA92-F172FC3EFAEA}"/>
    <cellStyle name="Style 23 3 2 21 6" xfId="27425" xr:uid="{C532EFD4-9338-4596-A460-20AE6C3B1A3A}"/>
    <cellStyle name="Style 23 3 2 21 7" xfId="29972" xr:uid="{F5D0DE90-0B85-4EBD-9D50-4D50BF802762}"/>
    <cellStyle name="Style 23 3 2 21 8" xfId="32486" xr:uid="{D63D9B23-B445-47E8-995A-33B289F7BCAC}"/>
    <cellStyle name="Style 23 3 2 21 9" xfId="34886" xr:uid="{A76FCF03-0191-48EF-A9A5-EAF4F0DA77A3}"/>
    <cellStyle name="Style 23 3 2 22" xfId="13725" xr:uid="{36F7F6BC-0149-4E4F-97AC-E21B703CEB79}"/>
    <cellStyle name="Style 23 3 2 22 10" xfId="37448" xr:uid="{26882CCD-4D9F-416A-AF19-FE946DB8EF69}"/>
    <cellStyle name="Style 23 3 2 22 11" xfId="39941" xr:uid="{ADD9903D-010E-46E6-B5C2-BA8DC2ADB382}"/>
    <cellStyle name="Style 23 3 2 22 12" xfId="42588" xr:uid="{E05B5EC3-FE4B-448B-B1EC-4DEEA1984CFD}"/>
    <cellStyle name="Style 23 3 2 22 2" xfId="16746" xr:uid="{F27C4D1C-4ACA-46F7-891E-1ACCEEB86942}"/>
    <cellStyle name="Style 23 3 2 22 3" xfId="19486" xr:uid="{647C4EDB-A455-4DFC-BADB-59F467D93783}"/>
    <cellStyle name="Style 23 3 2 22 4" xfId="22160" xr:uid="{4CEE92F4-B418-4A37-AB80-EA8449BF6239}"/>
    <cellStyle name="Style 23 3 2 22 5" xfId="24983" xr:uid="{0892553B-E8DB-40F8-8660-1507F5B7587F}"/>
    <cellStyle name="Style 23 3 2 22 6" xfId="27551" xr:uid="{7DC6A969-5A61-4505-A32A-673EFAF83858}"/>
    <cellStyle name="Style 23 3 2 22 7" xfId="30098" xr:uid="{A6023625-BC1F-4480-8E0C-BB5534E52E2F}"/>
    <cellStyle name="Style 23 3 2 22 8" xfId="32612" xr:uid="{02FE7981-BE3E-41EB-A023-DDEA13E8ED6A}"/>
    <cellStyle name="Style 23 3 2 22 9" xfId="35012" xr:uid="{E99B31A8-658D-4FB7-80D1-A8926D631944}"/>
    <cellStyle name="Style 23 3 2 23" xfId="13786" xr:uid="{221ADF95-3084-4451-8689-68080AEC7664}"/>
    <cellStyle name="Style 23 3 2 23 10" xfId="37509" xr:uid="{504C62A3-C661-4958-A7F5-31ECADF7585E}"/>
    <cellStyle name="Style 23 3 2 23 11" xfId="40002" xr:uid="{4890F075-45B3-4E09-A2D4-4E188CFF3291}"/>
    <cellStyle name="Style 23 3 2 23 12" xfId="42649" xr:uid="{A5599D24-46FE-45CB-8984-9F9C8426FE45}"/>
    <cellStyle name="Style 23 3 2 23 2" xfId="16807" xr:uid="{3A45FAA5-15D8-45CD-8300-62EF0CD60A05}"/>
    <cellStyle name="Style 23 3 2 23 3" xfId="19547" xr:uid="{F1B9483A-05DC-4501-9347-666A917BAE89}"/>
    <cellStyle name="Style 23 3 2 23 4" xfId="22221" xr:uid="{E1771EEE-C6C5-48F8-AC80-678BF8E48812}"/>
    <cellStyle name="Style 23 3 2 23 5" xfId="25044" xr:uid="{F705B3DC-A5E5-401F-9698-436B498F2F62}"/>
    <cellStyle name="Style 23 3 2 23 6" xfId="27612" xr:uid="{EDBF2373-0A9C-4AFC-A56B-5EC438CA21ED}"/>
    <cellStyle name="Style 23 3 2 23 7" xfId="30159" xr:uid="{79F58523-F4F1-4520-81AE-2EABD15D97FB}"/>
    <cellStyle name="Style 23 3 2 23 8" xfId="32673" xr:uid="{B1636285-60E1-4612-A6CC-C1B6AD0F7E5E}"/>
    <cellStyle name="Style 23 3 2 23 9" xfId="35073" xr:uid="{00CB7813-71DA-47AE-9301-D1125D088D47}"/>
    <cellStyle name="Style 23 3 2 24" xfId="13832" xr:uid="{C1194DD4-0D28-48FD-8E7B-9F618D9E5B8E}"/>
    <cellStyle name="Style 23 3 2 24 10" xfId="37555" xr:uid="{8F467F1D-F506-4CC4-B930-31CCF1FFE457}"/>
    <cellStyle name="Style 23 3 2 24 11" xfId="40048" xr:uid="{B0F98E78-D9B4-4539-A8A9-29DD08FBF2AC}"/>
    <cellStyle name="Style 23 3 2 24 12" xfId="42695" xr:uid="{A808B109-CFF7-4F17-931C-7CB46DF652A5}"/>
    <cellStyle name="Style 23 3 2 24 2" xfId="16853" xr:uid="{AED7BD59-BDFF-4398-B8F8-6EABC2F11102}"/>
    <cellStyle name="Style 23 3 2 24 3" xfId="19593" xr:uid="{15D7EF76-D655-4064-87D1-4C8E2403F065}"/>
    <cellStyle name="Style 23 3 2 24 4" xfId="22267" xr:uid="{4609BD7D-DF0F-41B8-BB70-314A2BD952C9}"/>
    <cellStyle name="Style 23 3 2 24 5" xfId="25090" xr:uid="{E2AD0B0D-B506-409F-BA04-58AFC4772C50}"/>
    <cellStyle name="Style 23 3 2 24 6" xfId="27658" xr:uid="{9C4C8CF4-1D58-428E-9445-86A5EECB3584}"/>
    <cellStyle name="Style 23 3 2 24 7" xfId="30205" xr:uid="{04689FBA-468F-4F8B-B5FF-B57B6F794596}"/>
    <cellStyle name="Style 23 3 2 24 8" xfId="32719" xr:uid="{9E6B01EA-E15C-4068-98E4-B9483E092BC7}"/>
    <cellStyle name="Style 23 3 2 24 9" xfId="35119" xr:uid="{093CE52F-B460-4C86-8106-FE93925DF828}"/>
    <cellStyle name="Style 23 3 2 25" xfId="13837" xr:uid="{77132F07-87D8-4C91-B6B2-957E1F769F9B}"/>
    <cellStyle name="Style 23 3 2 25 10" xfId="37560" xr:uid="{17B9D459-F05B-4811-BD29-EBE64884D738}"/>
    <cellStyle name="Style 23 3 2 25 11" xfId="40053" xr:uid="{E55756FB-000E-4827-9CEA-C6AC3CCFEB8D}"/>
    <cellStyle name="Style 23 3 2 25 12" xfId="42700" xr:uid="{B70F246D-28EF-4318-A012-DB9107F2D1A4}"/>
    <cellStyle name="Style 23 3 2 25 2" xfId="16858" xr:uid="{280D09A2-D6A6-4778-AEF0-922E805C50E9}"/>
    <cellStyle name="Style 23 3 2 25 3" xfId="19598" xr:uid="{082C8EC5-9F02-4398-A5C4-1BDDE2555F05}"/>
    <cellStyle name="Style 23 3 2 25 4" xfId="22272" xr:uid="{87A641AD-3933-4CB4-AB05-FD539E51C36D}"/>
    <cellStyle name="Style 23 3 2 25 5" xfId="25095" xr:uid="{F079C8A5-D3AA-45A3-8D26-39793DCB5322}"/>
    <cellStyle name="Style 23 3 2 25 6" xfId="27663" xr:uid="{CE7C26E4-6AFB-468A-9FD4-06721C5EFDD4}"/>
    <cellStyle name="Style 23 3 2 25 7" xfId="30210" xr:uid="{7FB46B48-18C8-4DBF-93E7-0442CC2030B0}"/>
    <cellStyle name="Style 23 3 2 25 8" xfId="32724" xr:uid="{B2AE89D1-442C-4153-8A5D-CDD544F3D95A}"/>
    <cellStyle name="Style 23 3 2 25 9" xfId="35124" xr:uid="{39C66695-7C13-4A8C-9783-DDEBE2AF6C86}"/>
    <cellStyle name="Style 23 3 2 26" xfId="13849" xr:uid="{C5C7E3AD-FF9E-41D6-A7D4-B3A4A041D003}"/>
    <cellStyle name="Style 23 3 2 26 10" xfId="37572" xr:uid="{064F3D98-6BA2-4ADB-AE63-EA68CC0093B5}"/>
    <cellStyle name="Style 23 3 2 26 11" xfId="40065" xr:uid="{4DA87826-99AE-4409-BA7E-4C4F48DD6E8E}"/>
    <cellStyle name="Style 23 3 2 26 12" xfId="42712" xr:uid="{70D9B598-4D9B-4F58-9B3C-06FBA42F25C2}"/>
    <cellStyle name="Style 23 3 2 26 2" xfId="16870" xr:uid="{DEFC96F1-8384-47BA-BD99-236A957B4168}"/>
    <cellStyle name="Style 23 3 2 26 3" xfId="19610" xr:uid="{D00E34A3-C307-4A6B-98A5-5C23F022F494}"/>
    <cellStyle name="Style 23 3 2 26 4" xfId="22284" xr:uid="{4BC220C8-4A6F-48F3-B2DD-439980E9BE5D}"/>
    <cellStyle name="Style 23 3 2 26 5" xfId="25107" xr:uid="{BA883A23-E917-4FAB-9387-F7D64AACBFED}"/>
    <cellStyle name="Style 23 3 2 26 6" xfId="27675" xr:uid="{70C9CDA4-8186-403B-A47F-BB15CC8434C2}"/>
    <cellStyle name="Style 23 3 2 26 7" xfId="30222" xr:uid="{DD97253B-9A86-4FFD-8C8E-798F5177ADDE}"/>
    <cellStyle name="Style 23 3 2 26 8" xfId="32736" xr:uid="{DD2C9780-AF63-4CE3-91B8-FA799679C248}"/>
    <cellStyle name="Style 23 3 2 26 9" xfId="35136" xr:uid="{5203197B-31F5-4E3B-A422-355CC44C81C1}"/>
    <cellStyle name="Style 23 3 2 27" xfId="13898" xr:uid="{7231CE13-EF5D-4261-98FC-1D8FE842B1D5}"/>
    <cellStyle name="Style 23 3 2 27 10" xfId="37621" xr:uid="{E776F2C7-0134-4666-B995-D3DE5BC6AB97}"/>
    <cellStyle name="Style 23 3 2 27 11" xfId="40114" xr:uid="{B2137F13-94D3-41C5-AF1E-34664E7BD697}"/>
    <cellStyle name="Style 23 3 2 27 12" xfId="42761" xr:uid="{FEF43FCA-B83C-45D1-8FD5-06D9C94E6A06}"/>
    <cellStyle name="Style 23 3 2 27 2" xfId="16919" xr:uid="{CE13D87A-A3FA-40E0-B988-2CC322825815}"/>
    <cellStyle name="Style 23 3 2 27 3" xfId="19659" xr:uid="{23500E53-B574-4E2A-A8CE-C034F1C1640B}"/>
    <cellStyle name="Style 23 3 2 27 4" xfId="22333" xr:uid="{BC46B3AA-4054-44B1-827A-0B5EBA0CC951}"/>
    <cellStyle name="Style 23 3 2 27 5" xfId="25156" xr:uid="{D49324F8-082A-4846-BD53-5CE4AB8DF0C9}"/>
    <cellStyle name="Style 23 3 2 27 6" xfId="27724" xr:uid="{63D4385E-A160-4795-A10C-28BF65163A20}"/>
    <cellStyle name="Style 23 3 2 27 7" xfId="30271" xr:uid="{94C692E9-1800-442A-A24B-8D69F3428FB1}"/>
    <cellStyle name="Style 23 3 2 27 8" xfId="32785" xr:uid="{EF74BF60-DCF2-47B3-9861-0539B13806EB}"/>
    <cellStyle name="Style 23 3 2 27 9" xfId="35185" xr:uid="{1EC315E4-9E5B-4F5D-BDB2-A889631757D1}"/>
    <cellStyle name="Style 23 3 2 28" xfId="13926" xr:uid="{843C0220-DC73-41BC-AA0D-61458223495C}"/>
    <cellStyle name="Style 23 3 2 28 10" xfId="37649" xr:uid="{C96A4EDC-B2FF-498B-BB81-5D0DF418F116}"/>
    <cellStyle name="Style 23 3 2 28 11" xfId="40142" xr:uid="{7B4E59CB-5162-4270-A2C2-AE6BAE6E4DC1}"/>
    <cellStyle name="Style 23 3 2 28 12" xfId="42789" xr:uid="{87427130-A4F6-4BDE-A543-A9216A1EDE01}"/>
    <cellStyle name="Style 23 3 2 28 2" xfId="16947" xr:uid="{3449D6FB-4CE0-436A-AA63-5892650D3945}"/>
    <cellStyle name="Style 23 3 2 28 3" xfId="19687" xr:uid="{47C06C60-6CD0-40FF-AA71-E6DF3F5F481C}"/>
    <cellStyle name="Style 23 3 2 28 4" xfId="22361" xr:uid="{B692E3BC-C88C-4BBA-872E-D5B65651BAE0}"/>
    <cellStyle name="Style 23 3 2 28 5" xfId="25184" xr:uid="{8A016085-C410-4905-A53C-F9A92EF02D8D}"/>
    <cellStyle name="Style 23 3 2 28 6" xfId="27752" xr:uid="{8F8EE6FD-A34A-4498-B72E-2902CB120E0A}"/>
    <cellStyle name="Style 23 3 2 28 7" xfId="30299" xr:uid="{91B2013D-083B-4608-8E91-90DF76807CE8}"/>
    <cellStyle name="Style 23 3 2 28 8" xfId="32813" xr:uid="{63D3A0DB-DF60-49DE-866D-5C8BC813482A}"/>
    <cellStyle name="Style 23 3 2 28 9" xfId="35213" xr:uid="{CEDF3CD2-C0BB-4DE4-A84E-D1DCFFDDA9F9}"/>
    <cellStyle name="Style 23 3 2 29" xfId="13958" xr:uid="{45CA0A77-1E09-48B2-8686-C0D6E861DA7A}"/>
    <cellStyle name="Style 23 3 2 29 10" xfId="37681" xr:uid="{5653C392-3291-461A-836B-6CA3877BFCDD}"/>
    <cellStyle name="Style 23 3 2 29 11" xfId="40174" xr:uid="{13890077-7B08-48B6-A8BD-21A21C8077F4}"/>
    <cellStyle name="Style 23 3 2 29 12" xfId="42821" xr:uid="{72724015-434F-4F39-9160-FFBF74D5C464}"/>
    <cellStyle name="Style 23 3 2 29 2" xfId="16979" xr:uid="{50E3B2EE-FAFB-4B57-A19C-880266820AF5}"/>
    <cellStyle name="Style 23 3 2 29 3" xfId="19719" xr:uid="{7B5E20CE-FFF5-4A07-B2D9-3FB3E1AAF6D1}"/>
    <cellStyle name="Style 23 3 2 29 4" xfId="22393" xr:uid="{E3F1CA23-5308-4702-9392-2C2E0B6C2573}"/>
    <cellStyle name="Style 23 3 2 29 5" xfId="25216" xr:uid="{624EA66D-A2FB-4C05-AB0A-97CF8CBB9ACD}"/>
    <cellStyle name="Style 23 3 2 29 6" xfId="27784" xr:uid="{49EA6177-E197-4528-B043-6C4C43F427BD}"/>
    <cellStyle name="Style 23 3 2 29 7" xfId="30331" xr:uid="{E124C0C9-4E78-4117-BD92-0386FEBA4CA3}"/>
    <cellStyle name="Style 23 3 2 29 8" xfId="32845" xr:uid="{86AB3AE1-1A7C-4286-9403-C49166B1913D}"/>
    <cellStyle name="Style 23 3 2 29 9" xfId="35245" xr:uid="{0402F296-0276-45D5-B0C3-A8494581599C}"/>
    <cellStyle name="Style 23 3 2 3" xfId="11746" xr:uid="{C66F158F-DF3D-4CB8-B94D-ABA90E48FF27}"/>
    <cellStyle name="Style 23 3 2 3 2" xfId="14799" xr:uid="{B9538B5A-8835-457A-B31B-E3F3891CC78A}"/>
    <cellStyle name="Style 23 3 2 3 3" xfId="17573" xr:uid="{EB6B865C-5845-43A4-AA61-941A710E2F67}"/>
    <cellStyle name="Style 23 3 2 3 4" xfId="20196" xr:uid="{37670933-08EE-43BA-A39C-DC27D6779131}"/>
    <cellStyle name="Style 23 3 2 3 5" xfId="25614" xr:uid="{E71A3546-DC88-4807-A398-BF74EFB50777}"/>
    <cellStyle name="Style 23 3 2 3 6" xfId="30890" xr:uid="{FE740157-E742-4CDE-A9ED-C2EF72E7C5E5}"/>
    <cellStyle name="Style 23 3 2 3 7" xfId="33289" xr:uid="{E3FA80F2-FB33-46DD-85F7-BC6DAEFD1E4C}"/>
    <cellStyle name="Style 23 3 2 3 8" xfId="40718" xr:uid="{FB2667A2-0B1E-4BD2-B34A-A88E10B9FED0}"/>
    <cellStyle name="Style 23 3 2 30" xfId="13969" xr:uid="{1659811E-20AF-43BA-8AF2-59473D37706F}"/>
    <cellStyle name="Style 23 3 2 30 10" xfId="37692" xr:uid="{3472DB03-54B8-4BC6-8BCA-7EAC1AB02145}"/>
    <cellStyle name="Style 23 3 2 30 11" xfId="40185" xr:uid="{1FAEF04B-4DF7-41E7-A545-068A209811C2}"/>
    <cellStyle name="Style 23 3 2 30 12" xfId="42832" xr:uid="{472D922B-A6E4-415A-8A88-1FE09B37F79D}"/>
    <cellStyle name="Style 23 3 2 30 2" xfId="16990" xr:uid="{E8B5BF4E-C0FC-4199-9FD2-979084F32E5C}"/>
    <cellStyle name="Style 23 3 2 30 3" xfId="19730" xr:uid="{ADF8E35D-2C69-4A27-BD91-0683C9B8F50D}"/>
    <cellStyle name="Style 23 3 2 30 4" xfId="22404" xr:uid="{85711F5A-246B-4EC1-AC6A-AC962E2B8489}"/>
    <cellStyle name="Style 23 3 2 30 5" xfId="25227" xr:uid="{082C5827-9DE0-45F0-8613-BE40FB4481E0}"/>
    <cellStyle name="Style 23 3 2 30 6" xfId="27795" xr:uid="{B6F34389-288D-48A4-95E0-9BBC05CCB06F}"/>
    <cellStyle name="Style 23 3 2 30 7" xfId="30342" xr:uid="{7A4DD244-CD21-4BE1-B1F0-0E29EE688BC8}"/>
    <cellStyle name="Style 23 3 2 30 8" xfId="32856" xr:uid="{B6027CFD-CFEA-4764-A98A-03B6753243F0}"/>
    <cellStyle name="Style 23 3 2 30 9" xfId="35256" xr:uid="{585A11F6-7B17-47C0-842E-E12DD7DA4C46}"/>
    <cellStyle name="Style 23 3 2 31" xfId="14024" xr:uid="{3629ADE2-4E0B-41B6-A3C3-309289C1F90B}"/>
    <cellStyle name="Style 23 3 2 31 10" xfId="37747" xr:uid="{90F9E5BE-58DC-4AAB-9B27-A5FC7C7E31F1}"/>
    <cellStyle name="Style 23 3 2 31 11" xfId="40240" xr:uid="{B87F2999-D409-4748-9823-C1162821F8FA}"/>
    <cellStyle name="Style 23 3 2 31 12" xfId="42887" xr:uid="{F60AA41C-4736-470B-A4E8-97A42BA996EA}"/>
    <cellStyle name="Style 23 3 2 31 2" xfId="17045" xr:uid="{29794D8B-D71B-4D16-9A50-D92BC0B61A00}"/>
    <cellStyle name="Style 23 3 2 31 3" xfId="19785" xr:uid="{D0B98D52-E52C-40AA-B302-E594D22C47AF}"/>
    <cellStyle name="Style 23 3 2 31 4" xfId="22459" xr:uid="{88E5CB89-43B5-4F63-81FE-0E6BECED65C3}"/>
    <cellStyle name="Style 23 3 2 31 5" xfId="25282" xr:uid="{833521B8-B330-4962-8C28-ED1C7CADE44F}"/>
    <cellStyle name="Style 23 3 2 31 6" xfId="27850" xr:uid="{7927D9AC-A6AD-477A-A15C-FA317E0F468B}"/>
    <cellStyle name="Style 23 3 2 31 7" xfId="30397" xr:uid="{432B9B5B-42D6-42C7-BAFE-4816FC7DD58E}"/>
    <cellStyle name="Style 23 3 2 31 8" xfId="32911" xr:uid="{0002A34A-8396-499C-9F2E-B3552938C8B3}"/>
    <cellStyle name="Style 23 3 2 31 9" xfId="35311" xr:uid="{C20081B2-1AC3-493E-AFEF-C9D510F52515}"/>
    <cellStyle name="Style 23 3 2 32" xfId="14053" xr:uid="{CE9187D0-6905-4BC1-990D-B3756AB9F37D}"/>
    <cellStyle name="Style 23 3 2 32 10" xfId="37776" xr:uid="{65C366B8-923E-49BA-BA9B-BBBD081AE5F3}"/>
    <cellStyle name="Style 23 3 2 32 11" xfId="40269" xr:uid="{EEB856FD-FBE8-449A-BA3A-E54A43370F40}"/>
    <cellStyle name="Style 23 3 2 32 12" xfId="42916" xr:uid="{0F61CB19-C627-41A5-91E8-AE4DEEC990FE}"/>
    <cellStyle name="Style 23 3 2 32 2" xfId="17074" xr:uid="{0064C64B-33D0-45EC-AFA0-FF1482CB4871}"/>
    <cellStyle name="Style 23 3 2 32 3" xfId="19814" xr:uid="{59725D90-018F-465F-B6B0-F10F01659D8A}"/>
    <cellStyle name="Style 23 3 2 32 4" xfId="22488" xr:uid="{BBF4D152-9BFF-4D5F-9374-329EB9404BC3}"/>
    <cellStyle name="Style 23 3 2 32 5" xfId="25311" xr:uid="{14C27716-A8A5-458F-8CC0-BC556A77EE0D}"/>
    <cellStyle name="Style 23 3 2 32 6" xfId="27879" xr:uid="{8F168291-324E-4B2D-9D4A-A8DD14E036F9}"/>
    <cellStyle name="Style 23 3 2 32 7" xfId="30426" xr:uid="{CAE4440C-B1CC-480C-B38D-D6247A1997AF}"/>
    <cellStyle name="Style 23 3 2 32 8" xfId="32940" xr:uid="{A0466509-DA82-4F67-A9B5-C73141345EA7}"/>
    <cellStyle name="Style 23 3 2 32 9" xfId="35340" xr:uid="{84386822-8DE5-4ECF-B214-A48B2C1DC498}"/>
    <cellStyle name="Style 23 3 2 33" xfId="14061" xr:uid="{112B6C6A-F00D-4765-BC57-36159FE7DB74}"/>
    <cellStyle name="Style 23 3 2 33 10" xfId="37784" xr:uid="{7DE350AD-8318-46D2-883E-EB087E0C3D70}"/>
    <cellStyle name="Style 23 3 2 33 11" xfId="40277" xr:uid="{BC9EB1DF-DE69-4D2F-8CA8-A8E26A5D3AA9}"/>
    <cellStyle name="Style 23 3 2 33 12" xfId="42924" xr:uid="{15490A9B-BD3B-4057-A2D9-392F4E7DF76A}"/>
    <cellStyle name="Style 23 3 2 33 2" xfId="17082" xr:uid="{08A4E584-6F68-4EA8-BB01-CB208348B4C2}"/>
    <cellStyle name="Style 23 3 2 33 3" xfId="19822" xr:uid="{1E9D8025-50EA-48F9-A054-5B8D9F46BA9A}"/>
    <cellStyle name="Style 23 3 2 33 4" xfId="22496" xr:uid="{DCD56D78-120D-4574-93D2-5F086325DE04}"/>
    <cellStyle name="Style 23 3 2 33 5" xfId="25319" xr:uid="{7CABAD93-7991-4529-9A6A-A27598545EFA}"/>
    <cellStyle name="Style 23 3 2 33 6" xfId="27887" xr:uid="{4D53C58D-04A1-47AC-B5F8-86E8D86AE678}"/>
    <cellStyle name="Style 23 3 2 33 7" xfId="30434" xr:uid="{A9C9A4A7-5E76-48F3-B1AA-874BFC6904A7}"/>
    <cellStyle name="Style 23 3 2 33 8" xfId="32948" xr:uid="{B0412C21-1B05-4101-9DCC-92A2A1802F7F}"/>
    <cellStyle name="Style 23 3 2 33 9" xfId="35348" xr:uid="{4FE7996B-771B-4402-A529-C0600499DC3A}"/>
    <cellStyle name="Style 23 3 2 34" xfId="14094" xr:uid="{561776CB-77A8-484B-9390-C9264F71CCEE}"/>
    <cellStyle name="Style 23 3 2 34 10" xfId="37817" xr:uid="{4FBEEEA0-EF3A-4FBE-9CAE-0FFFC157140C}"/>
    <cellStyle name="Style 23 3 2 34 11" xfId="40310" xr:uid="{6A8EC740-9927-4789-B26C-A69A74001209}"/>
    <cellStyle name="Style 23 3 2 34 12" xfId="42957" xr:uid="{67048C7E-FE10-480A-8F19-A2F6DFDD64C3}"/>
    <cellStyle name="Style 23 3 2 34 2" xfId="17115" xr:uid="{244DB0C8-32DF-44CD-A36C-2B12C0C6DBD8}"/>
    <cellStyle name="Style 23 3 2 34 3" xfId="19855" xr:uid="{849D2C3F-2883-40BA-819F-1DF24381003F}"/>
    <cellStyle name="Style 23 3 2 34 4" xfId="22529" xr:uid="{78944E54-DA01-4109-A6A2-085D011BEC85}"/>
    <cellStyle name="Style 23 3 2 34 5" xfId="25352" xr:uid="{1D6DE633-C96E-432E-9680-40A812CE04B2}"/>
    <cellStyle name="Style 23 3 2 34 6" xfId="27920" xr:uid="{414D2BF1-3589-4AEF-B4C7-53A6A6A3D17A}"/>
    <cellStyle name="Style 23 3 2 34 7" xfId="30467" xr:uid="{4A301169-7029-48FA-A1C0-919D474A7A5C}"/>
    <cellStyle name="Style 23 3 2 34 8" xfId="32981" xr:uid="{650769DD-81C5-4E77-AB02-4C4CBA60C9F4}"/>
    <cellStyle name="Style 23 3 2 34 9" xfId="35381" xr:uid="{B911BCAC-7F10-499E-ADF5-FB8C26BD290B}"/>
    <cellStyle name="Style 23 3 2 35" xfId="14217" xr:uid="{3619BA28-88E0-4BDD-8818-17C5E9116EB0}"/>
    <cellStyle name="Style 23 3 2 35 10" xfId="37940" xr:uid="{AFDD79A9-0A13-419F-8922-BE285EC775D1}"/>
    <cellStyle name="Style 23 3 2 35 11" xfId="40433" xr:uid="{9F57B972-8FFA-4982-9661-EA04BCBBDC4C}"/>
    <cellStyle name="Style 23 3 2 35 12" xfId="43080" xr:uid="{01F94135-99CC-4EC5-9E49-1F3F925D531D}"/>
    <cellStyle name="Style 23 3 2 35 2" xfId="17238" xr:uid="{AE6BAF26-DC40-4417-918E-160897D36369}"/>
    <cellStyle name="Style 23 3 2 35 3" xfId="19978" xr:uid="{6E6265BE-4443-4E6E-A839-4B3F230E1DE2}"/>
    <cellStyle name="Style 23 3 2 35 4" xfId="22652" xr:uid="{4077D98A-FD8F-4F08-B4EB-FD2995F071F4}"/>
    <cellStyle name="Style 23 3 2 35 5" xfId="25475" xr:uid="{5C72C295-F924-44C0-A1EE-7CDF9249DA23}"/>
    <cellStyle name="Style 23 3 2 35 6" xfId="28043" xr:uid="{A88945F6-3736-48E6-BEF3-7B5A8D57009E}"/>
    <cellStyle name="Style 23 3 2 35 7" xfId="30590" xr:uid="{74376895-39F5-46E0-946E-78B87BDBD4F4}"/>
    <cellStyle name="Style 23 3 2 35 8" xfId="33104" xr:uid="{55E771DC-1741-46B0-B073-53944FC0E477}"/>
    <cellStyle name="Style 23 3 2 35 9" xfId="35504" xr:uid="{037C407A-4388-4A6C-AD6B-46AB8A606A72}"/>
    <cellStyle name="Style 23 3 2 36" xfId="9772" xr:uid="{1D4DE0A9-8178-44EE-9741-DD276E3E3DEB}"/>
    <cellStyle name="Style 23 3 2 37" xfId="11046" xr:uid="{6A3357F1-D8C6-49C0-9FB1-A0E97AA51717}"/>
    <cellStyle name="Style 23 3 2 38" xfId="28158" xr:uid="{9D33ACB1-B55F-4B11-B3AF-8C96CEF6965E}"/>
    <cellStyle name="Style 23 3 2 39" xfId="34171" xr:uid="{2FD44873-7369-4323-AAF7-F1CCD9D2CECF}"/>
    <cellStyle name="Style 23 3 2 4" xfId="11738" xr:uid="{2E0DCF9E-451B-4834-8EA6-90236CFD7386}"/>
    <cellStyle name="Style 23 3 2 4 10" xfId="35684" xr:uid="{56E4836E-151C-4056-A974-26208EAF2E98}"/>
    <cellStyle name="Style 23 3 2 4 11" xfId="38118" xr:uid="{4EB7066C-C569-4612-B2DC-900D2A37EF22}"/>
    <cellStyle name="Style 23 3 2 4 12" xfId="40710" xr:uid="{4B23D20B-7FFB-4F55-9F31-44BEBE064311}"/>
    <cellStyle name="Style 23 3 2 4 2" xfId="14791" xr:uid="{7401ACB0-D61C-4D80-8FF1-DA551D6E15B3}"/>
    <cellStyle name="Style 23 3 2 4 3" xfId="17565" xr:uid="{CB72D734-7176-4DE1-9723-70AE5C1420F9}"/>
    <cellStyle name="Style 23 3 2 4 4" xfId="20188" xr:uid="{8989F545-86E8-4B09-94B0-3616B79CC035}"/>
    <cellStyle name="Style 23 3 2 4 5" xfId="23048" xr:uid="{E5E4C465-C4D8-4DDA-BB90-96C7AA3359B8}"/>
    <cellStyle name="Style 23 3 2 4 6" xfId="25606" xr:uid="{438B8C9E-FCCC-4550-A543-42376B268FFB}"/>
    <cellStyle name="Style 23 3 2 4 7" xfId="28211" xr:uid="{3D60FA21-39F5-4783-AC22-823284AD9FF6}"/>
    <cellStyle name="Style 23 3 2 4 8" xfId="30882" xr:uid="{41986CCB-6BEF-4966-AE40-561B45D15BFB}"/>
    <cellStyle name="Style 23 3 2 4 9" xfId="33281" xr:uid="{26CA9F2E-E1AB-4516-AA0E-C3738BBB5732}"/>
    <cellStyle name="Style 23 3 2 5" xfId="11750" xr:uid="{02E61C27-FDC7-4F20-AEA2-B2294F0FFE8E}"/>
    <cellStyle name="Style 23 3 2 5 10" xfId="35694" xr:uid="{C8C2D66E-085B-448A-86DD-2C6124C15D5B}"/>
    <cellStyle name="Style 23 3 2 5 11" xfId="38128" xr:uid="{33D79138-690C-4186-88FE-D6FCA9A8134A}"/>
    <cellStyle name="Style 23 3 2 5 12" xfId="40722" xr:uid="{3B473F5B-84F1-4DB2-A55E-BFBEE2DE6D48}"/>
    <cellStyle name="Style 23 3 2 5 2" xfId="14803" xr:uid="{12672B42-4FAF-48D2-86A7-9FC3CF8E467A}"/>
    <cellStyle name="Style 23 3 2 5 3" xfId="17577" xr:uid="{C1D8D903-63AF-4183-9B52-D9A841F1605F}"/>
    <cellStyle name="Style 23 3 2 5 4" xfId="20200" xr:uid="{B991F015-847A-4A49-875F-1642B172C4C6}"/>
    <cellStyle name="Style 23 3 2 5 5" xfId="23059" xr:uid="{07A86EAB-17B4-4B88-8007-1172277985E9}"/>
    <cellStyle name="Style 23 3 2 5 6" xfId="25618" xr:uid="{3CD5636D-E077-4C0E-9FB4-1AB905FE4222}"/>
    <cellStyle name="Style 23 3 2 5 7" xfId="28221" xr:uid="{E04FB196-2869-4590-BC52-6611864F2E88}"/>
    <cellStyle name="Style 23 3 2 5 8" xfId="30894" xr:uid="{EFED5C95-1158-48CA-9534-3C691FF9A872}"/>
    <cellStyle name="Style 23 3 2 5 9" xfId="33293" xr:uid="{3FD685FC-EC20-4975-BB3F-2C0C9547B1F0}"/>
    <cellStyle name="Style 23 3 2 6" xfId="11817" xr:uid="{C715AFF6-A00F-4EAC-9F8F-BB28F62528C8}"/>
    <cellStyle name="Style 23 3 2 6 10" xfId="35751" xr:uid="{F927681B-FAB7-44BD-BBC4-CD02C9493541}"/>
    <cellStyle name="Style 23 3 2 6 11" xfId="38193" xr:uid="{D281C3FF-65C7-484E-8D0C-303D7835AC78}"/>
    <cellStyle name="Style 23 3 2 6 12" xfId="40789" xr:uid="{3F945EA6-8611-4318-A181-79B3C21A3F55}"/>
    <cellStyle name="Style 23 3 2 6 2" xfId="14870" xr:uid="{DD21F062-F712-4CDC-A3F2-650AB18D4049}"/>
    <cellStyle name="Style 23 3 2 6 3" xfId="17644" xr:uid="{374D84EF-EB65-4521-BA4D-AD14EDF44D96}"/>
    <cellStyle name="Style 23 3 2 6 4" xfId="20267" xr:uid="{2EFB7055-77CB-4B32-875B-E6BD628D79C9}"/>
    <cellStyle name="Style 23 3 2 6 5" xfId="23126" xr:uid="{74F4B4A4-45CD-42A0-97AB-E6DAB91ED757}"/>
    <cellStyle name="Style 23 3 2 6 6" xfId="25685" xr:uid="{E202F2ED-3F6E-4E2F-96D1-45C45467212B}"/>
    <cellStyle name="Style 23 3 2 6 7" xfId="28286" xr:uid="{F4F60999-F9C8-4E6A-9EAF-95A9D23CA6A1}"/>
    <cellStyle name="Style 23 3 2 6 8" xfId="30961" xr:uid="{B03F6F26-9C10-48FF-A496-8C58FCBD22B7}"/>
    <cellStyle name="Style 23 3 2 6 9" xfId="33360" xr:uid="{92DB00DA-0DA0-44C3-B6DF-E8B53F6CDCAC}"/>
    <cellStyle name="Style 23 3 2 7" xfId="11848" xr:uid="{FADCD810-9DAB-4703-A443-06C61A5CE23C}"/>
    <cellStyle name="Style 23 3 2 7 10" xfId="35782" xr:uid="{FA001A50-6FAF-4C32-B4A6-F3D04BE21C6B}"/>
    <cellStyle name="Style 23 3 2 7 11" xfId="38224" xr:uid="{96D070F8-F343-48C6-B319-D7888E9EE35B}"/>
    <cellStyle name="Style 23 3 2 7 12" xfId="40820" xr:uid="{C936EC34-5F04-4EFB-9C50-623DB195E29F}"/>
    <cellStyle name="Style 23 3 2 7 2" xfId="14901" xr:uid="{EC07C512-4CCD-4E33-AAB5-1AA473CA92BF}"/>
    <cellStyle name="Style 23 3 2 7 3" xfId="17675" xr:uid="{E99A1B7C-5046-49CE-95CF-B2574BF2C889}"/>
    <cellStyle name="Style 23 3 2 7 4" xfId="20298" xr:uid="{B854CC06-5557-434F-8A63-AB1A06AF0E9F}"/>
    <cellStyle name="Style 23 3 2 7 5" xfId="23157" xr:uid="{59F343D1-BD9E-4520-A7C9-EA525FD46D40}"/>
    <cellStyle name="Style 23 3 2 7 6" xfId="25716" xr:uid="{1C7161BE-211B-4733-AC11-968842B80302}"/>
    <cellStyle name="Style 23 3 2 7 7" xfId="28317" xr:uid="{859DD2D1-8557-4E2A-85EF-A71C6BC47FF4}"/>
    <cellStyle name="Style 23 3 2 7 8" xfId="30992" xr:uid="{5058F4A1-378E-4E42-94FC-B077D8D3EF16}"/>
    <cellStyle name="Style 23 3 2 7 9" xfId="33391" xr:uid="{281C7F64-E698-4B78-905C-8B9EEA2CB712}"/>
    <cellStyle name="Style 23 3 2 8" xfId="11901" xr:uid="{620DBB70-5CAB-422E-82F8-C3189738AB3A}"/>
    <cellStyle name="Style 23 3 2 8 10" xfId="35833" xr:uid="{5DA9EBDE-201D-4273-AA8D-123CCC90A584}"/>
    <cellStyle name="Style 23 3 2 8 11" xfId="38275" xr:uid="{7AF71B9A-CC3A-4A15-8CC6-A1C7A5A84400}"/>
    <cellStyle name="Style 23 3 2 8 12" xfId="40871" xr:uid="{3717035E-31E8-4B8B-8E8B-E8A864F2DBC1}"/>
    <cellStyle name="Style 23 3 2 8 2" xfId="14954" xr:uid="{B73D819F-EBE7-4B65-83BB-5D5842584A42}"/>
    <cellStyle name="Style 23 3 2 8 3" xfId="17727" xr:uid="{B34B4F6B-825A-4FD2-9839-F2A7CCB5B291}"/>
    <cellStyle name="Style 23 3 2 8 4" xfId="20350" xr:uid="{857839BE-5601-4E8E-AB6F-6B40309C11D0}"/>
    <cellStyle name="Style 23 3 2 8 5" xfId="23210" xr:uid="{645AD035-0912-419D-A139-79BB8A483DDA}"/>
    <cellStyle name="Style 23 3 2 8 6" xfId="25767" xr:uid="{798A3E03-A8B7-485C-863E-49E7AE4C7EA1}"/>
    <cellStyle name="Style 23 3 2 8 7" xfId="28368" xr:uid="{4E54B45F-E0C4-4B10-8CF7-D17CFEE4F310}"/>
    <cellStyle name="Style 23 3 2 8 8" xfId="31043" xr:uid="{B85A2C08-5CDE-4E92-80AF-7545E641A060}"/>
    <cellStyle name="Style 23 3 2 8 9" xfId="33442" xr:uid="{C896EF96-C463-484E-BD18-E125C8FB5EC4}"/>
    <cellStyle name="Style 23 3 2 9" xfId="11898" xr:uid="{F37EFE22-6810-4C3F-A61B-BDFA2D7D2857}"/>
    <cellStyle name="Style 23 3 2 9 10" xfId="35830" xr:uid="{CC489DBB-8580-4EAB-A54E-CBE1A5845BE1}"/>
    <cellStyle name="Style 23 3 2 9 11" xfId="38272" xr:uid="{E437E162-B5A0-475B-B0F8-2B31A61EDCBA}"/>
    <cellStyle name="Style 23 3 2 9 12" xfId="40868" xr:uid="{CE1467DD-2EE1-41D4-81CB-F81C12724986}"/>
    <cellStyle name="Style 23 3 2 9 2" xfId="14951" xr:uid="{C02A2671-CC71-49BC-9BA2-2A1AC88AF477}"/>
    <cellStyle name="Style 23 3 2 9 3" xfId="17724" xr:uid="{9983EE48-67B6-43F5-969C-6AA3106BFFC9}"/>
    <cellStyle name="Style 23 3 2 9 4" xfId="20347" xr:uid="{18DBB27B-ADCC-4F0D-8CFC-33949E1BFB15}"/>
    <cellStyle name="Style 23 3 2 9 5" xfId="23207" xr:uid="{AAB193C6-2870-4EBB-85F0-B13396B469D1}"/>
    <cellStyle name="Style 23 3 2 9 6" xfId="25764" xr:uid="{48663DA0-0FEE-48E8-B62A-4699AD9A8454}"/>
    <cellStyle name="Style 23 3 2 9 7" xfId="28365" xr:uid="{B5A7E1AE-32B5-47E0-A6B8-96AD6EC5A47C}"/>
    <cellStyle name="Style 23 3 2 9 8" xfId="31040" xr:uid="{D3421BBA-5095-4886-9253-30120F7A4546}"/>
    <cellStyle name="Style 23 3 2 9 9" xfId="33439" xr:uid="{730A8A1C-32B6-49CE-B219-6DAB1FF230BC}"/>
    <cellStyle name="Style 23 3 3" xfId="9759" xr:uid="{00000000-0005-0000-0000-00006E250000}"/>
    <cellStyle name="Style 23 3 3 10" xfId="13334" xr:uid="{64C3C7B9-11ED-48AC-86C2-8C9EA4819B16}"/>
    <cellStyle name="Style 23 3 3 10 10" xfId="37057" xr:uid="{01B68B64-3CFF-404C-A5E1-0229A3425CB8}"/>
    <cellStyle name="Style 23 3 3 10 11" xfId="39550" xr:uid="{E564A418-4273-4F70-BBF0-DF81AD4E702F}"/>
    <cellStyle name="Style 23 3 3 10 12" xfId="42197" xr:uid="{0B8F7435-86C6-41DC-8C3A-921168BD6BE0}"/>
    <cellStyle name="Style 23 3 3 10 2" xfId="16355" xr:uid="{04FB7DAA-116C-40D3-833B-E66BB9ECDCF0}"/>
    <cellStyle name="Style 23 3 3 10 3" xfId="19095" xr:uid="{DD845C5C-EF9F-4120-8320-17D1B1BB39B1}"/>
    <cellStyle name="Style 23 3 3 10 4" xfId="21769" xr:uid="{31207ACA-4DE3-4C30-8A41-78A2268FB590}"/>
    <cellStyle name="Style 23 3 3 10 5" xfId="24592" xr:uid="{6D1904A6-F538-4115-ACA5-0620E987E092}"/>
    <cellStyle name="Style 23 3 3 10 6" xfId="27160" xr:uid="{DC558160-9CC5-4E96-B654-289E5762E531}"/>
    <cellStyle name="Style 23 3 3 10 7" xfId="29707" xr:uid="{7F382BD1-0B1E-4D08-BB52-EDE166D37B1F}"/>
    <cellStyle name="Style 23 3 3 10 8" xfId="32221" xr:uid="{7DE94A3D-34B2-4AA1-A5A2-1D97FE54040D}"/>
    <cellStyle name="Style 23 3 3 10 9" xfId="34621" xr:uid="{EA015C76-42DA-445C-812D-77042C036AE3}"/>
    <cellStyle name="Style 23 3 3 11" xfId="13420" xr:uid="{0F944FF2-25D7-435E-AD0B-809A698E3DB6}"/>
    <cellStyle name="Style 23 3 3 11 10" xfId="37143" xr:uid="{1253DE18-9877-4802-B7BF-39115426E540}"/>
    <cellStyle name="Style 23 3 3 11 11" xfId="39636" xr:uid="{45C14A88-AA61-4157-8829-23EA4417D997}"/>
    <cellStyle name="Style 23 3 3 11 12" xfId="42283" xr:uid="{1BDDAE0F-4C82-4098-93FC-86656E8E5FCD}"/>
    <cellStyle name="Style 23 3 3 11 2" xfId="16441" xr:uid="{37EBE074-F6D3-4C30-B840-2AB4E8330314}"/>
    <cellStyle name="Style 23 3 3 11 3" xfId="19181" xr:uid="{E09DE145-8CA2-4BF5-91C3-16E65DFBAC60}"/>
    <cellStyle name="Style 23 3 3 11 4" xfId="21855" xr:uid="{54A8550E-63C0-4488-AF3D-5D16DD92F2D7}"/>
    <cellStyle name="Style 23 3 3 11 5" xfId="24678" xr:uid="{F7A165F4-B9F1-4A58-B6CC-D397278A8131}"/>
    <cellStyle name="Style 23 3 3 11 6" xfId="27246" xr:uid="{72154CD5-C308-4972-915E-FA8474FF7F69}"/>
    <cellStyle name="Style 23 3 3 11 7" xfId="29793" xr:uid="{92D41A24-4D90-4846-BC32-4E6D3EB8AD94}"/>
    <cellStyle name="Style 23 3 3 11 8" xfId="32307" xr:uid="{0EF56AEA-4582-4800-9721-02B33C00F54B}"/>
    <cellStyle name="Style 23 3 3 11 9" xfId="34707" xr:uid="{A0EC675E-9E23-4A68-B83D-15724C4D5F38}"/>
    <cellStyle name="Style 23 3 3 12" xfId="13448" xr:uid="{C97E27FC-7374-4DF4-895F-B21A04C0EE4A}"/>
    <cellStyle name="Style 23 3 3 12 10" xfId="37171" xr:uid="{697101B1-B060-46B1-9B87-B44763A7A253}"/>
    <cellStyle name="Style 23 3 3 12 11" xfId="39664" xr:uid="{8D3CA625-637C-4260-97DC-61A58E75E08F}"/>
    <cellStyle name="Style 23 3 3 12 12" xfId="42311" xr:uid="{29B1FACC-A24B-4577-A689-2D59EF67833F}"/>
    <cellStyle name="Style 23 3 3 12 2" xfId="16469" xr:uid="{49B5B0EE-E630-4BD6-8295-FB0C01EDF373}"/>
    <cellStyle name="Style 23 3 3 12 3" xfId="19209" xr:uid="{F43B8257-EF31-47E9-B97E-B7AFF3686EE4}"/>
    <cellStyle name="Style 23 3 3 12 4" xfId="21883" xr:uid="{91B5930A-826F-4C61-9EE2-3D961068EE39}"/>
    <cellStyle name="Style 23 3 3 12 5" xfId="24706" xr:uid="{24E57AD5-1F49-4C0F-834B-67B476E5ED91}"/>
    <cellStyle name="Style 23 3 3 12 6" xfId="27274" xr:uid="{49529960-6BBD-4A96-B5BC-9DCED16C7E90}"/>
    <cellStyle name="Style 23 3 3 12 7" xfId="29821" xr:uid="{61EB4D2E-0399-4874-8671-861087CB4909}"/>
    <cellStyle name="Style 23 3 3 12 8" xfId="32335" xr:uid="{0FF0ABB5-28DA-4F45-B806-02898D2EF4D6}"/>
    <cellStyle name="Style 23 3 3 12 9" xfId="34735" xr:uid="{7AFA4F36-8D0F-43B5-9C32-D251A8D6FE68}"/>
    <cellStyle name="Style 23 3 3 13" xfId="13475" xr:uid="{10F70D71-CFF3-4754-9EAA-8635F5D893EB}"/>
    <cellStyle name="Style 23 3 3 13 10" xfId="37198" xr:uid="{965A2CE3-1ACC-4BA4-BFAE-852CC4D6E32D}"/>
    <cellStyle name="Style 23 3 3 13 11" xfId="39691" xr:uid="{FD53D931-5970-49E0-AF31-7D4831F1A190}"/>
    <cellStyle name="Style 23 3 3 13 12" xfId="42338" xr:uid="{388B061C-A5D8-48FB-A0F0-74393A25DA65}"/>
    <cellStyle name="Style 23 3 3 13 2" xfId="16496" xr:uid="{3012C732-1E4B-49BD-8351-60DBE475138A}"/>
    <cellStyle name="Style 23 3 3 13 3" xfId="19236" xr:uid="{46F84830-4C40-4606-B94C-C370F490BC33}"/>
    <cellStyle name="Style 23 3 3 13 4" xfId="21910" xr:uid="{B983D301-0016-4BF0-9873-382D450D0281}"/>
    <cellStyle name="Style 23 3 3 13 5" xfId="24733" xr:uid="{9724FE96-7268-40DB-AA4D-2A3D654E1134}"/>
    <cellStyle name="Style 23 3 3 13 6" xfId="27301" xr:uid="{4267960C-5D92-4E79-B030-B553336FB085}"/>
    <cellStyle name="Style 23 3 3 13 7" xfId="29848" xr:uid="{AE2004B6-BB9E-465E-836E-66F82FD8D163}"/>
    <cellStyle name="Style 23 3 3 13 8" xfId="32362" xr:uid="{09F6DB75-4B7C-4F6C-9C06-B74082132D83}"/>
    <cellStyle name="Style 23 3 3 13 9" xfId="34762" xr:uid="{E40858A2-63B2-408E-A31A-7F10FDE31D3D}"/>
    <cellStyle name="Style 23 3 3 14" xfId="13534" xr:uid="{D4BB7D95-8CC9-4BB8-B08E-40F4A744097F}"/>
    <cellStyle name="Style 23 3 3 14 10" xfId="37257" xr:uid="{8E2A674C-0FDD-4400-9C1E-A1A96BFF4199}"/>
    <cellStyle name="Style 23 3 3 14 11" xfId="39750" xr:uid="{27236127-0048-4DB5-9C90-275F27DC2630}"/>
    <cellStyle name="Style 23 3 3 14 12" xfId="42397" xr:uid="{0B8EF65A-DDB8-4833-A293-B398DF2CE42C}"/>
    <cellStyle name="Style 23 3 3 14 2" xfId="16555" xr:uid="{F1CE7E85-9018-4D62-A199-97BF13221171}"/>
    <cellStyle name="Style 23 3 3 14 3" xfId="19295" xr:uid="{33C6C485-898A-411B-9E9A-D6378B2951B9}"/>
    <cellStyle name="Style 23 3 3 14 4" xfId="21969" xr:uid="{043AB968-7AA9-4EFB-9080-981694666625}"/>
    <cellStyle name="Style 23 3 3 14 5" xfId="24792" xr:uid="{0465991F-AA82-415B-B168-5E6C71DAE8A0}"/>
    <cellStyle name="Style 23 3 3 14 6" xfId="27360" xr:uid="{15B34542-5F3A-4C7B-819D-3601E1D43EBA}"/>
    <cellStyle name="Style 23 3 3 14 7" xfId="29907" xr:uid="{EE7026A6-0D27-498A-B660-96CAC45B1875}"/>
    <cellStyle name="Style 23 3 3 14 8" xfId="32421" xr:uid="{7C4973B5-9331-4F7A-8EF2-7A997D6B734A}"/>
    <cellStyle name="Style 23 3 3 14 9" xfId="34821" xr:uid="{D240BB89-205F-4D75-8283-24876E92C519}"/>
    <cellStyle name="Style 23 3 3 15" xfId="13581" xr:uid="{44622E92-E42C-419B-B407-D248769FD30F}"/>
    <cellStyle name="Style 23 3 3 15 10" xfId="37304" xr:uid="{432A8C0F-E80C-49AE-914B-C64941A87DC8}"/>
    <cellStyle name="Style 23 3 3 15 11" xfId="39797" xr:uid="{253915C5-349F-4A85-B962-7A8C1E6D016C}"/>
    <cellStyle name="Style 23 3 3 15 12" xfId="42444" xr:uid="{3BF53CCB-7325-4427-8AAD-E0FEDCD5DD9D}"/>
    <cellStyle name="Style 23 3 3 15 2" xfId="16602" xr:uid="{B1B9186E-8B84-46F2-A371-5456EDEEA8FA}"/>
    <cellStyle name="Style 23 3 3 15 3" xfId="19342" xr:uid="{1691AC79-93DF-4AA7-A5DB-BE18297686E9}"/>
    <cellStyle name="Style 23 3 3 15 4" xfId="22016" xr:uid="{7D6D297E-8465-431D-90D2-94A803C23D5E}"/>
    <cellStyle name="Style 23 3 3 15 5" xfId="24839" xr:uid="{97F1EC13-ACBF-4972-87D0-7FD2C9A8EDCC}"/>
    <cellStyle name="Style 23 3 3 15 6" xfId="27407" xr:uid="{143C8B42-C009-43A6-8403-058B2FD950B4}"/>
    <cellStyle name="Style 23 3 3 15 7" xfId="29954" xr:uid="{2D0E0446-EED8-4F5B-A736-7B919A9FD82C}"/>
    <cellStyle name="Style 23 3 3 15 8" xfId="32468" xr:uid="{472845B3-59B7-447D-9D1D-F5A9AFF245D5}"/>
    <cellStyle name="Style 23 3 3 15 9" xfId="34868" xr:uid="{D6FAFCBD-D3AB-4186-97AA-153459C2A169}"/>
    <cellStyle name="Style 23 3 3 16" xfId="13627" xr:uid="{E14E37FA-6FE6-4F85-8626-B8C42258ED7B}"/>
    <cellStyle name="Style 23 3 3 16 10" xfId="37350" xr:uid="{5095A78C-8ABF-4455-9000-E9EA1ABB966B}"/>
    <cellStyle name="Style 23 3 3 16 11" xfId="39843" xr:uid="{A30D7271-BD04-46CB-A51E-D88D1D0F270A}"/>
    <cellStyle name="Style 23 3 3 16 12" xfId="42490" xr:uid="{573B11A6-B4E6-4BC8-909D-51FD8189E490}"/>
    <cellStyle name="Style 23 3 3 16 2" xfId="16648" xr:uid="{9E0A9DE5-F44F-4B47-955D-07576C9F3820}"/>
    <cellStyle name="Style 23 3 3 16 3" xfId="19388" xr:uid="{E7559213-C7FA-4CAD-BC37-EDC331D4C3BF}"/>
    <cellStyle name="Style 23 3 3 16 4" xfId="22062" xr:uid="{54F1581A-BCA4-4F3F-AF07-292F32317486}"/>
    <cellStyle name="Style 23 3 3 16 5" xfId="24885" xr:uid="{821EB08C-C949-44F6-933D-C409CBF8BEC6}"/>
    <cellStyle name="Style 23 3 3 16 6" xfId="27453" xr:uid="{4AA7FF63-17DD-4A31-958A-A065406BB288}"/>
    <cellStyle name="Style 23 3 3 16 7" xfId="30000" xr:uid="{DC54ED12-393A-4F60-A05A-47D389DE5740}"/>
    <cellStyle name="Style 23 3 3 16 8" xfId="32514" xr:uid="{7D9E971B-158E-4A44-BC67-B1B289756209}"/>
    <cellStyle name="Style 23 3 3 16 9" xfId="34914" xr:uid="{7DD278E2-3BEA-41B4-886A-CB0732A20E36}"/>
    <cellStyle name="Style 23 3 3 17" xfId="13660" xr:uid="{94571193-3247-460C-9A63-DA3880791719}"/>
    <cellStyle name="Style 23 3 3 17 10" xfId="37383" xr:uid="{CE1C3A7F-FCD5-4772-8F24-BE4F2ABDCF61}"/>
    <cellStyle name="Style 23 3 3 17 11" xfId="39876" xr:uid="{4B25A975-4042-4CFD-9BDE-12180CC0C18D}"/>
    <cellStyle name="Style 23 3 3 17 12" xfId="42523" xr:uid="{3D295DA5-A64E-416E-96A1-776A44FE8ACA}"/>
    <cellStyle name="Style 23 3 3 17 2" xfId="16681" xr:uid="{885B45C6-5D7B-426F-90AC-2B5BC1D4824D}"/>
    <cellStyle name="Style 23 3 3 17 3" xfId="19421" xr:uid="{AD24A15E-8FBE-4B10-B54E-20E8107F05A0}"/>
    <cellStyle name="Style 23 3 3 17 4" xfId="22095" xr:uid="{C57BEE63-AF0F-49EA-97D2-25644D1B6273}"/>
    <cellStyle name="Style 23 3 3 17 5" xfId="24918" xr:uid="{8FE67A14-584E-47A9-B49F-A3613022A243}"/>
    <cellStyle name="Style 23 3 3 17 6" xfId="27486" xr:uid="{D9B40977-15B6-4682-8DC2-8A5834ADA68B}"/>
    <cellStyle name="Style 23 3 3 17 7" xfId="30033" xr:uid="{F199754D-6DBE-4308-86B5-08F922093885}"/>
    <cellStyle name="Style 23 3 3 17 8" xfId="32547" xr:uid="{9362951C-0A8B-4671-9EEB-98C3D8DB66B3}"/>
    <cellStyle name="Style 23 3 3 17 9" xfId="34947" xr:uid="{09906A48-C2A4-42D7-8811-FA0752F3364D}"/>
    <cellStyle name="Style 23 3 3 18" xfId="13700" xr:uid="{743228F5-B388-43DD-8E37-49B95243EC9D}"/>
    <cellStyle name="Style 23 3 3 18 10" xfId="37423" xr:uid="{D0807BAD-FE74-4BCC-9206-A73277E49667}"/>
    <cellStyle name="Style 23 3 3 18 11" xfId="39916" xr:uid="{5703619A-6B28-4B3A-AA56-DE3129546D2B}"/>
    <cellStyle name="Style 23 3 3 18 12" xfId="42563" xr:uid="{89F51EBF-1173-42D3-88E1-BFFA6B2C0337}"/>
    <cellStyle name="Style 23 3 3 18 2" xfId="16721" xr:uid="{DBA0A32C-2FBB-493A-B55E-3E4B6B703297}"/>
    <cellStyle name="Style 23 3 3 18 3" xfId="19461" xr:uid="{6BBB19E2-8275-4176-BFDB-A6C59052BAA1}"/>
    <cellStyle name="Style 23 3 3 18 4" xfId="22135" xr:uid="{CE695320-4DB2-44E0-B7BF-8EF4CD86BA5E}"/>
    <cellStyle name="Style 23 3 3 18 5" xfId="24958" xr:uid="{F6FE795A-3B1B-49B5-8ADD-C2F3A02D7B11}"/>
    <cellStyle name="Style 23 3 3 18 6" xfId="27526" xr:uid="{1D08CEDA-5945-43A3-B7D3-798EFDB099E3}"/>
    <cellStyle name="Style 23 3 3 18 7" xfId="30073" xr:uid="{5596777C-082A-4362-9396-4E1DEAC06B91}"/>
    <cellStyle name="Style 23 3 3 18 8" xfId="32587" xr:uid="{B41FBD76-4624-4743-BD8E-299F871522DD}"/>
    <cellStyle name="Style 23 3 3 18 9" xfId="34987" xr:uid="{EADB64EE-8AAE-49ED-81B7-A718854F02AB}"/>
    <cellStyle name="Style 23 3 3 19" xfId="13707" xr:uid="{AE4D8A59-47DE-490F-8050-DE19F436F56D}"/>
    <cellStyle name="Style 23 3 3 19 10" xfId="37430" xr:uid="{C3851BCE-EF13-41E6-9E22-BE05F7C3A4AC}"/>
    <cellStyle name="Style 23 3 3 19 11" xfId="39923" xr:uid="{70DD556B-1026-4474-A0D2-46561F4306AA}"/>
    <cellStyle name="Style 23 3 3 19 12" xfId="42570" xr:uid="{9FCA0851-7312-4FA1-8E3C-4C572D8BB00E}"/>
    <cellStyle name="Style 23 3 3 19 2" xfId="16728" xr:uid="{A6A7D62C-73D7-4ED8-A6FF-A83260AD3A94}"/>
    <cellStyle name="Style 23 3 3 19 3" xfId="19468" xr:uid="{CE2873E6-6A03-47EC-99D0-EE580B9FD816}"/>
    <cellStyle name="Style 23 3 3 19 4" xfId="22142" xr:uid="{37E254C8-1A32-41AA-BDEE-D61D707638B1}"/>
    <cellStyle name="Style 23 3 3 19 5" xfId="24965" xr:uid="{32DCF1EC-AD95-4466-BDB6-0CE8678893CE}"/>
    <cellStyle name="Style 23 3 3 19 6" xfId="27533" xr:uid="{5DDD53E3-B175-4628-8F2B-AC8B5D6E23FE}"/>
    <cellStyle name="Style 23 3 3 19 7" xfId="30080" xr:uid="{653BEA45-3C53-4CA1-A900-91E0DC47A544}"/>
    <cellStyle name="Style 23 3 3 19 8" xfId="32594" xr:uid="{E7CA37A2-8B34-4EBB-AA4C-A03B9AA34088}"/>
    <cellStyle name="Style 23 3 3 19 9" xfId="34994" xr:uid="{8717BFC6-D78B-46DC-A931-E8B570FEA033}"/>
    <cellStyle name="Style 23 3 3 2" xfId="11768" xr:uid="{711D8E31-70B0-489C-B8A5-DFA244F677FB}"/>
    <cellStyle name="Style 23 3 3 2 2" xfId="14821" xr:uid="{93CABC62-FAFB-4150-9D14-2D9981F994A9}"/>
    <cellStyle name="Style 23 3 3 2 3" xfId="17595" xr:uid="{D4CE1A69-23DC-4DC4-BBC7-868A47536EFA}"/>
    <cellStyle name="Style 23 3 3 2 4" xfId="20218" xr:uid="{19529D4E-F43C-46F9-8D1B-A63DF076BA8E}"/>
    <cellStyle name="Style 23 3 3 2 5" xfId="25636" xr:uid="{F2142DAC-8C16-4D2A-BA54-1314B225691C}"/>
    <cellStyle name="Style 23 3 3 2 6" xfId="30912" xr:uid="{47A32277-1F33-41C9-A60C-208575D44C26}"/>
    <cellStyle name="Style 23 3 3 2 7" xfId="33311" xr:uid="{C37A2F47-7758-439D-985D-E2EB35351D55}"/>
    <cellStyle name="Style 23 3 3 2 8" xfId="40740" xr:uid="{5AEDE3D4-6ECF-465C-AEA8-69981FCD7246}"/>
    <cellStyle name="Style 23 3 3 20" xfId="13740" xr:uid="{7C43EF3A-057B-42F8-A603-C5C2C4E27B86}"/>
    <cellStyle name="Style 23 3 3 20 10" xfId="37463" xr:uid="{31B2B8F5-CC51-417A-B1E2-594A579BB64E}"/>
    <cellStyle name="Style 23 3 3 20 11" xfId="39956" xr:uid="{2C5BCE27-1407-4B39-8D62-33024AD340CD}"/>
    <cellStyle name="Style 23 3 3 20 12" xfId="42603" xr:uid="{09562821-758E-49DE-B935-975F126D375D}"/>
    <cellStyle name="Style 23 3 3 20 2" xfId="16761" xr:uid="{DDE6E232-0788-49FB-B231-E072FF30F1D7}"/>
    <cellStyle name="Style 23 3 3 20 3" xfId="19501" xr:uid="{7AFA6580-A151-4459-8CDF-CB1F6CC6C5F7}"/>
    <cellStyle name="Style 23 3 3 20 4" xfId="22175" xr:uid="{717C9B87-A2F5-4458-BA0A-DC7543A17DB5}"/>
    <cellStyle name="Style 23 3 3 20 5" xfId="24998" xr:uid="{3A3D2079-0BB6-4270-83FA-935CA10D2E52}"/>
    <cellStyle name="Style 23 3 3 20 6" xfId="27566" xr:uid="{8276938C-9DE9-45B8-90B3-FE8B89D746B2}"/>
    <cellStyle name="Style 23 3 3 20 7" xfId="30113" xr:uid="{E2F85241-4163-472D-8B2D-BE5C034617D7}"/>
    <cellStyle name="Style 23 3 3 20 8" xfId="32627" xr:uid="{E492BBB4-C3DC-46CC-B4E6-ECB70F46D1FA}"/>
    <cellStyle name="Style 23 3 3 20 9" xfId="35027" xr:uid="{F9E7193A-F29E-4BE7-B896-D3B6016D298B}"/>
    <cellStyle name="Style 23 3 3 21" xfId="13231" xr:uid="{8203A256-0CD8-48C2-B13B-F51656A90C3E}"/>
    <cellStyle name="Style 23 3 3 21 10" xfId="36957" xr:uid="{AC618147-1768-4F5E-916C-E48759A5CE0D}"/>
    <cellStyle name="Style 23 3 3 21 11" xfId="39449" xr:uid="{F38EC74C-CB08-4267-A87B-CF534E5562F9}"/>
    <cellStyle name="Style 23 3 3 21 12" xfId="42096" xr:uid="{739DDE12-0D14-4F81-950C-5817880015F2}"/>
    <cellStyle name="Style 23 3 3 21 2" xfId="16252" xr:uid="{81473F11-73D1-4D94-8974-F290832FBDCA}"/>
    <cellStyle name="Style 23 3 3 21 3" xfId="18993" xr:uid="{3256DA03-91EE-46A2-98B4-7C86C324A3C9}"/>
    <cellStyle name="Style 23 3 3 21 4" xfId="21666" xr:uid="{822734F7-DEC2-4CC5-AE0E-2EA1979CC469}"/>
    <cellStyle name="Style 23 3 3 21 5" xfId="24489" xr:uid="{F9FFF199-6CE5-486B-8434-7ECB06CFA3BB}"/>
    <cellStyle name="Style 23 3 3 21 6" xfId="27057" xr:uid="{667EFFEF-7CEB-4BD3-81AB-AFE4DCDCC4CE}"/>
    <cellStyle name="Style 23 3 3 21 7" xfId="29604" xr:uid="{EF123F57-6AEF-4239-B2F9-474EFDB0D6EC}"/>
    <cellStyle name="Style 23 3 3 21 8" xfId="32119" xr:uid="{4816CDB2-95AF-4AFB-BB13-FC73CCB73309}"/>
    <cellStyle name="Style 23 3 3 21 9" xfId="34518" xr:uid="{FD4E9892-5079-4CD6-B790-D3D310FADC26}"/>
    <cellStyle name="Style 23 3 3 22" xfId="13241" xr:uid="{9DD00F40-3C8F-4D17-879B-E65FFA79331B}"/>
    <cellStyle name="Style 23 3 3 22 10" xfId="36967" xr:uid="{319D5D84-9F89-4009-A518-FD321B58A67D}"/>
    <cellStyle name="Style 23 3 3 22 11" xfId="39459" xr:uid="{BC0CEDF5-F3A4-4F10-8454-9AF361E2953D}"/>
    <cellStyle name="Style 23 3 3 22 12" xfId="42106" xr:uid="{24740B82-1FFE-4B17-9FFC-2A2102DFBFD7}"/>
    <cellStyle name="Style 23 3 3 22 2" xfId="16262" xr:uid="{D496F374-1611-4AA0-9BFF-7217047B553A}"/>
    <cellStyle name="Style 23 3 3 22 3" xfId="19003" xr:uid="{0C336274-BC95-4652-BF48-EAA7D39CA493}"/>
    <cellStyle name="Style 23 3 3 22 4" xfId="21676" xr:uid="{56BDE667-78B7-4080-8229-B365CD2DFE88}"/>
    <cellStyle name="Style 23 3 3 22 5" xfId="24499" xr:uid="{E8633AE4-B7CC-4013-9E0A-DF10E0AC599E}"/>
    <cellStyle name="Style 23 3 3 22 6" xfId="27067" xr:uid="{7DCA5842-BED8-4C20-9568-2AA73A15C95F}"/>
    <cellStyle name="Style 23 3 3 22 7" xfId="29614" xr:uid="{8AD687B8-E312-403C-82F9-1D3C09C8DA5D}"/>
    <cellStyle name="Style 23 3 3 22 8" xfId="32129" xr:uid="{562FDFFA-1656-42A0-9322-1649060B0FD9}"/>
    <cellStyle name="Style 23 3 3 22 9" xfId="34528" xr:uid="{BBBB78FA-8AF2-492F-B905-222715131AC1}"/>
    <cellStyle name="Style 23 3 3 23" xfId="13895" xr:uid="{315DF9C0-C878-4E4C-B8ED-1274881E9C19}"/>
    <cellStyle name="Style 23 3 3 23 10" xfId="37618" xr:uid="{D6C6D042-2207-4B0F-96CC-BC680B7224A5}"/>
    <cellStyle name="Style 23 3 3 23 11" xfId="40111" xr:uid="{60A337AF-AC2D-48E6-BA93-0E40EE94176F}"/>
    <cellStyle name="Style 23 3 3 23 12" xfId="42758" xr:uid="{FFE49A18-824D-452A-BFE6-B2C46C1D2BA5}"/>
    <cellStyle name="Style 23 3 3 23 2" xfId="16916" xr:uid="{0D2C3779-8428-47E5-89ED-1717C462758C}"/>
    <cellStyle name="Style 23 3 3 23 3" xfId="19656" xr:uid="{828099C5-7BA5-4E26-ABF4-F103C3B3DDB7}"/>
    <cellStyle name="Style 23 3 3 23 4" xfId="22330" xr:uid="{1A754C9B-F3B5-4373-A631-5EBEF56A8AD1}"/>
    <cellStyle name="Style 23 3 3 23 5" xfId="25153" xr:uid="{9BE09F0D-31B5-43FE-AE69-09D9CA5FBF0C}"/>
    <cellStyle name="Style 23 3 3 23 6" xfId="27721" xr:uid="{3569E25A-3A50-44AE-8DDC-1AE1C86BD30D}"/>
    <cellStyle name="Style 23 3 3 23 7" xfId="30268" xr:uid="{57DDEB29-7331-4096-A32F-8397F47FA57C}"/>
    <cellStyle name="Style 23 3 3 23 8" xfId="32782" xr:uid="{26E6C4C5-2FB6-4209-AD7E-48CC198445EE}"/>
    <cellStyle name="Style 23 3 3 23 9" xfId="35182" xr:uid="{1BE94FC0-0C71-4BD0-8029-E8AAAB66B7C5}"/>
    <cellStyle name="Style 23 3 3 24" xfId="13912" xr:uid="{839EB142-6F17-42F8-91BE-A337C601CBD2}"/>
    <cellStyle name="Style 23 3 3 24 10" xfId="37635" xr:uid="{3F839AD0-5C66-44BB-A236-DB87D6709817}"/>
    <cellStyle name="Style 23 3 3 24 11" xfId="40128" xr:uid="{0932A88C-DE9C-4AF4-B8FA-20B31D10834F}"/>
    <cellStyle name="Style 23 3 3 24 12" xfId="42775" xr:uid="{52E1EE10-C28D-41A3-9249-CC11BB9109E9}"/>
    <cellStyle name="Style 23 3 3 24 2" xfId="16933" xr:uid="{E2D4848C-D4B7-490F-BB36-C4BAAAF5BCB6}"/>
    <cellStyle name="Style 23 3 3 24 3" xfId="19673" xr:uid="{A579E7F5-0BC8-4E0C-8134-8E44856DAACF}"/>
    <cellStyle name="Style 23 3 3 24 4" xfId="22347" xr:uid="{F9B977B8-3E10-49D2-B209-117BA80B8CE4}"/>
    <cellStyle name="Style 23 3 3 24 5" xfId="25170" xr:uid="{97641A03-89BD-4C84-B09E-3C434BC31491}"/>
    <cellStyle name="Style 23 3 3 24 6" xfId="27738" xr:uid="{EBB1D9D9-A27F-414E-A6B8-335D204D22B8}"/>
    <cellStyle name="Style 23 3 3 24 7" xfId="30285" xr:uid="{1EDAD4F3-94F9-445B-A1CE-F14EEEE95EF5}"/>
    <cellStyle name="Style 23 3 3 24 8" xfId="32799" xr:uid="{2F328A7B-ED1E-49B8-88AB-C51A1F065B22}"/>
    <cellStyle name="Style 23 3 3 24 9" xfId="35199" xr:uid="{795F6A59-CA1D-40D4-8082-FEE21C9D83C5}"/>
    <cellStyle name="Style 23 3 3 25" xfId="13940" xr:uid="{3F598C35-BD62-4EA4-A114-C6C1C8E2722C}"/>
    <cellStyle name="Style 23 3 3 25 10" xfId="37663" xr:uid="{7CF86226-E479-4F9B-823E-6E37585F1A32}"/>
    <cellStyle name="Style 23 3 3 25 11" xfId="40156" xr:uid="{70932811-4A7A-435D-8A95-7AF1F5B95953}"/>
    <cellStyle name="Style 23 3 3 25 12" xfId="42803" xr:uid="{784AF72B-D92D-4249-861A-B1F75237A5F0}"/>
    <cellStyle name="Style 23 3 3 25 2" xfId="16961" xr:uid="{45E00109-2829-44F6-863D-025350D044CA}"/>
    <cellStyle name="Style 23 3 3 25 3" xfId="19701" xr:uid="{AC57585C-3A0F-4774-91DC-5772236DA41D}"/>
    <cellStyle name="Style 23 3 3 25 4" xfId="22375" xr:uid="{98D8B8D0-9D3D-4022-915C-82E987E4B6D5}"/>
    <cellStyle name="Style 23 3 3 25 5" xfId="25198" xr:uid="{0731EE76-F7F1-4A6A-9F5C-E0B4FDD45797}"/>
    <cellStyle name="Style 23 3 3 25 6" xfId="27766" xr:uid="{A53505E4-71CC-42EB-BB02-4377F7C586D9}"/>
    <cellStyle name="Style 23 3 3 25 7" xfId="30313" xr:uid="{A1B74436-0067-430B-B700-9121EA340E6A}"/>
    <cellStyle name="Style 23 3 3 25 8" xfId="32827" xr:uid="{AD4295C4-BB2E-4E3F-B5E0-AEE1951C5759}"/>
    <cellStyle name="Style 23 3 3 25 9" xfId="35227" xr:uid="{1F1E9DEC-34CE-4921-99C4-220A65DDE533}"/>
    <cellStyle name="Style 23 3 3 26" xfId="13517" xr:uid="{96C565D1-F0D5-476D-BE8D-0ECB9C9CE337}"/>
    <cellStyle name="Style 23 3 3 26 10" xfId="37240" xr:uid="{F96FA6E6-9C0B-4231-9059-6D514342E0A4}"/>
    <cellStyle name="Style 23 3 3 26 11" xfId="39733" xr:uid="{3B1FB99F-D89E-4FF4-BF85-416117C734FC}"/>
    <cellStyle name="Style 23 3 3 26 12" xfId="42380" xr:uid="{8473DD56-E396-462C-B31F-F84128C3A3C6}"/>
    <cellStyle name="Style 23 3 3 26 2" xfId="16538" xr:uid="{B29A852B-7803-45AF-9134-6F7C41DB6803}"/>
    <cellStyle name="Style 23 3 3 26 3" xfId="19278" xr:uid="{3A40C2AE-5E59-43C2-B1D3-BA78E969231B}"/>
    <cellStyle name="Style 23 3 3 26 4" xfId="21952" xr:uid="{0E91878C-5959-472C-8351-6C3C78A5BA23}"/>
    <cellStyle name="Style 23 3 3 26 5" xfId="24775" xr:uid="{717DBCE5-6DC7-4F37-BACD-DD161DC5B9CB}"/>
    <cellStyle name="Style 23 3 3 26 6" xfId="27343" xr:uid="{0F182FAE-8498-44BA-A6F9-330E35742875}"/>
    <cellStyle name="Style 23 3 3 26 7" xfId="29890" xr:uid="{DB2D7530-2010-448A-86E3-3A298C24908B}"/>
    <cellStyle name="Style 23 3 3 26 8" xfId="32404" xr:uid="{AB20F3A0-649F-4BD8-AC35-ACE40E430218}"/>
    <cellStyle name="Style 23 3 3 26 9" xfId="34804" xr:uid="{CB427A72-B5C3-4322-AFD9-A92E5AACDCBE}"/>
    <cellStyle name="Style 23 3 3 27" xfId="14010" xr:uid="{EAB43FCE-24A0-4C89-BC16-3FAFCD89DB38}"/>
    <cellStyle name="Style 23 3 3 27 10" xfId="37733" xr:uid="{4C4F4261-B6F2-4870-A561-F25C9DA3F70E}"/>
    <cellStyle name="Style 23 3 3 27 11" xfId="40226" xr:uid="{07FD6E87-8BB9-4D30-ABD8-957B18BB0353}"/>
    <cellStyle name="Style 23 3 3 27 12" xfId="42873" xr:uid="{C8F7ACCE-3349-46A9-B42F-4E57C68F327A}"/>
    <cellStyle name="Style 23 3 3 27 2" xfId="17031" xr:uid="{EF07A2D7-CC0B-4F87-BDAB-C37A001FD8DD}"/>
    <cellStyle name="Style 23 3 3 27 3" xfId="19771" xr:uid="{1B53EA58-A0AD-4EB7-8F32-082F4F66B059}"/>
    <cellStyle name="Style 23 3 3 27 4" xfId="22445" xr:uid="{6734A617-738A-46BC-B2AE-1D84403A7ED8}"/>
    <cellStyle name="Style 23 3 3 27 5" xfId="25268" xr:uid="{DE499F32-5091-4263-8299-2FC508A95AA7}"/>
    <cellStyle name="Style 23 3 3 27 6" xfId="27836" xr:uid="{1AF01025-C16F-4CEA-9C9D-D300555F8A8B}"/>
    <cellStyle name="Style 23 3 3 27 7" xfId="30383" xr:uid="{43295B17-1915-4ACA-9A1F-49F7A73C5364}"/>
    <cellStyle name="Style 23 3 3 27 8" xfId="32897" xr:uid="{50B865A7-A3DC-42A4-9F03-927DEE798D8E}"/>
    <cellStyle name="Style 23 3 3 27 9" xfId="35297" xr:uid="{906ED6B0-8653-48E5-800D-E5CD7BA70FE4}"/>
    <cellStyle name="Style 23 3 3 28" xfId="14038" xr:uid="{44AF4F15-1BFF-4356-A7C0-71A2CB87D53D}"/>
    <cellStyle name="Style 23 3 3 28 10" xfId="37761" xr:uid="{AF21D868-80D7-44D0-806E-5C6154A7F16D}"/>
    <cellStyle name="Style 23 3 3 28 11" xfId="40254" xr:uid="{F4D34EDB-3735-48E6-9DC6-55CCCC77AD18}"/>
    <cellStyle name="Style 23 3 3 28 12" xfId="42901" xr:uid="{6F22BACB-9A79-467C-990F-14E775824579}"/>
    <cellStyle name="Style 23 3 3 28 2" xfId="17059" xr:uid="{2CCA6ED9-F834-4A09-9937-40DAC32CDAED}"/>
    <cellStyle name="Style 23 3 3 28 3" xfId="19799" xr:uid="{EC5A2772-EA92-4666-AA49-DB0A27F35410}"/>
    <cellStyle name="Style 23 3 3 28 4" xfId="22473" xr:uid="{4016C2F6-DE60-4766-BCBB-C5952C34DC47}"/>
    <cellStyle name="Style 23 3 3 28 5" xfId="25296" xr:uid="{E0E82950-1653-4F74-BCE6-6832E8E7650B}"/>
    <cellStyle name="Style 23 3 3 28 6" xfId="27864" xr:uid="{53F3717B-4C09-4860-9D29-4530799B9956}"/>
    <cellStyle name="Style 23 3 3 28 7" xfId="30411" xr:uid="{25FB92B0-2DAA-4B43-AB0C-F8D85CB94BE1}"/>
    <cellStyle name="Style 23 3 3 28 8" xfId="32925" xr:uid="{35645212-6084-4242-B096-B613BCB92FE9}"/>
    <cellStyle name="Style 23 3 3 28 9" xfId="35325" xr:uid="{344C29D1-938D-4BA0-9084-CF0277416EC6}"/>
    <cellStyle name="Style 23 3 3 29" xfId="14065" xr:uid="{84963257-4C7C-45DD-82B5-C46AF7A48189}"/>
    <cellStyle name="Style 23 3 3 29 10" xfId="37788" xr:uid="{24837768-0AEC-42F1-963F-8A93A431704B}"/>
    <cellStyle name="Style 23 3 3 29 11" xfId="40281" xr:uid="{92089972-0523-4BF6-902D-C2B22C73F106}"/>
    <cellStyle name="Style 23 3 3 29 12" xfId="42928" xr:uid="{7BD02901-2DD4-42D6-92C9-7178F83DE710}"/>
    <cellStyle name="Style 23 3 3 29 2" xfId="17086" xr:uid="{544EBE27-F3C4-43E2-A653-9232B92BEA27}"/>
    <cellStyle name="Style 23 3 3 29 3" xfId="19826" xr:uid="{5D3D73B1-2320-4F43-B8D7-9161AA993700}"/>
    <cellStyle name="Style 23 3 3 29 4" xfId="22500" xr:uid="{6368CF22-C6E4-4267-A791-7C6E2760327B}"/>
    <cellStyle name="Style 23 3 3 29 5" xfId="25323" xr:uid="{BDB4702A-EFFA-4FF8-B70E-E3ACA1603DB3}"/>
    <cellStyle name="Style 23 3 3 29 6" xfId="27891" xr:uid="{57DE5439-A89B-46B6-BF3F-0C64E18AB37F}"/>
    <cellStyle name="Style 23 3 3 29 7" xfId="30438" xr:uid="{5E1D3124-A1AE-4538-A5AD-2A989E3FCD61}"/>
    <cellStyle name="Style 23 3 3 29 8" xfId="32952" xr:uid="{6F79157A-1C61-411B-B817-FB036AE37039}"/>
    <cellStyle name="Style 23 3 3 29 9" xfId="35352" xr:uid="{3E66A90F-0B93-4ED5-9343-461995447DED}"/>
    <cellStyle name="Style 23 3 3 3" xfId="11803" xr:uid="{D40F1FA2-1C12-4FEC-AC55-A4CAB4B95145}"/>
    <cellStyle name="Style 23 3 3 3 10" xfId="35737" xr:uid="{28CFF5C2-013E-4053-A9CD-BC1BC1255251}"/>
    <cellStyle name="Style 23 3 3 3 11" xfId="38179" xr:uid="{B89AA7F9-B9CC-4E0C-921E-BE2D7C408C05}"/>
    <cellStyle name="Style 23 3 3 3 12" xfId="40775" xr:uid="{D0A0C965-C35A-4481-BBBD-35CBE2274798}"/>
    <cellStyle name="Style 23 3 3 3 2" xfId="14856" xr:uid="{0629E712-B1D9-4F2A-968B-F05135AF9A14}"/>
    <cellStyle name="Style 23 3 3 3 3" xfId="17630" xr:uid="{90985A76-456B-4AEA-B37A-B405249108C4}"/>
    <cellStyle name="Style 23 3 3 3 4" xfId="20253" xr:uid="{17B8CC2F-1B63-4DEA-B73B-E0E0058F91C1}"/>
    <cellStyle name="Style 23 3 3 3 5" xfId="23112" xr:uid="{958C4935-F99B-4EE2-A37A-F0106E19A2A6}"/>
    <cellStyle name="Style 23 3 3 3 6" xfId="25671" xr:uid="{8B8274A5-1EAA-4584-B452-1FBB7CD88976}"/>
    <cellStyle name="Style 23 3 3 3 7" xfId="28272" xr:uid="{60F8E8BB-E5D5-4796-BC91-FD2D1E1A9A73}"/>
    <cellStyle name="Style 23 3 3 3 8" xfId="30947" xr:uid="{A08A6198-2820-4430-B502-830DF73ECF8D}"/>
    <cellStyle name="Style 23 3 3 3 9" xfId="33346" xr:uid="{BA253750-B027-4C70-AC9D-CDD8BA163B90}"/>
    <cellStyle name="Style 23 3 3 30" xfId="13639" xr:uid="{F1EC0E76-BF69-4AFA-B9EB-1223E1339BFF}"/>
    <cellStyle name="Style 23 3 3 30 10" xfId="37362" xr:uid="{106AF01F-C64E-4E34-BAFC-25EC4BD1183D}"/>
    <cellStyle name="Style 23 3 3 30 11" xfId="39855" xr:uid="{0BF7F206-F769-4764-B2A2-5C219C818376}"/>
    <cellStyle name="Style 23 3 3 30 12" xfId="42502" xr:uid="{BB690F64-5C82-41E6-BF5A-6D6CEC6F141C}"/>
    <cellStyle name="Style 23 3 3 30 2" xfId="16660" xr:uid="{109CED08-CD27-4024-AFD0-D7F1FFE99542}"/>
    <cellStyle name="Style 23 3 3 30 3" xfId="19400" xr:uid="{3CCCBE7D-B7D1-4FFF-902D-49B8F4F1D878}"/>
    <cellStyle name="Style 23 3 3 30 4" xfId="22074" xr:uid="{111B6A1F-A2E7-4773-AD7C-3EFC8BB575A4}"/>
    <cellStyle name="Style 23 3 3 30 5" xfId="24897" xr:uid="{61FE85B8-99DA-4A50-9DA9-F704152C6B94}"/>
    <cellStyle name="Style 23 3 3 30 6" xfId="27465" xr:uid="{6A33F23B-D39D-4932-8716-61EF0FB04B44}"/>
    <cellStyle name="Style 23 3 3 30 7" xfId="30012" xr:uid="{F7C2B53F-3BC8-455A-8E5F-8E4B5D196D61}"/>
    <cellStyle name="Style 23 3 3 30 8" xfId="32526" xr:uid="{80CE4D45-5136-4D2C-80F5-7804D8A2F946}"/>
    <cellStyle name="Style 23 3 3 30 9" xfId="34926" xr:uid="{29503D58-C88A-4E3D-9B47-B4A0044D642A}"/>
    <cellStyle name="Style 23 3 3 31" xfId="14130" xr:uid="{BBC72197-7E59-45B1-8486-0FE5AA9A5AF0}"/>
    <cellStyle name="Style 23 3 3 31 10" xfId="37853" xr:uid="{8607D46B-9B4D-433E-82A6-F849498C2E10}"/>
    <cellStyle name="Style 23 3 3 31 11" xfId="40346" xr:uid="{05D6E8AF-C150-4520-A405-58B3904CE831}"/>
    <cellStyle name="Style 23 3 3 31 12" xfId="42993" xr:uid="{9267450F-2074-4E12-9806-E01DDF10048A}"/>
    <cellStyle name="Style 23 3 3 31 2" xfId="17151" xr:uid="{84D1E15C-92DA-409B-8C41-CB02FA383617}"/>
    <cellStyle name="Style 23 3 3 31 3" xfId="19891" xr:uid="{797F72C5-B662-45B3-9D25-3307B5C1C0C4}"/>
    <cellStyle name="Style 23 3 3 31 4" xfId="22565" xr:uid="{F8293C00-0A20-4812-B494-90A7690926AA}"/>
    <cellStyle name="Style 23 3 3 31 5" xfId="25388" xr:uid="{E4DA7709-E9FA-4618-AA5E-36AF7B98D689}"/>
    <cellStyle name="Style 23 3 3 31 6" xfId="27956" xr:uid="{4C96F498-82A1-47A8-9280-8D7634032E89}"/>
    <cellStyle name="Style 23 3 3 31 7" xfId="30503" xr:uid="{98FAB67A-924B-495B-919A-CBAD7AEDD095}"/>
    <cellStyle name="Style 23 3 3 31 8" xfId="33017" xr:uid="{E5125ED2-7D63-46F4-AE0F-77498C8BC944}"/>
    <cellStyle name="Style 23 3 3 31 9" xfId="35417" xr:uid="{4F8E1F4B-B28A-4039-95F9-6DE68E60ACC3}"/>
    <cellStyle name="Style 23 3 3 32" xfId="14158" xr:uid="{15F9404A-DAA4-4380-8F1E-9D023367173D}"/>
    <cellStyle name="Style 23 3 3 32 10" xfId="37881" xr:uid="{D7D34336-F55D-43D2-B864-18CECBD4F9E7}"/>
    <cellStyle name="Style 23 3 3 32 11" xfId="40374" xr:uid="{EB824805-19E5-4A2F-AFA0-E27F9407B076}"/>
    <cellStyle name="Style 23 3 3 32 12" xfId="43021" xr:uid="{E1B1D00F-52F0-47C7-BC35-ED180F287189}"/>
    <cellStyle name="Style 23 3 3 32 2" xfId="17179" xr:uid="{B3863045-DBD3-497C-BE40-21B0270C8B96}"/>
    <cellStyle name="Style 23 3 3 32 3" xfId="19919" xr:uid="{1C18F256-0F2D-46CA-8A0C-7E1795AC12FF}"/>
    <cellStyle name="Style 23 3 3 32 4" xfId="22593" xr:uid="{C417D351-8BA4-4831-B6E1-C4A8729C1B62}"/>
    <cellStyle name="Style 23 3 3 32 5" xfId="25416" xr:uid="{901F44FC-6FF1-432E-A67C-FA6115EEF323}"/>
    <cellStyle name="Style 23 3 3 32 6" xfId="27984" xr:uid="{3C5DA7FF-8351-4F40-995C-E6B2ADEFC6FA}"/>
    <cellStyle name="Style 23 3 3 32 7" xfId="30531" xr:uid="{16EFCDB5-B792-466A-A8E7-EFAD0A4F28F9}"/>
    <cellStyle name="Style 23 3 3 32 8" xfId="33045" xr:uid="{6C0E5875-069B-49A6-8D7B-85F7CAEB465D}"/>
    <cellStyle name="Style 23 3 3 32 9" xfId="35445" xr:uid="{78FD23B3-39C9-42AB-9194-8BB12EC304BF}"/>
    <cellStyle name="Style 23 3 3 33" xfId="14181" xr:uid="{9F4D9A41-5D1E-44B1-9979-460C522C4055}"/>
    <cellStyle name="Style 23 3 3 33 10" xfId="37904" xr:uid="{FFE79475-B7BA-4FBA-A22A-A4724A26C8B6}"/>
    <cellStyle name="Style 23 3 3 33 11" xfId="40397" xr:uid="{CF25E956-4319-4111-BF6D-5947FCDBDD70}"/>
    <cellStyle name="Style 23 3 3 33 12" xfId="43044" xr:uid="{CBEDC905-714E-4F7F-86E1-291BF5A11871}"/>
    <cellStyle name="Style 23 3 3 33 2" xfId="17202" xr:uid="{31E3D579-DF56-40A3-B9D5-322D7B9A0B4E}"/>
    <cellStyle name="Style 23 3 3 33 3" xfId="19942" xr:uid="{59287D42-873D-4324-A4AA-8A7A9CA6418F}"/>
    <cellStyle name="Style 23 3 3 33 4" xfId="22616" xr:uid="{933F3F5D-BDBF-4BAF-B2C8-37A6790132B5}"/>
    <cellStyle name="Style 23 3 3 33 5" xfId="25439" xr:uid="{C699F9CD-0027-4CE4-83AC-A9F9A52B2AB7}"/>
    <cellStyle name="Style 23 3 3 33 6" xfId="28007" xr:uid="{2881DED5-A4C0-42D5-9FE6-1D7324263264}"/>
    <cellStyle name="Style 23 3 3 33 7" xfId="30554" xr:uid="{01C01877-B846-4F54-AD07-3D746FA3F85D}"/>
    <cellStyle name="Style 23 3 3 33 8" xfId="33068" xr:uid="{FCE848FC-1B70-48EE-B228-73AFC68D8B5D}"/>
    <cellStyle name="Style 23 3 3 33 9" xfId="35468" xr:uid="{66E4BAF3-87F5-4247-9701-794729660686}"/>
    <cellStyle name="Style 23 3 3 34" xfId="14204" xr:uid="{5DB5125F-BBDB-4699-B45A-412DB31898C5}"/>
    <cellStyle name="Style 23 3 3 34 10" xfId="37927" xr:uid="{CBA68A67-6379-422E-AB6E-6A92CFA6142A}"/>
    <cellStyle name="Style 23 3 3 34 11" xfId="40420" xr:uid="{9DE9C65C-45CA-4C49-B9F7-D7778BED471E}"/>
    <cellStyle name="Style 23 3 3 34 12" xfId="43067" xr:uid="{2D3A58DF-B153-47B9-8FDF-94871A43A01D}"/>
    <cellStyle name="Style 23 3 3 34 2" xfId="17225" xr:uid="{A8840331-4441-4044-92B1-F0651ED7D772}"/>
    <cellStyle name="Style 23 3 3 34 3" xfId="19965" xr:uid="{F64C860F-A9E9-4081-AA7A-6C1945C38372}"/>
    <cellStyle name="Style 23 3 3 34 4" xfId="22639" xr:uid="{0DB4EE16-ABA5-472D-B47B-0B4AF72D258F}"/>
    <cellStyle name="Style 23 3 3 34 5" xfId="25462" xr:uid="{A0F9C7FF-BC81-4F14-91B7-3F3BF45C6713}"/>
    <cellStyle name="Style 23 3 3 34 6" xfId="28030" xr:uid="{E1191CB4-9F45-4A6E-8D2F-DF3C71FD90DD}"/>
    <cellStyle name="Style 23 3 3 34 7" xfId="30577" xr:uid="{CA9A7423-C457-4FD3-B0C7-8DB487B1D0AB}"/>
    <cellStyle name="Style 23 3 3 34 8" xfId="33091" xr:uid="{86C111F3-145A-4F3C-8542-11E8DB8A4428}"/>
    <cellStyle name="Style 23 3 3 34 9" xfId="35491" xr:uid="{55BC7CE5-0A38-464B-9846-5B3108C75AA1}"/>
    <cellStyle name="Style 23 3 3 35" xfId="14267" xr:uid="{DE274794-0A1A-494B-AC66-036BFC68266E}"/>
    <cellStyle name="Style 23 3 3 35 10" xfId="37979" xr:uid="{E60FACDD-18C5-4C41-AA24-B8C5ED85E400}"/>
    <cellStyle name="Style 23 3 3 35 11" xfId="40471" xr:uid="{6145B013-049E-4ADF-B105-7365AB028746}"/>
    <cellStyle name="Style 23 3 3 35 12" xfId="43119" xr:uid="{73BF6B17-9604-44D5-9983-EA0B7780EDF6}"/>
    <cellStyle name="Style 23 3 3 35 2" xfId="17288" xr:uid="{4F694664-30D4-4EE9-B6C9-6B8F4A333A35}"/>
    <cellStyle name="Style 23 3 3 35 3" xfId="20027" xr:uid="{804C8B19-DABB-4ADE-84A1-0A5CD58B9B5B}"/>
    <cellStyle name="Style 23 3 3 35 4" xfId="22700" xr:uid="{3AA4D615-0868-4A29-A3C4-7C6028E78B94}"/>
    <cellStyle name="Style 23 3 3 35 5" xfId="25514" xr:uid="{4E19684D-861D-4287-A354-FAEF9565C40F}"/>
    <cellStyle name="Style 23 3 3 35 6" xfId="28083" xr:uid="{59394047-6ACB-49C6-AF0E-DE0A99F25B67}"/>
    <cellStyle name="Style 23 3 3 35 7" xfId="30629" xr:uid="{A91DAC22-EA0C-4D73-AC34-206C53749F55}"/>
    <cellStyle name="Style 23 3 3 35 8" xfId="33143" xr:uid="{7CE3C2B6-2E29-4780-8CC3-7B3B5A4AF0E6}"/>
    <cellStyle name="Style 23 3 3 35 9" xfId="35542" xr:uid="{0180F18D-B1DB-4127-AF51-41DD08BD6BBE}"/>
    <cellStyle name="Style 23 3 3 4" xfId="11832" xr:uid="{DBBFE8CC-E4BD-4009-A9C8-606152A1159B}"/>
    <cellStyle name="Style 23 3 3 4 10" xfId="35766" xr:uid="{83377586-4333-40EE-9874-0C9946CCDC28}"/>
    <cellStyle name="Style 23 3 3 4 11" xfId="38208" xr:uid="{CFDC86F4-1F5A-42CA-9872-56EF0C414508}"/>
    <cellStyle name="Style 23 3 3 4 12" xfId="40804" xr:uid="{638E5B30-C8B3-483A-8B2D-3E5A9F6319CF}"/>
    <cellStyle name="Style 23 3 3 4 2" xfId="14885" xr:uid="{A7031562-C9CE-431D-B776-C1496C37E056}"/>
    <cellStyle name="Style 23 3 3 4 3" xfId="17659" xr:uid="{B94C0782-0E62-41FA-BAF1-4A64E12619D7}"/>
    <cellStyle name="Style 23 3 3 4 4" xfId="20282" xr:uid="{112FDE8C-E2ED-4ADB-9EA3-ED4408B778A1}"/>
    <cellStyle name="Style 23 3 3 4 5" xfId="23141" xr:uid="{7EB3AF77-7F86-486D-AE6D-C15071A2C0E1}"/>
    <cellStyle name="Style 23 3 3 4 6" xfId="25700" xr:uid="{A593FC99-F9D3-422B-905C-708B45EAA2CE}"/>
    <cellStyle name="Style 23 3 3 4 7" xfId="28301" xr:uid="{11D03CD0-5EB7-4BBF-A399-78EC759CA40D}"/>
    <cellStyle name="Style 23 3 3 4 8" xfId="30976" xr:uid="{C46B5D37-8A90-41CF-AE55-9932E0BEAB40}"/>
    <cellStyle name="Style 23 3 3 4 9" xfId="33375" xr:uid="{B1285568-C401-45C8-A84E-9D2591AE463D}"/>
    <cellStyle name="Style 23 3 3 5" xfId="11903" xr:uid="{606B6EDF-98CF-44B2-9146-DF30EBCB8797}"/>
    <cellStyle name="Style 23 3 3 5 10" xfId="35835" xr:uid="{3B1930AF-374E-4365-BE0A-1CEA73BEEBC4}"/>
    <cellStyle name="Style 23 3 3 5 11" xfId="38277" xr:uid="{62B93B6E-C7BA-45B3-931C-7C2480902BB1}"/>
    <cellStyle name="Style 23 3 3 5 12" xfId="40873" xr:uid="{702A06EE-6ADF-4C51-95A3-EB08C1726A77}"/>
    <cellStyle name="Style 23 3 3 5 2" xfId="14956" xr:uid="{32D18A60-D157-4D5B-BD6A-D83F908A13A1}"/>
    <cellStyle name="Style 23 3 3 5 3" xfId="17729" xr:uid="{57120B25-D406-46C6-BA85-671182A40A56}"/>
    <cellStyle name="Style 23 3 3 5 4" xfId="20352" xr:uid="{C945A952-98C9-498C-B105-375FE5273BA9}"/>
    <cellStyle name="Style 23 3 3 5 5" xfId="23212" xr:uid="{B69CB439-0565-458C-90EA-17756C8D08A9}"/>
    <cellStyle name="Style 23 3 3 5 6" xfId="25769" xr:uid="{2524A88C-C895-4357-964C-67EE6F078845}"/>
    <cellStyle name="Style 23 3 3 5 7" xfId="28370" xr:uid="{9A088F71-A44C-4EA0-9E72-67DC3B64AEAF}"/>
    <cellStyle name="Style 23 3 3 5 8" xfId="31045" xr:uid="{6F2CB683-4F4C-47C2-BCE0-FED53E764228}"/>
    <cellStyle name="Style 23 3 3 5 9" xfId="33444" xr:uid="{87F9C71E-6154-4AA7-8BA6-E5B10F785BCB}"/>
    <cellStyle name="Style 23 3 3 6" xfId="11917" xr:uid="{6F8D7E16-A7C8-4DD6-B33D-AC25F8A7C069}"/>
    <cellStyle name="Style 23 3 3 6 10" xfId="35849" xr:uid="{57A88CD4-B528-4ED8-BA30-BFE00D671C8A}"/>
    <cellStyle name="Style 23 3 3 6 11" xfId="38291" xr:uid="{D62A6F1B-8371-4663-B4FC-F7881B2C4D42}"/>
    <cellStyle name="Style 23 3 3 6 12" xfId="40887" xr:uid="{3A1096F9-AEC2-48C0-96D2-52673F107D85}"/>
    <cellStyle name="Style 23 3 3 6 2" xfId="14970" xr:uid="{BAA34A5A-D5E5-4EB8-8B78-941DF3D1BA19}"/>
    <cellStyle name="Style 23 3 3 6 3" xfId="17743" xr:uid="{BC482586-1651-41E4-BFB1-0C584B18B47F}"/>
    <cellStyle name="Style 23 3 3 6 4" xfId="20366" xr:uid="{5396F61B-02E1-44AB-8AC4-114D1577EF84}"/>
    <cellStyle name="Style 23 3 3 6 5" xfId="23226" xr:uid="{3FB1721B-CC13-4CFA-AA64-82C9C565A73D}"/>
    <cellStyle name="Style 23 3 3 6 6" xfId="25783" xr:uid="{CED8AF27-644B-4D17-BBA3-6972A0A704A6}"/>
    <cellStyle name="Style 23 3 3 6 7" xfId="28384" xr:uid="{06CED689-BE71-43BA-9F91-525F95E15F50}"/>
    <cellStyle name="Style 23 3 3 6 8" xfId="31059" xr:uid="{AF6CCF96-513E-42C2-B7BD-D9562B246700}"/>
    <cellStyle name="Style 23 3 3 6 9" xfId="33458" xr:uid="{484AAF89-5226-4C49-BB26-C971B1B01246}"/>
    <cellStyle name="Style 23 3 3 7" xfId="11986" xr:uid="{EB17516A-C64B-4406-80BB-0370D3695152}"/>
    <cellStyle name="Style 23 3 3 7 10" xfId="35918" xr:uid="{EEBAC589-804B-45FF-BA8E-6C582ED9D347}"/>
    <cellStyle name="Style 23 3 3 7 11" xfId="38360" xr:uid="{816B7B85-EB38-4904-A210-9175D5AFE21D}"/>
    <cellStyle name="Style 23 3 3 7 12" xfId="40956" xr:uid="{C32C2D6F-2E9A-4F2D-91D3-07CD5AE37FBD}"/>
    <cellStyle name="Style 23 3 3 7 2" xfId="15039" xr:uid="{8964D0FF-02F5-4048-8DB8-E9E8D9E3F5E1}"/>
    <cellStyle name="Style 23 3 3 7 3" xfId="17812" xr:uid="{502E1DD0-3438-46A7-8FC9-34534968740F}"/>
    <cellStyle name="Style 23 3 3 7 4" xfId="20435" xr:uid="{826FAAFE-8D57-4FCF-BA9D-F4463D813936}"/>
    <cellStyle name="Style 23 3 3 7 5" xfId="23295" xr:uid="{F04E848A-020A-46A2-A675-B783C1400EF0}"/>
    <cellStyle name="Style 23 3 3 7 6" xfId="25852" xr:uid="{48065244-EC97-4B3B-A13B-39C6638F55EA}"/>
    <cellStyle name="Style 23 3 3 7 7" xfId="28453" xr:uid="{0EB8FBA5-B16A-4983-B4A8-ADE797BE5744}"/>
    <cellStyle name="Style 23 3 3 7 8" xfId="31128" xr:uid="{BA423884-975C-441C-BB1A-7D19F758A1A7}"/>
    <cellStyle name="Style 23 3 3 7 9" xfId="33527" xr:uid="{3B96F4C8-A1C9-4681-AF10-B9D88EA48429}"/>
    <cellStyle name="Style 23 3 3 8" xfId="12013" xr:uid="{FCC4DF8C-CF4F-4208-AE01-5E74AF4B4ADD}"/>
    <cellStyle name="Style 23 3 3 8 10" xfId="35945" xr:uid="{7519B57C-F920-45F1-9535-BD1EE567F992}"/>
    <cellStyle name="Style 23 3 3 8 11" xfId="38387" xr:uid="{85D3E421-EF75-43B0-8920-08E57777B9E1}"/>
    <cellStyle name="Style 23 3 3 8 12" xfId="40983" xr:uid="{096CDFA3-7B60-4442-9621-49CBE9BB98BB}"/>
    <cellStyle name="Style 23 3 3 8 2" xfId="15066" xr:uid="{AAA89C9D-0C6E-41E7-9365-ACBBA73095E8}"/>
    <cellStyle name="Style 23 3 3 8 3" xfId="17839" xr:uid="{979168F4-B97D-47A2-9008-581ECE552BF9}"/>
    <cellStyle name="Style 23 3 3 8 4" xfId="20462" xr:uid="{CF2DCC3E-A823-46DE-8043-25A8C6F58FF0}"/>
    <cellStyle name="Style 23 3 3 8 5" xfId="23322" xr:uid="{DBC58C7F-4E9D-43F0-B3E5-886408FFF179}"/>
    <cellStyle name="Style 23 3 3 8 6" xfId="25879" xr:uid="{7AEAB290-F009-4448-8566-A682C33BF6E0}"/>
    <cellStyle name="Style 23 3 3 8 7" xfId="28480" xr:uid="{C0D9FD35-069F-42E0-87D4-4F253906E643}"/>
    <cellStyle name="Style 23 3 3 8 8" xfId="31155" xr:uid="{8B4247DE-F398-4D40-9773-BF9F8811631D}"/>
    <cellStyle name="Style 23 3 3 8 9" xfId="33554" xr:uid="{F566A58E-028D-49D2-BA2F-0F792B11317D}"/>
    <cellStyle name="Style 23 3 3 9" xfId="11736" xr:uid="{87F03B3C-E23F-4FFC-959F-AC30A1CD67FE}"/>
    <cellStyle name="Style 23 3 3 9 10" xfId="35682" xr:uid="{9A3C162A-4400-44A0-B7F5-67CE83DB1DFB}"/>
    <cellStyle name="Style 23 3 3 9 11" xfId="38116" xr:uid="{1BD204D4-8F7C-40EC-A476-5207CC1D7D80}"/>
    <cellStyle name="Style 23 3 3 9 12" xfId="40708" xr:uid="{897C6093-B3AA-4762-ACBE-BAF68A92BFD6}"/>
    <cellStyle name="Style 23 3 3 9 2" xfId="14789" xr:uid="{5FE1B21A-ECD9-4CE7-8F98-09095485E881}"/>
    <cellStyle name="Style 23 3 3 9 3" xfId="17563" xr:uid="{76044378-4E7B-4924-AEDF-32DCFAF93670}"/>
    <cellStyle name="Style 23 3 3 9 4" xfId="20186" xr:uid="{8140A1C4-2666-4852-89FD-C639464783B7}"/>
    <cellStyle name="Style 23 3 3 9 5" xfId="23046" xr:uid="{7FEA37EF-0341-4A35-B78E-700841A9B80D}"/>
    <cellStyle name="Style 23 3 3 9 6" xfId="25604" xr:uid="{B06C94BF-17DC-455E-9143-609AD17030FA}"/>
    <cellStyle name="Style 23 3 3 9 7" xfId="28209" xr:uid="{124F6EC7-9CC9-4215-8686-5B22A1E919E5}"/>
    <cellStyle name="Style 23 3 3 9 8" xfId="30880" xr:uid="{81D2A7F1-EFB7-4B26-9588-EFC4DFE60402}"/>
    <cellStyle name="Style 23 3 3 9 9" xfId="33279" xr:uid="{FE02BF67-106C-449F-8B49-11E1AFAA5C14}"/>
    <cellStyle name="Style 24" xfId="4937" xr:uid="{00000000-0005-0000-0000-00006F250000}"/>
    <cellStyle name="Style 24 10" xfId="11381" xr:uid="{B971B9A3-4B5C-4B43-B66E-691E3CD0168E}"/>
    <cellStyle name="Style 24 10 10" xfId="14303" xr:uid="{D8A967AE-229A-4EAF-909F-5B99C164B337}"/>
    <cellStyle name="Style 24 10 11" xfId="23606" xr:uid="{E714A984-7C76-4809-AF94-124C935855CB}"/>
    <cellStyle name="Style 24 10 12" xfId="26634" xr:uid="{9EF996A9-EB30-4E41-A80B-5788B305F614}"/>
    <cellStyle name="Style 24 10 2" xfId="14453" xr:uid="{8A7D8FE4-2BF3-4650-AF71-1DA4E18ABD3D}"/>
    <cellStyle name="Style 24 10 3" xfId="10548" xr:uid="{895665E0-040A-40F6-AC03-EB06C76F9A18}"/>
    <cellStyle name="Style 24 10 4" xfId="9998" xr:uid="{8F21B708-FBCA-43F7-83E4-992D761FD2E6}"/>
    <cellStyle name="Style 24 10 5" xfId="22719" xr:uid="{299BD1CD-07AA-4522-A7C3-D943258EEBFA}"/>
    <cellStyle name="Style 24 10 6" xfId="10849" xr:uid="{0DA7286D-A9A2-46B7-8C32-31D0548D684A}"/>
    <cellStyle name="Style 24 10 7" xfId="10310" xr:uid="{60BD4316-6651-4839-8586-0ACEA9BE7D84}"/>
    <cellStyle name="Style 24 10 8" xfId="17269" xr:uid="{27EC0EE9-DD2C-44CD-92D2-201B4E229004}"/>
    <cellStyle name="Style 24 10 9" xfId="18253" xr:uid="{6C6543A7-8957-45B6-9E77-844C8BE1C312}"/>
    <cellStyle name="Style 24 11" xfId="11389" xr:uid="{C30CD328-83AB-4103-92F8-7A935022C122}"/>
    <cellStyle name="Style 24 11 10" xfId="14376" xr:uid="{92F88DE3-5BE5-4995-BC28-ADED017231B2}"/>
    <cellStyle name="Style 24 11 11" xfId="23617" xr:uid="{5DB6F9D4-DE17-4929-BCB4-722F5E7F2C7B}"/>
    <cellStyle name="Style 24 11 12" xfId="26647" xr:uid="{FC3DB703-1F5D-4AEB-8A19-09A2540612C1}"/>
    <cellStyle name="Style 24 11 2" xfId="14461" xr:uid="{C555E09C-5F1C-48D1-A729-DC254594353C}"/>
    <cellStyle name="Style 24 11 3" xfId="10556" xr:uid="{62C466AB-1346-43CA-9BBA-40C095B81302}"/>
    <cellStyle name="Style 24 11 4" xfId="10006" xr:uid="{6FE87E4C-D295-4D60-AF08-99C9BE1BD927}"/>
    <cellStyle name="Style 24 11 5" xfId="22727" xr:uid="{40AA1229-18D7-4E20-B9A4-F21EE51D9C39}"/>
    <cellStyle name="Style 24 11 6" xfId="10857" xr:uid="{049FF3F2-9D41-4E96-933F-09193BC7B4D5}"/>
    <cellStyle name="Style 24 11 7" xfId="10318" xr:uid="{8211BC2E-F54D-4554-BF25-0219B896F91F}"/>
    <cellStyle name="Style 24 11 8" xfId="17326" xr:uid="{906A3119-3225-43BF-A508-15A45ECD58F4}"/>
    <cellStyle name="Style 24 11 9" xfId="18286" xr:uid="{CCAE7DED-D18C-4AA3-A783-46B0234E3999}"/>
    <cellStyle name="Style 24 12" xfId="11343" xr:uid="{4E619BE3-76ED-44EC-8089-3B4F8E46303B}"/>
    <cellStyle name="Style 24 12 10" xfId="11220" xr:uid="{1DD85699-46F0-4D41-83AF-BD0F0EDA3761}"/>
    <cellStyle name="Style 24 12 11" xfId="23341" xr:uid="{A0163AC5-763B-47D4-AE93-120CB9E63FDD}"/>
    <cellStyle name="Style 24 12 12" xfId="26516" xr:uid="{92681493-4439-4E2D-8C92-EF084B5BFBDA}"/>
    <cellStyle name="Style 24 12 2" xfId="14415" xr:uid="{271E4CFB-4334-444B-8098-FB4D9D58F8F7}"/>
    <cellStyle name="Style 24 12 3" xfId="10512" xr:uid="{CAF6CC86-3DEA-4984-B58B-65167537CB3E}"/>
    <cellStyle name="Style 24 12 4" xfId="9963" xr:uid="{A6BEFB4D-7058-4C64-8F8E-BC0657B72094}"/>
    <cellStyle name="Style 24 12 5" xfId="10758" xr:uid="{7EEBC161-CF0C-4FAD-BB97-181DC5DEE385}"/>
    <cellStyle name="Style 24 12 6" xfId="10813" xr:uid="{D1C900AD-1E4F-4C16-ACDF-8D92336E3DDB}"/>
    <cellStyle name="Style 24 12 7" xfId="10277" xr:uid="{DFD2633B-9AB5-404D-B330-3FE42D865988}"/>
    <cellStyle name="Style 24 12 8" xfId="16028" xr:uid="{2BD4D344-03EA-45C7-AB33-0041D6E85AB2}"/>
    <cellStyle name="Style 24 12 9" xfId="17951" xr:uid="{CDE779C9-3365-4531-8CF5-6D9514E76467}"/>
    <cellStyle name="Style 24 13" xfId="12152" xr:uid="{51801AD9-C925-4F20-AD3C-1093D6C812F2}"/>
    <cellStyle name="Style 24 13 10" xfId="36050" xr:uid="{2E846764-91E8-4D50-9E6B-B0AEB31B20EE}"/>
    <cellStyle name="Style 24 13 11" xfId="38516" xr:uid="{558E520C-6C95-4F2C-9694-F92399AA5F63}"/>
    <cellStyle name="Style 24 13 12" xfId="41112" xr:uid="{A6E2E799-5BFA-4178-809D-EB80B48E4B46}"/>
    <cellStyle name="Style 24 13 2" xfId="15196" xr:uid="{96106E23-7974-4108-97BE-6F6C80FDCFE8}"/>
    <cellStyle name="Style 24 13 3" xfId="17974" xr:uid="{35C5664D-0761-4306-9423-361C55A44197}"/>
    <cellStyle name="Style 24 13 4" xfId="20601" xr:uid="{43801A4C-77F1-4A75-8397-01D5D51CEC54}"/>
    <cellStyle name="Style 24 13 5" xfId="23457" xr:uid="{35AEFB50-B782-45C7-BA62-54E16E6DF2F9}"/>
    <cellStyle name="Style 24 13 6" xfId="26001" xr:uid="{AAA4DFB7-85DE-43FB-849E-843E374A055C}"/>
    <cellStyle name="Style 24 13 7" xfId="28608" xr:uid="{464B2DD8-E55A-4A29-915B-668BCEFCBDF6}"/>
    <cellStyle name="Style 24 13 8" xfId="31260" xr:uid="{3560A3CB-BB5E-4C36-A846-6E1CA3E155DD}"/>
    <cellStyle name="Style 24 13 9" xfId="33659" xr:uid="{BDF22573-FCE6-4AD9-9F0A-1751401B8290}"/>
    <cellStyle name="Style 24 14" xfId="12159" xr:uid="{9539147C-5003-4FAC-82F5-3F85DBF1CE40}"/>
    <cellStyle name="Style 24 14 10" xfId="36057" xr:uid="{EBAE2297-5AF4-4B04-9456-ABDFBFC11D90}"/>
    <cellStyle name="Style 24 14 11" xfId="38523" xr:uid="{0AC1CAFC-DE8C-4064-A78A-D7F7D452105E}"/>
    <cellStyle name="Style 24 14 12" xfId="41119" xr:uid="{5E46C1B9-026B-4A8C-98E6-AD8766F80468}"/>
    <cellStyle name="Style 24 14 2" xfId="15203" xr:uid="{1EB8FF74-FDEA-4B55-8C5E-C9CA51F0B180}"/>
    <cellStyle name="Style 24 14 3" xfId="17981" xr:uid="{1BE1CB7D-4E71-4917-ABCA-93EDC100DE5D}"/>
    <cellStyle name="Style 24 14 4" xfId="20608" xr:uid="{F7C5F7CF-0727-4B0B-9D42-2D2A7233FD69}"/>
    <cellStyle name="Style 24 14 5" xfId="23464" xr:uid="{E02E3976-FF15-462A-A386-A933C5F579CD}"/>
    <cellStyle name="Style 24 14 6" xfId="26008" xr:uid="{357F138D-FCFE-4406-9543-B38A75496276}"/>
    <cellStyle name="Style 24 14 7" xfId="28615" xr:uid="{C77F7088-5F57-454C-A090-A6FF14D0D5B3}"/>
    <cellStyle name="Style 24 14 8" xfId="31267" xr:uid="{F15FC01B-68D1-4CC7-9D23-EA02BBBB3429}"/>
    <cellStyle name="Style 24 14 9" xfId="33666" xr:uid="{FE3D65F0-C723-4D14-AB19-22420DDD2A26}"/>
    <cellStyle name="Style 24 15" xfId="12318" xr:uid="{FF727BE6-AF7F-4FBC-8F53-9D59F6C1AD83}"/>
    <cellStyle name="Style 24 15 10" xfId="36198" xr:uid="{9BD7C8CB-B9E5-4036-BA8C-3FE2019158BC}"/>
    <cellStyle name="Style 24 15 11" xfId="38673" xr:uid="{2805FE62-B261-469E-9294-170335D8E7A4}"/>
    <cellStyle name="Style 24 15 12" xfId="41269" xr:uid="{62C18DD5-81DC-4E84-B90D-506D948C7B2E}"/>
    <cellStyle name="Style 24 15 2" xfId="15353" xr:uid="{DEB11B60-1E00-48F2-B00E-E6DA0709F509}"/>
    <cellStyle name="Style 24 15 3" xfId="18135" xr:uid="{D01E23B7-27A6-42C6-A9CB-CE018C1AAC8E}"/>
    <cellStyle name="Style 24 15 4" xfId="20767" xr:uid="{1EF5B27C-E4B4-442A-8AA8-16031397F112}"/>
    <cellStyle name="Style 24 15 5" xfId="23623" xr:uid="{7730FB22-1D7F-4D6A-A214-3320680A7635}"/>
    <cellStyle name="Style 24 15 6" xfId="26167" xr:uid="{A92108A1-333C-4F46-A937-EC59AA2088B0}"/>
    <cellStyle name="Style 24 15 7" xfId="28765" xr:uid="{458B1AFF-552D-46C8-8305-D6B03D57F26E}"/>
    <cellStyle name="Style 24 15 8" xfId="31408" xr:uid="{243E6AA6-1DB5-4515-98E7-0C54E7E2546A}"/>
    <cellStyle name="Style 24 15 9" xfId="33807" xr:uid="{75294732-EA47-4F31-A3DC-691275575656}"/>
    <cellStyle name="Style 24 16" xfId="12166" xr:uid="{02E2345B-C51C-48D5-8515-31E0B329712A}"/>
    <cellStyle name="Style 24 16 10" xfId="36064" xr:uid="{A6C31CC4-D45E-4BF4-9BBE-8AEB0369849B}"/>
    <cellStyle name="Style 24 16 11" xfId="38530" xr:uid="{FED0E7F0-FE01-49A0-AD9E-515180B64D3B}"/>
    <cellStyle name="Style 24 16 12" xfId="41126" xr:uid="{6275ED4B-DB8D-407E-89EA-212B498DF188}"/>
    <cellStyle name="Style 24 16 2" xfId="15210" xr:uid="{7321001B-6ABE-4FCD-8BB4-58444C262DED}"/>
    <cellStyle name="Style 24 16 3" xfId="17988" xr:uid="{73C8FDA2-75AE-43A9-BDA5-255ADEEEF5EB}"/>
    <cellStyle name="Style 24 16 4" xfId="20615" xr:uid="{A3891713-8373-43E3-864D-9B75321502BA}"/>
    <cellStyle name="Style 24 16 5" xfId="23471" xr:uid="{9C2C1105-C6A9-4F51-97A3-D75CDF34E43A}"/>
    <cellStyle name="Style 24 16 6" xfId="26015" xr:uid="{964B6C8A-CD9F-4EE1-A1D6-57DC880897D4}"/>
    <cellStyle name="Style 24 16 7" xfId="28622" xr:uid="{1D185879-91F0-4803-A308-66EBF8986E69}"/>
    <cellStyle name="Style 24 16 8" xfId="31274" xr:uid="{FD154884-F129-4353-ABAB-669895317421}"/>
    <cellStyle name="Style 24 16 9" xfId="33673" xr:uid="{0D97B739-A7F5-48A5-A0E2-B69A326A4DEC}"/>
    <cellStyle name="Style 24 17" xfId="12325" xr:uid="{02F91D1E-56BF-4B37-892B-399920AF75CB}"/>
    <cellStyle name="Style 24 17 10" xfId="36205" xr:uid="{B30D408B-518E-4B48-9B2A-A9FB33C7A35D}"/>
    <cellStyle name="Style 24 17 11" xfId="38680" xr:uid="{B3D29497-E145-4D08-8EF9-4688AB03397E}"/>
    <cellStyle name="Style 24 17 12" xfId="41276" xr:uid="{CFA49AFE-7685-45FC-BC3A-92A94B3B916A}"/>
    <cellStyle name="Style 24 17 2" xfId="15360" xr:uid="{6745D84F-7D55-465D-8544-413FB4F6897A}"/>
    <cellStyle name="Style 24 17 3" xfId="18142" xr:uid="{EA8232AF-983B-4145-94CF-953ACC8E4A8A}"/>
    <cellStyle name="Style 24 17 4" xfId="20774" xr:uid="{E4EB09E0-A438-4254-9BD4-A1230A52DFC4}"/>
    <cellStyle name="Style 24 17 5" xfId="23630" xr:uid="{964189D2-0285-4B26-BC1A-EEA02CC07F21}"/>
    <cellStyle name="Style 24 17 6" xfId="26174" xr:uid="{747150D0-0AC7-4F5E-B0AD-9886EA425DC2}"/>
    <cellStyle name="Style 24 17 7" xfId="28772" xr:uid="{3CFED5A7-3B1D-4653-A1AA-697DAE8A3A5B}"/>
    <cellStyle name="Style 24 17 8" xfId="31415" xr:uid="{8A55CB2B-8551-4C6A-B1DC-29EAD98E1502}"/>
    <cellStyle name="Style 24 17 9" xfId="33814" xr:uid="{227C0334-80E4-4BA6-B21C-6A29E493B344}"/>
    <cellStyle name="Style 24 18" xfId="12333" xr:uid="{3FED499C-68E5-4A88-9EDA-530D75D4959A}"/>
    <cellStyle name="Style 24 18 10" xfId="36213" xr:uid="{99DE5E9C-5DAB-4196-9D4E-8BF17FDE8F84}"/>
    <cellStyle name="Style 24 18 11" xfId="38688" xr:uid="{2707A05F-2EC3-4443-9727-A8C9C9A08A98}"/>
    <cellStyle name="Style 24 18 12" xfId="41284" xr:uid="{91C93356-0753-49AD-9C71-555B0AB51323}"/>
    <cellStyle name="Style 24 18 2" xfId="15368" xr:uid="{76D6125E-7D52-483C-A698-2B961944E987}"/>
    <cellStyle name="Style 24 18 3" xfId="18150" xr:uid="{71AB7E41-D11C-40A6-AC1C-BF08A2644442}"/>
    <cellStyle name="Style 24 18 4" xfId="20782" xr:uid="{891FA186-C6C2-495B-ACC3-916EBCD60C62}"/>
    <cellStyle name="Style 24 18 5" xfId="23638" xr:uid="{1D3A4B33-DA34-45E0-B78F-1D8976774BB1}"/>
    <cellStyle name="Style 24 18 6" xfId="26182" xr:uid="{9D7CCC4B-0DA5-4FB2-AEFB-087DA41C8A73}"/>
    <cellStyle name="Style 24 18 7" xfId="28780" xr:uid="{BB304A18-38B6-424B-8A46-E8969C46F9CE}"/>
    <cellStyle name="Style 24 18 8" xfId="31423" xr:uid="{2A71BAB4-F57E-4DC6-B1DE-47291421AA8F}"/>
    <cellStyle name="Style 24 18 9" xfId="33822" xr:uid="{35F53E86-B4D2-43D5-AE90-A85375817E8E}"/>
    <cellStyle name="Style 24 19" xfId="12176" xr:uid="{BA6FB52D-3726-4ADE-A6E6-251C22272EB4}"/>
    <cellStyle name="Style 24 19 10" xfId="36074" xr:uid="{35B6780F-6C0D-4E42-A2F4-0585DC186CB0}"/>
    <cellStyle name="Style 24 19 11" xfId="38540" xr:uid="{F7DB74FD-48E7-48B2-9260-7C124C1A5AAF}"/>
    <cellStyle name="Style 24 19 12" xfId="41136" xr:uid="{48A4971B-3B5E-4661-B04E-01DDEE430E12}"/>
    <cellStyle name="Style 24 19 2" xfId="15220" xr:uid="{5940C792-CA8B-4508-A2EA-81E86DD49E14}"/>
    <cellStyle name="Style 24 19 3" xfId="17998" xr:uid="{CF0254B0-F421-4522-A58B-06D1743ABD16}"/>
    <cellStyle name="Style 24 19 4" xfId="20625" xr:uid="{9C39D2A5-BF5C-4B4E-8CAE-5D2E78E12A7B}"/>
    <cellStyle name="Style 24 19 5" xfId="23481" xr:uid="{397697C4-71DD-49F1-AA46-AB4A9B344795}"/>
    <cellStyle name="Style 24 19 6" xfId="26025" xr:uid="{5C0847B2-33F9-48D2-A2B2-A3ECA0AD5753}"/>
    <cellStyle name="Style 24 19 7" xfId="28632" xr:uid="{F6C6FD41-AF57-41AE-9C8F-4DFFF8E91D3A}"/>
    <cellStyle name="Style 24 19 8" xfId="31284" xr:uid="{E5145122-0273-4629-9E8C-8728579B5DA4}"/>
    <cellStyle name="Style 24 19 9" xfId="33683" xr:uid="{364635E1-B597-48E0-B348-93E9CBBD9F04}"/>
    <cellStyle name="Style 24 2" xfId="4938" xr:uid="{00000000-0005-0000-0000-000070250000}"/>
    <cellStyle name="Style 24 20" xfId="12341" xr:uid="{9B47CF2C-7150-4B9C-BF48-52312B8DCCD5}"/>
    <cellStyle name="Style 24 20 10" xfId="36221" xr:uid="{73FEC675-402A-40F6-9AC4-0C82264158C8}"/>
    <cellStyle name="Style 24 20 11" xfId="38696" xr:uid="{42D4FCAB-912C-4413-BA8F-932539AC85A0}"/>
    <cellStyle name="Style 24 20 12" xfId="41292" xr:uid="{ABEE801D-ACD9-425E-AFB5-F6F4BA429D10}"/>
    <cellStyle name="Style 24 20 2" xfId="15376" xr:uid="{C586C205-6896-47FD-B003-9BD59FD24193}"/>
    <cellStyle name="Style 24 20 3" xfId="18158" xr:uid="{B5EB4F23-8C00-4EB5-BA64-65947BECC5B4}"/>
    <cellStyle name="Style 24 20 4" xfId="20790" xr:uid="{3429AFD6-3F5D-4402-A6FE-90CCBD183378}"/>
    <cellStyle name="Style 24 20 5" xfId="23646" xr:uid="{4701C801-B261-4DF9-8975-0C1F3EBE92B6}"/>
    <cellStyle name="Style 24 20 6" xfId="26190" xr:uid="{3AFBD354-EC43-440C-8362-4A187135F620}"/>
    <cellStyle name="Style 24 20 7" xfId="28788" xr:uid="{81A4C3E7-3A67-40DD-B92C-094AC1EACB05}"/>
    <cellStyle name="Style 24 20 8" xfId="31431" xr:uid="{91AA733A-BF24-4FC6-9C0E-6347FDCF6963}"/>
    <cellStyle name="Style 24 20 9" xfId="33830" xr:uid="{E9E8BECA-C3D5-4B4B-8F63-3FA990AD6648}"/>
    <cellStyle name="Style 24 21" xfId="12183" xr:uid="{C39AE52D-89E9-4B3E-BFB4-C26C14EC13C6}"/>
    <cellStyle name="Style 24 21 10" xfId="36081" xr:uid="{AE383E88-B049-493A-B72E-14542E7AC61C}"/>
    <cellStyle name="Style 24 21 11" xfId="38547" xr:uid="{D5BD2406-89C7-410D-AA13-337E5757B7E8}"/>
    <cellStyle name="Style 24 21 12" xfId="41143" xr:uid="{489F2ACF-8176-4CA7-8F9A-3923E157E213}"/>
    <cellStyle name="Style 24 21 2" xfId="15227" xr:uid="{8BA7A618-B335-4F75-B7D8-6F75E6FB98CA}"/>
    <cellStyle name="Style 24 21 3" xfId="18005" xr:uid="{58AA11C5-755C-44DD-A8B6-5783E25A49BB}"/>
    <cellStyle name="Style 24 21 4" xfId="20632" xr:uid="{E9248B7C-61B1-49BF-9FE1-8FF589C9AC0C}"/>
    <cellStyle name="Style 24 21 5" xfId="23488" xr:uid="{85F97C71-7A61-4423-8C98-5F80432983E4}"/>
    <cellStyle name="Style 24 21 6" xfId="26032" xr:uid="{1DF1C4D7-D8A3-4383-A7B9-045193BF4B26}"/>
    <cellStyle name="Style 24 21 7" xfId="28639" xr:uid="{83950191-3DAB-4097-AEC8-95D6210E4540}"/>
    <cellStyle name="Style 24 21 8" xfId="31291" xr:uid="{F9788C8D-F8CF-4D9D-8F75-2B6C8A5CAB4C}"/>
    <cellStyle name="Style 24 21 9" xfId="33690" xr:uid="{7FF40B8A-F4C3-4363-883D-9BFD65A76BBF}"/>
    <cellStyle name="Style 24 22" xfId="12190" xr:uid="{A5279CA3-73F9-4612-832A-E63EF6B3FA56}"/>
    <cellStyle name="Style 24 22 10" xfId="36088" xr:uid="{FAB2900A-0D58-433C-AE17-431F80FE10DB}"/>
    <cellStyle name="Style 24 22 11" xfId="38554" xr:uid="{C2ED99FE-E78E-4C1C-8D01-87BE4A6C9B8C}"/>
    <cellStyle name="Style 24 22 12" xfId="41150" xr:uid="{B68FE50A-0640-48E7-A93F-88DEB48EC993}"/>
    <cellStyle name="Style 24 22 2" xfId="15234" xr:uid="{39EED5EA-9866-43DA-B552-29ACA1A3D0C0}"/>
    <cellStyle name="Style 24 22 3" xfId="18012" xr:uid="{8339405B-C042-4D35-8AFB-6965AD880FD9}"/>
    <cellStyle name="Style 24 22 4" xfId="20639" xr:uid="{094C6CC7-24DD-46CC-8E0D-4816A25C7E59}"/>
    <cellStyle name="Style 24 22 5" xfId="23495" xr:uid="{B112E9EB-46EA-4638-8113-AFE08B3C9361}"/>
    <cellStyle name="Style 24 22 6" xfId="26039" xr:uid="{137F0153-DC9A-4CDF-99FB-D653D1A70AD9}"/>
    <cellStyle name="Style 24 22 7" xfId="28646" xr:uid="{F06B8AF8-A463-4C9E-827E-BF635869096F}"/>
    <cellStyle name="Style 24 22 8" xfId="31298" xr:uid="{29FDBA0B-4E1F-4208-B84B-F6E8B4E951CC}"/>
    <cellStyle name="Style 24 22 9" xfId="33697" xr:uid="{5265F000-9461-48BF-966D-80CC0EE809A8}"/>
    <cellStyle name="Style 24 23" xfId="12349" xr:uid="{BCF6B4DC-4DE1-494D-9CE4-883B532AFF5A}"/>
    <cellStyle name="Style 24 23 10" xfId="36229" xr:uid="{C1D2ACE2-B9DC-4354-9E20-59B4477C803F}"/>
    <cellStyle name="Style 24 23 11" xfId="38704" xr:uid="{6AD38D48-39C4-4B08-A5D4-C23C242462FA}"/>
    <cellStyle name="Style 24 23 12" xfId="41300" xr:uid="{EB464CDC-97AE-469B-AFCF-677F54A32956}"/>
    <cellStyle name="Style 24 23 2" xfId="15384" xr:uid="{97846E8A-D878-4776-AA64-36CB2C1DBDAD}"/>
    <cellStyle name="Style 24 23 3" xfId="18166" xr:uid="{C4A4300F-F5A9-4FA1-A74C-05EA7AA2F4AD}"/>
    <cellStyle name="Style 24 23 4" xfId="20798" xr:uid="{597431B1-B786-4875-9286-5D8AB264EB3F}"/>
    <cellStyle name="Style 24 23 5" xfId="23654" xr:uid="{36310D3B-F1AE-4CA9-B361-B0EFD3F8F482}"/>
    <cellStyle name="Style 24 23 6" xfId="26198" xr:uid="{71D9E1FD-7489-4994-8CC2-0ABA84D29CC1}"/>
    <cellStyle name="Style 24 23 7" xfId="28796" xr:uid="{4F2EB777-260C-499B-8571-8CEAB02AD031}"/>
    <cellStyle name="Style 24 23 8" xfId="31439" xr:uid="{AAD66D81-64DD-49C0-999D-0578CC02D919}"/>
    <cellStyle name="Style 24 23 9" xfId="33838" xr:uid="{FD18241E-2C3D-42D9-AA5A-1D2E964DD518}"/>
    <cellStyle name="Style 24 24" xfId="12198" xr:uid="{C886FEED-26A4-439A-B628-CB27490B5859}"/>
    <cellStyle name="Style 24 24 10" xfId="36096" xr:uid="{3B16303B-85F3-4E52-B095-947B8F5A69FB}"/>
    <cellStyle name="Style 24 24 11" xfId="38562" xr:uid="{5DECD4BB-B01A-40E1-B531-E09B568BE417}"/>
    <cellStyle name="Style 24 24 12" xfId="41158" xr:uid="{F96D0DC7-AC28-4405-95F1-B6433FACB301}"/>
    <cellStyle name="Style 24 24 2" xfId="15242" xr:uid="{0289973C-F5B0-428A-9D48-4074A63D394F}"/>
    <cellStyle name="Style 24 24 3" xfId="18020" xr:uid="{1ADC4001-A78E-4578-8734-35250D674EB0}"/>
    <cellStyle name="Style 24 24 4" xfId="20647" xr:uid="{B4F82011-EE2E-4AAF-A2CE-DBCDC4E85C55}"/>
    <cellStyle name="Style 24 24 5" xfId="23503" xr:uid="{DCE07BB5-B989-49B7-AACA-6965F7B5FF0E}"/>
    <cellStyle name="Style 24 24 6" xfId="26047" xr:uid="{926BA103-0205-4065-BC76-EBF45128E1DE}"/>
    <cellStyle name="Style 24 24 7" xfId="28654" xr:uid="{A21EFBD5-3C80-4347-AE06-4D65DD8C4B9C}"/>
    <cellStyle name="Style 24 24 8" xfId="31306" xr:uid="{FE2F0C13-87DF-41D2-B7C0-6C209C8C4B65}"/>
    <cellStyle name="Style 24 24 9" xfId="33705" xr:uid="{EA69310F-65A6-499B-AFE0-E25907E60091}"/>
    <cellStyle name="Style 24 25" xfId="12357" xr:uid="{EFED65CB-5FAA-4D16-88A3-52D6CEC9BBE0}"/>
    <cellStyle name="Style 24 25 10" xfId="36237" xr:uid="{1A140FCE-233D-4B3B-A12F-66BE456B3579}"/>
    <cellStyle name="Style 24 25 11" xfId="38712" xr:uid="{08F1D9B9-B062-4848-9519-5CAF178EF425}"/>
    <cellStyle name="Style 24 25 12" xfId="41308" xr:uid="{BEEB5527-6FAA-4EDD-A042-7C4D46687C0E}"/>
    <cellStyle name="Style 24 25 2" xfId="15392" xr:uid="{CA8F1BBF-523D-4A66-8790-285A9E2E04C2}"/>
    <cellStyle name="Style 24 25 3" xfId="18174" xr:uid="{00BE052D-099A-4151-9914-B06B1493D614}"/>
    <cellStyle name="Style 24 25 4" xfId="20806" xr:uid="{14BC86B3-6757-496D-B3FD-7F9EE08E6CB9}"/>
    <cellStyle name="Style 24 25 5" xfId="23662" xr:uid="{8F70207D-5E0A-4BF2-BE33-9355AB616E56}"/>
    <cellStyle name="Style 24 25 6" xfId="26206" xr:uid="{8E514F31-5B64-4018-B5D6-A24A4134F2DB}"/>
    <cellStyle name="Style 24 25 7" xfId="28804" xr:uid="{980C04DB-4F9D-45E9-93B7-D224237A9FD8}"/>
    <cellStyle name="Style 24 25 8" xfId="31447" xr:uid="{B9646EAE-AACC-4EDB-8ECF-1E6EBB49636A}"/>
    <cellStyle name="Style 24 25 9" xfId="33846" xr:uid="{F15BB510-05FF-4AF9-A94D-917C94FA65E6}"/>
    <cellStyle name="Style 24 26" xfId="12206" xr:uid="{F822D1F7-88C8-48FC-8907-AF3E885D40F9}"/>
    <cellStyle name="Style 24 26 10" xfId="36104" xr:uid="{4648C0A3-6038-40D6-8391-02BE8B454B7D}"/>
    <cellStyle name="Style 24 26 11" xfId="38570" xr:uid="{FFAEE75D-7A7A-41CC-8056-34C2E5275737}"/>
    <cellStyle name="Style 24 26 12" xfId="41166" xr:uid="{BC1C1525-47F6-4A29-9061-C09AB2A94F7D}"/>
    <cellStyle name="Style 24 26 2" xfId="15250" xr:uid="{A86A7D07-FC15-4A94-B68F-3C9D21FEB49B}"/>
    <cellStyle name="Style 24 26 3" xfId="18028" xr:uid="{0B48A6B0-A562-4266-ACDA-1E7E807D3752}"/>
    <cellStyle name="Style 24 26 4" xfId="20655" xr:uid="{E8617A01-CFC2-4741-B813-4CA378C60D29}"/>
    <cellStyle name="Style 24 26 5" xfId="23511" xr:uid="{9E161D01-27B6-4458-BDDE-9DB6666A5A84}"/>
    <cellStyle name="Style 24 26 6" xfId="26055" xr:uid="{ECF40987-C81C-40BE-B27B-CDE077B41B84}"/>
    <cellStyle name="Style 24 26 7" xfId="28662" xr:uid="{9BB9C013-31EA-458F-8FB2-1F83807441A6}"/>
    <cellStyle name="Style 24 26 8" xfId="31314" xr:uid="{C964942F-ECB8-4C8F-AC96-5CC2F600A2ED}"/>
    <cellStyle name="Style 24 26 9" xfId="33713" xr:uid="{7944D70D-3079-4387-851D-3E3C4C149547}"/>
    <cellStyle name="Style 24 27" xfId="12214" xr:uid="{2C76D626-A0EA-4A51-9808-7FCE4408E1FD}"/>
    <cellStyle name="Style 24 27 10" xfId="36112" xr:uid="{2BE807AA-C816-40E7-B23A-929BB4518732}"/>
    <cellStyle name="Style 24 27 11" xfId="38578" xr:uid="{E83FDEB0-E179-41B6-BBC8-347A63F78155}"/>
    <cellStyle name="Style 24 27 12" xfId="41174" xr:uid="{33E4C212-3ABA-4CB8-84BE-A74B3FDECA02}"/>
    <cellStyle name="Style 24 27 2" xfId="15258" xr:uid="{9332B028-9595-4989-8BC2-0BE58E6B8074}"/>
    <cellStyle name="Style 24 27 3" xfId="18036" xr:uid="{24E097B4-1885-43DD-A825-4EBA61C390C8}"/>
    <cellStyle name="Style 24 27 4" xfId="20663" xr:uid="{6C811BD0-155F-45F5-901A-E64AB368E37F}"/>
    <cellStyle name="Style 24 27 5" xfId="23519" xr:uid="{B458F6D3-903D-4BD0-B908-2E246D73A66E}"/>
    <cellStyle name="Style 24 27 6" xfId="26063" xr:uid="{84A9B0C7-0664-4C31-9538-3E962039C024}"/>
    <cellStyle name="Style 24 27 7" xfId="28670" xr:uid="{557BCF1B-27DD-4BB6-940F-7455FF62CDCA}"/>
    <cellStyle name="Style 24 27 8" xfId="31322" xr:uid="{580B39CC-E9E6-4097-83F6-91CFA9EAB120}"/>
    <cellStyle name="Style 24 27 9" xfId="33721" xr:uid="{9B6DDC22-384A-4FED-B5FA-54B4D3690E9B}"/>
    <cellStyle name="Style 24 28" xfId="12365" xr:uid="{734F7F97-FB9F-4546-919F-E5161080C7C6}"/>
    <cellStyle name="Style 24 28 10" xfId="36245" xr:uid="{3CA05999-9737-4528-AC23-E1C77C20B55F}"/>
    <cellStyle name="Style 24 28 11" xfId="38720" xr:uid="{F6044C92-0364-4B8E-8969-5ED2AD67BEF6}"/>
    <cellStyle name="Style 24 28 12" xfId="41316" xr:uid="{0BBF005E-EC33-4A9D-A9F0-357AF5AA3196}"/>
    <cellStyle name="Style 24 28 2" xfId="15400" xr:uid="{BC2B975F-ABDC-447D-AA8A-57DB63766C13}"/>
    <cellStyle name="Style 24 28 3" xfId="18182" xr:uid="{A15CE29C-5232-4B92-B162-820A1BE5E4EA}"/>
    <cellStyle name="Style 24 28 4" xfId="20814" xr:uid="{2B677DDE-2526-41D3-9E17-EB9B615112E4}"/>
    <cellStyle name="Style 24 28 5" xfId="23670" xr:uid="{A945E9B3-7B3A-452E-B7FA-73985C4B9E60}"/>
    <cellStyle name="Style 24 28 6" xfId="26214" xr:uid="{45B706ED-C93B-4450-B29C-45C274EFB200}"/>
    <cellStyle name="Style 24 28 7" xfId="28812" xr:uid="{84607F52-7FC8-43B1-89C4-A50D4CF0C182}"/>
    <cellStyle name="Style 24 28 8" xfId="31455" xr:uid="{CB11F71B-86AD-43D4-8F3A-75E00CB5A53D}"/>
    <cellStyle name="Style 24 28 9" xfId="33854" xr:uid="{E25BD44A-1B49-46A7-A47B-D5AA2E3B4537}"/>
    <cellStyle name="Style 24 29" xfId="12222" xr:uid="{6A7ACEB5-5529-4DF1-88F8-C3D444788144}"/>
    <cellStyle name="Style 24 29 10" xfId="36120" xr:uid="{DE87B0A0-3154-4092-BE4D-68E5B2C6E7EB}"/>
    <cellStyle name="Style 24 29 11" xfId="38586" xr:uid="{D32699C4-30E8-4129-B423-692EC6241940}"/>
    <cellStyle name="Style 24 29 12" xfId="41182" xr:uid="{18628D1D-B356-45DD-8488-F3394B66DCB2}"/>
    <cellStyle name="Style 24 29 2" xfId="15266" xr:uid="{72818A87-26D1-4399-B40D-C497CE1474C2}"/>
    <cellStyle name="Style 24 29 3" xfId="18044" xr:uid="{98795DDB-7F5A-4A89-8C10-38D7064D244C}"/>
    <cellStyle name="Style 24 29 4" xfId="20671" xr:uid="{BDA3C544-F5A3-4BE2-8376-6DE08F74BC24}"/>
    <cellStyle name="Style 24 29 5" xfId="23527" xr:uid="{033D764E-2F29-4282-8AE3-BB0EBE9D10F1}"/>
    <cellStyle name="Style 24 29 6" xfId="26071" xr:uid="{CBBA5E74-89A3-4FB2-8F73-59BD04EC5DC7}"/>
    <cellStyle name="Style 24 29 7" xfId="28678" xr:uid="{FA6DC803-B227-4A3B-8EAA-3109D4B006F6}"/>
    <cellStyle name="Style 24 29 8" xfId="31330" xr:uid="{E812761D-7B2F-4D57-AA42-BCEDF6CA52B5}"/>
    <cellStyle name="Style 24 29 9" xfId="33729" xr:uid="{2510B758-4A91-4939-8E2E-ADCB37668947}"/>
    <cellStyle name="Style 24 3" xfId="4939" xr:uid="{00000000-0005-0000-0000-000071250000}"/>
    <cellStyle name="Style 24 30" xfId="12230" xr:uid="{8417D650-EFC7-4C97-A35F-64EE6D19FD55}"/>
    <cellStyle name="Style 24 30 10" xfId="36128" xr:uid="{552C200F-888E-460F-BDFC-7DFCD713778C}"/>
    <cellStyle name="Style 24 30 11" xfId="38594" xr:uid="{91E7967B-6569-41F9-B91C-FAF2068C0090}"/>
    <cellStyle name="Style 24 30 12" xfId="41190" xr:uid="{500E34F5-4677-4D77-8542-58475708AE56}"/>
    <cellStyle name="Style 24 30 2" xfId="15274" xr:uid="{2B833F0D-E5F9-4E64-BF4D-D76CC111EDB4}"/>
    <cellStyle name="Style 24 30 3" xfId="18052" xr:uid="{59F5A91C-0DDD-4AE4-993B-F85C044803ED}"/>
    <cellStyle name="Style 24 30 4" xfId="20679" xr:uid="{5CE64B84-A655-461E-BDE6-D4F8EC8521B5}"/>
    <cellStyle name="Style 24 30 5" xfId="23535" xr:uid="{D9A9D054-171F-4CF7-908A-F4CD8F0DC6C3}"/>
    <cellStyle name="Style 24 30 6" xfId="26079" xr:uid="{CD9321F7-10DD-435D-B6DC-6B731F2B8104}"/>
    <cellStyle name="Style 24 30 7" xfId="28686" xr:uid="{664ACDDD-FC78-4F12-999B-1D09C17ADCB1}"/>
    <cellStyle name="Style 24 30 8" xfId="31338" xr:uid="{5A837306-4AFB-41BC-9D48-0F5372609740}"/>
    <cellStyle name="Style 24 30 9" xfId="33737" xr:uid="{5FC3EB05-07A1-4EEB-88EA-5556BCCB20DF}"/>
    <cellStyle name="Style 24 31" xfId="12241" xr:uid="{F190A3BC-8514-40F0-BA6D-743F10413491}"/>
    <cellStyle name="Style 24 31 10" xfId="36138" xr:uid="{F92F682E-70CF-4529-B8E5-C5D0A42AD123}"/>
    <cellStyle name="Style 24 31 11" xfId="38605" xr:uid="{65E1C472-673C-414F-B886-57FE703C8C6F}"/>
    <cellStyle name="Style 24 31 12" xfId="41201" xr:uid="{F77CD2C2-D2DB-467D-9FF0-98D08535C14D}"/>
    <cellStyle name="Style 24 31 2" xfId="15285" xr:uid="{BB0C99D7-4623-4042-885A-917FE5E94480}"/>
    <cellStyle name="Style 24 31 3" xfId="18063" xr:uid="{76AA0D85-420B-4F15-BDDB-04E01FD72F62}"/>
    <cellStyle name="Style 24 31 4" xfId="20690" xr:uid="{D6A80101-8EF5-489D-9FA0-51468F20DA5B}"/>
    <cellStyle name="Style 24 31 5" xfId="23546" xr:uid="{F37CDD71-CECD-4F6C-9253-36FAC50ED9B5}"/>
    <cellStyle name="Style 24 31 6" xfId="26090" xr:uid="{6A88C4B3-70A4-4F76-A332-8F3986025A00}"/>
    <cellStyle name="Style 24 31 7" xfId="28697" xr:uid="{BFA69B3A-4635-4B44-8907-59293A247773}"/>
    <cellStyle name="Style 24 31 8" xfId="31348" xr:uid="{2D09AA61-6E4D-433B-A5AF-5B614F8D1335}"/>
    <cellStyle name="Style 24 31 9" xfId="33747" xr:uid="{3DAD39DC-83A5-4485-AD42-93B8128D2836}"/>
    <cellStyle name="Style 24 32" xfId="12373" xr:uid="{5BF63F79-1A79-4AA3-9570-30A9B3F155E3}"/>
    <cellStyle name="Style 24 32 10" xfId="36253" xr:uid="{8EB1748D-E4AB-4672-9E95-D87F0152E249}"/>
    <cellStyle name="Style 24 32 11" xfId="38728" xr:uid="{A5F7960E-76E9-4B84-B066-C0B7DC43A68A}"/>
    <cellStyle name="Style 24 32 12" xfId="41324" xr:uid="{5EF04AC5-EEEE-4DD2-84E5-3815A40B4935}"/>
    <cellStyle name="Style 24 32 2" xfId="15408" xr:uid="{19D2F2FA-4E44-43B3-A3CD-5C1A15EB03DF}"/>
    <cellStyle name="Style 24 32 3" xfId="18190" xr:uid="{4E02A45E-83C6-4951-BF5C-7E6127CF1285}"/>
    <cellStyle name="Style 24 32 4" xfId="20822" xr:uid="{7C7BF641-C339-4714-9D9E-3DAD2B37F77B}"/>
    <cellStyle name="Style 24 32 5" xfId="23678" xr:uid="{41D4708C-0D3B-48F6-B0F3-6625E53BBFBD}"/>
    <cellStyle name="Style 24 32 6" xfId="26222" xr:uid="{CF011003-9448-4541-BC0E-F2E55432E8CA}"/>
    <cellStyle name="Style 24 32 7" xfId="28820" xr:uid="{B3A0F223-65D5-4322-AE93-A15E0077C274}"/>
    <cellStyle name="Style 24 32 8" xfId="31463" xr:uid="{8FB8C044-2ED7-45BE-9D10-486477BA3635}"/>
    <cellStyle name="Style 24 32 9" xfId="33862" xr:uid="{4B68A1A0-8329-4900-A534-248E2C335331}"/>
    <cellStyle name="Style 24 33" xfId="12251" xr:uid="{802A366B-466B-49C2-86B6-E5E096FCEA24}"/>
    <cellStyle name="Style 24 33 10" xfId="36147" xr:uid="{A3BB6584-A5F7-4A85-80AE-6B4B19A93B40}"/>
    <cellStyle name="Style 24 33 11" xfId="38615" xr:uid="{13005E8C-FF47-4311-9DF0-7B4374BA2378}"/>
    <cellStyle name="Style 24 33 12" xfId="41211" xr:uid="{9E41DBE6-A200-49F6-9988-2856B03A98B8}"/>
    <cellStyle name="Style 24 33 2" xfId="15295" xr:uid="{C7465E17-9E7E-4825-91B0-67C3863F9E88}"/>
    <cellStyle name="Style 24 33 3" xfId="18073" xr:uid="{D88A042C-D4A4-4F07-9F66-7F4BB74B5222}"/>
    <cellStyle name="Style 24 33 4" xfId="20700" xr:uid="{452F0973-6FEE-4041-BA25-6909D4FAA058}"/>
    <cellStyle name="Style 24 33 5" xfId="23556" xr:uid="{CFAD33A8-07CD-4DB4-87A8-B0A604F14FDB}"/>
    <cellStyle name="Style 24 33 6" xfId="26100" xr:uid="{492F85D5-CBE9-4224-8470-D218B16DDFE7}"/>
    <cellStyle name="Style 24 33 7" xfId="28707" xr:uid="{21B5A993-E1B2-4FB2-9E34-F863A397B2BF}"/>
    <cellStyle name="Style 24 33 8" xfId="31357" xr:uid="{9F23C914-8BE0-4CEA-8423-1356033723EF}"/>
    <cellStyle name="Style 24 33 9" xfId="33756" xr:uid="{5134DA6F-E229-476D-B88C-033AC9AB9495}"/>
    <cellStyle name="Style 24 34" xfId="12260" xr:uid="{1416985C-FE90-44D7-8A01-E152EE5471EF}"/>
    <cellStyle name="Style 24 34 10" xfId="36156" xr:uid="{789DBA04-798E-401A-83C7-1819CCD3DDC0}"/>
    <cellStyle name="Style 24 34 11" xfId="38624" xr:uid="{4B7D0F2D-82A6-4601-AF91-8F799D4F5459}"/>
    <cellStyle name="Style 24 34 12" xfId="41220" xr:uid="{EFDAF29A-E2A1-4AFC-ABE5-D1E7D84981D8}"/>
    <cellStyle name="Style 24 34 2" xfId="15304" xr:uid="{612A74F1-6D95-4E91-8C30-64CF915FAC98}"/>
    <cellStyle name="Style 24 34 3" xfId="18082" xr:uid="{E646C395-5B70-4325-9FC8-2658F3342E99}"/>
    <cellStyle name="Style 24 34 4" xfId="20709" xr:uid="{9D10E012-3CCB-4975-9140-BF95DDCDBC79}"/>
    <cellStyle name="Style 24 34 5" xfId="23565" xr:uid="{E5956A59-D6B1-4A70-AEA1-236495D77336}"/>
    <cellStyle name="Style 24 34 6" xfId="26109" xr:uid="{39CA5E88-9612-4D49-8400-A63AA6D02056}"/>
    <cellStyle name="Style 24 34 7" xfId="28716" xr:uid="{A683E7BC-0698-49C9-94B8-25F5CCF9F439}"/>
    <cellStyle name="Style 24 34 8" xfId="31366" xr:uid="{5571ACA8-E913-4609-BCD3-3E2FA230AED9}"/>
    <cellStyle name="Style 24 34 9" xfId="33765" xr:uid="{C00E754F-78C0-4570-B612-7A71F02E648D}"/>
    <cellStyle name="Style 24 35" xfId="12269" xr:uid="{58C1DEB5-E05E-4F86-89ED-50AC131E85CC}"/>
    <cellStyle name="Style 24 35 10" xfId="36165" xr:uid="{7138FD4C-DB2A-4DBA-8F74-DB4F93DB044B}"/>
    <cellStyle name="Style 24 35 11" xfId="38633" xr:uid="{4542DDED-3DFB-4335-A24E-F3020C3AAC25}"/>
    <cellStyle name="Style 24 35 12" xfId="41229" xr:uid="{6ECDF6B5-51F3-4E68-AC20-5A8AD2BA5F45}"/>
    <cellStyle name="Style 24 35 2" xfId="15313" xr:uid="{B2EB67BA-68C2-420D-9F39-EA5ACDD4279F}"/>
    <cellStyle name="Style 24 35 3" xfId="18091" xr:uid="{991417E2-4862-445D-874C-4A47A75B0F7A}"/>
    <cellStyle name="Style 24 35 4" xfId="20718" xr:uid="{ACBF2445-E36E-4C9B-A2EA-B06358F5A4AF}"/>
    <cellStyle name="Style 24 35 5" xfId="23574" xr:uid="{1DDA3745-3663-42FC-9385-1EBF11A5CD73}"/>
    <cellStyle name="Style 24 35 6" xfId="26118" xr:uid="{FF460CFD-9231-4E3C-944C-4B2F94DBE216}"/>
    <cellStyle name="Style 24 35 7" xfId="28725" xr:uid="{A91A9C35-D954-4BBC-A2D5-9735DF65E90A}"/>
    <cellStyle name="Style 24 35 8" xfId="31375" xr:uid="{87181FCB-069D-487C-847A-009BB6E71A4D}"/>
    <cellStyle name="Style 24 35 9" xfId="33774" xr:uid="{56BE91FE-214B-4572-8582-7840FB625931}"/>
    <cellStyle name="Style 24 36" xfId="12381" xr:uid="{A01D444E-CA06-4131-8D53-88DC83DC7191}"/>
    <cellStyle name="Style 24 36 10" xfId="36261" xr:uid="{B12FAAC3-076A-4DB2-97F6-C2E2AF95416E}"/>
    <cellStyle name="Style 24 36 11" xfId="38736" xr:uid="{EA0411CB-FE32-4C68-9909-7EA76CC5AFE8}"/>
    <cellStyle name="Style 24 36 12" xfId="41332" xr:uid="{07BCD0BD-F558-4793-9B64-50AD9B08C26C}"/>
    <cellStyle name="Style 24 36 2" xfId="15416" xr:uid="{AF2B9477-48D6-4177-BA87-F16CC18C1A2B}"/>
    <cellStyle name="Style 24 36 3" xfId="18198" xr:uid="{2542146E-81D8-4B08-AC30-256A9F80143D}"/>
    <cellStyle name="Style 24 36 4" xfId="20830" xr:uid="{065030A3-E710-46F6-AE6B-528E2FD107C6}"/>
    <cellStyle name="Style 24 36 5" xfId="23686" xr:uid="{886CC7B9-C070-4A69-B026-6CC2239060E9}"/>
    <cellStyle name="Style 24 36 6" xfId="26230" xr:uid="{A9C8AE4A-C2C9-4D23-92A2-9C74A49514EB}"/>
    <cellStyle name="Style 24 36 7" xfId="28828" xr:uid="{3CB4CE96-504D-4396-9EE1-E8152FD7483A}"/>
    <cellStyle name="Style 24 36 8" xfId="31471" xr:uid="{01524025-433F-4615-90EC-56881E7E4792}"/>
    <cellStyle name="Style 24 36 9" xfId="33870" xr:uid="{072D957D-86F6-495C-B099-36F9CF06870C}"/>
    <cellStyle name="Style 24 37" xfId="12278" xr:uid="{E8715FB3-509C-40A1-AB4D-AF8C19F3380E}"/>
    <cellStyle name="Style 24 37 10" xfId="36174" xr:uid="{D0319F75-20F7-4890-968B-FA6EEBE3D5CD}"/>
    <cellStyle name="Style 24 37 11" xfId="38642" xr:uid="{F6E43A0A-D6C7-4B84-94F5-20EF74A9FA2B}"/>
    <cellStyle name="Style 24 37 12" xfId="41238" xr:uid="{DCD7E2F1-62D8-48DB-BF82-99D8E704F926}"/>
    <cellStyle name="Style 24 37 2" xfId="15322" xr:uid="{315B9BD0-6710-40A3-990B-D14EFD558EEF}"/>
    <cellStyle name="Style 24 37 3" xfId="18100" xr:uid="{BC6005C6-5586-4A4B-A10F-DB080B755FC7}"/>
    <cellStyle name="Style 24 37 4" xfId="20727" xr:uid="{9F4ACB70-A4FC-4F28-A1F6-3D04AAF7DF86}"/>
    <cellStyle name="Style 24 37 5" xfId="23583" xr:uid="{9FD98584-8B7A-43E6-891C-C4CEE2721291}"/>
    <cellStyle name="Style 24 37 6" xfId="26127" xr:uid="{D4F816D8-C295-4951-A028-59672B123643}"/>
    <cellStyle name="Style 24 37 7" xfId="28734" xr:uid="{61FCEF9A-7F60-4A90-94A3-80967A89D2D4}"/>
    <cellStyle name="Style 24 37 8" xfId="31384" xr:uid="{B4C93E68-4CE5-45C1-A64D-03FA5CAE2219}"/>
    <cellStyle name="Style 24 37 9" xfId="33783" xr:uid="{FBB8396A-EE3B-4FE8-A2FD-70DE5ED91A91}"/>
    <cellStyle name="Style 24 38" xfId="14232" xr:uid="{762D92AE-528C-4ED3-A546-A69327D19D26}"/>
    <cellStyle name="Style 24 38 10" xfId="37955" xr:uid="{29198D0E-A9D5-4F6C-AEB2-0C79F528B146}"/>
    <cellStyle name="Style 24 38 11" xfId="40447" xr:uid="{A533E7EC-6A70-4ED5-B868-3625FA2B7561}"/>
    <cellStyle name="Style 24 38 12" xfId="43095" xr:uid="{385E4157-7BFA-4EAA-88EA-B73F6E0C0931}"/>
    <cellStyle name="Style 24 38 2" xfId="17253" xr:uid="{FA3DD1D9-406D-4AD5-96C7-387EBE7AEFC7}"/>
    <cellStyle name="Style 24 38 3" xfId="19993" xr:uid="{8E803B88-45B9-43E5-B2DA-0AE55B07AC2F}"/>
    <cellStyle name="Style 24 38 4" xfId="22667" xr:uid="{DFB5D387-F258-4D32-B75C-9008CD72D938}"/>
    <cellStyle name="Style 24 38 5" xfId="25490" xr:uid="{F16E1194-C06A-46A4-946B-F3945E5E28F8}"/>
    <cellStyle name="Style 24 38 6" xfId="28058" xr:uid="{1B9DB395-1798-4DFB-BE8F-1851864E5DCB}"/>
    <cellStyle name="Style 24 38 7" xfId="30605" xr:uid="{6138022A-BF18-419D-BC7E-B3B944735A03}"/>
    <cellStyle name="Style 24 38 8" xfId="33119" xr:uid="{E15806FE-B9E5-48F8-BB75-149E97E0538A}"/>
    <cellStyle name="Style 24 38 9" xfId="35518" xr:uid="{FF96C91C-81FD-45EB-812F-5CCC5C659732}"/>
    <cellStyle name="Style 24 39" xfId="10080" xr:uid="{D7456B6C-E2BB-4E74-9F09-B250A670DC0C}"/>
    <cellStyle name="Style 24 4" xfId="4940" xr:uid="{00000000-0005-0000-0000-000072250000}"/>
    <cellStyle name="Style 24 40" xfId="9799" xr:uid="{24434848-975F-449B-A2BB-EA422A9FD229}"/>
    <cellStyle name="Style 24 41" xfId="9791" xr:uid="{03F2BFE9-4656-4A53-A569-FD6523824ED3}"/>
    <cellStyle name="Style 24 42" xfId="9781" xr:uid="{93A8D8E4-B5AF-453C-B124-8358EB75E8FA}"/>
    <cellStyle name="Style 24 5" xfId="11260" xr:uid="{12CE6B3D-5127-488A-9A39-39177AD8C601}"/>
    <cellStyle name="Style 24 5 2" xfId="14332" xr:uid="{9C598525-7F39-46F9-A266-0D3065EBCE02}"/>
    <cellStyle name="Style 24 5 3" xfId="10431" xr:uid="{E8D9EE5D-FEB3-4719-A554-E6EE864B56AB}"/>
    <cellStyle name="Style 24 5 4" xfId="9884" xr:uid="{6BD5C12B-4BAB-4E38-B14B-68D370A1F3A2}"/>
    <cellStyle name="Style 24 5 5" xfId="10403" xr:uid="{243C19EC-C6CD-494E-B795-E231FF4C9ED9}"/>
    <cellStyle name="Style 24 5 6" xfId="15655" xr:uid="{3C42B4FC-2AAD-4815-921E-4E043AA0DE62}"/>
    <cellStyle name="Style 24 5 7" xfId="10966" xr:uid="{E365ED87-D9BC-4150-91E2-B9D4323550AD}"/>
    <cellStyle name="Style 24 5 8" xfId="26141" xr:uid="{481C9D94-D321-4105-95B2-A0C7AD11F560}"/>
    <cellStyle name="Style 24 6" xfId="11327" xr:uid="{FE7A3C42-D399-40A2-BD0E-C04F565F1BF5}"/>
    <cellStyle name="Style 24 6 2" xfId="14399" xr:uid="{D5794B85-C124-465B-AEA1-921726CDF544}"/>
    <cellStyle name="Style 24 6 3" xfId="10496" xr:uid="{FECD8D3B-2C35-402B-8504-E27974D3D95B}"/>
    <cellStyle name="Style 24 6 4" xfId="9945" xr:uid="{276FAA42-BA1E-4208-89C8-79A0F72C7948}"/>
    <cellStyle name="Style 24 6 5" xfId="10797" xr:uid="{36D2E251-C881-4E02-B313-CC4B7A0630E4}"/>
    <cellStyle name="Style 24 6 6" xfId="15963" xr:uid="{826FAFA3-059E-4E30-92FB-0DB8BA7087F5}"/>
    <cellStyle name="Style 24 6 7" xfId="17865" xr:uid="{33927FF3-6BAB-4430-A6EA-9807C20F9E90}"/>
    <cellStyle name="Style 24 6 8" xfId="26471" xr:uid="{BD619342-D1B3-46ED-933F-DA8C75961261}"/>
    <cellStyle name="Style 24 7" xfId="11365" xr:uid="{BE98825F-3D6C-4C8D-8AFF-0E94794B2E2A}"/>
    <cellStyle name="Style 24 7 10" xfId="14285" xr:uid="{E62EAF8F-0B79-4878-AA66-2A7B30B6EAC3}"/>
    <cellStyle name="Style 24 7 11" xfId="23438" xr:uid="{543B5BEF-F9D5-40AF-AF7E-43D588C2EFE8}"/>
    <cellStyle name="Style 24 7 12" xfId="26598" xr:uid="{712F6A25-A864-4BF9-9783-98E5C758D3DB}"/>
    <cellStyle name="Style 24 7 2" xfId="14437" xr:uid="{B85397AB-8E29-4658-AD26-83C9C7C63057}"/>
    <cellStyle name="Style 24 7 3" xfId="10532" xr:uid="{DAA9DB4F-6498-4CCB-A2CB-055FD1AEC1B2}"/>
    <cellStyle name="Style 24 7 4" xfId="9982" xr:uid="{9698D49F-DA85-4480-81F6-B88E3EFDC93B}"/>
    <cellStyle name="Style 24 7 5" xfId="10742" xr:uid="{D06C9304-6D1F-4574-BC70-C29B373FD022}"/>
    <cellStyle name="Style 24 7 6" xfId="10834" xr:uid="{BB97102B-AEBB-407F-B7D1-33914BDF093C}"/>
    <cellStyle name="Style 24 7 7" xfId="10295" xr:uid="{70FDF6E3-FC59-48B6-B03F-343247F42FCA}"/>
    <cellStyle name="Style 24 7 8" xfId="16172" xr:uid="{1F876D0D-3584-4E4D-8367-80C8E8EEDB27}"/>
    <cellStyle name="Style 24 7 9" xfId="18126" xr:uid="{848CD1AB-5048-490C-853D-FC44E06F6B65}"/>
    <cellStyle name="Style 24 8" xfId="11335" xr:uid="{F28CEF86-F522-4E50-B173-F16E339BFC9B}"/>
    <cellStyle name="Style 24 8 10" xfId="11212" xr:uid="{86FA5D97-C5C1-45C3-816B-935AF05DCF8F}"/>
    <cellStyle name="Style 24 8 11" xfId="23077" xr:uid="{7FFDF222-3284-4E93-AD65-7491A7E8CB55}"/>
    <cellStyle name="Style 24 8 12" xfId="26497" xr:uid="{B86ABD03-5D95-4895-9060-1D0346D9D79E}"/>
    <cellStyle name="Style 24 8 2" xfId="14407" xr:uid="{4EA6DC87-2D0A-447E-B795-102A33C6B2E1}"/>
    <cellStyle name="Style 24 8 3" xfId="10504" xr:uid="{2E815E48-6F90-460D-BAAE-E7A02E3455B1}"/>
    <cellStyle name="Style 24 8 4" xfId="9955" xr:uid="{970831C3-A744-4483-83EE-8E913F3B07E9}"/>
    <cellStyle name="Style 24 8 5" xfId="10750" xr:uid="{3923973B-DD23-4444-AA20-6DCCB7AFC9C2}"/>
    <cellStyle name="Style 24 8 6" xfId="10805" xr:uid="{62DEBE92-934B-4800-B83F-2F9E2C8EE080}"/>
    <cellStyle name="Style 24 8 7" xfId="10270" xr:uid="{C30D2CCE-27D4-4C9B-9243-0680CC3575BC}"/>
    <cellStyle name="Style 24 8 8" xfId="16005" xr:uid="{AF410927-2244-453C-82EB-F6D2A50DEF59}"/>
    <cellStyle name="Style 24 8 9" xfId="17894" xr:uid="{BA2CCB71-E455-494D-ACB3-46E60644EF39}"/>
    <cellStyle name="Style 24 9" xfId="11373" xr:uid="{F4429807-B7A5-4B58-B243-0A8DC19DE630}"/>
    <cellStyle name="Style 24 9 10" xfId="14295" xr:uid="{2F6B895A-F4A4-4068-8397-F853B57491B8}"/>
    <cellStyle name="Style 24 9 11" xfId="23545" xr:uid="{B925F98F-1D79-4040-980C-1863159A9321}"/>
    <cellStyle name="Style 24 9 12" xfId="26618" xr:uid="{E685A70D-5E6F-477E-ACFA-F0047E7292C0}"/>
    <cellStyle name="Style 24 9 2" xfId="14445" xr:uid="{A2794BC4-1BD1-4D34-8E07-5739B36B9714}"/>
    <cellStyle name="Style 24 9 3" xfId="10540" xr:uid="{0AB7BBA0-49F5-49BD-8F82-45B95EE97DAA}"/>
    <cellStyle name="Style 24 9 4" xfId="9990" xr:uid="{80B4BBFD-721E-436B-8201-C73ED28447D1}"/>
    <cellStyle name="Style 24 9 5" xfId="10778" xr:uid="{A8E13949-C8C6-4E18-9D7A-DB942240A8BF}"/>
    <cellStyle name="Style 24 9 6" xfId="18945" xr:uid="{9FF8040B-99F3-4FDB-8231-013E5E5332AC}"/>
    <cellStyle name="Style 24 9 7" xfId="10303" xr:uid="{B4D88E6B-8A99-4071-ABEC-0B9F4F3DC430}"/>
    <cellStyle name="Style 24 9 8" xfId="17262" xr:uid="{1DC98898-A0F2-4857-B947-C9BB85D37A19}"/>
    <cellStyle name="Style 24 9 9" xfId="18216" xr:uid="{33B6CE2B-2CC9-4DEB-AE13-2DA5F16DC689}"/>
    <cellStyle name="Style 25" xfId="4941" xr:uid="{00000000-0005-0000-0000-000073250000}"/>
    <cellStyle name="Style 25 10" xfId="11388" xr:uid="{E598D909-E6D6-4F5D-81FC-FE4FF6D8224F}"/>
    <cellStyle name="Style 25 10 10" xfId="14361" xr:uid="{7B37CB68-499B-4CA2-9FD2-3D9C1EF46A62}"/>
    <cellStyle name="Style 25 10 11" xfId="23616" xr:uid="{14D78C44-81F9-4F2C-9BFF-B71436191D6C}"/>
    <cellStyle name="Style 25 10 12" xfId="26644" xr:uid="{DBB06F31-500D-4798-93F3-D8709F687F68}"/>
    <cellStyle name="Style 25 10 2" xfId="14460" xr:uid="{07FCF2DD-0916-4F47-AD8F-0B1CA294C653}"/>
    <cellStyle name="Style 25 10 3" xfId="10555" xr:uid="{6C1E78F9-3B39-4DEB-86CC-245983CAFBEC}"/>
    <cellStyle name="Style 25 10 4" xfId="10005" xr:uid="{188EFCE2-F4FE-49A6-A6A3-2F15CB3990E6}"/>
    <cellStyle name="Style 25 10 5" xfId="22726" xr:uid="{18977974-9F69-420A-B151-CD790C697FDE}"/>
    <cellStyle name="Style 25 10 6" xfId="10856" xr:uid="{B136F7D3-1040-4CB3-92C3-B819678AECF5}"/>
    <cellStyle name="Style 25 10 7" xfId="10317" xr:uid="{D152B95C-31D7-42A0-AF48-EA84B1079236}"/>
    <cellStyle name="Style 25 10 8" xfId="17321" xr:uid="{FBB7DCE3-EB01-47A0-ACFD-2FD67E98208C}"/>
    <cellStyle name="Style 25 10 9" xfId="18270" xr:uid="{0CE2F87A-70BD-44C0-A648-0A1CB5149EE7}"/>
    <cellStyle name="Style 25 11" xfId="11342" xr:uid="{8CCC96E2-B086-4E12-BB99-9FF264D7BE60}"/>
    <cellStyle name="Style 25 11 10" xfId="11219" xr:uid="{272988E7-03F1-47EB-8BAD-63A959B66D80}"/>
    <cellStyle name="Style 25 11 11" xfId="23340" xr:uid="{ED5CBD9F-666F-4833-BF8D-10558A2759B8}"/>
    <cellStyle name="Style 25 11 12" xfId="26513" xr:uid="{758745E7-A8D5-4C22-88F5-81170E33A755}"/>
    <cellStyle name="Style 25 11 2" xfId="14414" xr:uid="{9C229ECC-61A9-4F44-892E-BB10A27C5891}"/>
    <cellStyle name="Style 25 11 3" xfId="10511" xr:uid="{986084C3-78B8-4F4C-940E-1DF33811A1C0}"/>
    <cellStyle name="Style 25 11 4" xfId="9962" xr:uid="{C9E0B82F-0D30-4B96-832E-9FFB9A7B9D84}"/>
    <cellStyle name="Style 25 11 5" xfId="10757" xr:uid="{D46F047F-2B8C-44C5-A9EA-04F1952A10E4}"/>
    <cellStyle name="Style 25 11 6" xfId="10812" xr:uid="{C30ADC6C-F3C9-491C-BC21-91AA8795E377}"/>
    <cellStyle name="Style 25 11 7" xfId="10276" xr:uid="{B7477522-2A03-49E0-840E-E6C43406518A}"/>
    <cellStyle name="Style 25 11 8" xfId="16025" xr:uid="{3BE459CD-64BD-4CCA-9B02-C4888D5E5DE4}"/>
    <cellStyle name="Style 25 11 9" xfId="17949" xr:uid="{F48C7A13-4ECE-4AAE-B759-28F9F2BB0983}"/>
    <cellStyle name="Style 25 12" xfId="12149" xr:uid="{7322CD2E-CF0A-416C-BFDD-3BF7A5D8DCED}"/>
    <cellStyle name="Style 25 12 10" xfId="36047" xr:uid="{CD6CDCD6-8DCE-4365-A5E6-C9848454CE1F}"/>
    <cellStyle name="Style 25 12 11" xfId="38513" xr:uid="{1BDBC55C-B585-40F1-B27C-6A7572CC6A9D}"/>
    <cellStyle name="Style 25 12 12" xfId="41109" xr:uid="{0C7DC439-85FB-42E8-94A2-EA7FDDC039A6}"/>
    <cellStyle name="Style 25 12 2" xfId="15193" xr:uid="{75A7FE86-463B-4964-98E8-F81453D46267}"/>
    <cellStyle name="Style 25 12 3" xfId="17971" xr:uid="{624A76D3-2F01-480B-ADB6-7D601AC17861}"/>
    <cellStyle name="Style 25 12 4" xfId="20598" xr:uid="{477A93BC-613D-49C7-8053-2B54AE592D48}"/>
    <cellStyle name="Style 25 12 5" xfId="23454" xr:uid="{96F76548-68C1-4B50-A44C-B9B5FC4E5BC7}"/>
    <cellStyle name="Style 25 12 6" xfId="25998" xr:uid="{A6CF0407-D88B-43D5-9053-5AAED7A5EA02}"/>
    <cellStyle name="Style 25 12 7" xfId="28605" xr:uid="{2DB858F7-42E7-4280-9C3F-FD46AFF6DB2C}"/>
    <cellStyle name="Style 25 12 8" xfId="31257" xr:uid="{CB00B615-AB52-464C-9A0B-343F5F618317}"/>
    <cellStyle name="Style 25 12 9" xfId="33656" xr:uid="{EBF8266B-ABDC-4A0B-A5B6-CDC90A37662E}"/>
    <cellStyle name="Style 25 13" xfId="12153" xr:uid="{A0C16493-8410-42A8-AA8D-762CB20C45D4}"/>
    <cellStyle name="Style 25 13 10" xfId="36051" xr:uid="{B378D3DA-A58F-4935-A370-BC61492230CE}"/>
    <cellStyle name="Style 25 13 11" xfId="38517" xr:uid="{99BE6D2A-8BFC-4A98-9658-BF7FA9B3B0D1}"/>
    <cellStyle name="Style 25 13 12" xfId="41113" xr:uid="{2CA1B003-EBA2-4C07-AF88-B2D6574FB8DB}"/>
    <cellStyle name="Style 25 13 2" xfId="15197" xr:uid="{FBA53239-DD67-4399-8C3C-E7A335BABCBA}"/>
    <cellStyle name="Style 25 13 3" xfId="17975" xr:uid="{E4F79D80-4D77-435C-8EF2-C894527F558B}"/>
    <cellStyle name="Style 25 13 4" xfId="20602" xr:uid="{B98D19A9-BE35-4F3A-8BF7-A6D294AF8674}"/>
    <cellStyle name="Style 25 13 5" xfId="23458" xr:uid="{78E979C2-CD58-4FE6-9F96-F496C838F0B9}"/>
    <cellStyle name="Style 25 13 6" xfId="26002" xr:uid="{4555FE4C-506D-4C2D-982D-3261FD3283E3}"/>
    <cellStyle name="Style 25 13 7" xfId="28609" xr:uid="{2B29190C-5446-4B48-B817-858CC49EA0BC}"/>
    <cellStyle name="Style 25 13 8" xfId="31261" xr:uid="{AD06A699-F70F-4553-A069-7B0F2B70B95F}"/>
    <cellStyle name="Style 25 13 9" xfId="33660" xr:uid="{E3576622-4D69-43BD-8FE8-C542C003BFEB}"/>
    <cellStyle name="Style 25 14" xfId="12316" xr:uid="{35F6956C-E273-4E48-9557-E23E11D4996B}"/>
    <cellStyle name="Style 25 14 10" xfId="36196" xr:uid="{2D22AE79-3364-406E-85DB-54D71C1689BD}"/>
    <cellStyle name="Style 25 14 11" xfId="38671" xr:uid="{B46E0E69-1FBC-4AD7-962C-33D53AA9C033}"/>
    <cellStyle name="Style 25 14 12" xfId="41267" xr:uid="{C17A368C-1134-4C6E-9B0F-C1593314E2E5}"/>
    <cellStyle name="Style 25 14 2" xfId="15351" xr:uid="{60FD4DDD-B913-41BC-82CC-FDDF8C91AFF6}"/>
    <cellStyle name="Style 25 14 3" xfId="18133" xr:uid="{FFC3F02C-AC8B-4983-894E-D8FF5B8B7D1E}"/>
    <cellStyle name="Style 25 14 4" xfId="20765" xr:uid="{388F9218-0E24-4E28-8A30-532B94115007}"/>
    <cellStyle name="Style 25 14 5" xfId="23621" xr:uid="{B46B233B-0842-4174-B201-028EBEAF92BF}"/>
    <cellStyle name="Style 25 14 6" xfId="26165" xr:uid="{B49385CD-9494-4A56-8ED1-2FE0AE915477}"/>
    <cellStyle name="Style 25 14 7" xfId="28763" xr:uid="{5201BCF2-3072-4766-8023-5F328C5AB7C9}"/>
    <cellStyle name="Style 25 14 8" xfId="31406" xr:uid="{1A480309-734F-4F45-A0B6-26113B149CC5}"/>
    <cellStyle name="Style 25 14 9" xfId="33805" xr:uid="{2DAD082B-0DBF-470D-A4BE-F59D568D7CEF}"/>
    <cellStyle name="Style 25 15" xfId="12164" xr:uid="{C5246C50-BC09-4CF7-9F9D-B6E1E481B3A5}"/>
    <cellStyle name="Style 25 15 10" xfId="36062" xr:uid="{CC02D35A-FE0C-425D-BE1D-35DD5B03C9AB}"/>
    <cellStyle name="Style 25 15 11" xfId="38528" xr:uid="{2E862395-904E-44F0-AFDB-56F9B304BE65}"/>
    <cellStyle name="Style 25 15 12" xfId="41124" xr:uid="{CA0E33F6-20F3-4EB6-9E89-A66B9B51EB02}"/>
    <cellStyle name="Style 25 15 2" xfId="15208" xr:uid="{5A744C47-82F3-4385-9458-8653BFFDB43F}"/>
    <cellStyle name="Style 25 15 3" xfId="17986" xr:uid="{FA78FE6B-7F2B-418A-A5D8-E388A8F96192}"/>
    <cellStyle name="Style 25 15 4" xfId="20613" xr:uid="{E2D41D88-8EF0-4E67-9180-9629F3D8FB3A}"/>
    <cellStyle name="Style 25 15 5" xfId="23469" xr:uid="{D9A13ED0-AF03-41A9-869D-92E7A8371A6A}"/>
    <cellStyle name="Style 25 15 6" xfId="26013" xr:uid="{DCB7F547-63C2-48F2-816D-3A63072F01FF}"/>
    <cellStyle name="Style 25 15 7" xfId="28620" xr:uid="{987EEA8A-91E4-4863-BD5A-F320DB5F7674}"/>
    <cellStyle name="Style 25 15 8" xfId="31272" xr:uid="{2E06091D-F07F-4B56-9DF5-A923EE3937E8}"/>
    <cellStyle name="Style 25 15 9" xfId="33671" xr:uid="{9BB8F36B-339F-4CB0-997A-AB01CC8EB52D}"/>
    <cellStyle name="Style 25 16" xfId="12324" xr:uid="{2D14BA9E-FE18-4D34-A879-DA5E5EDE6FD6}"/>
    <cellStyle name="Style 25 16 10" xfId="36204" xr:uid="{16240EBD-B1D7-4375-A56E-AF22F43DEFA2}"/>
    <cellStyle name="Style 25 16 11" xfId="38679" xr:uid="{D001C9AE-037B-458A-AACF-68A500BB2033}"/>
    <cellStyle name="Style 25 16 12" xfId="41275" xr:uid="{CA35D6F3-017A-4E02-B3C6-9DBFB099385F}"/>
    <cellStyle name="Style 25 16 2" xfId="15359" xr:uid="{9F812F3F-D98A-46E8-A156-6B50615F4367}"/>
    <cellStyle name="Style 25 16 3" xfId="18141" xr:uid="{62FB808F-F650-4E49-81EF-A1DDE41B33C5}"/>
    <cellStyle name="Style 25 16 4" xfId="20773" xr:uid="{2A87C71D-1040-4650-B19F-997DD2DAF0FD}"/>
    <cellStyle name="Style 25 16 5" xfId="23629" xr:uid="{FC001FE8-F725-4F33-B7A4-21ABDA014E5B}"/>
    <cellStyle name="Style 25 16 6" xfId="26173" xr:uid="{477F5F9C-CC2F-432B-BAA0-F39E39AB9498}"/>
    <cellStyle name="Style 25 16 7" xfId="28771" xr:uid="{84CC04CD-BAA6-4032-A1F3-59D4E04BCA70}"/>
    <cellStyle name="Style 25 16 8" xfId="31414" xr:uid="{29DF180E-B76A-4FA1-B81E-13393F710D11}"/>
    <cellStyle name="Style 25 16 9" xfId="33813" xr:uid="{37AC7FFE-842F-4C29-8057-9A5EE4A035F1}"/>
    <cellStyle name="Style 25 17" xfId="12332" xr:uid="{86A7D0D8-DFE6-495D-9FAF-DEE335616090}"/>
    <cellStyle name="Style 25 17 10" xfId="36212" xr:uid="{5E8BADFD-4449-4EBC-B565-D6AC80D990EB}"/>
    <cellStyle name="Style 25 17 11" xfId="38687" xr:uid="{57DA5948-30BF-4937-B18F-AC34F9B687EA}"/>
    <cellStyle name="Style 25 17 12" xfId="41283" xr:uid="{E312997D-007D-485C-9638-655DE2AE8BEC}"/>
    <cellStyle name="Style 25 17 2" xfId="15367" xr:uid="{7602C82B-AE09-4BEC-ADC8-B817A1DB91CF}"/>
    <cellStyle name="Style 25 17 3" xfId="18149" xr:uid="{1B81F0DB-2E9C-4083-825B-F418EA107EE4}"/>
    <cellStyle name="Style 25 17 4" xfId="20781" xr:uid="{6F27CD77-5413-4B56-92F4-93A5F56495B0}"/>
    <cellStyle name="Style 25 17 5" xfId="23637" xr:uid="{E21A6D9F-2E7C-42A5-8051-D69A9B7508CC}"/>
    <cellStyle name="Style 25 17 6" xfId="26181" xr:uid="{1CD0754F-A76A-48C0-8068-35DF9F3B3573}"/>
    <cellStyle name="Style 25 17 7" xfId="28779" xr:uid="{D7FA2281-C1FE-4F47-94F5-5A048A8D8FF8}"/>
    <cellStyle name="Style 25 17 8" xfId="31422" xr:uid="{8CF688C3-B9CE-43FA-85F3-690290A3A1E0}"/>
    <cellStyle name="Style 25 17 9" xfId="33821" xr:uid="{75891608-159E-4B43-AFA5-86EFC8666B5D}"/>
    <cellStyle name="Style 25 18" xfId="12173" xr:uid="{F0A8198A-43AB-4647-A070-C60684677957}"/>
    <cellStyle name="Style 25 18 10" xfId="36071" xr:uid="{924BC7D6-E472-40D1-98C2-CE10E9588B40}"/>
    <cellStyle name="Style 25 18 11" xfId="38537" xr:uid="{8EE1FDDA-BA15-4B38-AFB7-AB44BEE651BE}"/>
    <cellStyle name="Style 25 18 12" xfId="41133" xr:uid="{F5C7FE6D-F799-416B-9115-7BCDA7CFB2F1}"/>
    <cellStyle name="Style 25 18 2" xfId="15217" xr:uid="{BC674A8C-283C-4A4E-B1F6-968F8251C12F}"/>
    <cellStyle name="Style 25 18 3" xfId="17995" xr:uid="{600894A5-857C-49F1-AE46-FAF89E6DBA59}"/>
    <cellStyle name="Style 25 18 4" xfId="20622" xr:uid="{59D56D6C-63BB-4D52-9B58-34BE758677AE}"/>
    <cellStyle name="Style 25 18 5" xfId="23478" xr:uid="{6EBBB304-AFDC-4344-AFB9-DBFE901FD6B4}"/>
    <cellStyle name="Style 25 18 6" xfId="26022" xr:uid="{5CB852A8-AAF3-4E4E-9956-2620AF8CFA6C}"/>
    <cellStyle name="Style 25 18 7" xfId="28629" xr:uid="{96156B9B-472B-4609-9483-6F8E8F80A1A9}"/>
    <cellStyle name="Style 25 18 8" xfId="31281" xr:uid="{E8EB683A-1CC3-4C46-8386-DDCCF6F29632}"/>
    <cellStyle name="Style 25 18 9" xfId="33680" xr:uid="{EE92E704-D23F-4DC2-83D3-A6FA782B18E3}"/>
    <cellStyle name="Style 25 19" xfId="12340" xr:uid="{F6D8A22A-54CA-4DD7-9521-1235D17FD0AF}"/>
    <cellStyle name="Style 25 19 10" xfId="36220" xr:uid="{59CE0B98-57C0-477B-9BA1-8714B14737D0}"/>
    <cellStyle name="Style 25 19 11" xfId="38695" xr:uid="{5D313142-0EFC-43C8-B6E2-6021EB86D310}"/>
    <cellStyle name="Style 25 19 12" xfId="41291" xr:uid="{367F7782-2CA6-4690-A7C4-1B69B059C8A3}"/>
    <cellStyle name="Style 25 19 2" xfId="15375" xr:uid="{42E2F8AE-0B9C-4BDA-A3DE-DD7BEC33F516}"/>
    <cellStyle name="Style 25 19 3" xfId="18157" xr:uid="{DE8AC082-7777-40F9-861F-2080320DAA59}"/>
    <cellStyle name="Style 25 19 4" xfId="20789" xr:uid="{828A3A92-08D6-4DF7-80CB-DF1D15369E10}"/>
    <cellStyle name="Style 25 19 5" xfId="23645" xr:uid="{6169C66B-8025-4BC5-90C4-ABB776B48C96}"/>
    <cellStyle name="Style 25 19 6" xfId="26189" xr:uid="{BC076550-4B75-49DA-813B-D316789F78C2}"/>
    <cellStyle name="Style 25 19 7" xfId="28787" xr:uid="{BCB8E636-F9E2-4FC3-B90F-D6C4B247EAC3}"/>
    <cellStyle name="Style 25 19 8" xfId="31430" xr:uid="{E42DB1B8-C38F-44EC-A6A6-8A5ACCA1F3EE}"/>
    <cellStyle name="Style 25 19 9" xfId="33829" xr:uid="{25803D1A-DEA8-426B-B136-610C4BEF047F}"/>
    <cellStyle name="Style 25 2" xfId="4942" xr:uid="{00000000-0005-0000-0000-000074250000}"/>
    <cellStyle name="Style 25 2 10" xfId="12148" xr:uid="{55214FAE-4E3B-4D67-8B5D-305CB0A5D2B0}"/>
    <cellStyle name="Style 25 2 10 10" xfId="36046" xr:uid="{2068C5D3-67C3-4511-AA3A-F42E309F39A9}"/>
    <cellStyle name="Style 25 2 10 11" xfId="38512" xr:uid="{C5EF0BB8-B733-4EDD-97DB-BA0D63C3B676}"/>
    <cellStyle name="Style 25 2 10 12" xfId="41108" xr:uid="{FB13ACA1-65BC-4291-A8FF-70466B66154A}"/>
    <cellStyle name="Style 25 2 10 2" xfId="15192" xr:uid="{E95D31B7-DA7F-4071-A89F-5337E30D0AEC}"/>
    <cellStyle name="Style 25 2 10 3" xfId="17970" xr:uid="{D15CCE2A-0080-499E-A66F-6B5624D3E385}"/>
    <cellStyle name="Style 25 2 10 4" xfId="20597" xr:uid="{18FD5B69-6C77-4409-A07E-DBC833D04EF7}"/>
    <cellStyle name="Style 25 2 10 5" xfId="23453" xr:uid="{C055D967-5D95-4A8D-8F6A-2BAA2A0B4EA2}"/>
    <cellStyle name="Style 25 2 10 6" xfId="25997" xr:uid="{FD89B013-E6FE-4605-8AAF-4929580C65AD}"/>
    <cellStyle name="Style 25 2 10 7" xfId="28604" xr:uid="{EB1475D9-B646-4AA9-AE8D-B46CCDC9D5C2}"/>
    <cellStyle name="Style 25 2 10 8" xfId="31256" xr:uid="{3CC33D9B-5523-435A-8E16-838BED9F5D9C}"/>
    <cellStyle name="Style 25 2 10 9" xfId="33655" xr:uid="{2E3311AA-B728-4133-9B2E-DDC6E26BE90D}"/>
    <cellStyle name="Style 25 2 11" xfId="12151" xr:uid="{3235EC34-1F9F-4D67-B598-6944242A60AB}"/>
    <cellStyle name="Style 25 2 11 10" xfId="36049" xr:uid="{E4716D3C-15BD-4871-87B0-08B047481FE9}"/>
    <cellStyle name="Style 25 2 11 11" xfId="38515" xr:uid="{9B49D3F5-8932-4685-9BD7-C91C9259FD1C}"/>
    <cellStyle name="Style 25 2 11 12" xfId="41111" xr:uid="{68A8D6FF-919B-4C95-968F-FB159A90B95D}"/>
    <cellStyle name="Style 25 2 11 2" xfId="15195" xr:uid="{53187264-AC4F-4670-B3EF-7035B41AD0EA}"/>
    <cellStyle name="Style 25 2 11 3" xfId="17973" xr:uid="{DED8E893-6C38-41FD-962A-F854239F6A5B}"/>
    <cellStyle name="Style 25 2 11 4" xfId="20600" xr:uid="{222C192F-B0F7-475E-9A42-DB414D79A126}"/>
    <cellStyle name="Style 25 2 11 5" xfId="23456" xr:uid="{6BCA7787-5F84-4176-B006-4AB391403836}"/>
    <cellStyle name="Style 25 2 11 6" xfId="26000" xr:uid="{FC5DFFA6-23B1-4D1F-B282-AFB683A2A81C}"/>
    <cellStyle name="Style 25 2 11 7" xfId="28607" xr:uid="{5AEC0544-C0D0-4F13-879D-D4322A735416}"/>
    <cellStyle name="Style 25 2 11 8" xfId="31259" xr:uid="{E1F367EE-29C5-4D15-A07F-C85B78614BF0}"/>
    <cellStyle name="Style 25 2 11 9" xfId="33658" xr:uid="{CD3D3D04-2448-4B43-8937-3B6C023DF5C2}"/>
    <cellStyle name="Style 25 2 12" xfId="12315" xr:uid="{C18DE16A-956E-4236-975C-F51FF90973F1}"/>
    <cellStyle name="Style 25 2 12 10" xfId="36195" xr:uid="{CA41CBBB-9F44-4D6D-81D3-B19B9CE7E342}"/>
    <cellStyle name="Style 25 2 12 11" xfId="38670" xr:uid="{E5BB6780-1DB6-46D2-8156-84F66B3FEC44}"/>
    <cellStyle name="Style 25 2 12 12" xfId="41266" xr:uid="{A48FC6E6-DF66-4181-AF48-77F2291E34EA}"/>
    <cellStyle name="Style 25 2 12 2" xfId="15350" xr:uid="{8988B481-B4A7-410A-B117-4841EDAE99E8}"/>
    <cellStyle name="Style 25 2 12 3" xfId="18132" xr:uid="{6ADFFC1F-11DE-492A-A000-54D8A887ABF9}"/>
    <cellStyle name="Style 25 2 12 4" xfId="20764" xr:uid="{57643B84-585D-4530-9086-191B88CE55C6}"/>
    <cellStyle name="Style 25 2 12 5" xfId="23620" xr:uid="{960B629F-8733-4E72-8104-EEA6C4F229E6}"/>
    <cellStyle name="Style 25 2 12 6" xfId="26164" xr:uid="{4D08EE4B-1009-464A-8864-D1C78B90DC13}"/>
    <cellStyle name="Style 25 2 12 7" xfId="28762" xr:uid="{39015872-0C3A-43A4-8B4C-0C0DFE9EDE56}"/>
    <cellStyle name="Style 25 2 12 8" xfId="31405" xr:uid="{20E86444-DD97-4E9A-973D-41C58747B4B2}"/>
    <cellStyle name="Style 25 2 12 9" xfId="33804" xr:uid="{1BFA0528-CE7E-4D37-978F-ADE434A16B96}"/>
    <cellStyle name="Style 25 2 13" xfId="12160" xr:uid="{32D40F82-3734-4B53-9D2B-3A0256D1339B}"/>
    <cellStyle name="Style 25 2 13 10" xfId="36058" xr:uid="{91F75E1B-07D4-41A8-AD0C-658B48DC714E}"/>
    <cellStyle name="Style 25 2 13 11" xfId="38524" xr:uid="{0194AA0E-67B7-41D5-B8DF-72699F9D2315}"/>
    <cellStyle name="Style 25 2 13 12" xfId="41120" xr:uid="{B03E41C0-4AD1-4E99-BD4D-221179267E7A}"/>
    <cellStyle name="Style 25 2 13 2" xfId="15204" xr:uid="{E405C6C0-DF5E-4FB1-8828-5A2A81C52B61}"/>
    <cellStyle name="Style 25 2 13 3" xfId="17982" xr:uid="{54F7B0B9-4B16-4943-97CD-23816ECAD943}"/>
    <cellStyle name="Style 25 2 13 4" xfId="20609" xr:uid="{F735EECE-486D-44BD-BF51-B724C0B7C7BA}"/>
    <cellStyle name="Style 25 2 13 5" xfId="23465" xr:uid="{C900A1A1-2DB9-49EC-ABC3-6374153F582D}"/>
    <cellStyle name="Style 25 2 13 6" xfId="26009" xr:uid="{7FAD3F08-4420-4AF0-A0E6-8F56A98DF0A3}"/>
    <cellStyle name="Style 25 2 13 7" xfId="28616" xr:uid="{A846FF93-E159-4850-BE1D-4132E0593B78}"/>
    <cellStyle name="Style 25 2 13 8" xfId="31268" xr:uid="{6E44ABF6-DD46-4F71-A4FE-8D866F5336EC}"/>
    <cellStyle name="Style 25 2 13 9" xfId="33667" xr:uid="{4A873950-CE02-4A6D-AF0A-865FDF567EB1}"/>
    <cellStyle name="Style 25 2 14" xfId="12322" xr:uid="{08C745A2-A89C-4AB2-8F5A-02545836BD15}"/>
    <cellStyle name="Style 25 2 14 10" xfId="36202" xr:uid="{2060AE8F-EC4B-4699-AC09-FDD90C845CA3}"/>
    <cellStyle name="Style 25 2 14 11" xfId="38677" xr:uid="{6F7DA07A-836E-467E-AF47-FE3AB78A528C}"/>
    <cellStyle name="Style 25 2 14 12" xfId="41273" xr:uid="{4DC6EC5F-1617-4026-BF9F-FFCCB3D648B5}"/>
    <cellStyle name="Style 25 2 14 2" xfId="15357" xr:uid="{28814749-906D-495C-B2F1-2613082219ED}"/>
    <cellStyle name="Style 25 2 14 3" xfId="18139" xr:uid="{DDCEE7EF-DCDC-4EEA-8C78-7F123085C72E}"/>
    <cellStyle name="Style 25 2 14 4" xfId="20771" xr:uid="{D2457447-554C-4D4A-9065-E14D1A5A2475}"/>
    <cellStyle name="Style 25 2 14 5" xfId="23627" xr:uid="{4F518251-7038-4A06-A8B8-42E08ADB5C38}"/>
    <cellStyle name="Style 25 2 14 6" xfId="26171" xr:uid="{ED54FC81-81D0-4569-ACEA-D21E405079BF}"/>
    <cellStyle name="Style 25 2 14 7" xfId="28769" xr:uid="{CBA96425-8E40-47EB-AD9A-D7B7DB71E1B9}"/>
    <cellStyle name="Style 25 2 14 8" xfId="31412" xr:uid="{7B64C3C6-BE9A-43FB-A4FC-46DB667EF53B}"/>
    <cellStyle name="Style 25 2 14 9" xfId="33811" xr:uid="{735F8B16-01D2-4351-A335-C06B04596A65}"/>
    <cellStyle name="Style 25 2 15" xfId="12331" xr:uid="{D1963D6D-0495-4D53-9B99-60496FF615DA}"/>
    <cellStyle name="Style 25 2 15 10" xfId="36211" xr:uid="{BC986E60-2891-4EE7-A004-0F1C6A234D47}"/>
    <cellStyle name="Style 25 2 15 11" xfId="38686" xr:uid="{3269CCC2-D39E-47CF-B924-857E1E320903}"/>
    <cellStyle name="Style 25 2 15 12" xfId="41282" xr:uid="{9447F57D-4763-4933-AF9B-76DDDEB9C60F}"/>
    <cellStyle name="Style 25 2 15 2" xfId="15366" xr:uid="{19400072-A0F4-48CE-9483-6418F54D0AD5}"/>
    <cellStyle name="Style 25 2 15 3" xfId="18148" xr:uid="{CF3260ED-CBCC-48F2-84F9-992710BB0C44}"/>
    <cellStyle name="Style 25 2 15 4" xfId="20780" xr:uid="{5544A747-8129-4568-BC8D-B7394A87F0B4}"/>
    <cellStyle name="Style 25 2 15 5" xfId="23636" xr:uid="{4FE726D4-C83F-4D92-9E0B-5E17D02EDD29}"/>
    <cellStyle name="Style 25 2 15 6" xfId="26180" xr:uid="{6E9414D9-EDBD-4D84-BD33-68882882B6BD}"/>
    <cellStyle name="Style 25 2 15 7" xfId="28778" xr:uid="{B36369B0-26B4-498F-A196-18ABE2A27C68}"/>
    <cellStyle name="Style 25 2 15 8" xfId="31421" xr:uid="{930BFE93-1D6A-4995-819F-1B079220F695}"/>
    <cellStyle name="Style 25 2 15 9" xfId="33820" xr:uid="{DED062B8-4F91-4EA6-A1FC-D05094608F21}"/>
    <cellStyle name="Style 25 2 16" xfId="12172" xr:uid="{D8236CB4-F786-494D-A481-686BC27D7CB2}"/>
    <cellStyle name="Style 25 2 16 10" xfId="36070" xr:uid="{89AC2B00-FC5A-42A9-AA1A-4784B7E3E7BC}"/>
    <cellStyle name="Style 25 2 16 11" xfId="38536" xr:uid="{58061938-32F8-4CB5-8348-7E33FA1713EF}"/>
    <cellStyle name="Style 25 2 16 12" xfId="41132" xr:uid="{4D386AAF-1F7C-4D2A-9124-B81E2FE301A0}"/>
    <cellStyle name="Style 25 2 16 2" xfId="15216" xr:uid="{30EECE24-657A-455A-A321-DB805A52958C}"/>
    <cellStyle name="Style 25 2 16 3" xfId="17994" xr:uid="{0E6AD12F-EAA6-432A-8B31-3F8D360298BE}"/>
    <cellStyle name="Style 25 2 16 4" xfId="20621" xr:uid="{B4FC5741-47EF-463B-B2B0-ECF201A39E0A}"/>
    <cellStyle name="Style 25 2 16 5" xfId="23477" xr:uid="{38A89379-3AF0-4426-AB5C-A92D6AE85575}"/>
    <cellStyle name="Style 25 2 16 6" xfId="26021" xr:uid="{B86A24DF-0BF7-4B50-836F-2A209C2CF79A}"/>
    <cellStyle name="Style 25 2 16 7" xfId="28628" xr:uid="{943DAA25-C763-4A27-99E9-DFDC91F58C1C}"/>
    <cellStyle name="Style 25 2 16 8" xfId="31280" xr:uid="{8C7AFD53-5E5A-4A18-9A8C-FFE74100758A}"/>
    <cellStyle name="Style 25 2 16 9" xfId="33679" xr:uid="{71AA83F9-63D5-4C7B-A7E5-44A4BD7248A4}"/>
    <cellStyle name="Style 25 2 17" xfId="12339" xr:uid="{95BE74BE-7F00-47E8-9B46-EE7A649C4171}"/>
    <cellStyle name="Style 25 2 17 10" xfId="36219" xr:uid="{6520CD94-82E5-4EA5-8B5B-BAA66201CC92}"/>
    <cellStyle name="Style 25 2 17 11" xfId="38694" xr:uid="{B31C7341-6656-4943-B08B-F6C11350D2BA}"/>
    <cellStyle name="Style 25 2 17 12" xfId="41290" xr:uid="{CCFC099C-C4C3-4652-A3DF-A4213AD854DD}"/>
    <cellStyle name="Style 25 2 17 2" xfId="15374" xr:uid="{6241526D-71DD-4836-8938-FD11B54981C7}"/>
    <cellStyle name="Style 25 2 17 3" xfId="18156" xr:uid="{7BBCD780-FB65-4B1F-9E23-BEB4BCDD0B29}"/>
    <cellStyle name="Style 25 2 17 4" xfId="20788" xr:uid="{50444D47-4D26-4D1A-949B-9418F51BAFDB}"/>
    <cellStyle name="Style 25 2 17 5" xfId="23644" xr:uid="{7951D21E-96BE-40CB-9B40-FE771EED54EF}"/>
    <cellStyle name="Style 25 2 17 6" xfId="26188" xr:uid="{405254CE-5D8F-4E38-88EE-5B3AA8785881}"/>
    <cellStyle name="Style 25 2 17 7" xfId="28786" xr:uid="{BE7095AB-F1A4-4184-B670-9AD7F2E766F2}"/>
    <cellStyle name="Style 25 2 17 8" xfId="31429" xr:uid="{8142425C-CA6F-463E-BFC6-6FC98D58719A}"/>
    <cellStyle name="Style 25 2 17 9" xfId="33828" xr:uid="{DC6F9C5D-07D9-4EDB-B91B-B461FAA9B57F}"/>
    <cellStyle name="Style 25 2 18" xfId="12175" xr:uid="{A2B16400-92BE-4DD7-B703-873F5FE3F870}"/>
    <cellStyle name="Style 25 2 18 10" xfId="36073" xr:uid="{9FBCDB94-76F6-4E0C-803D-B64CA9B0A207}"/>
    <cellStyle name="Style 25 2 18 11" xfId="38539" xr:uid="{FD473FA5-A949-435E-84AB-2816325072EF}"/>
    <cellStyle name="Style 25 2 18 12" xfId="41135" xr:uid="{417FA5FD-3F9C-41D8-8148-FE65106A0CC4}"/>
    <cellStyle name="Style 25 2 18 2" xfId="15219" xr:uid="{B66F4A4F-3DEA-4106-8DCF-989DC9D474B9}"/>
    <cellStyle name="Style 25 2 18 3" xfId="17997" xr:uid="{005F6153-2120-4D54-B8A4-439BE9CDBA44}"/>
    <cellStyle name="Style 25 2 18 4" xfId="20624" xr:uid="{19C02331-11D3-4F18-96B4-16279D250BDE}"/>
    <cellStyle name="Style 25 2 18 5" xfId="23480" xr:uid="{AF9F8E56-4C3D-498B-B316-3F6D8F7D30AE}"/>
    <cellStyle name="Style 25 2 18 6" xfId="26024" xr:uid="{037EB9A3-25CE-458D-93E9-279E77DD505E}"/>
    <cellStyle name="Style 25 2 18 7" xfId="28631" xr:uid="{9917403B-D567-464B-B0F8-B7693270945A}"/>
    <cellStyle name="Style 25 2 18 8" xfId="31283" xr:uid="{22A4A875-27EE-4A73-BA3A-CA811B43B472}"/>
    <cellStyle name="Style 25 2 18 9" xfId="33682" xr:uid="{C45E7BAB-161D-4446-A980-0560F95C9127}"/>
    <cellStyle name="Style 25 2 19" xfId="12184" xr:uid="{5FF5CB5C-7D60-41F4-8890-550FF7B9133D}"/>
    <cellStyle name="Style 25 2 19 10" xfId="36082" xr:uid="{F40C9B3A-394E-4852-9AFF-3DF65CDF9C35}"/>
    <cellStyle name="Style 25 2 19 11" xfId="38548" xr:uid="{57CB3C9A-5CA5-4D3A-B12F-A9E20C236093}"/>
    <cellStyle name="Style 25 2 19 12" xfId="41144" xr:uid="{2781C67F-CA8C-429D-8B61-F3D923A3C115}"/>
    <cellStyle name="Style 25 2 19 2" xfId="15228" xr:uid="{ADEC9E1E-0AC5-4C54-8489-DB3C9B366D90}"/>
    <cellStyle name="Style 25 2 19 3" xfId="18006" xr:uid="{A47A9F38-0303-4AC0-951B-FBFA277355E4}"/>
    <cellStyle name="Style 25 2 19 4" xfId="20633" xr:uid="{9326124F-1355-4223-A59E-65C2E32FF97B}"/>
    <cellStyle name="Style 25 2 19 5" xfId="23489" xr:uid="{DC956841-F0C5-440C-B363-AC46CF6974A7}"/>
    <cellStyle name="Style 25 2 19 6" xfId="26033" xr:uid="{6ED87B07-3E22-460F-AB67-7A9B62B28E08}"/>
    <cellStyle name="Style 25 2 19 7" xfId="28640" xr:uid="{8C8D58B6-4784-483B-B371-01890325A02A}"/>
    <cellStyle name="Style 25 2 19 8" xfId="31292" xr:uid="{A6B5F328-536F-47F9-997C-D1CE26C28A80}"/>
    <cellStyle name="Style 25 2 19 9" xfId="33691" xr:uid="{7F03CEBC-2F11-47A8-B76D-FD0A1DA55480}"/>
    <cellStyle name="Style 25 2 2" xfId="11262" xr:uid="{1282CDD9-8BD8-4BCB-A112-523BA1D092F5}"/>
    <cellStyle name="Style 25 2 2 2" xfId="14334" xr:uid="{893E4FEF-35C6-480B-AE2E-148161879FAF}"/>
    <cellStyle name="Style 25 2 2 3" xfId="10433" xr:uid="{6DD44BBB-90F0-44D7-9A07-3B0CAE580464}"/>
    <cellStyle name="Style 25 2 2 4" xfId="9886" xr:uid="{8A0DCC3F-9BE8-4F5A-BC46-4D97ECFF8228}"/>
    <cellStyle name="Style 25 2 2 5" xfId="10405" xr:uid="{819A1A41-FB11-429F-82A1-490EE907C899}"/>
    <cellStyle name="Style 25 2 2 6" xfId="15659" xr:uid="{FB753AFF-5027-45ED-9D74-89C68647D781}"/>
    <cellStyle name="Style 25 2 2 7" xfId="10970" xr:uid="{7844C765-F44F-4DEF-A66E-828D8BEB64C6}"/>
    <cellStyle name="Style 25 2 2 8" xfId="26149" xr:uid="{AB822325-6760-417A-999B-BA826CAF17B8}"/>
    <cellStyle name="Style 25 2 20" xfId="12347" xr:uid="{9668B887-9589-45A2-95B6-CD11F628B04F}"/>
    <cellStyle name="Style 25 2 20 10" xfId="36227" xr:uid="{F5FFB9D5-2A79-4646-93E8-EB0E1F7A8635}"/>
    <cellStyle name="Style 25 2 20 11" xfId="38702" xr:uid="{A4ABC133-15B1-4A1B-858B-6A0F4CF3883E}"/>
    <cellStyle name="Style 25 2 20 12" xfId="41298" xr:uid="{9AD431E6-434F-43A6-8912-51D20059B616}"/>
    <cellStyle name="Style 25 2 20 2" xfId="15382" xr:uid="{84FBA4DE-306D-4192-AAE9-971171DFFCAE}"/>
    <cellStyle name="Style 25 2 20 3" xfId="18164" xr:uid="{4535BC90-40FD-4194-AD39-4B1D0C2D4D11}"/>
    <cellStyle name="Style 25 2 20 4" xfId="20796" xr:uid="{8BE91E00-E6EB-49A1-BC56-6872DF1C375A}"/>
    <cellStyle name="Style 25 2 20 5" xfId="23652" xr:uid="{3BDBA9EA-F767-46BF-BCDA-560119F9CDF8}"/>
    <cellStyle name="Style 25 2 20 6" xfId="26196" xr:uid="{937A1A02-454E-4052-B744-A94CBA174681}"/>
    <cellStyle name="Style 25 2 20 7" xfId="28794" xr:uid="{81FF64ED-3350-420F-BBEF-E853AE424C69}"/>
    <cellStyle name="Style 25 2 20 8" xfId="31437" xr:uid="{9C938D86-8FBA-4608-BB95-7CD39020DBB0}"/>
    <cellStyle name="Style 25 2 20 9" xfId="33836" xr:uid="{A44B4926-CCD8-4B07-BD3D-4407A3F90530}"/>
    <cellStyle name="Style 25 2 21" xfId="12196" xr:uid="{315E6351-4CFF-42E3-9F41-8937AE1A6895}"/>
    <cellStyle name="Style 25 2 21 10" xfId="36094" xr:uid="{28CDFFB2-2B50-4450-9877-0DCBFE79BC7B}"/>
    <cellStyle name="Style 25 2 21 11" xfId="38560" xr:uid="{76FFDFAC-E31B-42BB-9566-6787B0141EAB}"/>
    <cellStyle name="Style 25 2 21 12" xfId="41156" xr:uid="{D2CD831A-5C05-46C5-8A01-2976E53666F7}"/>
    <cellStyle name="Style 25 2 21 2" xfId="15240" xr:uid="{A83E84B7-89CA-4BDC-BF6B-75B6D4A6AB90}"/>
    <cellStyle name="Style 25 2 21 3" xfId="18018" xr:uid="{32AA4759-E457-49FE-8829-9D5CC04C8F50}"/>
    <cellStyle name="Style 25 2 21 4" xfId="20645" xr:uid="{B94AC401-A56A-4A54-BADA-EBB83FB27412}"/>
    <cellStyle name="Style 25 2 21 5" xfId="23501" xr:uid="{4C9A9C6D-5134-45B4-AC0B-80796A333347}"/>
    <cellStyle name="Style 25 2 21 6" xfId="26045" xr:uid="{75B73484-1CFA-4915-895C-4129528CD194}"/>
    <cellStyle name="Style 25 2 21 7" xfId="28652" xr:uid="{ECF7B610-2FEA-4B4F-A915-08E4CA9200B4}"/>
    <cellStyle name="Style 25 2 21 8" xfId="31304" xr:uid="{6A9DFF88-F63F-4A4B-859A-DA86A0CDF9F1}"/>
    <cellStyle name="Style 25 2 21 9" xfId="33703" xr:uid="{B0BCF596-35DE-4F0D-833B-A1218DAA01C2}"/>
    <cellStyle name="Style 25 2 22" xfId="12355" xr:uid="{4D90743E-C4E4-4CA4-8765-D4A52B1B283C}"/>
    <cellStyle name="Style 25 2 22 10" xfId="36235" xr:uid="{24993ACC-11CA-4E18-8568-6B8D8A5929E7}"/>
    <cellStyle name="Style 25 2 22 11" xfId="38710" xr:uid="{D9CC94E2-A8C5-4641-A641-71E31225A4CD}"/>
    <cellStyle name="Style 25 2 22 12" xfId="41306" xr:uid="{9B99EBEE-13BD-41A7-9DDD-B35CCF1C0F86}"/>
    <cellStyle name="Style 25 2 22 2" xfId="15390" xr:uid="{2B8EFAC9-A154-433C-8C6C-B024F4F32DA5}"/>
    <cellStyle name="Style 25 2 22 3" xfId="18172" xr:uid="{DF8EBD70-96DB-435A-85F5-5A930C759C17}"/>
    <cellStyle name="Style 25 2 22 4" xfId="20804" xr:uid="{3DE6144E-16F2-4531-BD99-3BBDA55DAE79}"/>
    <cellStyle name="Style 25 2 22 5" xfId="23660" xr:uid="{66BAD187-908A-4827-8D32-5CC6AC19442F}"/>
    <cellStyle name="Style 25 2 22 6" xfId="26204" xr:uid="{C02A8FC5-8642-4CB2-9224-26BB841B751F}"/>
    <cellStyle name="Style 25 2 22 7" xfId="28802" xr:uid="{2966538E-E31B-45E7-9E0B-44006750CFE3}"/>
    <cellStyle name="Style 25 2 22 8" xfId="31445" xr:uid="{FE8F8BC6-3586-48A6-BBBB-289991F5BB96}"/>
    <cellStyle name="Style 25 2 22 9" xfId="33844" xr:uid="{ECD30307-1BB6-479D-A02A-D09D7122000E}"/>
    <cellStyle name="Style 25 2 23" xfId="12204" xr:uid="{082D8B72-9E88-4472-A7CB-1FCEDEB1908C}"/>
    <cellStyle name="Style 25 2 23 10" xfId="36102" xr:uid="{FC623598-73C5-4C45-A54B-7F1F5703E0EC}"/>
    <cellStyle name="Style 25 2 23 11" xfId="38568" xr:uid="{C2D4CB01-57AB-474B-9393-4338F808BD91}"/>
    <cellStyle name="Style 25 2 23 12" xfId="41164" xr:uid="{E9F40BC5-4C97-4858-B022-B58041042106}"/>
    <cellStyle name="Style 25 2 23 2" xfId="15248" xr:uid="{FB496FBA-A6B8-46EE-A3D1-8D28E74C3972}"/>
    <cellStyle name="Style 25 2 23 3" xfId="18026" xr:uid="{1F03B20B-92CF-4E9D-80E8-0F6E7D6954B3}"/>
    <cellStyle name="Style 25 2 23 4" xfId="20653" xr:uid="{1C295C76-97E4-41FF-9ABC-207367087D9E}"/>
    <cellStyle name="Style 25 2 23 5" xfId="23509" xr:uid="{210E0B78-86F3-4332-92A9-422B970900E3}"/>
    <cellStyle name="Style 25 2 23 6" xfId="26053" xr:uid="{8B551155-63F5-42F6-BB26-9F5FA5EC359D}"/>
    <cellStyle name="Style 25 2 23 7" xfId="28660" xr:uid="{9131BF8E-EF80-4D97-B007-A2B2614E9481}"/>
    <cellStyle name="Style 25 2 23 8" xfId="31312" xr:uid="{0FF3096F-3BB0-44AA-BF14-34A2F3146204}"/>
    <cellStyle name="Style 25 2 23 9" xfId="33711" xr:uid="{0E765221-496A-4DB5-AF8D-3B753C21D797}"/>
    <cellStyle name="Style 25 2 24" xfId="12212" xr:uid="{AF5B7AF8-74A2-49F0-9F26-E97C2E57FD13}"/>
    <cellStyle name="Style 25 2 24 10" xfId="36110" xr:uid="{1FAE8AFF-14BA-4664-8927-410EA45750EC}"/>
    <cellStyle name="Style 25 2 24 11" xfId="38576" xr:uid="{780DDE36-3BD4-46F4-AD4E-3342101ECD18}"/>
    <cellStyle name="Style 25 2 24 12" xfId="41172" xr:uid="{4A44559E-D2D0-470D-8454-ACD5EDC93981}"/>
    <cellStyle name="Style 25 2 24 2" xfId="15256" xr:uid="{AE90F8A7-CD14-4932-B2DB-8C309948CE5C}"/>
    <cellStyle name="Style 25 2 24 3" xfId="18034" xr:uid="{96E1C133-4EA6-4438-9CCC-EA5D65A20AA4}"/>
    <cellStyle name="Style 25 2 24 4" xfId="20661" xr:uid="{B5087393-A8FC-455A-BDB3-F48E9ED905C9}"/>
    <cellStyle name="Style 25 2 24 5" xfId="23517" xr:uid="{0DFA3EC4-710C-4DCE-81FA-44E79FC51A8C}"/>
    <cellStyle name="Style 25 2 24 6" xfId="26061" xr:uid="{6190DDCD-A15A-4C7E-8B8C-8627E2DE4948}"/>
    <cellStyle name="Style 25 2 24 7" xfId="28668" xr:uid="{8ACBA8D4-3160-41B4-B26E-46FD697E9EA8}"/>
    <cellStyle name="Style 25 2 24 8" xfId="31320" xr:uid="{33015693-4B40-40E5-BB45-142FB4A42ECD}"/>
    <cellStyle name="Style 25 2 24 9" xfId="33719" xr:uid="{CBF8D916-29D2-4868-9AA8-FE51CDF6DE5C}"/>
    <cellStyle name="Style 25 2 25" xfId="12363" xr:uid="{95C0560A-B051-4AE1-A62A-CCF3FD602221}"/>
    <cellStyle name="Style 25 2 25 10" xfId="36243" xr:uid="{86A41FCF-DE87-42A7-B1AE-B6CBEDBB8FF0}"/>
    <cellStyle name="Style 25 2 25 11" xfId="38718" xr:uid="{EA46E434-5138-4E78-BD6A-D16E8B5568BC}"/>
    <cellStyle name="Style 25 2 25 12" xfId="41314" xr:uid="{B20E005A-48BF-4275-9658-A6AAD7DF6606}"/>
    <cellStyle name="Style 25 2 25 2" xfId="15398" xr:uid="{166EB073-6382-4F16-9FC5-3A9443DFB116}"/>
    <cellStyle name="Style 25 2 25 3" xfId="18180" xr:uid="{24E1D5F6-7179-40E9-B329-0BD4DDCB3944}"/>
    <cellStyle name="Style 25 2 25 4" xfId="20812" xr:uid="{42C8071A-4F3D-444E-8B40-D6A792AAAE26}"/>
    <cellStyle name="Style 25 2 25 5" xfId="23668" xr:uid="{F530A123-9666-4F94-B85A-CD89F3E8BF19}"/>
    <cellStyle name="Style 25 2 25 6" xfId="26212" xr:uid="{A239F15A-4CE9-42DB-84FC-FCD0BD5C06FA}"/>
    <cellStyle name="Style 25 2 25 7" xfId="28810" xr:uid="{1A6BE38A-B0C2-4DC6-99FD-200EBEAC5DC2}"/>
    <cellStyle name="Style 25 2 25 8" xfId="31453" xr:uid="{154070F9-3586-4F0E-8EF0-C3316A98886A}"/>
    <cellStyle name="Style 25 2 25 9" xfId="33852" xr:uid="{DE9DF04A-51A5-4106-A892-A22A8F2D9698}"/>
    <cellStyle name="Style 25 2 26" xfId="12220" xr:uid="{A176A6A5-1724-4636-8B2C-7597BC9325F3}"/>
    <cellStyle name="Style 25 2 26 10" xfId="36118" xr:uid="{2CEEA89D-1DC1-44F1-AF9C-DCF4E3B9AAE5}"/>
    <cellStyle name="Style 25 2 26 11" xfId="38584" xr:uid="{1A6E7FEB-2A30-452D-B714-AF15CA263164}"/>
    <cellStyle name="Style 25 2 26 12" xfId="41180" xr:uid="{D84AC7D9-D7E9-40D4-891E-A0C4DDE29A27}"/>
    <cellStyle name="Style 25 2 26 2" xfId="15264" xr:uid="{7ACD36B4-992D-4C9C-B186-E026C247A074}"/>
    <cellStyle name="Style 25 2 26 3" xfId="18042" xr:uid="{F0951B88-30CB-4FB8-93C9-517334AC0897}"/>
    <cellStyle name="Style 25 2 26 4" xfId="20669" xr:uid="{6E80100F-37D8-4D86-91B8-54F81E0570F9}"/>
    <cellStyle name="Style 25 2 26 5" xfId="23525" xr:uid="{BA93D8FC-56F3-437F-9276-2AB425E6C3F7}"/>
    <cellStyle name="Style 25 2 26 6" xfId="26069" xr:uid="{2A134BDA-F350-48C2-BD4C-DF48A58BCEF5}"/>
    <cellStyle name="Style 25 2 26 7" xfId="28676" xr:uid="{DD8F1F1B-F159-46C7-AFDF-3F2248565434}"/>
    <cellStyle name="Style 25 2 26 8" xfId="31328" xr:uid="{33B9F140-51C6-49A1-8466-641BFF90FF18}"/>
    <cellStyle name="Style 25 2 26 9" xfId="33727" xr:uid="{FC06A187-0CCC-4135-A07B-E9682B0858FC}"/>
    <cellStyle name="Style 25 2 27" xfId="12228" xr:uid="{93B131FE-ADE9-474F-8791-1BE6CBE86699}"/>
    <cellStyle name="Style 25 2 27 10" xfId="36126" xr:uid="{603A4E76-5F19-4AE8-BAA7-9F81BA5F42D3}"/>
    <cellStyle name="Style 25 2 27 11" xfId="38592" xr:uid="{E08A091B-CA65-4AA1-943D-EB02E235AA84}"/>
    <cellStyle name="Style 25 2 27 12" xfId="41188" xr:uid="{8302BE3D-C697-48FC-95A1-B381C2808E71}"/>
    <cellStyle name="Style 25 2 27 2" xfId="15272" xr:uid="{8B906D43-FF7B-4CD3-B79D-62302D7565B3}"/>
    <cellStyle name="Style 25 2 27 3" xfId="18050" xr:uid="{85BCEAA1-9AB2-453A-BB9D-85607E77326D}"/>
    <cellStyle name="Style 25 2 27 4" xfId="20677" xr:uid="{553FBBF0-250D-494A-A82E-E0981B2F0A01}"/>
    <cellStyle name="Style 25 2 27 5" xfId="23533" xr:uid="{AD188F9C-8924-4422-89FD-667352C49B6F}"/>
    <cellStyle name="Style 25 2 27 6" xfId="26077" xr:uid="{C9F02B6D-33CA-4437-A1A0-323002C23647}"/>
    <cellStyle name="Style 25 2 27 7" xfId="28684" xr:uid="{C939D4B3-D1C5-4FA9-B9A8-1BAEA443C980}"/>
    <cellStyle name="Style 25 2 27 8" xfId="31336" xr:uid="{98D7371F-F831-41F1-87BF-98AAFCC06E07}"/>
    <cellStyle name="Style 25 2 27 9" xfId="33735" xr:uid="{73F5FC65-F5AF-4F5F-947D-24F0D20EC7D4}"/>
    <cellStyle name="Style 25 2 28" xfId="12237" xr:uid="{7B2B4A7A-C4CA-44A1-8E56-8F0A309A3156}"/>
    <cellStyle name="Style 25 2 28 10" xfId="36135" xr:uid="{79F59C42-B6EA-47F2-A214-F87305F7A15C}"/>
    <cellStyle name="Style 25 2 28 11" xfId="38601" xr:uid="{C26FC9E0-1D33-4441-A618-6AA21D902CBB}"/>
    <cellStyle name="Style 25 2 28 12" xfId="41197" xr:uid="{C451DD7B-93EB-48EC-95E2-BF788E4384DE}"/>
    <cellStyle name="Style 25 2 28 2" xfId="15281" xr:uid="{926E85B5-8503-4348-B996-492748CEE2E9}"/>
    <cellStyle name="Style 25 2 28 3" xfId="18059" xr:uid="{D30EEC95-156D-4E5B-A82A-D5D74B298FFE}"/>
    <cellStyle name="Style 25 2 28 4" xfId="20686" xr:uid="{6637796D-5865-4C23-B606-24DCDDB7C49D}"/>
    <cellStyle name="Style 25 2 28 5" xfId="23542" xr:uid="{FB6DB126-05A6-4018-AEBA-132A51F43F06}"/>
    <cellStyle name="Style 25 2 28 6" xfId="26086" xr:uid="{AE29F486-26AC-497A-A460-0BB867E3C1CD}"/>
    <cellStyle name="Style 25 2 28 7" xfId="28693" xr:uid="{DF233118-D790-43C9-91C6-4DDEA63AC014}"/>
    <cellStyle name="Style 25 2 28 8" xfId="31345" xr:uid="{52F4F274-2FCF-4A5D-9E7D-E7DC0CA03E96}"/>
    <cellStyle name="Style 25 2 28 9" xfId="33744" xr:uid="{96BB20B7-097E-43CF-B1F8-AF75A2403EC4}"/>
    <cellStyle name="Style 25 2 29" xfId="12371" xr:uid="{9E1F2DE6-F4A0-4E40-8620-6CF20D23C0FE}"/>
    <cellStyle name="Style 25 2 29 10" xfId="36251" xr:uid="{A909B236-DB5C-480A-BDE4-37662318FF73}"/>
    <cellStyle name="Style 25 2 29 11" xfId="38726" xr:uid="{EA8AC975-862A-40BE-B415-4A6CA9C84C90}"/>
    <cellStyle name="Style 25 2 29 12" xfId="41322" xr:uid="{4AC88CC5-70E7-4DB2-9D1E-354CC11054CF}"/>
    <cellStyle name="Style 25 2 29 2" xfId="15406" xr:uid="{52668E2E-30FB-4B26-8007-1A7FAFAE7087}"/>
    <cellStyle name="Style 25 2 29 3" xfId="18188" xr:uid="{66F4F12E-1F09-4F5C-8685-8C0325739A1C}"/>
    <cellStyle name="Style 25 2 29 4" xfId="20820" xr:uid="{B2898384-013D-4E4E-82E3-0FBB0E68A86D}"/>
    <cellStyle name="Style 25 2 29 5" xfId="23676" xr:uid="{6E03067C-1E35-4494-9443-A69B1A4C64DF}"/>
    <cellStyle name="Style 25 2 29 6" xfId="26220" xr:uid="{5510B590-4FBB-4CD9-B024-BDBC9787A217}"/>
    <cellStyle name="Style 25 2 29 7" xfId="28818" xr:uid="{A85F6575-4DBD-41E3-9D00-E65AA6F35C1B}"/>
    <cellStyle name="Style 25 2 29 8" xfId="31461" xr:uid="{6EDDBBC0-DC30-42A2-A301-24855F188FE2}"/>
    <cellStyle name="Style 25 2 29 9" xfId="33860" xr:uid="{B6963BB9-5B8B-4C77-8766-A408BEA1E07B}"/>
    <cellStyle name="Style 25 2 3" xfId="11325" xr:uid="{E1E01CBE-2215-4F91-A160-CD7FD833201D}"/>
    <cellStyle name="Style 25 2 3 2" xfId="14397" xr:uid="{ADF3D87B-CA94-4B64-BC82-EF5B97488B60}"/>
    <cellStyle name="Style 25 2 3 3" xfId="10494" xr:uid="{A78349F6-81EE-4878-810B-7A56DFE2281B}"/>
    <cellStyle name="Style 25 2 3 4" xfId="9943" xr:uid="{7C78634D-EB9D-4D12-AA1C-4991F09CF176}"/>
    <cellStyle name="Style 25 2 3 5" xfId="10795" xr:uid="{5884BCE7-AA44-4D78-B454-4C506176B4F4}"/>
    <cellStyle name="Style 25 2 3 6" xfId="15956" xr:uid="{BA45261B-7496-4F27-AE86-1CD9F3799847}"/>
    <cellStyle name="Style 25 2 3 7" xfId="17854" xr:uid="{3B842272-966B-4833-AC87-00BED0F4452A}"/>
    <cellStyle name="Style 25 2 3 8" xfId="26469" xr:uid="{E669CF6A-3D81-47B6-AAE6-553121DB4FD8}"/>
    <cellStyle name="Style 25 2 30" xfId="12248" xr:uid="{8F6E59E0-D981-47CB-B3E1-2BC3F349EABC}"/>
    <cellStyle name="Style 25 2 30 10" xfId="36145" xr:uid="{42C8EAC1-D3E6-4AD2-BA52-4F96A70A9114}"/>
    <cellStyle name="Style 25 2 30 11" xfId="38612" xr:uid="{CF543F13-42FD-4B29-9709-9B7969ECE3CA}"/>
    <cellStyle name="Style 25 2 30 12" xfId="41208" xr:uid="{DC626DD4-D672-429E-9168-76A6C051AC43}"/>
    <cellStyle name="Style 25 2 30 2" xfId="15292" xr:uid="{76CD1C85-ED64-42FB-896C-6E1079E37766}"/>
    <cellStyle name="Style 25 2 30 3" xfId="18070" xr:uid="{200E0414-16B3-4DA5-A970-2061A6C85F15}"/>
    <cellStyle name="Style 25 2 30 4" xfId="20697" xr:uid="{0FE7FE0E-DA3B-419E-ADB9-FE529B7A6CEA}"/>
    <cellStyle name="Style 25 2 30 5" xfId="23553" xr:uid="{15F1AF0A-9827-43F2-8E66-38ACCBDFE8EE}"/>
    <cellStyle name="Style 25 2 30 6" xfId="26097" xr:uid="{F4BD6EA8-DFB2-4DEA-AEFF-AEEB318B19E8}"/>
    <cellStyle name="Style 25 2 30 7" xfId="28704" xr:uid="{4A38A28A-09DD-4F10-8C88-B2FE660F52C7}"/>
    <cellStyle name="Style 25 2 30 8" xfId="31355" xr:uid="{702069FE-2907-48D8-81DE-594BA767F0FE}"/>
    <cellStyle name="Style 25 2 30 9" xfId="33754" xr:uid="{554103A4-2A24-4F8E-A0E2-9CC9CDFFD5E5}"/>
    <cellStyle name="Style 25 2 31" xfId="12257" xr:uid="{DC78F4D0-2D27-477C-BA18-9361001FE098}"/>
    <cellStyle name="Style 25 2 31 10" xfId="36153" xr:uid="{283A6D12-91AC-4388-91E0-DC999E90DBE4}"/>
    <cellStyle name="Style 25 2 31 11" xfId="38621" xr:uid="{0D772288-1EE4-4DD6-81FC-83155F398CFD}"/>
    <cellStyle name="Style 25 2 31 12" xfId="41217" xr:uid="{AB6DB25D-CDEF-45ED-830B-2EC1AEC7898A}"/>
    <cellStyle name="Style 25 2 31 2" xfId="15301" xr:uid="{C8329872-657E-4DCE-8A78-B45E29C90C43}"/>
    <cellStyle name="Style 25 2 31 3" xfId="18079" xr:uid="{3827CFBF-9F80-4754-9D48-BC7F7977FE23}"/>
    <cellStyle name="Style 25 2 31 4" xfId="20706" xr:uid="{18AA31A8-CDDB-415B-B3F6-8A9A2618EC9F}"/>
    <cellStyle name="Style 25 2 31 5" xfId="23562" xr:uid="{2415618F-C274-4700-B4C1-BA66540C1BFD}"/>
    <cellStyle name="Style 25 2 31 6" xfId="26106" xr:uid="{99A6FB88-1EEC-49E4-92C4-E34810BADFF1}"/>
    <cellStyle name="Style 25 2 31 7" xfId="28713" xr:uid="{1FF042FC-9AD7-48DB-8609-241454CDF4A5}"/>
    <cellStyle name="Style 25 2 31 8" xfId="31363" xr:uid="{A5EFC78C-1E9E-4E77-829E-EA221932274E}"/>
    <cellStyle name="Style 25 2 31 9" xfId="33762" xr:uid="{C1B99DCD-1C7D-46BF-A0C6-B1D993461B9F}"/>
    <cellStyle name="Style 25 2 32" xfId="12267" xr:uid="{D0CB01C0-0032-42BB-A8AE-E9AAABA6DDD4}"/>
    <cellStyle name="Style 25 2 32 10" xfId="36163" xr:uid="{ED175985-E247-4E17-BEB7-182A28F5282A}"/>
    <cellStyle name="Style 25 2 32 11" xfId="38631" xr:uid="{220EDBE7-06D9-40C8-B487-C00D29A7FBB6}"/>
    <cellStyle name="Style 25 2 32 12" xfId="41227" xr:uid="{4863A2D6-542B-427C-931D-0EB09BF44EE6}"/>
    <cellStyle name="Style 25 2 32 2" xfId="15311" xr:uid="{4F964EEC-0708-4C99-A73F-60FE88ED82EF}"/>
    <cellStyle name="Style 25 2 32 3" xfId="18089" xr:uid="{8A41E6F8-A118-4C12-99C9-4AD29CB2280D}"/>
    <cellStyle name="Style 25 2 32 4" xfId="20716" xr:uid="{B649CE0F-1114-4F81-9FBA-3CD1FD41134F}"/>
    <cellStyle name="Style 25 2 32 5" xfId="23572" xr:uid="{CFD5D52D-E0E9-41F0-820C-FC37AD81585F}"/>
    <cellStyle name="Style 25 2 32 6" xfId="26116" xr:uid="{0FDAA97F-464E-43EF-970F-34FE319EC01B}"/>
    <cellStyle name="Style 25 2 32 7" xfId="28723" xr:uid="{FF842F87-A105-4D24-81C4-A7D140327DC9}"/>
    <cellStyle name="Style 25 2 32 8" xfId="31373" xr:uid="{22828812-CF21-41B7-94EE-C5CF93A55D46}"/>
    <cellStyle name="Style 25 2 32 9" xfId="33772" xr:uid="{F7213714-B2BC-4347-B59C-7442D083E74E}"/>
    <cellStyle name="Style 25 2 33" xfId="12379" xr:uid="{B19A5B60-35C7-412E-8DDB-8C57226B0C82}"/>
    <cellStyle name="Style 25 2 33 10" xfId="36259" xr:uid="{390310E3-9D73-442E-AA1D-32C1D373E7B1}"/>
    <cellStyle name="Style 25 2 33 11" xfId="38734" xr:uid="{4041ECCB-427D-4434-B1A5-3DCC5C514C52}"/>
    <cellStyle name="Style 25 2 33 12" xfId="41330" xr:uid="{97310178-409D-4753-897D-9E3C2C1A5860}"/>
    <cellStyle name="Style 25 2 33 2" xfId="15414" xr:uid="{A4162172-4421-410A-8491-E39A8CA59C44}"/>
    <cellStyle name="Style 25 2 33 3" xfId="18196" xr:uid="{C85F0090-F300-4637-AF86-E1DB2E065FDB}"/>
    <cellStyle name="Style 25 2 33 4" xfId="20828" xr:uid="{0428A837-D0D3-4043-9723-075FD2006E1D}"/>
    <cellStyle name="Style 25 2 33 5" xfId="23684" xr:uid="{3F4A0492-65B6-4423-A04A-76477178F9D4}"/>
    <cellStyle name="Style 25 2 33 6" xfId="26228" xr:uid="{54CDF884-6A4B-48BC-B348-11EE13794F17}"/>
    <cellStyle name="Style 25 2 33 7" xfId="28826" xr:uid="{AB8E4FE2-F28A-4E2D-B9E7-F08ECF548EA9}"/>
    <cellStyle name="Style 25 2 33 8" xfId="31469" xr:uid="{AEE5010C-BE98-4E1C-87FB-AD88793C42F1}"/>
    <cellStyle name="Style 25 2 33 9" xfId="33868" xr:uid="{1FF2524C-1F2E-4CFC-B97B-1C4F73430A56}"/>
    <cellStyle name="Style 25 2 34" xfId="12276" xr:uid="{3165D2E0-01E9-4700-A01C-2C919E4DFC53}"/>
    <cellStyle name="Style 25 2 34 10" xfId="36172" xr:uid="{B56B6C5A-0CAF-4A8D-9D7B-EA026FAABFFC}"/>
    <cellStyle name="Style 25 2 34 11" xfId="38640" xr:uid="{349E25D9-74B3-4233-A734-9F65B6F78BD5}"/>
    <cellStyle name="Style 25 2 34 12" xfId="41236" xr:uid="{AD7C11B8-FEE2-4267-9B09-90CD7746E7A1}"/>
    <cellStyle name="Style 25 2 34 2" xfId="15320" xr:uid="{A992F45D-3183-486D-8732-288399393254}"/>
    <cellStyle name="Style 25 2 34 3" xfId="18098" xr:uid="{486F3F25-0CDA-4909-8DAC-0BF94EBDAF18}"/>
    <cellStyle name="Style 25 2 34 4" xfId="20725" xr:uid="{542CE290-7054-4528-95DB-90C976D7B1CD}"/>
    <cellStyle name="Style 25 2 34 5" xfId="23581" xr:uid="{E20E3C20-B470-4FE3-8ABA-3B16677B17DE}"/>
    <cellStyle name="Style 25 2 34 6" xfId="26125" xr:uid="{9255A9B1-4BB6-4868-9505-4E96B922F361}"/>
    <cellStyle name="Style 25 2 34 7" xfId="28732" xr:uid="{83368692-ACCD-4F48-BB4F-77AFE2AC8787}"/>
    <cellStyle name="Style 25 2 34 8" xfId="31382" xr:uid="{DBDE5C0D-C6CE-4C2A-89A3-4FCB6C9387B8}"/>
    <cellStyle name="Style 25 2 34 9" xfId="33781" xr:uid="{7C5C7DB2-47C2-4967-A684-8C407C9BA2EC}"/>
    <cellStyle name="Style 25 2 35" xfId="14234" xr:uid="{CCC36487-5055-4DCE-9FCA-14FB45FB8C84}"/>
    <cellStyle name="Style 25 2 35 10" xfId="37957" xr:uid="{E6994BF5-4F23-4D39-A139-5E6534C37506}"/>
    <cellStyle name="Style 25 2 35 11" xfId="40449" xr:uid="{56023A80-EACF-4F66-AE82-13624C426B8D}"/>
    <cellStyle name="Style 25 2 35 12" xfId="43097" xr:uid="{60612C34-8188-4A60-8C9F-CFD498A84ED5}"/>
    <cellStyle name="Style 25 2 35 2" xfId="17255" xr:uid="{42E37380-0ADE-4EF9-BF15-0AC14634B420}"/>
    <cellStyle name="Style 25 2 35 3" xfId="19995" xr:uid="{A64C2D17-F023-4D07-9C42-99FABD7E0BED}"/>
    <cellStyle name="Style 25 2 35 4" xfId="22669" xr:uid="{88E5862B-E2A6-47CA-A38E-DC6417EE10DA}"/>
    <cellStyle name="Style 25 2 35 5" xfId="25492" xr:uid="{7CDB2258-0569-417D-B9B0-470CB82BC913}"/>
    <cellStyle name="Style 25 2 35 6" xfId="28060" xr:uid="{BC4CCAB9-7DB5-45A1-9D42-59CA61844221}"/>
    <cellStyle name="Style 25 2 35 7" xfId="30607" xr:uid="{0C6BF90B-319D-4205-9879-6BF44C1A538E}"/>
    <cellStyle name="Style 25 2 35 8" xfId="33121" xr:uid="{CD28A056-3B05-4963-9F8A-61D1BDE82FE5}"/>
    <cellStyle name="Style 25 2 35 9" xfId="35520" xr:uid="{0B7218CE-76F5-4FE0-B7C0-38E454EEFFF4}"/>
    <cellStyle name="Style 25 2 36" xfId="10085" xr:uid="{772F9336-9960-4368-8249-5A86EE5E3FC3}"/>
    <cellStyle name="Style 25 2 37" xfId="9797" xr:uid="{AAB7FDF7-4904-4C53-9B57-312F317A7845}"/>
    <cellStyle name="Style 25 2 38" xfId="9787" xr:uid="{F72D5DA7-705B-4FA7-80B5-3DE4B8363CD5}"/>
    <cellStyle name="Style 25 2 39" xfId="9779" xr:uid="{EE6DB091-6666-4EC2-B11F-5E95937C2A46}"/>
    <cellStyle name="Style 25 2 4" xfId="11363" xr:uid="{6B0FE8F4-FA97-4F33-8D6D-771DC56B0957}"/>
    <cellStyle name="Style 25 2 4 10" xfId="14283" xr:uid="{1AA32BA1-BDA9-4EFC-A491-9FCD1215FD98}"/>
    <cellStyle name="Style 25 2 4 11" xfId="32073" xr:uid="{F797BB0F-960D-4C68-B5F6-888A2DEE9B82}"/>
    <cellStyle name="Style 25 2 4 12" xfId="26596" xr:uid="{694A199E-DBCB-4ECA-B2A2-8442EB7CD726}"/>
    <cellStyle name="Style 25 2 4 2" xfId="14435" xr:uid="{330601DE-E941-462F-ABE7-5D47E35072FE}"/>
    <cellStyle name="Style 25 2 4 3" xfId="10531" xr:uid="{AE56AF3E-E1B6-4FD2-A4FB-6FFDAD040C52}"/>
    <cellStyle name="Style 25 2 4 4" xfId="9980" xr:uid="{E2170667-BABC-4907-AC50-0932530A7B73}"/>
    <cellStyle name="Style 25 2 4 5" xfId="10776" xr:uid="{A52C49E4-F20B-4E58-BC92-764BBB0BBD9A}"/>
    <cellStyle name="Style 25 2 4 6" xfId="10832" xr:uid="{5BA3B204-CC2E-4022-B1DF-800EA5CF50F7}"/>
    <cellStyle name="Style 25 2 4 7" xfId="10293" xr:uid="{65766FB5-9319-4687-B856-6A047E9B5973}"/>
    <cellStyle name="Style 25 2 4 8" xfId="16169" xr:uid="{FC295378-33BD-4E82-8550-379DDBE13426}"/>
    <cellStyle name="Style 25 2 4 9" xfId="18122" xr:uid="{A31A53EC-0613-4DE7-8301-AE9DA48A696E}"/>
    <cellStyle name="Style 25 2 5" xfId="11333" xr:uid="{1DC8D8FC-1C61-406B-8F0C-A644E25C22AB}"/>
    <cellStyle name="Style 25 2 5 10" xfId="11210" xr:uid="{42805DA8-EBA1-4C45-8182-0D3648E62AC3}"/>
    <cellStyle name="Style 25 2 5 11" xfId="23055" xr:uid="{99F3C5AA-23DB-461F-9A6B-B0FA3DEA12E7}"/>
    <cellStyle name="Style 25 2 5 12" xfId="26490" xr:uid="{F1356F7D-EBD3-4205-B985-299D018A5268}"/>
    <cellStyle name="Style 25 2 5 2" xfId="14405" xr:uid="{0B076C8E-F130-4900-9A80-0F10B1746E51}"/>
    <cellStyle name="Style 25 2 5 3" xfId="10502" xr:uid="{4FB2281C-6C9F-4F54-B3C2-40F854737CE8}"/>
    <cellStyle name="Style 25 2 5 4" xfId="9952" xr:uid="{CF70D601-2B9E-45DA-9CC8-545E5C12EE3E}"/>
    <cellStyle name="Style 25 2 5 5" xfId="10748" xr:uid="{6BC306B9-DC47-4788-8CF1-768A422FC729}"/>
    <cellStyle name="Style 25 2 5 6" xfId="10803" xr:uid="{3B68BBDC-4120-4746-98EE-470E4DECEE51}"/>
    <cellStyle name="Style 25 2 5 7" xfId="10268" xr:uid="{8DD1D730-4487-4924-A101-6A7BC91AB72B}"/>
    <cellStyle name="Style 25 2 5 8" xfId="15995" xr:uid="{3BEE6FA2-3156-487C-AF63-6478025697D0}"/>
    <cellStyle name="Style 25 2 5 9" xfId="17892" xr:uid="{BF2B9EAE-AB44-43AD-9520-EF3B937F4F2B}"/>
    <cellStyle name="Style 25 2 6" xfId="11371" xr:uid="{4F096E3C-264B-41E0-BE64-316C14C2CB0E}"/>
    <cellStyle name="Style 25 2 6 10" xfId="14292" xr:uid="{C3A5006B-C5A6-400A-9F8B-C5CA9F22F856}"/>
    <cellStyle name="Style 25 2 6 11" xfId="23448" xr:uid="{2FA9C953-6970-430E-8435-545311D71016}"/>
    <cellStyle name="Style 25 2 6 12" xfId="26615" xr:uid="{296B8792-3841-4F15-AB24-02E4E9ADADEC}"/>
    <cellStyle name="Style 25 2 6 2" xfId="14443" xr:uid="{3B24178B-7262-4C75-A63E-64C116225C77}"/>
    <cellStyle name="Style 25 2 6 3" xfId="10538" xr:uid="{1B91749D-E832-4CDE-9939-F6FB0BE50FC8}"/>
    <cellStyle name="Style 25 2 6 4" xfId="9988" xr:uid="{86CBE9EE-108D-4C91-9AF8-BDD6EB641077}"/>
    <cellStyle name="Style 25 2 6 5" xfId="10735" xr:uid="{3AF66D5B-1B3F-4C96-B702-26160410660F}"/>
    <cellStyle name="Style 25 2 6 6" xfId="10840" xr:uid="{7D7DEBE5-8A22-415E-B410-F96795EEDA12}"/>
    <cellStyle name="Style 25 2 6 7" xfId="10301" xr:uid="{FFC50BC2-CAD2-4A32-9C5E-0528E7A4E47A}"/>
    <cellStyle name="Style 25 2 6 8" xfId="17260" xr:uid="{2F6A98EB-07F0-4710-AC32-DE5C223A31CF}"/>
    <cellStyle name="Style 25 2 6 9" xfId="18209" xr:uid="{08C33DB3-1E94-4E36-8680-D4C3B0C19074}"/>
    <cellStyle name="Style 25 2 7" xfId="11379" xr:uid="{99EFB82E-EBBA-4567-9C13-4611017EC68D}"/>
    <cellStyle name="Style 25 2 7 10" xfId="14301" xr:uid="{4C525310-0AD0-4991-AA28-00E57258C676}"/>
    <cellStyle name="Style 25 2 7 11" xfId="23602" xr:uid="{491F1EFC-8197-45F0-9345-35F320855A9F}"/>
    <cellStyle name="Style 25 2 7 12" xfId="26630" xr:uid="{23C493C0-C736-4B22-B8A2-8AFC8A3192F0}"/>
    <cellStyle name="Style 25 2 7 2" xfId="14451" xr:uid="{74E229A6-37A5-4F95-AAF3-67CD6E251814}"/>
    <cellStyle name="Style 25 2 7 3" xfId="10546" xr:uid="{81EC4D81-7F00-4269-8BEF-AAFB887F7F0A}"/>
    <cellStyle name="Style 25 2 7 4" xfId="9996" xr:uid="{75C29A1D-1438-4555-8C83-E2BCD9B94A1B}"/>
    <cellStyle name="Style 25 2 7 5" xfId="22717" xr:uid="{2EEF9D65-DFFC-4F4E-9548-363ECF1E82CD}"/>
    <cellStyle name="Style 25 2 7 6" xfId="10847" xr:uid="{E06B44A4-C9D2-4FA1-B9C3-7818FF14EC7A}"/>
    <cellStyle name="Style 25 2 7 7" xfId="10309" xr:uid="{1CF965F8-621E-4A42-9DC1-12178EC88452}"/>
    <cellStyle name="Style 25 2 7 8" xfId="17268" xr:uid="{9B401A58-1298-47C7-8C06-B60EC4B17834}"/>
    <cellStyle name="Style 25 2 7 9" xfId="18242" xr:uid="{4515A7B6-3223-483C-9599-FD581538E75B}"/>
    <cellStyle name="Style 25 2 8" xfId="11387" xr:uid="{D66069FE-851A-4DEC-B820-83B842AAB778}"/>
    <cellStyle name="Style 25 2 8 10" xfId="14349" xr:uid="{1402E37F-A964-4528-8EE8-FA0875C7607E}"/>
    <cellStyle name="Style 25 2 8 11" xfId="23615" xr:uid="{45A331E5-0C6D-414C-B536-45FEB1961894}"/>
    <cellStyle name="Style 25 2 8 12" xfId="26642" xr:uid="{BEE9747B-B625-4BB6-B459-A1354CA9E49E}"/>
    <cellStyle name="Style 25 2 8 2" xfId="14459" xr:uid="{87CC645E-2373-4253-9CF0-F20099AE81E4}"/>
    <cellStyle name="Style 25 2 8 3" xfId="10554" xr:uid="{5D1710DA-C655-4470-A1F6-BB5D294378D0}"/>
    <cellStyle name="Style 25 2 8 4" xfId="10004" xr:uid="{E9C4F6A9-56C2-4533-A852-7EE2192F406C}"/>
    <cellStyle name="Style 25 2 8 5" xfId="22725" xr:uid="{EAC7AFE5-4B85-4A6B-8430-8E89103456DF}"/>
    <cellStyle name="Style 25 2 8 6" xfId="10855" xr:uid="{261B059E-F8E2-4FC5-9EDC-85CCDCD0C1E6}"/>
    <cellStyle name="Style 25 2 8 7" xfId="10316" xr:uid="{E4C30A32-260E-45DB-8F29-8846F146C284}"/>
    <cellStyle name="Style 25 2 8 8" xfId="17320" xr:uid="{8AEEB7E2-C2DA-4DE4-AB93-9996099D87E0}"/>
    <cellStyle name="Style 25 2 8 9" xfId="18269" xr:uid="{4172622D-9629-4C30-B39E-52530A0F8DBE}"/>
    <cellStyle name="Style 25 2 9" xfId="11341" xr:uid="{EAC84369-DC03-4C1D-B97B-6DC096842700}"/>
    <cellStyle name="Style 25 2 9 10" xfId="11218" xr:uid="{A76CE285-4491-4102-8CBA-14AABE9095E2}"/>
    <cellStyle name="Style 25 2 9 11" xfId="23339" xr:uid="{2D22E1F6-2462-4FC7-9357-E76903AE4736}"/>
    <cellStyle name="Style 25 2 9 12" xfId="26511" xr:uid="{CEA249EA-3782-4553-A09E-D64B688B363F}"/>
    <cellStyle name="Style 25 2 9 2" xfId="14413" xr:uid="{1929A431-027E-4288-B428-B5CBE5B36DEB}"/>
    <cellStyle name="Style 25 2 9 3" xfId="10510" xr:uid="{0BCCB6E4-88FD-4B6D-B685-34F51CC3325D}"/>
    <cellStyle name="Style 25 2 9 4" xfId="9961" xr:uid="{76AC6354-C0C1-411C-9823-D81F21509C1F}"/>
    <cellStyle name="Style 25 2 9 5" xfId="10756" xr:uid="{462E6A1C-CE00-4208-A41A-1320F6AB7073}"/>
    <cellStyle name="Style 25 2 9 6" xfId="10811" xr:uid="{4BDACED1-7BE9-4C17-A09E-A4DEE266840C}"/>
    <cellStyle name="Style 25 2 9 7" xfId="10275" xr:uid="{23E7D2AA-2A7E-45DC-B4F1-F2F52F42DE3B}"/>
    <cellStyle name="Style 25 2 9 8" xfId="16023" xr:uid="{0C47868B-DE10-4B7B-931E-45D3F86A71EF}"/>
    <cellStyle name="Style 25 2 9 9" xfId="17939" xr:uid="{F47517E6-18E7-4496-8758-2776A8F23911}"/>
    <cellStyle name="Style 25 20" xfId="12177" xr:uid="{D102A59A-8A82-493C-AE5C-E6B528485950}"/>
    <cellStyle name="Style 25 20 10" xfId="36075" xr:uid="{8EEF1817-35EF-4CC9-B52D-8A0013658AF1}"/>
    <cellStyle name="Style 25 20 11" xfId="38541" xr:uid="{656465B0-3BE5-4439-9A45-886D412DE401}"/>
    <cellStyle name="Style 25 20 12" xfId="41137" xr:uid="{943A2EE8-81DE-42E3-B526-39B923B86D1D}"/>
    <cellStyle name="Style 25 20 2" xfId="15221" xr:uid="{60F52F75-D3D4-4632-BF4E-D8D530514E29}"/>
    <cellStyle name="Style 25 20 3" xfId="17999" xr:uid="{BB11D2DA-6C20-4C98-99C7-F9F1BA2DF529}"/>
    <cellStyle name="Style 25 20 4" xfId="20626" xr:uid="{C49C8D8D-4CF4-4761-8284-CA1E726667E8}"/>
    <cellStyle name="Style 25 20 5" xfId="23482" xr:uid="{C479B864-D7F7-4F75-AF1E-A13422600B47}"/>
    <cellStyle name="Style 25 20 6" xfId="26026" xr:uid="{3BC72D4C-7B64-4629-9360-187700FAAD8D}"/>
    <cellStyle name="Style 25 20 7" xfId="28633" xr:uid="{1230D8D7-436C-492D-B342-7297A3711BD5}"/>
    <cellStyle name="Style 25 20 8" xfId="31285" xr:uid="{95606121-D31C-4BB4-99E3-BB257A725FE6}"/>
    <cellStyle name="Style 25 20 9" xfId="33684" xr:uid="{003DC78C-EC3C-4D9E-856A-7FC299229222}"/>
    <cellStyle name="Style 25 21" xfId="12188" xr:uid="{1FB968F6-EEE5-4E6B-A64D-35ECFC85E60F}"/>
    <cellStyle name="Style 25 21 10" xfId="36086" xr:uid="{DF24B708-0721-464D-8F94-32172B94E9C9}"/>
    <cellStyle name="Style 25 21 11" xfId="38552" xr:uid="{D51D1492-68E4-42AA-B96D-0E9B5CC9F8EF}"/>
    <cellStyle name="Style 25 21 12" xfId="41148" xr:uid="{6E11D5FE-4881-43D4-BCD1-C17834072C0E}"/>
    <cellStyle name="Style 25 21 2" xfId="15232" xr:uid="{07D41704-65C1-4757-982D-6134DDC96E0E}"/>
    <cellStyle name="Style 25 21 3" xfId="18010" xr:uid="{BC0137DC-5A2B-48EF-86FE-6866FC7E0A14}"/>
    <cellStyle name="Style 25 21 4" xfId="20637" xr:uid="{AD7FA6FC-057F-459C-989D-BFE0D67FF9E2}"/>
    <cellStyle name="Style 25 21 5" xfId="23493" xr:uid="{D38FA10C-EDAA-41A0-AFB7-A44A48DCC617}"/>
    <cellStyle name="Style 25 21 6" xfId="26037" xr:uid="{789B9944-61DD-4A81-B133-43FA56AEF2FB}"/>
    <cellStyle name="Style 25 21 7" xfId="28644" xr:uid="{D9CA3DC5-119C-4CC5-9C2E-38188FDAAD45}"/>
    <cellStyle name="Style 25 21 8" xfId="31296" xr:uid="{75E8C6B5-D950-43F0-8048-88EB782DEA21}"/>
    <cellStyle name="Style 25 21 9" xfId="33695" xr:uid="{EBEA7AE6-C0CE-41A6-A563-9416A76F5539}"/>
    <cellStyle name="Style 25 22" xfId="12348" xr:uid="{D0785B23-61E9-41BA-9AC4-E5200A4307D9}"/>
    <cellStyle name="Style 25 22 10" xfId="36228" xr:uid="{B84DA131-1196-40E7-9475-C117BD0A595B}"/>
    <cellStyle name="Style 25 22 11" xfId="38703" xr:uid="{329F9993-05BA-4D33-9E29-F2889F49B340}"/>
    <cellStyle name="Style 25 22 12" xfId="41299" xr:uid="{8D5807E8-CB38-4D38-8C38-DD97E0501E93}"/>
    <cellStyle name="Style 25 22 2" xfId="15383" xr:uid="{459C0E50-E265-480D-B5A1-57B306D21415}"/>
    <cellStyle name="Style 25 22 3" xfId="18165" xr:uid="{6C32462B-54D3-4E1C-89C2-7FF313DC6FFC}"/>
    <cellStyle name="Style 25 22 4" xfId="20797" xr:uid="{D2007728-EB76-41C5-8A95-B2073BEC2423}"/>
    <cellStyle name="Style 25 22 5" xfId="23653" xr:uid="{782AF98E-00C7-4E36-B194-5692E34A4CCA}"/>
    <cellStyle name="Style 25 22 6" xfId="26197" xr:uid="{1CFD1444-A3E2-4661-8072-9F1B59800EA1}"/>
    <cellStyle name="Style 25 22 7" xfId="28795" xr:uid="{8309409A-5826-4462-97C7-E3BA41E101BA}"/>
    <cellStyle name="Style 25 22 8" xfId="31438" xr:uid="{E1246EED-FB65-4873-B91B-E85EB7526591}"/>
    <cellStyle name="Style 25 22 9" xfId="33837" xr:uid="{A25675F8-FF4D-490E-ABAB-7000E3DE4457}"/>
    <cellStyle name="Style 25 23" xfId="12197" xr:uid="{A0ED5E6B-1C58-4681-B29F-457905F46E01}"/>
    <cellStyle name="Style 25 23 10" xfId="36095" xr:uid="{4B04800E-4897-4AE3-989B-FFF32C62F03D}"/>
    <cellStyle name="Style 25 23 11" xfId="38561" xr:uid="{01FC159A-A90A-4AB1-89C5-70F2809E0600}"/>
    <cellStyle name="Style 25 23 12" xfId="41157" xr:uid="{B7458AC8-965C-4284-8EA7-F17DF0F5C8CA}"/>
    <cellStyle name="Style 25 23 2" xfId="15241" xr:uid="{6A4954BD-DDB7-4F41-8318-D8B17BA283CB}"/>
    <cellStyle name="Style 25 23 3" xfId="18019" xr:uid="{0E5AE6A8-D42A-4909-B294-022FAA65BED7}"/>
    <cellStyle name="Style 25 23 4" xfId="20646" xr:uid="{DC6C798B-095E-435C-872C-841246E9C586}"/>
    <cellStyle name="Style 25 23 5" xfId="23502" xr:uid="{DFDC027C-8771-4B12-9495-7F8DA66788DE}"/>
    <cellStyle name="Style 25 23 6" xfId="26046" xr:uid="{C0277C30-2C4C-4F33-A1B2-9EE28C2E9C61}"/>
    <cellStyle name="Style 25 23 7" xfId="28653" xr:uid="{6ACD89D2-1BEF-441F-AAB3-685B91A91C6F}"/>
    <cellStyle name="Style 25 23 8" xfId="31305" xr:uid="{B7C976F0-E1D5-4B8B-8E1D-7A1A556AE4A8}"/>
    <cellStyle name="Style 25 23 9" xfId="33704" xr:uid="{1543108F-6C3E-4976-8601-DA38933202BB}"/>
    <cellStyle name="Style 25 24" xfId="12356" xr:uid="{10099BBF-3A3E-428C-A844-67B84EAB1E03}"/>
    <cellStyle name="Style 25 24 10" xfId="36236" xr:uid="{2D36B297-02DC-4780-8EFE-31210FD3FFF2}"/>
    <cellStyle name="Style 25 24 11" xfId="38711" xr:uid="{5EE5F7CF-22F3-43C5-8EE3-49A89040E260}"/>
    <cellStyle name="Style 25 24 12" xfId="41307" xr:uid="{60D3D3D6-26D5-43A3-9309-F987E56AA209}"/>
    <cellStyle name="Style 25 24 2" xfId="15391" xr:uid="{75937CBB-1571-4B41-990F-429BAA4311DC}"/>
    <cellStyle name="Style 25 24 3" xfId="18173" xr:uid="{A79C8746-AEA3-45AC-84C6-80F642A7CE0A}"/>
    <cellStyle name="Style 25 24 4" xfId="20805" xr:uid="{FABEDE21-164B-481E-AAC7-7AB785499072}"/>
    <cellStyle name="Style 25 24 5" xfId="23661" xr:uid="{A0940D4F-A1E2-43CF-A32E-EFACB0CEC55E}"/>
    <cellStyle name="Style 25 24 6" xfId="26205" xr:uid="{A78AC2EC-DD23-4B82-8FFE-D5C35C4E6516}"/>
    <cellStyle name="Style 25 24 7" xfId="28803" xr:uid="{8267B966-74D5-4EF0-B9B7-72F53B6118D6}"/>
    <cellStyle name="Style 25 24 8" xfId="31446" xr:uid="{1EC6B033-FE7D-4C77-ACDE-07096C9DF13D}"/>
    <cellStyle name="Style 25 24 9" xfId="33845" xr:uid="{EFF728AC-75A0-41FF-9FFA-B0CFA062DF81}"/>
    <cellStyle name="Style 25 25" xfId="12205" xr:uid="{16A743BC-C223-41CC-9529-C9696DFFC348}"/>
    <cellStyle name="Style 25 25 10" xfId="36103" xr:uid="{F50028CC-C257-404E-A918-1A42E299A24A}"/>
    <cellStyle name="Style 25 25 11" xfId="38569" xr:uid="{8CB48B7A-348F-4332-9798-1FDB4D1E0A3C}"/>
    <cellStyle name="Style 25 25 12" xfId="41165" xr:uid="{89EEB7C0-D5FF-47AF-9C08-F8B89D112967}"/>
    <cellStyle name="Style 25 25 2" xfId="15249" xr:uid="{4E240D2E-B113-49F5-8190-9CE7DEEF4FA6}"/>
    <cellStyle name="Style 25 25 3" xfId="18027" xr:uid="{1117B513-574C-4944-8052-09FFDC47AEDF}"/>
    <cellStyle name="Style 25 25 4" xfId="20654" xr:uid="{D099AA0E-8E86-4D4F-B963-D4A6F45D55A1}"/>
    <cellStyle name="Style 25 25 5" xfId="23510" xr:uid="{E4AEC142-F61B-4B8C-8024-D4E8630470EB}"/>
    <cellStyle name="Style 25 25 6" xfId="26054" xr:uid="{D11F7BEA-587F-4AAA-8FBD-EEC653207128}"/>
    <cellStyle name="Style 25 25 7" xfId="28661" xr:uid="{632A7B9A-4EF9-4937-BE83-0804019A1F47}"/>
    <cellStyle name="Style 25 25 8" xfId="31313" xr:uid="{B7191E81-F1A7-4D94-92A5-9135F6EFA8A2}"/>
    <cellStyle name="Style 25 25 9" xfId="33712" xr:uid="{E20E4833-BA66-4737-AB93-BC659E4B6583}"/>
    <cellStyle name="Style 25 26" xfId="12213" xr:uid="{F3339EF3-C62F-4929-93C8-E6AFFFA91E00}"/>
    <cellStyle name="Style 25 26 10" xfId="36111" xr:uid="{E86A678C-370D-4D11-8D30-45EF027748C8}"/>
    <cellStyle name="Style 25 26 11" xfId="38577" xr:uid="{CA83A533-DAA6-4013-985C-61DEA420E3F5}"/>
    <cellStyle name="Style 25 26 12" xfId="41173" xr:uid="{7426C0F1-9B71-4C17-BB47-D7F99F11ACC6}"/>
    <cellStyle name="Style 25 26 2" xfId="15257" xr:uid="{15529D9C-8765-4917-9A40-F4B182375351}"/>
    <cellStyle name="Style 25 26 3" xfId="18035" xr:uid="{FFAA410A-BFD8-4BB7-ACF5-02FFCDE4381B}"/>
    <cellStyle name="Style 25 26 4" xfId="20662" xr:uid="{874D09CF-63E9-4412-8940-8547679C0866}"/>
    <cellStyle name="Style 25 26 5" xfId="23518" xr:uid="{7285A54E-88CA-4077-A958-7437FB1DDC43}"/>
    <cellStyle name="Style 25 26 6" xfId="26062" xr:uid="{9C86852D-B17E-4C83-B874-643FB6FAD2B8}"/>
    <cellStyle name="Style 25 26 7" xfId="28669" xr:uid="{631340A6-4CE8-4925-881E-D9A6360364B8}"/>
    <cellStyle name="Style 25 26 8" xfId="31321" xr:uid="{D9CCCB21-5150-429B-B2AA-D41796DC131E}"/>
    <cellStyle name="Style 25 26 9" xfId="33720" xr:uid="{09932A7F-5CAF-4BD2-8E92-33331C82AFE7}"/>
    <cellStyle name="Style 25 27" xfId="12364" xr:uid="{66EDE351-4EA9-41B6-B741-FAADA9F8F327}"/>
    <cellStyle name="Style 25 27 10" xfId="36244" xr:uid="{03F32DCF-AFA1-4D89-8F1A-0F8B1D633B2F}"/>
    <cellStyle name="Style 25 27 11" xfId="38719" xr:uid="{1A0A07C1-A2B9-4E98-A886-2BC9B491F8E0}"/>
    <cellStyle name="Style 25 27 12" xfId="41315" xr:uid="{33D21836-3DB3-49B0-A8EF-4102766DF0A4}"/>
    <cellStyle name="Style 25 27 2" xfId="15399" xr:uid="{55FB1387-1982-45A9-BBDB-08958AF156CA}"/>
    <cellStyle name="Style 25 27 3" xfId="18181" xr:uid="{3D9CAE7B-4888-41BD-BDC2-8BA49AF7F659}"/>
    <cellStyle name="Style 25 27 4" xfId="20813" xr:uid="{B8743CDB-6542-438D-B398-D2D1BD595D52}"/>
    <cellStyle name="Style 25 27 5" xfId="23669" xr:uid="{496458FE-97BB-439F-88D7-7ADB9A58F591}"/>
    <cellStyle name="Style 25 27 6" xfId="26213" xr:uid="{F91B747F-9753-4B99-9B71-153F9B630189}"/>
    <cellStyle name="Style 25 27 7" xfId="28811" xr:uid="{A3FBC608-FE28-4ED7-A1E9-02D52D2B6005}"/>
    <cellStyle name="Style 25 27 8" xfId="31454" xr:uid="{DA038795-B259-49F0-9222-BFC8A29310DA}"/>
    <cellStyle name="Style 25 27 9" xfId="33853" xr:uid="{77F304FC-8482-4277-8F13-9E702A194174}"/>
    <cellStyle name="Style 25 28" xfId="12221" xr:uid="{82D58CBE-11FF-4B1B-BB65-FA58E998DDD9}"/>
    <cellStyle name="Style 25 28 10" xfId="36119" xr:uid="{CA000771-A0D7-459D-A54D-8BF24E9DB267}"/>
    <cellStyle name="Style 25 28 11" xfId="38585" xr:uid="{3E17950B-D0AE-48BC-A061-9DF893EEF115}"/>
    <cellStyle name="Style 25 28 12" xfId="41181" xr:uid="{7EAD9565-A591-4D39-BBF6-BEFD0F930B57}"/>
    <cellStyle name="Style 25 28 2" xfId="15265" xr:uid="{84E8FED0-4A5C-4A1D-8FC3-3ECFAC4D6D15}"/>
    <cellStyle name="Style 25 28 3" xfId="18043" xr:uid="{E3C647AC-B064-4670-AA9D-664280062F58}"/>
    <cellStyle name="Style 25 28 4" xfId="20670" xr:uid="{A6284893-A261-4350-B9C8-ED368C93C2EE}"/>
    <cellStyle name="Style 25 28 5" xfId="23526" xr:uid="{D6D6A0EC-7ABC-43EA-A54E-F60DAD87A526}"/>
    <cellStyle name="Style 25 28 6" xfId="26070" xr:uid="{B9045215-1B66-4818-AAA5-16E8DBB69E0C}"/>
    <cellStyle name="Style 25 28 7" xfId="28677" xr:uid="{341BEC43-3D0C-401B-A8F4-BA32B0460F29}"/>
    <cellStyle name="Style 25 28 8" xfId="31329" xr:uid="{8D59644D-9EDE-4E06-85CB-9BDF21B83DF9}"/>
    <cellStyle name="Style 25 28 9" xfId="33728" xr:uid="{F063E3B6-D817-49EB-BED4-DC7213C7D7A1}"/>
    <cellStyle name="Style 25 29" xfId="12229" xr:uid="{69D599FE-1648-4C9D-82D6-83ADB37D274E}"/>
    <cellStyle name="Style 25 29 10" xfId="36127" xr:uid="{94E77ACC-F9A1-4B52-B972-A41E726D3420}"/>
    <cellStyle name="Style 25 29 11" xfId="38593" xr:uid="{EE8F080C-2A0A-49E9-AC83-D35CC6A932D2}"/>
    <cellStyle name="Style 25 29 12" xfId="41189" xr:uid="{426BF5CB-7B45-4708-A702-A207D7D28963}"/>
    <cellStyle name="Style 25 29 2" xfId="15273" xr:uid="{148FA0DA-79C1-4B6B-BCA2-0F242BECE8FD}"/>
    <cellStyle name="Style 25 29 3" xfId="18051" xr:uid="{A205C5AF-3702-4CF0-BE41-59B4BED0A0E6}"/>
    <cellStyle name="Style 25 29 4" xfId="20678" xr:uid="{96C0134D-9028-4691-B505-9B8BCA97313D}"/>
    <cellStyle name="Style 25 29 5" xfId="23534" xr:uid="{3AE82849-D4A8-4B28-8CDA-859B981C2E16}"/>
    <cellStyle name="Style 25 29 6" xfId="26078" xr:uid="{725393E2-419C-40EC-9FFC-A96DA844561D}"/>
    <cellStyle name="Style 25 29 7" xfId="28685" xr:uid="{23401BF8-CA06-49AF-949B-6643DFCA8A29}"/>
    <cellStyle name="Style 25 29 8" xfId="31337" xr:uid="{A931B41F-2EB1-429A-9C56-C35F317CAAE8}"/>
    <cellStyle name="Style 25 29 9" xfId="33736" xr:uid="{22D238AD-9E30-4E03-BCCC-C5EE68BBAD17}"/>
    <cellStyle name="Style 25 3" xfId="4943" xr:uid="{00000000-0005-0000-0000-000075250000}"/>
    <cellStyle name="Style 25 30" xfId="12238" xr:uid="{446E940A-9B60-4E63-970F-AAFCBBA42C1C}"/>
    <cellStyle name="Style 25 30 10" xfId="36136" xr:uid="{8C5EC2CA-79F8-45B1-A93D-F71153491195}"/>
    <cellStyle name="Style 25 30 11" xfId="38602" xr:uid="{717DA9D6-740C-4E9B-B311-08C8C45667A3}"/>
    <cellStyle name="Style 25 30 12" xfId="41198" xr:uid="{2998B562-1EBE-4AB7-8E61-A6A5B761A9A6}"/>
    <cellStyle name="Style 25 30 2" xfId="15282" xr:uid="{183D008B-315E-4EB0-A873-159D253532FB}"/>
    <cellStyle name="Style 25 30 3" xfId="18060" xr:uid="{BAA13220-7BBD-455F-B730-FD7013E97239}"/>
    <cellStyle name="Style 25 30 4" xfId="20687" xr:uid="{6BA09E0E-822D-46A4-8729-FC907F99603D}"/>
    <cellStyle name="Style 25 30 5" xfId="23543" xr:uid="{F6AAEF5B-A192-47B7-B0AB-87579592ABF8}"/>
    <cellStyle name="Style 25 30 6" xfId="26087" xr:uid="{E8AC7E70-AC41-4EFE-9A1C-618984B3908F}"/>
    <cellStyle name="Style 25 30 7" xfId="28694" xr:uid="{D34FF26C-CA65-4865-A5AC-8F4BE0FF0FAF}"/>
    <cellStyle name="Style 25 30 8" xfId="31346" xr:uid="{8213CB9D-F2FB-4860-AFB1-4A141CC7F614}"/>
    <cellStyle name="Style 25 30 9" xfId="33745" xr:uid="{00F0E3AD-7EAE-433F-B43F-1327BE071F36}"/>
    <cellStyle name="Style 25 31" xfId="12372" xr:uid="{8C47CA9E-2787-4E64-9F94-CC2000A25818}"/>
    <cellStyle name="Style 25 31 10" xfId="36252" xr:uid="{A261F431-C42A-4279-B648-6EB45A0A42C1}"/>
    <cellStyle name="Style 25 31 11" xfId="38727" xr:uid="{72503D55-2EBB-46BA-B1D2-36A7CE08629D}"/>
    <cellStyle name="Style 25 31 12" xfId="41323" xr:uid="{D1A5B00A-0E50-4E83-BFCE-775975BF8E6F}"/>
    <cellStyle name="Style 25 31 2" xfId="15407" xr:uid="{57E09BFE-1A33-4385-9822-FCB5C36D1E8D}"/>
    <cellStyle name="Style 25 31 3" xfId="18189" xr:uid="{FDE2BDE3-5058-4CF9-8766-39CD99211F6A}"/>
    <cellStyle name="Style 25 31 4" xfId="20821" xr:uid="{E73D94C7-2765-49EE-9BE5-6248D90D07DB}"/>
    <cellStyle name="Style 25 31 5" xfId="23677" xr:uid="{1623EDDB-1A43-4FF7-9C32-C56E91DC86E7}"/>
    <cellStyle name="Style 25 31 6" xfId="26221" xr:uid="{B43D745D-EC1E-48DA-BC1D-BAED2655F021}"/>
    <cellStyle name="Style 25 31 7" xfId="28819" xr:uid="{A980E0F7-0538-4BCE-BFC8-617612E68405}"/>
    <cellStyle name="Style 25 31 8" xfId="31462" xr:uid="{1614A74C-46CB-4E21-973D-4BA35519EEBA}"/>
    <cellStyle name="Style 25 31 9" xfId="33861" xr:uid="{D9E83166-5A60-46F3-AA52-1E7248A9C43E}"/>
    <cellStyle name="Style 25 32" xfId="12249" xr:uid="{285B01AE-E536-4EA6-9B5C-BB3870ACDC40}"/>
    <cellStyle name="Style 25 32 10" xfId="36146" xr:uid="{0408CCF4-8F84-4672-8B64-6DA45D6035F5}"/>
    <cellStyle name="Style 25 32 11" xfId="38613" xr:uid="{4B9873FE-C7BB-4314-9147-CB02CDAC5F99}"/>
    <cellStyle name="Style 25 32 12" xfId="41209" xr:uid="{367AD9F0-B711-45CA-AEC4-0801A800668A}"/>
    <cellStyle name="Style 25 32 2" xfId="15293" xr:uid="{84E44317-D565-42E8-B81A-95BCD6D373D3}"/>
    <cellStyle name="Style 25 32 3" xfId="18071" xr:uid="{6298539E-6D37-4545-ABAF-BF8620E9B3A8}"/>
    <cellStyle name="Style 25 32 4" xfId="20698" xr:uid="{202BB759-F6AF-4606-9ADB-D6D0B1FF098A}"/>
    <cellStyle name="Style 25 32 5" xfId="23554" xr:uid="{5A383D7C-B276-4C3E-A8EE-47B3BA9F3C95}"/>
    <cellStyle name="Style 25 32 6" xfId="26098" xr:uid="{B17894C1-0216-4A16-B700-45FA2C979CD7}"/>
    <cellStyle name="Style 25 32 7" xfId="28705" xr:uid="{9649F042-424A-42C9-82AA-0F2FB1B74E1C}"/>
    <cellStyle name="Style 25 32 8" xfId="31356" xr:uid="{F63C730D-3E47-4194-86DA-F570E6BC3EE0}"/>
    <cellStyle name="Style 25 32 9" xfId="33755" xr:uid="{B063E79E-AC58-47C6-86CD-0626BF6A3327}"/>
    <cellStyle name="Style 25 33" xfId="12258" xr:uid="{D7474F8A-F292-4497-BD2B-25B26E2A7DD4}"/>
    <cellStyle name="Style 25 33 10" xfId="36154" xr:uid="{E34A7E97-6C5A-4F31-A005-A4A390462599}"/>
    <cellStyle name="Style 25 33 11" xfId="38622" xr:uid="{3F8BD2E8-A42F-425A-8014-008CC812A3FF}"/>
    <cellStyle name="Style 25 33 12" xfId="41218" xr:uid="{DD655071-354E-482F-B8F7-F33E811CA18F}"/>
    <cellStyle name="Style 25 33 2" xfId="15302" xr:uid="{1A026EA5-16F3-4B76-A958-1575EA3A5FD1}"/>
    <cellStyle name="Style 25 33 3" xfId="18080" xr:uid="{09156800-C41B-4013-97F0-698F580686A0}"/>
    <cellStyle name="Style 25 33 4" xfId="20707" xr:uid="{B56A8E64-0498-4C15-A032-B8A71728F037}"/>
    <cellStyle name="Style 25 33 5" xfId="23563" xr:uid="{F6ECFA90-79FC-4DE5-BB33-02C3E5D5EEFE}"/>
    <cellStyle name="Style 25 33 6" xfId="26107" xr:uid="{C1F3CCFD-C78B-4AFC-9D25-8AF451143364}"/>
    <cellStyle name="Style 25 33 7" xfId="28714" xr:uid="{B7B2728B-04BE-467F-B52B-9E70EC727737}"/>
    <cellStyle name="Style 25 33 8" xfId="31364" xr:uid="{C621A0E4-6B05-4F1E-94E8-3BD727ECC66F}"/>
    <cellStyle name="Style 25 33 9" xfId="33763" xr:uid="{18A6C6D6-69BC-427E-ACA2-9EAF0D299005}"/>
    <cellStyle name="Style 25 34" xfId="12268" xr:uid="{F8D8EF0E-E21B-4643-A90F-50D2E62D8BA8}"/>
    <cellStyle name="Style 25 34 10" xfId="36164" xr:uid="{28381720-0ABA-4C41-8594-4985D156F813}"/>
    <cellStyle name="Style 25 34 11" xfId="38632" xr:uid="{9F4497FC-DCBF-4F40-8E91-1827BED4A44A}"/>
    <cellStyle name="Style 25 34 12" xfId="41228" xr:uid="{ECFC6709-E29F-43CD-AC20-8A30CFCABF58}"/>
    <cellStyle name="Style 25 34 2" xfId="15312" xr:uid="{DB4BAC53-1475-4E8A-8E4C-3CAA6504B6C2}"/>
    <cellStyle name="Style 25 34 3" xfId="18090" xr:uid="{BD4E7536-D141-4A75-911E-359F2106A3FD}"/>
    <cellStyle name="Style 25 34 4" xfId="20717" xr:uid="{C9CFCA90-F26D-4325-BA74-8D98A158735A}"/>
    <cellStyle name="Style 25 34 5" xfId="23573" xr:uid="{5BF30D4D-F64C-4AE2-95A5-01B689CA1797}"/>
    <cellStyle name="Style 25 34 6" xfId="26117" xr:uid="{F7787590-66B2-4295-AAD8-E5EBC26B32A9}"/>
    <cellStyle name="Style 25 34 7" xfId="28724" xr:uid="{FC887151-C8B4-4F70-9FC6-C2BF985E2255}"/>
    <cellStyle name="Style 25 34 8" xfId="31374" xr:uid="{E6143DF1-3260-4D22-BB1F-DF7174B248C7}"/>
    <cellStyle name="Style 25 34 9" xfId="33773" xr:uid="{2C2C7EAB-FEB9-4EE3-88A8-10B1A8F83562}"/>
    <cellStyle name="Style 25 35" xfId="12380" xr:uid="{3C0A23E9-E158-44E0-ABAB-37E7E970D188}"/>
    <cellStyle name="Style 25 35 10" xfId="36260" xr:uid="{7EBF77DB-5AED-46A8-896A-14B6B78B0316}"/>
    <cellStyle name="Style 25 35 11" xfId="38735" xr:uid="{577A6C03-D1DC-4A82-9DD7-B81BC234363B}"/>
    <cellStyle name="Style 25 35 12" xfId="41331" xr:uid="{C389D529-3F56-4215-AFF9-DD74FC70E262}"/>
    <cellStyle name="Style 25 35 2" xfId="15415" xr:uid="{9B09DEB5-0515-4867-AFEA-AA68764DDE29}"/>
    <cellStyle name="Style 25 35 3" xfId="18197" xr:uid="{38E5324F-5ED8-40DA-94AC-AC5F01E5A7EE}"/>
    <cellStyle name="Style 25 35 4" xfId="20829" xr:uid="{901D1389-5B73-45B7-B883-D3AEF0576A1B}"/>
    <cellStyle name="Style 25 35 5" xfId="23685" xr:uid="{4F7D88D6-32F6-4477-A987-758796CD8914}"/>
    <cellStyle name="Style 25 35 6" xfId="26229" xr:uid="{94BE6683-8082-49AA-A74B-B114233209C9}"/>
    <cellStyle name="Style 25 35 7" xfId="28827" xr:uid="{28794700-EEED-4E4C-A37A-64FFA0BCBED4}"/>
    <cellStyle name="Style 25 35 8" xfId="31470" xr:uid="{8854197C-7488-483D-878C-D3871F00E0C9}"/>
    <cellStyle name="Style 25 35 9" xfId="33869" xr:uid="{B1FAD13C-6342-4FD5-9A6F-E82FF0977050}"/>
    <cellStyle name="Style 25 36" xfId="12277" xr:uid="{6FDFB264-9614-4AFD-A0DB-7AA984B478EC}"/>
    <cellStyle name="Style 25 36 10" xfId="36173" xr:uid="{1DD5CFDD-35BF-4535-919A-4AEB734618A7}"/>
    <cellStyle name="Style 25 36 11" xfId="38641" xr:uid="{6BA577B6-AAAB-46B9-B00B-BA497A2200D7}"/>
    <cellStyle name="Style 25 36 12" xfId="41237" xr:uid="{05665837-CE48-4095-9213-8E659BEC6780}"/>
    <cellStyle name="Style 25 36 2" xfId="15321" xr:uid="{E07C17F4-3B89-49F0-B458-D8F0C63CD5BE}"/>
    <cellStyle name="Style 25 36 3" xfId="18099" xr:uid="{FC8C35FA-D6FA-49D7-96F2-1BAF3E008F32}"/>
    <cellStyle name="Style 25 36 4" xfId="20726" xr:uid="{1028B482-6EB9-466B-950A-EE3F67898E2C}"/>
    <cellStyle name="Style 25 36 5" xfId="23582" xr:uid="{72F7C70D-3CBD-4B88-AD0D-136FC76D2F67}"/>
    <cellStyle name="Style 25 36 6" xfId="26126" xr:uid="{200A36F0-3B24-4F99-A71E-AC9B134AD462}"/>
    <cellStyle name="Style 25 36 7" xfId="28733" xr:uid="{D9170069-5EB1-4EE4-8E93-B1E6B4B4A8CF}"/>
    <cellStyle name="Style 25 36 8" xfId="31383" xr:uid="{297815F6-F6B8-4B94-A13D-3A522DD9FF89}"/>
    <cellStyle name="Style 25 36 9" xfId="33782" xr:uid="{F86F2394-4FFB-495A-9E4C-80C8FD270874}"/>
    <cellStyle name="Style 25 37" xfId="14233" xr:uid="{91C5C75F-0120-4A9F-9238-367BA59A1E1C}"/>
    <cellStyle name="Style 25 37 10" xfId="37956" xr:uid="{BDB9ED26-35AC-4424-832C-6A5E7A5EE932}"/>
    <cellStyle name="Style 25 37 11" xfId="40448" xr:uid="{D740291B-818B-4640-9886-F1B46A461B17}"/>
    <cellStyle name="Style 25 37 12" xfId="43096" xr:uid="{5C88D74B-619C-4A32-9194-2852A3828421}"/>
    <cellStyle name="Style 25 37 2" xfId="17254" xr:uid="{A30E9CCC-8D83-4B09-9848-8FB431C5867D}"/>
    <cellStyle name="Style 25 37 3" xfId="19994" xr:uid="{E07BE791-F3B7-4FE6-9B44-6264560BE010}"/>
    <cellStyle name="Style 25 37 4" xfId="22668" xr:uid="{C88EA6F9-A1EA-46A0-8DC7-2F76DF45E631}"/>
    <cellStyle name="Style 25 37 5" xfId="25491" xr:uid="{3F2D637B-BD86-4A04-8766-D7D1425C6BB5}"/>
    <cellStyle name="Style 25 37 6" xfId="28059" xr:uid="{156C71D6-9273-45A4-BEC7-ADADF5986961}"/>
    <cellStyle name="Style 25 37 7" xfId="30606" xr:uid="{58721703-FFC2-4169-AC5C-B16656532DDA}"/>
    <cellStyle name="Style 25 37 8" xfId="33120" xr:uid="{D176045F-7760-496B-B2C4-CC36A7FB1B77}"/>
    <cellStyle name="Style 25 37 9" xfId="35519" xr:uid="{B30135C1-C208-43A5-AF9D-194A4555EE9C}"/>
    <cellStyle name="Style 25 38" xfId="10084" xr:uid="{3F882951-D0EC-4ED1-8165-F20FB049056D}"/>
    <cellStyle name="Style 25 39" xfId="9798" xr:uid="{FF15CD09-AE83-442A-AD6F-DBAB6B827C6E}"/>
    <cellStyle name="Style 25 4" xfId="11261" xr:uid="{7D198C9E-6DD7-43C3-A67C-895CB63FCBC8}"/>
    <cellStyle name="Style 25 4 2" xfId="14333" xr:uid="{E194894B-708A-434F-928D-CBBB131F1012}"/>
    <cellStyle name="Style 25 4 3" xfId="10432" xr:uid="{072AA19D-AF93-4C9B-ADF0-EF6F03345396}"/>
    <cellStyle name="Style 25 4 4" xfId="9885" xr:uid="{AEA8DE51-0E2A-4586-B0A6-FBD6AB82CF1E}"/>
    <cellStyle name="Style 25 4 5" xfId="10404" xr:uid="{333D2567-545D-4525-A2D9-3659348ED0D4}"/>
    <cellStyle name="Style 25 4 6" xfId="15656" xr:uid="{DA966487-1BB8-4497-8FA9-B4216043AB3B}"/>
    <cellStyle name="Style 25 4 7" xfId="10969" xr:uid="{BBF1F863-6A49-4786-A1D0-2DE02D3D032F}"/>
    <cellStyle name="Style 25 4 8" xfId="26146" xr:uid="{64F4DCDF-1D7E-4925-AF1B-128D4587E689}"/>
    <cellStyle name="Style 25 40" xfId="9788" xr:uid="{8B68F156-D9D1-4189-9506-95C480C05B6A}"/>
    <cellStyle name="Style 25 41" xfId="9780" xr:uid="{AF512E5D-5C9C-41A5-AF7B-0B1C2C819F00}"/>
    <cellStyle name="Style 25 5" xfId="11326" xr:uid="{671B42E2-FF8F-42FB-AF7D-5AC59812D5EA}"/>
    <cellStyle name="Style 25 5 2" xfId="14398" xr:uid="{44B48A0A-95B2-4FAD-B84D-426034AA490A}"/>
    <cellStyle name="Style 25 5 3" xfId="10495" xr:uid="{A5EED8D5-E951-4DB4-9D52-213DE8236AD3}"/>
    <cellStyle name="Style 25 5 4" xfId="9944" xr:uid="{2547D784-AAD0-4DC8-9F2F-1D80DC1CE0C6}"/>
    <cellStyle name="Style 25 5 5" xfId="10796" xr:uid="{C2292499-85D5-4C19-B106-00C616BFB648}"/>
    <cellStyle name="Style 25 5 6" xfId="15962" xr:uid="{7EF17A97-CAFC-49CD-A186-B07A4DEB92AE}"/>
    <cellStyle name="Style 25 5 7" xfId="17855" xr:uid="{83EB7796-8CE2-496C-98C8-0D68DEBFC36B}"/>
    <cellStyle name="Style 25 5 8" xfId="26470" xr:uid="{DF928114-7D84-4046-B3E6-0A3206F536BC}"/>
    <cellStyle name="Style 25 6" xfId="11364" xr:uid="{4EB41C00-6D36-441D-B42A-B829330AAED9}"/>
    <cellStyle name="Style 25 6 10" xfId="14284" xr:uid="{B37C1FCD-0AB6-4F15-8A01-F12D521CA3FA}"/>
    <cellStyle name="Style 25 6 11" xfId="23436" xr:uid="{81A4BC48-3AFF-4AA4-BD95-2C4FAB0E32D5}"/>
    <cellStyle name="Style 25 6 12" xfId="26597" xr:uid="{B9A21D94-8B35-4FB0-AB61-9F2DA8E11F84}"/>
    <cellStyle name="Style 25 6 2" xfId="14436" xr:uid="{B30CC84C-8E04-4E9A-A2A2-79EBADBE218F}"/>
    <cellStyle name="Style 25 6 3" xfId="11207" xr:uid="{287BC2FE-0CBD-429F-A834-9700B3B8A4EF}"/>
    <cellStyle name="Style 25 6 4" xfId="9981" xr:uid="{0C76BE2D-59B5-4FC6-8E90-C74A99B58B84}"/>
    <cellStyle name="Style 25 6 5" xfId="10777" xr:uid="{6130C132-1A0A-42F1-B93B-393388C33521}"/>
    <cellStyle name="Style 25 6 6" xfId="10833" xr:uid="{3F81DA6F-091C-417B-992D-19739247F81F}"/>
    <cellStyle name="Style 25 6 7" xfId="10294" xr:uid="{0FDB05D0-ADB3-4F5A-B733-48679DCC7275}"/>
    <cellStyle name="Style 25 6 8" xfId="16171" xr:uid="{8E38815E-9105-47A4-8F9B-F36A371A04A9}"/>
    <cellStyle name="Style 25 6 9" xfId="18124" xr:uid="{35E2E1D2-D06A-46A6-A0D0-3039A72E95C6}"/>
    <cellStyle name="Style 25 7" xfId="11334" xr:uid="{DA54FE1B-BC2E-4386-A4A4-3D71150ED25D}"/>
    <cellStyle name="Style 25 7 10" xfId="11211" xr:uid="{B81555FB-573A-4902-9071-9257F7ECF832}"/>
    <cellStyle name="Style 25 7 11" xfId="23076" xr:uid="{F833F1AF-CB93-410B-9A91-97BE07E4627D}"/>
    <cellStyle name="Style 25 7 12" xfId="26494" xr:uid="{03E77717-425F-4590-AE77-0FC79C7756E0}"/>
    <cellStyle name="Style 25 7 2" xfId="14406" xr:uid="{15C69EE2-C690-411B-8980-100756777143}"/>
    <cellStyle name="Style 25 7 3" xfId="10503" xr:uid="{7E594A3C-350F-4754-96D8-67E0547D1790}"/>
    <cellStyle name="Style 25 7 4" xfId="9953" xr:uid="{33FC24E9-B29D-43E1-86BE-8A0B56EC4CBC}"/>
    <cellStyle name="Style 25 7 5" xfId="10749" xr:uid="{8D1BDE09-6121-4E07-8CDE-A96DFFA911B8}"/>
    <cellStyle name="Style 25 7 6" xfId="10804" xr:uid="{79B1ACCC-D6BF-45BA-B547-155D57763E0E}"/>
    <cellStyle name="Style 25 7 7" xfId="10269" xr:uid="{7BD8C6CF-B399-49AD-9676-3BE965660875}"/>
    <cellStyle name="Style 25 7 8" xfId="15998" xr:uid="{A37A7365-24D8-4030-8787-358B2AC62BB0}"/>
    <cellStyle name="Style 25 7 9" xfId="17893" xr:uid="{F9BA3C77-74DB-4969-8346-36F2D4202F53}"/>
    <cellStyle name="Style 25 8" xfId="11372" xr:uid="{6C3F0310-FA32-4419-8B4B-E86F27358EE5}"/>
    <cellStyle name="Style 25 8 10" xfId="14293" xr:uid="{9C7F1588-2BD6-4A98-83F8-B2EA1F2A7BDF}"/>
    <cellStyle name="Style 25 8 11" xfId="23449" xr:uid="{8D218C55-60F9-48A6-BA56-962FAE4F2466}"/>
    <cellStyle name="Style 25 8 12" xfId="26617" xr:uid="{CA23C4D3-AFE1-4DF1-9AEE-445201344F9B}"/>
    <cellStyle name="Style 25 8 2" xfId="14444" xr:uid="{0C28F302-9100-41C1-9D85-BCAD2479E68E}"/>
    <cellStyle name="Style 25 8 3" xfId="10539" xr:uid="{9179BADA-7A3C-4147-BC2D-03B10C097627}"/>
    <cellStyle name="Style 25 8 4" xfId="9989" xr:uid="{0DA20534-1CBE-47E4-9F31-F8E05B13D104}"/>
    <cellStyle name="Style 25 8 5" xfId="10736" xr:uid="{BE20B582-E730-4CDF-BDDE-CE55B25DF8EA}"/>
    <cellStyle name="Style 25 8 6" xfId="10841" xr:uid="{30C848EF-61DC-4C41-98BA-DAACD85E7E61}"/>
    <cellStyle name="Style 25 8 7" xfId="10302" xr:uid="{56665247-2F31-4ABA-AC0C-D129278C30CE}"/>
    <cellStyle name="Style 25 8 8" xfId="17261" xr:uid="{D6B72DEC-C87F-4F94-BED1-910347E044A8}"/>
    <cellStyle name="Style 25 8 9" xfId="18215" xr:uid="{09599626-502F-44BE-9A3B-22B81E379000}"/>
    <cellStyle name="Style 25 9" xfId="11380" xr:uid="{A6EAA08F-E0D9-49AF-A394-C852D3405B87}"/>
    <cellStyle name="Style 25 9 10" xfId="14302" xr:uid="{6F3C1433-5386-400C-9F79-0B24130A2520}"/>
    <cellStyle name="Style 25 9 11" xfId="23605" xr:uid="{6B23F3E1-BD59-4DEC-B0C4-782C7B52527F}"/>
    <cellStyle name="Style 25 9 12" xfId="26631" xr:uid="{A7DA0D15-0B24-4202-910F-FED7CA2908B1}"/>
    <cellStyle name="Style 25 9 2" xfId="14452" xr:uid="{2164FEBB-7705-4169-BE21-31D8BDAD663E}"/>
    <cellStyle name="Style 25 9 3" xfId="10547" xr:uid="{3E8E21EC-993B-4222-AEEC-4C36637AD0BE}"/>
    <cellStyle name="Style 25 9 4" xfId="9997" xr:uid="{A3FA0BC8-7B1E-454D-AB04-CBD3226BAEDE}"/>
    <cellStyle name="Style 25 9 5" xfId="22718" xr:uid="{2A8F62BC-833C-4678-815C-4DF00553F1B7}"/>
    <cellStyle name="Style 25 9 6" xfId="10848" xr:uid="{102C7B34-10BC-430C-B25F-103B84F0D83B}"/>
    <cellStyle name="Style 25 9 7" xfId="21587" xr:uid="{CD85C527-1C8F-4F55-B8A7-7F7FD5B28F93}"/>
    <cellStyle name="Style 25 9 8" xfId="25479" xr:uid="{E025A2FB-5E9D-40D3-A8BD-67C38FC9530D}"/>
    <cellStyle name="Style 25 9 9" xfId="18252" xr:uid="{9B600D87-9ADE-4445-B121-7CC8E6017F65}"/>
    <cellStyle name="Style 26" xfId="4944" xr:uid="{00000000-0005-0000-0000-000076250000}"/>
    <cellStyle name="Style 26 10" xfId="11377" xr:uid="{76DE31D2-80CC-4F37-A9D3-D7C4D1E4C709}"/>
    <cellStyle name="Style 26 10 10" xfId="14299" xr:uid="{9D2B09F8-E164-4985-B93D-D973C8D8A800}"/>
    <cellStyle name="Style 26 10 11" xfId="23594" xr:uid="{34B3A15C-0DB3-476F-AE26-03EBCF9241AB}"/>
    <cellStyle name="Style 26 10 12" xfId="26622" xr:uid="{B5C3DB15-2BAA-4A6C-A458-A84C2A595846}"/>
    <cellStyle name="Style 26 10 2" xfId="14449" xr:uid="{0091082F-B0E6-48FC-B7B6-8F87DE23E4E5}"/>
    <cellStyle name="Style 26 10 3" xfId="10544" xr:uid="{01B1B314-9A77-4F0B-8B3C-4FA2E9CC9D78}"/>
    <cellStyle name="Style 26 10 4" xfId="9994" xr:uid="{FB7D16D6-7B6D-40D4-B1FD-2595CCFCCF47}"/>
    <cellStyle name="Style 26 10 5" xfId="22715" xr:uid="{6C677009-5833-4530-B6DB-09EFC1ACFB71}"/>
    <cellStyle name="Style 26 10 6" xfId="10845" xr:uid="{72A86480-9DDE-46E5-88E2-83528CC92011}"/>
    <cellStyle name="Style 26 10 7" xfId="10307" xr:uid="{2D62982D-840D-47AD-B3FF-6CDE1ED155C8}"/>
    <cellStyle name="Style 26 10 8" xfId="17266" xr:uid="{F5519786-1A78-4B88-A83A-76700D28D9E2}"/>
    <cellStyle name="Style 26 10 9" xfId="18224" xr:uid="{722B95E3-7E64-4E63-8516-B12428DA9EEE}"/>
    <cellStyle name="Style 26 11" xfId="11386" xr:uid="{CEE913B1-1967-4703-8811-0BB4C35F3A51}"/>
    <cellStyle name="Style 26 11 10" xfId="14308" xr:uid="{D7BFB330-923D-43A8-AE68-CF41A92200CD}"/>
    <cellStyle name="Style 26 11 11" xfId="23614" xr:uid="{1061E4DC-C209-4682-AC9B-38FE0D03AA38}"/>
    <cellStyle name="Style 26 11 12" xfId="26640" xr:uid="{7AF51FF5-2BB2-4775-A967-6592B0783395}"/>
    <cellStyle name="Style 26 11 2" xfId="14458" xr:uid="{D366B682-202A-4277-8C70-BCD855185A54}"/>
    <cellStyle name="Style 26 11 3" xfId="10553" xr:uid="{5E71EE03-DFF2-4749-9743-86A4D16F98FE}"/>
    <cellStyle name="Style 26 11 4" xfId="10003" xr:uid="{6EE5DD1D-3C02-49F6-BD94-2C5ADA9B3462}"/>
    <cellStyle name="Style 26 11 5" xfId="22724" xr:uid="{592828E2-9C78-47B5-9D67-CF68F28ED3AC}"/>
    <cellStyle name="Style 26 11 6" xfId="10854" xr:uid="{72E542D2-7479-4E71-A3BD-06FD3D9E4197}"/>
    <cellStyle name="Style 26 11 7" xfId="10315" xr:uid="{17768B2F-E8E3-404A-9B40-95FF1870C395}"/>
    <cellStyle name="Style 26 11 8" xfId="17313" xr:uid="{099F2209-6556-46A8-921C-379B63FB98D1}"/>
    <cellStyle name="Style 26 11 9" xfId="18268" xr:uid="{CDF47673-04EF-4BEB-BFDC-CB92314DD81D}"/>
    <cellStyle name="Style 26 12" xfId="11340" xr:uid="{AB63B647-C4EC-4CC3-9A92-AE10765D53A3}"/>
    <cellStyle name="Style 26 12 10" xfId="11217" xr:uid="{339B64E7-6038-4DC9-986E-142EBE2BCBF4}"/>
    <cellStyle name="Style 26 12 11" xfId="23338" xr:uid="{2533F905-A412-4F8D-9DC6-04FFF652546F}"/>
    <cellStyle name="Style 26 12 12" xfId="26508" xr:uid="{92C4D210-637B-4536-A997-8039C3405841}"/>
    <cellStyle name="Style 26 12 2" xfId="14412" xr:uid="{02B81979-A123-4004-8C6E-D15FFFC9FFC3}"/>
    <cellStyle name="Style 26 12 3" xfId="10509" xr:uid="{32BCE42C-602C-4C8B-A6A4-0B81FEB26177}"/>
    <cellStyle name="Style 26 12 4" xfId="9960" xr:uid="{596CEDD9-AB40-4A2D-8FB9-CE3CFFA0E28C}"/>
    <cellStyle name="Style 26 12 5" xfId="10755" xr:uid="{EF58EDB1-EA72-4A31-9545-BA80376DCB4F}"/>
    <cellStyle name="Style 26 12 6" xfId="10810" xr:uid="{35C8BA1C-2B25-4D32-886B-D97D634D5F10}"/>
    <cellStyle name="Style 26 12 7" xfId="10274" xr:uid="{93E14C0F-90B4-4A30-897B-195B59C1BCC1}"/>
    <cellStyle name="Style 26 12 8" xfId="16022" xr:uid="{7B1A2616-0436-4F89-98AC-BF0A2165BBFF}"/>
    <cellStyle name="Style 26 12 9" xfId="17937" xr:uid="{461043A3-FDBF-4B69-A50B-FED7BECCB64F}"/>
    <cellStyle name="Style 26 13" xfId="12147" xr:uid="{13D30368-C087-4DA2-87DD-CDD750B64835}"/>
    <cellStyle name="Style 26 13 10" xfId="36045" xr:uid="{2BF4751E-2E46-4618-B398-FDDF116BC853}"/>
    <cellStyle name="Style 26 13 11" xfId="38511" xr:uid="{7A845784-2821-45DE-94C4-374795FD496C}"/>
    <cellStyle name="Style 26 13 12" xfId="41107" xr:uid="{CDF91A20-B469-4D5E-B856-8CEE76FDB825}"/>
    <cellStyle name="Style 26 13 2" xfId="15191" xr:uid="{5887877D-930B-4FAD-BEAF-E8F7DE444B7C}"/>
    <cellStyle name="Style 26 13 3" xfId="17969" xr:uid="{8EB7FAE3-D16C-48F1-A553-5D823464CD79}"/>
    <cellStyle name="Style 26 13 4" xfId="20596" xr:uid="{06EC286E-F0B4-4EF7-AD02-D406D84AE5A3}"/>
    <cellStyle name="Style 26 13 5" xfId="23452" xr:uid="{266AB1B8-5B9E-4D65-B998-0064B887C2FC}"/>
    <cellStyle name="Style 26 13 6" xfId="25996" xr:uid="{4AE0C5D9-B136-4B8F-85B7-9AF50211134A}"/>
    <cellStyle name="Style 26 13 7" xfId="28603" xr:uid="{C5A6A302-259A-49B2-B72A-47A86649378B}"/>
    <cellStyle name="Style 26 13 8" xfId="31255" xr:uid="{5F442F1E-159F-4C8E-B147-8AE209144E70}"/>
    <cellStyle name="Style 26 13 9" xfId="33654" xr:uid="{E244A050-51A4-4AF6-A3C5-721E76E75ED6}"/>
    <cellStyle name="Style 26 14" xfId="12150" xr:uid="{6CAA0458-92E9-49BD-8A65-AFEF77D9D64A}"/>
    <cellStyle name="Style 26 14 10" xfId="36048" xr:uid="{7AE90760-55A8-48DA-992B-34A5D2999EC2}"/>
    <cellStyle name="Style 26 14 11" xfId="38514" xr:uid="{33442908-2CC6-45A9-A8FD-B2A6E0E7342E}"/>
    <cellStyle name="Style 26 14 12" xfId="41110" xr:uid="{7990BF22-0D31-4F8A-B7FF-CD8F962B92B3}"/>
    <cellStyle name="Style 26 14 2" xfId="15194" xr:uid="{ABE090ED-E3DD-4D64-813B-E3D14AA5E55A}"/>
    <cellStyle name="Style 26 14 3" xfId="17972" xr:uid="{47F94248-4ABC-4300-B32A-6B5F43CA2C18}"/>
    <cellStyle name="Style 26 14 4" xfId="20599" xr:uid="{7712E8D3-26BA-4DE9-9758-FBC8DA2D9147}"/>
    <cellStyle name="Style 26 14 5" xfId="23455" xr:uid="{61726A5B-628D-4D23-8DA7-3A4752FE320F}"/>
    <cellStyle name="Style 26 14 6" xfId="25999" xr:uid="{4B890E8D-B7F6-4C28-9193-95B778DCDBB3}"/>
    <cellStyle name="Style 26 14 7" xfId="28606" xr:uid="{45104238-F35A-4FC1-9438-3412FC3FCEAA}"/>
    <cellStyle name="Style 26 14 8" xfId="31258" xr:uid="{AF48E433-EA30-46EB-83FC-E6ED22EEA097}"/>
    <cellStyle name="Style 26 14 9" xfId="33657" xr:uid="{6CA863B8-26FC-4C23-93BF-2754DDB6F5BF}"/>
    <cellStyle name="Style 26 15" xfId="12314" xr:uid="{7414DC79-EBA6-47BF-9554-B9D29BD954A3}"/>
    <cellStyle name="Style 26 15 10" xfId="36194" xr:uid="{54BA331C-C6B2-439C-A105-5126DB828399}"/>
    <cellStyle name="Style 26 15 11" xfId="38669" xr:uid="{DE4657F3-307E-4FE6-BDDF-09EF2CC9D47A}"/>
    <cellStyle name="Style 26 15 12" xfId="41265" xr:uid="{0910C6EE-309E-4B4B-8700-2D9657321511}"/>
    <cellStyle name="Style 26 15 2" xfId="15349" xr:uid="{37E4A3FD-A0EA-4786-95FC-B2FDEB0D268C}"/>
    <cellStyle name="Style 26 15 3" xfId="18131" xr:uid="{825D7935-253A-4CF4-9182-935B3A8DC04D}"/>
    <cellStyle name="Style 26 15 4" xfId="20763" xr:uid="{BAD0A3FF-F679-470C-8499-B15EDD3664E1}"/>
    <cellStyle name="Style 26 15 5" xfId="23619" xr:uid="{EE963091-3C46-40EC-953A-881C0AB47960}"/>
    <cellStyle name="Style 26 15 6" xfId="26163" xr:uid="{8E91F400-A076-464A-B6B8-C1932B3F9EF5}"/>
    <cellStyle name="Style 26 15 7" xfId="28761" xr:uid="{4BCD88BD-A6BF-4EDC-8BF3-3429393AF17F}"/>
    <cellStyle name="Style 26 15 8" xfId="31404" xr:uid="{10A3907E-91E8-4A9D-9858-D5DC20099F04}"/>
    <cellStyle name="Style 26 15 9" xfId="33803" xr:uid="{7BB7B007-1825-4987-8D4E-72E1F1D049F4}"/>
    <cellStyle name="Style 26 16" xfId="12158" xr:uid="{8E4B88DA-0809-46B7-A1F5-3D3CD4F8CB24}"/>
    <cellStyle name="Style 26 16 10" xfId="36056" xr:uid="{F8EB2D90-119A-4A88-917D-06EF8BD6B27F}"/>
    <cellStyle name="Style 26 16 11" xfId="38522" xr:uid="{246DA835-07F6-48A1-9D46-85F34A134871}"/>
    <cellStyle name="Style 26 16 12" xfId="41118" xr:uid="{FEB3F78F-B089-44B1-BF0A-FD850AA49AF5}"/>
    <cellStyle name="Style 26 16 2" xfId="15202" xr:uid="{E0CD4AF4-D52D-4B6E-B0DA-079F79E10F80}"/>
    <cellStyle name="Style 26 16 3" xfId="17980" xr:uid="{116658A8-0DDA-4D19-BD57-2A3E169CFA2F}"/>
    <cellStyle name="Style 26 16 4" xfId="20607" xr:uid="{EF337609-1A92-4BAA-ABE7-1453C8B4B5D3}"/>
    <cellStyle name="Style 26 16 5" xfId="23463" xr:uid="{2652DA93-2E3D-4C85-8A6A-ED846BDCC224}"/>
    <cellStyle name="Style 26 16 6" xfId="26007" xr:uid="{503EA0CD-9F43-41CC-8DC1-0A329D796CCB}"/>
    <cellStyle name="Style 26 16 7" xfId="28614" xr:uid="{111BB864-209D-4547-8A67-ECCE878B88B6}"/>
    <cellStyle name="Style 26 16 8" xfId="31266" xr:uid="{4350F7B7-01C1-49CE-84D5-1FDDE6BA8612}"/>
    <cellStyle name="Style 26 16 9" xfId="33665" xr:uid="{997E48C5-BB26-4B91-860F-657D4086E19F}"/>
    <cellStyle name="Style 26 17" xfId="12317" xr:uid="{320AEB78-1633-4971-81ED-EA36E2D9DA8D}"/>
    <cellStyle name="Style 26 17 10" xfId="36197" xr:uid="{910108A1-6D3C-468E-8673-896F4361AE93}"/>
    <cellStyle name="Style 26 17 11" xfId="38672" xr:uid="{84271366-E6C7-44B3-816B-19A0800FEFF9}"/>
    <cellStyle name="Style 26 17 12" xfId="41268" xr:uid="{9BEA4E18-2A03-4CB8-B3ED-944D84CB936C}"/>
    <cellStyle name="Style 26 17 2" xfId="15352" xr:uid="{B5A6D260-B108-44AF-8CAF-0A56E7303208}"/>
    <cellStyle name="Style 26 17 3" xfId="18134" xr:uid="{EB0EE570-0C3C-4A36-9E37-F43B20E575D5}"/>
    <cellStyle name="Style 26 17 4" xfId="20766" xr:uid="{393175E2-20AB-44E4-AA52-A5856BF0BE82}"/>
    <cellStyle name="Style 26 17 5" xfId="23622" xr:uid="{2D99FE01-8A60-44B8-B453-8CBEA0E35F3B}"/>
    <cellStyle name="Style 26 17 6" xfId="26166" xr:uid="{FA201F7C-8BDF-4391-833E-3C65A10C3BA9}"/>
    <cellStyle name="Style 26 17 7" xfId="28764" xr:uid="{EAF4543C-3659-47B5-9769-07B10ACA1984}"/>
    <cellStyle name="Style 26 17 8" xfId="31407" xr:uid="{91E6C4C8-8527-4792-988C-21947278564F}"/>
    <cellStyle name="Style 26 17 9" xfId="33806" xr:uid="{E3B572D9-6A75-4393-A383-77F1152F09D3}"/>
    <cellStyle name="Style 26 18" xfId="12329" xr:uid="{15787359-3CBD-4820-A2DE-4DB64789A0E9}"/>
    <cellStyle name="Style 26 18 10" xfId="36209" xr:uid="{0697E49B-506E-479A-AA42-6A829923C77B}"/>
    <cellStyle name="Style 26 18 11" xfId="38684" xr:uid="{6DF29142-CA90-40E2-9DBE-48C1AF7B5145}"/>
    <cellStyle name="Style 26 18 12" xfId="41280" xr:uid="{1F0326EC-9654-4214-8809-BD69BB35D6D2}"/>
    <cellStyle name="Style 26 18 2" xfId="15364" xr:uid="{C37FBC99-12A3-4DF7-98F5-654BB4C01912}"/>
    <cellStyle name="Style 26 18 3" xfId="18146" xr:uid="{9115CD66-2615-449F-B138-6A31F1D00541}"/>
    <cellStyle name="Style 26 18 4" xfId="20778" xr:uid="{A13EA689-9B94-4D9C-9657-6775E2FD4A36}"/>
    <cellStyle name="Style 26 18 5" xfId="23634" xr:uid="{2272758B-C0EF-4B10-9760-74BCF631E2AA}"/>
    <cellStyle name="Style 26 18 6" xfId="26178" xr:uid="{D2A8A267-E69F-4BEF-B5F0-B7511521BC1A}"/>
    <cellStyle name="Style 26 18 7" xfId="28776" xr:uid="{3267959B-5424-4AC1-A2AE-2DE791F73958}"/>
    <cellStyle name="Style 26 18 8" xfId="31419" xr:uid="{06EA76C8-2458-4E58-9C75-34C6BA3E9AEE}"/>
    <cellStyle name="Style 26 18 9" xfId="33818" xr:uid="{C7AEA541-49F0-4C47-BCE9-B80B4A8874E6}"/>
    <cellStyle name="Style 26 19" xfId="12171" xr:uid="{11A9D3A8-F6F1-4593-ABC6-2568CC2A7A7C}"/>
    <cellStyle name="Style 26 19 10" xfId="36069" xr:uid="{CE239D42-287B-4BE2-B7CB-550848069E95}"/>
    <cellStyle name="Style 26 19 11" xfId="38535" xr:uid="{59EDA6F5-C720-4843-97EE-998AFF2B9C63}"/>
    <cellStyle name="Style 26 19 12" xfId="41131" xr:uid="{8CC5DF96-6265-4360-BA74-EC74C47FD818}"/>
    <cellStyle name="Style 26 19 2" xfId="15215" xr:uid="{886C9594-F26D-43F9-9911-7E3F80B83A5A}"/>
    <cellStyle name="Style 26 19 3" xfId="17993" xr:uid="{76475929-F79F-41C5-9B37-FF92E9670FFE}"/>
    <cellStyle name="Style 26 19 4" xfId="20620" xr:uid="{AAADAD88-1EDE-4A47-B6CB-161A102C3D5E}"/>
    <cellStyle name="Style 26 19 5" xfId="23476" xr:uid="{30E69A52-809B-459F-99B2-35869FFEAA2F}"/>
    <cellStyle name="Style 26 19 6" xfId="26020" xr:uid="{C9567C86-6749-4C3D-9733-0859E406CCDE}"/>
    <cellStyle name="Style 26 19 7" xfId="28627" xr:uid="{A607B68F-681C-497E-8EA7-DABA149AF398}"/>
    <cellStyle name="Style 26 19 8" xfId="31279" xr:uid="{CFAE0515-B735-4718-832A-5CA6F49D7E87}"/>
    <cellStyle name="Style 26 19 9" xfId="33678" xr:uid="{8679E76F-26B3-4CBD-9540-18AF2716CD42}"/>
    <cellStyle name="Style 26 2" xfId="4945" xr:uid="{00000000-0005-0000-0000-000077250000}"/>
    <cellStyle name="Style 26 20" xfId="12338" xr:uid="{6FA39ED5-BB26-4F18-AC5C-272CBC94374E}"/>
    <cellStyle name="Style 26 20 10" xfId="36218" xr:uid="{B36CB1D6-3780-4118-8857-B4E385CC78A7}"/>
    <cellStyle name="Style 26 20 11" xfId="38693" xr:uid="{F686F8E8-8C0A-4B16-A7BB-3389A3CB32E3}"/>
    <cellStyle name="Style 26 20 12" xfId="41289" xr:uid="{ECF7CC6C-02C5-4CEE-BE0F-D11BA7FEDED6}"/>
    <cellStyle name="Style 26 20 2" xfId="15373" xr:uid="{D332B72E-ED67-4A9D-B919-ED5D278253D2}"/>
    <cellStyle name="Style 26 20 3" xfId="18155" xr:uid="{ED9529DD-8E8A-4095-A518-BAA891721CA2}"/>
    <cellStyle name="Style 26 20 4" xfId="20787" xr:uid="{D060D0E0-39AB-4881-B078-D369F76D5791}"/>
    <cellStyle name="Style 26 20 5" xfId="23643" xr:uid="{72FB9A53-D1ED-42DB-A440-711E021F2526}"/>
    <cellStyle name="Style 26 20 6" xfId="26187" xr:uid="{D65A4C86-C9DB-4886-9D96-3FF03FD60D81}"/>
    <cellStyle name="Style 26 20 7" xfId="28785" xr:uid="{AB0AD01B-AB5A-4420-83E9-5B3A79BB7D5E}"/>
    <cellStyle name="Style 26 20 8" xfId="31428" xr:uid="{309973BB-AB54-414B-B8BF-C597CE2B5755}"/>
    <cellStyle name="Style 26 20 9" xfId="33827" xr:uid="{E54E1DB1-CE94-4F73-8F81-EB4BDB89D931}"/>
    <cellStyle name="Style 26 21" xfId="12174" xr:uid="{2984D02A-7BDC-410E-BCA6-B1E07E9D208E}"/>
    <cellStyle name="Style 26 21 10" xfId="36072" xr:uid="{9F3BBAC3-964A-4A60-A149-34D161C474F5}"/>
    <cellStyle name="Style 26 21 11" xfId="38538" xr:uid="{5361EA82-EFFA-474C-93CC-630F03D1AC3E}"/>
    <cellStyle name="Style 26 21 12" xfId="41134" xr:uid="{417A5C80-BD38-4B83-9B7F-5E8D439B4F73}"/>
    <cellStyle name="Style 26 21 2" xfId="15218" xr:uid="{07886B04-1838-445A-ADB3-E0B6A2DDB9A8}"/>
    <cellStyle name="Style 26 21 3" xfId="17996" xr:uid="{460F4DF9-3070-4BC3-9874-73816E2268FD}"/>
    <cellStyle name="Style 26 21 4" xfId="20623" xr:uid="{F38E46F2-DB82-4BAA-94E7-C809DF2A75D3}"/>
    <cellStyle name="Style 26 21 5" xfId="23479" xr:uid="{353C9D3A-1FAB-4660-A791-4E90F2CA8FC2}"/>
    <cellStyle name="Style 26 21 6" xfId="26023" xr:uid="{839B985F-E114-435D-AB54-A96FA2DD2AAF}"/>
    <cellStyle name="Style 26 21 7" xfId="28630" xr:uid="{D8AB70F4-39CF-49FD-8FC6-133AE652E715}"/>
    <cellStyle name="Style 26 21 8" xfId="31282" xr:uid="{CAE3BA73-440F-49A2-ADA1-F34A846C5419}"/>
    <cellStyle name="Style 26 21 9" xfId="33681" xr:uid="{424EC690-3A8D-488F-859B-D516C27559A3}"/>
    <cellStyle name="Style 26 22" xfId="12182" xr:uid="{72B91A85-2975-4FF9-A105-11B77305438A}"/>
    <cellStyle name="Style 26 22 10" xfId="36080" xr:uid="{9449FC4F-C1AE-4437-A7FD-7F5744459167}"/>
    <cellStyle name="Style 26 22 11" xfId="38546" xr:uid="{90195029-A031-4E46-8536-E64C2F106E7B}"/>
    <cellStyle name="Style 26 22 12" xfId="41142" xr:uid="{E49AF6BB-9637-4C22-B8C4-F3405E09FBCA}"/>
    <cellStyle name="Style 26 22 2" xfId="15226" xr:uid="{E587A87C-62A9-407C-B311-7168551D49AF}"/>
    <cellStyle name="Style 26 22 3" xfId="18004" xr:uid="{4F98746A-6303-4750-BA57-F2492481ACD7}"/>
    <cellStyle name="Style 26 22 4" xfId="20631" xr:uid="{1935AE8A-D612-425F-8370-A47543ED789F}"/>
    <cellStyle name="Style 26 22 5" xfId="23487" xr:uid="{1BC07034-2290-41AF-8A05-2235E7A429BC}"/>
    <cellStyle name="Style 26 22 6" xfId="26031" xr:uid="{E8F915BC-AD8C-4745-8D55-5ECE3C88C550}"/>
    <cellStyle name="Style 26 22 7" xfId="28638" xr:uid="{C341B7DB-B730-49E0-B994-94842D20D871}"/>
    <cellStyle name="Style 26 22 8" xfId="31290" xr:uid="{186A2F35-DF45-4325-A146-C349B519F463}"/>
    <cellStyle name="Style 26 22 9" xfId="33689" xr:uid="{9A00F5AD-70E5-4C59-A1C4-02E8B36B9452}"/>
    <cellStyle name="Style 26 23" xfId="12345" xr:uid="{5BA18910-8975-4EF0-8A29-B627C74A6B05}"/>
    <cellStyle name="Style 26 23 10" xfId="36225" xr:uid="{EEE8907F-39E4-43B7-882D-63AB20CE9EBB}"/>
    <cellStyle name="Style 26 23 11" xfId="38700" xr:uid="{30FDF27D-85B4-49E3-A5E0-A55415A430E2}"/>
    <cellStyle name="Style 26 23 12" xfId="41296" xr:uid="{54511F2C-9365-4360-A111-EA7FB491983A}"/>
    <cellStyle name="Style 26 23 2" xfId="15380" xr:uid="{8714CC57-8895-4248-99D9-B36BDEA98E68}"/>
    <cellStyle name="Style 26 23 3" xfId="18162" xr:uid="{984FD286-5E3D-4207-ADBA-9173EBB9ADF5}"/>
    <cellStyle name="Style 26 23 4" xfId="20794" xr:uid="{BD4EF475-4B88-4640-A0B6-93E20EA947C3}"/>
    <cellStyle name="Style 26 23 5" xfId="23650" xr:uid="{DCD9886E-B7D1-4EFF-B64D-C79376C90B03}"/>
    <cellStyle name="Style 26 23 6" xfId="26194" xr:uid="{89211F42-3C69-4159-BFC4-770C824BB0C6}"/>
    <cellStyle name="Style 26 23 7" xfId="28792" xr:uid="{BB73D1E0-7634-418B-BA01-885DB1787B3D}"/>
    <cellStyle name="Style 26 23 8" xfId="31435" xr:uid="{7E7BCACB-2B7E-40C3-B5DD-A5A0557161A9}"/>
    <cellStyle name="Style 26 23 9" xfId="33834" xr:uid="{C38947C0-69CD-46BE-BF98-5B6E51496BFC}"/>
    <cellStyle name="Style 26 24" xfId="12194" xr:uid="{215314BB-7B1E-4681-8DF8-A6C5D4E8A7B9}"/>
    <cellStyle name="Style 26 24 10" xfId="36092" xr:uid="{EFEC4094-15B9-4F51-AA74-BBEB5B245C58}"/>
    <cellStyle name="Style 26 24 11" xfId="38558" xr:uid="{FDFF4EE5-5A1C-4BD7-B8B2-AEC8FB87749E}"/>
    <cellStyle name="Style 26 24 12" xfId="41154" xr:uid="{D91768B1-F85E-4E6A-BC1C-4513D67E9CFB}"/>
    <cellStyle name="Style 26 24 2" xfId="15238" xr:uid="{1E309939-58F8-4717-AD61-E6EBB1E496F1}"/>
    <cellStyle name="Style 26 24 3" xfId="18016" xr:uid="{24A3E0D3-E713-4FC2-BEB0-22AD6A9C83BD}"/>
    <cellStyle name="Style 26 24 4" xfId="20643" xr:uid="{4F89A921-7BF0-4412-BB55-36EA467C2990}"/>
    <cellStyle name="Style 26 24 5" xfId="23499" xr:uid="{879EFF2E-3141-4EEB-B45D-3CBF4A2585BD}"/>
    <cellStyle name="Style 26 24 6" xfId="26043" xr:uid="{7521FCED-72A1-443C-96AF-6ECD75950EE2}"/>
    <cellStyle name="Style 26 24 7" xfId="28650" xr:uid="{E2573EED-2B80-4B22-8A80-9F101CDE3794}"/>
    <cellStyle name="Style 26 24 8" xfId="31302" xr:uid="{ECC66789-46ED-43F1-9237-E25B7792A399}"/>
    <cellStyle name="Style 26 24 9" xfId="33701" xr:uid="{D7352BFB-E747-4024-B5B0-8389163D1BDA}"/>
    <cellStyle name="Style 26 25" xfId="12354" xr:uid="{2FF08572-DEC4-4C12-AAB0-27DE09B4A175}"/>
    <cellStyle name="Style 26 25 10" xfId="36234" xr:uid="{8644B010-2489-4CFB-AB4D-619BF98541D2}"/>
    <cellStyle name="Style 26 25 11" xfId="38709" xr:uid="{30910E04-8CD6-4DE0-A277-F2188761C740}"/>
    <cellStyle name="Style 26 25 12" xfId="41305" xr:uid="{6F2D594D-CC12-4114-8EB7-7D779BABF8DD}"/>
    <cellStyle name="Style 26 25 2" xfId="15389" xr:uid="{E2DA9984-C7FD-401A-8866-C2AE01D0BC12}"/>
    <cellStyle name="Style 26 25 3" xfId="18171" xr:uid="{11E86D97-E279-40D0-9406-90D46C2586F2}"/>
    <cellStyle name="Style 26 25 4" xfId="20803" xr:uid="{1E4FF9E6-183B-4629-8298-E3B4F4AD0B5A}"/>
    <cellStyle name="Style 26 25 5" xfId="23659" xr:uid="{F60CFD20-7A0C-4AA5-A5D7-2799E3932F7E}"/>
    <cellStyle name="Style 26 25 6" xfId="26203" xr:uid="{3F978FAB-AF16-4D2E-9579-68A433736FAD}"/>
    <cellStyle name="Style 26 25 7" xfId="28801" xr:uid="{B1B6C833-550F-4546-8585-1E9C515D2D2F}"/>
    <cellStyle name="Style 26 25 8" xfId="31444" xr:uid="{606C7E61-D902-4B93-A745-DF59E0BDB594}"/>
    <cellStyle name="Style 26 25 9" xfId="33843" xr:uid="{F5541705-D224-40FA-8776-4008E2D09442}"/>
    <cellStyle name="Style 26 26" xfId="12203" xr:uid="{CA62F24C-3579-4F64-8804-C3D0E71CB037}"/>
    <cellStyle name="Style 26 26 10" xfId="36101" xr:uid="{2209CAA4-07EF-4C5C-8925-07EBF6713894}"/>
    <cellStyle name="Style 26 26 11" xfId="38567" xr:uid="{CFA6B48E-40D0-4075-8FD5-24CD7F3A22EF}"/>
    <cellStyle name="Style 26 26 12" xfId="41163" xr:uid="{0212636C-E7BA-4BBE-801B-034F3AEFAD5F}"/>
    <cellStyle name="Style 26 26 2" xfId="15247" xr:uid="{8B622CC7-B002-45D8-9267-FD629D852EA2}"/>
    <cellStyle name="Style 26 26 3" xfId="18025" xr:uid="{6F75B01C-F38B-43EE-AABC-6B6DE195BBDF}"/>
    <cellStyle name="Style 26 26 4" xfId="20652" xr:uid="{C659D3F4-2945-402B-AD32-D11CF2368E39}"/>
    <cellStyle name="Style 26 26 5" xfId="23508" xr:uid="{EA49E8C6-552B-49D6-9335-AA3BF9A54942}"/>
    <cellStyle name="Style 26 26 6" xfId="26052" xr:uid="{910D4760-505C-40A4-8E6F-072B7828889A}"/>
    <cellStyle name="Style 26 26 7" xfId="28659" xr:uid="{FF6312E7-F90D-44C9-AFBB-1230469C7912}"/>
    <cellStyle name="Style 26 26 8" xfId="31311" xr:uid="{7C6A9025-9360-460E-BEB8-E7EEB8E617E5}"/>
    <cellStyle name="Style 26 26 9" xfId="33710" xr:uid="{D0F27B4D-0376-4055-BF73-B52FCB58A517}"/>
    <cellStyle name="Style 26 27" xfId="12211" xr:uid="{15BB7EF4-AF63-4651-A190-EA99B53F880A}"/>
    <cellStyle name="Style 26 27 10" xfId="36109" xr:uid="{41F8238B-814D-4EB1-8B73-E90804B4DADE}"/>
    <cellStyle name="Style 26 27 11" xfId="38575" xr:uid="{5A36135F-B063-43BC-AE96-A4E1D4903796}"/>
    <cellStyle name="Style 26 27 12" xfId="41171" xr:uid="{CB9351B3-7B04-4E05-BEB6-7A386CF8BB4B}"/>
    <cellStyle name="Style 26 27 2" xfId="15255" xr:uid="{A79E2D60-0DB0-4B2D-A6FF-28720BA74CF5}"/>
    <cellStyle name="Style 26 27 3" xfId="18033" xr:uid="{6B5AD976-55F1-4786-8000-FC2D56216478}"/>
    <cellStyle name="Style 26 27 4" xfId="20660" xr:uid="{982B4E54-D904-4349-BE30-90F3A76D8130}"/>
    <cellStyle name="Style 26 27 5" xfId="23516" xr:uid="{2BDCF01A-B406-4752-BF09-FC5FB3C21BC2}"/>
    <cellStyle name="Style 26 27 6" xfId="26060" xr:uid="{FCB02DB4-359E-47F0-8D63-5673FB0043C6}"/>
    <cellStyle name="Style 26 27 7" xfId="28667" xr:uid="{8C46706C-7697-4C1E-9215-A412D9BCE294}"/>
    <cellStyle name="Style 26 27 8" xfId="31319" xr:uid="{78ED8564-B795-4078-BBD1-544A7BB92D48}"/>
    <cellStyle name="Style 26 27 9" xfId="33718" xr:uid="{95DA6FA5-ACBE-47C4-B89F-03EC13518319}"/>
    <cellStyle name="Style 26 28" xfId="12362" xr:uid="{B61B4A23-CCD1-4B70-8349-1A56B558BF7C}"/>
    <cellStyle name="Style 26 28 10" xfId="36242" xr:uid="{D739A922-1B66-4CEA-84D1-66BF57BEAC64}"/>
    <cellStyle name="Style 26 28 11" xfId="38717" xr:uid="{CD035B8E-DFF9-4BDD-AC67-1C54303A7A03}"/>
    <cellStyle name="Style 26 28 12" xfId="41313" xr:uid="{6E9A8750-DD07-40DE-8AFE-4A91B1C0108E}"/>
    <cellStyle name="Style 26 28 2" xfId="15397" xr:uid="{36EAB644-DB70-479B-A519-7785E5319154}"/>
    <cellStyle name="Style 26 28 3" xfId="18179" xr:uid="{5180C8E2-F213-47CA-9105-40D5F434F2E4}"/>
    <cellStyle name="Style 26 28 4" xfId="20811" xr:uid="{66A9B8CA-6A63-4799-8D37-89687F015792}"/>
    <cellStyle name="Style 26 28 5" xfId="23667" xr:uid="{7A72FA10-C8E9-49C1-B4A2-600166A3FE4B}"/>
    <cellStyle name="Style 26 28 6" xfId="26211" xr:uid="{3C093782-9FE5-40A4-9522-B63B60C4B76B}"/>
    <cellStyle name="Style 26 28 7" xfId="28809" xr:uid="{016E4BA1-C6F1-48A2-98D9-AD52D350BFDD}"/>
    <cellStyle name="Style 26 28 8" xfId="31452" xr:uid="{D737E3A1-2030-4516-806B-4A0E724B568A}"/>
    <cellStyle name="Style 26 28 9" xfId="33851" xr:uid="{9E3E05A4-D8D6-44F9-AE6E-4B672DAC6DF9}"/>
    <cellStyle name="Style 26 29" xfId="12215" xr:uid="{8C9BEC5F-3647-479A-889E-359199DAAB3A}"/>
    <cellStyle name="Style 26 29 10" xfId="36113" xr:uid="{488C01FF-878A-4EE7-B1AE-750B6C2C7956}"/>
    <cellStyle name="Style 26 29 11" xfId="38579" xr:uid="{39AA97DD-4330-4C35-816B-2C49B6F9E701}"/>
    <cellStyle name="Style 26 29 12" xfId="41175" xr:uid="{93546A6D-6CBB-4601-B145-0EFE5CE4E77E}"/>
    <cellStyle name="Style 26 29 2" xfId="15259" xr:uid="{F6177F4C-42CE-43D3-A9F2-443FD1F15B84}"/>
    <cellStyle name="Style 26 29 3" xfId="18037" xr:uid="{C9DE0FFC-5A52-4EAD-9F0E-E3E6EF3EBA0C}"/>
    <cellStyle name="Style 26 29 4" xfId="20664" xr:uid="{CB41EDD6-4D08-4B7D-B91B-A021C8D7A650}"/>
    <cellStyle name="Style 26 29 5" xfId="23520" xr:uid="{C5D9A7A0-695B-43D7-84B6-F29945616B66}"/>
    <cellStyle name="Style 26 29 6" xfId="26064" xr:uid="{8F1C9612-41ED-4A46-A42E-6676713EC8F9}"/>
    <cellStyle name="Style 26 29 7" xfId="28671" xr:uid="{538777A2-6910-4C74-9C63-DCDF5371FCA1}"/>
    <cellStyle name="Style 26 29 8" xfId="31323" xr:uid="{34C59142-4EC3-49A3-A65E-9CDC8F142C63}"/>
    <cellStyle name="Style 26 29 9" xfId="33722" xr:uid="{6B5C09FC-59D6-468D-AB23-46DD5E3B2731}"/>
    <cellStyle name="Style 26 3" xfId="4946" xr:uid="{00000000-0005-0000-0000-000078250000}"/>
    <cellStyle name="Style 26 30" xfId="12227" xr:uid="{77E69525-7664-4517-A382-3A669DD6EFDD}"/>
    <cellStyle name="Style 26 30 10" xfId="36125" xr:uid="{A73A8D7B-77CF-4036-952C-8052AB02C6DB}"/>
    <cellStyle name="Style 26 30 11" xfId="38591" xr:uid="{CC9E9636-66FF-4EFE-9BE6-12B08686545A}"/>
    <cellStyle name="Style 26 30 12" xfId="41187" xr:uid="{266050AF-899C-41C6-8BBB-D023E9A32100}"/>
    <cellStyle name="Style 26 30 2" xfId="15271" xr:uid="{97D50F67-325A-40C6-BFA8-019DF6D64FB8}"/>
    <cellStyle name="Style 26 30 3" xfId="18049" xr:uid="{63AC68A3-DA31-44A4-A545-44D652E29D3D}"/>
    <cellStyle name="Style 26 30 4" xfId="20676" xr:uid="{126A65D6-1BD8-4C07-8699-8DFFBE43A324}"/>
    <cellStyle name="Style 26 30 5" xfId="23532" xr:uid="{D5692E48-3750-4DF8-92A5-29AB99AE9916}"/>
    <cellStyle name="Style 26 30 6" xfId="26076" xr:uid="{DA25FB09-8632-4D78-8A42-C5696C08FFF8}"/>
    <cellStyle name="Style 26 30 7" xfId="28683" xr:uid="{7D5F16DA-026D-47F9-B8DB-7F9D33D0943C}"/>
    <cellStyle name="Style 26 30 8" xfId="31335" xr:uid="{BA57942F-2F63-426E-9910-E2A972ACB8C2}"/>
    <cellStyle name="Style 26 30 9" xfId="33734" xr:uid="{B102AE3D-87F3-4569-8F3F-01EA951DB66F}"/>
    <cellStyle name="Style 26 31" xfId="12235" xr:uid="{732D6B9D-8100-4B8E-91FC-8ADBFC0828B0}"/>
    <cellStyle name="Style 26 31 10" xfId="36133" xr:uid="{3A3D120C-5042-445D-A57A-D83F7F263608}"/>
    <cellStyle name="Style 26 31 11" xfId="38599" xr:uid="{8C9D7E54-8615-40DD-9D21-7FE2C79AFD91}"/>
    <cellStyle name="Style 26 31 12" xfId="41195" xr:uid="{70CF6371-AFBE-40B6-B887-567A27CE8D0E}"/>
    <cellStyle name="Style 26 31 2" xfId="15279" xr:uid="{A2C4687F-B686-4D20-89BA-8A902FA2937C}"/>
    <cellStyle name="Style 26 31 3" xfId="18057" xr:uid="{63D3F2E2-BE34-4867-86B0-D771DEFD8CE1}"/>
    <cellStyle name="Style 26 31 4" xfId="20684" xr:uid="{F5A9AD75-D603-4B4E-97AF-110C2FF42567}"/>
    <cellStyle name="Style 26 31 5" xfId="23540" xr:uid="{588498AB-CD68-4519-8EBF-D618C58146D7}"/>
    <cellStyle name="Style 26 31 6" xfId="26084" xr:uid="{16163E2E-37DF-4F3A-8A72-4ADA75414023}"/>
    <cellStyle name="Style 26 31 7" xfId="28691" xr:uid="{453475C4-8717-4C6B-8289-3DA036697946}"/>
    <cellStyle name="Style 26 31 8" xfId="31343" xr:uid="{21B2D795-84AC-43DF-8D4F-E5D7C90281DB}"/>
    <cellStyle name="Style 26 31 9" xfId="33742" xr:uid="{65E285CC-564C-439C-8389-A078A66C030B}"/>
    <cellStyle name="Style 26 32" xfId="12370" xr:uid="{CE50EFF3-FADF-4A5E-BBEE-49A6059FAF90}"/>
    <cellStyle name="Style 26 32 10" xfId="36250" xr:uid="{38B11B4E-43D0-4710-83D0-35F29D1B7C2E}"/>
    <cellStyle name="Style 26 32 11" xfId="38725" xr:uid="{1C7B1268-8233-4CF3-BB3E-E034409131B4}"/>
    <cellStyle name="Style 26 32 12" xfId="41321" xr:uid="{E65B3FCA-CACD-46EE-88D9-F9083A271180}"/>
    <cellStyle name="Style 26 32 2" xfId="15405" xr:uid="{DE75DC6F-15FE-4C0C-8EDB-5FB6E7EBAB93}"/>
    <cellStyle name="Style 26 32 3" xfId="18187" xr:uid="{243CBD10-C3A1-4CD7-81C3-7B715F2392A5}"/>
    <cellStyle name="Style 26 32 4" xfId="20819" xr:uid="{2E33E7B8-7D07-4683-B898-8D9AF56584BD}"/>
    <cellStyle name="Style 26 32 5" xfId="23675" xr:uid="{37A5FECA-7565-4857-8FFF-75CD42EAE352}"/>
    <cellStyle name="Style 26 32 6" xfId="26219" xr:uid="{FC625010-EAA8-4027-B5C5-1AE8339C7883}"/>
    <cellStyle name="Style 26 32 7" xfId="28817" xr:uid="{CFFEAF0F-BE90-4E9B-924A-0FE00F74B47A}"/>
    <cellStyle name="Style 26 32 8" xfId="31460" xr:uid="{A1658F2B-162D-4339-AD98-3878FC68DAB1}"/>
    <cellStyle name="Style 26 32 9" xfId="33859" xr:uid="{6C7D8ED1-7A79-43DE-A1CA-115EF2B07477}"/>
    <cellStyle name="Style 26 33" xfId="12247" xr:uid="{EBCEFB2A-165D-4715-BFA8-1FE68EE47C81}"/>
    <cellStyle name="Style 26 33 10" xfId="36144" xr:uid="{349EBBAC-4D3C-41D7-8E50-91A5B8FE65A6}"/>
    <cellStyle name="Style 26 33 11" xfId="38611" xr:uid="{EDB92727-311B-4C88-9C93-F48CFE5524EE}"/>
    <cellStyle name="Style 26 33 12" xfId="41207" xr:uid="{5812F980-7B83-4A7C-84DF-C5DE601F1B51}"/>
    <cellStyle name="Style 26 33 2" xfId="15291" xr:uid="{52F3BDF4-94D9-4A23-A2B3-BDCD8CE7661A}"/>
    <cellStyle name="Style 26 33 3" xfId="18069" xr:uid="{37B90DC7-A031-4B74-91F6-5A8BDA2EB98A}"/>
    <cellStyle name="Style 26 33 4" xfId="20696" xr:uid="{8328A0DB-385D-446A-B646-FE3262AEA7F2}"/>
    <cellStyle name="Style 26 33 5" xfId="23552" xr:uid="{3ACB412F-3FC6-443D-B307-76392D39E4E9}"/>
    <cellStyle name="Style 26 33 6" xfId="26096" xr:uid="{5A59E25E-2364-41F5-BB95-B880F0A083FE}"/>
    <cellStyle name="Style 26 33 7" xfId="28703" xr:uid="{CB303109-5D22-44C7-9A70-F1B50683AEC3}"/>
    <cellStyle name="Style 26 33 8" xfId="31354" xr:uid="{BA5ED0E9-B6C5-451D-AB25-84EFDCC3E2A8}"/>
    <cellStyle name="Style 26 33 9" xfId="33753" xr:uid="{C4762022-C3E7-4961-8A70-A0BFDBD8E4B7}"/>
    <cellStyle name="Style 26 34" xfId="12256" xr:uid="{15BF4E9B-F64C-45FD-A645-D77D35BDD497}"/>
    <cellStyle name="Style 26 34 10" xfId="36152" xr:uid="{CB188207-3428-4016-990C-282B6A6930C8}"/>
    <cellStyle name="Style 26 34 11" xfId="38620" xr:uid="{CA90461A-BB60-4DCC-AD93-A5203342EF25}"/>
    <cellStyle name="Style 26 34 12" xfId="41216" xr:uid="{F8687BFA-6524-4386-9910-28333B7A5149}"/>
    <cellStyle name="Style 26 34 2" xfId="15300" xr:uid="{07D88E80-1E0B-4721-988E-E2E53EC76956}"/>
    <cellStyle name="Style 26 34 3" xfId="18078" xr:uid="{A203633D-BBA5-469B-81AF-F4D37FF111B9}"/>
    <cellStyle name="Style 26 34 4" xfId="20705" xr:uid="{19301EBE-8062-402B-9E7A-6F4A9702B08B}"/>
    <cellStyle name="Style 26 34 5" xfId="23561" xr:uid="{FDDC1802-A9BA-4571-BED1-1D7AB192B4C3}"/>
    <cellStyle name="Style 26 34 6" xfId="26105" xr:uid="{851C5E81-AFBD-4BCA-BFA3-3776266C847A}"/>
    <cellStyle name="Style 26 34 7" xfId="28712" xr:uid="{C2146F70-1606-4E17-AAA7-F3CBA1D4A7DB}"/>
    <cellStyle name="Style 26 34 8" xfId="31362" xr:uid="{04EBBF2E-40C0-4DBA-9901-7837B70F6659}"/>
    <cellStyle name="Style 26 34 9" xfId="33761" xr:uid="{46831068-CEF9-4E51-99AF-6DCB1143D90B}"/>
    <cellStyle name="Style 26 35" xfId="12264" xr:uid="{14B81DC1-4FEB-440E-9678-D311186D4C4E}"/>
    <cellStyle name="Style 26 35 10" xfId="36160" xr:uid="{D2794AA6-6CA3-4CA6-A65E-91B71AFC8CD7}"/>
    <cellStyle name="Style 26 35 11" xfId="38628" xr:uid="{CCFE81C3-D242-4706-9FEB-95C21B19E6EB}"/>
    <cellStyle name="Style 26 35 12" xfId="41224" xr:uid="{908301C5-8C7D-407F-95D4-BAC68C98075E}"/>
    <cellStyle name="Style 26 35 2" xfId="15308" xr:uid="{C79CC5B9-71A7-4DAB-BC4F-84F1635831E0}"/>
    <cellStyle name="Style 26 35 3" xfId="18086" xr:uid="{F351026E-32C6-4AD8-8AC9-FEAD759BA59A}"/>
    <cellStyle name="Style 26 35 4" xfId="20713" xr:uid="{B4CCD9E6-4780-4265-B30F-1ACC1C512512}"/>
    <cellStyle name="Style 26 35 5" xfId="23569" xr:uid="{EA0CE6B6-D724-4661-875E-0D77D46FC94D}"/>
    <cellStyle name="Style 26 35 6" xfId="26113" xr:uid="{4538CCA8-60C6-4129-AE3A-C1E3E184D20C}"/>
    <cellStyle name="Style 26 35 7" xfId="28720" xr:uid="{1CAADCAD-74BD-4FC5-B84C-B63B4093032D}"/>
    <cellStyle name="Style 26 35 8" xfId="31370" xr:uid="{912F1F51-E859-46DE-BC1A-289C922E3324}"/>
    <cellStyle name="Style 26 35 9" xfId="33769" xr:uid="{CC116CD6-AFEE-406A-8F82-1853DC3F9D7E}"/>
    <cellStyle name="Style 26 36" xfId="12378" xr:uid="{AA3CE6C5-9D0D-4EA4-AF68-321F80699EBC}"/>
    <cellStyle name="Style 26 36 10" xfId="36258" xr:uid="{40357084-6D9F-414D-AB92-1E1E43B5FF56}"/>
    <cellStyle name="Style 26 36 11" xfId="38733" xr:uid="{AF5295A4-0F5C-4ACA-80F0-AD4DC3D8B2E3}"/>
    <cellStyle name="Style 26 36 12" xfId="41329" xr:uid="{8BDA2918-9891-434A-8FEE-8098787A7B5F}"/>
    <cellStyle name="Style 26 36 2" xfId="15413" xr:uid="{AC3A9FC8-92C3-41E9-9CED-5F668E142164}"/>
    <cellStyle name="Style 26 36 3" xfId="18195" xr:uid="{60011CBF-9E73-4A2C-BAC1-8278F44E01C7}"/>
    <cellStyle name="Style 26 36 4" xfId="20827" xr:uid="{BA78EF56-396A-42FE-B9B7-F4879F4E1CA7}"/>
    <cellStyle name="Style 26 36 5" xfId="23683" xr:uid="{82FE969F-591F-42AA-9C20-0EC6FF51366A}"/>
    <cellStyle name="Style 26 36 6" xfId="26227" xr:uid="{0BF7292A-65BC-47E3-B5C7-4A500CB73385}"/>
    <cellStyle name="Style 26 36 7" xfId="28825" xr:uid="{F824042A-3B01-4AFE-999F-B5364B0DEA56}"/>
    <cellStyle name="Style 26 36 8" xfId="31468" xr:uid="{FD0392A7-530A-4BCA-BCE7-B8AAC2871E72}"/>
    <cellStyle name="Style 26 36 9" xfId="33867" xr:uid="{517D8129-E3CB-493A-A16B-0ED6AD0BA486}"/>
    <cellStyle name="Style 26 37" xfId="12274" xr:uid="{1C37E46A-99E2-4FF0-B11E-B0312FD571E0}"/>
    <cellStyle name="Style 26 37 10" xfId="36170" xr:uid="{EFD0F527-5C31-4DE3-AF28-AC20BF44C48A}"/>
    <cellStyle name="Style 26 37 11" xfId="38638" xr:uid="{FAB7C27A-BD21-471B-BF3E-7A67DE70F106}"/>
    <cellStyle name="Style 26 37 12" xfId="41234" xr:uid="{77DD46F8-AFE2-4C08-ADAC-1BCF959027D1}"/>
    <cellStyle name="Style 26 37 2" xfId="15318" xr:uid="{B3662A4E-61A6-4460-9B74-967A1DA0958D}"/>
    <cellStyle name="Style 26 37 3" xfId="18096" xr:uid="{66B11E1F-1CAC-4CAB-9A09-643B361A3293}"/>
    <cellStyle name="Style 26 37 4" xfId="20723" xr:uid="{57C6443A-9397-4B7F-BDB6-73214423B60D}"/>
    <cellStyle name="Style 26 37 5" xfId="23579" xr:uid="{0828DB0B-AA9B-4282-91A6-3D899B98B1D3}"/>
    <cellStyle name="Style 26 37 6" xfId="26123" xr:uid="{061EEA90-611D-4A25-A4A3-9BA6177E7253}"/>
    <cellStyle name="Style 26 37 7" xfId="28730" xr:uid="{A3027D9F-46B8-4ED1-8EAF-AE5A2A4EBABF}"/>
    <cellStyle name="Style 26 37 8" xfId="31380" xr:uid="{3C901956-B01A-40E0-BCC8-496EAD196D23}"/>
    <cellStyle name="Style 26 37 9" xfId="33779" xr:uid="{AF3DD9B6-6D9E-4533-9651-91EDAA05A25D}"/>
    <cellStyle name="Style 26 38" xfId="14235" xr:uid="{DD244227-1196-4D48-9DA7-43786E1F7A71}"/>
    <cellStyle name="Style 26 38 10" xfId="37958" xr:uid="{BD287C1E-FD7B-418D-9049-1233FA6BDE70}"/>
    <cellStyle name="Style 26 38 11" xfId="40450" xr:uid="{BBEF9B46-FEBC-4F33-9EC6-A0E0096340AB}"/>
    <cellStyle name="Style 26 38 12" xfId="43098" xr:uid="{4CEF3328-38C7-41D6-BB70-1B3CF4696557}"/>
    <cellStyle name="Style 26 38 2" xfId="17256" xr:uid="{BCA194D0-CBC4-4A2D-838E-6723F440352F}"/>
    <cellStyle name="Style 26 38 3" xfId="19996" xr:uid="{87915974-527A-4056-A299-F3E33B766435}"/>
    <cellStyle name="Style 26 38 4" xfId="22670" xr:uid="{D4C307FA-517C-4239-83ED-966E7D415F12}"/>
    <cellStyle name="Style 26 38 5" xfId="25493" xr:uid="{EE6AA38D-95F1-4827-8F17-0F82C400EE27}"/>
    <cellStyle name="Style 26 38 6" xfId="28061" xr:uid="{4924B09D-849B-4C1F-ACAC-ACBDBDE64DCA}"/>
    <cellStyle name="Style 26 38 7" xfId="30608" xr:uid="{5AF3A963-4893-436F-8E02-38F08AED8CA9}"/>
    <cellStyle name="Style 26 38 8" xfId="33122" xr:uid="{E4A6D094-BAB1-495D-9FED-5BC7A142F2E6}"/>
    <cellStyle name="Style 26 38 9" xfId="35521" xr:uid="{58B73A5F-CC4B-4A92-8162-064FA2E561DE}"/>
    <cellStyle name="Style 26 39" xfId="10087" xr:uid="{794A3506-2739-43BB-A0CC-69FAAE4A9768}"/>
    <cellStyle name="Style 26 4" xfId="4947" xr:uid="{00000000-0005-0000-0000-000079250000}"/>
    <cellStyle name="Style 26 40" xfId="9796" xr:uid="{96F624FD-5261-42BA-9AC1-F800A44941A5}"/>
    <cellStyle name="Style 26 41" xfId="9786" xr:uid="{E2094199-5D14-43DE-BE1C-A176DBF747EF}"/>
    <cellStyle name="Style 26 42" xfId="9778" xr:uid="{EAE6C693-167D-4CC4-925D-D395968623A8}"/>
    <cellStyle name="Style 26 5" xfId="11263" xr:uid="{56045D34-EBEA-4968-8456-6C4D0D5ABD0B}"/>
    <cellStyle name="Style 26 5 2" xfId="14335" xr:uid="{FB3F2711-8C1E-427C-BA87-FE5467DE50D2}"/>
    <cellStyle name="Style 26 5 3" xfId="10434" xr:uid="{C662B9AF-6E44-4ADB-83DE-7A43F2667988}"/>
    <cellStyle name="Style 26 5 4" xfId="9887" xr:uid="{6BA87735-ED67-4AC0-879C-EB76733769C9}"/>
    <cellStyle name="Style 26 5 5" xfId="10406" xr:uid="{BC23CDFD-3B6B-4490-9097-20E5BFFA4C94}"/>
    <cellStyle name="Style 26 5 6" xfId="15663" xr:uid="{41C933BB-74A3-49DD-AC5A-B0A4C3183FB3}"/>
    <cellStyle name="Style 26 5 7" xfId="10971" xr:uid="{428D3E1A-7574-4D5C-8243-EAEA1B0BD1B3}"/>
    <cellStyle name="Style 26 5 8" xfId="26150" xr:uid="{E8E57596-ACA3-4754-8225-8ADF78557C87}"/>
    <cellStyle name="Style 26 6" xfId="11324" xr:uid="{F48694D2-6960-4DBF-98C7-4802E27E95F7}"/>
    <cellStyle name="Style 26 6 2" xfId="14396" xr:uid="{992950CC-1C54-445F-AD26-82EECD650B69}"/>
    <cellStyle name="Style 26 6 3" xfId="10493" xr:uid="{F7AC35DF-CD9C-4E8F-AE7F-B85876C0A661}"/>
    <cellStyle name="Style 26 6 4" xfId="9942" xr:uid="{A542E9AC-8DE9-428A-9DFE-F238450540BA}"/>
    <cellStyle name="Style 26 6 5" xfId="18936" xr:uid="{F950BB9C-48E7-4D6D-AE92-ABF1A2CB1DF1}"/>
    <cellStyle name="Style 26 6 6" xfId="15953" xr:uid="{C6A32CE1-875C-4299-9D55-CABB32D709CF}"/>
    <cellStyle name="Style 26 6 7" xfId="17853" xr:uid="{0A058277-FC2C-46BE-BEEA-68621C79D2A3}"/>
    <cellStyle name="Style 26 6 8" xfId="26467" xr:uid="{D04A678D-1828-4709-BDE1-8A9EA20DDC81}"/>
    <cellStyle name="Style 26 7" xfId="11362" xr:uid="{7D5DCCFC-072F-47F4-87AC-317742136B6B}"/>
    <cellStyle name="Style 26 7 10" xfId="14282" xr:uid="{A12444AC-5CD1-4C1C-978D-64F3C6C0D117}"/>
    <cellStyle name="Style 26 7 11" xfId="23435" xr:uid="{8628277D-9C94-498D-A99C-7B27432A9D10}"/>
    <cellStyle name="Style 26 7 12" xfId="26595" xr:uid="{9FC1B9B4-EA80-4775-8BEB-31FFD37403BC}"/>
    <cellStyle name="Style 26 7 2" xfId="14434" xr:uid="{BBEBC6CA-46F2-45C8-A112-0775FD4FF159}"/>
    <cellStyle name="Style 26 7 3" xfId="10530" xr:uid="{669E4742-D76A-4832-B365-8AA7BEBC5A67}"/>
    <cellStyle name="Style 26 7 4" xfId="9979" xr:uid="{336E8BDD-F16D-4A98-A5CC-07D6E867F74D}"/>
    <cellStyle name="Style 26 7 5" xfId="10775" xr:uid="{5A0F2BF3-485B-41D4-863B-DEC75819BE99}"/>
    <cellStyle name="Style 26 7 6" xfId="10831" xr:uid="{128E5452-8BBE-46D6-B4CF-252AC421CBE1}"/>
    <cellStyle name="Style 26 7 7" xfId="10292" xr:uid="{8E49A7E2-13C0-44B9-93AC-9073D6D23692}"/>
    <cellStyle name="Style 26 7 8" xfId="16168" xr:uid="{F260D427-9A7D-424D-9601-09D88514CB4A}"/>
    <cellStyle name="Style 26 7 9" xfId="18121" xr:uid="{41352870-DCEA-4509-BD16-A842EA4E1C78}"/>
    <cellStyle name="Style 26 8" xfId="11331" xr:uid="{47DB565C-D88C-4397-8D59-D6D666675FA0}"/>
    <cellStyle name="Style 26 8 10" xfId="11209" xr:uid="{1C65DC9D-BAFF-4893-8004-13F4A23406F9}"/>
    <cellStyle name="Style 26 8 11" xfId="23004" xr:uid="{68BBECF2-F422-4B67-BA9A-E20C1158FBEF}"/>
    <cellStyle name="Style 26 8 12" xfId="26480" xr:uid="{2D5CE0F0-770E-4114-85E5-C16F9187D498}"/>
    <cellStyle name="Style 26 8 2" xfId="14403" xr:uid="{53871B6C-0685-43C8-847B-FB61976B2EC7}"/>
    <cellStyle name="Style 26 8 3" xfId="10500" xr:uid="{5B3B28D5-C11E-4D4E-9A4D-2155348957F4}"/>
    <cellStyle name="Style 26 8 4" xfId="9950" xr:uid="{B68526A5-4DF4-41A0-B5CB-FD92B923A860}"/>
    <cellStyle name="Style 26 8 5" xfId="10733" xr:uid="{6FB90CC3-AC2F-4A14-B846-ADE6438B4D42}"/>
    <cellStyle name="Style 26 8 6" xfId="10801" xr:uid="{88EB271E-E496-46EB-803A-10B327973345}"/>
    <cellStyle name="Style 26 8 7" xfId="10267" xr:uid="{DC0235B1-F61B-45DD-AFBE-E3B68836663B}"/>
    <cellStyle name="Style 26 8 8" xfId="15982" xr:uid="{D31392BC-8BB2-4D39-A3D5-41AB392DA7FB}"/>
    <cellStyle name="Style 26 8 9" xfId="17889" xr:uid="{A25A1D4A-F077-456B-9BDC-13C26EB8D973}"/>
    <cellStyle name="Style 26 9" xfId="11370" xr:uid="{42F93389-E481-4B9B-81A3-1A18B2B47188}"/>
    <cellStyle name="Style 26 9 10" xfId="14291" xr:uid="{3F03315C-6CCD-4C04-8468-2C2DCF15FD1A}"/>
    <cellStyle name="Style 26 9 11" xfId="23447" xr:uid="{436E70A4-59F6-491E-BFAC-CE3F319AD69E}"/>
    <cellStyle name="Style 26 9 12" xfId="26614" xr:uid="{2CD6A8D8-E74A-473B-9DCC-387066E08630}"/>
    <cellStyle name="Style 26 9 2" xfId="14442" xr:uid="{792E8A2C-D6AD-4EF7-B550-2BFC28A00AAD}"/>
    <cellStyle name="Style 26 9 3" xfId="10537" xr:uid="{010C295E-DDD7-44FF-934A-29760BD2AF1E}"/>
    <cellStyle name="Style 26 9 4" xfId="9987" xr:uid="{809E2EB5-C5A3-4986-A550-BD9929B18309}"/>
    <cellStyle name="Style 26 9 5" xfId="10741" xr:uid="{B5ACB374-028E-4A9C-9B5E-A35FB04A0A2B}"/>
    <cellStyle name="Style 26 9 6" xfId="10839" xr:uid="{2753AE6F-FB12-4082-B45A-A3946F6CE677}"/>
    <cellStyle name="Style 26 9 7" xfId="10300" xr:uid="{456FFA3F-F2C7-4D15-863A-FBEF89C4E35E}"/>
    <cellStyle name="Style 26 9 8" xfId="17259" xr:uid="{BC5B3D94-07E0-4B69-A559-2EB85EF111D1}"/>
    <cellStyle name="Style 26 9 9" xfId="18207" xr:uid="{BF9460A4-605E-4E9D-88AB-0E8194816DF5}"/>
    <cellStyle name="Style 27" xfId="4948" xr:uid="{00000000-0005-0000-0000-00007A250000}"/>
    <cellStyle name="Style 28" xfId="4949" xr:uid="{00000000-0005-0000-0000-00007B250000}"/>
    <cellStyle name="Style 29" xfId="4950" xr:uid="{00000000-0005-0000-0000-00007C250000}"/>
    <cellStyle name="Style 3" xfId="4951" xr:uid="{00000000-0005-0000-0000-00007D250000}"/>
    <cellStyle name="Style 30" xfId="4952" xr:uid="{00000000-0005-0000-0000-00007E250000}"/>
    <cellStyle name="Style 31" xfId="4953" xr:uid="{00000000-0005-0000-0000-00007F250000}"/>
    <cellStyle name="Style 32" xfId="4954" xr:uid="{00000000-0005-0000-0000-000080250000}"/>
    <cellStyle name="Style 33" xfId="4955" xr:uid="{00000000-0005-0000-0000-000081250000}"/>
    <cellStyle name="Style 34" xfId="4956" xr:uid="{00000000-0005-0000-0000-000082250000}"/>
    <cellStyle name="Style 35" xfId="4957" xr:uid="{00000000-0005-0000-0000-000083250000}"/>
    <cellStyle name="Style 36" xfId="4958" xr:uid="{00000000-0005-0000-0000-000084250000}"/>
    <cellStyle name="Style 37" xfId="4959" xr:uid="{00000000-0005-0000-0000-000085250000}"/>
    <cellStyle name="Style 38" xfId="4960" xr:uid="{00000000-0005-0000-0000-000086250000}"/>
    <cellStyle name="Style 39" xfId="4961" xr:uid="{00000000-0005-0000-0000-000087250000}"/>
    <cellStyle name="Style 4" xfId="4962" xr:uid="{00000000-0005-0000-0000-000088250000}"/>
    <cellStyle name="Style 40" xfId="4963" xr:uid="{00000000-0005-0000-0000-000089250000}"/>
    <cellStyle name="Style 41" xfId="4964" xr:uid="{00000000-0005-0000-0000-00008A250000}"/>
    <cellStyle name="Style 42" xfId="4965" xr:uid="{00000000-0005-0000-0000-00008B250000}"/>
    <cellStyle name="Style 43" xfId="4966" xr:uid="{00000000-0005-0000-0000-00008C250000}"/>
    <cellStyle name="Style 44" xfId="4967" xr:uid="{00000000-0005-0000-0000-00008D250000}"/>
    <cellStyle name="Style 45" xfId="4968" xr:uid="{00000000-0005-0000-0000-00008E250000}"/>
    <cellStyle name="Style 46" xfId="4969" xr:uid="{00000000-0005-0000-0000-00008F250000}"/>
    <cellStyle name="Style 47" xfId="4970" xr:uid="{00000000-0005-0000-0000-000090250000}"/>
    <cellStyle name="Style 48" xfId="4971" xr:uid="{00000000-0005-0000-0000-000091250000}"/>
    <cellStyle name="Style 49" xfId="4972" xr:uid="{00000000-0005-0000-0000-000092250000}"/>
    <cellStyle name="Style 5" xfId="4973" xr:uid="{00000000-0005-0000-0000-000093250000}"/>
    <cellStyle name="Style 50" xfId="4974" xr:uid="{00000000-0005-0000-0000-000094250000}"/>
    <cellStyle name="Style 51" xfId="4975" xr:uid="{00000000-0005-0000-0000-000095250000}"/>
    <cellStyle name="Style 52" xfId="4976" xr:uid="{00000000-0005-0000-0000-000096250000}"/>
    <cellStyle name="Style 53" xfId="4977" xr:uid="{00000000-0005-0000-0000-000097250000}"/>
    <cellStyle name="Style 54" xfId="4978" xr:uid="{00000000-0005-0000-0000-000098250000}"/>
    <cellStyle name="Style 55" xfId="4979" xr:uid="{00000000-0005-0000-0000-000099250000}"/>
    <cellStyle name="Style 56" xfId="4980" xr:uid="{00000000-0005-0000-0000-00009A250000}"/>
    <cellStyle name="Style 57" xfId="4981" xr:uid="{00000000-0005-0000-0000-00009B250000}"/>
    <cellStyle name="Style 58" xfId="4982" xr:uid="{00000000-0005-0000-0000-00009C250000}"/>
    <cellStyle name="Style 59" xfId="4983" xr:uid="{00000000-0005-0000-0000-00009D250000}"/>
    <cellStyle name="Style 6" xfId="4984" xr:uid="{00000000-0005-0000-0000-00009E250000}"/>
    <cellStyle name="Style 60" xfId="4985" xr:uid="{00000000-0005-0000-0000-00009F250000}"/>
    <cellStyle name="Style 61" xfId="4986" xr:uid="{00000000-0005-0000-0000-0000A0250000}"/>
    <cellStyle name="Style 62" xfId="4987" xr:uid="{00000000-0005-0000-0000-0000A1250000}"/>
    <cellStyle name="Style 63" xfId="4988" xr:uid="{00000000-0005-0000-0000-0000A2250000}"/>
    <cellStyle name="Style 64" xfId="4989" xr:uid="{00000000-0005-0000-0000-0000A3250000}"/>
    <cellStyle name="Style 65" xfId="4990" xr:uid="{00000000-0005-0000-0000-0000A4250000}"/>
    <cellStyle name="Style 66" xfId="4991" xr:uid="{00000000-0005-0000-0000-0000A5250000}"/>
    <cellStyle name="Style 67" xfId="4992" xr:uid="{00000000-0005-0000-0000-0000A6250000}"/>
    <cellStyle name="Style 68" xfId="4993" xr:uid="{00000000-0005-0000-0000-0000A7250000}"/>
    <cellStyle name="Style 69" xfId="4994" xr:uid="{00000000-0005-0000-0000-0000A8250000}"/>
    <cellStyle name="Style 7" xfId="4995" xr:uid="{00000000-0005-0000-0000-0000A9250000}"/>
    <cellStyle name="Style 70" xfId="4996" xr:uid="{00000000-0005-0000-0000-0000AA250000}"/>
    <cellStyle name="Style 71" xfId="4997" xr:uid="{00000000-0005-0000-0000-0000AB250000}"/>
    <cellStyle name="Style 72" xfId="4998" xr:uid="{00000000-0005-0000-0000-0000AC250000}"/>
    <cellStyle name="Style 73" xfId="4999" xr:uid="{00000000-0005-0000-0000-0000AD250000}"/>
    <cellStyle name="Style 74" xfId="5000" xr:uid="{00000000-0005-0000-0000-0000AE250000}"/>
    <cellStyle name="Style 75" xfId="5001" xr:uid="{00000000-0005-0000-0000-0000AF250000}"/>
    <cellStyle name="Style 76" xfId="5002" xr:uid="{00000000-0005-0000-0000-0000B0250000}"/>
    <cellStyle name="Style 77" xfId="5003" xr:uid="{00000000-0005-0000-0000-0000B1250000}"/>
    <cellStyle name="Style 78" xfId="5004" xr:uid="{00000000-0005-0000-0000-0000B2250000}"/>
    <cellStyle name="Style 79" xfId="5005" xr:uid="{00000000-0005-0000-0000-0000B3250000}"/>
    <cellStyle name="Style 8" xfId="5006" xr:uid="{00000000-0005-0000-0000-0000B4250000}"/>
    <cellStyle name="Style 80" xfId="5007" xr:uid="{00000000-0005-0000-0000-0000B5250000}"/>
    <cellStyle name="Style 81" xfId="5008" xr:uid="{00000000-0005-0000-0000-0000B6250000}"/>
    <cellStyle name="Style 82" xfId="5009" xr:uid="{00000000-0005-0000-0000-0000B7250000}"/>
    <cellStyle name="Style 83" xfId="5010" xr:uid="{00000000-0005-0000-0000-0000B8250000}"/>
    <cellStyle name="Style 84" xfId="5011" xr:uid="{00000000-0005-0000-0000-0000B9250000}"/>
    <cellStyle name="Style 85" xfId="5012" xr:uid="{00000000-0005-0000-0000-0000BA250000}"/>
    <cellStyle name="Style 86" xfId="5013" xr:uid="{00000000-0005-0000-0000-0000BB250000}"/>
    <cellStyle name="Style 87" xfId="5014" xr:uid="{00000000-0005-0000-0000-0000BC250000}"/>
    <cellStyle name="Style 88" xfId="5015" xr:uid="{00000000-0005-0000-0000-0000BD250000}"/>
    <cellStyle name="Style 89" xfId="5016" xr:uid="{00000000-0005-0000-0000-0000BE250000}"/>
    <cellStyle name="Style 9" xfId="5017" xr:uid="{00000000-0005-0000-0000-0000BF250000}"/>
    <cellStyle name="Style 90" xfId="5018" xr:uid="{00000000-0005-0000-0000-0000C0250000}"/>
    <cellStyle name="Style 91" xfId="5019" xr:uid="{00000000-0005-0000-0000-0000C1250000}"/>
    <cellStyle name="Style 92" xfId="5020" xr:uid="{00000000-0005-0000-0000-0000C2250000}"/>
    <cellStyle name="Style 93" xfId="5021" xr:uid="{00000000-0005-0000-0000-0000C3250000}"/>
    <cellStyle name="Style 94" xfId="5022" xr:uid="{00000000-0005-0000-0000-0000C4250000}"/>
    <cellStyle name="Style 95" xfId="5023" xr:uid="{00000000-0005-0000-0000-0000C5250000}"/>
    <cellStyle name="Style 96" xfId="5024" xr:uid="{00000000-0005-0000-0000-0000C6250000}"/>
    <cellStyle name="Style 97" xfId="5025" xr:uid="{00000000-0005-0000-0000-0000C7250000}"/>
    <cellStyle name="Style 98" xfId="5026" xr:uid="{00000000-0005-0000-0000-0000C8250000}"/>
    <cellStyle name="Style 99" xfId="5027" xr:uid="{00000000-0005-0000-0000-0000C9250000}"/>
    <cellStyle name="STYLE1" xfId="5028" xr:uid="{00000000-0005-0000-0000-0000CA250000}"/>
    <cellStyle name="STYLE2" xfId="5029" xr:uid="{00000000-0005-0000-0000-0000CB250000}"/>
    <cellStyle name="STYLE3" xfId="5030" xr:uid="{00000000-0005-0000-0000-0000CC250000}"/>
    <cellStyle name="Subhead" xfId="5031" xr:uid="{00000000-0005-0000-0000-0000CD250000}"/>
    <cellStyle name="Subtotal_left" xfId="5032" xr:uid="{00000000-0005-0000-0000-0000CE250000}"/>
    <cellStyle name="SwitchCell" xfId="5033" xr:uid="{00000000-0005-0000-0000-0000CF250000}"/>
    <cellStyle name="t" xfId="5034" xr:uid="{00000000-0005-0000-0000-0000D0250000}"/>
    <cellStyle name="Table Col Head" xfId="5035" xr:uid="{00000000-0005-0000-0000-0000D1250000}"/>
    <cellStyle name="Table Head" xfId="5036" xr:uid="{00000000-0005-0000-0000-0000D2250000}"/>
    <cellStyle name="Table Head Aligned" xfId="5037" xr:uid="{00000000-0005-0000-0000-0000D3250000}"/>
    <cellStyle name="Table Head Aligned 10" xfId="12309" xr:uid="{2CEC8340-8948-45A7-8545-018B89CC9F66}"/>
    <cellStyle name="Table Head Aligned 10 2" xfId="15348" xr:uid="{A4C03D35-8FFC-43F0-AADE-06EED0D0766C}"/>
    <cellStyle name="Table Head Aligned 10 3" xfId="20758" xr:uid="{493FF94D-689C-4090-A2B7-4C7700C09032}"/>
    <cellStyle name="Table Head Aligned 10 4" xfId="28760" xr:uid="{A1507C75-D80B-48B1-8620-134781413A91}"/>
    <cellStyle name="Table Head Aligned 10 5" xfId="38668" xr:uid="{8FCA598A-7AFA-4E86-84C4-2D2C2A405A34}"/>
    <cellStyle name="Table Head Aligned 10 6" xfId="41264" xr:uid="{B90CAD3F-A48D-4893-85BE-49B992EEA0C7}"/>
    <cellStyle name="Table Head Aligned 11" xfId="12311" xr:uid="{0BE0C75B-2F67-4CDF-8F29-0C945A11BDAF}"/>
    <cellStyle name="Table Head Aligned 12" xfId="12313" xr:uid="{270B3380-77AA-42B7-AFD1-AB0912E3847E}"/>
    <cellStyle name="Table Head Aligned 2" xfId="6209" xr:uid="{00000000-0005-0000-0000-0000D4250000}"/>
    <cellStyle name="Table Head Aligned 2 2" xfId="11423" xr:uid="{2AA80556-2AF4-4131-B427-FD76C5937815}"/>
    <cellStyle name="Table Head Aligned 2 2 2" xfId="14494" xr:uid="{AC103375-2672-44FA-BB8A-BF024744AD72}"/>
    <cellStyle name="Table Head Aligned 2 2 3" xfId="10037" xr:uid="{1D364352-1945-4E78-BC60-3AEB245489AD}"/>
    <cellStyle name="Table Head Aligned 2 2 4" xfId="17445" xr:uid="{3F8C7B5E-A20B-4097-9B87-BE47BED7BF2B}"/>
    <cellStyle name="Table Head Aligned 2 2 5" xfId="23887" xr:uid="{5583615F-AA83-49FF-8D63-43D4293C413C}"/>
    <cellStyle name="Table Head Aligned 2 3" xfId="11580" xr:uid="{C5C77D3A-4D24-4B5D-BD02-E56E3F72680B}"/>
    <cellStyle name="Table Head Aligned 2 4" xfId="12831" xr:uid="{4EA2F255-29E6-414F-96A3-81F7695A804D}"/>
    <cellStyle name="Table Head Aligned 2 4 2" xfId="15857" xr:uid="{1BD82EE5-AC32-4159-9D44-173837CAFA17}"/>
    <cellStyle name="Table Head Aligned 2 4 3" xfId="21269" xr:uid="{A53BB685-FA49-43C5-B73E-0C356114D754}"/>
    <cellStyle name="Table Head Aligned 2 4 4" xfId="29216" xr:uid="{B875A034-A897-4843-8EFF-ADB8F517D5B9}"/>
    <cellStyle name="Table Head Aligned 2 5" xfId="12450" xr:uid="{D11FCD3B-D824-401A-8D0C-53E942512F12}"/>
    <cellStyle name="Table Head Aligned 2 6" xfId="10190" xr:uid="{6A12CD20-B861-4937-BF36-5920C0117B54}"/>
    <cellStyle name="Table Head Aligned 3" xfId="11323" xr:uid="{01210265-9A21-4882-936B-3A8FC21273E5}"/>
    <cellStyle name="Table Head Aligned 3 2" xfId="14395" xr:uid="{5EE50EC6-4319-4A60-B5C0-D7F165E654E4}"/>
    <cellStyle name="Table Head Aligned 3 3" xfId="9941" xr:uid="{B9A8F2E3-AC96-49CB-AA30-BD15F8CD8780}"/>
    <cellStyle name="Table Head Aligned 3 4" xfId="15949" xr:uid="{77FDD816-7F58-4498-88FE-41B2F1712A31}"/>
    <cellStyle name="Table Head Aligned 3 5" xfId="22993" xr:uid="{D3FA3989-BFB7-4C22-8474-D4F876FD146F}"/>
    <cellStyle name="Table Head Aligned 4" xfId="11356" xr:uid="{57345DCE-B801-4203-9AA2-A1434B4FDFFE}"/>
    <cellStyle name="Table Head Aligned 5" xfId="12791" xr:uid="{2D3BA4C3-B826-44FE-B48C-8CE47FBAB3F2}"/>
    <cellStyle name="Table Head Aligned 5 2" xfId="15817" xr:uid="{9861CA45-A50A-417F-8DE6-109219821922}"/>
    <cellStyle name="Table Head Aligned 5 3" xfId="21232" xr:uid="{EDD6E413-BF71-4428-B507-A54838CED701}"/>
    <cellStyle name="Table Head Aligned 5 4" xfId="29190" xr:uid="{BBAB5CA7-B363-45D4-AFA2-670B9B2260A1}"/>
    <cellStyle name="Table Head Aligned 6" xfId="12066" xr:uid="{6579229E-F6DC-424C-B3F5-0BEA8ECC333C}"/>
    <cellStyle name="Table Head Aligned 6 2" xfId="15115" xr:uid="{3614860A-A40E-424C-BB05-B41B8BC5A66C}"/>
    <cellStyle name="Table Head Aligned 6 3" xfId="20515" xr:uid="{3AF108BC-B0C5-49CE-9E94-995A9AF16F16}"/>
    <cellStyle name="Table Head Aligned 6 4" xfId="28527" xr:uid="{37E95E89-3FDE-483A-9F7F-7879F00AE7AC}"/>
    <cellStyle name="Table Head Aligned 6 5" xfId="38435" xr:uid="{E7020D2E-A0D6-49A5-8A2B-1E4EC8C46C16}"/>
    <cellStyle name="Table Head Aligned 6 6" xfId="41031" xr:uid="{7086772D-7B04-4218-AE55-A9191CDB51DB}"/>
    <cellStyle name="Table Head Aligned 7" xfId="12129" xr:uid="{31893310-0023-4613-8E34-589E845E62B1}"/>
    <cellStyle name="Table Head Aligned 7 2" xfId="15175" xr:uid="{73E77FBE-9D29-46AA-B64F-896D49C83FE0}"/>
    <cellStyle name="Table Head Aligned 7 3" xfId="20578" xr:uid="{9F7A4EFB-1A1F-407B-A62C-7DB13EC7FF3B}"/>
    <cellStyle name="Table Head Aligned 7 4" xfId="28587" xr:uid="{3482B8D9-934B-449F-B930-C28AD3D20A3E}"/>
    <cellStyle name="Table Head Aligned 7 5" xfId="38495" xr:uid="{27EAF837-0B70-474A-ACF7-4E57F930DB48}"/>
    <cellStyle name="Table Head Aligned 7 6" xfId="41091" xr:uid="{AF5DD6D2-CB11-453D-B0BE-3ED1BBD855EB}"/>
    <cellStyle name="Table Head Aligned 8" xfId="12134" xr:uid="{9BDA4488-E821-4A64-9672-1579A6A13FFA}"/>
    <cellStyle name="Table Head Aligned 9" xfId="12304" xr:uid="{F923C103-3C82-4D0D-B4CA-F18E3DA5B150}"/>
    <cellStyle name="Table Head Blue" xfId="5038" xr:uid="{00000000-0005-0000-0000-0000D5250000}"/>
    <cellStyle name="Table Head Green" xfId="5039" xr:uid="{00000000-0005-0000-0000-0000D6250000}"/>
    <cellStyle name="Table Head Green 10" xfId="12307" xr:uid="{F6D327D5-269B-41FB-934B-88D3D1DB280B}"/>
    <cellStyle name="Table Head Green 10 2" xfId="15346" xr:uid="{E9554D2E-9174-4903-B804-C87547B9C1BF}"/>
    <cellStyle name="Table Head Green 10 3" xfId="20756" xr:uid="{544C4AB8-6932-488C-B7A6-04A54DA8FD8C}"/>
    <cellStyle name="Table Head Green 10 4" xfId="28758" xr:uid="{64F4DF0B-5C5A-4A11-A82A-F04DED2743E8}"/>
    <cellStyle name="Table Head Green 10 5" xfId="38666" xr:uid="{E1813C09-F517-48F4-8355-D556D4C84D5C}"/>
    <cellStyle name="Table Head Green 10 6" xfId="41262" xr:uid="{D80320FE-A763-46D9-A892-FEC8DE473CFB}"/>
    <cellStyle name="Table Head Green 11" xfId="12310" xr:uid="{35D538EF-0906-4568-BDC6-4B76ACC4C17A}"/>
    <cellStyle name="Table Head Green 12" xfId="12312" xr:uid="{1D732785-BC21-4025-887B-408D4475EBAA}"/>
    <cellStyle name="Table Head Green 2" xfId="6211" xr:uid="{00000000-0005-0000-0000-0000D7250000}"/>
    <cellStyle name="Table Head Green 2 2" xfId="11424" xr:uid="{1250E8A9-4E7F-43F1-A3F0-9EEBEDA96D12}"/>
    <cellStyle name="Table Head Green 2 2 2" xfId="14495" xr:uid="{DFD18A30-9966-45B6-9EC1-1E27BC178083}"/>
    <cellStyle name="Table Head Green 2 2 3" xfId="10038" xr:uid="{FE2D84FE-4A19-482C-BC68-6661995F442D}"/>
    <cellStyle name="Table Head Green 2 2 4" xfId="17447" xr:uid="{3F286EB5-D28C-4E89-9F4D-A4CDC75FADD3}"/>
    <cellStyle name="Table Head Green 2 2 5" xfId="23888" xr:uid="{6034A0C8-AC93-4C85-888B-327A5677AC37}"/>
    <cellStyle name="Table Head Green 2 3" xfId="11581" xr:uid="{99EC85D6-0D57-4708-A44E-286E4568A603}"/>
    <cellStyle name="Table Head Green 2 4" xfId="12832" xr:uid="{C626294B-E038-453D-8C6A-04955C18D3C4}"/>
    <cellStyle name="Table Head Green 2 4 2" xfId="15858" xr:uid="{2D8CEC44-5E33-469C-A032-14B9E220862A}"/>
    <cellStyle name="Table Head Green 2 4 3" xfId="21270" xr:uid="{A695C460-3C1C-4DCE-9D02-4F94A9AB2558}"/>
    <cellStyle name="Table Head Green 2 4 4" xfId="29217" xr:uid="{E6CA871C-9D41-4B02-86A9-F6D9AE4ABA65}"/>
    <cellStyle name="Table Head Green 2 5" xfId="12451" xr:uid="{F5B27BA9-66AB-4CD6-B4E8-243FB66D633E}"/>
    <cellStyle name="Table Head Green 2 6" xfId="10191" xr:uid="{037845C7-6E40-4692-92B3-4FE63A7F87DC}"/>
    <cellStyle name="Table Head Green 3" xfId="11322" xr:uid="{6BB09949-C9FF-4F93-A6E6-9F6E9BC3A1A7}"/>
    <cellStyle name="Table Head Green 3 2" xfId="14394" xr:uid="{4A8F41FD-4ABB-4280-AFEB-0862414689B3}"/>
    <cellStyle name="Table Head Green 3 3" xfId="9940" xr:uid="{DCAD7439-9920-48DF-BE21-E9C56042E90C}"/>
    <cellStyle name="Table Head Green 3 4" xfId="15932" xr:uid="{F7A3FD27-C86B-41A8-9E69-B0C601F1849D}"/>
    <cellStyle name="Table Head Green 3 5" xfId="22992" xr:uid="{DE3289F5-C447-47A1-A3D1-011A28B71A53}"/>
    <cellStyle name="Table Head Green 4" xfId="11355" xr:uid="{86BF33A6-B54C-4959-94C7-0C1FF3F95D68}"/>
    <cellStyle name="Table Head Green 5" xfId="12792" xr:uid="{DD107748-2C30-47D3-81F9-E382397F7A85}"/>
    <cellStyle name="Table Head Green 5 2" xfId="15818" xr:uid="{F3A35935-4777-4647-B716-3270F90D0B19}"/>
    <cellStyle name="Table Head Green 5 3" xfId="21233" xr:uid="{8E249E9C-FCBF-4B18-9E6A-57A5F6A4E82E}"/>
    <cellStyle name="Table Head Green 5 4" xfId="29191" xr:uid="{0EF0177A-9825-4D46-82BC-AFDF194E12B9}"/>
    <cellStyle name="Table Head Green 6" xfId="12065" xr:uid="{DED64586-DE29-4C3B-A743-2C6213FABD1D}"/>
    <cellStyle name="Table Head Green 6 2" xfId="15114" xr:uid="{A7FED3FB-85C1-41E3-BAD1-6B6D5302C4DC}"/>
    <cellStyle name="Table Head Green 6 3" xfId="20514" xr:uid="{DB7B2F80-F1BD-42D3-9039-3066FA647842}"/>
    <cellStyle name="Table Head Green 6 4" xfId="28526" xr:uid="{DA269970-FC7A-4EE6-91EC-3D9C2C95F56D}"/>
    <cellStyle name="Table Head Green 6 5" xfId="38434" xr:uid="{622B99E5-FFF2-4DB8-9B03-F9240CF4F59B}"/>
    <cellStyle name="Table Head Green 6 6" xfId="41030" xr:uid="{8795D6DD-DE45-4EA7-BF85-2CE2744085D5}"/>
    <cellStyle name="Table Head Green 7" xfId="12128" xr:uid="{6A725FDE-3207-4A5D-B120-44F1F86CC087}"/>
    <cellStyle name="Table Head Green 7 2" xfId="15174" xr:uid="{1F96497A-449F-43D8-B2AE-35A7B6705AAB}"/>
    <cellStyle name="Table Head Green 7 3" xfId="20577" xr:uid="{025ECEFC-781F-4164-9CCC-C2044A0EBABD}"/>
    <cellStyle name="Table Head Green 7 4" xfId="28586" xr:uid="{E5DE58E2-22B6-414A-8536-9D8A3F9213DB}"/>
    <cellStyle name="Table Head Green 7 5" xfId="38494" xr:uid="{5D59D0A6-9EBA-4B80-B88A-A69E3C9EDA06}"/>
    <cellStyle name="Table Head Green 7 6" xfId="41090" xr:uid="{A8C29FAF-E359-477B-8980-46977989872B}"/>
    <cellStyle name="Table Head Green 8" xfId="12133" xr:uid="{084059BD-BBA2-433C-8ED4-6A36ED17658D}"/>
    <cellStyle name="Table Head Green 9" xfId="12302" xr:uid="{7E314632-0FEB-41E8-88E3-C310B4231D9B}"/>
    <cellStyle name="Table Head_Val_Sum_Graph" xfId="5040" xr:uid="{00000000-0005-0000-0000-0000D8250000}"/>
    <cellStyle name="Table Sub Head" xfId="5041" xr:uid="{00000000-0005-0000-0000-0000D9250000}"/>
    <cellStyle name="Table Text" xfId="5042" xr:uid="{00000000-0005-0000-0000-0000DA250000}"/>
    <cellStyle name="Table Title" xfId="5043" xr:uid="{00000000-0005-0000-0000-0000DB250000}"/>
    <cellStyle name="Table Units" xfId="5044" xr:uid="{00000000-0005-0000-0000-0000DC250000}"/>
    <cellStyle name="Table_Header" xfId="5045" xr:uid="{00000000-0005-0000-0000-0000DD250000}"/>
    <cellStyle name="TableBorder" xfId="5046" xr:uid="{00000000-0005-0000-0000-0000DE250000}"/>
    <cellStyle name="TableBorder 10" xfId="12139" xr:uid="{C9BBF1BD-EBF9-424A-B1D0-2C051B354AFB}"/>
    <cellStyle name="TableBorder 10 2" xfId="15183" xr:uid="{33F5921A-745C-45E1-B344-573CBAD9981A}"/>
    <cellStyle name="TableBorder 10 3" xfId="20588" xr:uid="{BFE64792-FC83-4F23-970B-3E42D08A1147}"/>
    <cellStyle name="TableBorder 10 4" xfId="28595" xr:uid="{A27AD493-D1B3-409C-9689-FEC74483C0D2}"/>
    <cellStyle name="TableBorder 10 5" xfId="38503" xr:uid="{6F451B90-5681-48E6-BCEB-2EA6FBEBFD2D}"/>
    <cellStyle name="TableBorder 10 6" xfId="41099" xr:uid="{CF28C342-CEBE-4256-9DEC-79EBE776DAB0}"/>
    <cellStyle name="TableBorder 11" xfId="12143" xr:uid="{67E17952-83F3-43D2-9CC2-3EE93DF1123F}"/>
    <cellStyle name="TableBorder 11 2" xfId="15187" xr:uid="{3E0D1CF3-C6C2-4DB3-A427-AC6A185E28BD}"/>
    <cellStyle name="TableBorder 11 3" xfId="20592" xr:uid="{CD4A3E4F-151E-4BC6-AD51-8E56443826BD}"/>
    <cellStyle name="TableBorder 11 4" xfId="28599" xr:uid="{2CC3A064-FD38-4EDC-B0E7-98207F1F24B1}"/>
    <cellStyle name="TableBorder 11 5" xfId="38507" xr:uid="{6B81D6AD-3D3D-45A1-996F-77F5ABBC8947}"/>
    <cellStyle name="TableBorder 11 6" xfId="41103" xr:uid="{F78C34A9-A273-42C7-8C3E-BB41E37E46E2}"/>
    <cellStyle name="TableBorder 12" xfId="12144" xr:uid="{E6FBF9A6-6CE9-4F27-947E-052CF6462891}"/>
    <cellStyle name="TableBorder 12 2" xfId="15188" xr:uid="{7ABBC2B7-686E-4BCA-8DAD-EFC403C20743}"/>
    <cellStyle name="TableBorder 12 3" xfId="20593" xr:uid="{0DD5E1CB-74DF-4C04-B09C-46B5FEE1B49C}"/>
    <cellStyle name="TableBorder 12 4" xfId="28600" xr:uid="{8F7D4C79-EDBA-410F-9FA3-48DB3E74EB65}"/>
    <cellStyle name="TableBorder 12 5" xfId="38508" xr:uid="{4B4E2118-90DE-4AC1-8AEA-47F10BEDBE65}"/>
    <cellStyle name="TableBorder 12 6" xfId="41104" xr:uid="{4CA5BCC3-8C56-48B6-AED9-EA78A5FBB467}"/>
    <cellStyle name="TableBorder 13" xfId="10177" xr:uid="{450B2257-F6B8-458C-B4D0-52A2BFD25234}"/>
    <cellStyle name="TableBorder 2" xfId="11302" xr:uid="{63048138-2073-48BB-B09F-3E584FDCD06C}"/>
    <cellStyle name="TableBorder 2 2" xfId="14374" xr:uid="{D72FF30F-662C-4725-B3E5-7A436A9B4618}"/>
    <cellStyle name="TableBorder 2 3" xfId="9923" xr:uid="{E66DC7BD-17C3-43EB-9E95-3AB193E43A5A}"/>
    <cellStyle name="TableBorder 2 4" xfId="10251" xr:uid="{9CDF6497-558D-4EB9-AC08-FCE51CD6D485}"/>
    <cellStyle name="TableBorder 2 5" xfId="22902" xr:uid="{AF794063-AFC7-4795-B7B9-052E31305613}"/>
    <cellStyle name="TableBorder 2 6" xfId="26423" xr:uid="{75DD37D0-85DE-42A1-82E7-1A307CD79C9F}"/>
    <cellStyle name="TableBorder 3" xfId="11321" xr:uid="{A3D4ECC1-06CC-40ED-878F-3A1549B15D82}"/>
    <cellStyle name="TableBorder 3 2" xfId="14393" xr:uid="{565FB9B5-09E7-4245-AAC1-98E83BA31051}"/>
    <cellStyle name="TableBorder 3 3" xfId="9939" xr:uid="{522D61B9-306A-4B6A-978A-3422A550D428}"/>
    <cellStyle name="TableBorder 3 4" xfId="10266" xr:uid="{51B8034B-DCEA-48C9-8D32-CC23936994F6}"/>
    <cellStyle name="TableBorder 3 5" xfId="22990" xr:uid="{94D4D814-F225-4F70-8386-FC9A4CD951C9}"/>
    <cellStyle name="TableBorder 3 6" xfId="26461" xr:uid="{622D71DF-5A64-47EC-8601-3A14EFFE6244}"/>
    <cellStyle name="TableBorder 4" xfId="11359" xr:uid="{D45F86A9-ADAA-4862-B0A6-E482B41A918E}"/>
    <cellStyle name="TableBorder 4 2" xfId="14431" xr:uid="{DD590B63-4298-45F3-BD85-39F994D7FC0E}"/>
    <cellStyle name="TableBorder 4 3" xfId="9977" xr:uid="{2C4F864F-A2D5-41BD-8F8E-ED47198A0F93}"/>
    <cellStyle name="TableBorder 4 4" xfId="10289" xr:uid="{5DF1898C-EC31-4BDA-9255-A27886088B32}"/>
    <cellStyle name="TableBorder 4 5" xfId="23431" xr:uid="{B90B98C4-DACB-4DF1-B406-7788F585A760}"/>
    <cellStyle name="TableBorder 4 6" xfId="26592" xr:uid="{E983E7AD-ABE0-4721-823E-6428BC7488D6}"/>
    <cellStyle name="TableBorder 5" xfId="12108" xr:uid="{971FD443-40A5-47B0-BE2B-92A3134319B9}"/>
    <cellStyle name="TableBorder 5 2" xfId="15155" xr:uid="{D3B4A436-83DD-4DE8-8A83-E9CC5320085A}"/>
    <cellStyle name="TableBorder 5 3" xfId="20557" xr:uid="{DCD56858-4FE2-4696-8EC3-C2CE92E79F52}"/>
    <cellStyle name="TableBorder 5 4" xfId="28567" xr:uid="{E6C427C3-BE05-462E-BBB0-C9D27557329B}"/>
    <cellStyle name="TableBorder 5 5" xfId="38475" xr:uid="{633FC80C-9562-403E-900B-40645AD26EC0}"/>
    <cellStyle name="TableBorder 5 6" xfId="41071" xr:uid="{50022A6A-AA80-43E7-8350-769751883228}"/>
    <cellStyle name="TableBorder 6" xfId="12114" xr:uid="{A28ADB09-8697-4799-AA75-1BB8ADAAD613}"/>
    <cellStyle name="TableBorder 6 2" xfId="15161" xr:uid="{AF2ABAB0-C00B-4A28-A81B-F2E1D6C13708}"/>
    <cellStyle name="TableBorder 6 3" xfId="20563" xr:uid="{D441D4EA-9029-403C-9481-A904D5DA3AB8}"/>
    <cellStyle name="TableBorder 6 4" xfId="28573" xr:uid="{0A307D01-C7BC-45ED-A220-C5460E2A0208}"/>
    <cellStyle name="TableBorder 6 5" xfId="38481" xr:uid="{63432F05-6ADA-4236-B2FD-D0E84F587734}"/>
    <cellStyle name="TableBorder 6 6" xfId="41077" xr:uid="{85D1702C-A8F5-4999-AC69-C8E9854D7974}"/>
    <cellStyle name="TableBorder 7" xfId="12069" xr:uid="{3A4BB9B7-3D8A-45C2-A129-C886533E4466}"/>
    <cellStyle name="TableBorder 7 2" xfId="15118" xr:uid="{6C34730C-C257-4385-98DE-5EB72AC2EC3F}"/>
    <cellStyle name="TableBorder 7 3" xfId="20518" xr:uid="{B57CCDC3-F2F8-48E9-B6E9-505F914AC9F3}"/>
    <cellStyle name="TableBorder 7 4" xfId="28530" xr:uid="{E09152F3-CBA9-4F5C-A427-AE691ED3FB2B}"/>
    <cellStyle name="TableBorder 7 5" xfId="38438" xr:uid="{36D4EBDA-8BF1-409F-BDAF-FDC2A6773C2F}"/>
    <cellStyle name="TableBorder 7 6" xfId="41034" xr:uid="{0E874A6E-B61A-4702-A1DA-14418DB7EC0B}"/>
    <cellStyle name="TableBorder 8" xfId="12289" xr:uid="{2C654022-0160-47B0-8C9B-CAF9957B9067}"/>
    <cellStyle name="TableBorder 8 2" xfId="15333" xr:uid="{51472BA4-C9AB-4904-B084-974856327F9C}"/>
    <cellStyle name="TableBorder 8 3" xfId="20738" xr:uid="{1511D2AB-3332-4FEA-AF52-151213CD00C6}"/>
    <cellStyle name="TableBorder 8 4" xfId="28745" xr:uid="{A55E5326-4AE0-41DF-9C3A-117764F369A3}"/>
    <cellStyle name="TableBorder 8 5" xfId="38653" xr:uid="{60128934-31AE-41F5-A63E-FF7D250D2A5D}"/>
    <cellStyle name="TableBorder 8 6" xfId="41249" xr:uid="{0F6205A2-F5DA-4B07-AA70-20E7A35C15CE}"/>
    <cellStyle name="TableBorder 9" xfId="12131" xr:uid="{91426DC1-C2FE-49F1-B6F1-5E59A0939A9A}"/>
    <cellStyle name="TableBorder 9 2" xfId="15177" xr:uid="{CD3EDCA7-708D-4840-BAD8-CD3B1BA0E46C}"/>
    <cellStyle name="TableBorder 9 3" xfId="20580" xr:uid="{72CB023E-2821-4BDC-8F3E-E581B1915DA4}"/>
    <cellStyle name="TableBorder 9 4" xfId="28589" xr:uid="{F82988B5-19A4-40C7-B29E-6C202024DF76}"/>
    <cellStyle name="TableBorder 9 5" xfId="38497" xr:uid="{0B7F234E-021E-4D79-BECE-8DAC84F03811}"/>
    <cellStyle name="TableBorder 9 6" xfId="41093" xr:uid="{27906597-0835-49B8-98A3-2140AF3FB998}"/>
    <cellStyle name="TableColumnHeader" xfId="5047" xr:uid="{00000000-0005-0000-0000-0000DF250000}"/>
    <cellStyle name="TableColumnHeader 10" xfId="11305" xr:uid="{561B3BE1-470E-4409-80B2-F16656155098}"/>
    <cellStyle name="TableColumnHeader 10 10" xfId="11167" xr:uid="{02B9BCE6-D40B-4F0E-B49C-D4A5FC43B0A1}"/>
    <cellStyle name="TableColumnHeader 10 11" xfId="22904" xr:uid="{B634F759-9C4A-41A7-8997-43D047218959}"/>
    <cellStyle name="TableColumnHeader 10 12" xfId="26431" xr:uid="{728ED029-0234-459C-A933-DEE4CF03F067}"/>
    <cellStyle name="TableColumnHeader 10 2" xfId="14377" xr:uid="{AE2CB993-83FE-4D0E-8CCA-2E4352028647}"/>
    <cellStyle name="TableColumnHeader 10 3" xfId="10475" xr:uid="{BCD0E499-5808-493F-8ED9-9FCE1A6F4293}"/>
    <cellStyle name="TableColumnHeader 10 4" xfId="9925" xr:uid="{F5689FD5-0DAB-416A-96AD-270194CBA0F7}"/>
    <cellStyle name="TableColumnHeader 10 5" xfId="10718" xr:uid="{7E48E2CF-6E6E-4E7B-98A2-4CD807F1C6B6}"/>
    <cellStyle name="TableColumnHeader 10 6" xfId="10783" xr:uid="{778A92E0-FA01-42F2-87FC-216222552999}"/>
    <cellStyle name="TableColumnHeader 10 7" xfId="10253" xr:uid="{1BCB9842-AF41-43FB-A920-9BFB4703890A}"/>
    <cellStyle name="TableColumnHeader 10 8" xfId="15809" xr:uid="{6B3A6CE7-08D3-4BFE-A624-7986CEDAC9AA}"/>
    <cellStyle name="TableColumnHeader 10 9" xfId="14294" xr:uid="{03216F73-2C1B-436C-8D3E-C563F0954077}"/>
    <cellStyle name="TableColumnHeader 11" xfId="11320" xr:uid="{A2AA8300-3C1F-4F61-9836-1BEFC5C06BD6}"/>
    <cellStyle name="TableColumnHeader 11 10" xfId="11205" xr:uid="{F32F2AE5-87EB-44B8-8D7D-390AA6847048}"/>
    <cellStyle name="TableColumnHeader 11 11" xfId="32071" xr:uid="{F10B36AB-B82B-4B43-84EF-F22CA05F521D}"/>
    <cellStyle name="TableColumnHeader 11 12" xfId="26459" xr:uid="{F9D2CB71-1157-4EC2-9943-15DA1371772E}"/>
    <cellStyle name="TableColumnHeader 11 2" xfId="14392" xr:uid="{07B52FDD-15B1-4E3F-A738-DF85F394BA51}"/>
    <cellStyle name="TableColumnHeader 11 3" xfId="10490" xr:uid="{CA353F84-1B83-4F33-B206-C1E64F9E3296}"/>
    <cellStyle name="TableColumnHeader 11 4" xfId="9938" xr:uid="{83E39F0C-5D92-4C77-B841-D3E3820A815E}"/>
    <cellStyle name="TableColumnHeader 11 5" xfId="10730" xr:uid="{47EEBD07-C661-4D75-803E-ACD3D9C9F8FB}"/>
    <cellStyle name="TableColumnHeader 11 6" xfId="10794" xr:uid="{155DE9E5-329C-41BD-B0FC-50D1EE148E66}"/>
    <cellStyle name="TableColumnHeader 11 7" xfId="10265" xr:uid="{D01FC4D5-51AA-43A9-96B9-CBB5EF974835}"/>
    <cellStyle name="TableColumnHeader 11 8" xfId="15854" xr:uid="{31A982DE-7A0E-4309-A317-3E901857F8B4}"/>
    <cellStyle name="TableColumnHeader 11 9" xfId="17676" xr:uid="{531164E3-1647-4C8E-BCAE-19BCF7FF4064}"/>
    <cellStyle name="TableColumnHeader 12" xfId="11306" xr:uid="{76B904D6-D5E4-42A1-A8D1-2F61CEA8E7D8}"/>
    <cellStyle name="TableColumnHeader 12 10" xfId="11175" xr:uid="{39CB0A4A-E93E-4E3D-9079-7F9B6B54C91A}"/>
    <cellStyle name="TableColumnHeader 12 11" xfId="22905" xr:uid="{34373B0A-E27A-4C70-9A95-DED1DE18D695}"/>
    <cellStyle name="TableColumnHeader 12 12" xfId="26432" xr:uid="{1AE8564E-49F1-4D0F-B97A-C5D7AAB1FF18}"/>
    <cellStyle name="TableColumnHeader 12 2" xfId="14378" xr:uid="{771C9E00-3649-480B-AA2A-52BBC8B24859}"/>
    <cellStyle name="TableColumnHeader 12 3" xfId="10476" xr:uid="{800C62A2-A120-4000-89E7-E58241CC2E0B}"/>
    <cellStyle name="TableColumnHeader 12 4" xfId="9926" xr:uid="{38428732-EE1A-49E0-9196-B3BD4D7AF624}"/>
    <cellStyle name="TableColumnHeader 12 5" xfId="10719" xr:uid="{C737D487-8331-47E7-93AE-A662C6DAABD5}"/>
    <cellStyle name="TableColumnHeader 12 6" xfId="10784" xr:uid="{613B0842-2E4E-4430-AB40-FE1C5D301D97}"/>
    <cellStyle name="TableColumnHeader 12 7" xfId="10254" xr:uid="{9AB7E8F2-B53E-4671-A648-11C1D7D950D3}"/>
    <cellStyle name="TableColumnHeader 12 8" xfId="15815" xr:uid="{0E49170E-5FED-460C-A8AB-1D936493810A}"/>
    <cellStyle name="TableColumnHeader 12 9" xfId="17471" xr:uid="{4370BEF7-AEFD-472D-8B70-449EE40BF0F1}"/>
    <cellStyle name="TableColumnHeader 13" xfId="11352" xr:uid="{7D15E043-2D78-4BC1-A858-CF457A70F868}"/>
    <cellStyle name="TableColumnHeader 13 10" xfId="11234" xr:uid="{D76AD9FA-93A9-4876-A767-936AFE2403DB}"/>
    <cellStyle name="TableColumnHeader 13 11" xfId="23379" xr:uid="{3A7925AC-2D91-497F-9410-375BEBFC89CE}"/>
    <cellStyle name="TableColumnHeader 13 12" xfId="26567" xr:uid="{ECE0D34C-94D6-4C78-8E26-77C74F302DC2}"/>
    <cellStyle name="TableColumnHeader 13 2" xfId="14424" xr:uid="{3CFD2DE7-844B-4BF1-8928-E6D9457BFAEF}"/>
    <cellStyle name="TableColumnHeader 13 3" xfId="10521" xr:uid="{F424A679-A3FA-4729-B15F-7BD7A387A529}"/>
    <cellStyle name="TableColumnHeader 13 4" xfId="9972" xr:uid="{527F8894-B492-486C-A2E6-D2620008557C}"/>
    <cellStyle name="TableColumnHeader 13 5" xfId="10766" xr:uid="{A4E5447E-A529-4997-A42B-3E170E1CAF0E}"/>
    <cellStyle name="TableColumnHeader 13 6" xfId="10825" xr:uid="{244EEAA9-FD7A-4DED-B61B-3A7ABDCA8A15}"/>
    <cellStyle name="TableColumnHeader 13 7" xfId="10285" xr:uid="{64A1A128-03EF-4A1A-9553-4E6639E66E36}"/>
    <cellStyle name="TableColumnHeader 13 8" xfId="16062" xr:uid="{D69DFFEF-2EAC-426C-B172-58519D66DE54}"/>
    <cellStyle name="TableColumnHeader 13 9" xfId="17966" xr:uid="{B01DCA57-14E1-4E1A-8580-14796D5CD540}"/>
    <cellStyle name="TableColumnHeader 14" xfId="11357" xr:uid="{A4208ABA-3068-4C8A-94DF-4FE710B0E02B}"/>
    <cellStyle name="TableColumnHeader 14 10" xfId="11236" xr:uid="{9ED9B35C-3693-4643-85B4-DAECAC4E4943}"/>
    <cellStyle name="TableColumnHeader 14 11" xfId="23419" xr:uid="{674EAFB4-4359-4B78-B443-9FB962B5B723}"/>
    <cellStyle name="TableColumnHeader 14 12" xfId="26578" xr:uid="{1A048740-38E6-4D7D-B2D6-DB5AB73F52B5}"/>
    <cellStyle name="TableColumnHeader 14 2" xfId="14429" xr:uid="{EC61F027-1AF1-4EF0-8BCE-947A45AA0F67}"/>
    <cellStyle name="TableColumnHeader 14 3" xfId="10525" xr:uid="{974548A7-193A-46BE-A46A-0A8F0C8BF588}"/>
    <cellStyle name="TableColumnHeader 14 4" xfId="9975" xr:uid="{24ED8AAF-5631-49D9-A171-E75986C1E841}"/>
    <cellStyle name="TableColumnHeader 14 5" xfId="10770" xr:uid="{A2B4C35C-3F36-4195-998E-707A6752620B}"/>
    <cellStyle name="TableColumnHeader 14 6" xfId="10828" xr:uid="{9933FEC9-9D51-4A20-A299-A26FE55212CD}"/>
    <cellStyle name="TableColumnHeader 14 7" xfId="10287" xr:uid="{13747C4F-927B-415A-9319-2477021164AC}"/>
    <cellStyle name="TableColumnHeader 14 8" xfId="16079" xr:uid="{B25584A6-8F49-4556-8B7A-C2232CF048A7}"/>
    <cellStyle name="TableColumnHeader 14 9" xfId="18109" xr:uid="{8FF8C45D-8DC2-4EC4-A1D4-0CCB1FDC2057}"/>
    <cellStyle name="TableColumnHeader 15" xfId="12794" xr:uid="{AE3308B9-E273-4C94-A48F-AC48EFA53086}"/>
    <cellStyle name="TableColumnHeader 15 10" xfId="36592" xr:uid="{D2AA4FBF-B3AA-40EF-B4A0-ABE4C5137CD7}"/>
    <cellStyle name="TableColumnHeader 15 11" xfId="39080" xr:uid="{C4F1B7FE-4718-4E6D-B738-9EC19E1CCC01}"/>
    <cellStyle name="TableColumnHeader 15 12" xfId="41700" xr:uid="{8137792A-7E16-495D-9F85-87F72DFE5FB1}"/>
    <cellStyle name="TableColumnHeader 15 2" xfId="15820" xr:uid="{7ABE6D48-34F9-4196-A068-994CAD0E946A}"/>
    <cellStyle name="TableColumnHeader 15 3" xfId="18590" xr:uid="{9831CC65-B0E3-401C-A3D1-34E544A44B0E}"/>
    <cellStyle name="TableColumnHeader 15 4" xfId="21235" xr:uid="{DD56CCB5-C2E1-4960-BB4E-16F063855017}"/>
    <cellStyle name="TableColumnHeader 15 5" xfId="24087" xr:uid="{A29491FF-26C0-42FE-8D4B-8330D5D1529D}"/>
    <cellStyle name="TableColumnHeader 15 6" xfId="26633" xr:uid="{5FE96446-EF50-4AA9-8367-BDE7C6974FB7}"/>
    <cellStyle name="TableColumnHeader 15 7" xfId="29193" xr:uid="{A16D04DC-A95A-4BF7-A8DD-7EAB09C75E87}"/>
    <cellStyle name="TableColumnHeader 15 8" xfId="31778" xr:uid="{6CE05B58-A81F-4186-9D5C-5E134D560D11}"/>
    <cellStyle name="TableColumnHeader 15 9" xfId="34179" xr:uid="{B4309D7E-EE95-47DC-B608-BB2373E6F64B}"/>
    <cellStyle name="TableColumnHeader 16" xfId="12106" xr:uid="{C6923163-3383-4019-995E-377CF26FE71B}"/>
    <cellStyle name="TableColumnHeader 16 10" xfId="36021" xr:uid="{2C6B17BC-AE8E-4FD9-8420-C329DDECBAC8}"/>
    <cellStyle name="TableColumnHeader 16 11" xfId="38473" xr:uid="{BFE80C50-6398-4E60-A128-2D416B802366}"/>
    <cellStyle name="TableColumnHeader 16 12" xfId="41069" xr:uid="{9774E334-11E6-4263-B602-3887AF280005}"/>
    <cellStyle name="TableColumnHeader 16 2" xfId="15153" xr:uid="{8D6B5BF2-4E58-4BDF-9475-CB0D4E9606D9}"/>
    <cellStyle name="TableColumnHeader 16 3" xfId="17929" xr:uid="{50336918-4032-405C-B8BE-41F81D04C0F2}"/>
    <cellStyle name="TableColumnHeader 16 4" xfId="20555" xr:uid="{8ACAD61A-3D4C-4CD1-9A26-03A3684CD259}"/>
    <cellStyle name="TableColumnHeader 16 5" xfId="23413" xr:uid="{B85B0CC5-8EEF-4819-AF4A-37F47A4BE9A9}"/>
    <cellStyle name="TableColumnHeader 16 6" xfId="25957" xr:uid="{AB9D385A-CC39-4DAF-939D-2058A5FE9BD5}"/>
    <cellStyle name="TableColumnHeader 16 7" xfId="28565" xr:uid="{4D571D3B-1EC3-4BD6-8301-2CCE58436774}"/>
    <cellStyle name="TableColumnHeader 16 8" xfId="31231" xr:uid="{B5F8E1D9-6844-400D-BC91-303ED3F09BB2}"/>
    <cellStyle name="TableColumnHeader 16 9" xfId="33630" xr:uid="{D3DD765B-0115-4792-91A3-699CC191835F}"/>
    <cellStyle name="TableColumnHeader 17" xfId="12059" xr:uid="{6014C538-E36C-4B2C-A5E2-85B5411BD9EB}"/>
    <cellStyle name="TableColumnHeader 17 10" xfId="35983" xr:uid="{60F80A52-B353-4B8C-AA4B-33EB195E5E66}"/>
    <cellStyle name="TableColumnHeader 17 11" xfId="38428" xr:uid="{3C78ABC3-C65F-445D-8479-7E9C835E51C3}"/>
    <cellStyle name="TableColumnHeader 17 12" xfId="41024" xr:uid="{AC275AA1-7F0C-4F59-9E68-5434378697DC}"/>
    <cellStyle name="TableColumnHeader 17 2" xfId="15108" xr:uid="{263F9556-23FB-459A-83FB-B29DAA4C85C3}"/>
    <cellStyle name="TableColumnHeader 17 3" xfId="17882" xr:uid="{6AE0AC9C-984D-400B-9DB3-3902D7C2653D}"/>
    <cellStyle name="TableColumnHeader 17 4" xfId="20508" xr:uid="{0425D300-7725-4499-B58D-30E0AFA1CB3D}"/>
    <cellStyle name="TableColumnHeader 17 5" xfId="23368" xr:uid="{CE28F6DC-EECB-433B-B7A3-B6D9E9D51E79}"/>
    <cellStyle name="TableColumnHeader 17 6" xfId="25917" xr:uid="{D5A15B38-B96F-4CDF-96F9-5A9A6F6FD572}"/>
    <cellStyle name="TableColumnHeader 17 7" xfId="28520" xr:uid="{36FEADBB-211D-43D8-B048-FF173ED0567D}"/>
    <cellStyle name="TableColumnHeader 17 8" xfId="31193" xr:uid="{006EB983-4C5C-4362-B409-86A2B5584DB8}"/>
    <cellStyle name="TableColumnHeader 17 9" xfId="33592" xr:uid="{9AD766D8-87E6-4DBD-A3BB-23D78272A9E4}"/>
    <cellStyle name="TableColumnHeader 18" xfId="12107" xr:uid="{D881824F-9D4E-429F-BCD6-C383CB6889A7}"/>
    <cellStyle name="TableColumnHeader 18 10" xfId="36022" xr:uid="{CA73455F-3C96-441F-B4D0-0C10D7B9266F}"/>
    <cellStyle name="TableColumnHeader 18 11" xfId="38474" xr:uid="{9F732BED-21C4-4252-84B7-70A342997E88}"/>
    <cellStyle name="TableColumnHeader 18 12" xfId="41070" xr:uid="{1404DDAA-BA2E-4D02-B54D-400D2CABEBFE}"/>
    <cellStyle name="TableColumnHeader 18 2" xfId="15154" xr:uid="{707D56B5-1139-41B1-AC7C-BB5F3581B712}"/>
    <cellStyle name="TableColumnHeader 18 3" xfId="17930" xr:uid="{C29D2C55-BC33-4969-83C3-AF62011A0056}"/>
    <cellStyle name="TableColumnHeader 18 4" xfId="20556" xr:uid="{F13EE8B0-B296-4296-83B9-B9F50B07E02E}"/>
    <cellStyle name="TableColumnHeader 18 5" xfId="23414" xr:uid="{F2792929-71A6-4054-9A50-34F9230C63AA}"/>
    <cellStyle name="TableColumnHeader 18 6" xfId="25958" xr:uid="{B8CF7E3E-2D78-4885-AE38-08CA8E7C72B7}"/>
    <cellStyle name="TableColumnHeader 18 7" xfId="28566" xr:uid="{444C3649-41E3-4F56-B2F2-45E6AE60FFE8}"/>
    <cellStyle name="TableColumnHeader 18 8" xfId="31232" xr:uid="{ECE043D6-8A5B-4AD8-A4D8-1FA7A59F3CC8}"/>
    <cellStyle name="TableColumnHeader 18 9" xfId="33631" xr:uid="{2DEFCF8E-C680-4456-ABBC-505D157C603C}"/>
    <cellStyle name="TableColumnHeader 19" xfId="12063" xr:uid="{20796242-A7C4-4EAE-8D15-51A02E4B8C0C}"/>
    <cellStyle name="TableColumnHeader 19 10" xfId="35986" xr:uid="{E99CE44D-5515-41FD-98D6-8BC51D0D47A6}"/>
    <cellStyle name="TableColumnHeader 19 11" xfId="38432" xr:uid="{36CA4FBE-5D33-4532-A99E-B53452C2C67C}"/>
    <cellStyle name="TableColumnHeader 19 12" xfId="41028" xr:uid="{E32488DB-A34A-443C-BAE2-670A0FBFFB43}"/>
    <cellStyle name="TableColumnHeader 19 2" xfId="15112" xr:uid="{E718BE9A-87CA-4227-A814-3659F4E73119}"/>
    <cellStyle name="TableColumnHeader 19 3" xfId="17886" xr:uid="{47D04A11-2ED8-45E6-A70B-9C613454817F}"/>
    <cellStyle name="TableColumnHeader 19 4" xfId="20512" xr:uid="{2214CD63-7B8F-4C03-B74F-63228A9BEF4E}"/>
    <cellStyle name="TableColumnHeader 19 5" xfId="23372" xr:uid="{37A46DDD-66DE-407B-9546-93B0B12188B8}"/>
    <cellStyle name="TableColumnHeader 19 6" xfId="25920" xr:uid="{DAD8260A-B08B-4214-B270-3D3B03A2B545}"/>
    <cellStyle name="TableColumnHeader 19 7" xfId="28524" xr:uid="{E069830A-608A-495F-877F-B7AF046AE8ED}"/>
    <cellStyle name="TableColumnHeader 19 8" xfId="31196" xr:uid="{35A92A84-09C8-4DE2-90FF-1C74C6DDC254}"/>
    <cellStyle name="TableColumnHeader 19 9" xfId="33595" xr:uid="{D19061EB-5AAF-4B1A-ABF6-EB2176EB306A}"/>
    <cellStyle name="TableColumnHeader 2" xfId="8566" xr:uid="{00000000-0005-0000-0000-0000E0250000}"/>
    <cellStyle name="TableColumnHeader 2 10" xfId="11518" xr:uid="{33A1F404-0C78-4D31-AAC7-6ABFD217AFD2}"/>
    <cellStyle name="TableColumnHeader 2 10 10" xfId="21202" xr:uid="{D4B6316C-9821-44DB-AD71-92BA29ABBF6E}"/>
    <cellStyle name="TableColumnHeader 2 10 11" xfId="24116" xr:uid="{30E0B30F-3769-47BC-B312-AFBA733911B8}"/>
    <cellStyle name="TableColumnHeader 2 10 12" xfId="40520" xr:uid="{8B98CF61-F5FE-40F3-AAF2-C843F639A5C4}"/>
    <cellStyle name="TableColumnHeader 2 10 2" xfId="14583" xr:uid="{A7B062DF-6EB3-49E0-A5AC-F3E39A2CE59E}"/>
    <cellStyle name="TableColumnHeader 2 10 3" xfId="17353" xr:uid="{D76080A3-692F-4B5C-B0FD-4BB66A5EAC47}"/>
    <cellStyle name="TableColumnHeader 2 10 4" xfId="10133" xr:uid="{91C0224C-B499-44D0-ADBD-09C509C6E98D}"/>
    <cellStyle name="TableColumnHeader 2 10 5" xfId="22843" xr:uid="{DE54B8DA-EE20-4A10-8BB5-00D9A6CF3217}"/>
    <cellStyle name="TableColumnHeader 2 10 6" xfId="10979" xr:uid="{38C6E8B3-E153-4503-9AB2-C9BB48B357A9}"/>
    <cellStyle name="TableColumnHeader 2 10 7" xfId="11117" xr:uid="{B9642CD0-474D-4A16-9229-1D1E1CCCF39A}"/>
    <cellStyle name="TableColumnHeader 2 10 8" xfId="30708" xr:uid="{0C482E35-C195-4753-A55A-10DDD9B35B5D}"/>
    <cellStyle name="TableColumnHeader 2 10 9" xfId="18711" xr:uid="{057C8E38-BED7-4E06-BFF0-4EF394403C38}"/>
    <cellStyle name="TableColumnHeader 2 11" xfId="11521" xr:uid="{F4107BA7-A2C2-4766-87B9-87DA9337C045}"/>
    <cellStyle name="TableColumnHeader 2 11 10" xfId="21216" xr:uid="{597ACB6A-F2E7-4ED0-A07C-E12F12979DFC}"/>
    <cellStyle name="TableColumnHeader 2 11 11" xfId="24119" xr:uid="{548EC581-EB0E-462B-A248-D3D8DD05D7D3}"/>
    <cellStyle name="TableColumnHeader 2 11 12" xfId="40523" xr:uid="{73511342-1915-4BEB-9FE1-D37A7A1ACBF4}"/>
    <cellStyle name="TableColumnHeader 2 11 2" xfId="14586" xr:uid="{46FEC315-2EF7-4413-8478-9845FF8FB885}"/>
    <cellStyle name="TableColumnHeader 2 11 3" xfId="17356" xr:uid="{1688661C-5374-46E5-B987-C4B9403E9466}"/>
    <cellStyle name="TableColumnHeader 2 11 4" xfId="10136" xr:uid="{926FBBAA-B31D-4BCB-B89C-175759061A95}"/>
    <cellStyle name="TableColumnHeader 2 11 5" xfId="22846" xr:uid="{5A4CFD98-9A7D-484C-9BFB-C9BE3CB0ECBE}"/>
    <cellStyle name="TableColumnHeader 2 11 6" xfId="10982" xr:uid="{DCBE2EB6-1666-4B6C-9E77-3600DE657A86}"/>
    <cellStyle name="TableColumnHeader 2 11 7" xfId="11120" xr:uid="{19D528E8-A0AB-41A1-B0B7-1ECAC0F382B0}"/>
    <cellStyle name="TableColumnHeader 2 11 8" xfId="30711" xr:uid="{3576B80F-469E-48FB-A2CF-410F9CFE6FDB}"/>
    <cellStyle name="TableColumnHeader 2 11 9" xfId="18720" xr:uid="{8447F538-A341-4292-886D-8A68C0489153}"/>
    <cellStyle name="TableColumnHeader 2 12" xfId="11524" xr:uid="{D480BEE8-A45C-4102-B33B-40CE06E499B1}"/>
    <cellStyle name="TableColumnHeader 2 12 10" xfId="21220" xr:uid="{7F9D81CB-FCC8-4610-8FDB-A2EB8E974402}"/>
    <cellStyle name="TableColumnHeader 2 12 11" xfId="24122" xr:uid="{0D29D447-E64B-498E-B696-13EBB75D8445}"/>
    <cellStyle name="TableColumnHeader 2 12 12" xfId="40526" xr:uid="{BB4407DC-79CF-493E-A4D6-F64D4B768120}"/>
    <cellStyle name="TableColumnHeader 2 12 2" xfId="14589" xr:uid="{D745B3C9-601D-4F5F-BD52-3CA52772A40F}"/>
    <cellStyle name="TableColumnHeader 2 12 3" xfId="17359" xr:uid="{8A5D678A-D0FB-4E01-B962-76F6A1B50869}"/>
    <cellStyle name="TableColumnHeader 2 12 4" xfId="10139" xr:uid="{A04DE0BA-DFF0-4BA6-855F-C1A2C6E9F9DB}"/>
    <cellStyle name="TableColumnHeader 2 12 5" xfId="22849" xr:uid="{04E2DC46-854C-4801-87E3-592E832D5301}"/>
    <cellStyle name="TableColumnHeader 2 12 6" xfId="10985" xr:uid="{E1A65290-62F3-46D1-AECD-1CD95BDF38C0}"/>
    <cellStyle name="TableColumnHeader 2 12 7" xfId="11123" xr:uid="{8F771FB6-0041-424E-8330-0711DD75B714}"/>
    <cellStyle name="TableColumnHeader 2 12 8" xfId="30714" xr:uid="{B6C03001-C277-4CBE-947C-11629888C76E}"/>
    <cellStyle name="TableColumnHeader 2 12 9" xfId="18725" xr:uid="{F0B1F669-E9AC-42FB-BD65-F3C0FF17FA62}"/>
    <cellStyle name="TableColumnHeader 2 13" xfId="11657" xr:uid="{B3275D7A-49A4-4D71-8AF0-346D3DD69691}"/>
    <cellStyle name="TableColumnHeader 2 13 10" xfId="35616" xr:uid="{0E8D8648-9A63-48DD-988D-5B14D41B76CF}"/>
    <cellStyle name="TableColumnHeader 2 13 11" xfId="38047" xr:uid="{CA6735C2-16E2-4744-9FB9-EC813FD77962}"/>
    <cellStyle name="TableColumnHeader 2 13 12" xfId="40640" xr:uid="{0BA55DFD-F54D-4D9C-A52E-BD3CDA23434F}"/>
    <cellStyle name="TableColumnHeader 2 13 2" xfId="14710" xr:uid="{94540E67-48A7-4AA6-8DA9-1BF7CDDE5222}"/>
    <cellStyle name="TableColumnHeader 2 13 3" xfId="17485" xr:uid="{B663E3B6-36EA-4A6F-B4F7-BE09AB3E7035}"/>
    <cellStyle name="TableColumnHeader 2 13 4" xfId="20110" xr:uid="{B2B56E04-2788-4C67-A5E9-4FF782B6B72B}"/>
    <cellStyle name="TableColumnHeader 2 13 5" xfId="22974" xr:uid="{85009068-3FBE-484A-939E-687A84CF138F}"/>
    <cellStyle name="TableColumnHeader 2 13 6" xfId="25537" xr:uid="{B6591F6C-CE7C-498F-9F9D-D3567FA8FF99}"/>
    <cellStyle name="TableColumnHeader 2 13 7" xfId="28139" xr:uid="{649444ED-B612-4D39-A03E-E901A6295B73}"/>
    <cellStyle name="TableColumnHeader 2 13 8" xfId="30811" xr:uid="{2323FD5B-A918-4006-B291-81DA2C637441}"/>
    <cellStyle name="TableColumnHeader 2 13 9" xfId="33212" xr:uid="{3EA3A15A-2A87-489F-A6DC-D824F08D4014}"/>
    <cellStyle name="TableColumnHeader 2 14" xfId="13137" xr:uid="{339AFD9C-4F2B-491F-BDE1-361E3A712123}"/>
    <cellStyle name="TableColumnHeader 2 14 10" xfId="36878" xr:uid="{98EDCBC5-232D-49B0-A143-859BB360D6F9}"/>
    <cellStyle name="TableColumnHeader 2 14 11" xfId="39366" xr:uid="{AF12C8B4-41CA-4E6F-8885-1511DFA47E9D}"/>
    <cellStyle name="TableColumnHeader 2 14 12" xfId="42013" xr:uid="{4E9374CE-FC01-465D-922E-4ED68A063134}"/>
    <cellStyle name="TableColumnHeader 2 14 2" xfId="16159" xr:uid="{441C82C4-2C91-4F95-8617-D423360C4A84}"/>
    <cellStyle name="TableColumnHeader 2 14 3" xfId="18907" xr:uid="{7C1DD931-0B4D-4059-A864-1D235DFACB2D}"/>
    <cellStyle name="TableColumnHeader 2 14 4" xfId="21573" xr:uid="{A3C171B9-935A-483A-BBA2-780E7A78513D}"/>
    <cellStyle name="TableColumnHeader 2 14 5" xfId="24405" xr:uid="{1D456804-A1CA-48F7-B3FB-1632FDAB9578}"/>
    <cellStyle name="TableColumnHeader 2 14 6" xfId="26964" xr:uid="{696D08B1-16E4-4B57-9E04-DE185BF8A922}"/>
    <cellStyle name="TableColumnHeader 2 14 7" xfId="29517" xr:uid="{2F160DEA-F9F8-4917-B230-262AC437E785}"/>
    <cellStyle name="TableColumnHeader 2 14 8" xfId="32037" xr:uid="{1C3596AF-A219-4D1B-84BD-FBB1CFAB6111}"/>
    <cellStyle name="TableColumnHeader 2 14 9" xfId="34438" xr:uid="{FE7252D8-FA5D-4DBD-9AA5-53B206D0D25E}"/>
    <cellStyle name="TableColumnHeader 2 15" xfId="12026" xr:uid="{A297C6B7-D2C1-4627-8C06-66AFE218C658}"/>
    <cellStyle name="TableColumnHeader 2 15 10" xfId="35958" xr:uid="{C2C227F0-4C87-4D12-8551-45F8692B60CC}"/>
    <cellStyle name="TableColumnHeader 2 15 11" xfId="38400" xr:uid="{CA013DF0-48B2-42C8-8E13-B99F10D07FF6}"/>
    <cellStyle name="TableColumnHeader 2 15 12" xfId="40996" xr:uid="{1A14D1D6-3C5F-449A-A887-FBC221739AE9}"/>
    <cellStyle name="TableColumnHeader 2 15 2" xfId="15079" xr:uid="{5D0497A7-1C72-4A63-B7E2-C496B871BEC0}"/>
    <cellStyle name="TableColumnHeader 2 15 3" xfId="17852" xr:uid="{867A1B9B-0FDC-4D67-8B45-349802C11E62}"/>
    <cellStyle name="TableColumnHeader 2 15 4" xfId="20475" xr:uid="{D80C57DB-A785-44EF-A1EE-690108008FFA}"/>
    <cellStyle name="TableColumnHeader 2 15 5" xfId="23335" xr:uid="{DCB08E19-58AC-41F0-9018-876AE97E60DE}"/>
    <cellStyle name="TableColumnHeader 2 15 6" xfId="25892" xr:uid="{53A2E283-D2A3-4EC9-8208-64F1F35A7E6E}"/>
    <cellStyle name="TableColumnHeader 2 15 7" xfId="28493" xr:uid="{35448151-A43A-4122-990C-8B67858807BC}"/>
    <cellStyle name="TableColumnHeader 2 15 8" xfId="31168" xr:uid="{7643DF42-C507-4B25-907A-D8B61E75C20A}"/>
    <cellStyle name="TableColumnHeader 2 15 9" xfId="33567" xr:uid="{D4475AF5-8748-417E-8F60-C313FDB60505}"/>
    <cellStyle name="TableColumnHeader 2 16" xfId="12611" xr:uid="{A6DA79EC-F194-462F-BFF5-C651861020BE}"/>
    <cellStyle name="TableColumnHeader 2 16 10" xfId="36456" xr:uid="{9222E939-76A2-4ABF-9DE4-CCEE83AE9E2F}"/>
    <cellStyle name="TableColumnHeader 2 16 11" xfId="38942" xr:uid="{7CC4067E-BCDC-488E-B6E1-58D67C7EA63F}"/>
    <cellStyle name="TableColumnHeader 2 16 12" xfId="41547" xr:uid="{EE074314-1036-4D69-BCA5-4B4E0D578751}"/>
    <cellStyle name="TableColumnHeader 2 16 2" xfId="15637" xr:uid="{B9A4C3EA-F4D1-4428-9E05-2DC222A20F96}"/>
    <cellStyle name="TableColumnHeader 2 16 3" xfId="18420" xr:uid="{6389FE93-3541-47C7-B1B2-047A8513F24B}"/>
    <cellStyle name="TableColumnHeader 2 16 4" xfId="21057" xr:uid="{BAE068F1-C51E-4AFB-90C5-84C1FD8FC5D3}"/>
    <cellStyle name="TableColumnHeader 2 16 5" xfId="23910" xr:uid="{E97993E1-7DF4-46C0-8796-C5FD2D0D6CE4}"/>
    <cellStyle name="TableColumnHeader 2 16 6" xfId="26454" xr:uid="{3BAFB10A-DB06-4C7F-BC79-61411FBA2203}"/>
    <cellStyle name="TableColumnHeader 2 16 7" xfId="29047" xr:uid="{F38C9EBC-D4D0-44B2-8E92-EC3DC07BAA48}"/>
    <cellStyle name="TableColumnHeader 2 16 8" xfId="31657" xr:uid="{F9E19A80-76D6-4918-B1FF-7635028129CE}"/>
    <cellStyle name="TableColumnHeader 2 16 9" xfId="34056" xr:uid="{DEFA958C-E271-4216-A15F-1B4579A5CEAA}"/>
    <cellStyle name="TableColumnHeader 2 17" xfId="12620" xr:uid="{E9E89859-D2F3-4DF5-A742-9478BEC62CF9}"/>
    <cellStyle name="TableColumnHeader 2 17 10" xfId="36463" xr:uid="{72A387EB-7BE3-481E-B331-744B0F7E0412}"/>
    <cellStyle name="TableColumnHeader 2 17 11" xfId="38948" xr:uid="{BEB2489E-9EA3-4208-A1EE-A891C5D21166}"/>
    <cellStyle name="TableColumnHeader 2 17 12" xfId="41555" xr:uid="{BB591538-4707-45C5-843A-02B2E489B87A}"/>
    <cellStyle name="TableColumnHeader 2 17 2" xfId="15646" xr:uid="{56F57604-03B2-430F-9C16-E1BE9AAD3A6D}"/>
    <cellStyle name="TableColumnHeader 2 17 3" xfId="18426" xr:uid="{B395B8A8-2DE1-402D-8296-1F8F9759207F}"/>
    <cellStyle name="TableColumnHeader 2 17 4" xfId="21065" xr:uid="{C4E27081-B963-48DA-94A9-7FA30BCEC259}"/>
    <cellStyle name="TableColumnHeader 2 17 5" xfId="23919" xr:uid="{42913D95-074A-4DB1-8A3E-F710E2627C49}"/>
    <cellStyle name="TableColumnHeader 2 17 6" xfId="26463" xr:uid="{2BFF69D1-7A8A-480F-A0BC-19411BEC4038}"/>
    <cellStyle name="TableColumnHeader 2 17 7" xfId="29055" xr:uid="{BCDE1D01-A867-498A-88D8-19FBC9D82FD5}"/>
    <cellStyle name="TableColumnHeader 2 17 8" xfId="31662" xr:uid="{E6BECB84-2FF0-4AC1-8A44-90B12715608D}"/>
    <cellStyle name="TableColumnHeader 2 17 9" xfId="34061" xr:uid="{4F2961CE-8225-478B-B4FC-0F6800866C80}"/>
    <cellStyle name="TableColumnHeader 2 18" xfId="13058" xr:uid="{B7C54F15-4AFA-42A3-A472-3051BA76F615}"/>
    <cellStyle name="TableColumnHeader 2 18 10" xfId="36802" xr:uid="{3733BBAD-0BAE-4A0C-BB65-C8D5CED3A873}"/>
    <cellStyle name="TableColumnHeader 2 18 11" xfId="39287" xr:uid="{10E66C79-E992-4DB2-A205-0A14B59B0D58}"/>
    <cellStyle name="TableColumnHeader 2 18 12" xfId="41934" xr:uid="{5F0DBA43-B3CE-4DF4-84CA-DE74EC0A664D}"/>
    <cellStyle name="TableColumnHeader 2 18 2" xfId="16080" xr:uid="{68124BBB-0754-415B-B4B3-BE9628CC43F3}"/>
    <cellStyle name="TableColumnHeader 2 18 3" xfId="18828" xr:uid="{47F807BA-6B06-4831-A9E7-77FC43219648}"/>
    <cellStyle name="TableColumnHeader 2 18 4" xfId="21494" xr:uid="{07744892-BA4B-4302-B8DB-161D87687CC5}"/>
    <cellStyle name="TableColumnHeader 2 18 5" xfId="24327" xr:uid="{BB1216F0-1D69-4012-B710-1CA36351D2F4}"/>
    <cellStyle name="TableColumnHeader 2 18 6" xfId="26885" xr:uid="{535CB57C-EE18-4048-85CF-5F87F02319A5}"/>
    <cellStyle name="TableColumnHeader 2 18 7" xfId="29438" xr:uid="{69420E14-0E23-4E44-B6F6-CAB5813D3B1D}"/>
    <cellStyle name="TableColumnHeader 2 18 8" xfId="31961" xr:uid="{7B497B54-8479-4E28-8435-E7660D8A1BC4}"/>
    <cellStyle name="TableColumnHeader 2 18 9" xfId="34362" xr:uid="{408129D3-7BC8-44BE-87B8-FBAF5B61DEAD}"/>
    <cellStyle name="TableColumnHeader 2 19" xfId="12634" xr:uid="{DDBD7F50-7430-4D54-B846-598EEEE90E47}"/>
    <cellStyle name="TableColumnHeader 2 19 10" xfId="36473" xr:uid="{63ACC0E0-9910-458F-8A86-9059E31A3879}"/>
    <cellStyle name="TableColumnHeader 2 19 11" xfId="38956" xr:uid="{58BD8914-A4BE-4A3D-85EE-3386F359323A}"/>
    <cellStyle name="TableColumnHeader 2 19 12" xfId="41566" xr:uid="{DB261781-27D0-4D49-B867-4C9F9C0EDE2F}"/>
    <cellStyle name="TableColumnHeader 2 19 2" xfId="15660" xr:uid="{4C9FB05B-5BAB-4376-84EB-A5E6C49A6739}"/>
    <cellStyle name="TableColumnHeader 2 19 3" xfId="18436" xr:uid="{CAD9C796-F336-480B-A528-115B7379E127}"/>
    <cellStyle name="TableColumnHeader 2 19 4" xfId="21078" xr:uid="{6826E2C9-9754-45FE-8A86-CE06820257C8}"/>
    <cellStyle name="TableColumnHeader 2 19 5" xfId="23933" xr:uid="{D1CE9433-71BF-47DF-B57C-FF9A779A0ACD}"/>
    <cellStyle name="TableColumnHeader 2 19 6" xfId="26475" xr:uid="{5152E69B-8A7E-46AD-9E73-7E82C5D8671A}"/>
    <cellStyle name="TableColumnHeader 2 19 7" xfId="29066" xr:uid="{73F7220D-B029-48B4-85CE-A54220488204}"/>
    <cellStyle name="TableColumnHeader 2 19 8" xfId="31669" xr:uid="{F6494F73-CBD0-4A24-A5FC-9349708ACAA6}"/>
    <cellStyle name="TableColumnHeader 2 19 9" xfId="34068" xr:uid="{B35A0C20-BA84-493E-B1CA-4761AB81F77C}"/>
    <cellStyle name="TableColumnHeader 2 2" xfId="11268" xr:uid="{E70CAC8A-C6E2-4105-9CD7-83BED4CFF763}"/>
    <cellStyle name="TableColumnHeader 2 2 10" xfId="10699" xr:uid="{82870166-DFE8-4FE3-9A5C-EFDECD956231}"/>
    <cellStyle name="TableColumnHeader 2 2 11" xfId="22800" xr:uid="{F83E9AB4-03E4-4133-B055-F00D814D7042}"/>
    <cellStyle name="TableColumnHeader 2 2 12" xfId="26158" xr:uid="{29779032-141C-4AEE-898E-F5E3E88E6FB9}"/>
    <cellStyle name="TableColumnHeader 2 2 2" xfId="14340" xr:uid="{A50381A3-7193-411B-93D3-EE3067181180}"/>
    <cellStyle name="TableColumnHeader 2 2 3" xfId="10439" xr:uid="{16E53F66-5649-4096-B6A4-55A9648FFB03}"/>
    <cellStyle name="TableColumnHeader 2 2 4" xfId="11226" xr:uid="{B26FF8ED-49DA-446C-815B-96CD50CE6698}"/>
    <cellStyle name="TableColumnHeader 2 2 5" xfId="10684" xr:uid="{8D45564F-F911-4758-B9B2-0587D6C3ADA8}"/>
    <cellStyle name="TableColumnHeader 2 2 6" xfId="10470" xr:uid="{6FC478B2-9964-46C4-A09A-4C1EC87E8FFA}"/>
    <cellStyle name="TableColumnHeader 2 2 7" xfId="10220" xr:uid="{571918FF-4A9F-48A4-BA4F-E1FEC0638072}"/>
    <cellStyle name="TableColumnHeader 2 2 8" xfId="15679" xr:uid="{8C40F973-B606-43E9-9AE0-4FFD602EBC42}"/>
    <cellStyle name="TableColumnHeader 2 2 9" xfId="27000" xr:uid="{10103C48-17A1-4B38-B20B-15712A9A27ED}"/>
    <cellStyle name="TableColumnHeader 2 20" xfId="12651" xr:uid="{8A415ED8-9179-485A-AEA6-A06EE0E8AD61}"/>
    <cellStyle name="TableColumnHeader 2 20 10" xfId="36488" xr:uid="{8119C208-C43D-4C5F-A323-70159DB8DC1D}"/>
    <cellStyle name="TableColumnHeader 2 20 11" xfId="38968" xr:uid="{E62CE4B6-537E-4FAE-8F09-ED6D01D1AAA0}"/>
    <cellStyle name="TableColumnHeader 2 20 12" xfId="41581" xr:uid="{F310547F-8535-47A7-AA21-E72F0FB81BE4}"/>
    <cellStyle name="TableColumnHeader 2 20 2" xfId="15677" xr:uid="{C0F4A2AF-5DE4-41F6-AA09-6FE62F1BE4AA}"/>
    <cellStyle name="TableColumnHeader 2 20 3" xfId="18453" xr:uid="{D85E13BD-9055-441C-8031-3813A09C6606}"/>
    <cellStyle name="TableColumnHeader 2 20 4" xfId="21094" xr:uid="{66490876-141A-4FCD-96B9-25E6A44C39AD}"/>
    <cellStyle name="TableColumnHeader 2 20 5" xfId="23950" xr:uid="{747B0896-A143-42B2-B0CB-A5CC1C1952B5}"/>
    <cellStyle name="TableColumnHeader 2 20 6" xfId="26492" xr:uid="{A32C37D7-9A30-4CB3-B656-C03E7628B073}"/>
    <cellStyle name="TableColumnHeader 2 20 7" xfId="29081" xr:uid="{1C9E94C9-4F19-4524-B945-D8E5A76AFF33}"/>
    <cellStyle name="TableColumnHeader 2 20 8" xfId="31681" xr:uid="{BF492E7F-7C4C-48FF-B705-E67EC83C6574}"/>
    <cellStyle name="TableColumnHeader 2 20 9" xfId="34080" xr:uid="{CF754195-6B87-4AFD-8639-A016BFCAE9DE}"/>
    <cellStyle name="TableColumnHeader 2 21" xfId="12660" xr:uid="{0CC0D1FD-C9C4-4A03-9484-9DECB12A36C0}"/>
    <cellStyle name="TableColumnHeader 2 21 10" xfId="36496" xr:uid="{F9EB0299-8664-45C3-9EC2-7972C9983A55}"/>
    <cellStyle name="TableColumnHeader 2 21 11" xfId="38975" xr:uid="{001C7750-211E-4310-AB13-689F63182E15}"/>
    <cellStyle name="TableColumnHeader 2 21 12" xfId="41590" xr:uid="{00B83731-896C-4F45-A551-70F57FDB0FF3}"/>
    <cellStyle name="TableColumnHeader 2 21 2" xfId="15686" xr:uid="{FFDEF51E-F684-43D1-9A8F-8275F9CC9140}"/>
    <cellStyle name="TableColumnHeader 2 21 3" xfId="18462" xr:uid="{EA3F0C65-37DC-4DD9-BDCD-A1AD8B067065}"/>
    <cellStyle name="TableColumnHeader 2 21 4" xfId="21103" xr:uid="{DB42883F-655A-4B5B-9CCB-BEE35464BF00}"/>
    <cellStyle name="TableColumnHeader 2 21 5" xfId="23958" xr:uid="{C102F900-F8A2-4EE5-8463-87F9CEDC68AE}"/>
    <cellStyle name="TableColumnHeader 2 21 6" xfId="26501" xr:uid="{D90861D0-8511-46C5-83FE-1D4DB4093847}"/>
    <cellStyle name="TableColumnHeader 2 21 7" xfId="29090" xr:uid="{753D276D-9FA2-427E-8B86-3AC5793FAC71}"/>
    <cellStyle name="TableColumnHeader 2 21 8" xfId="31687" xr:uid="{3E32CA65-0B1A-434D-A6ED-701ACFC49D5F}"/>
    <cellStyle name="TableColumnHeader 2 21 9" xfId="34086" xr:uid="{8CAECA0C-182E-467A-846B-242AF02B1483}"/>
    <cellStyle name="TableColumnHeader 2 22" xfId="12659" xr:uid="{829C4C16-E121-4713-A5AC-6573A2BF3A76}"/>
    <cellStyle name="TableColumnHeader 2 22 10" xfId="36495" xr:uid="{6ECF0F3E-0810-44B8-9686-FEFD6CF3DBAA}"/>
    <cellStyle name="TableColumnHeader 2 22 11" xfId="38974" xr:uid="{4BF88593-DFCF-499A-92BD-C9E4041E7A3C}"/>
    <cellStyle name="TableColumnHeader 2 22 12" xfId="41589" xr:uid="{03638BBC-0D2E-4F86-85E3-C328B1EB5D56}"/>
    <cellStyle name="TableColumnHeader 2 22 2" xfId="15685" xr:uid="{E547F77D-CB42-459A-87F0-7D0AFC927C8B}"/>
    <cellStyle name="TableColumnHeader 2 22 3" xfId="18461" xr:uid="{7B574F1B-37B5-4DEB-8C25-56DBE5332DEE}"/>
    <cellStyle name="TableColumnHeader 2 22 4" xfId="21102" xr:uid="{2A38AAD5-7B66-458C-9BCA-E309464A193C}"/>
    <cellStyle name="TableColumnHeader 2 22 5" xfId="23957" xr:uid="{D76036B9-F5EF-4659-AC43-63F2EAEDA4DD}"/>
    <cellStyle name="TableColumnHeader 2 22 6" xfId="26500" xr:uid="{2B3C1A8B-5F66-4024-B418-02EB79A0FA69}"/>
    <cellStyle name="TableColumnHeader 2 22 7" xfId="29089" xr:uid="{6D01BD36-4548-4F98-B304-675376310B9A}"/>
    <cellStyle name="TableColumnHeader 2 22 8" xfId="31686" xr:uid="{DD2027CC-2A36-4560-9CC8-6F23CA39274F}"/>
    <cellStyle name="TableColumnHeader 2 22 9" xfId="34085" xr:uid="{6AC49691-95EC-42BA-936A-E24BF6751D49}"/>
    <cellStyle name="TableColumnHeader 2 23" xfId="13069" xr:uid="{9E974260-AC93-4839-8F1C-F63368AF6938}"/>
    <cellStyle name="TableColumnHeader 2 23 10" xfId="36813" xr:uid="{57BF2C24-45F0-4BF2-BC79-0F74A01CD474}"/>
    <cellStyle name="TableColumnHeader 2 23 11" xfId="39298" xr:uid="{1656D1F4-9B2D-4DAA-8327-708EEDD23BCD}"/>
    <cellStyle name="TableColumnHeader 2 23 12" xfId="41945" xr:uid="{C9EB2C44-C156-42C3-9820-4118DD82AA6C}"/>
    <cellStyle name="TableColumnHeader 2 23 2" xfId="16091" xr:uid="{CADCEA98-068D-4BF1-8324-B2CEC7A63FD3}"/>
    <cellStyle name="TableColumnHeader 2 23 3" xfId="18839" xr:uid="{B0EEA928-0572-46BF-8DA8-97F2028CADE8}"/>
    <cellStyle name="TableColumnHeader 2 23 4" xfId="21505" xr:uid="{9BC30867-6A60-43B4-A6C1-EC88E54FA62A}"/>
    <cellStyle name="TableColumnHeader 2 23 5" xfId="24338" xr:uid="{A5DC6FDD-73F6-48CF-BF10-DBA80997C52E}"/>
    <cellStyle name="TableColumnHeader 2 23 6" xfId="26896" xr:uid="{16E06297-5C4F-4EFC-B822-3E23ABC5B98E}"/>
    <cellStyle name="TableColumnHeader 2 23 7" xfId="29449" xr:uid="{9F1FF52C-0D91-49B5-BC6F-FEEAF825EB81}"/>
    <cellStyle name="TableColumnHeader 2 23 8" xfId="31972" xr:uid="{9EC8CAD8-5F98-41EC-B348-A885B64A7EB1}"/>
    <cellStyle name="TableColumnHeader 2 23 9" xfId="34373" xr:uid="{F08432DE-36EF-4EBE-A2D3-B16D62C30C9F}"/>
    <cellStyle name="TableColumnHeader 2 24" xfId="13068" xr:uid="{2BDBEAA7-6456-471E-A475-A138709172E1}"/>
    <cellStyle name="TableColumnHeader 2 24 10" xfId="36812" xr:uid="{AC05FB2D-226A-41FA-B39C-23A86EB36E06}"/>
    <cellStyle name="TableColumnHeader 2 24 11" xfId="39297" xr:uid="{0CD2C140-60B7-469C-992C-266896CD0983}"/>
    <cellStyle name="TableColumnHeader 2 24 12" xfId="41944" xr:uid="{77E417B9-F158-4A43-873D-E8F30FCC6D43}"/>
    <cellStyle name="TableColumnHeader 2 24 2" xfId="16090" xr:uid="{8CF03710-405F-4BBC-B56C-5B5E5E7227AD}"/>
    <cellStyle name="TableColumnHeader 2 24 3" xfId="18838" xr:uid="{4DE64E7E-2F9D-4BEB-B560-953C6235B779}"/>
    <cellStyle name="TableColumnHeader 2 24 4" xfId="21504" xr:uid="{94942807-43B6-40AB-ACAA-6E762D1CDEEC}"/>
    <cellStyle name="TableColumnHeader 2 24 5" xfId="24337" xr:uid="{AF436BE6-7283-434C-BCD8-AD1C65C179FA}"/>
    <cellStyle name="TableColumnHeader 2 24 6" xfId="26895" xr:uid="{298093D4-1760-4FB6-89EF-14CFE7745A04}"/>
    <cellStyle name="TableColumnHeader 2 24 7" xfId="29448" xr:uid="{514ACC08-8D2F-431F-A0FA-3D1E51B336B2}"/>
    <cellStyle name="TableColumnHeader 2 24 8" xfId="31971" xr:uid="{7AB959F3-AB5C-4449-A38A-635A194A55B7}"/>
    <cellStyle name="TableColumnHeader 2 24 9" xfId="34372" xr:uid="{628B0DED-276F-4642-8C51-546D6A4B2D84}"/>
    <cellStyle name="TableColumnHeader 2 25" xfId="12678" xr:uid="{CF606D71-5FE9-45AF-B633-084230AD4D1C}"/>
    <cellStyle name="TableColumnHeader 2 25 10" xfId="36512" xr:uid="{D8E66642-4AD1-489A-8D59-91872A5D819D}"/>
    <cellStyle name="TableColumnHeader 2 25 11" xfId="38987" xr:uid="{D587EC2A-D9A5-459A-B162-6BAD1653758B}"/>
    <cellStyle name="TableColumnHeader 2 25 12" xfId="41606" xr:uid="{83130DF4-5FE7-418C-8650-0337A472207F}"/>
    <cellStyle name="TableColumnHeader 2 25 2" xfId="15704" xr:uid="{8AE7C59D-A7C4-4180-9955-689B2445C60C}"/>
    <cellStyle name="TableColumnHeader 2 25 3" xfId="18480" xr:uid="{4B89BA1B-E36F-4873-BAA2-CC59115695DF}"/>
    <cellStyle name="TableColumnHeader 2 25 4" xfId="21120" xr:uid="{867913A1-53EC-4B21-8843-84C60E667D2C}"/>
    <cellStyle name="TableColumnHeader 2 25 5" xfId="23976" xr:uid="{61952EEA-B567-4E2A-96DD-364B8DBAF5D9}"/>
    <cellStyle name="TableColumnHeader 2 25 6" xfId="26519" xr:uid="{661231F2-650A-45D5-93AD-545C26849679}"/>
    <cellStyle name="TableColumnHeader 2 25 7" xfId="29106" xr:uid="{08AC2CC1-BCAF-4E43-B302-F4506013C29F}"/>
    <cellStyle name="TableColumnHeader 2 25 8" xfId="31699" xr:uid="{7C97501E-814E-41B4-BF22-4D7B7DA171C1}"/>
    <cellStyle name="TableColumnHeader 2 25 9" xfId="34098" xr:uid="{4B7B0C5C-94DC-4A46-BB1A-223FF54BA524}"/>
    <cellStyle name="TableColumnHeader 2 26" xfId="13073" xr:uid="{888EC4E8-0139-42A7-B9B6-310C15B3D1EA}"/>
    <cellStyle name="TableColumnHeader 2 26 10" xfId="36817" xr:uid="{8B0DCA9D-4811-4F30-A364-0172DF3D00AC}"/>
    <cellStyle name="TableColumnHeader 2 26 11" xfId="39302" xr:uid="{1867EDF5-B71A-49BC-A474-FB67AE2B7790}"/>
    <cellStyle name="TableColumnHeader 2 26 12" xfId="41949" xr:uid="{1BBAC504-130C-4993-A6BA-BB714FAFEC37}"/>
    <cellStyle name="TableColumnHeader 2 26 2" xfId="16095" xr:uid="{60C246A3-9FEB-4DB7-9C71-8D421E1181AA}"/>
    <cellStyle name="TableColumnHeader 2 26 3" xfId="18843" xr:uid="{1315C93C-7EEA-4649-BDAB-43E9D56C57F5}"/>
    <cellStyle name="TableColumnHeader 2 26 4" xfId="21509" xr:uid="{1D2EB77B-2D6C-437E-AA8F-9605E9D6E468}"/>
    <cellStyle name="TableColumnHeader 2 26 5" xfId="24342" xr:uid="{0806F514-2AF2-49D6-9641-EB97084E81E5}"/>
    <cellStyle name="TableColumnHeader 2 26 6" xfId="26900" xr:uid="{C7FA51D4-34DF-4476-B98B-9FDBD25041C2}"/>
    <cellStyle name="TableColumnHeader 2 26 7" xfId="29453" xr:uid="{628C099F-C94E-4E8B-B3FC-D7370674E47A}"/>
    <cellStyle name="TableColumnHeader 2 26 8" xfId="31976" xr:uid="{FF6BCBB8-8EE2-4E0E-BA74-19B83FD668C1}"/>
    <cellStyle name="TableColumnHeader 2 26 9" xfId="34377" xr:uid="{DD387C66-932F-484F-BBAD-697B2AC90C39}"/>
    <cellStyle name="TableColumnHeader 2 27" xfId="12684" xr:uid="{B4CDB885-92FE-4687-A6B7-5C45003F52FF}"/>
    <cellStyle name="TableColumnHeader 2 27 10" xfId="36518" xr:uid="{C6DECC7C-056C-4590-9DA3-B8C2283AE212}"/>
    <cellStyle name="TableColumnHeader 2 27 11" xfId="38992" xr:uid="{7DFA818E-8A61-43E1-B6F6-77DDFE85918E}"/>
    <cellStyle name="TableColumnHeader 2 27 12" xfId="41612" xr:uid="{229AFF72-1B3D-4C6C-8F05-8158F7030A98}"/>
    <cellStyle name="TableColumnHeader 2 27 2" xfId="15710" xr:uid="{587867F5-34AE-44D3-889D-FBAD11DCFFED}"/>
    <cellStyle name="TableColumnHeader 2 27 3" xfId="18486" xr:uid="{3C06A908-F5D3-4828-B7E9-80DB61D00425}"/>
    <cellStyle name="TableColumnHeader 2 27 4" xfId="21126" xr:uid="{2FDD2E2E-3421-486D-A96F-96CC33FA3809}"/>
    <cellStyle name="TableColumnHeader 2 27 5" xfId="23982" xr:uid="{07D7CBD0-8295-4F97-A3BE-0A7FB6909805}"/>
    <cellStyle name="TableColumnHeader 2 27 6" xfId="26525" xr:uid="{FBD8318A-0B9D-42B6-9FD7-1337F7F2B9BE}"/>
    <cellStyle name="TableColumnHeader 2 27 7" xfId="29112" xr:uid="{CABC1A4D-7648-4760-9E8B-C647F597911E}"/>
    <cellStyle name="TableColumnHeader 2 27 8" xfId="31704" xr:uid="{58885C38-CF11-4156-BCE6-D9A5E9329FB3}"/>
    <cellStyle name="TableColumnHeader 2 27 9" xfId="34103" xr:uid="{A76BB121-1546-4DA3-9490-C474D3086D76}"/>
    <cellStyle name="TableColumnHeader 2 28" xfId="13075" xr:uid="{2A5AFB01-8E0E-4EC9-9CF5-6DF4581FF5AC}"/>
    <cellStyle name="TableColumnHeader 2 28 10" xfId="36819" xr:uid="{703654CA-5282-496E-B7CD-8C9718262D46}"/>
    <cellStyle name="TableColumnHeader 2 28 11" xfId="39304" xr:uid="{18CC8D79-A680-4C3E-9D27-26735C2603C7}"/>
    <cellStyle name="TableColumnHeader 2 28 12" xfId="41951" xr:uid="{BA4C8143-5A1E-4A3C-ACCC-A2A427C41644}"/>
    <cellStyle name="TableColumnHeader 2 28 2" xfId="16097" xr:uid="{95D4D824-F248-4957-8EEE-D18BEC8E8235}"/>
    <cellStyle name="TableColumnHeader 2 28 3" xfId="18845" xr:uid="{C312E4FF-72BD-4592-A022-5C699A711290}"/>
    <cellStyle name="TableColumnHeader 2 28 4" xfId="21511" xr:uid="{078B28F7-F5D2-4658-9555-EA95993D5246}"/>
    <cellStyle name="TableColumnHeader 2 28 5" xfId="24344" xr:uid="{DB9EBD26-FEBD-4365-BAEB-5B29728BD088}"/>
    <cellStyle name="TableColumnHeader 2 28 6" xfId="26902" xr:uid="{25B46185-D5FC-49DC-81F9-61D100A6A713}"/>
    <cellStyle name="TableColumnHeader 2 28 7" xfId="29455" xr:uid="{D3A626C3-8DA6-44C0-A528-1A2B1CD8D7A2}"/>
    <cellStyle name="TableColumnHeader 2 28 8" xfId="31978" xr:uid="{BC4AE8C3-86ED-46B7-BB11-F8CFCE4300AF}"/>
    <cellStyle name="TableColumnHeader 2 28 9" xfId="34379" xr:uid="{FBFDA773-424B-431C-AA6D-75B2FBD07B0D}"/>
    <cellStyle name="TableColumnHeader 2 29" xfId="13082" xr:uid="{81DD0F8B-92D4-413E-9064-DF7D30CF5E44}"/>
    <cellStyle name="TableColumnHeader 2 29 10" xfId="36826" xr:uid="{20A052B8-F437-4D6E-8835-CC0956C5D6CE}"/>
    <cellStyle name="TableColumnHeader 2 29 11" xfId="39311" xr:uid="{8F081AEC-D3BD-4266-BF4F-2E0C7414BC33}"/>
    <cellStyle name="TableColumnHeader 2 29 12" xfId="41958" xr:uid="{BECC5E7D-21FA-4623-B8C0-8AF0D13FD824}"/>
    <cellStyle name="TableColumnHeader 2 29 2" xfId="16104" xr:uid="{3DC754FF-465C-457E-AF40-311E4B1DAE12}"/>
    <cellStyle name="TableColumnHeader 2 29 3" xfId="18852" xr:uid="{C3BCCD18-3AB3-4D7A-AC59-30C0ABFC6945}"/>
    <cellStyle name="TableColumnHeader 2 29 4" xfId="21518" xr:uid="{AC479A25-D3A0-4FDC-B848-D58534765571}"/>
    <cellStyle name="TableColumnHeader 2 29 5" xfId="24351" xr:uid="{BFBBBF92-87E9-42B9-8C22-AF95306BD286}"/>
    <cellStyle name="TableColumnHeader 2 29 6" xfId="26909" xr:uid="{869B5A80-2C98-4221-8DCF-7147A02056C7}"/>
    <cellStyle name="TableColumnHeader 2 29 7" xfId="29462" xr:uid="{4B1D6CA0-0980-4722-9593-FABFFEC038A7}"/>
    <cellStyle name="TableColumnHeader 2 29 8" xfId="31985" xr:uid="{59BA39D1-FB22-48FD-8667-9F5E5939F7EA}"/>
    <cellStyle name="TableColumnHeader 2 29 9" xfId="34386" xr:uid="{D810DB33-3896-484E-A050-41D0B3AEDBCF}"/>
    <cellStyle name="TableColumnHeader 2 3" xfId="11695" xr:uid="{E2BBC36E-619B-41B5-8CB4-555F9B96F9A0}"/>
    <cellStyle name="TableColumnHeader 2 3 10" xfId="35641" xr:uid="{2B3E4E57-4198-425A-8FED-03FE3F4722FE}"/>
    <cellStyle name="TableColumnHeader 2 3 11" xfId="38075" xr:uid="{7AE5EB70-1FCA-4B78-8777-1DB9BB215480}"/>
    <cellStyle name="TableColumnHeader 2 3 12" xfId="40667" xr:uid="{FF2F0C14-EA80-4EE1-82B2-A968F6354A37}"/>
    <cellStyle name="TableColumnHeader 2 3 2" xfId="14748" xr:uid="{D942C91F-7F8D-401A-BE12-C73A9E9BBBF7}"/>
    <cellStyle name="TableColumnHeader 2 3 3" xfId="17522" xr:uid="{9332F4AA-833B-4CB1-9B74-90338F66093D}"/>
    <cellStyle name="TableColumnHeader 2 3 4" xfId="20145" xr:uid="{172C2FA5-08BC-47FF-82A9-0923D2BECD79}"/>
    <cellStyle name="TableColumnHeader 2 3 5" xfId="23005" xr:uid="{C0E7DAAB-D17C-4D46-84AE-BAAB60187DEC}"/>
    <cellStyle name="TableColumnHeader 2 3 6" xfId="25563" xr:uid="{7559531C-26AB-4CD3-BD5F-B9C6C0FB92B7}"/>
    <cellStyle name="TableColumnHeader 2 3 7" xfId="28168" xr:uid="{446A83CF-2EBC-400A-A6CB-F6D02AF84D60}"/>
    <cellStyle name="TableColumnHeader 2 3 8" xfId="30839" xr:uid="{5D782D50-38FF-4600-B6A4-E192409497F2}"/>
    <cellStyle name="TableColumnHeader 2 3 9" xfId="33238" xr:uid="{613BA66F-7593-4C97-9D8C-641C53D98EA4}"/>
    <cellStyle name="TableColumnHeader 2 30" xfId="13083" xr:uid="{3F12B4A3-2CDF-4469-B44C-FB22508204BC}"/>
    <cellStyle name="TableColumnHeader 2 30 10" xfId="36827" xr:uid="{6373E4F1-FEC1-4477-9645-588EFF5FE7FD}"/>
    <cellStyle name="TableColumnHeader 2 30 11" xfId="39312" xr:uid="{DDE49EED-99DB-4688-ABD4-090435DFD1F3}"/>
    <cellStyle name="TableColumnHeader 2 30 12" xfId="41959" xr:uid="{C2229B7F-ABE4-47D4-A0A7-4AD2F39A462B}"/>
    <cellStyle name="TableColumnHeader 2 30 2" xfId="16105" xr:uid="{CE4668B6-CC52-4935-97D5-527534F39855}"/>
    <cellStyle name="TableColumnHeader 2 30 3" xfId="18853" xr:uid="{2D769732-0AF3-4326-B782-EDB1EEBB9159}"/>
    <cellStyle name="TableColumnHeader 2 30 4" xfId="21519" xr:uid="{237C5462-81FF-4403-918F-C2D1E4672DB7}"/>
    <cellStyle name="TableColumnHeader 2 30 5" xfId="24352" xr:uid="{59F6091E-FAF2-45D1-8F69-F0D439D3DF81}"/>
    <cellStyle name="TableColumnHeader 2 30 6" xfId="26910" xr:uid="{7698B1A7-FA10-48F9-8CC1-AA732F915090}"/>
    <cellStyle name="TableColumnHeader 2 30 7" xfId="29463" xr:uid="{E99C9215-C6D1-444E-971E-00B4056CE3D5}"/>
    <cellStyle name="TableColumnHeader 2 30 8" xfId="31986" xr:uid="{96207AC3-27A1-4F0C-AA3B-B59A398FED88}"/>
    <cellStyle name="TableColumnHeader 2 30 9" xfId="34387" xr:uid="{229E6937-4D52-4198-8D36-8B208244BEB5}"/>
    <cellStyle name="TableColumnHeader 2 31" xfId="12704" xr:uid="{2AE9BBDE-0E55-4B04-9005-C650DEFFF1F2}"/>
    <cellStyle name="TableColumnHeader 2 31 10" xfId="36535" xr:uid="{10F9D35A-DD35-410C-945C-E417C7AFEF22}"/>
    <cellStyle name="TableColumnHeader 2 31 11" xfId="39012" xr:uid="{6F17F6FB-7765-4934-8F05-344BE4C7D373}"/>
    <cellStyle name="TableColumnHeader 2 31 12" xfId="41632" xr:uid="{0FEBF765-3121-4A38-8AA6-E3F3850EDC63}"/>
    <cellStyle name="TableColumnHeader 2 31 2" xfId="15730" xr:uid="{5C7DDF67-9164-4D25-A38E-14343A93B566}"/>
    <cellStyle name="TableColumnHeader 2 31 3" xfId="18506" xr:uid="{4657CB8B-45B6-485A-8799-A6B38276C23B}"/>
    <cellStyle name="TableColumnHeader 2 31 4" xfId="21146" xr:uid="{648B4BF9-1783-4E52-85F2-5869D153B391}"/>
    <cellStyle name="TableColumnHeader 2 31 5" xfId="24002" xr:uid="{9C0FC5FF-784F-477C-84BE-36A03E82BCDF}"/>
    <cellStyle name="TableColumnHeader 2 31 6" xfId="26545" xr:uid="{21C5F33E-FA82-48B0-8B73-1E3A4EDEEF5A}"/>
    <cellStyle name="TableColumnHeader 2 31 7" xfId="29132" xr:uid="{11339C83-576C-4226-915B-D9A8F3B1ABCD}"/>
    <cellStyle name="TableColumnHeader 2 31 8" xfId="31721" xr:uid="{7322C279-1BF4-4E89-A67D-C7DE6A9ED5D4}"/>
    <cellStyle name="TableColumnHeader 2 31 9" xfId="34120" xr:uid="{079CC6D1-4088-4D8F-BEF9-4171D0E167D4}"/>
    <cellStyle name="TableColumnHeader 2 32" xfId="13085" xr:uid="{2BD42EDF-BAE4-450B-9205-E0B3FC607D6C}"/>
    <cellStyle name="TableColumnHeader 2 32 10" xfId="36829" xr:uid="{5BA6A499-250D-48D8-9625-4983E2BA2BDC}"/>
    <cellStyle name="TableColumnHeader 2 32 11" xfId="39314" xr:uid="{9F36EF0B-977B-4E78-AB40-7CF6CE145326}"/>
    <cellStyle name="TableColumnHeader 2 32 12" xfId="41961" xr:uid="{766F66F5-7DA7-4AB3-A76D-BB64FB929AD0}"/>
    <cellStyle name="TableColumnHeader 2 32 2" xfId="16107" xr:uid="{1B034D9D-A45D-43F1-A310-A7CB3FA7224F}"/>
    <cellStyle name="TableColumnHeader 2 32 3" xfId="18855" xr:uid="{CBAD0443-673F-4CA3-B8CF-BA998272544C}"/>
    <cellStyle name="TableColumnHeader 2 32 4" xfId="21521" xr:uid="{D481DDA0-39F1-4087-839C-9C52A460F888}"/>
    <cellStyle name="TableColumnHeader 2 32 5" xfId="24354" xr:uid="{07232E05-FF48-431D-B4AA-0F18DACDBA08}"/>
    <cellStyle name="TableColumnHeader 2 32 6" xfId="26912" xr:uid="{239CD6AE-648C-4A92-91E2-6D7420C63404}"/>
    <cellStyle name="TableColumnHeader 2 32 7" xfId="29465" xr:uid="{7C576724-0529-4407-998B-EFAE79C270B1}"/>
    <cellStyle name="TableColumnHeader 2 32 8" xfId="31988" xr:uid="{67461964-F6A4-4302-B7DD-A6DC480CCF78}"/>
    <cellStyle name="TableColumnHeader 2 32 9" xfId="34389" xr:uid="{8C99674F-1607-469F-B010-409248AFB6D4}"/>
    <cellStyle name="TableColumnHeader 2 33" xfId="13088" xr:uid="{51FEBB38-E306-47AE-BE7A-18C2648C1934}"/>
    <cellStyle name="TableColumnHeader 2 33 10" xfId="36832" xr:uid="{664AF925-7352-45F9-A578-B679C9481CE2}"/>
    <cellStyle name="TableColumnHeader 2 33 11" xfId="39317" xr:uid="{0F0D98C2-05CB-438C-ABAE-6E3E209F21DD}"/>
    <cellStyle name="TableColumnHeader 2 33 12" xfId="41964" xr:uid="{3E4A0001-8C4B-4299-AE6A-5818A7E4D481}"/>
    <cellStyle name="TableColumnHeader 2 33 2" xfId="16110" xr:uid="{C82E05A4-5BD4-4513-82B5-7D9EAA5C15A2}"/>
    <cellStyle name="TableColumnHeader 2 33 3" xfId="18858" xr:uid="{71BD8CD7-6B0C-42C2-848D-48E7BA489247}"/>
    <cellStyle name="TableColumnHeader 2 33 4" xfId="21524" xr:uid="{7B03AED5-66DF-4737-AC7D-5E3342BCDE86}"/>
    <cellStyle name="TableColumnHeader 2 33 5" xfId="24357" xr:uid="{1EBB8A39-573A-41F4-8DE6-338578D34A8B}"/>
    <cellStyle name="TableColumnHeader 2 33 6" xfId="26915" xr:uid="{430F615C-7BE2-4F72-B2E8-4203A84BC0DF}"/>
    <cellStyle name="TableColumnHeader 2 33 7" xfId="29468" xr:uid="{30AFE29B-C0A8-4420-B5C5-EC57034A028C}"/>
    <cellStyle name="TableColumnHeader 2 33 8" xfId="31991" xr:uid="{6D87AE42-9202-42E8-9362-AA02514E6B8C}"/>
    <cellStyle name="TableColumnHeader 2 33 9" xfId="34392" xr:uid="{EDB2A543-60C0-4FF4-AD9A-67BCE0B58F7A}"/>
    <cellStyle name="TableColumnHeader 2 34" xfId="12712" xr:uid="{F61239CC-0D6A-4828-9A89-E86747992985}"/>
    <cellStyle name="TableColumnHeader 2 34 10" xfId="36543" xr:uid="{9682CC89-BEE6-4EEB-9954-A9165BC17B4F}"/>
    <cellStyle name="TableColumnHeader 2 34 11" xfId="39020" xr:uid="{D370670F-B394-4235-BF59-A90EDD3A9AD7}"/>
    <cellStyle name="TableColumnHeader 2 34 12" xfId="41640" xr:uid="{FACCF888-B8D1-4ECC-B46A-E7BC26904BCB}"/>
    <cellStyle name="TableColumnHeader 2 34 2" xfId="15738" xr:uid="{C7798DCB-2A3B-43D0-A9D5-33F2F7122477}"/>
    <cellStyle name="TableColumnHeader 2 34 3" xfId="18514" xr:uid="{183EC2E7-FC2D-4CC2-AD5A-827B995A0CB2}"/>
    <cellStyle name="TableColumnHeader 2 34 4" xfId="21154" xr:uid="{9908EF4A-AC0B-42AF-9CD1-951FFA4F4028}"/>
    <cellStyle name="TableColumnHeader 2 34 5" xfId="24010" xr:uid="{160ED636-847A-41AE-A4B9-ABC2CE60D8C8}"/>
    <cellStyle name="TableColumnHeader 2 34 6" xfId="26553" xr:uid="{01C4B517-036F-4B6C-85EE-904DC6CF0F64}"/>
    <cellStyle name="TableColumnHeader 2 34 7" xfId="29140" xr:uid="{01D5E452-FCA3-4D32-99CD-CB82260D60E0}"/>
    <cellStyle name="TableColumnHeader 2 34 8" xfId="31729" xr:uid="{4D8ACB9E-97C1-4B73-893D-BD436D4FCA29}"/>
    <cellStyle name="TableColumnHeader 2 34 9" xfId="34128" xr:uid="{9CF7F3D8-640C-4E02-9173-75CB56C4298E}"/>
    <cellStyle name="TableColumnHeader 2 35" xfId="13094" xr:uid="{78AF693E-220B-403B-9460-B78DD7AD4613}"/>
    <cellStyle name="TableColumnHeader 2 35 10" xfId="36838" xr:uid="{A45F528A-8061-4E13-8110-A1AFE624D400}"/>
    <cellStyle name="TableColumnHeader 2 35 11" xfId="39323" xr:uid="{6CD91667-21A7-4EEF-9AEC-B03DBB0F468D}"/>
    <cellStyle name="TableColumnHeader 2 35 12" xfId="41970" xr:uid="{EF15B0E5-A120-498B-9539-50BA2D265850}"/>
    <cellStyle name="TableColumnHeader 2 35 2" xfId="16116" xr:uid="{8F442549-544F-4794-BA25-55821335BD0D}"/>
    <cellStyle name="TableColumnHeader 2 35 3" xfId="18864" xr:uid="{88E5B515-2259-44F5-B2D1-A4C1591EEE6E}"/>
    <cellStyle name="TableColumnHeader 2 35 4" xfId="21530" xr:uid="{A88EFA5D-D58C-43CE-8413-A83027802400}"/>
    <cellStyle name="TableColumnHeader 2 35 5" xfId="24363" xr:uid="{9165F4F4-17E7-4B1F-B938-A00A8BB9C6D0}"/>
    <cellStyle name="TableColumnHeader 2 35 6" xfId="26921" xr:uid="{19E2EDC5-F818-4551-9589-5439E69B5485}"/>
    <cellStyle name="TableColumnHeader 2 35 7" xfId="29474" xr:uid="{9923C3C9-C690-483D-ABD7-B63089904857}"/>
    <cellStyle name="TableColumnHeader 2 35 8" xfId="31997" xr:uid="{3B06FF3B-01CA-470A-AD42-DA4B5D5FFFA7}"/>
    <cellStyle name="TableColumnHeader 2 35 9" xfId="34398" xr:uid="{847D6636-01A5-4AAD-B556-495BCAE036FF}"/>
    <cellStyle name="TableColumnHeader 2 36" xfId="12717" xr:uid="{DAE8A3B6-45FC-4435-AA01-8EEC74CF72A8}"/>
    <cellStyle name="TableColumnHeader 2 36 10" xfId="36548" xr:uid="{2518F236-2D89-415C-8B88-571B85B79CC2}"/>
    <cellStyle name="TableColumnHeader 2 36 11" xfId="39025" xr:uid="{ADA1D1ED-B7BC-45AA-ABE1-441842259B4D}"/>
    <cellStyle name="TableColumnHeader 2 36 12" xfId="41645" xr:uid="{7F8B8CBE-8FB2-4CC7-B793-C7F2316E060D}"/>
    <cellStyle name="TableColumnHeader 2 36 2" xfId="15743" xr:uid="{4CA2AECE-CCAA-40AD-8D7E-04E39687EADE}"/>
    <cellStyle name="TableColumnHeader 2 36 3" xfId="18519" xr:uid="{2E2FC809-BCE9-4069-A1B2-018617698020}"/>
    <cellStyle name="TableColumnHeader 2 36 4" xfId="21159" xr:uid="{4C924D49-4E8B-443F-9C53-75B4C2D48B05}"/>
    <cellStyle name="TableColumnHeader 2 36 5" xfId="24015" xr:uid="{F9F7BEBE-A550-4CD3-8718-C3639EC6C306}"/>
    <cellStyle name="TableColumnHeader 2 36 6" xfId="26558" xr:uid="{E7E57223-C0D9-4EC2-8E48-1FF60F49E62F}"/>
    <cellStyle name="TableColumnHeader 2 36 7" xfId="29145" xr:uid="{CD46BBB1-8FE1-4038-B0A5-620EA6A35866}"/>
    <cellStyle name="TableColumnHeader 2 36 8" xfId="31734" xr:uid="{754BCBD0-3ED9-45C4-88AE-5905978864C0}"/>
    <cellStyle name="TableColumnHeader 2 36 9" xfId="34133" xr:uid="{E5AC5DF7-283E-406A-9C3F-FEDEF5D94DF8}"/>
    <cellStyle name="TableColumnHeader 2 37" xfId="13105" xr:uid="{C02ED49D-1416-43B0-9535-B40853C3A27C}"/>
    <cellStyle name="TableColumnHeader 2 37 10" xfId="36849" xr:uid="{56F6B8CF-315C-452E-A4A2-0B64F6EEFE84}"/>
    <cellStyle name="TableColumnHeader 2 37 11" xfId="39334" xr:uid="{7648C16C-FD56-4877-947B-06AC88C97148}"/>
    <cellStyle name="TableColumnHeader 2 37 12" xfId="41981" xr:uid="{BAC59BB5-B313-40D9-9A14-C1A5F225BAA4}"/>
    <cellStyle name="TableColumnHeader 2 37 2" xfId="16127" xr:uid="{F13EB0F3-CF25-4659-B943-2B3902CCD82E}"/>
    <cellStyle name="TableColumnHeader 2 37 3" xfId="18875" xr:uid="{5CC89884-6B1C-47AC-B666-363119C99926}"/>
    <cellStyle name="TableColumnHeader 2 37 4" xfId="21541" xr:uid="{4CBB504F-4EB6-4493-9ACF-4F849455429B}"/>
    <cellStyle name="TableColumnHeader 2 37 5" xfId="24374" xr:uid="{94C7E486-8891-4B4D-BA20-159057EED505}"/>
    <cellStyle name="TableColumnHeader 2 37 6" xfId="26932" xr:uid="{37C35461-F8EC-440E-A68F-797969505322}"/>
    <cellStyle name="TableColumnHeader 2 37 7" xfId="29485" xr:uid="{9DC4D630-2463-4450-9C5B-2D1114EF3C26}"/>
    <cellStyle name="TableColumnHeader 2 37 8" xfId="32008" xr:uid="{ED7B233B-0EFC-4759-AF30-CAFCA8CF8C26}"/>
    <cellStyle name="TableColumnHeader 2 37 9" xfId="34409" xr:uid="{488D044A-FC3B-4ACA-B0E2-A67341ACA040}"/>
    <cellStyle name="TableColumnHeader 2 38" xfId="13101" xr:uid="{A87CD14F-131A-421A-AEAF-048278DFF39D}"/>
    <cellStyle name="TableColumnHeader 2 38 10" xfId="36845" xr:uid="{414FAE7F-D26F-4018-974A-E5FDC9FECFDC}"/>
    <cellStyle name="TableColumnHeader 2 38 11" xfId="39330" xr:uid="{8F5B4849-3CB5-4D43-A737-2B2C3491E4B8}"/>
    <cellStyle name="TableColumnHeader 2 38 12" xfId="41977" xr:uid="{5800F03A-1828-45AD-81AA-213DF164B95E}"/>
    <cellStyle name="TableColumnHeader 2 38 2" xfId="16123" xr:uid="{397843D2-FFAB-4960-A5B2-8F896ABA48DC}"/>
    <cellStyle name="TableColumnHeader 2 38 3" xfId="18871" xr:uid="{18E276DE-CC1C-4182-BA3D-5539F3E176D4}"/>
    <cellStyle name="TableColumnHeader 2 38 4" xfId="21537" xr:uid="{C79444FE-2CB8-459B-907C-8D10B0FC650F}"/>
    <cellStyle name="TableColumnHeader 2 38 5" xfId="24370" xr:uid="{A3060D77-16FF-455B-A19A-B23435FB0A2D}"/>
    <cellStyle name="TableColumnHeader 2 38 6" xfId="26928" xr:uid="{B528B77B-3D17-40EB-B7B5-C3769C0D182E}"/>
    <cellStyle name="TableColumnHeader 2 38 7" xfId="29481" xr:uid="{3E9D8B6E-15CA-41D6-9F1F-D61A263141F5}"/>
    <cellStyle name="TableColumnHeader 2 38 8" xfId="32004" xr:uid="{57BB9649-83CC-43D6-BF80-53A45FAD8B88}"/>
    <cellStyle name="TableColumnHeader 2 38 9" xfId="34405" xr:uid="{6A1DD662-07DC-4675-B5C9-329E315C4561}"/>
    <cellStyle name="TableColumnHeader 2 39" xfId="12736" xr:uid="{0E8E5E9E-4F93-4DA3-9824-2AA2B148BA2A}"/>
    <cellStyle name="TableColumnHeader 2 39 10" xfId="36558" xr:uid="{C23093C8-9DB3-44D9-9220-C016DB02F4D1}"/>
    <cellStyle name="TableColumnHeader 2 39 11" xfId="39044" xr:uid="{13197805-2985-4322-B2A7-892EFDAD7D38}"/>
    <cellStyle name="TableColumnHeader 2 39 12" xfId="41664" xr:uid="{98E1094A-ABB3-4F05-A549-CC3DE0739674}"/>
    <cellStyle name="TableColumnHeader 2 39 2" xfId="15762" xr:uid="{3E45DB85-CE15-4B78-896F-3F47EC082A2B}"/>
    <cellStyle name="TableColumnHeader 2 39 3" xfId="18536" xr:uid="{783C66A7-A84A-453F-B999-B951898B3B17}"/>
    <cellStyle name="TableColumnHeader 2 39 4" xfId="21178" xr:uid="{EF39126C-5204-4AAF-B594-8182D817E60A}"/>
    <cellStyle name="TableColumnHeader 2 39 5" xfId="24032" xr:uid="{5DA34F3E-C064-4290-9C6B-D19EBBADE361}"/>
    <cellStyle name="TableColumnHeader 2 39 6" xfId="26575" xr:uid="{0B45B060-27AC-4C6A-9AAC-EAFC66E35084}"/>
    <cellStyle name="TableColumnHeader 2 39 7" xfId="29156" xr:uid="{DE9EDC70-AE49-40B1-BDAD-F04DE7CA747D}"/>
    <cellStyle name="TableColumnHeader 2 39 8" xfId="31744" xr:uid="{D1B99B0B-E312-41F0-95D0-0BE1795B0DFD}"/>
    <cellStyle name="TableColumnHeader 2 39 9" xfId="34143" xr:uid="{9E17A3F9-7578-4731-A69D-17527090A98A}"/>
    <cellStyle name="TableColumnHeader 2 4" xfId="11432" xr:uid="{F1C7C446-83E1-42EA-94A8-ECF15692BBBB}"/>
    <cellStyle name="TableColumnHeader 2 4 10" xfId="14694" xr:uid="{766AE9AB-BACF-450A-B823-455ACD766D31}"/>
    <cellStyle name="TableColumnHeader 2 4 11" xfId="23905" xr:uid="{D7CBC5C3-FF3E-4716-89DD-ADBB41447FDF}"/>
    <cellStyle name="TableColumnHeader 2 4 12" xfId="26812" xr:uid="{78A59A39-53B4-4D2F-8566-8F3887FF7C92}"/>
    <cellStyle name="TableColumnHeader 2 4 2" xfId="14503" xr:uid="{FBACD19B-4118-4DB7-A3A5-1DE8801F6AAC}"/>
    <cellStyle name="TableColumnHeader 2 4 3" xfId="10606" xr:uid="{73486F04-9787-4695-8557-D05533AA6F43}"/>
    <cellStyle name="TableColumnHeader 2 4 4" xfId="10045" xr:uid="{187A6348-BC83-421B-9CBC-659B094B6CC9}"/>
    <cellStyle name="TableColumnHeader 2 4 5" xfId="22760" xr:uid="{E2B1A3E6-0D4D-486D-A9EF-DD1F2C15AF2A}"/>
    <cellStyle name="TableColumnHeader 2 4 6" xfId="10895" xr:uid="{DBA3F172-98C9-4D2E-AEDC-D7049B145C4D}"/>
    <cellStyle name="TableColumnHeader 2 4 7" xfId="10349" xr:uid="{C67782C7-C6E1-40EA-B2F8-3798083ED818}"/>
    <cellStyle name="TableColumnHeader 2 4 8" xfId="17344" xr:uid="{91E78DD8-710B-42D1-B7E1-FE3C1CD563FB}"/>
    <cellStyle name="TableColumnHeader 2 4 9" xfId="18440" xr:uid="{77EF460A-E581-4FBD-8538-A8DEB2334DEA}"/>
    <cellStyle name="TableColumnHeader 2 40" xfId="13119" xr:uid="{E1F208C3-1F7F-40C9-978C-FC08A5E0AC0E}"/>
    <cellStyle name="TableColumnHeader 2 40 10" xfId="36862" xr:uid="{7875A0F6-9C8A-4C09-B42B-0E0E04D6FE19}"/>
    <cellStyle name="TableColumnHeader 2 40 11" xfId="39348" xr:uid="{D24558AD-04AD-442B-8EF5-3C3DEBC8A260}"/>
    <cellStyle name="TableColumnHeader 2 40 12" xfId="41995" xr:uid="{C3D42573-EFB7-487E-9282-97DBDE1354AE}"/>
    <cellStyle name="TableColumnHeader 2 40 2" xfId="16141" xr:uid="{9F13946C-5EB2-42E3-A2D1-44631C919EF7}"/>
    <cellStyle name="TableColumnHeader 2 40 3" xfId="18889" xr:uid="{EF81F788-169D-451B-ABD9-425291BE1AE6}"/>
    <cellStyle name="TableColumnHeader 2 40 4" xfId="21555" xr:uid="{A115239C-A418-4AE2-98A0-14498E4CB46D}"/>
    <cellStyle name="TableColumnHeader 2 40 5" xfId="24388" xr:uid="{D0A81109-20ED-4860-93B9-459070A71026}"/>
    <cellStyle name="TableColumnHeader 2 40 6" xfId="26946" xr:uid="{5926BABD-665F-48CA-B266-DFD2FE0DF6FF}"/>
    <cellStyle name="TableColumnHeader 2 40 7" xfId="29499" xr:uid="{72ABA979-3B4E-4654-9D1E-EA82AE49DDD9}"/>
    <cellStyle name="TableColumnHeader 2 40 8" xfId="32021" xr:uid="{1007B69B-EC1F-41BB-9E6D-429AE81BA27D}"/>
    <cellStyle name="TableColumnHeader 2 40 9" xfId="34422" xr:uid="{15A00DE3-97AC-4DF9-83A1-D49E592E6D6E}"/>
    <cellStyle name="TableColumnHeader 2 41" xfId="12745" xr:uid="{5C4B8455-423C-49F6-A4F5-2209DA294C91}"/>
    <cellStyle name="TableColumnHeader 2 41 10" xfId="36565" xr:uid="{951EE3C5-FFEC-49CA-8ADD-B7BBDDF07B92}"/>
    <cellStyle name="TableColumnHeader 2 41 11" xfId="39053" xr:uid="{2E2555D7-6D73-4907-AC5D-5576D058BD15}"/>
    <cellStyle name="TableColumnHeader 2 41 12" xfId="41673" xr:uid="{92B61932-CA45-4F66-B4E0-DB40795FD55A}"/>
    <cellStyle name="TableColumnHeader 2 41 2" xfId="15771" xr:uid="{80B19F34-3538-42D7-9A05-E1D3787D0A2C}"/>
    <cellStyle name="TableColumnHeader 2 41 3" xfId="18545" xr:uid="{BE46CB70-7142-476C-9BF0-DBD8181E04F5}"/>
    <cellStyle name="TableColumnHeader 2 41 4" xfId="21187" xr:uid="{3FAA4F0C-A726-4AC0-9264-DE4A316FBC20}"/>
    <cellStyle name="TableColumnHeader 2 41 5" xfId="24041" xr:uid="{E7A7F2F8-E563-46AE-9C79-D45350D21E59}"/>
    <cellStyle name="TableColumnHeader 2 41 6" xfId="26584" xr:uid="{2EAA11F7-8D7A-4415-88BD-53DFE302CE42}"/>
    <cellStyle name="TableColumnHeader 2 41 7" xfId="29164" xr:uid="{A88887EB-DAA6-419D-8D41-21E45E877E9C}"/>
    <cellStyle name="TableColumnHeader 2 41 8" xfId="31751" xr:uid="{F630423B-FC44-4262-89AF-BD03396A8EED}"/>
    <cellStyle name="TableColumnHeader 2 41 9" xfId="34150" xr:uid="{97BB7840-ECBE-4F4E-9AA7-B76EFFC98EC3}"/>
    <cellStyle name="TableColumnHeader 2 42" xfId="14252" xr:uid="{35CA0B99-54E6-480D-832D-989CD16FD516}"/>
    <cellStyle name="TableColumnHeader 2 42 10" xfId="37964" xr:uid="{D6D292C7-737C-4B28-B841-24F2E550018C}"/>
    <cellStyle name="TableColumnHeader 2 42 11" xfId="40456" xr:uid="{98639D4A-3352-4B46-B193-8098D4358B0F}"/>
    <cellStyle name="TableColumnHeader 2 42 12" xfId="43104" xr:uid="{37B39977-6056-45AF-998E-C299754C62DD}"/>
    <cellStyle name="TableColumnHeader 2 42 2" xfId="17273" xr:uid="{E8FF749C-F9D4-4149-A16B-E8EB3A5D242D}"/>
    <cellStyle name="TableColumnHeader 2 42 3" xfId="20012" xr:uid="{7F046B6B-5562-44AA-BF35-323868DF3185}"/>
    <cellStyle name="TableColumnHeader 2 42 4" xfId="22685" xr:uid="{ADD9036F-243A-4475-9E5B-E696C337D987}"/>
    <cellStyle name="TableColumnHeader 2 42 5" xfId="25499" xr:uid="{5FF0269A-F7CC-436A-8080-B1B106871E89}"/>
    <cellStyle name="TableColumnHeader 2 42 6" xfId="28068" xr:uid="{E27BF088-B6CB-421D-86A4-C5ED1E9825B1}"/>
    <cellStyle name="TableColumnHeader 2 42 7" xfId="30614" xr:uid="{7ABCBCFD-0825-4740-B363-ED5F6DC0502C}"/>
    <cellStyle name="TableColumnHeader 2 42 8" xfId="33128" xr:uid="{AD815B5B-F20A-47DB-AA95-DFEF31ABF178}"/>
    <cellStyle name="TableColumnHeader 2 42 9" xfId="35527" xr:uid="{F2C3F7E2-5314-47B9-B024-8BFAAADCDFB7}"/>
    <cellStyle name="TableColumnHeader 2 5" xfId="11655" xr:uid="{8A9448D4-25CE-4CCC-AE45-07C35458421F}"/>
    <cellStyle name="TableColumnHeader 2 5 10" xfId="35614" xr:uid="{FA3A5E2A-AAEB-4842-8D4D-6ECB76C6F2DD}"/>
    <cellStyle name="TableColumnHeader 2 5 11" xfId="38045" xr:uid="{24217A99-DD13-4C22-9D49-FF9197600FC5}"/>
    <cellStyle name="TableColumnHeader 2 5 12" xfId="40638" xr:uid="{87424B33-C513-4EDC-BE5D-0EAFFF6FBE9A}"/>
    <cellStyle name="TableColumnHeader 2 5 2" xfId="14708" xr:uid="{4518260A-A9BD-459A-A3B4-218AF61EE17A}"/>
    <cellStyle name="TableColumnHeader 2 5 3" xfId="17483" xr:uid="{C49C0101-F234-435B-96AB-8A464849CF6F}"/>
    <cellStyle name="TableColumnHeader 2 5 4" xfId="20108" xr:uid="{91B73DEF-A7F2-41D6-8F41-585DE644E31C}"/>
    <cellStyle name="TableColumnHeader 2 5 5" xfId="22972" xr:uid="{65BB7097-CFD1-4CC8-96DB-5A2858B82E41}"/>
    <cellStyle name="TableColumnHeader 2 5 6" xfId="25535" xr:uid="{3AEE8FD6-8793-4CD9-B775-C570D794A891}"/>
    <cellStyle name="TableColumnHeader 2 5 7" xfId="28137" xr:uid="{BC8BDC53-0571-4B96-96AB-3600E087A547}"/>
    <cellStyle name="TableColumnHeader 2 5 8" xfId="30809" xr:uid="{CD1FB489-65A2-406C-A908-CD4A442806FD}"/>
    <cellStyle name="TableColumnHeader 2 5 9" xfId="33210" xr:uid="{1D0EEC29-A6D3-42BB-A49C-AE27DC84141F}"/>
    <cellStyle name="TableColumnHeader 2 6" xfId="11512" xr:uid="{A9864695-B854-4848-87F9-C5EC500CE0F5}"/>
    <cellStyle name="TableColumnHeader 2 6 10" xfId="21196" xr:uid="{29C647D5-9F0B-408D-83D5-0E8F7C9EA394}"/>
    <cellStyle name="TableColumnHeader 2 6 11" xfId="24110" xr:uid="{3AA270D7-B6DB-4873-8458-6DABBF265996}"/>
    <cellStyle name="TableColumnHeader 2 6 12" xfId="40514" xr:uid="{0CAF0BE7-B201-49B6-9C04-27654DACBDDB}"/>
    <cellStyle name="TableColumnHeader 2 6 2" xfId="14577" xr:uid="{D746FA1A-6E98-4E69-84A6-4D2B5AFC231B}"/>
    <cellStyle name="TableColumnHeader 2 6 3" xfId="17347" xr:uid="{2DE8EDB1-943A-4B0A-A36F-867B0F862C83}"/>
    <cellStyle name="TableColumnHeader 2 6 4" xfId="10127" xr:uid="{D8BA2F0D-F2D5-41B6-B97B-494B8D03E77D}"/>
    <cellStyle name="TableColumnHeader 2 6 5" xfId="22837" xr:uid="{1E11D58A-75C1-451F-82F1-92AF167B2BD1}"/>
    <cellStyle name="TableColumnHeader 2 6 6" xfId="10973" xr:uid="{5E42CD24-22DA-4E61-9DFB-98E7AAE3F4FF}"/>
    <cellStyle name="TableColumnHeader 2 6 7" xfId="11111" xr:uid="{B9103635-2BBB-427A-8FEB-95A15CB320E6}"/>
    <cellStyle name="TableColumnHeader 2 6 8" xfId="30702" xr:uid="{DFE66E22-6C17-42CF-AD2A-C026A2CFACF0}"/>
    <cellStyle name="TableColumnHeader 2 6 9" xfId="18622" xr:uid="{A95B7384-09E9-4C7C-915C-A4DEC96E09E4}"/>
    <cellStyle name="TableColumnHeader 2 7" xfId="11515" xr:uid="{E37E15E5-F0A8-4876-A5D2-8F9B2D73FE5F}"/>
    <cellStyle name="TableColumnHeader 2 7 10" xfId="21199" xr:uid="{3D4E6CE9-96C5-4368-B080-E4FBBA28A7B8}"/>
    <cellStyle name="TableColumnHeader 2 7 11" xfId="24113" xr:uid="{5B4796CA-D081-49F3-B70B-E93C6A517DBD}"/>
    <cellStyle name="TableColumnHeader 2 7 12" xfId="40517" xr:uid="{2F3B1A5F-A535-45C4-A987-BFF07BD363E2}"/>
    <cellStyle name="TableColumnHeader 2 7 2" xfId="14580" xr:uid="{3AD27726-7641-4C6D-8CAC-8BD78D8A3C4E}"/>
    <cellStyle name="TableColumnHeader 2 7 3" xfId="17350" xr:uid="{8693C644-EA37-468E-B8DF-543CCD580ECF}"/>
    <cellStyle name="TableColumnHeader 2 7 4" xfId="10130" xr:uid="{3A29C613-E011-4E36-9E8A-A5AA87D9AC17}"/>
    <cellStyle name="TableColumnHeader 2 7 5" xfId="22840" xr:uid="{54E9A0A1-C736-427B-A272-C8E3AE1259AA}"/>
    <cellStyle name="TableColumnHeader 2 7 6" xfId="10976" xr:uid="{4FE146D7-FDF6-476A-AA72-8D5F3819E132}"/>
    <cellStyle name="TableColumnHeader 2 7 7" xfId="11114" xr:uid="{E3D232CE-7E3C-4AAC-B035-259F3C4B1634}"/>
    <cellStyle name="TableColumnHeader 2 7 8" xfId="30705" xr:uid="{D82CF600-9931-474B-98F7-066F0FF1855F}"/>
    <cellStyle name="TableColumnHeader 2 7 9" xfId="18699" xr:uid="{4B34CA62-CCE6-4731-A120-8EDFE4EB9DFB}"/>
    <cellStyle name="TableColumnHeader 2 8" xfId="11650" xr:uid="{11E4948A-F966-4C24-B43B-88B6D647AE43}"/>
    <cellStyle name="TableColumnHeader 2 8 10" xfId="35609" xr:uid="{75C4CC41-CB58-46A4-8F96-3EE30193693E}"/>
    <cellStyle name="TableColumnHeader 2 8 11" xfId="38040" xr:uid="{070C4068-685A-435B-8837-2725E53A5BD7}"/>
    <cellStyle name="TableColumnHeader 2 8 12" xfId="40633" xr:uid="{44F57BA7-22F6-483F-A37F-3136B07E01BF}"/>
    <cellStyle name="TableColumnHeader 2 8 2" xfId="14703" xr:uid="{C7569F5B-7B04-4E9D-866E-6EB27B099B8D}"/>
    <cellStyle name="TableColumnHeader 2 8 3" xfId="17478" xr:uid="{59DA4CF2-0A44-4D62-BAA8-AE06EF3AA01D}"/>
    <cellStyle name="TableColumnHeader 2 8 4" xfId="20103" xr:uid="{58225041-034E-4CA1-AC4A-B655C5E0D25D}"/>
    <cellStyle name="TableColumnHeader 2 8 5" xfId="22967" xr:uid="{5DE5FDDF-5C68-4878-8652-A895B42A2EC7}"/>
    <cellStyle name="TableColumnHeader 2 8 6" xfId="25530" xr:uid="{8B67E158-FE03-4F57-86E0-241127958275}"/>
    <cellStyle name="TableColumnHeader 2 8 7" xfId="28132" xr:uid="{FBCBD478-0C45-4A3B-8884-6D2575248413}"/>
    <cellStyle name="TableColumnHeader 2 8 8" xfId="30804" xr:uid="{C1BD357A-FD3E-4AB0-8DCB-73EB2C8B4661}"/>
    <cellStyle name="TableColumnHeader 2 8 9" xfId="33205" xr:uid="{C2A61E74-4E02-49D4-8C22-CA88598E4654}"/>
    <cellStyle name="TableColumnHeader 2 9" xfId="11652" xr:uid="{3A617EAF-0775-4A99-9114-84B2AC9E301F}"/>
    <cellStyle name="TableColumnHeader 2 9 10" xfId="35611" xr:uid="{9202412E-F008-439D-8FB7-F10E6E3F28CD}"/>
    <cellStyle name="TableColumnHeader 2 9 11" xfId="38042" xr:uid="{DC5BFB36-9DB0-45FC-A795-4B9B67283B10}"/>
    <cellStyle name="TableColumnHeader 2 9 12" xfId="40635" xr:uid="{80A58236-969E-4F2F-86E3-18B7F8EFCCA5}"/>
    <cellStyle name="TableColumnHeader 2 9 2" xfId="14705" xr:uid="{699FBD09-A50D-41F8-AA5A-76D772AA1023}"/>
    <cellStyle name="TableColumnHeader 2 9 3" xfId="17480" xr:uid="{C97AA40C-5F93-4545-9A01-C516ECED11CB}"/>
    <cellStyle name="TableColumnHeader 2 9 4" xfId="20105" xr:uid="{001FF672-A408-42FB-A44B-482B403F211B}"/>
    <cellStyle name="TableColumnHeader 2 9 5" xfId="22969" xr:uid="{3772E8B0-3AD1-4149-BAEF-8BFDA1C39637}"/>
    <cellStyle name="TableColumnHeader 2 9 6" xfId="25532" xr:uid="{1E055908-28E7-45B7-9A30-BD954270F041}"/>
    <cellStyle name="TableColumnHeader 2 9 7" xfId="28134" xr:uid="{CF211500-FDD2-4EF9-8EFF-7EE466F839E8}"/>
    <cellStyle name="TableColumnHeader 2 9 8" xfId="30806" xr:uid="{B6B06973-CF76-44C9-B177-607203F03297}"/>
    <cellStyle name="TableColumnHeader 2 9 9" xfId="33207" xr:uid="{A612897B-4439-44AD-809C-7AF1EE63F498}"/>
    <cellStyle name="TableColumnHeader 20" xfId="12113" xr:uid="{C756B6E3-D2B7-4D34-9ADA-34AC902F57D2}"/>
    <cellStyle name="TableColumnHeader 20 10" xfId="36026" xr:uid="{8ED3D1A1-2CB3-4D3D-9247-805000CFE8F3}"/>
    <cellStyle name="TableColumnHeader 20 11" xfId="38480" xr:uid="{4A93E785-213C-48CB-99FE-103D7C0D38AB}"/>
    <cellStyle name="TableColumnHeader 20 12" xfId="41076" xr:uid="{15AA898F-8902-4E74-BBF9-D2EC0BDBCD20}"/>
    <cellStyle name="TableColumnHeader 20 2" xfId="15160" xr:uid="{E8B07895-6916-464C-A19E-AE1C3E21BADB}"/>
    <cellStyle name="TableColumnHeader 20 3" xfId="17936" xr:uid="{4C6D0353-B54A-4C50-9706-4007880A16E2}"/>
    <cellStyle name="TableColumnHeader 20 4" xfId="20562" xr:uid="{5FE7CFE6-03BD-4F4F-9B03-7EFD622490E3}"/>
    <cellStyle name="TableColumnHeader 20 5" xfId="23418" xr:uid="{A3C444A8-E9FC-452E-8DA5-3A9A2359DC20}"/>
    <cellStyle name="TableColumnHeader 20 6" xfId="25964" xr:uid="{65F6655D-171A-4EFB-AE1D-F345A685CC30}"/>
    <cellStyle name="TableColumnHeader 20 7" xfId="28572" xr:uid="{534B5C7B-5356-465D-B61A-FE667C806E08}"/>
    <cellStyle name="TableColumnHeader 20 8" xfId="31236" xr:uid="{99E4E8C0-43B6-41AB-AE32-C16A4BD1F78D}"/>
    <cellStyle name="TableColumnHeader 20 9" xfId="33635" xr:uid="{F764C507-C395-4454-9B0A-B079410264CD}"/>
    <cellStyle name="TableColumnHeader 21" xfId="12064" xr:uid="{C3564D78-577F-4A29-81BF-2B8F2BEAEEBF}"/>
    <cellStyle name="TableColumnHeader 21 10" xfId="35987" xr:uid="{F0A10695-C7F2-4AF2-9356-070621EF00AF}"/>
    <cellStyle name="TableColumnHeader 21 11" xfId="38433" xr:uid="{D849334E-F80B-47E0-889A-603E7FA570D4}"/>
    <cellStyle name="TableColumnHeader 21 12" xfId="41029" xr:uid="{9E8D4EEA-EEC7-4BE5-8663-702E52763257}"/>
    <cellStyle name="TableColumnHeader 21 2" xfId="15113" xr:uid="{B4AB8EA4-C502-42DE-A1ED-6B5A8A2DAB00}"/>
    <cellStyle name="TableColumnHeader 21 3" xfId="17887" xr:uid="{9C0ABF5B-4049-40D6-8DA1-35F3B9AEDF0B}"/>
    <cellStyle name="TableColumnHeader 21 4" xfId="20513" xr:uid="{A878041F-0C0F-4CF7-A21F-31B45196EEF8}"/>
    <cellStyle name="TableColumnHeader 21 5" xfId="23373" xr:uid="{0F7441EA-9056-4558-A4A6-63EDDC5912BA}"/>
    <cellStyle name="TableColumnHeader 21 6" xfId="25921" xr:uid="{322FA5C7-1BA3-4EAD-B36B-9A9B99D7FD83}"/>
    <cellStyle name="TableColumnHeader 21 7" xfId="28525" xr:uid="{E82A3B05-1388-424A-8EE2-636A4943D48F}"/>
    <cellStyle name="TableColumnHeader 21 8" xfId="31197" xr:uid="{A749F646-86EA-4B4A-B6A7-6B42A05B01B3}"/>
    <cellStyle name="TableColumnHeader 21 9" xfId="33596" xr:uid="{AEA32A85-F805-44A8-96CC-15618850AFBA}"/>
    <cellStyle name="TableColumnHeader 22" xfId="12117" xr:uid="{F3960A0F-63D0-457A-B905-D2DFCCC8468A}"/>
    <cellStyle name="TableColumnHeader 22 10" xfId="36028" xr:uid="{C3CD9EE4-4E13-4E0F-ACB9-885192A8D623}"/>
    <cellStyle name="TableColumnHeader 22 11" xfId="38484" xr:uid="{E26E0C0A-82C8-4B10-8416-7F59F50553AB}"/>
    <cellStyle name="TableColumnHeader 22 12" xfId="41080" xr:uid="{962D97EB-4A93-48BF-A8C6-62D37F3A29AE}"/>
    <cellStyle name="TableColumnHeader 22 2" xfId="15164" xr:uid="{01AF83B1-EC32-4EB7-9679-3C995BD99652}"/>
    <cellStyle name="TableColumnHeader 22 3" xfId="17940" xr:uid="{6DB997F5-96AB-423F-A40B-9371594E0AD9}"/>
    <cellStyle name="TableColumnHeader 22 4" xfId="20566" xr:uid="{4EAF6DB2-8558-4737-BB0C-104D71A29AC2}"/>
    <cellStyle name="TableColumnHeader 22 5" xfId="23422" xr:uid="{90E76BEE-15BC-4B79-BA4E-C61E41091819}"/>
    <cellStyle name="TableColumnHeader 22 6" xfId="25967" xr:uid="{58754E34-816D-48FB-97F7-E635B67689C1}"/>
    <cellStyle name="TableColumnHeader 22 7" xfId="28576" xr:uid="{0C8FB93E-6E22-40FF-AE64-BD8215DE12D3}"/>
    <cellStyle name="TableColumnHeader 22 8" xfId="31238" xr:uid="{5EABE428-018D-4B14-82C5-F938D60D9EB2}"/>
    <cellStyle name="TableColumnHeader 22 9" xfId="33637" xr:uid="{50957F3A-706D-4F55-B24D-06E4DBDA405B}"/>
    <cellStyle name="TableColumnHeader 23" xfId="12118" xr:uid="{63B89B34-9B71-41CF-9F99-93B4D19BB74E}"/>
    <cellStyle name="TableColumnHeader 23 10" xfId="36029" xr:uid="{5F9C12F4-AEF4-4252-8425-352C12615C87}"/>
    <cellStyle name="TableColumnHeader 23 11" xfId="38485" xr:uid="{8DF884E5-0F8C-4AA0-A92E-CC0585C126AF}"/>
    <cellStyle name="TableColumnHeader 23 12" xfId="41081" xr:uid="{240F852C-825D-4F23-ADC0-A1D42B0D5823}"/>
    <cellStyle name="TableColumnHeader 23 2" xfId="15165" xr:uid="{4135B273-E84E-400A-9CFA-A58C4BEBB745}"/>
    <cellStyle name="TableColumnHeader 23 3" xfId="17941" xr:uid="{3685A605-A0EA-4C57-B02E-D53015B82976}"/>
    <cellStyle name="TableColumnHeader 23 4" xfId="20567" xr:uid="{4B085768-9946-453B-8EA7-2503D1ED283A}"/>
    <cellStyle name="TableColumnHeader 23 5" xfId="23423" xr:uid="{3A25F059-18DF-4BD1-B528-AABDEB36A166}"/>
    <cellStyle name="TableColumnHeader 23 6" xfId="25968" xr:uid="{8D2527A9-49F2-42E6-AD1D-245201710320}"/>
    <cellStyle name="TableColumnHeader 23 7" xfId="28577" xr:uid="{2217BAD3-11B9-4B28-A31B-ABAF7CA9867F}"/>
    <cellStyle name="TableColumnHeader 23 8" xfId="31239" xr:uid="{ECDBA43F-1471-4661-8AED-6C85BEE9EEE0}"/>
    <cellStyle name="TableColumnHeader 23 9" xfId="33638" xr:uid="{6D127727-817B-4B71-B68E-0CB22AB43571}"/>
    <cellStyle name="TableColumnHeader 24" xfId="12068" xr:uid="{357FAB77-E82E-46F4-861B-150B5DDF3B03}"/>
    <cellStyle name="TableColumnHeader 24 10" xfId="35988" xr:uid="{B0C89B4F-2DBF-4F66-9B2D-32F31E458B58}"/>
    <cellStyle name="TableColumnHeader 24 11" xfId="38437" xr:uid="{1D38591F-6429-4A4A-B1AC-7361F5206CF1}"/>
    <cellStyle name="TableColumnHeader 24 12" xfId="41033" xr:uid="{5EC04167-E0A8-438A-BDD1-6E017C7E6195}"/>
    <cellStyle name="TableColumnHeader 24 2" xfId="15117" xr:uid="{AB982404-48D9-4ECD-8385-5310C2029B78}"/>
    <cellStyle name="TableColumnHeader 24 3" xfId="17891" xr:uid="{9A9DF308-3F28-432E-B285-CD880DEC5D6C}"/>
    <cellStyle name="TableColumnHeader 24 4" xfId="20517" xr:uid="{84E906E7-3E7B-495A-A231-3C796D0B7996}"/>
    <cellStyle name="TableColumnHeader 24 5" xfId="23376" xr:uid="{01672259-2C50-4BA1-8D51-9FD303866535}"/>
    <cellStyle name="TableColumnHeader 24 6" xfId="25922" xr:uid="{DA9D470D-B8F9-4BF5-BB28-A410A5307E6D}"/>
    <cellStyle name="TableColumnHeader 24 7" xfId="28529" xr:uid="{0D275611-33BF-4995-811D-929A3BE0C5AF}"/>
    <cellStyle name="TableColumnHeader 24 8" xfId="31198" xr:uid="{8DCB6BBE-8540-4FE0-8F7B-E8BAB084FAE0}"/>
    <cellStyle name="TableColumnHeader 24 9" xfId="33597" xr:uid="{2A71FEA6-DCB2-4BF2-98D8-D22EA14F7FAF}"/>
    <cellStyle name="TableColumnHeader 25" xfId="12122" xr:uid="{D9B5D062-ECED-4709-898F-2268713E7439}"/>
    <cellStyle name="TableColumnHeader 25 10" xfId="36033" xr:uid="{AB7A4608-311A-46BA-8B8E-6639DF092106}"/>
    <cellStyle name="TableColumnHeader 25 11" xfId="38489" xr:uid="{66D3F419-9722-4C9F-8D7F-B51412BE8B56}"/>
    <cellStyle name="TableColumnHeader 25 12" xfId="41085" xr:uid="{F3EF0830-A805-47CE-8B68-8DC4FC7E7B3D}"/>
    <cellStyle name="TableColumnHeader 25 2" xfId="15169" xr:uid="{ECC35B17-49FD-4398-8138-0F230A177D58}"/>
    <cellStyle name="TableColumnHeader 25 3" xfId="17945" xr:uid="{BABC5D06-3EE3-48D0-8476-5183C208F829}"/>
    <cellStyle name="TableColumnHeader 25 4" xfId="20571" xr:uid="{60AE0039-3BEE-4AB7-B2EF-9A7743172F0F}"/>
    <cellStyle name="TableColumnHeader 25 5" xfId="23427" xr:uid="{4672191B-0A66-483D-8E06-7FF5D02AA08D}"/>
    <cellStyle name="TableColumnHeader 25 6" xfId="25972" xr:uid="{0B65718C-C72B-43AC-A8A4-D0908F0B6082}"/>
    <cellStyle name="TableColumnHeader 25 7" xfId="28581" xr:uid="{D6B90096-E76F-4615-91A1-D23E41387D5E}"/>
    <cellStyle name="TableColumnHeader 25 8" xfId="31243" xr:uid="{FD94FB69-4C18-4B93-AE2C-6D886C27B770}"/>
    <cellStyle name="TableColumnHeader 25 9" xfId="33642" xr:uid="{A6852DE1-D58A-403B-9A91-2E06FBE0639A}"/>
    <cellStyle name="TableColumnHeader 26" xfId="12127" xr:uid="{FC3A77C8-E575-4571-9C95-F59266634923}"/>
    <cellStyle name="TableColumnHeader 26 10" xfId="36037" xr:uid="{1F52C2FF-4250-4FFE-B8AB-1F4239F42A08}"/>
    <cellStyle name="TableColumnHeader 26 11" xfId="38493" xr:uid="{52CF41BC-5B52-4764-AFBA-87822DB87D82}"/>
    <cellStyle name="TableColumnHeader 26 12" xfId="41089" xr:uid="{EFB3DFA2-656B-4862-9DB4-392FAABAC771}"/>
    <cellStyle name="TableColumnHeader 26 2" xfId="15173" xr:uid="{6C1D9AA5-9E69-4A4E-B971-6BACE3EB6EB7}"/>
    <cellStyle name="TableColumnHeader 26 3" xfId="17950" xr:uid="{D55E1B1F-9366-4766-BEAB-1F2F172B0495}"/>
    <cellStyle name="TableColumnHeader 26 4" xfId="20576" xr:uid="{41475F53-EAB7-40F1-AA91-2102E1772032}"/>
    <cellStyle name="TableColumnHeader 26 5" xfId="23432" xr:uid="{9E5270C1-1786-417F-99B3-FAB041DB6E78}"/>
    <cellStyle name="TableColumnHeader 26 6" xfId="25976" xr:uid="{60A792AE-B050-4275-8E69-4E96A32C7DE6}"/>
    <cellStyle name="TableColumnHeader 26 7" xfId="28585" xr:uid="{99778365-E7B1-41D6-A94B-6DBA1FE151EB}"/>
    <cellStyle name="TableColumnHeader 26 8" xfId="31247" xr:uid="{C9B41DF7-6053-4CF7-A6F2-980FDE55201C}"/>
    <cellStyle name="TableColumnHeader 26 9" xfId="33646" xr:uid="{3F3231E0-AFAB-4C55-92C4-30A329957E51}"/>
    <cellStyle name="TableColumnHeader 27" xfId="12290" xr:uid="{CAA30455-06E2-41FA-9943-D598740998E3}"/>
    <cellStyle name="TableColumnHeader 27 10" xfId="36183" xr:uid="{DD34568B-C611-4F40-864A-73C924332A20}"/>
    <cellStyle name="TableColumnHeader 27 11" xfId="38654" xr:uid="{F9AEC942-D715-4922-87C6-69063684B313}"/>
    <cellStyle name="TableColumnHeader 27 12" xfId="41250" xr:uid="{81C9E39A-5FF8-48EA-9F21-04D4AFC4811E}"/>
    <cellStyle name="TableColumnHeader 27 2" xfId="15334" xr:uid="{4DA5DAC2-9A3E-4697-8F15-9048836C6D2F}"/>
    <cellStyle name="TableColumnHeader 27 3" xfId="18110" xr:uid="{86B2604E-A34C-4841-A77D-20786BBA30DE}"/>
    <cellStyle name="TableColumnHeader 27 4" xfId="20739" xr:uid="{1EA93F39-8896-47BE-BC87-63079BACAF38}"/>
    <cellStyle name="TableColumnHeader 27 5" xfId="23595" xr:uid="{D2FB6C71-4CE0-4620-B183-F9C18222CFAF}"/>
    <cellStyle name="TableColumnHeader 27 6" xfId="26139" xr:uid="{0A701ACE-E487-4DCB-9B91-0D1CD548AF9E}"/>
    <cellStyle name="TableColumnHeader 27 7" xfId="28746" xr:uid="{3C06738C-1FDA-4AFC-B0F6-CAAE474CA5D7}"/>
    <cellStyle name="TableColumnHeader 27 8" xfId="31393" xr:uid="{FA3A65AD-F1E1-4812-A0A2-A18E4B368C26}"/>
    <cellStyle name="TableColumnHeader 27 9" xfId="33792" xr:uid="{D6640B99-30ED-4288-9534-6E047743291F}"/>
    <cellStyle name="TableColumnHeader 28" xfId="12132" xr:uid="{7070FA14-47A6-4752-B6CD-01817A00CDF2}"/>
    <cellStyle name="TableColumnHeader 28 10" xfId="36038" xr:uid="{D3AE5986-6913-4A2A-AA0B-34AC7D5A5C62}"/>
    <cellStyle name="TableColumnHeader 28 11" xfId="38498" xr:uid="{522307A6-C983-4299-8A64-191F9F0FD38D}"/>
    <cellStyle name="TableColumnHeader 28 12" xfId="41094" xr:uid="{D81B4721-58BD-4E87-805D-D806DFE87837}"/>
    <cellStyle name="TableColumnHeader 28 2" xfId="15178" xr:uid="{125544A7-8F5C-4E3A-A3DE-797AEDB58802}"/>
    <cellStyle name="TableColumnHeader 28 3" xfId="17955" xr:uid="{A1FE2879-6A16-4376-A0BA-0F946C4748F4}"/>
    <cellStyle name="TableColumnHeader 28 4" xfId="20581" xr:uid="{6A539E56-0CB9-4993-8626-B0566FED1E6E}"/>
    <cellStyle name="TableColumnHeader 28 5" xfId="23437" xr:uid="{0487CB52-723E-467B-9205-7B6FD5F247C7}"/>
    <cellStyle name="TableColumnHeader 28 6" xfId="25981" xr:uid="{CA14655E-67C6-47A0-9F65-3AD88B0A4F78}"/>
    <cellStyle name="TableColumnHeader 28 7" xfId="28590" xr:uid="{441B86AC-FF31-45E4-92FA-E5F3406F26C5}"/>
    <cellStyle name="TableColumnHeader 28 8" xfId="31248" xr:uid="{47840F83-DFEE-4890-8AC7-F7E912F4CAA5}"/>
    <cellStyle name="TableColumnHeader 28 9" xfId="33647" xr:uid="{C050A9E6-E193-4203-B1A5-A9E2074AB83D}"/>
    <cellStyle name="TableColumnHeader 29" xfId="12298" xr:uid="{70F92688-F814-4DA7-BE6D-B6212418E585}"/>
    <cellStyle name="TableColumnHeader 29 10" xfId="36189" xr:uid="{D54000F8-9F12-485A-B6A0-572ECC1FCC04}"/>
    <cellStyle name="TableColumnHeader 29 11" xfId="38661" xr:uid="{6E3D19A9-9183-42C1-AA37-C368BBE8923C}"/>
    <cellStyle name="TableColumnHeader 29 12" xfId="41257" xr:uid="{3BAFD08D-5EAF-4DD3-B5FE-93DD4BBF391C}"/>
    <cellStyle name="TableColumnHeader 29 2" xfId="15341" xr:uid="{54756F40-30D3-4B8B-BB2D-EF3D910BD143}"/>
    <cellStyle name="TableColumnHeader 29 3" xfId="18117" xr:uid="{994B2AF7-F52D-419D-9640-8FDE865FE472}"/>
    <cellStyle name="TableColumnHeader 29 4" xfId="20747" xr:uid="{81997432-DAF5-4D26-BBB3-696DB0F601BA}"/>
    <cellStyle name="TableColumnHeader 29 5" xfId="23603" xr:uid="{C926B467-899E-4760-B742-46ED8C2A9F06}"/>
    <cellStyle name="TableColumnHeader 29 6" xfId="26147" xr:uid="{3ADDFD28-D32E-426F-80E3-F16D1EB1A0A3}"/>
    <cellStyle name="TableColumnHeader 29 7" xfId="28753" xr:uid="{47834FA9-0A23-4C46-9DA9-DEA02A9B73EA}"/>
    <cellStyle name="TableColumnHeader 29 8" xfId="31399" xr:uid="{4DC483BF-E27F-4741-B65D-258AD6A5D573}"/>
    <cellStyle name="TableColumnHeader 29 9" xfId="33798" xr:uid="{FEE5E77D-3DF6-4A67-B4B4-8DF34342D22B}"/>
    <cellStyle name="TableColumnHeader 3" xfId="11264" xr:uid="{3A4F29AC-6F2C-4037-BF91-96E3CDEFFEAE}"/>
    <cellStyle name="TableColumnHeader 3 10" xfId="10678" xr:uid="{77BFDF3C-BC04-4D07-8498-D5608666C346}"/>
    <cellStyle name="TableColumnHeader 3 11" xfId="21195" xr:uid="{EDE318C0-D410-405B-8742-BAC6967E5C73}"/>
    <cellStyle name="TableColumnHeader 3 12" xfId="26151" xr:uid="{FE76DB67-0E4B-4C4C-B45D-D62175DC16DD}"/>
    <cellStyle name="TableColumnHeader 3 2" xfId="14336" xr:uid="{BE0A7626-AA6E-4E52-845E-C16563A08635}"/>
    <cellStyle name="TableColumnHeader 3 3" xfId="10435" xr:uid="{724D5650-B930-486E-A46E-DD6C548C179A}"/>
    <cellStyle name="TableColumnHeader 3 4" xfId="9888" xr:uid="{4A3CDA3C-777C-4FB4-8511-4539BEF99832}"/>
    <cellStyle name="TableColumnHeader 3 5" xfId="10680" xr:uid="{9B673938-2EF9-481A-B28C-CF5A59A4D154}"/>
    <cellStyle name="TableColumnHeader 3 6" xfId="10407" xr:uid="{3EA3D9A2-149F-4FBD-B055-9213EF06D040}"/>
    <cellStyle name="TableColumnHeader 3 7" xfId="10216" xr:uid="{1754405A-A998-4BA0-AE40-C5482FC46732}"/>
    <cellStyle name="TableColumnHeader 3 8" xfId="15664" xr:uid="{D1383F59-85F7-486D-AB54-B280B91DC6D7}"/>
    <cellStyle name="TableColumnHeader 3 9" xfId="10993" xr:uid="{6462E19A-5AEE-47F6-A24A-46D479E17EED}"/>
    <cellStyle name="TableColumnHeader 30" xfId="12299" xr:uid="{EE9D95DB-F645-4EEC-ADFF-1A94D134E0E6}"/>
    <cellStyle name="TableColumnHeader 30 10" xfId="36190" xr:uid="{A18A07E6-0DD2-4AF1-BFEC-B54F9E3E519A}"/>
    <cellStyle name="TableColumnHeader 30 11" xfId="38662" xr:uid="{2202BC40-CE77-4586-A33C-1853AB7BB67B}"/>
    <cellStyle name="TableColumnHeader 30 12" xfId="41258" xr:uid="{ABBB93A5-8CA5-4F44-BE97-C5E330A79266}"/>
    <cellStyle name="TableColumnHeader 30 2" xfId="15342" xr:uid="{0F857838-2DFD-439C-B3D9-82FC9F8B9380}"/>
    <cellStyle name="TableColumnHeader 30 3" xfId="18118" xr:uid="{DD2D0136-A4FA-4566-B824-07B7207A9781}"/>
    <cellStyle name="TableColumnHeader 30 4" xfId="20748" xr:uid="{F5B6EEFE-FCE6-4026-A4BC-185B333923AC}"/>
    <cellStyle name="TableColumnHeader 30 5" xfId="23604" xr:uid="{A7D41D39-6D57-45CA-A3A4-9848F738CC3D}"/>
    <cellStyle name="TableColumnHeader 30 6" xfId="26148" xr:uid="{79FBB4B0-28B8-49BA-8376-27174C82C30F}"/>
    <cellStyle name="TableColumnHeader 30 7" xfId="28754" xr:uid="{3E8D1D83-B0C4-4EF1-81A8-648689DA6431}"/>
    <cellStyle name="TableColumnHeader 30 8" xfId="31400" xr:uid="{A583DB16-0A3F-428C-9DAB-C746A864AC06}"/>
    <cellStyle name="TableColumnHeader 30 9" xfId="33799" xr:uid="{C55136D9-A4BF-49D3-9B63-50D7EB0DE8B3}"/>
    <cellStyle name="TableColumnHeader 31" xfId="12135" xr:uid="{B897D290-8D2F-489A-AA8A-B56E13FBFE1F}"/>
    <cellStyle name="TableColumnHeader 31 10" xfId="36039" xr:uid="{266964AD-C7F4-4F67-9EFC-CFBE9F9699B3}"/>
    <cellStyle name="TableColumnHeader 31 11" xfId="38499" xr:uid="{1A7944AC-1D1C-404E-962C-370C00F25FFF}"/>
    <cellStyle name="TableColumnHeader 31 12" xfId="41095" xr:uid="{F2E0C55D-9D13-40EA-B56E-3BCDF4300AA3}"/>
    <cellStyle name="TableColumnHeader 31 2" xfId="15179" xr:uid="{06D60A8A-F6AD-4461-BA70-20652E4D53CF}"/>
    <cellStyle name="TableColumnHeader 31 3" xfId="17958" xr:uid="{CFCC789D-E8CF-40F5-A7B6-26ACAD516D13}"/>
    <cellStyle name="TableColumnHeader 31 4" xfId="20584" xr:uid="{9BE8878E-73E0-4AC9-8ADF-D56F1B34A8C8}"/>
    <cellStyle name="TableColumnHeader 31 5" xfId="23440" xr:uid="{7B47D151-7C52-4576-9648-8F2335E9F0E5}"/>
    <cellStyle name="TableColumnHeader 31 6" xfId="25984" xr:uid="{A9AEB91A-9EA2-4674-B419-9EE1B5C904DD}"/>
    <cellStyle name="TableColumnHeader 31 7" xfId="28591" xr:uid="{F209A47E-9C42-4C74-81CF-DB4009150A46}"/>
    <cellStyle name="TableColumnHeader 31 8" xfId="31249" xr:uid="{77ADD62A-4384-4FE7-94AD-9337DB19AAA3}"/>
    <cellStyle name="TableColumnHeader 31 9" xfId="33648" xr:uid="{220EE2E9-EFB2-4048-B755-5A2C7C9C8FF1}"/>
    <cellStyle name="TableColumnHeader 32" xfId="12136" xr:uid="{984ED0FA-ACCB-4462-809A-3563EBEEEC54}"/>
    <cellStyle name="TableColumnHeader 32 10" xfId="36040" xr:uid="{DB2863F9-9E7B-4D50-A2EF-21EB97AD144A}"/>
    <cellStyle name="TableColumnHeader 32 11" xfId="38500" xr:uid="{0DC22B06-95FC-49BA-AA9E-4BAC8431DA4B}"/>
    <cellStyle name="TableColumnHeader 32 12" xfId="41096" xr:uid="{297FD700-AD95-497C-B037-FCB26D026D4A}"/>
    <cellStyle name="TableColumnHeader 32 2" xfId="15180" xr:uid="{D67E5813-5576-46AF-BB4E-B5F953AEFF3C}"/>
    <cellStyle name="TableColumnHeader 32 3" xfId="17959" xr:uid="{F9B26F30-934D-410F-A505-82FA1BEA517D}"/>
    <cellStyle name="TableColumnHeader 32 4" xfId="20585" xr:uid="{FD73E3B8-2AF6-4AAE-A36C-20CE8EEA1757}"/>
    <cellStyle name="TableColumnHeader 32 5" xfId="23441" xr:uid="{8B9DE127-252E-4F19-82BA-71063349EB04}"/>
    <cellStyle name="TableColumnHeader 32 6" xfId="25985" xr:uid="{DDBDF448-A6CD-4238-BEE5-B8E0B7555E85}"/>
    <cellStyle name="TableColumnHeader 32 7" xfId="28592" xr:uid="{7340950E-6559-463B-A1E6-07FC5E400A6B}"/>
    <cellStyle name="TableColumnHeader 32 8" xfId="31250" xr:uid="{05CB42F4-7509-46DA-8033-50CE43DA9042}"/>
    <cellStyle name="TableColumnHeader 32 9" xfId="33649" xr:uid="{D5EF04EF-ED48-4FC9-8A29-8A15791B4FC2}"/>
    <cellStyle name="TableColumnHeader 33" xfId="12138" xr:uid="{16D15DE1-9C86-4D57-B6E4-2CFB8D2DF87C}"/>
    <cellStyle name="TableColumnHeader 33 10" xfId="36041" xr:uid="{6239949A-EBEC-4DD2-B6F7-87D168E10C0E}"/>
    <cellStyle name="TableColumnHeader 33 11" xfId="38502" xr:uid="{0576C48B-4979-4B1E-8132-5876EC2D0A76}"/>
    <cellStyle name="TableColumnHeader 33 12" xfId="41098" xr:uid="{FD67E589-7FE8-4286-B117-54B684D5B91C}"/>
    <cellStyle name="TableColumnHeader 33 2" xfId="15182" xr:uid="{A19071EA-12EA-4454-9D36-66117D38A37A}"/>
    <cellStyle name="TableColumnHeader 33 3" xfId="17961" xr:uid="{BF0E0D3E-D7E6-465F-B729-4FFC2FF364C8}"/>
    <cellStyle name="TableColumnHeader 33 4" xfId="20587" xr:uid="{ACC1CA01-1A8C-4CE0-9B3C-056F0EC3BEC3}"/>
    <cellStyle name="TableColumnHeader 33 5" xfId="23443" xr:uid="{66A50246-0A06-43FE-B6D8-B3E3DE2B6533}"/>
    <cellStyle name="TableColumnHeader 33 6" xfId="25987" xr:uid="{668A4FE9-F25D-4C40-AF94-AD79632FB13C}"/>
    <cellStyle name="TableColumnHeader 33 7" xfId="28594" xr:uid="{70E0DEDE-9B5D-477F-803A-AA3395F0A5FE}"/>
    <cellStyle name="TableColumnHeader 33 8" xfId="31251" xr:uid="{92606CF2-018D-43A1-AF03-F061A2C25682}"/>
    <cellStyle name="TableColumnHeader 33 9" xfId="33650" xr:uid="{ADF2E199-A28C-4DE1-A535-BC87BBD41151}"/>
    <cellStyle name="TableColumnHeader 34" xfId="12303" xr:uid="{9F9A1F6C-9802-4D81-A07C-6D2EAA2E0D5B}"/>
    <cellStyle name="TableColumnHeader 34 10" xfId="36191" xr:uid="{69828BD4-DB90-48BC-819A-5B49908C0C60}"/>
    <cellStyle name="TableColumnHeader 34 11" xfId="38664" xr:uid="{94A1A630-44F2-4CC5-8E71-B1D495DC7DFC}"/>
    <cellStyle name="TableColumnHeader 34 12" xfId="41260" xr:uid="{31C07E83-BEE1-411B-BD8D-AE1CB1F99F15}"/>
    <cellStyle name="TableColumnHeader 34 2" xfId="15344" xr:uid="{3E4A43E8-F714-4DCF-9CB6-9F52C995B39F}"/>
    <cellStyle name="TableColumnHeader 34 3" xfId="18120" xr:uid="{9FD0D229-EAE0-4D9F-8C24-3C0B1CA994C0}"/>
    <cellStyle name="TableColumnHeader 34 4" xfId="20752" xr:uid="{2E3DFD3E-834C-465E-B023-08844196C22E}"/>
    <cellStyle name="TableColumnHeader 34 5" xfId="23608" xr:uid="{7A645245-4CFD-4B9E-A227-7B24C8D85006}"/>
    <cellStyle name="TableColumnHeader 34 6" xfId="26152" xr:uid="{0D71CEE3-717D-41AD-8594-DBA8F382C4F7}"/>
    <cellStyle name="TableColumnHeader 34 7" xfId="28756" xr:uid="{7A17EE1F-FC0C-42E1-97C9-F515BDD94436}"/>
    <cellStyle name="TableColumnHeader 34 8" xfId="31401" xr:uid="{5E1E7516-E177-44BE-BE24-9FC9210E83E8}"/>
    <cellStyle name="TableColumnHeader 34 9" xfId="33800" xr:uid="{DA8AA445-4491-4E83-A84F-7AB3D79BD03F}"/>
    <cellStyle name="TableColumnHeader 35" xfId="12140" xr:uid="{0A844056-097C-4686-B4B6-1F7D16501610}"/>
    <cellStyle name="TableColumnHeader 35 10" xfId="36042" xr:uid="{0549650E-68C3-4084-9695-CE231605F9EF}"/>
    <cellStyle name="TableColumnHeader 35 11" xfId="38504" xr:uid="{859EEE46-0ADC-4535-BEBE-C644EEADACBB}"/>
    <cellStyle name="TableColumnHeader 35 12" xfId="41100" xr:uid="{FCFAED6A-91BD-46F3-B428-A54CD65DD81A}"/>
    <cellStyle name="TableColumnHeader 35 2" xfId="15184" xr:uid="{3CFC5B71-E879-4153-9992-B7663E30E4F8}"/>
    <cellStyle name="TableColumnHeader 35 3" xfId="17962" xr:uid="{61EB2465-F942-47DD-819A-D584A33C56D8}"/>
    <cellStyle name="TableColumnHeader 35 4" xfId="20589" xr:uid="{3D46E31E-80FE-4B4D-AF63-1E63DAFE9993}"/>
    <cellStyle name="TableColumnHeader 35 5" xfId="23445" xr:uid="{E3C31779-683F-43C3-B96C-670EF9A92C49}"/>
    <cellStyle name="TableColumnHeader 35 6" xfId="25989" xr:uid="{B41DB194-673A-40C2-9640-162505199C1D}"/>
    <cellStyle name="TableColumnHeader 35 7" xfId="28596" xr:uid="{53942400-69F3-47C1-86A2-36C469EBD147}"/>
    <cellStyle name="TableColumnHeader 35 8" xfId="31252" xr:uid="{4C1F4822-D7F5-4E57-977B-59646AAA6F5C}"/>
    <cellStyle name="TableColumnHeader 35 9" xfId="33651" xr:uid="{A28086A3-C762-4D2C-99A0-747A4DA47C5C}"/>
    <cellStyle name="TableColumnHeader 36" xfId="12306" xr:uid="{4478DDE9-908C-40A6-A43D-7F786583697C}"/>
    <cellStyle name="TableColumnHeader 36 10" xfId="36192" xr:uid="{7020FE3F-CD25-42BB-809C-5DCC9B4824CB}"/>
    <cellStyle name="TableColumnHeader 36 11" xfId="38665" xr:uid="{88886961-801A-4479-B29E-4C68F599A42E}"/>
    <cellStyle name="TableColumnHeader 36 12" xfId="41261" xr:uid="{5940CC03-8E27-4BD5-9321-36661DA4A892}"/>
    <cellStyle name="TableColumnHeader 36 2" xfId="15345" xr:uid="{EF9F291D-ED9F-42E3-96FA-B0C7C4276F68}"/>
    <cellStyle name="TableColumnHeader 36 3" xfId="18123" xr:uid="{C864C71A-FB64-4B2C-9CC5-320EA8C142DD}"/>
    <cellStyle name="TableColumnHeader 36 4" xfId="20755" xr:uid="{82D78FA4-F2B5-4C86-9718-30BA91CF34EB}"/>
    <cellStyle name="TableColumnHeader 36 5" xfId="23611" xr:uid="{4BCA19E9-C8E0-4A2B-B4F4-CA5D923A62D3}"/>
    <cellStyle name="TableColumnHeader 36 6" xfId="26155" xr:uid="{6DC8D8C1-3A07-4256-9121-D52E43FA8951}"/>
    <cellStyle name="TableColumnHeader 36 7" xfId="28757" xr:uid="{4B4F0507-1467-4BAB-91C0-56AE2D5F951E}"/>
    <cellStyle name="TableColumnHeader 36 8" xfId="31402" xr:uid="{7D472293-677F-4C52-8DA7-64BE0319425D}"/>
    <cellStyle name="TableColumnHeader 36 9" xfId="33801" xr:uid="{B516DF3C-8847-41F0-A81C-5669268B3CF6}"/>
    <cellStyle name="TableColumnHeader 37" xfId="12145" xr:uid="{BB54E340-7B54-4AB2-86D4-E1E34D7EB0BE}"/>
    <cellStyle name="TableColumnHeader 37 10" xfId="36043" xr:uid="{A3A1B2E3-CBD0-4339-80FA-40859E751294}"/>
    <cellStyle name="TableColumnHeader 37 11" xfId="38509" xr:uid="{3B9668FB-6F32-412D-9EC3-A35AB74332B6}"/>
    <cellStyle name="TableColumnHeader 37 12" xfId="41105" xr:uid="{5B67116A-4F8F-4A20-841D-02E90CFE9B68}"/>
    <cellStyle name="TableColumnHeader 37 2" xfId="15189" xr:uid="{EB6E8935-1E0F-4389-B08C-85F642831394}"/>
    <cellStyle name="TableColumnHeader 37 3" xfId="17967" xr:uid="{F1919265-216E-49A2-9538-E19BA23254C8}"/>
    <cellStyle name="TableColumnHeader 37 4" xfId="20594" xr:uid="{25243AA4-3090-4242-A8D0-BA543BBFB349}"/>
    <cellStyle name="TableColumnHeader 37 5" xfId="23450" xr:uid="{2F2FEBBB-F876-4D38-95EF-8FC93D243C9A}"/>
    <cellStyle name="TableColumnHeader 37 6" xfId="25994" xr:uid="{AE7DB26E-D1DE-4671-B554-1234ACCEF95A}"/>
    <cellStyle name="TableColumnHeader 37 7" xfId="28601" xr:uid="{CD07201D-A762-4A76-800B-8A805DA7034E}"/>
    <cellStyle name="TableColumnHeader 37 8" xfId="31253" xr:uid="{346D97CB-06CF-4F9F-9CE5-9B97B581FCC9}"/>
    <cellStyle name="TableColumnHeader 37 9" xfId="33652" xr:uid="{B6C96976-09BB-4CCC-A424-45EDB0C94916}"/>
    <cellStyle name="TableColumnHeader 38" xfId="12308" xr:uid="{50167C99-A05D-4F8B-9469-667FBF055CD2}"/>
    <cellStyle name="TableColumnHeader 38 10" xfId="36193" xr:uid="{A90A5E9F-8B91-4EA6-9829-9A89F05F0BD1}"/>
    <cellStyle name="TableColumnHeader 38 11" xfId="38667" xr:uid="{79AE646E-4F9B-4AB3-ACE1-1D7FDEC86122}"/>
    <cellStyle name="TableColumnHeader 38 12" xfId="41263" xr:uid="{A6F9207B-A0AE-47B1-850E-F0F53621E677}"/>
    <cellStyle name="TableColumnHeader 38 2" xfId="15347" xr:uid="{66489E3D-15AC-4C7D-9FB8-534D02DE76D2}"/>
    <cellStyle name="TableColumnHeader 38 3" xfId="18125" xr:uid="{E78FF60D-3E71-47E7-A0F3-D0A47787BAAA}"/>
    <cellStyle name="TableColumnHeader 38 4" xfId="20757" xr:uid="{62625252-121A-4778-8D75-7F354B100777}"/>
    <cellStyle name="TableColumnHeader 38 5" xfId="23613" xr:uid="{B2302A13-B3FF-49AF-B34D-E91EEFF6553E}"/>
    <cellStyle name="TableColumnHeader 38 6" xfId="26157" xr:uid="{ED5AD3A8-1551-483D-8CB4-0B6925079D02}"/>
    <cellStyle name="TableColumnHeader 38 7" xfId="28759" xr:uid="{C8D88074-0EE9-4441-9EFC-A6A4E88BEDFB}"/>
    <cellStyle name="TableColumnHeader 38 8" xfId="31403" xr:uid="{DFEEBB5F-D5E9-4A07-ABA4-2EE17ABDC5C5}"/>
    <cellStyle name="TableColumnHeader 38 9" xfId="33802" xr:uid="{8BEACB0D-3B53-4EB8-92E9-0AB87C348B4D}"/>
    <cellStyle name="TableColumnHeader 39" xfId="12146" xr:uid="{431478A4-F095-4658-B89C-DCB207DD52D4}"/>
    <cellStyle name="TableColumnHeader 39 10" xfId="36044" xr:uid="{921711C3-835C-4272-8507-B73761291BD1}"/>
    <cellStyle name="TableColumnHeader 39 11" xfId="38510" xr:uid="{2E6E84CE-5DAF-4A40-932E-471FB6F7DE87}"/>
    <cellStyle name="TableColumnHeader 39 12" xfId="41106" xr:uid="{B8BA6470-FC76-4465-929F-6D03011C50D4}"/>
    <cellStyle name="TableColumnHeader 39 2" xfId="15190" xr:uid="{D7708263-951C-4C81-8F9A-3E157194048E}"/>
    <cellStyle name="TableColumnHeader 39 3" xfId="17968" xr:uid="{1BF78BAD-06EF-4947-9872-658F2EAE026D}"/>
    <cellStyle name="TableColumnHeader 39 4" xfId="20595" xr:uid="{A5C62363-F44A-4E7C-AB76-794E216DB7D9}"/>
    <cellStyle name="TableColumnHeader 39 5" xfId="23451" xr:uid="{3173F0C5-C275-4DEF-AD0F-090645C50D63}"/>
    <cellStyle name="TableColumnHeader 39 6" xfId="25995" xr:uid="{CD5959D2-6E28-4D5A-B118-8671278726A3}"/>
    <cellStyle name="TableColumnHeader 39 7" xfId="28602" xr:uid="{71E5049A-4580-4130-B5D0-16697BDBCA51}"/>
    <cellStyle name="TableColumnHeader 39 8" xfId="31254" xr:uid="{AF8F7CD8-31AB-4C50-B37B-B74DEC6F1D46}"/>
    <cellStyle name="TableColumnHeader 39 9" xfId="33653" xr:uid="{0F23A77B-28CD-4F63-8664-AAECB8D56A9E}"/>
    <cellStyle name="TableColumnHeader 4" xfId="11577" xr:uid="{FEB93BF5-FAE4-46CD-A4C7-8636A74BFA00}"/>
    <cellStyle name="TableColumnHeader 4 10" xfId="21431" xr:uid="{79640C31-7104-4DB3-A561-C07D9E4979DD}"/>
    <cellStyle name="TableColumnHeader 4 11" xfId="24411" xr:uid="{BAA9268E-280C-4444-93C6-AB9B3B67A16D}"/>
    <cellStyle name="TableColumnHeader 4 12" xfId="40568" xr:uid="{3DE66DF4-FCC3-42D8-8161-895C6BA793D9}"/>
    <cellStyle name="TableColumnHeader 4 2" xfId="14637" xr:uid="{A7379E31-D06B-41C5-885D-ABD2759153A1}"/>
    <cellStyle name="TableColumnHeader 4 3" xfId="17409" xr:uid="{98D0F397-6586-4768-9F31-60AC48E68275}"/>
    <cellStyle name="TableColumnHeader 4 4" xfId="10187" xr:uid="{5DFD3114-5548-4A85-B6A0-C7658B986B56}"/>
    <cellStyle name="TableColumnHeader 4 5" xfId="22900" xr:uid="{208ECFD4-0F33-4B92-AFC2-A4FA3B9AA241}"/>
    <cellStyle name="TableColumnHeader 4 6" xfId="11035" xr:uid="{5B72462C-D512-4E44-BF4E-BA320ED27D5A}"/>
    <cellStyle name="TableColumnHeader 4 7" xfId="11184" xr:uid="{6338173C-7E0D-442E-A366-987D397059DF}"/>
    <cellStyle name="TableColumnHeader 4 8" xfId="30745" xr:uid="{94C04601-94F3-4D3C-BD5C-6AB7BD5EBA9E}"/>
    <cellStyle name="TableColumnHeader 4 9" xfId="20001" xr:uid="{0F832118-8EF0-461B-BB85-FB2B3CB854C1}"/>
    <cellStyle name="TableColumnHeader 40" xfId="14236" xr:uid="{147F1E60-E55C-4A80-B93F-0A02AA105D54}"/>
    <cellStyle name="TableColumnHeader 40 10" xfId="37959" xr:uid="{0A708D06-4298-4DE2-83E8-AD3940A6B216}"/>
    <cellStyle name="TableColumnHeader 40 11" xfId="40451" xr:uid="{E01A6F4C-DD30-4339-A87F-CF1E351FD896}"/>
    <cellStyle name="TableColumnHeader 40 12" xfId="43099" xr:uid="{223E19FA-9908-4F5A-9A92-8F99687F3A96}"/>
    <cellStyle name="TableColumnHeader 40 2" xfId="17257" xr:uid="{80167F95-7941-42B6-BFFC-655528A856A7}"/>
    <cellStyle name="TableColumnHeader 40 3" xfId="19997" xr:uid="{9924164C-8063-49EA-9511-C5B6B09CE15B}"/>
    <cellStyle name="TableColumnHeader 40 4" xfId="22671" xr:uid="{E337ED77-6790-445B-9859-5D43D75FC5AF}"/>
    <cellStyle name="TableColumnHeader 40 5" xfId="25494" xr:uid="{66E3A6F5-33E3-45D7-A70B-8682CCD52710}"/>
    <cellStyle name="TableColumnHeader 40 6" xfId="28062" xr:uid="{9830A1C0-AB7F-409E-A83C-DF009A66F63E}"/>
    <cellStyle name="TableColumnHeader 40 7" xfId="30609" xr:uid="{F2A8DA48-C02A-46C9-896F-58173AB41D67}"/>
    <cellStyle name="TableColumnHeader 40 8" xfId="33123" xr:uid="{9145DD3F-224E-401D-9232-CAC8F3EA8E4E}"/>
    <cellStyle name="TableColumnHeader 40 9" xfId="35522" xr:uid="{D5557CE2-E2E2-49E3-B63F-956FDF9659CB}"/>
    <cellStyle name="TableColumnHeader 5" xfId="11315" xr:uid="{E5851208-C2AD-4537-AAE0-9AC53304FC00}"/>
    <cellStyle name="TableColumnHeader 5 10" xfId="29525" xr:uid="{86A407C2-D6B3-4AD5-8CAD-CC8B6FB94F0D}"/>
    <cellStyle name="TableColumnHeader 5 11" xfId="22950" xr:uid="{5CBB73E5-1A13-43A2-B2D6-D13A5EF6E23B}"/>
    <cellStyle name="TableColumnHeader 5 12" xfId="26449" xr:uid="{5082C13A-EDCF-48A6-99A5-0A318AB2AC03}"/>
    <cellStyle name="TableColumnHeader 5 2" xfId="14387" xr:uid="{D41A0E31-F576-4123-94A4-7DBFDAFF7410}"/>
    <cellStyle name="TableColumnHeader 5 3" xfId="10485" xr:uid="{92682821-4AC8-4ED9-893B-02EF919AB01D}"/>
    <cellStyle name="TableColumnHeader 5 4" xfId="9934" xr:uid="{32EA0480-B507-411A-8CD6-8185A3FCF9E7}"/>
    <cellStyle name="TableColumnHeader 5 5" xfId="10726" xr:uid="{3C919DD7-11D6-4E43-9FC8-1A4EF1FD17B2}"/>
    <cellStyle name="TableColumnHeader 5 6" xfId="10791" xr:uid="{89B686A6-402D-42F8-9699-8F020A5687C2}"/>
    <cellStyle name="TableColumnHeader 5 7" xfId="10261" xr:uid="{602BF591-0996-4F86-935D-A43CEDB27AF0}"/>
    <cellStyle name="TableColumnHeader 5 8" xfId="15846" xr:uid="{7197F9C3-D624-4523-90DF-041997784E0D}"/>
    <cellStyle name="TableColumnHeader 5 9" xfId="17501" xr:uid="{C897606B-4C5B-497C-A912-F925376941D2}"/>
    <cellStyle name="TableColumnHeader 6" xfId="11301" xr:uid="{FC941B92-5257-4ADB-996F-E390B68180A4}"/>
    <cellStyle name="TableColumnHeader 6 10" xfId="11156" xr:uid="{164D210A-9276-444B-B04D-594CC080D6D3}"/>
    <cellStyle name="TableColumnHeader 6 11" xfId="22897" xr:uid="{30C9CCC7-ACA9-47EA-BFD4-91E3F6A0F87F}"/>
    <cellStyle name="TableColumnHeader 6 12" xfId="26420" xr:uid="{DB1C34C6-539A-40DB-B56A-3788B60D6BED}"/>
    <cellStyle name="TableColumnHeader 6 2" xfId="14373" xr:uid="{8B04824A-BBE0-4D32-A93B-577114050D62}"/>
    <cellStyle name="TableColumnHeader 6 3" xfId="10471" xr:uid="{AE2C5DFB-C384-4076-9150-4C63FD42289D}"/>
    <cellStyle name="TableColumnHeader 6 4" xfId="9922" xr:uid="{8D5CB7A5-00D2-482B-B863-5E8F603ADF58}"/>
    <cellStyle name="TableColumnHeader 6 5" xfId="10714" xr:uid="{E5DC98C3-44F0-4014-BE33-7D83203E6E17}"/>
    <cellStyle name="TableColumnHeader 6 6" xfId="10781" xr:uid="{ECC9373B-2183-4C33-8C63-0607C2ECE54C}"/>
    <cellStyle name="TableColumnHeader 6 7" xfId="10250" xr:uid="{7C7B93F9-CF6E-4DCD-88B5-019C28629F25}"/>
    <cellStyle name="TableColumnHeader 6 8" xfId="15805" xr:uid="{7715752B-0493-4D70-B304-A1CC97F4509F}"/>
    <cellStyle name="TableColumnHeader 6 9" xfId="11204" xr:uid="{3FDC443A-3720-46FF-9872-3E8F0C061517}"/>
    <cellStyle name="TableColumnHeader 7" xfId="11317" xr:uid="{8E69617D-19D3-4369-AD34-658DA1630485}"/>
    <cellStyle name="TableColumnHeader 7 10" xfId="11188" xr:uid="{99B1C957-3003-4CC4-9C88-0662F4CC03FF}"/>
    <cellStyle name="TableColumnHeader 7 11" xfId="22960" xr:uid="{66712BC5-9BE7-47F0-957B-F58A396104BA}"/>
    <cellStyle name="TableColumnHeader 7 12" xfId="26450" xr:uid="{D0B62316-F380-4B26-A9C8-994244242E14}"/>
    <cellStyle name="TableColumnHeader 7 2" xfId="14389" xr:uid="{B2E43DA6-E165-458D-96CE-7B77FF1A6449}"/>
    <cellStyle name="TableColumnHeader 7 3" xfId="10487" xr:uid="{65F16DE5-E3E6-4665-944F-192D97137F8F}"/>
    <cellStyle name="TableColumnHeader 7 4" xfId="11227" xr:uid="{6C01B1B2-75EE-4298-BFC7-69B59D2CAE6D}"/>
    <cellStyle name="TableColumnHeader 7 5" xfId="10728" xr:uid="{C8406C9F-8622-4D31-9E3A-7D938B6F77AC}"/>
    <cellStyle name="TableColumnHeader 7 6" xfId="10792" xr:uid="{CD2799BF-CFFA-42C3-B3E0-D50982B8351A}"/>
    <cellStyle name="TableColumnHeader 7 7" xfId="10262" xr:uid="{184353C0-4A4D-473E-BA44-5A2C442B5F10}"/>
    <cellStyle name="TableColumnHeader 7 8" xfId="15848" xr:uid="{9C976CF3-3EF3-46B6-B5B4-D4210538BF6C}"/>
    <cellStyle name="TableColumnHeader 7 9" xfId="27009" xr:uid="{6C5434B2-35AF-40C9-9F66-51B21885678E}"/>
    <cellStyle name="TableColumnHeader 8" xfId="11318" xr:uid="{4A354F36-C51F-470E-9452-C7404478E875}"/>
    <cellStyle name="TableColumnHeader 8 10" xfId="11189" xr:uid="{2280805C-C02F-447A-A9A1-6452FC66CC9E}"/>
    <cellStyle name="TableColumnHeader 8 11" xfId="22966" xr:uid="{B694B652-209D-4FB3-AF48-4BB8021D2FED}"/>
    <cellStyle name="TableColumnHeader 8 12" xfId="26456" xr:uid="{8E896F42-85B1-42EE-80EA-65B8C6028239}"/>
    <cellStyle name="TableColumnHeader 8 2" xfId="14390" xr:uid="{83AF2352-22EB-4D5D-9999-2C2BB601A657}"/>
    <cellStyle name="TableColumnHeader 8 3" xfId="10488" xr:uid="{29B364EB-2578-4202-B3F8-A7C2000D1D36}"/>
    <cellStyle name="TableColumnHeader 8 4" xfId="9936" xr:uid="{E1FEBE5E-EE3A-411E-AE74-309BB2612BAB}"/>
    <cellStyle name="TableColumnHeader 8 5" xfId="17242" xr:uid="{473EF38E-AFD9-4031-84E8-677923B1748C}"/>
    <cellStyle name="TableColumnHeader 8 6" xfId="10793" xr:uid="{502B2C75-2D40-4207-B13F-98F18BE3D7C0}"/>
    <cellStyle name="TableColumnHeader 8 7" xfId="10263" xr:uid="{860A9CD4-E6F0-4774-89FA-2DC45004A571}"/>
    <cellStyle name="TableColumnHeader 8 8" xfId="15849" xr:uid="{CF0ED56B-1373-41B6-B104-60D513ED5A37}"/>
    <cellStyle name="TableColumnHeader 8 9" xfId="17514" xr:uid="{6070E8AE-421C-4F59-9EC5-83BEE0BA65AC}"/>
    <cellStyle name="TableColumnHeader 9" xfId="11303" xr:uid="{3B69A13A-2316-4261-B664-BE379B387EF1}"/>
    <cellStyle name="TableColumnHeader 9 10" xfId="11158" xr:uid="{ABBB0955-57B5-4071-B1D5-0F7D6612A1D0}"/>
    <cellStyle name="TableColumnHeader 9 11" xfId="22903" xr:uid="{DC78A50E-1E87-4C1B-BFAF-FC58A64FF250}"/>
    <cellStyle name="TableColumnHeader 9 12" xfId="26424" xr:uid="{20E245F9-7508-473E-ABB4-9A6A781B33AF}"/>
    <cellStyle name="TableColumnHeader 9 2" xfId="14375" xr:uid="{71616272-166E-4119-8F0D-03C48F6F9901}"/>
    <cellStyle name="TableColumnHeader 9 3" xfId="10473" xr:uid="{137A0942-98B8-4732-8A00-A60220AA76EF}"/>
    <cellStyle name="TableColumnHeader 9 4" xfId="9924" xr:uid="{BD6B1BB7-D725-4FFC-B445-4208C902ECD9}"/>
    <cellStyle name="TableColumnHeader 9 5" xfId="10716" xr:uid="{1D147E42-AA1C-4272-821A-F25EA54D49FB}"/>
    <cellStyle name="TableColumnHeader 9 6" xfId="10782" xr:uid="{D2BEEA4B-E627-4E5E-B12B-B38E56900D04}"/>
    <cellStyle name="TableColumnHeader 9 7" xfId="10252" xr:uid="{457A085A-0560-45B0-8C0D-619D2715B0EA}"/>
    <cellStyle name="TableColumnHeader 9 8" xfId="15807" xr:uid="{22186C80-5BAD-451D-B2D3-0DF3156D5501}"/>
    <cellStyle name="TableColumnHeader 9 9" xfId="14286" xr:uid="{9250C6FD-D04F-477C-9C3D-6B45275A7B22}"/>
    <cellStyle name="TableHeading" xfId="5048" xr:uid="{00000000-0005-0000-0000-0000E1250000}"/>
    <cellStyle name="TableHeading 10" xfId="12137" xr:uid="{DDD29446-6D1F-4168-97CB-51EF49B10E73}"/>
    <cellStyle name="TableHeading 10 2" xfId="15181" xr:uid="{C86775DB-C952-4651-9F5C-91B028DFE3CC}"/>
    <cellStyle name="TableHeading 10 3" xfId="20586" xr:uid="{CB9ED9FA-6AA7-4792-A652-E347DC4AA7A4}"/>
    <cellStyle name="TableHeading 10 4" xfId="28593" xr:uid="{BA4E496B-9A4D-40DA-8BEB-E31EBA15AA3F}"/>
    <cellStyle name="TableHeading 10 5" xfId="38501" xr:uid="{1C678E5B-E641-402A-9D0B-2F3FED7E5E49}"/>
    <cellStyle name="TableHeading 10 6" xfId="41097" xr:uid="{4908A7ED-8134-4400-8D9B-12C02D9429F5}"/>
    <cellStyle name="TableHeading 11" xfId="12141" xr:uid="{357780EE-86B7-4733-AC04-7CE43EF8B2B4}"/>
    <cellStyle name="TableHeading 11 2" xfId="15185" xr:uid="{6A7C962E-0D0E-44D5-8903-BA31BEB1C198}"/>
    <cellStyle name="TableHeading 11 3" xfId="20590" xr:uid="{2E6F89D8-9BC3-4ABA-828B-24C754B0822B}"/>
    <cellStyle name="TableHeading 11 4" xfId="28597" xr:uid="{6C0C1F57-FF04-4F65-BCC0-90B50A2E6139}"/>
    <cellStyle name="TableHeading 11 5" xfId="38505" xr:uid="{4B0BF494-B05C-4E21-B004-75FB51CDF27B}"/>
    <cellStyle name="TableHeading 11 6" xfId="41101" xr:uid="{CDEBC5BB-EB15-4145-8E83-A12EB0B37C64}"/>
    <cellStyle name="TableHeading 12" xfId="12142" xr:uid="{E07A9132-81F5-4560-98CB-E4A1A24B9D9D}"/>
    <cellStyle name="TableHeading 12 2" xfId="15186" xr:uid="{457FC9E8-0606-4899-8671-6944E8700AA0}"/>
    <cellStyle name="TableHeading 12 3" xfId="20591" xr:uid="{B9EF1E2C-607A-4EE0-B786-E617FA078A9D}"/>
    <cellStyle name="TableHeading 12 4" xfId="28598" xr:uid="{653D4ED9-F72B-4661-901A-06E7C6B52F02}"/>
    <cellStyle name="TableHeading 12 5" xfId="38506" xr:uid="{AFDE9FE1-1581-4FF8-BA4E-70BAE111E00C}"/>
    <cellStyle name="TableHeading 12 6" xfId="41102" xr:uid="{73036F89-854C-4789-BCF9-12D13293E4DC}"/>
    <cellStyle name="TableHeading 13" xfId="10179" xr:uid="{1BE8B343-E2F0-4A4E-9A8E-9CA4ABB48D59}"/>
    <cellStyle name="TableHeading 2" xfId="11300" xr:uid="{64F30BE7-23FC-455D-BCAA-6B6559DDDAA3}"/>
    <cellStyle name="TableHeading 2 2" xfId="14372" xr:uid="{296D5808-8988-4109-B817-AA6ACC569F4D}"/>
    <cellStyle name="TableHeading 2 3" xfId="9921" xr:uid="{5D2F8FE4-530A-40CE-B738-E9400402DFAE}"/>
    <cellStyle name="TableHeading 2 4" xfId="10249" xr:uid="{DA70C67C-CD10-4B6B-BCEC-35F2E9A33419}"/>
    <cellStyle name="TableHeading 2 5" xfId="22896" xr:uid="{CC978DF6-45D7-4DDB-9ABF-FA3B6F622182}"/>
    <cellStyle name="TableHeading 2 6" xfId="26418" xr:uid="{116854D2-670C-4779-979C-03E939494FCF}"/>
    <cellStyle name="TableHeading 3" xfId="11319" xr:uid="{14A24B00-308F-4615-AB97-A2187AC36658}"/>
    <cellStyle name="TableHeading 3 2" xfId="14391" xr:uid="{B4DB7D6D-903E-463D-88CD-4D1D7C9BF241}"/>
    <cellStyle name="TableHeading 3 3" xfId="9937" xr:uid="{4CBE0CCD-10C2-4243-B6DD-A146AE6D81F4}"/>
    <cellStyle name="TableHeading 3 4" xfId="10264" xr:uid="{79320FCE-71C9-46C9-8980-132733BAB7B8}"/>
    <cellStyle name="TableHeading 3 5" xfId="22989" xr:uid="{EB95A032-E722-4DB5-BBFC-C467E9025328}"/>
    <cellStyle name="TableHeading 3 6" xfId="26457" xr:uid="{4BA58DD4-403E-444D-9E57-FBF7FA270E92}"/>
    <cellStyle name="TableHeading 4" xfId="11358" xr:uid="{EE8A2D49-A098-4227-A905-200FFAA1DEC0}"/>
    <cellStyle name="TableHeading 4 2" xfId="14430" xr:uid="{FF2E6EF8-9E73-4C9D-AF92-5D676B9B10A8}"/>
    <cellStyle name="TableHeading 4 3" xfId="9976" xr:uid="{F94DEA5C-A70B-488A-8A79-C50857242ADE}"/>
    <cellStyle name="TableHeading 4 4" xfId="10288" xr:uid="{C4628C08-45BA-4AF6-802E-A3F82116BD79}"/>
    <cellStyle name="TableHeading 4 5" xfId="23421" xr:uid="{6E2BEFDC-F2EA-4A20-AAD5-F7B1370B160F}"/>
    <cellStyle name="TableHeading 4 6" xfId="26583" xr:uid="{5E02B6D3-579F-4BC6-910D-6D31FAAD33EA}"/>
    <cellStyle name="TableHeading 5" xfId="12105" xr:uid="{FBA75998-DC10-4F51-8B8C-CD7A358C0B70}"/>
    <cellStyle name="TableHeading 5 2" xfId="15152" xr:uid="{FDAB2418-F26A-4AFA-924B-4FB2980B6E5C}"/>
    <cellStyle name="TableHeading 5 3" xfId="20554" xr:uid="{DEDA42B4-D7FD-478A-9869-31E7698439D8}"/>
    <cellStyle name="TableHeading 5 4" xfId="28564" xr:uid="{F5808E8A-F466-4707-B4C8-D4331FF38B4E}"/>
    <cellStyle name="TableHeading 5 5" xfId="38472" xr:uid="{87EB58F1-57D7-4BAB-8A94-78F094E34697}"/>
    <cellStyle name="TableHeading 5 6" xfId="41068" xr:uid="{299C6803-12DE-4CEF-B5B6-BC1EB3AFE395}"/>
    <cellStyle name="TableHeading 6" xfId="12112" xr:uid="{7AE077E8-971B-4C48-9C4D-1AB176802C90}"/>
    <cellStyle name="TableHeading 6 2" xfId="15159" xr:uid="{E1304EA6-13AE-4419-8211-77F40F25A829}"/>
    <cellStyle name="TableHeading 6 3" xfId="20561" xr:uid="{0789A8B5-3301-4863-8DF2-3CB0BE16FCA4}"/>
    <cellStyle name="TableHeading 6 4" xfId="28571" xr:uid="{E4AC187E-7514-4E3B-AC9D-CB2B48E88E9B}"/>
    <cellStyle name="TableHeading 6 5" xfId="38479" xr:uid="{8E0186AA-4834-469F-9817-153E73978FBC}"/>
    <cellStyle name="TableHeading 6 6" xfId="41075" xr:uid="{6F6C5034-7895-47CA-B0C2-D8A90E7B9A74}"/>
    <cellStyle name="TableHeading 7" xfId="12067" xr:uid="{77DA48F8-5EAC-4173-993A-B3EC92F6EACD}"/>
    <cellStyle name="TableHeading 7 2" xfId="15116" xr:uid="{6AB681DE-8FC8-4BE9-95AF-133C0D6D29E2}"/>
    <cellStyle name="TableHeading 7 3" xfId="20516" xr:uid="{C26AC0E0-324A-456B-98D4-B4196503779C}"/>
    <cellStyle name="TableHeading 7 4" xfId="28528" xr:uid="{550B75D5-6AA5-447D-AB0A-BD6111D64603}"/>
    <cellStyle name="TableHeading 7 5" xfId="38436" xr:uid="{180A6D34-6EAF-4AEF-B8CF-990A81F4A9B9}"/>
    <cellStyle name="TableHeading 7 6" xfId="41032" xr:uid="{F52B4899-2982-42F7-8205-5CB4004F5885}"/>
    <cellStyle name="TableHeading 8" xfId="12288" xr:uid="{2DE44839-C53A-481E-A5BE-E2B4705B158E}"/>
    <cellStyle name="TableHeading 8 2" xfId="15332" xr:uid="{B809A322-65DC-43F5-9EB2-82FC093AEA00}"/>
    <cellStyle name="TableHeading 8 3" xfId="20737" xr:uid="{47121E85-48F7-45AB-ABCE-A8C574A93D42}"/>
    <cellStyle name="TableHeading 8 4" xfId="28744" xr:uid="{0E245928-88D2-46E0-A520-83F6246ED42C}"/>
    <cellStyle name="TableHeading 8 5" xfId="38652" xr:uid="{457095E4-D876-4D0A-9071-79480F0EDC4C}"/>
    <cellStyle name="TableHeading 8 6" xfId="41248" xr:uid="{873037AB-A030-4C62-A553-E3DD447931CE}"/>
    <cellStyle name="TableHeading 9" xfId="12130" xr:uid="{1BEB277E-973D-4675-AD18-A4883DB9DC69}"/>
    <cellStyle name="TableHeading 9 2" xfId="15176" xr:uid="{85C24680-5BAC-4825-B144-2C6C4C7F2ADA}"/>
    <cellStyle name="TableHeading 9 3" xfId="20579" xr:uid="{3993D53D-300F-4500-B68B-C5A0BF5851F9}"/>
    <cellStyle name="TableHeading 9 4" xfId="28588" xr:uid="{AEFCEC88-3557-4104-A80F-65F08AA7D940}"/>
    <cellStyle name="TableHeading 9 5" xfId="38496" xr:uid="{9668999E-FD03-4246-8F5E-EF78035C99FF}"/>
    <cellStyle name="TableHeading 9 6" xfId="41092" xr:uid="{A202056C-851E-4CBF-8699-9C6BF28544CA}"/>
    <cellStyle name="TableHighlight" xfId="5049" xr:uid="{00000000-0005-0000-0000-0000E2250000}"/>
    <cellStyle name="TableNote" xfId="5050" xr:uid="{00000000-0005-0000-0000-0000E3250000}"/>
    <cellStyle name="test a style" xfId="5051" xr:uid="{00000000-0005-0000-0000-0000E4250000}"/>
    <cellStyle name="test a style 10" xfId="12300" xr:uid="{8576BB23-44D5-4F16-93B6-43B038C401D3}"/>
    <cellStyle name="test a style 10 2" xfId="15343" xr:uid="{D1B7FF56-78EE-4ED2-B5E0-EB27F0E45A88}"/>
    <cellStyle name="test a style 10 3" xfId="20749" xr:uid="{E4314CF5-B017-4DC4-92D0-2EE12EDFCF11}"/>
    <cellStyle name="test a style 10 4" xfId="28755" xr:uid="{EB399A80-3E75-43F0-A601-F7867F350DF2}"/>
    <cellStyle name="test a style 10 5" xfId="38663" xr:uid="{77F7327D-2A5B-4212-96DD-B4D8B706E4D9}"/>
    <cellStyle name="test a style 10 6" xfId="41259" xr:uid="{11462D1E-CE06-4536-BF1D-EB67E38B6E82}"/>
    <cellStyle name="test a style 11" xfId="12301" xr:uid="{5002B41F-D071-443C-839C-5A038E94A61A}"/>
    <cellStyle name="test a style 12" xfId="12305" xr:uid="{F43F71E7-5620-47A2-9FCA-D347D4A902C3}"/>
    <cellStyle name="test a style 2" xfId="6212" xr:uid="{00000000-0005-0000-0000-0000E5250000}"/>
    <cellStyle name="test a style 2 2" xfId="11425" xr:uid="{A1778758-7848-42E0-A36F-D66DA9253755}"/>
    <cellStyle name="test a style 2 2 2" xfId="14496" xr:uid="{3DA8922D-B447-4ACD-B9FF-1C4BEAFB507B}"/>
    <cellStyle name="test a style 2 2 3" xfId="10039" xr:uid="{F3FFBB05-0D66-434D-89A7-937CE0996B34}"/>
    <cellStyle name="test a style 2 2 4" xfId="17451" xr:uid="{82C9C0D0-C3CF-4AFC-8F30-F56C78553E32}"/>
    <cellStyle name="test a style 2 2 5" xfId="23889" xr:uid="{8CF6A615-AEFE-4DEF-8682-BDEE7D61EF5E}"/>
    <cellStyle name="test a style 2 3" xfId="11582" xr:uid="{B219BC48-744B-4D35-8455-BEBF15B9BBFF}"/>
    <cellStyle name="test a style 2 4" xfId="12833" xr:uid="{F6380446-4B25-476C-8859-182F1F8484AC}"/>
    <cellStyle name="test a style 2 4 2" xfId="15859" xr:uid="{AA81D4AA-E8E3-4101-AA72-F08DD7822A65}"/>
    <cellStyle name="test a style 2 4 3" xfId="21271" xr:uid="{DC8137A0-B3E6-4748-AF41-F67595B7C501}"/>
    <cellStyle name="test a style 2 4 4" xfId="29218" xr:uid="{D80D8211-E0AE-4AD2-B310-D4D6EC8387C5}"/>
    <cellStyle name="test a style 2 5" xfId="12452" xr:uid="{8E21C116-F7D0-4AE1-B322-5BD319DA578D}"/>
    <cellStyle name="test a style 2 6" xfId="10192" xr:uid="{48B02717-5261-4C8D-9AE1-83D9AF777767}"/>
    <cellStyle name="test a style 3" xfId="11316" xr:uid="{D627626A-545F-4CDB-9E3A-3034C444DBA1}"/>
    <cellStyle name="test a style 3 2" xfId="14388" xr:uid="{1262EBB6-F72D-46A5-A95C-9683D1D42C09}"/>
    <cellStyle name="test a style 3 3" xfId="9935" xr:uid="{72B3D877-F569-4681-969C-E662E9977FD4}"/>
    <cellStyle name="test a style 3 4" xfId="15847" xr:uid="{C49B6A7E-48FD-4FD3-B480-E772AB0ABE27}"/>
    <cellStyle name="test a style 3 5" xfId="22956" xr:uid="{9282F5E5-E146-4429-A35F-399B431FE257}"/>
    <cellStyle name="test a style 4" xfId="11304" xr:uid="{0CB74FEF-7F35-4F49-9C6A-DD414EE4952B}"/>
    <cellStyle name="test a style 5" xfId="12795" xr:uid="{7EB0704B-1542-444C-B8A1-4188AF76C31C}"/>
    <cellStyle name="test a style 5 2" xfId="15821" xr:uid="{CAE6693F-030A-40A3-81B7-8F31C76AE6CD}"/>
    <cellStyle name="test a style 5 3" xfId="21236" xr:uid="{C8B865CD-5C47-41FE-AE07-523B21D70AA2}"/>
    <cellStyle name="test a style 5 4" xfId="29194" xr:uid="{E59BE9A0-395C-4973-A12D-73A9D143964A}"/>
    <cellStyle name="test a style 6" xfId="12062" xr:uid="{3C52F729-5719-41DA-92B6-F148CDA78328}"/>
    <cellStyle name="test a style 6 2" xfId="15111" xr:uid="{25378EBF-D5BC-400D-987B-ECEA7FBF0648}"/>
    <cellStyle name="test a style 6 3" xfId="20511" xr:uid="{636F3D6F-B1FF-46BD-BE04-E232973D20AE}"/>
    <cellStyle name="test a style 6 4" xfId="28523" xr:uid="{85BBE3A5-B6B9-4653-8797-0EEC5519D13E}"/>
    <cellStyle name="test a style 6 5" xfId="38431" xr:uid="{DE2195D2-9A9F-4FF7-8B6D-C4CC366D708B}"/>
    <cellStyle name="test a style 6 6" xfId="41027" xr:uid="{4EAB3F79-C95F-4F84-8AC3-7035DA99EA2A}"/>
    <cellStyle name="test a style 7" xfId="12116" xr:uid="{D327DEBC-9B39-44A9-B772-677F4978183A}"/>
    <cellStyle name="test a style 7 2" xfId="15163" xr:uid="{C5BFC675-2374-4FE8-8098-CD3534AEF48B}"/>
    <cellStyle name="test a style 7 3" xfId="20565" xr:uid="{E5A8F998-4D94-46F0-AFED-5AD530DA8CF2}"/>
    <cellStyle name="test a style 7 4" xfId="28575" xr:uid="{72E80B8A-DCA6-4074-A2B1-0EECA2DBF05F}"/>
    <cellStyle name="test a style 7 5" xfId="38483" xr:uid="{EB645781-6D1C-4864-A178-4E46A7867931}"/>
    <cellStyle name="test a style 7 6" xfId="41079" xr:uid="{8CD36756-0D85-4479-8B78-8CD907C6682D}"/>
    <cellStyle name="test a style 8" xfId="12126" xr:uid="{D7712735-2D4C-4697-8876-C46A99B6A8B5}"/>
    <cellStyle name="test a style 9" xfId="12297" xr:uid="{FC27B9F1-54EC-435C-A1B2-0B29053D2F6A}"/>
    <cellStyle name="Text 1" xfId="5052" xr:uid="{00000000-0005-0000-0000-0000E6250000}"/>
    <cellStyle name="Text Head 1" xfId="5053" xr:uid="{00000000-0005-0000-0000-0000E7250000}"/>
    <cellStyle name="Text Indent A" xfId="5054" xr:uid="{00000000-0005-0000-0000-0000E8250000}"/>
    <cellStyle name="Text Indent B" xfId="5055" xr:uid="{00000000-0005-0000-0000-0000E9250000}"/>
    <cellStyle name="Text Indent C" xfId="5056" xr:uid="{00000000-0005-0000-0000-0000EA250000}"/>
    <cellStyle name="Text Wrap" xfId="5057" xr:uid="{00000000-0005-0000-0000-0000EB250000}"/>
    <cellStyle name="Time" xfId="5058" xr:uid="{00000000-0005-0000-0000-0000EC250000}"/>
    <cellStyle name="Times 10" xfId="5059" xr:uid="{00000000-0005-0000-0000-0000ED250000}"/>
    <cellStyle name="Times 12" xfId="5060" xr:uid="{00000000-0005-0000-0000-0000EE250000}"/>
    <cellStyle name="Times New Roman" xfId="5061" xr:uid="{00000000-0005-0000-0000-0000EF250000}"/>
    <cellStyle name="Title 2" xfId="61" xr:uid="{00000000-0005-0000-0000-0000F0250000}"/>
    <cellStyle name="Title 2 2" xfId="5062" xr:uid="{00000000-0005-0000-0000-0000F1250000}"/>
    <cellStyle name="Title 3" xfId="5063" xr:uid="{00000000-0005-0000-0000-0000F2250000}"/>
    <cellStyle name="title1" xfId="5065" xr:uid="{00000000-0005-0000-0000-0000F3250000}"/>
    <cellStyle name="title2" xfId="5066" xr:uid="{00000000-0005-0000-0000-0000F4250000}"/>
    <cellStyle name="Title-2" xfId="5064" xr:uid="{00000000-0005-0000-0000-0000F5250000}"/>
    <cellStyle name="Titles" xfId="5067" xr:uid="{00000000-0005-0000-0000-0000F6250000}"/>
    <cellStyle name="titre_col" xfId="5068" xr:uid="{00000000-0005-0000-0000-0000F7250000}"/>
    <cellStyle name="TOC" xfId="5069" xr:uid="{00000000-0005-0000-0000-0000F8250000}"/>
    <cellStyle name="Total 2" xfId="62" xr:uid="{00000000-0005-0000-0000-0000F9250000}"/>
    <cellStyle name="Total 2 10" xfId="5070" xr:uid="{00000000-0005-0000-0000-0000FA250000}"/>
    <cellStyle name="Total 2 11" xfId="9751" xr:uid="{00000000-0005-0000-0000-0000FB250000}"/>
    <cellStyle name="Total 2 11 10" xfId="12005" xr:uid="{5A170C08-C845-4C83-8691-7E08C54F03B7}"/>
    <cellStyle name="Total 2 11 10 10" xfId="35937" xr:uid="{3C24F467-992F-4D4F-9F79-4FF359AAC62B}"/>
    <cellStyle name="Total 2 11 10 11" xfId="38379" xr:uid="{B62744AC-7B9B-419E-B4CD-4DF46BFC4F8A}"/>
    <cellStyle name="Total 2 11 10 12" xfId="40975" xr:uid="{9FC92864-66D3-4B01-A42D-3576F6066388}"/>
    <cellStyle name="Total 2 11 10 2" xfId="15058" xr:uid="{BEBFFFD2-F408-4A94-BDF1-369417D8B15E}"/>
    <cellStyle name="Total 2 11 10 3" xfId="17831" xr:uid="{9E48EE4A-0B9A-4626-AB11-A4B7465BAA2C}"/>
    <cellStyle name="Total 2 11 10 4" xfId="20454" xr:uid="{98DDAEA8-7A58-48AB-B360-5CD5E8B70680}"/>
    <cellStyle name="Total 2 11 10 5" xfId="23314" xr:uid="{9504035F-226B-4ED4-AED5-A2CD4139CB10}"/>
    <cellStyle name="Total 2 11 10 6" xfId="25871" xr:uid="{E5862D35-0B88-4C28-A380-5C41A5A147A0}"/>
    <cellStyle name="Total 2 11 10 7" xfId="28472" xr:uid="{47F1EAA3-BBCB-47FA-A0E9-432E3F0F7EFD}"/>
    <cellStyle name="Total 2 11 10 8" xfId="31147" xr:uid="{4083B6FB-1C9F-49CF-937A-29743D04641B}"/>
    <cellStyle name="Total 2 11 10 9" xfId="33546" xr:uid="{635206A8-2DC8-4921-80FE-DF6AFCC627F6}"/>
    <cellStyle name="Total 2 11 11" xfId="13328" xr:uid="{E1BCBE92-2B7F-461C-879D-2DBCF7CE9AF7}"/>
    <cellStyle name="Total 2 11 11 10" xfId="37051" xr:uid="{790FA258-BB3E-4F34-86B0-837D610548E6}"/>
    <cellStyle name="Total 2 11 11 11" xfId="39544" xr:uid="{138C89C7-F2E5-455E-9804-E4814AD88F5D}"/>
    <cellStyle name="Total 2 11 11 12" xfId="42191" xr:uid="{4C3011C4-A1FE-4B3A-A787-F8CAAC357CD6}"/>
    <cellStyle name="Total 2 11 11 2" xfId="16349" xr:uid="{2C21CA10-B1ED-403E-8590-49EB926787A0}"/>
    <cellStyle name="Total 2 11 11 3" xfId="19089" xr:uid="{65A62032-224A-4AA0-A0B8-F256FF238F10}"/>
    <cellStyle name="Total 2 11 11 4" xfId="21763" xr:uid="{94CDC353-B590-4425-8AC6-1BDBE182E721}"/>
    <cellStyle name="Total 2 11 11 5" xfId="24586" xr:uid="{1DD11291-C900-4E4F-BF1F-2B8511283AE8}"/>
    <cellStyle name="Total 2 11 11 6" xfId="27154" xr:uid="{E017C2A0-75FF-4758-8E5D-99F00EF85A58}"/>
    <cellStyle name="Total 2 11 11 7" xfId="29701" xr:uid="{8FC7F3B7-62F6-4143-82CB-D4ACCD620A7C}"/>
    <cellStyle name="Total 2 11 11 8" xfId="32215" xr:uid="{CA8D0322-E0AE-4279-8C0E-B51A2FD2F754}"/>
    <cellStyle name="Total 2 11 11 9" xfId="34615" xr:uid="{F257A1AA-2447-46B5-902E-A3AE4C125F95}"/>
    <cellStyle name="Total 2 11 12" xfId="13388" xr:uid="{3031B0D3-C695-4380-BC78-386E47FDD0E1}"/>
    <cellStyle name="Total 2 11 12 10" xfId="37111" xr:uid="{33CE9F5F-7E12-41B7-AFD7-91D845EBC8C4}"/>
    <cellStyle name="Total 2 11 12 11" xfId="39604" xr:uid="{6B0103BB-44C4-49F9-B70A-11DCD0AEE818}"/>
    <cellStyle name="Total 2 11 12 12" xfId="42251" xr:uid="{640001EF-4F5B-4C65-A5B7-9F0F714E5A12}"/>
    <cellStyle name="Total 2 11 12 2" xfId="16409" xr:uid="{37C342F5-86AC-4316-ACEE-BAA45FAA4DE5}"/>
    <cellStyle name="Total 2 11 12 3" xfId="19149" xr:uid="{E05BFCF2-38B9-4D1B-9CC8-3FFBF191F77F}"/>
    <cellStyle name="Total 2 11 12 4" xfId="21823" xr:uid="{FCFC89AB-4481-444E-8ED9-E0D16F16D547}"/>
    <cellStyle name="Total 2 11 12 5" xfId="24646" xr:uid="{A0974A15-37EF-447E-BC53-BB23690D2928}"/>
    <cellStyle name="Total 2 11 12 6" xfId="27214" xr:uid="{BE15AF67-8339-4CC0-A717-E2894EB33C6C}"/>
    <cellStyle name="Total 2 11 12 7" xfId="29761" xr:uid="{08E4B5DF-45BA-4C69-B98B-65AE820C33BD}"/>
    <cellStyle name="Total 2 11 12 8" xfId="32275" xr:uid="{060C7271-03A6-4C15-AC53-1FC424290949}"/>
    <cellStyle name="Total 2 11 12 9" xfId="34675" xr:uid="{CCF80993-6A24-4D55-96A9-B61781911FB3}"/>
    <cellStyle name="Total 2 11 13" xfId="13412" xr:uid="{44F0AC2D-D255-4EB6-8AEC-BF3AAF8BA2E1}"/>
    <cellStyle name="Total 2 11 13 10" xfId="37135" xr:uid="{4E1E1F25-5518-4D88-A516-1220354F20C0}"/>
    <cellStyle name="Total 2 11 13 11" xfId="39628" xr:uid="{D5F39C13-CAAC-4EA6-86BD-2E5329D2ADD0}"/>
    <cellStyle name="Total 2 11 13 12" xfId="42275" xr:uid="{2FEF5EAB-7D16-45D0-BBB8-604DA015ABA2}"/>
    <cellStyle name="Total 2 11 13 2" xfId="16433" xr:uid="{9E31CCBF-B30D-4892-A324-D7CF7A9D5B5C}"/>
    <cellStyle name="Total 2 11 13 3" xfId="19173" xr:uid="{D4C97C00-CC29-47DF-B4B0-74C662C6892E}"/>
    <cellStyle name="Total 2 11 13 4" xfId="21847" xr:uid="{05D4B21D-532D-49A9-AA3A-95559AE98469}"/>
    <cellStyle name="Total 2 11 13 5" xfId="24670" xr:uid="{B11F383E-E828-4316-8BC2-1D08841A86A2}"/>
    <cellStyle name="Total 2 11 13 6" xfId="27238" xr:uid="{8C3AA73D-DF0E-48A9-8A91-5085B6CD19F3}"/>
    <cellStyle name="Total 2 11 13 7" xfId="29785" xr:uid="{D45D57E6-D6FD-40C4-880E-569AA123C425}"/>
    <cellStyle name="Total 2 11 13 8" xfId="32299" xr:uid="{19C49BDC-3738-4A78-A7D8-441C693E1677}"/>
    <cellStyle name="Total 2 11 13 9" xfId="34699" xr:uid="{27A28E24-90EB-4768-8110-BBF1D8001B9B}"/>
    <cellStyle name="Total 2 11 14" xfId="13467" xr:uid="{2D53DE8E-B0A4-4FE1-9342-D42FE6A3DE40}"/>
    <cellStyle name="Total 2 11 14 10" xfId="37190" xr:uid="{4420BF94-B44C-48AC-81F3-E4130EE62B2F}"/>
    <cellStyle name="Total 2 11 14 11" xfId="39683" xr:uid="{080718F1-29E6-4129-A613-B3BFD1737594}"/>
    <cellStyle name="Total 2 11 14 12" xfId="42330" xr:uid="{8310736D-1012-4738-8AC3-BE5A977E0631}"/>
    <cellStyle name="Total 2 11 14 2" xfId="16488" xr:uid="{667EAA41-1518-40AD-AB0D-5789A47A20C8}"/>
    <cellStyle name="Total 2 11 14 3" xfId="19228" xr:uid="{A2D447A3-5370-48CB-A24D-F12B69CCF2D5}"/>
    <cellStyle name="Total 2 11 14 4" xfId="21902" xr:uid="{E0C1AAE0-3FF2-4BC6-B3FE-F7CE43D63E58}"/>
    <cellStyle name="Total 2 11 14 5" xfId="24725" xr:uid="{EA2AFE83-ED15-4483-B053-6C0405C1B809}"/>
    <cellStyle name="Total 2 11 14 6" xfId="27293" xr:uid="{BC5F8393-5AA9-4803-9FB0-57B7E45A92ED}"/>
    <cellStyle name="Total 2 11 14 7" xfId="29840" xr:uid="{24C758D1-CB88-4975-BC63-C78F51BDCC58}"/>
    <cellStyle name="Total 2 11 14 8" xfId="32354" xr:uid="{072F1FDD-BA7A-434A-B467-626FFF105CA3}"/>
    <cellStyle name="Total 2 11 14 9" xfId="34754" xr:uid="{95C78D0B-712B-4C19-9914-9520EB52ED31}"/>
    <cellStyle name="Total 2 11 15" xfId="13526" xr:uid="{7FEDE75D-CC60-4A1C-A22C-37464A47588F}"/>
    <cellStyle name="Total 2 11 15 10" xfId="37249" xr:uid="{774037F3-BE1D-42F5-A91B-D7246C20C584}"/>
    <cellStyle name="Total 2 11 15 11" xfId="39742" xr:uid="{B8B9C89C-04EE-4045-89D7-5453581B957F}"/>
    <cellStyle name="Total 2 11 15 12" xfId="42389" xr:uid="{B486FA9B-C3CB-4C2C-989D-2550B6117849}"/>
    <cellStyle name="Total 2 11 15 2" xfId="16547" xr:uid="{8BF3FB1E-155F-4CFE-BBB4-32F9ADA98193}"/>
    <cellStyle name="Total 2 11 15 3" xfId="19287" xr:uid="{12054970-306A-414C-BD95-96FCDD65C202}"/>
    <cellStyle name="Total 2 11 15 4" xfId="21961" xr:uid="{EEDA3FC5-9DC0-420B-ABD2-4B04615A46CC}"/>
    <cellStyle name="Total 2 11 15 5" xfId="24784" xr:uid="{0F919517-3A76-4437-B476-3B97EBA4B69B}"/>
    <cellStyle name="Total 2 11 15 6" xfId="27352" xr:uid="{AEF61F88-0BC6-4D6C-81A8-589AB17A00CF}"/>
    <cellStyle name="Total 2 11 15 7" xfId="29899" xr:uid="{F68E424D-0314-42E0-963D-7478C94605F7}"/>
    <cellStyle name="Total 2 11 15 8" xfId="32413" xr:uid="{9DF80545-6D66-4949-9745-178CE180F3B6}"/>
    <cellStyle name="Total 2 11 15 9" xfId="34813" xr:uid="{E0799D40-795B-4F30-A596-716FF766F4A5}"/>
    <cellStyle name="Total 2 11 16" xfId="13573" xr:uid="{23AFB432-FC18-4D3A-B021-2B1BCC2BA5CA}"/>
    <cellStyle name="Total 2 11 16 10" xfId="37296" xr:uid="{51B07248-40EB-4529-8214-E543467744B6}"/>
    <cellStyle name="Total 2 11 16 11" xfId="39789" xr:uid="{5EB29F51-582A-42D4-B3B7-627827C0C9A4}"/>
    <cellStyle name="Total 2 11 16 12" xfId="42436" xr:uid="{FE9C8751-C5D0-4B41-86FE-6E4402E01A98}"/>
    <cellStyle name="Total 2 11 16 2" xfId="16594" xr:uid="{99647FC0-A28B-44B5-8F6F-3280769D8CD8}"/>
    <cellStyle name="Total 2 11 16 3" xfId="19334" xr:uid="{75B1906D-A609-4997-AEDB-B7A2F54BFA85}"/>
    <cellStyle name="Total 2 11 16 4" xfId="22008" xr:uid="{59F7CABD-F45C-4FE8-B337-EEE27BF0D452}"/>
    <cellStyle name="Total 2 11 16 5" xfId="24831" xr:uid="{86E6DB60-9730-4989-9568-56FA6E5337E6}"/>
    <cellStyle name="Total 2 11 16 6" xfId="27399" xr:uid="{ED241A4F-3CAE-45AC-BB8E-FD0DD8A3B3F5}"/>
    <cellStyle name="Total 2 11 16 7" xfId="29946" xr:uid="{5681D133-56B9-47E8-A213-9DAC22079EE4}"/>
    <cellStyle name="Total 2 11 16 8" xfId="32460" xr:uid="{87EA5B00-16CB-4C26-80C8-1C33E1B9F765}"/>
    <cellStyle name="Total 2 11 16 9" xfId="34860" xr:uid="{9A7E82A6-FBF3-48F6-9076-34D919834A3A}"/>
    <cellStyle name="Total 2 11 17" xfId="13620" xr:uid="{40CDB36B-79EF-464D-BBD6-404DB42CC0B8}"/>
    <cellStyle name="Total 2 11 17 10" xfId="37343" xr:uid="{53A7FD2B-F278-4753-A6D9-BBA0FAEEEB10}"/>
    <cellStyle name="Total 2 11 17 11" xfId="39836" xr:uid="{F64E76FA-4138-4C6F-B018-33D15DBE8569}"/>
    <cellStyle name="Total 2 11 17 12" xfId="42483" xr:uid="{7BAAA575-80A1-4133-A156-1F99D2AAEA99}"/>
    <cellStyle name="Total 2 11 17 2" xfId="16641" xr:uid="{ED10674B-1FA5-4DC8-972C-948632841AFB}"/>
    <cellStyle name="Total 2 11 17 3" xfId="19381" xr:uid="{77D224A9-0824-43BB-A1AF-63864D5A622B}"/>
    <cellStyle name="Total 2 11 17 4" xfId="22055" xr:uid="{FF6678C0-0340-42CF-8EDB-721B89C4D7E8}"/>
    <cellStyle name="Total 2 11 17 5" xfId="24878" xr:uid="{541D7F4D-3B34-4DA8-93D4-B8232438A457}"/>
    <cellStyle name="Total 2 11 17 6" xfId="27446" xr:uid="{1964D217-60DD-474D-A120-A1062FFF41F4}"/>
    <cellStyle name="Total 2 11 17 7" xfId="29993" xr:uid="{30A65654-EEF6-45BB-B684-C4C1F0269139}"/>
    <cellStyle name="Total 2 11 17 8" xfId="32507" xr:uid="{98506AC8-BA32-4758-8DCE-1CCEA6E16FF3}"/>
    <cellStyle name="Total 2 11 17 9" xfId="34907" xr:uid="{8332ECF0-EB36-4E20-8F8C-848E89E31E9A}"/>
    <cellStyle name="Total 2 11 18" xfId="13652" xr:uid="{4B8893C6-A759-4266-A96E-D479FC4B2C08}"/>
    <cellStyle name="Total 2 11 18 10" xfId="37375" xr:uid="{F3076F35-E1BF-450A-9A2F-A271A97ECF7C}"/>
    <cellStyle name="Total 2 11 18 11" xfId="39868" xr:uid="{DFDBA122-6C7B-4535-B7A5-34C4C368B012}"/>
    <cellStyle name="Total 2 11 18 12" xfId="42515" xr:uid="{3FA23127-EACC-47C7-B955-0E1E0E2BB1A8}"/>
    <cellStyle name="Total 2 11 18 2" xfId="16673" xr:uid="{D198CA65-2758-470E-B7DE-854D81958CC4}"/>
    <cellStyle name="Total 2 11 18 3" xfId="19413" xr:uid="{0BE08988-0D89-4081-8B06-90B1BB02D4E2}"/>
    <cellStyle name="Total 2 11 18 4" xfId="22087" xr:uid="{0095F9D4-165C-43A0-B172-743817DBFB2A}"/>
    <cellStyle name="Total 2 11 18 5" xfId="24910" xr:uid="{25E197E6-7C4A-4505-B0AD-2E43C9716729}"/>
    <cellStyle name="Total 2 11 18 6" xfId="27478" xr:uid="{45861F8E-7F43-4BE9-AD5D-DB472A3B77BF}"/>
    <cellStyle name="Total 2 11 18 7" xfId="30025" xr:uid="{1ADAD3A2-BFE8-4D68-A0EA-83B0E413BD7F}"/>
    <cellStyle name="Total 2 11 18 8" xfId="32539" xr:uid="{74AD68AD-55FA-4270-ACEB-3DF336D5844E}"/>
    <cellStyle name="Total 2 11 18 9" xfId="34939" xr:uid="{E8338EBC-5C71-4B25-A132-737FF17E7BB4}"/>
    <cellStyle name="Total 2 11 19" xfId="13220" xr:uid="{5C4DC3DA-3452-4AEC-9114-03D13488FDD5}"/>
    <cellStyle name="Total 2 11 19 10" xfId="36946" xr:uid="{5DB32D4C-D932-437C-B5E2-408627943DB5}"/>
    <cellStyle name="Total 2 11 19 11" xfId="39438" xr:uid="{9854052E-A373-4ADE-819C-A62FD6D039F8}"/>
    <cellStyle name="Total 2 11 19 12" xfId="42085" xr:uid="{038139CC-2819-40D0-867F-E89C33061D4E}"/>
    <cellStyle name="Total 2 11 19 2" xfId="16241" xr:uid="{0ED7A934-5B43-4357-8144-E52D76954BE9}"/>
    <cellStyle name="Total 2 11 19 3" xfId="18982" xr:uid="{70058626-FAB1-48D8-80BD-60A46B6671B9}"/>
    <cellStyle name="Total 2 11 19 4" xfId="21655" xr:uid="{8FE89B8C-FA3C-4266-9E06-AD05109A3B43}"/>
    <cellStyle name="Total 2 11 19 5" xfId="24478" xr:uid="{E65A17DE-0BD4-4AAA-9286-739E8E31E3FE}"/>
    <cellStyle name="Total 2 11 19 6" xfId="27046" xr:uid="{D50D56D8-B333-49D0-949B-26F9120AA7F2}"/>
    <cellStyle name="Total 2 11 19 7" xfId="29593" xr:uid="{0B670F42-E576-4E2A-9989-7183266F527A}"/>
    <cellStyle name="Total 2 11 19 8" xfId="32108" xr:uid="{95A4E7A5-441C-440D-B846-3DAE1D4F68E8}"/>
    <cellStyle name="Total 2 11 19 9" xfId="34507" xr:uid="{6525CEAC-3C1C-426B-8A27-D163D5B44CD3}"/>
    <cellStyle name="Total 2 11 2" xfId="11760" xr:uid="{A4AB7014-19DD-4D55-84B4-A8BF2B336937}"/>
    <cellStyle name="Total 2 11 2 10" xfId="38138" xr:uid="{4DCFB73B-E94E-42F0-92CD-E1EDE80321C7}"/>
    <cellStyle name="Total 2 11 2 11" xfId="40732" xr:uid="{6AEEEAA1-2FC6-4E33-A09C-C1436D8E0F4B}"/>
    <cellStyle name="Total 2 11 2 2" xfId="14813" xr:uid="{1700A924-C382-4943-BBF0-971B45A6E675}"/>
    <cellStyle name="Total 2 11 2 3" xfId="17587" xr:uid="{CC875561-95CD-4C87-A1CD-ACE919198692}"/>
    <cellStyle name="Total 2 11 2 4" xfId="20210" xr:uid="{895410B2-719A-48E9-ACA7-B24489B85138}"/>
    <cellStyle name="Total 2 11 2 5" xfId="23069" xr:uid="{E05B2323-C35F-44AA-9C27-8E4032395194}"/>
    <cellStyle name="Total 2 11 2 6" xfId="25628" xr:uid="{EAF73F22-A3F2-4ACF-859F-138359A285A5}"/>
    <cellStyle name="Total 2 11 2 7" xfId="28231" xr:uid="{FE748245-9194-4078-9E0B-E7CEEEF8D608}"/>
    <cellStyle name="Total 2 11 2 8" xfId="30904" xr:uid="{0C66B002-09B0-4899-A49F-E1EDA83C24BE}"/>
    <cellStyle name="Total 2 11 2 9" xfId="33303" xr:uid="{E075A268-EAB8-4177-B1B8-DCA85FC832F3}"/>
    <cellStyle name="Total 2 11 20" xfId="13732" xr:uid="{7D310810-05E2-4985-B32B-AAF7925501A1}"/>
    <cellStyle name="Total 2 11 20 10" xfId="37455" xr:uid="{C9F7D6FA-5E74-4439-86AC-3A1C4A9FD40B}"/>
    <cellStyle name="Total 2 11 20 11" xfId="39948" xr:uid="{FB39E70A-0EE0-4ED2-8410-98D7626C6D7B}"/>
    <cellStyle name="Total 2 11 20 12" xfId="42595" xr:uid="{8151B2DA-E248-42F8-A19A-1895A9D4D529}"/>
    <cellStyle name="Total 2 11 20 2" xfId="16753" xr:uid="{B4B8B14F-CC2C-49C6-9E06-3CF1DA69966D}"/>
    <cellStyle name="Total 2 11 20 3" xfId="19493" xr:uid="{FAD88C53-CB0D-4C97-A7A7-91B6674914E2}"/>
    <cellStyle name="Total 2 11 20 4" xfId="22167" xr:uid="{3D3B6E20-9E66-4272-BAE8-BDBC477F4ED1}"/>
    <cellStyle name="Total 2 11 20 5" xfId="24990" xr:uid="{F48E50D4-52F5-4CAE-B294-83037785085F}"/>
    <cellStyle name="Total 2 11 20 6" xfId="27558" xr:uid="{269EE0DB-02FD-4810-BD3C-D999B7040335}"/>
    <cellStyle name="Total 2 11 20 7" xfId="30105" xr:uid="{630772DE-41A7-4CFD-8C17-797ED0FCE5D6}"/>
    <cellStyle name="Total 2 11 20 8" xfId="32619" xr:uid="{12E35882-1145-436F-9938-B69D4669886E}"/>
    <cellStyle name="Total 2 11 20 9" xfId="35019" xr:uid="{EB80788F-EE59-4E40-AF15-7F9EA88898C4}"/>
    <cellStyle name="Total 2 11 21" xfId="13794" xr:uid="{1E08E2E9-A77F-4706-ABD0-6F173B4BB49B}"/>
    <cellStyle name="Total 2 11 21 10" xfId="37517" xr:uid="{CA116B8E-06BC-4BBF-80C8-66E8444BC81B}"/>
    <cellStyle name="Total 2 11 21 11" xfId="40010" xr:uid="{61F7C35B-40B1-4D16-B3FB-8CDB2719B45B}"/>
    <cellStyle name="Total 2 11 21 12" xfId="42657" xr:uid="{55877E23-C123-41DE-8FFC-8A074E17E5D0}"/>
    <cellStyle name="Total 2 11 21 2" xfId="16815" xr:uid="{3E6616E2-570A-4F90-84EA-3F66686A3FE2}"/>
    <cellStyle name="Total 2 11 21 3" xfId="19555" xr:uid="{F34C94FC-F40C-40C8-A0E4-E8ADDA7525B9}"/>
    <cellStyle name="Total 2 11 21 4" xfId="22229" xr:uid="{8F500219-089F-4D7A-AD22-3138E3E6C612}"/>
    <cellStyle name="Total 2 11 21 5" xfId="25052" xr:uid="{18AB47C3-9510-4617-AE58-E6147D39AF52}"/>
    <cellStyle name="Total 2 11 21 6" xfId="27620" xr:uid="{C6EBDADC-21F0-4F0B-ADE3-A919EF42F991}"/>
    <cellStyle name="Total 2 11 21 7" xfId="30167" xr:uid="{15C73D3A-72C4-4633-8786-5D28425A6761}"/>
    <cellStyle name="Total 2 11 21 8" xfId="32681" xr:uid="{CE8C26CA-E535-490F-92A0-0A05C975FF69}"/>
    <cellStyle name="Total 2 11 21 9" xfId="35081" xr:uid="{2476929E-9B89-42FB-9AAB-472042D9ED16}"/>
    <cellStyle name="Total 2 11 22" xfId="13246" xr:uid="{954B1257-D4DF-44B4-8614-081D3B1B9D5B}"/>
    <cellStyle name="Total 2 11 22 10" xfId="36972" xr:uid="{A32D2074-FB18-43BB-99E5-67831AAB15AA}"/>
    <cellStyle name="Total 2 11 22 11" xfId="39464" xr:uid="{AAC835C3-E226-49C4-84AA-68452A2E7973}"/>
    <cellStyle name="Total 2 11 22 12" xfId="42111" xr:uid="{20BBCF69-A538-486A-803C-C669CD997C69}"/>
    <cellStyle name="Total 2 11 22 2" xfId="16267" xr:uid="{5F5065A4-8E19-46A2-A72E-2F3864CC044A}"/>
    <cellStyle name="Total 2 11 22 3" xfId="19008" xr:uid="{93928CDE-95F1-41E7-A511-96D8907E7E19}"/>
    <cellStyle name="Total 2 11 22 4" xfId="21681" xr:uid="{B6A8C286-0DF1-404E-927E-8AB2704BF07D}"/>
    <cellStyle name="Total 2 11 22 5" xfId="24504" xr:uid="{75A2C3AC-C976-4845-8B1C-53A4707C4F0B}"/>
    <cellStyle name="Total 2 11 22 6" xfId="27072" xr:uid="{81486372-7D3A-43FC-8F0E-AB433071C7AC}"/>
    <cellStyle name="Total 2 11 22 7" xfId="29619" xr:uid="{F9430AC0-B03C-49D9-9C43-ED2C68D1507D}"/>
    <cellStyle name="Total 2 11 22 8" xfId="32134" xr:uid="{AEC7D789-0BD5-429B-8B54-4CCBDAAB291A}"/>
    <cellStyle name="Total 2 11 22 9" xfId="34533" xr:uid="{3807077E-A804-4970-B377-FB047E2647DF}"/>
    <cellStyle name="Total 2 11 23" xfId="13342" xr:uid="{D258361D-D419-479B-BE5D-24F29BCDBAE9}"/>
    <cellStyle name="Total 2 11 23 10" xfId="37065" xr:uid="{EC8FFB8E-BBA9-4746-ABB2-69CDFAD94788}"/>
    <cellStyle name="Total 2 11 23 11" xfId="39558" xr:uid="{F61F1491-78DE-4A36-88D7-4FF4ACCB62DB}"/>
    <cellStyle name="Total 2 11 23 12" xfId="42205" xr:uid="{C2B60C6B-467A-4091-941D-E50B0E1556A2}"/>
    <cellStyle name="Total 2 11 23 2" xfId="16363" xr:uid="{A99C3B81-E112-4326-BF0B-65E577150150}"/>
    <cellStyle name="Total 2 11 23 3" xfId="19103" xr:uid="{12C253F8-F67E-4991-9829-2040AF00173F}"/>
    <cellStyle name="Total 2 11 23 4" xfId="21777" xr:uid="{6F2E0092-6D50-48C1-BD1A-7CE081EDDCC4}"/>
    <cellStyle name="Total 2 11 23 5" xfId="24600" xr:uid="{2C7BA0C6-BC0E-4956-88D0-8DF40A3175DC}"/>
    <cellStyle name="Total 2 11 23 6" xfId="27168" xr:uid="{F88AFD1E-1954-4EEE-9E4E-C53FDDDD466C}"/>
    <cellStyle name="Total 2 11 23 7" xfId="29715" xr:uid="{B0ECFE65-3F3F-4AE1-90BB-2877C44FF648}"/>
    <cellStyle name="Total 2 11 23 8" xfId="32229" xr:uid="{BC214570-19B9-4F59-9291-9C2FA1A79629}"/>
    <cellStyle name="Total 2 11 23 9" xfId="34629" xr:uid="{E9BBB35D-969F-4150-900B-9BC6212D5EFD}"/>
    <cellStyle name="Total 2 11 24" xfId="13888" xr:uid="{B8B1BE61-2AF7-4EAF-89AC-FE7242A3BF86}"/>
    <cellStyle name="Total 2 11 24 10" xfId="37611" xr:uid="{9CAE3A8E-B9DC-47B9-A528-FDE55DC36BBA}"/>
    <cellStyle name="Total 2 11 24 11" xfId="40104" xr:uid="{EF86CE4F-7067-4146-8983-69A10A5D9818}"/>
    <cellStyle name="Total 2 11 24 12" xfId="42751" xr:uid="{FB9BA313-B5C5-485E-89D9-9090EFBA23A5}"/>
    <cellStyle name="Total 2 11 24 2" xfId="16909" xr:uid="{744EF8F7-DB41-4664-8F17-655D4323390F}"/>
    <cellStyle name="Total 2 11 24 3" xfId="19649" xr:uid="{25823C2F-96CF-4858-88EA-5C97FABECCB0}"/>
    <cellStyle name="Total 2 11 24 4" xfId="22323" xr:uid="{5C83EAFF-6B27-42E2-919C-4BC8FCD0631B}"/>
    <cellStyle name="Total 2 11 24 5" xfId="25146" xr:uid="{384D51A7-B463-49ED-87AF-5F42A5C4E961}"/>
    <cellStyle name="Total 2 11 24 6" xfId="27714" xr:uid="{6FA4C4A8-C757-4AB8-B13B-D1116FD2F7A2}"/>
    <cellStyle name="Total 2 11 24 7" xfId="30261" xr:uid="{78E384F6-0AB1-47C9-8ED3-5FC495C8C9E8}"/>
    <cellStyle name="Total 2 11 24 8" xfId="32775" xr:uid="{786F356F-49EA-4AD6-ADD4-B75DB45ECF77}"/>
    <cellStyle name="Total 2 11 24 9" xfId="35175" xr:uid="{B466D4F4-2C47-43DD-ABE5-14F7C37C048B}"/>
    <cellStyle name="Total 2 11 25" xfId="13356" xr:uid="{5BE0A8AC-827D-4BF2-9747-597BFF1F712F}"/>
    <cellStyle name="Total 2 11 25 10" xfId="37079" xr:uid="{04331A06-1C8A-4338-B5E3-8F057DF910DE}"/>
    <cellStyle name="Total 2 11 25 11" xfId="39572" xr:uid="{18A6EA73-E0DC-4509-913A-A8CEFE5BC94E}"/>
    <cellStyle name="Total 2 11 25 12" xfId="42219" xr:uid="{FBD2E5E3-974F-4635-B827-0D4FEC9CB197}"/>
    <cellStyle name="Total 2 11 25 2" xfId="16377" xr:uid="{93120E8F-6A09-4072-8DFC-E44F201B6C23}"/>
    <cellStyle name="Total 2 11 25 3" xfId="19117" xr:uid="{994AC87C-518B-483A-8B03-75EC607018A8}"/>
    <cellStyle name="Total 2 11 25 4" xfId="21791" xr:uid="{A5696FA3-EE59-44BD-9DD0-DCA9CD3DAC91}"/>
    <cellStyle name="Total 2 11 25 5" xfId="24614" xr:uid="{1CB53DAB-74E7-4D37-91D0-BA94614364B9}"/>
    <cellStyle name="Total 2 11 25 6" xfId="27182" xr:uid="{2428AEC7-B2F4-46F7-997C-42DCA0D4E970}"/>
    <cellStyle name="Total 2 11 25 7" xfId="29729" xr:uid="{3791611B-8332-4F3F-AE30-6E99C0871DD5}"/>
    <cellStyle name="Total 2 11 25 8" xfId="32243" xr:uid="{137B06ED-C9FD-49E7-8B90-9F9C275E0DBE}"/>
    <cellStyle name="Total 2 11 25 9" xfId="34643" xr:uid="{5DBBFFDF-B435-4187-8963-C435E0D9F0D7}"/>
    <cellStyle name="Total 2 11 26" xfId="13932" xr:uid="{6A414F27-495D-44E2-B0FC-C514DEB4555A}"/>
    <cellStyle name="Total 2 11 26 10" xfId="37655" xr:uid="{13A916DC-8ED1-455F-8EB6-3B2715C0DDCF}"/>
    <cellStyle name="Total 2 11 26 11" xfId="40148" xr:uid="{C7E4FF87-DFBC-481E-B4EA-CAF081470213}"/>
    <cellStyle name="Total 2 11 26 12" xfId="42795" xr:uid="{0233EE5F-9416-49A0-A33F-1ADC624836CD}"/>
    <cellStyle name="Total 2 11 26 2" xfId="16953" xr:uid="{A3AFD2ED-26A1-4555-82C3-862A5C95A89F}"/>
    <cellStyle name="Total 2 11 26 3" xfId="19693" xr:uid="{C5053779-F68C-4A62-961F-EA5D5D020431}"/>
    <cellStyle name="Total 2 11 26 4" xfId="22367" xr:uid="{983D569A-40A1-4B4D-997A-561407485A40}"/>
    <cellStyle name="Total 2 11 26 5" xfId="25190" xr:uid="{9BF76C73-E5F2-4FF6-B10F-62CAACD745BD}"/>
    <cellStyle name="Total 2 11 26 6" xfId="27758" xr:uid="{0707A646-936D-4BB8-A068-E22EC751FF42}"/>
    <cellStyle name="Total 2 11 26 7" xfId="30305" xr:uid="{C860C50A-6BBC-49C9-89CF-F1B497A54010}"/>
    <cellStyle name="Total 2 11 26 8" xfId="32819" xr:uid="{5115BC7E-46C3-4832-8905-0F8BB66E656B}"/>
    <cellStyle name="Total 2 11 26 9" xfId="35219" xr:uid="{8DA48167-6FC7-49C8-A97A-4744D644518B}"/>
    <cellStyle name="Total 2 11 27" xfId="13510" xr:uid="{E9193D16-ABD2-49DA-BEFD-C1BCF69A7503}"/>
    <cellStyle name="Total 2 11 27 10" xfId="37233" xr:uid="{7213C6EF-6FF8-48AA-889D-9D3F74F6F31E}"/>
    <cellStyle name="Total 2 11 27 11" xfId="39726" xr:uid="{EB46E68F-0FE3-4867-B570-C3F8D59CF1B6}"/>
    <cellStyle name="Total 2 11 27 12" xfId="42373" xr:uid="{5178D928-0DB1-47C5-BF60-618CB7677414}"/>
    <cellStyle name="Total 2 11 27 2" xfId="16531" xr:uid="{4AB46FCD-39B0-43FE-95A7-F1CCB643AFE5}"/>
    <cellStyle name="Total 2 11 27 3" xfId="19271" xr:uid="{55B78A4E-A8A8-4401-BCAC-9EA39B309AB5}"/>
    <cellStyle name="Total 2 11 27 4" xfId="21945" xr:uid="{68B891CE-8C52-40C0-BFDE-944B3C0DCCB3}"/>
    <cellStyle name="Total 2 11 27 5" xfId="24768" xr:uid="{FECD8D98-9033-42AD-9545-1AD3A3DD72D9}"/>
    <cellStyle name="Total 2 11 27 6" xfId="27336" xr:uid="{0915EECD-973D-4FE7-AFAE-FF27255648FF}"/>
    <cellStyle name="Total 2 11 27 7" xfId="29883" xr:uid="{A9045DD5-E9AA-4D8B-B67C-4E121CDF75D6}"/>
    <cellStyle name="Total 2 11 27 8" xfId="32397" xr:uid="{DCCAD74D-2CE9-4A88-9BB1-16F25612B817}"/>
    <cellStyle name="Total 2 11 27 9" xfId="34797" xr:uid="{C0BCF561-DA60-4819-815F-0994DC8DD3ED}"/>
    <cellStyle name="Total 2 11 28" xfId="14002" xr:uid="{45716779-73E9-4994-BCDE-482E49F2147B}"/>
    <cellStyle name="Total 2 11 28 10" xfId="37725" xr:uid="{43523615-4E30-4527-8930-05BCFE88E702}"/>
    <cellStyle name="Total 2 11 28 11" xfId="40218" xr:uid="{0F129A87-F950-42BA-8011-544DED1CA558}"/>
    <cellStyle name="Total 2 11 28 12" xfId="42865" xr:uid="{805DC298-9BFE-4963-8430-93F9468B2444}"/>
    <cellStyle name="Total 2 11 28 2" xfId="17023" xr:uid="{0211B241-6B95-47C8-965C-403CDC30771C}"/>
    <cellStyle name="Total 2 11 28 3" xfId="19763" xr:uid="{A8AD3F64-2AB0-4589-924A-369A4B7E3CE5}"/>
    <cellStyle name="Total 2 11 28 4" xfId="22437" xr:uid="{345B5773-79FA-4194-9766-F0F07788F659}"/>
    <cellStyle name="Total 2 11 28 5" xfId="25260" xr:uid="{535C672A-EC29-4033-B932-BB80F9AB3364}"/>
    <cellStyle name="Total 2 11 28 6" xfId="27828" xr:uid="{B4FE6433-5DCD-4AA0-8EBC-DFAB6B8203F5}"/>
    <cellStyle name="Total 2 11 28 7" xfId="30375" xr:uid="{1D573837-DDE0-408F-AEDF-F840CEA9091B}"/>
    <cellStyle name="Total 2 11 28 8" xfId="32889" xr:uid="{831A7210-E0CE-411C-901E-3CAB854890DC}"/>
    <cellStyle name="Total 2 11 28 9" xfId="35289" xr:uid="{35A9C40D-943F-4EE7-AE2D-E6D22F6152BF}"/>
    <cellStyle name="Total 2 11 29" xfId="14030" xr:uid="{B391B937-224B-4DB1-8FEB-7B035A954F4D}"/>
    <cellStyle name="Total 2 11 29 10" xfId="37753" xr:uid="{A4E5212A-C0E0-4DDC-B0B4-1BA6144F6B5B}"/>
    <cellStyle name="Total 2 11 29 11" xfId="40246" xr:uid="{76CAE7B4-7F85-4D3B-A05C-A26FA0CAE39F}"/>
    <cellStyle name="Total 2 11 29 12" xfId="42893" xr:uid="{12EE5A6B-9ED5-4FA9-8056-D3B5D1353206}"/>
    <cellStyle name="Total 2 11 29 2" xfId="17051" xr:uid="{928395B2-1343-4668-8E38-C9BE5D32A597}"/>
    <cellStyle name="Total 2 11 29 3" xfId="19791" xr:uid="{174FBDE5-3836-4E3A-B0D1-950B32D8E3AB}"/>
    <cellStyle name="Total 2 11 29 4" xfId="22465" xr:uid="{A8512DBF-95D7-4053-8C69-D7AD38CAB69D}"/>
    <cellStyle name="Total 2 11 29 5" xfId="25288" xr:uid="{2C088CC0-F2FE-4266-8BF9-0B11BAA6AE76}"/>
    <cellStyle name="Total 2 11 29 6" xfId="27856" xr:uid="{EEE42361-77E2-479A-BC1D-25E4CADFA122}"/>
    <cellStyle name="Total 2 11 29 7" xfId="30403" xr:uid="{84E6EB8D-1CF4-4CF4-A9B4-A2359D431A03}"/>
    <cellStyle name="Total 2 11 29 8" xfId="32917" xr:uid="{F68D49CB-5007-48DC-9214-F091F0F39945}"/>
    <cellStyle name="Total 2 11 29 9" xfId="35317" xr:uid="{00842829-48F0-41D3-BC20-BB69774BCF10}"/>
    <cellStyle name="Total 2 11 3" xfId="11795" xr:uid="{9384E97A-C8AC-42C2-99E1-028C88B93EA8}"/>
    <cellStyle name="Total 2 11 3 10" xfId="35729" xr:uid="{145C2E44-EEF9-48E4-922A-7B6B87561D1B}"/>
    <cellStyle name="Total 2 11 3 11" xfId="38171" xr:uid="{DB8E2F51-2F3B-4859-B549-853C998A3DEB}"/>
    <cellStyle name="Total 2 11 3 12" xfId="40767" xr:uid="{85A6F235-C337-4F3D-9255-72CE42EC46DE}"/>
    <cellStyle name="Total 2 11 3 2" xfId="14848" xr:uid="{CB72FB4C-AE74-413D-BAE3-7184BBC20C49}"/>
    <cellStyle name="Total 2 11 3 3" xfId="17622" xr:uid="{86DD299F-D4D9-43D9-A090-C879EDCC0250}"/>
    <cellStyle name="Total 2 11 3 4" xfId="20245" xr:uid="{4B557F39-BAB8-40B2-B7B8-F3570018DF01}"/>
    <cellStyle name="Total 2 11 3 5" xfId="23104" xr:uid="{CF0809BF-2E95-4354-9624-DFF7F8B9708A}"/>
    <cellStyle name="Total 2 11 3 6" xfId="25663" xr:uid="{74F2FBC8-40BB-483E-9314-24027738167F}"/>
    <cellStyle name="Total 2 11 3 7" xfId="28264" xr:uid="{F7A7AD63-67F4-42AA-B020-04B5B47A4DDF}"/>
    <cellStyle name="Total 2 11 3 8" xfId="30939" xr:uid="{034FA31F-CFF2-4F6A-B098-E1BEEF1C6163}"/>
    <cellStyle name="Total 2 11 3 9" xfId="33338" xr:uid="{6BD091C2-ECA0-4B1C-9A81-A79A3473BE02}"/>
    <cellStyle name="Total 2 11 30" xfId="14058" xr:uid="{81AB8DFB-1C30-41D2-9E66-F8097D1FC6D0}"/>
    <cellStyle name="Total 2 11 30 10" xfId="37781" xr:uid="{F2A56D14-0C72-437F-9E42-7AC1383E474F}"/>
    <cellStyle name="Total 2 11 30 11" xfId="40274" xr:uid="{5782CAD3-1DA2-4841-8E7D-A7080061D535}"/>
    <cellStyle name="Total 2 11 30 12" xfId="42921" xr:uid="{B29EDAB1-01AF-4202-9477-0D0678C7ADC1}"/>
    <cellStyle name="Total 2 11 30 2" xfId="17079" xr:uid="{AA65CC45-0957-43E2-A31D-EB092552D968}"/>
    <cellStyle name="Total 2 11 30 3" xfId="19819" xr:uid="{638D1B87-BF79-4FEC-A2DB-0DEDF730C680}"/>
    <cellStyle name="Total 2 11 30 4" xfId="22493" xr:uid="{9EEB0B9A-1AA2-448B-AB7F-63BDC4A2EBF5}"/>
    <cellStyle name="Total 2 11 30 5" xfId="25316" xr:uid="{F1359FFC-740D-471F-A15B-1280F02E25FD}"/>
    <cellStyle name="Total 2 11 30 6" xfId="27884" xr:uid="{B9D8CAA3-4335-4DD4-9A97-610587BA7798}"/>
    <cellStyle name="Total 2 11 30 7" xfId="30431" xr:uid="{3D6D5EDE-00CE-4C34-951B-2E8503165196}"/>
    <cellStyle name="Total 2 11 30 8" xfId="32945" xr:uid="{A14E58CE-9903-4D05-933F-AB160616ABE2}"/>
    <cellStyle name="Total 2 11 30 9" xfId="35345" xr:uid="{623DE180-F2F0-4A5D-A717-45966CD2BE24}"/>
    <cellStyle name="Total 2 11 31" xfId="13689" xr:uid="{E344C0A4-B0E1-4F5B-828F-27CD5B6A4109}"/>
    <cellStyle name="Total 2 11 31 10" xfId="37412" xr:uid="{5D58D93C-1366-4EC1-B7D8-D7F42252AE98}"/>
    <cellStyle name="Total 2 11 31 11" xfId="39905" xr:uid="{7F5ABB00-561A-4357-8F0A-235BC1A06C4F}"/>
    <cellStyle name="Total 2 11 31 12" xfId="42552" xr:uid="{938F5AFF-E67A-4228-9E22-6D5D0769B434}"/>
    <cellStyle name="Total 2 11 31 2" xfId="16710" xr:uid="{5EF08921-D09F-428F-BD7A-770BAFD389E9}"/>
    <cellStyle name="Total 2 11 31 3" xfId="19450" xr:uid="{49DA5D20-069F-4A3C-932B-CDE3A6431353}"/>
    <cellStyle name="Total 2 11 31 4" xfId="22124" xr:uid="{DCBD839F-2D15-488A-B9F1-350EBCE6B522}"/>
    <cellStyle name="Total 2 11 31 5" xfId="24947" xr:uid="{8E399830-800B-4B07-984B-CD32EFA3A986}"/>
    <cellStyle name="Total 2 11 31 6" xfId="27515" xr:uid="{1861CC74-2E3F-4424-B541-038313421F79}"/>
    <cellStyle name="Total 2 11 31 7" xfId="30062" xr:uid="{F0316AA7-9546-4A43-8A33-476E4CC1A372}"/>
    <cellStyle name="Total 2 11 31 8" xfId="32576" xr:uid="{3D196FDE-CCAB-426D-A799-2CDC925B3BE7}"/>
    <cellStyle name="Total 2 11 31 9" xfId="34976" xr:uid="{A925318E-B299-43D6-9F7F-5333A26C4472}"/>
    <cellStyle name="Total 2 11 32" xfId="14124" xr:uid="{7C3E751A-0DD7-4EB1-B0A3-2FAAC8D60548}"/>
    <cellStyle name="Total 2 11 32 10" xfId="37847" xr:uid="{2942215E-3F74-4BB1-9A72-C4F061969F7A}"/>
    <cellStyle name="Total 2 11 32 11" xfId="40340" xr:uid="{ADA3F1EB-AF48-42F2-B0B6-04B02DC770CC}"/>
    <cellStyle name="Total 2 11 32 12" xfId="42987" xr:uid="{5CB5A515-13EB-4E1A-9898-5CFFBBE03F45}"/>
    <cellStyle name="Total 2 11 32 2" xfId="17145" xr:uid="{87A51911-56B8-4537-BE79-6065D850D6AF}"/>
    <cellStyle name="Total 2 11 32 3" xfId="19885" xr:uid="{DB9B2240-89F8-4916-82DA-11B3FAA5A086}"/>
    <cellStyle name="Total 2 11 32 4" xfId="22559" xr:uid="{C67AD32D-07B5-4977-9ECD-95F298ABDD2D}"/>
    <cellStyle name="Total 2 11 32 5" xfId="25382" xr:uid="{9E19E704-8BE7-458A-96D8-F00E80E9DEEF}"/>
    <cellStyle name="Total 2 11 32 6" xfId="27950" xr:uid="{D173F692-E5BB-44A2-AFE4-FBE005489299}"/>
    <cellStyle name="Total 2 11 32 7" xfId="30497" xr:uid="{F32EAA3E-C6B2-4991-810D-028F199104F0}"/>
    <cellStyle name="Total 2 11 32 8" xfId="33011" xr:uid="{C58964D2-0994-4480-893B-47D8FD6F514C}"/>
    <cellStyle name="Total 2 11 32 9" xfId="35411" xr:uid="{0ECD0F44-4765-48D6-8C38-374B5AE1DEB2}"/>
    <cellStyle name="Total 2 11 33" xfId="14150" xr:uid="{C40917DE-750D-4143-9D84-4C926963EFE1}"/>
    <cellStyle name="Total 2 11 33 10" xfId="37873" xr:uid="{448AA784-1FCC-425C-B368-B9270954BCE2}"/>
    <cellStyle name="Total 2 11 33 11" xfId="40366" xr:uid="{2448767C-117B-4F76-A280-BAAE368167EB}"/>
    <cellStyle name="Total 2 11 33 12" xfId="43013" xr:uid="{9E7755F3-AF8A-46C1-BFB7-7D85B5C92DF8}"/>
    <cellStyle name="Total 2 11 33 2" xfId="17171" xr:uid="{529B4B1F-EBD8-4FBB-BA1F-9BEBACAC16A2}"/>
    <cellStyle name="Total 2 11 33 3" xfId="19911" xr:uid="{D53969A4-D7F7-4017-8AE3-15F66B785A98}"/>
    <cellStyle name="Total 2 11 33 4" xfId="22585" xr:uid="{52BA6C16-0113-42A2-B66B-A3E6BB70EC51}"/>
    <cellStyle name="Total 2 11 33 5" xfId="25408" xr:uid="{9C938972-9343-4DA1-809C-EF23C894FF5F}"/>
    <cellStyle name="Total 2 11 33 6" xfId="27976" xr:uid="{C01245E2-28AB-4DD4-A7CF-E1EECABAB6CE}"/>
    <cellStyle name="Total 2 11 33 7" xfId="30523" xr:uid="{DA19FCCB-FA99-4BA3-8136-333F07135F2D}"/>
    <cellStyle name="Total 2 11 33 8" xfId="33037" xr:uid="{A6DF93BC-224F-4345-9777-233B6B0A6A8A}"/>
    <cellStyle name="Total 2 11 33 9" xfId="35437" xr:uid="{E8F0E2B3-7164-4F8C-AA5E-2CDA5247B922}"/>
    <cellStyle name="Total 2 11 34" xfId="14175" xr:uid="{EDEF2343-C01B-4866-BBA9-7F44BCD34F6F}"/>
    <cellStyle name="Total 2 11 34 10" xfId="37898" xr:uid="{F27C351D-FFA9-4CEA-8B7E-C83E0CD1F663}"/>
    <cellStyle name="Total 2 11 34 11" xfId="40391" xr:uid="{C5F83FE7-8DD3-4E72-BF1C-9D012B364F4D}"/>
    <cellStyle name="Total 2 11 34 12" xfId="43038" xr:uid="{AD3F4B7B-FC54-499B-9D3B-E36D470D80E6}"/>
    <cellStyle name="Total 2 11 34 2" xfId="17196" xr:uid="{1EF4DB62-E4DE-4C44-ADD2-0BEBC02C13D4}"/>
    <cellStyle name="Total 2 11 34 3" xfId="19936" xr:uid="{88C56F12-201E-4A39-BA3D-B7C08493F873}"/>
    <cellStyle name="Total 2 11 34 4" xfId="22610" xr:uid="{ACFD67D8-74E9-4A1F-A5E9-35A69B9E11EC}"/>
    <cellStyle name="Total 2 11 34 5" xfId="25433" xr:uid="{5CD7CD76-D0AB-4507-A108-353E49814F59}"/>
    <cellStyle name="Total 2 11 34 6" xfId="28001" xr:uid="{7528C2D9-60C9-431A-9730-192D8623B015}"/>
    <cellStyle name="Total 2 11 34 7" xfId="30548" xr:uid="{5106B718-1378-446E-8111-8ACDDB8EE967}"/>
    <cellStyle name="Total 2 11 34 8" xfId="33062" xr:uid="{C1F8C560-C544-4C7E-B548-A35CA6B7CFD0}"/>
    <cellStyle name="Total 2 11 34 9" xfId="35462" xr:uid="{B4078946-E222-4BCA-B345-1DD0B6A2961D}"/>
    <cellStyle name="Total 2 11 35" xfId="14196" xr:uid="{CBA85859-13E1-4627-B57A-AB30F9F642AE}"/>
    <cellStyle name="Total 2 11 35 10" xfId="37919" xr:uid="{BE375840-0F6D-4492-AD33-9930FD7327C3}"/>
    <cellStyle name="Total 2 11 35 11" xfId="40412" xr:uid="{8942E447-B789-4BF9-A59C-8B7154EE2699}"/>
    <cellStyle name="Total 2 11 35 12" xfId="43059" xr:uid="{85E4AB44-A477-49E0-8A36-5DDEDC46D8DA}"/>
    <cellStyle name="Total 2 11 35 2" xfId="17217" xr:uid="{D11997A4-6AB7-4F4E-A3D2-2B3926E90CCB}"/>
    <cellStyle name="Total 2 11 35 3" xfId="19957" xr:uid="{327DC66C-C276-4DA2-969C-62EF3935A084}"/>
    <cellStyle name="Total 2 11 35 4" xfId="22631" xr:uid="{4C81A645-B6F9-49F9-899F-BAFD10E66C80}"/>
    <cellStyle name="Total 2 11 35 5" xfId="25454" xr:uid="{ED81812A-3148-4B2D-BC2D-F3C2894CACC8}"/>
    <cellStyle name="Total 2 11 35 6" xfId="28022" xr:uid="{4A76B44A-54CC-472C-B2A4-D26C7D806F19}"/>
    <cellStyle name="Total 2 11 35 7" xfId="30569" xr:uid="{8DD7A433-41CA-481F-9438-9EF614A25198}"/>
    <cellStyle name="Total 2 11 35 8" xfId="33083" xr:uid="{FC48CFC5-2664-4088-A6D7-5EF3647A3120}"/>
    <cellStyle name="Total 2 11 35 9" xfId="35483" xr:uid="{8E2317E7-436F-4F86-A110-2E8D942DF7E6}"/>
    <cellStyle name="Total 2 11 36" xfId="14259" xr:uid="{0303180B-2080-487C-8FA9-873F14EF21B9}"/>
    <cellStyle name="Total 2 11 36 10" xfId="37971" xr:uid="{F2C4541B-121F-418A-98C3-6E0A9D1C2544}"/>
    <cellStyle name="Total 2 11 36 11" xfId="40463" xr:uid="{F05C769C-B981-481F-B34D-9227C26DCB8A}"/>
    <cellStyle name="Total 2 11 36 12" xfId="43111" xr:uid="{D85FF7A3-FD12-42AE-AE92-A6348DEE513D}"/>
    <cellStyle name="Total 2 11 36 2" xfId="17280" xr:uid="{69B437DC-344A-48F2-A0AB-423DD89722BA}"/>
    <cellStyle name="Total 2 11 36 3" xfId="20019" xr:uid="{DFA9C7E5-E6FA-424F-87F7-BA1C4A7FA9BD}"/>
    <cellStyle name="Total 2 11 36 4" xfId="22692" xr:uid="{75AAD0C2-D47E-4DB9-8149-AB49693B20F8}"/>
    <cellStyle name="Total 2 11 36 5" xfId="25506" xr:uid="{F3CEC552-493D-492C-B124-8FBAB347ABD4}"/>
    <cellStyle name="Total 2 11 36 6" xfId="28075" xr:uid="{F647C782-95FB-496D-97C8-CD9968B45D59}"/>
    <cellStyle name="Total 2 11 36 7" xfId="30621" xr:uid="{170A3B0D-CF5F-4F8A-BB93-911493B817E6}"/>
    <cellStyle name="Total 2 11 36 8" xfId="33135" xr:uid="{54335E9D-A6A0-49CF-827A-2D2C0B595E04}"/>
    <cellStyle name="Total 2 11 36 9" xfId="35534" xr:uid="{8FB211C2-EC7E-4921-B335-F13584465F18}"/>
    <cellStyle name="Total 2 11 4" xfId="11824" xr:uid="{F6DF76ED-2DF5-4A2A-AFAA-1F2F7BF9E69D}"/>
    <cellStyle name="Total 2 11 4 10" xfId="35758" xr:uid="{BE4091AA-D9C9-4CAE-89C4-9888E08ED454}"/>
    <cellStyle name="Total 2 11 4 11" xfId="38200" xr:uid="{70EE64B7-FCCE-44E3-B078-26140B73CD1F}"/>
    <cellStyle name="Total 2 11 4 12" xfId="40796" xr:uid="{CCEB5DB4-2830-4314-B4C7-F2B2DCC9C954}"/>
    <cellStyle name="Total 2 11 4 2" xfId="14877" xr:uid="{93022A53-FCC9-40EA-BED9-9766A89CBC60}"/>
    <cellStyle name="Total 2 11 4 3" xfId="17651" xr:uid="{A2CFE610-8D1B-4690-B932-344C915F6DCA}"/>
    <cellStyle name="Total 2 11 4 4" xfId="20274" xr:uid="{D43B8703-3226-4DAF-8309-721325288DFE}"/>
    <cellStyle name="Total 2 11 4 5" xfId="23133" xr:uid="{906581D4-CFFD-4D3B-A112-7B561536931A}"/>
    <cellStyle name="Total 2 11 4 6" xfId="25692" xr:uid="{C6D2B9B8-9AD7-49D3-AC26-D8AB32C3CAAC}"/>
    <cellStyle name="Total 2 11 4 7" xfId="28293" xr:uid="{8AED23E2-8284-4E1C-B165-A5E4CF0995FC}"/>
    <cellStyle name="Total 2 11 4 8" xfId="30968" xr:uid="{489D8841-1385-4BDE-AFAD-413842F2BFBE}"/>
    <cellStyle name="Total 2 11 4 9" xfId="33367" xr:uid="{591849EC-6BAD-4697-A760-1FB2E201E730}"/>
    <cellStyle name="Total 2 11 5" xfId="11856" xr:uid="{66E17ECF-155B-4A02-AE13-0D6A893DDC73}"/>
    <cellStyle name="Total 2 11 5 10" xfId="35788" xr:uid="{15C5FBAD-FA99-4876-ADD5-96CC2E4FD598}"/>
    <cellStyle name="Total 2 11 5 11" xfId="38230" xr:uid="{CB359296-96E6-4950-9B8B-29153BEE2005}"/>
    <cellStyle name="Total 2 11 5 12" xfId="40826" xr:uid="{37D56BC0-2CBA-4D6D-BB5D-AB5DEB7BD873}"/>
    <cellStyle name="Total 2 11 5 2" xfId="14909" xr:uid="{0EA17DB0-AB7D-4D19-9BD9-E201E6EBAE3F}"/>
    <cellStyle name="Total 2 11 5 3" xfId="17682" xr:uid="{EC9E8EB1-3D73-47CC-B114-7F18741A1303}"/>
    <cellStyle name="Total 2 11 5 4" xfId="20305" xr:uid="{36E24D52-4C90-4FE8-A82D-EC9490B9CCC9}"/>
    <cellStyle name="Total 2 11 5 5" xfId="23165" xr:uid="{7B627219-AA93-4335-BD09-61B773869F9C}"/>
    <cellStyle name="Total 2 11 5 6" xfId="25722" xr:uid="{B35D9D72-60DE-40C0-AFA6-1F72FD488C79}"/>
    <cellStyle name="Total 2 11 5 7" xfId="28323" xr:uid="{60F261C9-0E6B-42E9-B744-EE6D285FAD00}"/>
    <cellStyle name="Total 2 11 5 8" xfId="30998" xr:uid="{6913C5E4-C8E4-4B14-8259-9FB5131D2EF3}"/>
    <cellStyle name="Total 2 11 5 9" xfId="33397" xr:uid="{351CA6E2-034B-4F60-99B1-61E00E0D4271}"/>
    <cellStyle name="Total 2 11 6" xfId="11717" xr:uid="{F8C50CB1-41F7-4118-84BE-49B4B4F89A55}"/>
    <cellStyle name="Total 2 11 6 10" xfId="35663" xr:uid="{5484C6D5-6AB0-418C-ABF8-3639B68BA192}"/>
    <cellStyle name="Total 2 11 6 11" xfId="38097" xr:uid="{FE1DBF63-62C9-4FBB-A1C2-AE0A584D7279}"/>
    <cellStyle name="Total 2 11 6 12" xfId="40689" xr:uid="{BF39A5D2-62EA-47B5-B6CE-928012AFCBFD}"/>
    <cellStyle name="Total 2 11 6 2" xfId="14770" xr:uid="{F21553E5-87A5-4748-82BF-5DF0C1844AD0}"/>
    <cellStyle name="Total 2 11 6 3" xfId="17544" xr:uid="{914A6BD4-9924-465D-9A49-745BA34D8582}"/>
    <cellStyle name="Total 2 11 6 4" xfId="20167" xr:uid="{E875446A-AE8A-48BD-AE75-02FF87E4EFC8}"/>
    <cellStyle name="Total 2 11 6 5" xfId="23027" xr:uid="{1BAB393D-9D15-4032-AC5A-42F90424D1D9}"/>
    <cellStyle name="Total 2 11 6 6" xfId="25585" xr:uid="{4CADC5E6-15C4-4352-8C7A-175A518C2F5C}"/>
    <cellStyle name="Total 2 11 6 7" xfId="28190" xr:uid="{161DAA8E-AB02-4079-BEF9-B880B82C48D7}"/>
    <cellStyle name="Total 2 11 6 8" xfId="30861" xr:uid="{AA855662-EA79-4E5F-A81E-1D47807D4700}"/>
    <cellStyle name="Total 2 11 6 9" xfId="33260" xr:uid="{BB80288A-102E-46F3-B0EA-770FAB41ADFA}"/>
    <cellStyle name="Total 2 11 7" xfId="11911" xr:uid="{8E7F8133-9C49-48F2-84AC-7273F3ED42BA}"/>
    <cellStyle name="Total 2 11 7 10" xfId="35843" xr:uid="{D2648C9B-AEF1-497C-9B44-8B3E61B815A6}"/>
    <cellStyle name="Total 2 11 7 11" xfId="38285" xr:uid="{3FE2A11A-4C70-4D88-B5A3-9F6907FABD00}"/>
    <cellStyle name="Total 2 11 7 12" xfId="40881" xr:uid="{367B6A89-5F1A-47C3-9F34-C39FC3BBD324}"/>
    <cellStyle name="Total 2 11 7 2" xfId="14964" xr:uid="{9683758C-C6E8-49B9-BFBA-2AD21B9959E1}"/>
    <cellStyle name="Total 2 11 7 3" xfId="17737" xr:uid="{65DCB638-59C6-460A-8435-AEA40033927B}"/>
    <cellStyle name="Total 2 11 7 4" xfId="20360" xr:uid="{A1116F64-89F8-4049-898B-E76C36D8A2BC}"/>
    <cellStyle name="Total 2 11 7 5" xfId="23220" xr:uid="{E018FFDD-34E1-4B0C-BBB5-2AD0B51ACD96}"/>
    <cellStyle name="Total 2 11 7 6" xfId="25777" xr:uid="{53724A52-0450-4288-8C58-0E630D20AD31}"/>
    <cellStyle name="Total 2 11 7 7" xfId="28378" xr:uid="{BBE2C7C6-2E7B-47E2-B218-F58D95A34FDF}"/>
    <cellStyle name="Total 2 11 7 8" xfId="31053" xr:uid="{0860FF26-7C17-4A74-8B13-E5FBD972A315}"/>
    <cellStyle name="Total 2 11 7 9" xfId="33452" xr:uid="{15AC952C-A327-438A-9772-EF5B60000FA5}"/>
    <cellStyle name="Total 2 11 8" xfId="11931" xr:uid="{3146261F-FBE5-47C6-9E27-64DF3DB59852}"/>
    <cellStyle name="Total 2 11 8 10" xfId="35863" xr:uid="{EBB17027-EAB8-435E-8E7C-0C667CD62BB4}"/>
    <cellStyle name="Total 2 11 8 11" xfId="38305" xr:uid="{0ADA497F-9C6D-46DE-8EE2-3A603B5A1BC3}"/>
    <cellStyle name="Total 2 11 8 12" xfId="40901" xr:uid="{3FA412A3-EE5E-4A98-ADC7-F07C72851CC4}"/>
    <cellStyle name="Total 2 11 8 2" xfId="14984" xr:uid="{1CAD25AF-4C6F-4F4B-990C-F542FEB4F4B5}"/>
    <cellStyle name="Total 2 11 8 3" xfId="17757" xr:uid="{4FD9EBC6-6E1E-42AC-9F33-FA2A59D1C4B2}"/>
    <cellStyle name="Total 2 11 8 4" xfId="20380" xr:uid="{48679F5F-B55F-4A16-BB94-CEF9DCA7055E}"/>
    <cellStyle name="Total 2 11 8 5" xfId="23240" xr:uid="{E4B149B2-A909-4AE1-97F0-3DB7B9CA1874}"/>
    <cellStyle name="Total 2 11 8 6" xfId="25797" xr:uid="{AE50912D-0391-4F77-8C48-FC1A42FCE865}"/>
    <cellStyle name="Total 2 11 8 7" xfId="28398" xr:uid="{AED8ADCE-1927-4C8F-AD3B-4F57DD807917}"/>
    <cellStyle name="Total 2 11 8 8" xfId="31073" xr:uid="{0249053D-F69A-4A90-8741-3921252C98FB}"/>
    <cellStyle name="Total 2 11 8 9" xfId="33472" xr:uid="{711F3A60-D8E7-4CD6-8448-CD9A6098F27C}"/>
    <cellStyle name="Total 2 11 9" xfId="11978" xr:uid="{47FBC0B8-30B6-49DB-B459-42FD3935B99B}"/>
    <cellStyle name="Total 2 11 9 10" xfId="35910" xr:uid="{113D09B9-5711-4405-AD20-FE856A447120}"/>
    <cellStyle name="Total 2 11 9 11" xfId="38352" xr:uid="{5E01D1F3-88AB-49E0-A3EC-E73BD86111F8}"/>
    <cellStyle name="Total 2 11 9 12" xfId="40948" xr:uid="{68DCF18A-5A5C-4A05-AC31-EC96F63CD5D7}"/>
    <cellStyle name="Total 2 11 9 2" xfId="15031" xr:uid="{E42BF0C8-F185-4A29-AB30-D568CA9502F3}"/>
    <cellStyle name="Total 2 11 9 3" xfId="17804" xr:uid="{62B21CF9-6703-4F1B-82AE-C8EB318EE127}"/>
    <cellStyle name="Total 2 11 9 4" xfId="20427" xr:uid="{1E818864-560F-44C7-A0D7-2905F17688F7}"/>
    <cellStyle name="Total 2 11 9 5" xfId="23287" xr:uid="{32B87A09-B0E9-4AE1-ABC4-65FF0E107801}"/>
    <cellStyle name="Total 2 11 9 6" xfId="25844" xr:uid="{1F4FA36E-A341-425B-9607-20D4D164FB8C}"/>
    <cellStyle name="Total 2 11 9 7" xfId="28445" xr:uid="{7BC2CC18-BA92-4C9E-B734-79DB4A837BC0}"/>
    <cellStyle name="Total 2 11 9 8" xfId="31120" xr:uid="{A4D3DB90-8CBC-4595-9961-53995C117FFF}"/>
    <cellStyle name="Total 2 11 9 9" xfId="33519" xr:uid="{1E55BF45-40AC-47A9-9324-A04E2BB6F0B1}"/>
    <cellStyle name="Total 2 12" xfId="11270" xr:uid="{CDD58C6C-76AF-4F94-8248-9D62466E47AD}"/>
    <cellStyle name="Total 2 12 10" xfId="22818" xr:uid="{3A65D85D-6835-4E8A-8C94-CBA5818C18F3}"/>
    <cellStyle name="Total 2 12 11" xfId="26160" xr:uid="{ADA5DAE8-948C-49A7-BAF4-ADBE12E22229}"/>
    <cellStyle name="Total 2 12 2" xfId="14342" xr:uid="{6F85B819-11FF-4A1A-BA16-AEBAF6381146}"/>
    <cellStyle name="Total 2 12 3" xfId="10441" xr:uid="{22FEEEFD-A700-4030-98A4-90F747954816}"/>
    <cellStyle name="Total 2 12 4" xfId="9893" xr:uid="{D50CC64B-6C4B-4886-80FA-1901412430C7}"/>
    <cellStyle name="Total 2 12 5" xfId="10686" xr:uid="{C74FF835-036E-4768-8588-CEA293741D34}"/>
    <cellStyle name="Total 2 12 6" xfId="10474" xr:uid="{95CB9DA0-BBF9-419C-B0E0-3996F111E9BA}"/>
    <cellStyle name="Total 2 12 7" xfId="10222" xr:uid="{BED7B126-70DB-4F6C-BCD1-F372D6FDAFA3}"/>
    <cellStyle name="Total 2 12 8" xfId="15690" xr:uid="{753DC7BD-3F07-4DDA-B2FF-4EA99B51356E}"/>
    <cellStyle name="Total 2 12 9" xfId="11004" xr:uid="{401E61C2-9727-4E90-9A2F-0C38E1B4C1BE}"/>
    <cellStyle name="Total 2 13" xfId="11787" xr:uid="{4851CAA6-6916-41D7-9522-EE0B6460352E}"/>
    <cellStyle name="Total 2 13 10" xfId="35721" xr:uid="{16FB858D-D511-4577-B0E6-95BBCC420FE0}"/>
    <cellStyle name="Total 2 13 11" xfId="38163" xr:uid="{F42D0B54-40CC-474E-81DE-FED016880D62}"/>
    <cellStyle name="Total 2 13 12" xfId="40759" xr:uid="{86DDC66E-5987-44FB-87DC-A27ABE4DB724}"/>
    <cellStyle name="Total 2 13 2" xfId="14840" xr:uid="{5BE1D148-CCF8-4ADB-AB71-9E7B679453D9}"/>
    <cellStyle name="Total 2 13 3" xfId="17614" xr:uid="{F051F534-3C3C-4B01-A833-4621DD95239C}"/>
    <cellStyle name="Total 2 13 4" xfId="20237" xr:uid="{BE0D47F7-8320-4DAA-8180-B44C36457D3B}"/>
    <cellStyle name="Total 2 13 5" xfId="23096" xr:uid="{94219EA9-B36B-45A3-B65D-5DFDE72CA5D0}"/>
    <cellStyle name="Total 2 13 6" xfId="25655" xr:uid="{91E3E3FB-0097-4B76-BA7F-DA2AA62E0BB9}"/>
    <cellStyle name="Total 2 13 7" xfId="28256" xr:uid="{3BB91F52-13DB-4F9C-AFE2-122F6846ECA0}"/>
    <cellStyle name="Total 2 13 8" xfId="30931" xr:uid="{AFF0E090-E83C-44CE-ADE3-E04E84353E93}"/>
    <cellStyle name="Total 2 13 9" xfId="33330" xr:uid="{1494A40D-3444-441E-80D7-51E786DFD88A}"/>
    <cellStyle name="Total 2 14" xfId="11893" xr:uid="{26426549-B072-464E-AF3C-F3DD245E0204}"/>
    <cellStyle name="Total 2 14 10" xfId="35825" xr:uid="{5A670ABC-305F-4FD2-9FBF-8F7686A255DF}"/>
    <cellStyle name="Total 2 14 11" xfId="38267" xr:uid="{489BCCB6-D1A4-45E1-9F2E-25AC4F872E3C}"/>
    <cellStyle name="Total 2 14 12" xfId="40863" xr:uid="{178A0EF3-8D47-4D11-9954-279824F3EB55}"/>
    <cellStyle name="Total 2 14 2" xfId="14946" xr:uid="{F28C8CB5-FFE6-4AA9-9FCA-F6953592C6CA}"/>
    <cellStyle name="Total 2 14 3" xfId="17719" xr:uid="{6A2E54DB-9200-4EAD-9828-4D6D628F380A}"/>
    <cellStyle name="Total 2 14 4" xfId="20342" xr:uid="{B21BD242-D2CA-4FC2-A937-FCCAD382AB2E}"/>
    <cellStyle name="Total 2 14 5" xfId="23202" xr:uid="{CF6D655D-B2CE-47E3-99BE-85E504046213}"/>
    <cellStyle name="Total 2 14 6" xfId="25759" xr:uid="{2B3BC98D-20E5-4DB3-A88E-E5531CDB0016}"/>
    <cellStyle name="Total 2 14 7" xfId="28360" xr:uid="{5EE05DF7-E191-4CAF-9444-39954C52580D}"/>
    <cellStyle name="Total 2 14 8" xfId="31035" xr:uid="{81077CB1-D7BF-4A9B-9CFE-8A68E6E840DE}"/>
    <cellStyle name="Total 2 14 9" xfId="33434" xr:uid="{473EBD27-9C1C-43E1-AB0D-88B81FA9D3D0}"/>
    <cellStyle name="Total 2 15" xfId="11968" xr:uid="{CADF4F09-D121-472C-B741-77C1649A250B}"/>
    <cellStyle name="Total 2 15 10" xfId="35900" xr:uid="{A8346005-7C57-48AE-BD5E-5208FBE998BE}"/>
    <cellStyle name="Total 2 15 11" xfId="38342" xr:uid="{D1D6226E-B8F4-4CD5-BAFE-A68D08BCC60E}"/>
    <cellStyle name="Total 2 15 12" xfId="40938" xr:uid="{BD22ED30-D695-42DF-8764-EB14BA60A1B6}"/>
    <cellStyle name="Total 2 15 2" xfId="15021" xr:uid="{C481FDA2-4F57-4BA2-82E8-D980DA33FF86}"/>
    <cellStyle name="Total 2 15 3" xfId="17794" xr:uid="{1B14759F-29D0-4673-AD29-EEE94EDBFC83}"/>
    <cellStyle name="Total 2 15 4" xfId="20417" xr:uid="{99DD32F1-1E86-4BB3-ABEC-0764CC2ADFB2}"/>
    <cellStyle name="Total 2 15 5" xfId="23277" xr:uid="{DF502553-54E6-49BD-922B-E2C5400DEB3D}"/>
    <cellStyle name="Total 2 15 6" xfId="25834" xr:uid="{AC74BC31-8228-4397-9165-933D39E2F8AC}"/>
    <cellStyle name="Total 2 15 7" xfId="28435" xr:uid="{21A4C803-0C20-4AC2-AD60-D504488A2D94}"/>
    <cellStyle name="Total 2 15 8" xfId="31110" xr:uid="{37B34B23-BB4B-4F1F-B473-3525A92C2055}"/>
    <cellStyle name="Total 2 15 9" xfId="33509" xr:uid="{8CEBB2BC-41C9-4886-A7D4-68C2F44F59BF}"/>
    <cellStyle name="Total 2 16" xfId="13281" xr:uid="{AA03DC82-B22E-4239-8666-1CD6F5A88605}"/>
    <cellStyle name="Total 2 16 10" xfId="37006" xr:uid="{43E6FC90-3BED-4212-92F1-E99D26F6D172}"/>
    <cellStyle name="Total 2 16 11" xfId="39498" xr:uid="{86667DC4-9581-40B4-B4F0-DA187D8EF0C7}"/>
    <cellStyle name="Total 2 16 12" xfId="42145" xr:uid="{5E7B741A-94AD-467F-B3E1-9F081C4947C8}"/>
    <cellStyle name="Total 2 16 2" xfId="16302" xr:uid="{E12BC35D-952F-467E-91DC-5CD0150E6B4E}"/>
    <cellStyle name="Total 2 16 3" xfId="19043" xr:uid="{2E8B1E72-621F-472B-9B07-C1DD667A6551}"/>
    <cellStyle name="Total 2 16 4" xfId="21716" xr:uid="{4B4905AF-948F-4536-A3E9-20C8949DFE6D}"/>
    <cellStyle name="Total 2 16 5" xfId="24539" xr:uid="{F0303696-D87C-44A5-9596-88E367FA7E9E}"/>
    <cellStyle name="Total 2 16 6" xfId="27107" xr:uid="{E0D85B93-54A8-4046-A0B1-8C15FD257399}"/>
    <cellStyle name="Total 2 16 7" xfId="29654" xr:uid="{0056B5EE-F260-4D89-A017-D3DA1C8C6F8C}"/>
    <cellStyle name="Total 2 16 8" xfId="32169" xr:uid="{1D5BD527-12E6-406E-BF97-AC95F69D1D23}"/>
    <cellStyle name="Total 2 16 9" xfId="34568" xr:uid="{4A682F90-EEFC-4DF2-A1A7-42E3BA641C22}"/>
    <cellStyle name="Total 2 17" xfId="13351" xr:uid="{9549298B-16E2-4B13-8745-1951E41F94E4}"/>
    <cellStyle name="Total 2 17 10" xfId="37074" xr:uid="{6C326C4E-98F5-4BBE-9231-7DA5C6EC41CB}"/>
    <cellStyle name="Total 2 17 11" xfId="39567" xr:uid="{B843EA56-A26C-4140-9E4A-22DE5382BC48}"/>
    <cellStyle name="Total 2 17 12" xfId="42214" xr:uid="{A1E419B2-7D39-4025-BD2A-EC1B6E15E683}"/>
    <cellStyle name="Total 2 17 2" xfId="16372" xr:uid="{230D2134-C6EC-4676-9CC0-7F963C73267A}"/>
    <cellStyle name="Total 2 17 3" xfId="19112" xr:uid="{05149EE9-FF72-492F-A626-284327C14481}"/>
    <cellStyle name="Total 2 17 4" xfId="21786" xr:uid="{9B36E3B2-5832-4D7A-A4D2-71B93E44A995}"/>
    <cellStyle name="Total 2 17 5" xfId="24609" xr:uid="{6FD9A966-702F-41FD-8EDF-428CB540F669}"/>
    <cellStyle name="Total 2 17 6" xfId="27177" xr:uid="{74FA50CF-B076-4DEE-8BCD-2495E2528D64}"/>
    <cellStyle name="Total 2 17 7" xfId="29724" xr:uid="{D62AA2E3-7C8C-476A-ADCB-194102D49A18}"/>
    <cellStyle name="Total 2 17 8" xfId="32238" xr:uid="{EC8F5696-58E7-439D-8F0E-7FF8747CF31F}"/>
    <cellStyle name="Total 2 17 9" xfId="34638" xr:uid="{4BB2745D-0AFD-48EC-B8F2-ED650F219D0F}"/>
    <cellStyle name="Total 2 18" xfId="13382" xr:uid="{FA4BF55C-9A08-4999-A3DB-46A6B6B98BEF}"/>
    <cellStyle name="Total 2 18 10" xfId="37105" xr:uid="{D4564C43-0574-4D5A-B108-95D04B7B2788}"/>
    <cellStyle name="Total 2 18 11" xfId="39598" xr:uid="{3C910F11-90B7-4755-9701-50E5FB7B2E40}"/>
    <cellStyle name="Total 2 18 12" xfId="42245" xr:uid="{2C1D3931-D0A7-4B92-9513-D8AC9DA5CA34}"/>
    <cellStyle name="Total 2 18 2" xfId="16403" xr:uid="{D8352F21-D1CA-45E1-AAD4-9841D6C2FBC6}"/>
    <cellStyle name="Total 2 18 3" xfId="19143" xr:uid="{376076C6-7BFB-4D31-93AA-2273E12D7C83}"/>
    <cellStyle name="Total 2 18 4" xfId="21817" xr:uid="{C39E8F7C-4FEA-4143-93E8-EF9E0582D898}"/>
    <cellStyle name="Total 2 18 5" xfId="24640" xr:uid="{A3270E67-E775-489E-8612-FDF155A99CB0}"/>
    <cellStyle name="Total 2 18 6" xfId="27208" xr:uid="{BB7EE0B0-9F3B-45CE-86B8-304948B2F1C3}"/>
    <cellStyle name="Total 2 18 7" xfId="29755" xr:uid="{9F1E2428-0B6F-40E7-AB75-518A3756AE9F}"/>
    <cellStyle name="Total 2 18 8" xfId="32269" xr:uid="{62533652-3601-4E15-B65A-5C2E0F137505}"/>
    <cellStyle name="Total 2 18 9" xfId="34669" xr:uid="{D95EA068-2117-41A7-A864-6806C54640F5}"/>
    <cellStyle name="Total 2 19" xfId="13496" xr:uid="{82E12AC0-D4AE-41BB-B0AE-31464E8C1F4B}"/>
    <cellStyle name="Total 2 19 10" xfId="37219" xr:uid="{046F94E8-0CCF-461F-8654-3FBABC642930}"/>
    <cellStyle name="Total 2 19 11" xfId="39712" xr:uid="{FA06F528-EDC3-4511-BEED-3FBFF4480F59}"/>
    <cellStyle name="Total 2 19 12" xfId="42359" xr:uid="{06F1EFFE-450E-458A-B947-90C612ECE5FF}"/>
    <cellStyle name="Total 2 19 2" xfId="16517" xr:uid="{689FE6BE-B26C-4C1D-A177-ABEAB3724907}"/>
    <cellStyle name="Total 2 19 3" xfId="19257" xr:uid="{25B4983C-7432-4993-B500-7EE38D301677}"/>
    <cellStyle name="Total 2 19 4" xfId="21931" xr:uid="{45746B7B-F7F5-4208-9DC2-30073F4A2112}"/>
    <cellStyle name="Total 2 19 5" xfId="24754" xr:uid="{C7F22A83-D9D8-4155-A933-CDCD0439286E}"/>
    <cellStyle name="Total 2 19 6" xfId="27322" xr:uid="{3F39FA1C-88EE-457E-8CC0-372872C043AC}"/>
    <cellStyle name="Total 2 19 7" xfId="29869" xr:uid="{E90ED1E1-3F0D-414C-932E-D7B4B71AEB0C}"/>
    <cellStyle name="Total 2 19 8" xfId="32383" xr:uid="{CF0AA184-E740-448B-B40E-D1ACF9B7481F}"/>
    <cellStyle name="Total 2 19 9" xfId="34783" xr:uid="{51706521-35EC-4F8A-8247-B4E8660F2F80}"/>
    <cellStyle name="Total 2 2" xfId="69" xr:uid="{00000000-0005-0000-0000-0000FC250000}"/>
    <cellStyle name="Total 2 2 10" xfId="13376" xr:uid="{F5D2CC15-5CA2-404C-9C74-7C5CFA331E02}"/>
    <cellStyle name="Total 2 2 10 10" xfId="37099" xr:uid="{EF7149C2-589E-484D-8CDD-24E0B3ABB49D}"/>
    <cellStyle name="Total 2 2 10 11" xfId="39592" xr:uid="{B4E37C17-02D2-464E-A2EF-69064A22AE5A}"/>
    <cellStyle name="Total 2 2 10 12" xfId="42239" xr:uid="{BEB6C592-D434-4D33-9A14-9A62ED726A85}"/>
    <cellStyle name="Total 2 2 10 2" xfId="16397" xr:uid="{652A3EDF-C096-407F-A5C7-2C4C2076FB0F}"/>
    <cellStyle name="Total 2 2 10 3" xfId="19137" xr:uid="{ECD85C8D-7B61-4879-BB0B-AAF0AC896CD0}"/>
    <cellStyle name="Total 2 2 10 4" xfId="21811" xr:uid="{56D39282-293D-4889-9DD2-F4CF3BC4D807}"/>
    <cellStyle name="Total 2 2 10 5" xfId="24634" xr:uid="{B26DA55E-9E07-4F08-BCA5-4DD2948F5086}"/>
    <cellStyle name="Total 2 2 10 6" xfId="27202" xr:uid="{81BAE696-49DB-41DE-AD51-151150A166E4}"/>
    <cellStyle name="Total 2 2 10 7" xfId="29749" xr:uid="{9654BF0B-902F-450F-A300-547DFCF2419E}"/>
    <cellStyle name="Total 2 2 10 8" xfId="32263" xr:uid="{06E18548-9D0E-4FC8-B327-C89FC6A55B8F}"/>
    <cellStyle name="Total 2 2 10 9" xfId="34663" xr:uid="{A7548764-FA09-40EC-96EB-7A7F3828E96A}"/>
    <cellStyle name="Total 2 2 11" xfId="13490" xr:uid="{9CD9A2CF-8091-47A4-B670-F1431342119D}"/>
    <cellStyle name="Total 2 2 11 10" xfId="37213" xr:uid="{D36122C3-8457-40EA-B84A-4983B18BAAB8}"/>
    <cellStyle name="Total 2 2 11 11" xfId="39706" xr:uid="{D22B2DE1-0330-4910-BFD5-F4C2CA0F0506}"/>
    <cellStyle name="Total 2 2 11 12" xfId="42353" xr:uid="{F95ECF5E-1868-45DE-9C9F-04DBC19C1B03}"/>
    <cellStyle name="Total 2 2 11 2" xfId="16511" xr:uid="{E8BE0492-B355-432C-A8F8-EF65B90EA414}"/>
    <cellStyle name="Total 2 2 11 3" xfId="19251" xr:uid="{6F146F48-F916-4CFD-996B-A9C1B41AAE6F}"/>
    <cellStyle name="Total 2 2 11 4" xfId="21925" xr:uid="{D2AA3132-6399-4DD9-97B0-BBB38EE431F0}"/>
    <cellStyle name="Total 2 2 11 5" xfId="24748" xr:uid="{BF393FCF-7F81-44D8-8193-731A8A325E5E}"/>
    <cellStyle name="Total 2 2 11 6" xfId="27316" xr:uid="{C4900B3C-14A9-4C54-8904-027E2AF561D5}"/>
    <cellStyle name="Total 2 2 11 7" xfId="29863" xr:uid="{2CF2B089-5C71-4FA4-AEC9-989B71FB5DF7}"/>
    <cellStyle name="Total 2 2 11 8" xfId="32377" xr:uid="{002996BF-260D-46A3-9A86-484B96166C23}"/>
    <cellStyle name="Total 2 2 11 9" xfId="34777" xr:uid="{D1331435-2217-4CEC-BC5E-8999D71A0864}"/>
    <cellStyle name="Total 2 2 12" xfId="13561" xr:uid="{D8FA172F-9F94-48D6-8714-3862D8FD5DF3}"/>
    <cellStyle name="Total 2 2 12 10" xfId="37284" xr:uid="{79E97EE2-5662-458C-B35F-3DE4B87A5B04}"/>
    <cellStyle name="Total 2 2 12 11" xfId="39777" xr:uid="{205B304B-5100-4555-8128-D48E7AF4DF62}"/>
    <cellStyle name="Total 2 2 12 12" xfId="42424" xr:uid="{AAE0E766-C965-4AC3-ABC3-334230A6B31A}"/>
    <cellStyle name="Total 2 2 12 2" xfId="16582" xr:uid="{0273FEB4-116B-4462-BD0C-6DFAF5916A98}"/>
    <cellStyle name="Total 2 2 12 3" xfId="19322" xr:uid="{72B6A992-8398-4F69-AB29-145F159FAC4E}"/>
    <cellStyle name="Total 2 2 12 4" xfId="21996" xr:uid="{B9459FBB-F111-4189-8BBD-63A2A1434A80}"/>
    <cellStyle name="Total 2 2 12 5" xfId="24819" xr:uid="{53A3392F-D7CF-4C46-B3D0-6515F9D2B5E1}"/>
    <cellStyle name="Total 2 2 12 6" xfId="27387" xr:uid="{E5F5F9AC-C95E-4F81-B86C-2062981FB8DA}"/>
    <cellStyle name="Total 2 2 12 7" xfId="29934" xr:uid="{D4E4219F-996A-4681-8E96-D8B55DFABA3F}"/>
    <cellStyle name="Total 2 2 12 8" xfId="32448" xr:uid="{A0B69CF5-9F7F-4D13-A686-FF8B1AA27CF7}"/>
    <cellStyle name="Total 2 2 12 9" xfId="34848" xr:uid="{B4D9A3A2-EB4E-4226-827E-13E3F98BF7C7}"/>
    <cellStyle name="Total 2 2 13" xfId="13612" xr:uid="{A2D767E2-5E5E-4D1C-924C-B3B644A5AB75}"/>
    <cellStyle name="Total 2 2 13 10" xfId="37335" xr:uid="{BE6F8010-CFB9-4875-A7B3-0673E76A1B9C}"/>
    <cellStyle name="Total 2 2 13 11" xfId="39828" xr:uid="{F0F34BDD-6EC3-4432-8248-5F97303E6D47}"/>
    <cellStyle name="Total 2 2 13 12" xfId="42475" xr:uid="{BE088402-3766-414D-9CF3-ABD27D02F9B9}"/>
    <cellStyle name="Total 2 2 13 2" xfId="16633" xr:uid="{A54A595B-9B4B-4F54-B09B-9FA201666A2C}"/>
    <cellStyle name="Total 2 2 13 3" xfId="19373" xr:uid="{BE805B54-10C6-4D59-8CAA-AD947BA95E20}"/>
    <cellStyle name="Total 2 2 13 4" xfId="22047" xr:uid="{318920BC-2F45-4B96-AC4B-886E60B142DE}"/>
    <cellStyle name="Total 2 2 13 5" xfId="24870" xr:uid="{3B2AB567-BC65-48C2-8315-12D11DE00DE5}"/>
    <cellStyle name="Total 2 2 13 6" xfId="27438" xr:uid="{06A8E91D-C4F4-4079-9500-E81821EFE334}"/>
    <cellStyle name="Total 2 2 13 7" xfId="29985" xr:uid="{5C376780-4908-4FFC-A5D3-E511A3DD2500}"/>
    <cellStyle name="Total 2 2 13 8" xfId="32499" xr:uid="{AB1300D4-3BE8-4755-80D0-2BED6DF0387F}"/>
    <cellStyle name="Total 2 2 13 9" xfId="34899" xr:uid="{81398574-4C63-45D3-881C-4CADFF0B7A51}"/>
    <cellStyle name="Total 2 2 14" xfId="13753" xr:uid="{2B5D0180-4AC6-4ECD-9B53-CC3C07D74A57}"/>
    <cellStyle name="Total 2 2 14 10" xfId="37476" xr:uid="{336B6F13-7F23-4618-B3B3-2DFA1565332A}"/>
    <cellStyle name="Total 2 2 14 11" xfId="39969" xr:uid="{26090721-36D3-4951-A690-C9CC9F4CC680}"/>
    <cellStyle name="Total 2 2 14 12" xfId="42616" xr:uid="{EE297731-3548-473B-AC00-8940E77E8EC0}"/>
    <cellStyle name="Total 2 2 14 2" xfId="16774" xr:uid="{E9E8DAF5-D16E-4CD2-98F1-33F9DC2F17C5}"/>
    <cellStyle name="Total 2 2 14 3" xfId="19514" xr:uid="{7DF38F95-3CC7-4EE2-A564-9AD355FF859A}"/>
    <cellStyle name="Total 2 2 14 4" xfId="22188" xr:uid="{1EFE95D5-6E9D-4644-966F-CC40BACD254A}"/>
    <cellStyle name="Total 2 2 14 5" xfId="25011" xr:uid="{4D3D246D-62C8-44FF-A18A-564628975788}"/>
    <cellStyle name="Total 2 2 14 6" xfId="27579" xr:uid="{717ED435-10C7-4804-8738-EAE134497C04}"/>
    <cellStyle name="Total 2 2 14 7" xfId="30126" xr:uid="{9A2517D4-130E-4C70-A23E-2EC82511549C}"/>
    <cellStyle name="Total 2 2 14 8" xfId="32640" xr:uid="{38DAFDB0-82C9-46C0-9652-596CB51362D5}"/>
    <cellStyle name="Total 2 2 14 9" xfId="35040" xr:uid="{77B5CB8B-6BD9-450C-B241-4042B64FBC49}"/>
    <cellStyle name="Total 2 2 15" xfId="13777" xr:uid="{CFDFBE4B-065C-408C-9651-EA3949CE575C}"/>
    <cellStyle name="Total 2 2 15 10" xfId="37500" xr:uid="{961A0DAF-68F8-4241-8D6B-D57589515DC6}"/>
    <cellStyle name="Total 2 2 15 11" xfId="39993" xr:uid="{B49C0EDB-15D7-4A71-AA25-303D058DA65F}"/>
    <cellStyle name="Total 2 2 15 12" xfId="42640" xr:uid="{04943E56-B1D9-4B38-A2E5-682A98EAB5F9}"/>
    <cellStyle name="Total 2 2 15 2" xfId="16798" xr:uid="{B401E6B9-AE39-4A72-8752-1C724C485440}"/>
    <cellStyle name="Total 2 2 15 3" xfId="19538" xr:uid="{56AA228C-FF77-4888-9CA9-B5D6BEC2D131}"/>
    <cellStyle name="Total 2 2 15 4" xfId="22212" xr:uid="{6335DBC1-0099-45EF-95DD-8F2C9B6E7CD8}"/>
    <cellStyle name="Total 2 2 15 5" xfId="25035" xr:uid="{8BC085B0-9856-4E51-BB49-520A0C78B483}"/>
    <cellStyle name="Total 2 2 15 6" xfId="27603" xr:uid="{2D8F2821-2255-40F7-8838-BC06C2C191D0}"/>
    <cellStyle name="Total 2 2 15 7" xfId="30150" xr:uid="{5EAEE8EC-68AB-4F86-91A9-7A2626DDE6D1}"/>
    <cellStyle name="Total 2 2 15 8" xfId="32664" xr:uid="{C401302A-3A21-4BD3-BFFE-68586EF89CCB}"/>
    <cellStyle name="Total 2 2 15 9" xfId="35064" xr:uid="{4717E028-F5CF-4751-84E2-7967AE9EA9D7}"/>
    <cellStyle name="Total 2 2 16" xfId="13833" xr:uid="{046E9607-3A05-4662-A43C-86CD271DCF8F}"/>
    <cellStyle name="Total 2 2 16 10" xfId="37556" xr:uid="{E423C3C0-4C14-475D-9EA3-71F40DA52E3B}"/>
    <cellStyle name="Total 2 2 16 11" xfId="40049" xr:uid="{1BCD3799-01A5-4D87-ADAA-8EEF9C346D58}"/>
    <cellStyle name="Total 2 2 16 12" xfId="42696" xr:uid="{241104B4-ED4E-4E4E-BF56-455D24FA4C89}"/>
    <cellStyle name="Total 2 2 16 2" xfId="16854" xr:uid="{6E297AE4-984C-4975-8F2D-B5DCC3C1B78F}"/>
    <cellStyle name="Total 2 2 16 3" xfId="19594" xr:uid="{806F4D33-C374-4905-B28E-1BA45B75CED2}"/>
    <cellStyle name="Total 2 2 16 4" xfId="22268" xr:uid="{EE1F9E0C-B226-4A32-B2E7-4C06EC7D61CC}"/>
    <cellStyle name="Total 2 2 16 5" xfId="25091" xr:uid="{55693828-7364-4228-926A-357C708164FC}"/>
    <cellStyle name="Total 2 2 16 6" xfId="27659" xr:uid="{D69901B5-C8C1-4116-95D7-831EE6545BC4}"/>
    <cellStyle name="Total 2 2 16 7" xfId="30206" xr:uid="{1E64E839-377B-4A52-9E75-8DF2C30E517E}"/>
    <cellStyle name="Total 2 2 16 8" xfId="32720" xr:uid="{E0535F80-0A9B-455A-9746-F55BBCF6742A}"/>
    <cellStyle name="Total 2 2 16 9" xfId="35120" xr:uid="{ADCEFD87-BB52-4CFE-AD65-EA0595FE71B9}"/>
    <cellStyle name="Total 2 2 17" xfId="13867" xr:uid="{ABC7DE70-A250-4896-99B6-7293754160A9}"/>
    <cellStyle name="Total 2 2 17 10" xfId="37590" xr:uid="{0786D5A0-AD5A-4532-9EC1-C948B7613BB5}"/>
    <cellStyle name="Total 2 2 17 11" xfId="40083" xr:uid="{3A7A71FB-4BAB-4B56-BCA3-FF4790D4DF5A}"/>
    <cellStyle name="Total 2 2 17 12" xfId="42730" xr:uid="{F1575A59-CBB9-4EFB-B098-6C40B2327A61}"/>
    <cellStyle name="Total 2 2 17 2" xfId="16888" xr:uid="{3C5523C6-C6A1-4743-87A6-82518EB24D7F}"/>
    <cellStyle name="Total 2 2 17 3" xfId="19628" xr:uid="{89FEB8F0-8CF0-472E-97D2-B620CD5AC506}"/>
    <cellStyle name="Total 2 2 17 4" xfId="22302" xr:uid="{7AB3F413-EE22-46CB-A7CF-9271AD4613F5}"/>
    <cellStyle name="Total 2 2 17 5" xfId="25125" xr:uid="{922ED537-8B7E-4405-90F0-4573C4060E35}"/>
    <cellStyle name="Total 2 2 17 6" xfId="27693" xr:uid="{A2A0273C-EC4E-4E67-B22B-7274EDE35264}"/>
    <cellStyle name="Total 2 2 17 7" xfId="30240" xr:uid="{62ABA217-3B75-4BD9-9C23-1AE9AED1454F}"/>
    <cellStyle name="Total 2 2 17 8" xfId="32754" xr:uid="{B23F8C16-C30D-4D20-94FD-693F2674FD29}"/>
    <cellStyle name="Total 2 2 17 9" xfId="35154" xr:uid="{85F42FB2-910B-4B4E-82D1-03C3FF2444C2}"/>
    <cellStyle name="Total 2 2 18" xfId="13959" xr:uid="{98AD97DA-46F0-4521-8D6E-B3C3CA897D18}"/>
    <cellStyle name="Total 2 2 18 10" xfId="37682" xr:uid="{1E453AA8-A2DF-4FF9-BA7F-FD636841CC04}"/>
    <cellStyle name="Total 2 2 18 11" xfId="40175" xr:uid="{D44F2CF5-91D3-4CCC-B680-D84269DE6BB0}"/>
    <cellStyle name="Total 2 2 18 12" xfId="42822" xr:uid="{1557CE1C-A584-4586-A97A-1D048FD43591}"/>
    <cellStyle name="Total 2 2 18 2" xfId="16980" xr:uid="{53D0C750-EFED-434A-BF07-33BB4035F250}"/>
    <cellStyle name="Total 2 2 18 3" xfId="19720" xr:uid="{E940D613-D464-4D48-8052-5D22DE47E884}"/>
    <cellStyle name="Total 2 2 18 4" xfId="22394" xr:uid="{E54553BA-86B8-41F4-A56E-CF708B0CF472}"/>
    <cellStyle name="Total 2 2 18 5" xfId="25217" xr:uid="{3EF94CB1-2C57-4298-BB28-112DEF8045B5}"/>
    <cellStyle name="Total 2 2 18 6" xfId="27785" xr:uid="{3EF2902D-2286-4BAD-92F8-A06A2B07C1EE}"/>
    <cellStyle name="Total 2 2 18 7" xfId="30332" xr:uid="{DCA01F78-FBFA-4275-B167-1DAA91BE82E5}"/>
    <cellStyle name="Total 2 2 18 8" xfId="32846" xr:uid="{E1EC906E-4962-41F4-988B-94721B7CAD9A}"/>
    <cellStyle name="Total 2 2 18 9" xfId="35246" xr:uid="{F07A26F2-2B41-451D-896B-6313BEBB4DA5}"/>
    <cellStyle name="Total 2 2 19" xfId="13985" xr:uid="{6B9400FD-D564-478A-A26F-3961B8E58D1C}"/>
    <cellStyle name="Total 2 2 19 10" xfId="37708" xr:uid="{6B666077-B20C-4728-B5A2-F1F0C017D841}"/>
    <cellStyle name="Total 2 2 19 11" xfId="40201" xr:uid="{C66F66A9-91EE-41CF-B27C-90F65E121223}"/>
    <cellStyle name="Total 2 2 19 12" xfId="42848" xr:uid="{E55192E4-09E3-4F7E-BC69-D82FECBB1145}"/>
    <cellStyle name="Total 2 2 19 2" xfId="17006" xr:uid="{BA15672A-E1C3-4B44-9768-4B03D5CEF125}"/>
    <cellStyle name="Total 2 2 19 3" xfId="19746" xr:uid="{312F0314-C756-4BFB-A9F9-FA3DC6D2ADDD}"/>
    <cellStyle name="Total 2 2 19 4" xfId="22420" xr:uid="{9744875B-2BA8-4557-B32B-C2EB6317C584}"/>
    <cellStyle name="Total 2 2 19 5" xfId="25243" xr:uid="{38178BBA-C766-440F-9408-278B92C70F1F}"/>
    <cellStyle name="Total 2 2 19 6" xfId="27811" xr:uid="{580D1C67-E673-4612-81EC-FF1991E69AA9}"/>
    <cellStyle name="Total 2 2 19 7" xfId="30358" xr:uid="{512B60E5-D1A7-45D8-B4BA-B91AFED8BDCB}"/>
    <cellStyle name="Total 2 2 19 8" xfId="32872" xr:uid="{42EABCBE-6A45-4239-82A4-3A41DBF954D4}"/>
    <cellStyle name="Total 2 2 19 9" xfId="35272" xr:uid="{420FA9DD-27A7-433C-839E-1588539F3A99}"/>
    <cellStyle name="Total 2 2 2" xfId="89" xr:uid="{00000000-0005-0000-0000-0000FD250000}"/>
    <cellStyle name="Total 2 2 2 10" xfId="13438" xr:uid="{C0FFDF59-5326-4605-BB94-572128AC3972}"/>
    <cellStyle name="Total 2 2 2 10 10" xfId="37161" xr:uid="{87F4CD1B-3E8C-409D-9141-741C39003982}"/>
    <cellStyle name="Total 2 2 2 10 11" xfId="39654" xr:uid="{90EC8EEA-F1B2-42AA-AE32-37350EEF5296}"/>
    <cellStyle name="Total 2 2 2 10 12" xfId="42301" xr:uid="{EDE6FE00-8501-4078-8C78-B64AF882A6C1}"/>
    <cellStyle name="Total 2 2 2 10 2" xfId="16459" xr:uid="{CDCCB047-3587-4A6C-A565-BC7A105137FD}"/>
    <cellStyle name="Total 2 2 2 10 3" xfId="19199" xr:uid="{FCF64D73-9749-41E1-978D-7B7DA95EBA2E}"/>
    <cellStyle name="Total 2 2 2 10 4" xfId="21873" xr:uid="{5849F02D-6A9A-4AB3-A4A4-4A785022CADB}"/>
    <cellStyle name="Total 2 2 2 10 5" xfId="24696" xr:uid="{2DF24DD3-836C-4E7C-A19B-FC6BBA411BDF}"/>
    <cellStyle name="Total 2 2 2 10 6" xfId="27264" xr:uid="{04B6F6CB-A2EC-430E-B7B2-D144E8DED876}"/>
    <cellStyle name="Total 2 2 2 10 7" xfId="29811" xr:uid="{3C6736EA-54A3-4EE5-8828-BD852B459C75}"/>
    <cellStyle name="Total 2 2 2 10 8" xfId="32325" xr:uid="{7B32750D-37F1-430C-9433-C011B4E74DCF}"/>
    <cellStyle name="Total 2 2 2 10 9" xfId="34725" xr:uid="{5E1D607E-F1A8-4EA9-BF85-691D683D44CD}"/>
    <cellStyle name="Total 2 2 2 11" xfId="13549" xr:uid="{FC3F2E9D-67FB-4605-AD19-6636CEEC807B}"/>
    <cellStyle name="Total 2 2 2 11 10" xfId="37272" xr:uid="{AFA2077D-475E-45A1-8251-BFDA9336A395}"/>
    <cellStyle name="Total 2 2 2 11 11" xfId="39765" xr:uid="{8B666F91-8E85-43F1-86DF-477F664BDF2E}"/>
    <cellStyle name="Total 2 2 2 11 12" xfId="42412" xr:uid="{60CF2B3F-B2ED-4DD3-85A8-1290EBD2701E}"/>
    <cellStyle name="Total 2 2 2 11 2" xfId="16570" xr:uid="{9DAD3249-E215-4EAB-BDAD-24B898D7C96D}"/>
    <cellStyle name="Total 2 2 2 11 3" xfId="19310" xr:uid="{C71A635B-000C-429D-9EC9-831B2AF97349}"/>
    <cellStyle name="Total 2 2 2 11 4" xfId="21984" xr:uid="{8848FD39-23F6-4F1B-A6A9-3170C8B2D107}"/>
    <cellStyle name="Total 2 2 2 11 5" xfId="24807" xr:uid="{ECC73673-0061-4981-B690-C10ED6B6B3E7}"/>
    <cellStyle name="Total 2 2 2 11 6" xfId="27375" xr:uid="{684BBD0F-B586-4391-97AB-9E5F2F0BA24C}"/>
    <cellStyle name="Total 2 2 2 11 7" xfId="29922" xr:uid="{D8FF82C4-F82F-46C0-BF0E-72E3FA121968}"/>
    <cellStyle name="Total 2 2 2 11 8" xfId="32436" xr:uid="{60DFF1B4-E461-4B93-BC66-3558395372F9}"/>
    <cellStyle name="Total 2 2 2 11 9" xfId="34836" xr:uid="{12B61647-6474-4BFD-8E69-3A714A848183}"/>
    <cellStyle name="Total 2 2 2 12" xfId="13600" xr:uid="{6300B3BD-8791-437F-A673-133BD54F6E8B}"/>
    <cellStyle name="Total 2 2 2 12 10" xfId="37323" xr:uid="{0FEEDFC2-A4DD-4A35-AD1A-B95BAD4C5AFC}"/>
    <cellStyle name="Total 2 2 2 12 11" xfId="39816" xr:uid="{91A78ED8-4A00-448F-BABE-9A3AF55FFA22}"/>
    <cellStyle name="Total 2 2 2 12 12" xfId="42463" xr:uid="{5509486E-DACA-46C1-B1C8-4EEBC9F1AF5D}"/>
    <cellStyle name="Total 2 2 2 12 2" xfId="16621" xr:uid="{DC26DFD2-AABF-46D9-8CB4-D91819C7EAF2}"/>
    <cellStyle name="Total 2 2 2 12 3" xfId="19361" xr:uid="{300890A6-3DCE-42DE-A764-C94F8ABF9DD9}"/>
    <cellStyle name="Total 2 2 2 12 4" xfId="22035" xr:uid="{35727E08-FF40-4AC2-89FE-ACA0C92F675A}"/>
    <cellStyle name="Total 2 2 2 12 5" xfId="24858" xr:uid="{40F17CCB-5C27-4E5B-A2FF-5B88D9F1D8E1}"/>
    <cellStyle name="Total 2 2 2 12 6" xfId="27426" xr:uid="{B225E519-D6EA-4924-A273-80DB60A455C8}"/>
    <cellStyle name="Total 2 2 2 12 7" xfId="29973" xr:uid="{8BF21EB8-ADF6-44C1-862C-AB35B0DBE39D}"/>
    <cellStyle name="Total 2 2 2 12 8" xfId="32487" xr:uid="{4EE7BAED-0D72-4E09-AF44-EFDEFEE1D90D}"/>
    <cellStyle name="Total 2 2 2 12 9" xfId="34887" xr:uid="{319B7972-6C86-48B9-BA18-A3316F0ECE16}"/>
    <cellStyle name="Total 2 2 2 13" xfId="13692" xr:uid="{4D7EA91D-9FF4-4F23-9964-4DA87794F928}"/>
    <cellStyle name="Total 2 2 2 13 10" xfId="37415" xr:uid="{D7865E19-C7D8-49A6-90BF-C4BBD82CDA18}"/>
    <cellStyle name="Total 2 2 2 13 11" xfId="39908" xr:uid="{3FED3F9F-6478-4D22-AFAE-7160E7978FE9}"/>
    <cellStyle name="Total 2 2 2 13 12" xfId="42555" xr:uid="{A93BC42B-603C-4B72-B9DF-A8F6A931BC9D}"/>
    <cellStyle name="Total 2 2 2 13 2" xfId="16713" xr:uid="{4496E746-3B84-4D8F-B6D0-9B2634D8109C}"/>
    <cellStyle name="Total 2 2 2 13 3" xfId="19453" xr:uid="{A6DDCF1D-67F0-4773-9119-27C68C8FA666}"/>
    <cellStyle name="Total 2 2 2 13 4" xfId="22127" xr:uid="{78ECB7A1-FDFB-41BB-96F9-5D516D113B4D}"/>
    <cellStyle name="Total 2 2 2 13 5" xfId="24950" xr:uid="{E8778807-A825-4B6F-94E6-AA0C8FF4C32D}"/>
    <cellStyle name="Total 2 2 2 13 6" xfId="27518" xr:uid="{21409CD0-4582-465B-9118-91BCAA8A2F6E}"/>
    <cellStyle name="Total 2 2 2 13 7" xfId="30065" xr:uid="{8E5EDD5F-BA20-4B14-95B9-1995BD7443B4}"/>
    <cellStyle name="Total 2 2 2 13 8" xfId="32579" xr:uid="{AFF4E779-A090-469C-9DB6-50F7E35159E4}"/>
    <cellStyle name="Total 2 2 2 13 9" xfId="34979" xr:uid="{931052CB-21C0-4B94-A534-0BFB9626C312}"/>
    <cellStyle name="Total 2 2 2 14" xfId="13765" xr:uid="{2D4D6AF7-2713-494E-B1B7-59BD20FF5C10}"/>
    <cellStyle name="Total 2 2 2 14 10" xfId="37488" xr:uid="{B114D531-1DC5-4282-930C-8962CF1033E9}"/>
    <cellStyle name="Total 2 2 2 14 11" xfId="39981" xr:uid="{E590DDB0-0CA5-4740-823D-389B7FB0F1CA}"/>
    <cellStyle name="Total 2 2 2 14 12" xfId="42628" xr:uid="{782BE664-B873-40AB-8AA3-1C2A1F164CC8}"/>
    <cellStyle name="Total 2 2 2 14 2" xfId="16786" xr:uid="{F50F5347-E1CA-4DB5-9699-BDB2075E0B88}"/>
    <cellStyle name="Total 2 2 2 14 3" xfId="19526" xr:uid="{07DAB29A-E485-4440-A5F8-395FE60BE57E}"/>
    <cellStyle name="Total 2 2 2 14 4" xfId="22200" xr:uid="{B1B5BA0C-22F4-4ED1-9A9A-CB7B4A947A35}"/>
    <cellStyle name="Total 2 2 2 14 5" xfId="25023" xr:uid="{A607935C-5958-4FD2-8067-D29A946D5003}"/>
    <cellStyle name="Total 2 2 2 14 6" xfId="27591" xr:uid="{6621DA35-AF2B-492A-9411-208AFE1823C0}"/>
    <cellStyle name="Total 2 2 2 14 7" xfId="30138" xr:uid="{7A792EA9-739E-4958-9C64-EF4551294803}"/>
    <cellStyle name="Total 2 2 2 14 8" xfId="32652" xr:uid="{D02C7757-4718-4210-BE86-A220CBC1C71F}"/>
    <cellStyle name="Total 2 2 2 14 9" xfId="35052" xr:uid="{C781BF42-3708-4FC6-B1CC-2D664849ED93}"/>
    <cellStyle name="Total 2 2 2 15" xfId="13819" xr:uid="{783FD191-8284-408F-879D-DD49EA35EA6E}"/>
    <cellStyle name="Total 2 2 2 15 10" xfId="37542" xr:uid="{87AAB916-1730-43FE-BCC8-D34AE791493D}"/>
    <cellStyle name="Total 2 2 2 15 11" xfId="40035" xr:uid="{B788A257-E845-45D1-92C5-71034AC3A713}"/>
    <cellStyle name="Total 2 2 2 15 12" xfId="42682" xr:uid="{361D7307-DD8C-4BEA-BD89-86F0C3F22291}"/>
    <cellStyle name="Total 2 2 2 15 2" xfId="16840" xr:uid="{DD1282B5-6C72-4E64-8D71-DCD2BC6B9D3A}"/>
    <cellStyle name="Total 2 2 2 15 3" xfId="19580" xr:uid="{7EE376E2-CF77-4998-9543-B85A61D9E55E}"/>
    <cellStyle name="Total 2 2 2 15 4" xfId="22254" xr:uid="{6C1EA557-7DD0-466B-80B1-C9D62DD687AC}"/>
    <cellStyle name="Total 2 2 2 15 5" xfId="25077" xr:uid="{FC4DC0B1-47B2-4EDA-8401-BF48AFE2A609}"/>
    <cellStyle name="Total 2 2 2 15 6" xfId="27645" xr:uid="{8947CAF5-71F0-48B6-AD7C-5B6CC861A911}"/>
    <cellStyle name="Total 2 2 2 15 7" xfId="30192" xr:uid="{93E61A5E-52C2-4817-982D-D865A49C4D3A}"/>
    <cellStyle name="Total 2 2 2 15 8" xfId="32706" xr:uid="{1966ADB7-BE87-4507-9C4E-B0B9D7B4F1B2}"/>
    <cellStyle name="Total 2 2 2 15 9" xfId="35106" xr:uid="{31B9FEAC-30C8-4E6D-8418-38DFFC500BBE}"/>
    <cellStyle name="Total 2 2 2 16" xfId="13855" xr:uid="{4B01E957-486E-4558-A2FD-529A51B903DA}"/>
    <cellStyle name="Total 2 2 2 16 10" xfId="37578" xr:uid="{1A3CB95E-EFF8-4EE4-A8B8-5A5CD0F70859}"/>
    <cellStyle name="Total 2 2 2 16 11" xfId="40071" xr:uid="{1AC53CD4-0098-493F-804A-48C3FF68A96C}"/>
    <cellStyle name="Total 2 2 2 16 12" xfId="42718" xr:uid="{B2F93315-E289-4365-A065-AB53050C136F}"/>
    <cellStyle name="Total 2 2 2 16 2" xfId="16876" xr:uid="{53029E01-ABFF-4DC3-BBAD-E9E462C5F516}"/>
    <cellStyle name="Total 2 2 2 16 3" xfId="19616" xr:uid="{1DF17399-D63C-4BD4-A985-19249D9109E3}"/>
    <cellStyle name="Total 2 2 2 16 4" xfId="22290" xr:uid="{9B396918-1E6F-4664-98EC-375F9839C2B3}"/>
    <cellStyle name="Total 2 2 2 16 5" xfId="25113" xr:uid="{9EE737D4-580F-44AF-98D8-0163A5852265}"/>
    <cellStyle name="Total 2 2 2 16 6" xfId="27681" xr:uid="{72DA72D6-6651-48B5-9405-8733389E6E66}"/>
    <cellStyle name="Total 2 2 2 16 7" xfId="30228" xr:uid="{122AE135-1DAF-4782-9DA3-2C18057BD6A2}"/>
    <cellStyle name="Total 2 2 2 16 8" xfId="32742" xr:uid="{818A1DFC-600A-4F75-8AA4-56C20AD3D625}"/>
    <cellStyle name="Total 2 2 2 16 9" xfId="35142" xr:uid="{36FE1074-B0BE-4B16-B694-388A2CD56EC8}"/>
    <cellStyle name="Total 2 2 2 17" xfId="13927" xr:uid="{E760088A-DEFD-46F1-8A89-8C8CDBA1C7E6}"/>
    <cellStyle name="Total 2 2 2 17 10" xfId="37650" xr:uid="{C74F650D-1D9B-4759-9D4D-E1D8D500EC52}"/>
    <cellStyle name="Total 2 2 2 17 11" xfId="40143" xr:uid="{23479C18-5EBB-4F39-BA13-B5D86FFF9D11}"/>
    <cellStyle name="Total 2 2 2 17 12" xfId="42790" xr:uid="{A4AFB822-E540-4156-8A70-07C309A66B1D}"/>
    <cellStyle name="Total 2 2 2 17 2" xfId="16948" xr:uid="{641B7CAA-151B-4DDB-A7D5-14EA03F30356}"/>
    <cellStyle name="Total 2 2 2 17 3" xfId="19688" xr:uid="{A13B914C-470F-48F7-887D-FA9FE2D1705D}"/>
    <cellStyle name="Total 2 2 2 17 4" xfId="22362" xr:uid="{2A0A6C90-FD9B-4659-8E1F-6443EB213EF1}"/>
    <cellStyle name="Total 2 2 2 17 5" xfId="25185" xr:uid="{77145001-F904-43F9-A48F-5675723DCAA7}"/>
    <cellStyle name="Total 2 2 2 17 6" xfId="27753" xr:uid="{47722668-09C3-47B7-BBF7-AEE263754B16}"/>
    <cellStyle name="Total 2 2 2 17 7" xfId="30300" xr:uid="{DB067A06-8049-4DA9-A539-6AAB8BBE2F0C}"/>
    <cellStyle name="Total 2 2 2 17 8" xfId="32814" xr:uid="{0EE7A756-1A8E-4DA5-873E-FCEC2D4F1096}"/>
    <cellStyle name="Total 2 2 2 17 9" xfId="35214" xr:uid="{7C0D1494-0679-4C3D-B740-571C811F07EE}"/>
    <cellStyle name="Total 2 2 2 18" xfId="13973" xr:uid="{DB571A4E-A39D-44E8-AF8E-D062C501D687}"/>
    <cellStyle name="Total 2 2 2 18 10" xfId="37696" xr:uid="{5B3513C2-B23D-43A3-B133-60CB86A3B855}"/>
    <cellStyle name="Total 2 2 2 18 11" xfId="40189" xr:uid="{5EB9C055-2245-4A24-B282-81CEE431B3C4}"/>
    <cellStyle name="Total 2 2 2 18 12" xfId="42836" xr:uid="{5B42C8BA-035F-4259-9EC8-1F7B09AF737C}"/>
    <cellStyle name="Total 2 2 2 18 2" xfId="16994" xr:uid="{DDD01F31-6A4F-46B8-9476-29A713FDF20D}"/>
    <cellStyle name="Total 2 2 2 18 3" xfId="19734" xr:uid="{12E8C52A-C9A8-4031-9A74-95D05414F5C3}"/>
    <cellStyle name="Total 2 2 2 18 4" xfId="22408" xr:uid="{91BA69BA-9504-4640-AD46-3BB5D28E4C5B}"/>
    <cellStyle name="Total 2 2 2 18 5" xfId="25231" xr:uid="{4B3953B4-9EFA-4B2A-910F-F9DA33D9896A}"/>
    <cellStyle name="Total 2 2 2 18 6" xfId="27799" xr:uid="{268CC1EF-21BB-4866-B548-70388A1C999D}"/>
    <cellStyle name="Total 2 2 2 18 7" xfId="30346" xr:uid="{C5814A45-F906-453B-B4B8-46989ED577C5}"/>
    <cellStyle name="Total 2 2 2 18 8" xfId="32860" xr:uid="{524F8079-F752-43AD-A0D2-5A81B20A2AA4}"/>
    <cellStyle name="Total 2 2 2 18 9" xfId="35260" xr:uid="{B4644F51-C519-4BA2-9D9B-1666A060039C}"/>
    <cellStyle name="Total 2 2 2 19" xfId="14074" xr:uid="{EA6A9A1D-10F5-47F5-B520-AAA85A16F3C0}"/>
    <cellStyle name="Total 2 2 2 19 10" xfId="37797" xr:uid="{219D13D5-63E5-4C39-A32E-7511CAD73C91}"/>
    <cellStyle name="Total 2 2 2 19 11" xfId="40290" xr:uid="{65028D31-C870-4947-9B49-B0AC4B4521F6}"/>
    <cellStyle name="Total 2 2 2 19 12" xfId="42937" xr:uid="{A3B15ED1-FD25-4B51-A033-56759FD37A8E}"/>
    <cellStyle name="Total 2 2 2 19 2" xfId="17095" xr:uid="{7845745B-04EF-4757-A8DE-D24E2F03D1C9}"/>
    <cellStyle name="Total 2 2 2 19 3" xfId="19835" xr:uid="{50C593F3-24D6-4BBE-8D31-83A3F336B04C}"/>
    <cellStyle name="Total 2 2 2 19 4" xfId="22509" xr:uid="{84A48CC1-4270-4BEC-ABF9-BD360F1B0C85}"/>
    <cellStyle name="Total 2 2 2 19 5" xfId="25332" xr:uid="{E4CCF5FA-DFF5-438A-9249-5E973266832B}"/>
    <cellStyle name="Total 2 2 2 19 6" xfId="27900" xr:uid="{3A4FA4F8-02B5-4969-9F2C-053259D36B4A}"/>
    <cellStyle name="Total 2 2 2 19 7" xfId="30447" xr:uid="{C6C595F7-6710-4F8E-9B80-2C46526590B5}"/>
    <cellStyle name="Total 2 2 2 19 8" xfId="32961" xr:uid="{F9EABE5C-8478-4FBE-9A8E-1C2A24D4D8CA}"/>
    <cellStyle name="Total 2 2 2 19 9" xfId="35361" xr:uid="{230783CB-F075-4D09-8A4A-1F643C178A21}"/>
    <cellStyle name="Total 2 2 2 2" xfId="9771" xr:uid="{00000000-0005-0000-0000-0000FE250000}"/>
    <cellStyle name="Total 2 2 2 2 10" xfId="12025" xr:uid="{54202DB5-AED1-4589-BA03-9EF09622FF0D}"/>
    <cellStyle name="Total 2 2 2 2 10 10" xfId="35957" xr:uid="{970BC6BC-3A3C-49AC-BD48-9340B36D2A2A}"/>
    <cellStyle name="Total 2 2 2 2 10 11" xfId="38399" xr:uid="{5512A359-DBCE-4784-BFBF-BDD6E4BD74AB}"/>
    <cellStyle name="Total 2 2 2 2 10 12" xfId="40995" xr:uid="{A9C3CCDA-FBB3-4A45-B18E-ADAB8730C072}"/>
    <cellStyle name="Total 2 2 2 2 10 2" xfId="15078" xr:uid="{01C55FB8-D8B5-4E56-9303-9D89A90D3C2C}"/>
    <cellStyle name="Total 2 2 2 2 10 3" xfId="17851" xr:uid="{598891FE-9F7E-4B9C-B500-E820792E4129}"/>
    <cellStyle name="Total 2 2 2 2 10 4" xfId="20474" xr:uid="{E9C9B530-B33D-4608-90C4-8A16C90E7898}"/>
    <cellStyle name="Total 2 2 2 2 10 5" xfId="23334" xr:uid="{D8975A2C-50A7-43B0-B704-6C0F97C4CED0}"/>
    <cellStyle name="Total 2 2 2 2 10 6" xfId="25891" xr:uid="{26DDAA6B-3115-4190-A8C7-80E20082FE1C}"/>
    <cellStyle name="Total 2 2 2 2 10 7" xfId="28492" xr:uid="{DD86C99F-4BCE-4BDD-8B65-F0B4206E2323}"/>
    <cellStyle name="Total 2 2 2 2 10 8" xfId="31167" xr:uid="{B51A1349-6EF5-46BF-9A90-B5365EFA9374}"/>
    <cellStyle name="Total 2 2 2 2 10 9" xfId="33566" xr:uid="{B29A2D67-407B-43B2-AFA9-B9CB42C5EAB5}"/>
    <cellStyle name="Total 2 2 2 2 11" xfId="13344" xr:uid="{2F7790C3-968E-4319-91A2-E81EBDB614AE}"/>
    <cellStyle name="Total 2 2 2 2 11 10" xfId="37067" xr:uid="{1F9320BB-5FA9-4E01-98F9-DA904D42087D}"/>
    <cellStyle name="Total 2 2 2 2 11 11" xfId="39560" xr:uid="{1CCB8FD4-EAE6-4D60-B674-412D520A7D6E}"/>
    <cellStyle name="Total 2 2 2 2 11 12" xfId="42207" xr:uid="{FC82AAA5-3A22-46AE-85EB-911771611961}"/>
    <cellStyle name="Total 2 2 2 2 11 2" xfId="16365" xr:uid="{5AD4721A-985A-46B9-9A13-CF3210BA95A5}"/>
    <cellStyle name="Total 2 2 2 2 11 3" xfId="19105" xr:uid="{3ACD5146-4673-40E2-AC96-F3DB227971A4}"/>
    <cellStyle name="Total 2 2 2 2 11 4" xfId="21779" xr:uid="{EC186AAC-C4B4-47C0-B10B-AC057FBE5B03}"/>
    <cellStyle name="Total 2 2 2 2 11 5" xfId="24602" xr:uid="{85380E80-FA00-41E0-9E67-FF5F15A1A1AB}"/>
    <cellStyle name="Total 2 2 2 2 11 6" xfId="27170" xr:uid="{0E2C4A7C-ABC4-4627-98ED-0DFD4EB6BB1D}"/>
    <cellStyle name="Total 2 2 2 2 11 7" xfId="29717" xr:uid="{1DCF2CC3-7F56-4E3D-9EC5-2C07D9778A2D}"/>
    <cellStyle name="Total 2 2 2 2 11 8" xfId="32231" xr:uid="{45FF74F0-0B7B-4CFB-8FC2-F0E3E7FF27CB}"/>
    <cellStyle name="Total 2 2 2 2 11 9" xfId="34631" xr:uid="{5DA42449-108B-49F0-B586-8BC2C0237F28}"/>
    <cellStyle name="Total 2 2 2 2 12" xfId="13406" xr:uid="{7ABA1974-0370-4478-B06D-59128674A6F7}"/>
    <cellStyle name="Total 2 2 2 2 12 10" xfId="37129" xr:uid="{5CEBDC17-0424-44A4-9364-84C6165D9F41}"/>
    <cellStyle name="Total 2 2 2 2 12 11" xfId="39622" xr:uid="{3BBCE484-6564-4EE6-AF55-9FC6985EE5A3}"/>
    <cellStyle name="Total 2 2 2 2 12 12" xfId="42269" xr:uid="{D8F7AA52-B318-45D0-897B-15986FA756F0}"/>
    <cellStyle name="Total 2 2 2 2 12 2" xfId="16427" xr:uid="{54098EFB-0DFC-4400-9B3B-B421CD89A882}"/>
    <cellStyle name="Total 2 2 2 2 12 3" xfId="19167" xr:uid="{0B2738AB-33C9-41AF-9307-8B42F6C2DFA0}"/>
    <cellStyle name="Total 2 2 2 2 12 4" xfId="21841" xr:uid="{5F5B8947-1CE4-4CF2-8751-79E7B09AD79E}"/>
    <cellStyle name="Total 2 2 2 2 12 5" xfId="24664" xr:uid="{4AFA8E07-BD09-46CD-ADB4-D1551B58A29A}"/>
    <cellStyle name="Total 2 2 2 2 12 6" xfId="27232" xr:uid="{4D77A942-5E89-4AAA-8841-1199BA1DAB33}"/>
    <cellStyle name="Total 2 2 2 2 12 7" xfId="29779" xr:uid="{DBDC368F-1049-43AC-B9B8-1CAE3514AC0B}"/>
    <cellStyle name="Total 2 2 2 2 12 8" xfId="32293" xr:uid="{DF9CE796-CAB5-4047-831D-7A98A375AC4C}"/>
    <cellStyle name="Total 2 2 2 2 12 9" xfId="34693" xr:uid="{EC6839E8-75BA-4237-9F72-7BBB38FFA360}"/>
    <cellStyle name="Total 2 2 2 2 13" xfId="13432" xr:uid="{9B8584B8-42AA-432B-8763-AD141B04CDC9}"/>
    <cellStyle name="Total 2 2 2 2 13 10" xfId="37155" xr:uid="{4AB345A1-952C-47F4-BE3A-CB7FFD01FFBE}"/>
    <cellStyle name="Total 2 2 2 2 13 11" xfId="39648" xr:uid="{F0BC9F3E-B002-446A-81B5-7A026DC167AA}"/>
    <cellStyle name="Total 2 2 2 2 13 12" xfId="42295" xr:uid="{9DEB917F-8B87-4B39-8F3D-D1CA96CC901A}"/>
    <cellStyle name="Total 2 2 2 2 13 2" xfId="16453" xr:uid="{2B2FFE6A-7A5A-4BBD-8B31-71E049F7A94D}"/>
    <cellStyle name="Total 2 2 2 2 13 3" xfId="19193" xr:uid="{193869F4-EB6C-4BB4-A7E1-B117BEE7A4DF}"/>
    <cellStyle name="Total 2 2 2 2 13 4" xfId="21867" xr:uid="{A16F9F4D-A0F5-4C06-8CC1-6D7BBF2DDAC4}"/>
    <cellStyle name="Total 2 2 2 2 13 5" xfId="24690" xr:uid="{04D35CB7-BDA9-4CAE-9792-2B4E63525262}"/>
    <cellStyle name="Total 2 2 2 2 13 6" xfId="27258" xr:uid="{B5D4C8A8-7F2D-46DF-AE27-99E48E82827E}"/>
    <cellStyle name="Total 2 2 2 2 13 7" xfId="29805" xr:uid="{A62EB3B2-9017-4F02-A6F2-2569E4C33A16}"/>
    <cellStyle name="Total 2 2 2 2 13 8" xfId="32319" xr:uid="{DD9A2D91-D0B8-4670-80BE-62D8A34A9291}"/>
    <cellStyle name="Total 2 2 2 2 13 9" xfId="34719" xr:uid="{8B106CED-3FEE-4E8F-8961-DAFF9BAEB212}"/>
    <cellStyle name="Total 2 2 2 2 14" xfId="13487" xr:uid="{FE012721-0C60-4223-B8FE-ECB4EE780B82}"/>
    <cellStyle name="Total 2 2 2 2 14 10" xfId="37210" xr:uid="{456D995E-693C-4452-9446-E0E6F24AC0B7}"/>
    <cellStyle name="Total 2 2 2 2 14 11" xfId="39703" xr:uid="{A69BB1A6-1F1A-43A5-B4E1-2BB621BCD284}"/>
    <cellStyle name="Total 2 2 2 2 14 12" xfId="42350" xr:uid="{43A50ECA-8A7B-4E4A-AC1A-7BF59F6467E3}"/>
    <cellStyle name="Total 2 2 2 2 14 2" xfId="16508" xr:uid="{477279CB-D0CB-4667-B51F-12BEB8A90080}"/>
    <cellStyle name="Total 2 2 2 2 14 3" xfId="19248" xr:uid="{A1D86EAC-2095-4E86-9A4E-6B4A083D16E7}"/>
    <cellStyle name="Total 2 2 2 2 14 4" xfId="21922" xr:uid="{49415250-15A1-4510-921A-6AB8F921C298}"/>
    <cellStyle name="Total 2 2 2 2 14 5" xfId="24745" xr:uid="{8E591134-26C3-49FC-8010-B2C89434EBCE}"/>
    <cellStyle name="Total 2 2 2 2 14 6" xfId="27313" xr:uid="{168EA861-E2FA-4BC3-9292-3474464B1ACC}"/>
    <cellStyle name="Total 2 2 2 2 14 7" xfId="29860" xr:uid="{54DB7907-EAEE-4F05-8301-F974E0832049}"/>
    <cellStyle name="Total 2 2 2 2 14 8" xfId="32374" xr:uid="{5BAE29EA-76E2-440F-B668-A4457C7C2DDB}"/>
    <cellStyle name="Total 2 2 2 2 14 9" xfId="34774" xr:uid="{A89DAC1F-4499-4F3B-B250-D4EC3FAF0818}"/>
    <cellStyle name="Total 2 2 2 2 15" xfId="13546" xr:uid="{126021CF-580A-492B-A3B0-18A7FFA28AFD}"/>
    <cellStyle name="Total 2 2 2 2 15 10" xfId="37269" xr:uid="{D9B47F9C-2D02-4089-B722-2E0ABF9503CD}"/>
    <cellStyle name="Total 2 2 2 2 15 11" xfId="39762" xr:uid="{0303C4B7-569F-4571-A26C-2F1897327FFE}"/>
    <cellStyle name="Total 2 2 2 2 15 12" xfId="42409" xr:uid="{F2F198B2-E5CC-4C4D-83BF-E0B8C95E8C6D}"/>
    <cellStyle name="Total 2 2 2 2 15 2" xfId="16567" xr:uid="{06F2EDA8-B7AB-48A4-986D-AC41FB56B0D2}"/>
    <cellStyle name="Total 2 2 2 2 15 3" xfId="19307" xr:uid="{5E51ABE9-7145-41A1-9987-939CA1BA4AC8}"/>
    <cellStyle name="Total 2 2 2 2 15 4" xfId="21981" xr:uid="{3BC7CAB5-F5B2-40C7-AFA8-93327902F35E}"/>
    <cellStyle name="Total 2 2 2 2 15 5" xfId="24804" xr:uid="{A15D161B-1A16-47FE-885D-FB9D1A2EFA9F}"/>
    <cellStyle name="Total 2 2 2 2 15 6" xfId="27372" xr:uid="{A8F50BEA-09EF-4907-9D9A-FB1916854265}"/>
    <cellStyle name="Total 2 2 2 2 15 7" xfId="29919" xr:uid="{818E0841-46B3-40AD-9278-51E1910534CB}"/>
    <cellStyle name="Total 2 2 2 2 15 8" xfId="32433" xr:uid="{8090EC19-7A76-46A2-AE40-CC4935A40000}"/>
    <cellStyle name="Total 2 2 2 2 15 9" xfId="34833" xr:uid="{596D16D2-410A-47F8-80B2-B627A6522468}"/>
    <cellStyle name="Total 2 2 2 2 16" xfId="13593" xr:uid="{3BC376A2-0CB7-4040-A9F0-2A8AC9356811}"/>
    <cellStyle name="Total 2 2 2 2 16 10" xfId="37316" xr:uid="{58F842F6-BC8C-40CF-8B5C-10D01AFFA65C}"/>
    <cellStyle name="Total 2 2 2 2 16 11" xfId="39809" xr:uid="{7DE49BAD-58A1-49A0-8DEF-A1CE8333D3EB}"/>
    <cellStyle name="Total 2 2 2 2 16 12" xfId="42456" xr:uid="{94983BA2-C9A5-4762-98CF-6491A04C4D9D}"/>
    <cellStyle name="Total 2 2 2 2 16 2" xfId="16614" xr:uid="{7F57CDD6-B775-455A-BE2E-C8042C55D3E4}"/>
    <cellStyle name="Total 2 2 2 2 16 3" xfId="19354" xr:uid="{A7BD6AC2-2414-4257-A55D-F6F4953AACD3}"/>
    <cellStyle name="Total 2 2 2 2 16 4" xfId="22028" xr:uid="{32E9D003-A41C-4AE7-B455-FF6CBF4395D4}"/>
    <cellStyle name="Total 2 2 2 2 16 5" xfId="24851" xr:uid="{55DEA0AA-C3A7-4F1B-8469-B02D63B6A232}"/>
    <cellStyle name="Total 2 2 2 2 16 6" xfId="27419" xr:uid="{42038815-3857-451B-B044-DA63F414F1E9}"/>
    <cellStyle name="Total 2 2 2 2 16 7" xfId="29966" xr:uid="{376079E3-0CE0-452D-87E4-379897D49092}"/>
    <cellStyle name="Total 2 2 2 2 16 8" xfId="32480" xr:uid="{23563707-B4F9-4C0B-B965-A922635B212F}"/>
    <cellStyle name="Total 2 2 2 2 16 9" xfId="34880" xr:uid="{DE82CEBD-4080-4F42-86BC-D8DBDE0D9444}"/>
    <cellStyle name="Total 2 2 2 2 17" xfId="13637" xr:uid="{7E010095-D8D5-4DF6-A499-921DF570859D}"/>
    <cellStyle name="Total 2 2 2 2 17 10" xfId="37360" xr:uid="{654568CF-5E0C-4FA3-8B1C-FD02C8C2E3F9}"/>
    <cellStyle name="Total 2 2 2 2 17 11" xfId="39853" xr:uid="{A73C0BC2-9F74-4E9C-8290-C497EFAC0277}"/>
    <cellStyle name="Total 2 2 2 2 17 12" xfId="42500" xr:uid="{9B70BCCE-EDDF-4F45-AF6E-4C18DC641A7B}"/>
    <cellStyle name="Total 2 2 2 2 17 2" xfId="16658" xr:uid="{EB308F99-4CF3-4FFE-8BA1-599DBF42DB6B}"/>
    <cellStyle name="Total 2 2 2 2 17 3" xfId="19398" xr:uid="{6C8A3C26-A8EF-44EB-82B1-CF0A1CFA7B4A}"/>
    <cellStyle name="Total 2 2 2 2 17 4" xfId="22072" xr:uid="{A3897CC7-5F86-4D83-BDAB-36F7C46C3396}"/>
    <cellStyle name="Total 2 2 2 2 17 5" xfId="24895" xr:uid="{F92160E6-2005-4449-8177-3CB0DE47246D}"/>
    <cellStyle name="Total 2 2 2 2 17 6" xfId="27463" xr:uid="{9D9F276E-68E5-4280-A041-8CB42C7D159B}"/>
    <cellStyle name="Total 2 2 2 2 17 7" xfId="30010" xr:uid="{B9FC9521-1070-45C3-8B39-101186CB0B22}"/>
    <cellStyle name="Total 2 2 2 2 17 8" xfId="32524" xr:uid="{994B2CAB-86B9-4E70-B189-1C4D73D9F9AE}"/>
    <cellStyle name="Total 2 2 2 2 17 9" xfId="34924" xr:uid="{F6E66D1A-24BF-4D60-B429-1BA40CA729C0}"/>
    <cellStyle name="Total 2 2 2 2 18" xfId="13672" xr:uid="{083CD8E6-DEDC-4195-8A88-1E0E0F9F14DC}"/>
    <cellStyle name="Total 2 2 2 2 18 10" xfId="37395" xr:uid="{56C55650-FDFA-4B8E-A22A-2391477B3F3F}"/>
    <cellStyle name="Total 2 2 2 2 18 11" xfId="39888" xr:uid="{3AF6F274-12E4-4799-AA53-656B918C56D1}"/>
    <cellStyle name="Total 2 2 2 2 18 12" xfId="42535" xr:uid="{62548E23-8A25-40BF-9A5F-43086752524C}"/>
    <cellStyle name="Total 2 2 2 2 18 2" xfId="16693" xr:uid="{1772B827-79BB-4818-A488-39CDFF106A89}"/>
    <cellStyle name="Total 2 2 2 2 18 3" xfId="19433" xr:uid="{E6A31FBA-EA80-46C9-A0BB-EA1ACD075637}"/>
    <cellStyle name="Total 2 2 2 2 18 4" xfId="22107" xr:uid="{F9E3280B-813C-4C51-9025-8B7AB6EB79A8}"/>
    <cellStyle name="Total 2 2 2 2 18 5" xfId="24930" xr:uid="{AA2C0DDB-C310-4A3B-920F-6C5E142D1D25}"/>
    <cellStyle name="Total 2 2 2 2 18 6" xfId="27498" xr:uid="{CF7158F4-D1E2-4A67-8C17-F2C77B7A31F0}"/>
    <cellStyle name="Total 2 2 2 2 18 7" xfId="30045" xr:uid="{EBCDE4D6-7EF7-4818-B010-3DE865734891}"/>
    <cellStyle name="Total 2 2 2 2 18 8" xfId="32559" xr:uid="{942D13C2-3992-4FC1-AD48-1184F801BA19}"/>
    <cellStyle name="Total 2 2 2 2 18 9" xfId="34959" xr:uid="{E33A42DC-A863-453F-826E-DDB9CED60D81}"/>
    <cellStyle name="Total 2 2 2 2 19" xfId="13719" xr:uid="{58203135-5A3E-498D-B29A-446026BB6CF0}"/>
    <cellStyle name="Total 2 2 2 2 19 10" xfId="37442" xr:uid="{83C8ED8E-C62F-4965-98C7-5AB1A4491CB6}"/>
    <cellStyle name="Total 2 2 2 2 19 11" xfId="39935" xr:uid="{DCCA6489-BFFE-4EAE-BD72-B4749F24A0DF}"/>
    <cellStyle name="Total 2 2 2 2 19 12" xfId="42582" xr:uid="{F2EE6C49-03B0-4159-B3FC-E8585546A31F}"/>
    <cellStyle name="Total 2 2 2 2 19 2" xfId="16740" xr:uid="{41FB0677-A55F-4FAE-9835-7690D740AFE7}"/>
    <cellStyle name="Total 2 2 2 2 19 3" xfId="19480" xr:uid="{0ACBAC0D-3715-4D51-AFDA-A7BE45A45DBF}"/>
    <cellStyle name="Total 2 2 2 2 19 4" xfId="22154" xr:uid="{40DF90ED-61A9-41F3-B919-24A970B048A8}"/>
    <cellStyle name="Total 2 2 2 2 19 5" xfId="24977" xr:uid="{5FCAFE7F-A72E-4812-916B-620C5DC7E069}"/>
    <cellStyle name="Total 2 2 2 2 19 6" xfId="27545" xr:uid="{196BEA06-B82D-47C7-A570-A931D1B8A421}"/>
    <cellStyle name="Total 2 2 2 2 19 7" xfId="30092" xr:uid="{9BB468BB-2884-4639-B9CC-E5D5AA8B32DB}"/>
    <cellStyle name="Total 2 2 2 2 19 8" xfId="32606" xr:uid="{AC8501A1-C037-4B32-BC79-6B872006E6FF}"/>
    <cellStyle name="Total 2 2 2 2 19 9" xfId="35006" xr:uid="{05F12463-D0D1-4C9E-A45A-320461702914}"/>
    <cellStyle name="Total 2 2 2 2 2" xfId="11780" xr:uid="{DADEE023-3FDB-4EE6-8737-2260D6065A42}"/>
    <cellStyle name="Total 2 2 2 2 2 10" xfId="38156" xr:uid="{58B9CA26-F453-4458-B383-4BDF91197924}"/>
    <cellStyle name="Total 2 2 2 2 2 11" xfId="40752" xr:uid="{05C676B0-1DEC-4F13-BBCF-BDF4CC8D8D3F}"/>
    <cellStyle name="Total 2 2 2 2 2 2" xfId="14833" xr:uid="{9772FDD7-2186-4BB7-A137-EDCA20C87DA3}"/>
    <cellStyle name="Total 2 2 2 2 2 3" xfId="17607" xr:uid="{CAF18BD5-E64F-4605-9023-6D2DEB8EE15D}"/>
    <cellStyle name="Total 2 2 2 2 2 4" xfId="20230" xr:uid="{05EBE93A-B191-4D2E-80C4-31725EE10649}"/>
    <cellStyle name="Total 2 2 2 2 2 5" xfId="23089" xr:uid="{920B42DA-62D6-42C6-8369-A9664BD5247D}"/>
    <cellStyle name="Total 2 2 2 2 2 6" xfId="25648" xr:uid="{F6708C8B-6BCC-4F3D-A205-D553BB6A9997}"/>
    <cellStyle name="Total 2 2 2 2 2 7" xfId="28249" xr:uid="{0FAA9C88-462F-44EB-83A8-B147FF9DB735}"/>
    <cellStyle name="Total 2 2 2 2 2 8" xfId="30924" xr:uid="{240BC2FA-61D1-4E55-AD10-335EA5FAC4E4}"/>
    <cellStyle name="Total 2 2 2 2 2 9" xfId="33323" xr:uid="{0860E92E-1587-42FE-A0A9-A07DBBC769AB}"/>
    <cellStyle name="Total 2 2 2 2 20" xfId="13752" xr:uid="{C361872A-89F2-49A6-97FB-ED33E8B39CC8}"/>
    <cellStyle name="Total 2 2 2 2 20 10" xfId="37475" xr:uid="{23C9952D-545F-4FCB-ADA8-8F889D0451B5}"/>
    <cellStyle name="Total 2 2 2 2 20 11" xfId="39968" xr:uid="{5432FFF6-46E2-48F0-9CF0-B4DDCC1C6E5C}"/>
    <cellStyle name="Total 2 2 2 2 20 12" xfId="42615" xr:uid="{F7C2F2BC-125E-46E7-87D4-846C19AC17BA}"/>
    <cellStyle name="Total 2 2 2 2 20 2" xfId="16773" xr:uid="{93FD1EEA-32BD-493A-BC82-AC7C09CBCB53}"/>
    <cellStyle name="Total 2 2 2 2 20 3" xfId="19513" xr:uid="{BC522C0C-A9E0-4E35-90B7-BBAD43D628E9}"/>
    <cellStyle name="Total 2 2 2 2 20 4" xfId="22187" xr:uid="{24DD41BD-9395-4FC3-A1B4-C3E4B3DE7FE1}"/>
    <cellStyle name="Total 2 2 2 2 20 5" xfId="25010" xr:uid="{EAA0389B-6171-440A-82EF-57813B357065}"/>
    <cellStyle name="Total 2 2 2 2 20 6" xfId="27578" xr:uid="{AC8F2374-0A0A-48F9-8407-50CC552ECB06}"/>
    <cellStyle name="Total 2 2 2 2 20 7" xfId="30125" xr:uid="{9D15BBAA-7591-4506-862D-2844BA1C1D97}"/>
    <cellStyle name="Total 2 2 2 2 20 8" xfId="32639" xr:uid="{F11264D1-F823-4CDF-A7ED-75BBB9D2737A}"/>
    <cellStyle name="Total 2 2 2 2 20 9" xfId="35039" xr:uid="{A368C361-B850-4867-8EC7-875842CF0F39}"/>
    <cellStyle name="Total 2 2 2 2 21" xfId="13813" xr:uid="{8E43326A-AB11-4B5D-B71D-7441702256B8}"/>
    <cellStyle name="Total 2 2 2 2 21 10" xfId="37536" xr:uid="{F8BBB207-C0A1-478F-98C1-2934E636A990}"/>
    <cellStyle name="Total 2 2 2 2 21 11" xfId="40029" xr:uid="{8C3230E7-B221-474F-A27F-36147B0B329A}"/>
    <cellStyle name="Total 2 2 2 2 21 12" xfId="42676" xr:uid="{B92B9D08-09C4-4A97-B63E-2E3F8DF942C9}"/>
    <cellStyle name="Total 2 2 2 2 21 2" xfId="16834" xr:uid="{76B51B3C-1255-4F14-9C26-D6FDAD470CFA}"/>
    <cellStyle name="Total 2 2 2 2 21 3" xfId="19574" xr:uid="{B4E8B04E-21A8-4EEE-80DE-B3AEC640FAE3}"/>
    <cellStyle name="Total 2 2 2 2 21 4" xfId="22248" xr:uid="{C935EC5E-CDDC-4720-B8D8-B6BCA34D2792}"/>
    <cellStyle name="Total 2 2 2 2 21 5" xfId="25071" xr:uid="{F73A0C8B-8048-4B4A-B487-FE5CC93580E6}"/>
    <cellStyle name="Total 2 2 2 2 21 6" xfId="27639" xr:uid="{56D64327-8ED1-43DB-B64B-89C7250BE126}"/>
    <cellStyle name="Total 2 2 2 2 21 7" xfId="30186" xr:uid="{6238F3C1-D17F-490C-AE80-54AEBCDC4096}"/>
    <cellStyle name="Total 2 2 2 2 21 8" xfId="32700" xr:uid="{D20CBC4D-42F7-4397-B1EF-7F5E4473373A}"/>
    <cellStyle name="Total 2 2 2 2 21 9" xfId="35100" xr:uid="{BD53D0DE-21C0-4685-966D-078425AAD0FC}"/>
    <cellStyle name="Total 2 2 2 2 22" xfId="13846" xr:uid="{54C5F7CF-60F5-4282-8D8B-A1A03DBEA427}"/>
    <cellStyle name="Total 2 2 2 2 22 10" xfId="37569" xr:uid="{34A253E9-670B-49D3-986A-BE649F51890F}"/>
    <cellStyle name="Total 2 2 2 2 22 11" xfId="40062" xr:uid="{CA0ECDCB-B625-4459-914E-858E4DAB7420}"/>
    <cellStyle name="Total 2 2 2 2 22 12" xfId="42709" xr:uid="{86889F63-56DD-4BB1-9036-F9D980AF02F5}"/>
    <cellStyle name="Total 2 2 2 2 22 2" xfId="16867" xr:uid="{95122C6D-CC65-4FE9-BC22-3FD44F44DC98}"/>
    <cellStyle name="Total 2 2 2 2 22 3" xfId="19607" xr:uid="{39A341A1-57D5-4A0A-A648-53CB3F247D40}"/>
    <cellStyle name="Total 2 2 2 2 22 4" xfId="22281" xr:uid="{5EF4E8BE-B643-4A42-9B00-37FCA53BCDD9}"/>
    <cellStyle name="Total 2 2 2 2 22 5" xfId="25104" xr:uid="{C33401DD-2CB4-4E9B-B787-3E0208A28195}"/>
    <cellStyle name="Total 2 2 2 2 22 6" xfId="27672" xr:uid="{D83B29F0-DDCD-46C9-97BB-F362A6578A7A}"/>
    <cellStyle name="Total 2 2 2 2 22 7" xfId="30219" xr:uid="{0966AEC7-AB24-474B-9AB4-37DFD9CC4006}"/>
    <cellStyle name="Total 2 2 2 2 22 8" xfId="32733" xr:uid="{8BD4A7AD-BC87-45BF-AAF1-3DFF2EF37A59}"/>
    <cellStyle name="Total 2 2 2 2 22 9" xfId="35133" xr:uid="{49772A40-4081-4843-A37F-2C21B8D0DD57}"/>
    <cellStyle name="Total 2 2 2 2 23" xfId="13884" xr:uid="{C45026C7-BE73-4DB2-805A-61C5D0A5D156}"/>
    <cellStyle name="Total 2 2 2 2 23 10" xfId="37607" xr:uid="{9619C6E6-EF80-4F1C-B0CC-49BB9CBE8648}"/>
    <cellStyle name="Total 2 2 2 2 23 11" xfId="40100" xr:uid="{059DDA51-3107-4529-ADA8-8A57DC3E3607}"/>
    <cellStyle name="Total 2 2 2 2 23 12" xfId="42747" xr:uid="{C8CAF9E6-87EA-40AB-9B00-BC74E5303818}"/>
    <cellStyle name="Total 2 2 2 2 23 2" xfId="16905" xr:uid="{F02598A5-966E-44BA-AFCA-B37FAE1DB69B}"/>
    <cellStyle name="Total 2 2 2 2 23 3" xfId="19645" xr:uid="{4B2B0635-4101-46C2-B987-BEF703C66F5F}"/>
    <cellStyle name="Total 2 2 2 2 23 4" xfId="22319" xr:uid="{74734283-93AB-4722-B45E-44E10EF3C643}"/>
    <cellStyle name="Total 2 2 2 2 23 5" xfId="25142" xr:uid="{E32DAD05-E742-4E82-B600-EA3B19B1BFC8}"/>
    <cellStyle name="Total 2 2 2 2 23 6" xfId="27710" xr:uid="{A12E55B1-C7D8-4FC9-951D-3BC757B261E4}"/>
    <cellStyle name="Total 2 2 2 2 23 7" xfId="30257" xr:uid="{C0B9EA33-799C-4AE6-8A5E-F908F4B7444A}"/>
    <cellStyle name="Total 2 2 2 2 23 8" xfId="32771" xr:uid="{B4DDAC77-159D-4A69-BE57-F45A14DDE710}"/>
    <cellStyle name="Total 2 2 2 2 23 9" xfId="35171" xr:uid="{24101868-BC0B-4BD2-8ACE-B308AAEBF6A3}"/>
    <cellStyle name="Total 2 2 2 2 24" xfId="13905" xr:uid="{AE270A1F-4FC3-4C0B-A3BD-71836782FB8C}"/>
    <cellStyle name="Total 2 2 2 2 24 10" xfId="37628" xr:uid="{FA09F35A-2A2D-4AC3-B845-FFE49E9E614B}"/>
    <cellStyle name="Total 2 2 2 2 24 11" xfId="40121" xr:uid="{20C51B6D-958C-4ACA-80F5-DF9F63CD5637}"/>
    <cellStyle name="Total 2 2 2 2 24 12" xfId="42768" xr:uid="{4BF4AEBF-E0D6-41B1-BE53-3F5059503B40}"/>
    <cellStyle name="Total 2 2 2 2 24 2" xfId="16926" xr:uid="{36DB1B0D-F7C5-4FA2-B547-21A344B6970B}"/>
    <cellStyle name="Total 2 2 2 2 24 3" xfId="19666" xr:uid="{673B4C0F-72B9-4D98-A8C9-1B97E8103EE7}"/>
    <cellStyle name="Total 2 2 2 2 24 4" xfId="22340" xr:uid="{5A8189B7-A093-451C-A45D-CC2259E90C9F}"/>
    <cellStyle name="Total 2 2 2 2 24 5" xfId="25163" xr:uid="{D66DCFFF-FCD4-4DC6-8501-B89003F93FCB}"/>
    <cellStyle name="Total 2 2 2 2 24 6" xfId="27731" xr:uid="{18A4EA0B-BF64-46CA-9CEF-A8B21142AB47}"/>
    <cellStyle name="Total 2 2 2 2 24 7" xfId="30278" xr:uid="{0AF67F21-F8D2-43EC-90BC-B20CBB077EE3}"/>
    <cellStyle name="Total 2 2 2 2 24 8" xfId="32792" xr:uid="{E0B0B817-E0D1-4D50-9B7B-92D8F5E4FE06}"/>
    <cellStyle name="Total 2 2 2 2 24 9" xfId="35192" xr:uid="{9DF4356B-34BE-4469-B33B-FF6BB3FB8643}"/>
    <cellStyle name="Total 2 2 2 2 25" xfId="13924" xr:uid="{D59BB127-34D9-4778-A6E2-37409E7B6EF4}"/>
    <cellStyle name="Total 2 2 2 2 25 10" xfId="37647" xr:uid="{B7B51E59-C0B6-479C-BA31-82BAF6A034F2}"/>
    <cellStyle name="Total 2 2 2 2 25 11" xfId="40140" xr:uid="{0D8531DA-43CD-49D7-85D4-85CEADBE8749}"/>
    <cellStyle name="Total 2 2 2 2 25 12" xfId="42787" xr:uid="{8AD48748-FAA2-45D5-90BE-81E2F02EB7CF}"/>
    <cellStyle name="Total 2 2 2 2 25 2" xfId="16945" xr:uid="{533BBA7C-1275-4306-8266-7905B20EFE31}"/>
    <cellStyle name="Total 2 2 2 2 25 3" xfId="19685" xr:uid="{9130BA23-CEC9-4273-A304-047E3EB8C4A3}"/>
    <cellStyle name="Total 2 2 2 2 25 4" xfId="22359" xr:uid="{76D7AB25-5248-41B5-9121-107E5A720BA4}"/>
    <cellStyle name="Total 2 2 2 2 25 5" xfId="25182" xr:uid="{9BDD6374-B684-4315-AD65-3FBC5B0741BD}"/>
    <cellStyle name="Total 2 2 2 2 25 6" xfId="27750" xr:uid="{F5C228FA-B535-4050-9A67-137B84B0123C}"/>
    <cellStyle name="Total 2 2 2 2 25 7" xfId="30297" xr:uid="{02C86E95-DC78-4EA6-B912-D3EFEE5B6447}"/>
    <cellStyle name="Total 2 2 2 2 25 8" xfId="32811" xr:uid="{112EDF00-D946-4FFB-8CEA-922DD69FB089}"/>
    <cellStyle name="Total 2 2 2 2 25 9" xfId="35211" xr:uid="{1D0E9E44-85C5-483A-948F-2C3D093A6C80}"/>
    <cellStyle name="Total 2 2 2 2 26" xfId="13952" xr:uid="{11F690E5-F1D2-4D09-BDD6-37F29ED70855}"/>
    <cellStyle name="Total 2 2 2 2 26 10" xfId="37675" xr:uid="{B1CC4254-CF6B-4636-A69E-583D6AA8E0E4}"/>
    <cellStyle name="Total 2 2 2 2 26 11" xfId="40168" xr:uid="{5E4AD58F-B498-4FA2-B8E9-46196BCFBFE3}"/>
    <cellStyle name="Total 2 2 2 2 26 12" xfId="42815" xr:uid="{0987A8D0-C3F7-4E9C-8F7C-ABD53DCE4AC9}"/>
    <cellStyle name="Total 2 2 2 2 26 2" xfId="16973" xr:uid="{62F7BC38-B903-4322-B710-EFC42DCD340A}"/>
    <cellStyle name="Total 2 2 2 2 26 3" xfId="19713" xr:uid="{3338091E-128B-42CE-96F1-A33A3C2750B3}"/>
    <cellStyle name="Total 2 2 2 2 26 4" xfId="22387" xr:uid="{F7793E2D-7D59-46DE-BB0B-662A97287C50}"/>
    <cellStyle name="Total 2 2 2 2 26 5" xfId="25210" xr:uid="{B7BF3086-0D2B-4929-909E-3A2DA9BF2678}"/>
    <cellStyle name="Total 2 2 2 2 26 6" xfId="27778" xr:uid="{0C00D4DC-8666-416F-9DDE-29D896D1B9A3}"/>
    <cellStyle name="Total 2 2 2 2 26 7" xfId="30325" xr:uid="{DB412470-3D8C-49AE-A513-4E410137D204}"/>
    <cellStyle name="Total 2 2 2 2 26 8" xfId="32839" xr:uid="{3AD09C51-A0DC-4A97-8E8D-9771E9EEE57E}"/>
    <cellStyle name="Total 2 2 2 2 26 9" xfId="35239" xr:uid="{A40C02ED-9526-4344-A0A4-0B71ABDD5FE7}"/>
    <cellStyle name="Total 2 2 2 2 27" xfId="13988" xr:uid="{688C6D94-2FEA-4248-8226-BA54703B48C8}"/>
    <cellStyle name="Total 2 2 2 2 27 10" xfId="37711" xr:uid="{282B5E1A-FF0E-4110-B39C-1A744BF395C1}"/>
    <cellStyle name="Total 2 2 2 2 27 11" xfId="40204" xr:uid="{F3D02613-07FE-4943-9AE5-FF6EE9FAC108}"/>
    <cellStyle name="Total 2 2 2 2 27 12" xfId="42851" xr:uid="{869F7212-E836-4B85-A643-19A57E6D97E2}"/>
    <cellStyle name="Total 2 2 2 2 27 2" xfId="17009" xr:uid="{637755FF-FA44-4ACF-9014-AE030CAB4264}"/>
    <cellStyle name="Total 2 2 2 2 27 3" xfId="19749" xr:uid="{2645367D-A283-449B-84DB-96EF11661DA5}"/>
    <cellStyle name="Total 2 2 2 2 27 4" xfId="22423" xr:uid="{D2344E27-295D-40C6-91B2-8C225D1F4B15}"/>
    <cellStyle name="Total 2 2 2 2 27 5" xfId="25246" xr:uid="{D97BEEC1-89E9-4F1A-8921-64CC50E543B2}"/>
    <cellStyle name="Total 2 2 2 2 27 6" xfId="27814" xr:uid="{1AE30044-DFCF-4778-881A-DA434CC8B024}"/>
    <cellStyle name="Total 2 2 2 2 27 7" xfId="30361" xr:uid="{16B94008-7FD6-4EBE-9DC4-27A9B73AB330}"/>
    <cellStyle name="Total 2 2 2 2 27 8" xfId="32875" xr:uid="{12DE5B91-5652-4805-9323-20BE37EE1DB2}"/>
    <cellStyle name="Total 2 2 2 2 27 9" xfId="35275" xr:uid="{E8F33090-29F6-4945-9C07-1BD2A2A6668F}"/>
    <cellStyle name="Total 2 2 2 2 28" xfId="14022" xr:uid="{B3F4E3FF-8A73-4A7C-8DA8-7EDEDA3C842A}"/>
    <cellStyle name="Total 2 2 2 2 28 10" xfId="37745" xr:uid="{2BC18A0F-0A57-48EF-94B0-683EBF2E71F6}"/>
    <cellStyle name="Total 2 2 2 2 28 11" xfId="40238" xr:uid="{40DFDA53-31F8-4A64-8C4C-7B3E9CC42A39}"/>
    <cellStyle name="Total 2 2 2 2 28 12" xfId="42885" xr:uid="{1D61D64E-FBC3-4662-950A-202A06D3D093}"/>
    <cellStyle name="Total 2 2 2 2 28 2" xfId="17043" xr:uid="{375DD257-FD3A-40DF-9B8B-66F2847119BC}"/>
    <cellStyle name="Total 2 2 2 2 28 3" xfId="19783" xr:uid="{D5B2C0A0-F162-46CE-9445-57B099FD8DAB}"/>
    <cellStyle name="Total 2 2 2 2 28 4" xfId="22457" xr:uid="{C48E3436-F67A-4422-B44F-E0F22B4711AF}"/>
    <cellStyle name="Total 2 2 2 2 28 5" xfId="25280" xr:uid="{98E2DCC8-E8F1-46FE-8C73-501AC23DE662}"/>
    <cellStyle name="Total 2 2 2 2 28 6" xfId="27848" xr:uid="{C5D3ED36-6D02-4563-A212-C3FE62F88AA7}"/>
    <cellStyle name="Total 2 2 2 2 28 7" xfId="30395" xr:uid="{162AE09B-4E21-471D-BE62-4D0839AC8E13}"/>
    <cellStyle name="Total 2 2 2 2 28 8" xfId="32909" xr:uid="{5C02482B-4E96-4D81-9FF3-CDA81C1CADDC}"/>
    <cellStyle name="Total 2 2 2 2 28 9" xfId="35309" xr:uid="{566CF8F0-4C58-4C88-99F2-99857E815BDE}"/>
    <cellStyle name="Total 2 2 2 2 29" xfId="14050" xr:uid="{686BC437-0925-4D1E-99D2-52948F3FBCE5}"/>
    <cellStyle name="Total 2 2 2 2 29 10" xfId="37773" xr:uid="{6B69A5B3-8587-4343-868E-C7AE22DDF15C}"/>
    <cellStyle name="Total 2 2 2 2 29 11" xfId="40266" xr:uid="{C75494DB-9AA1-4841-A66D-8DBD37B738EA}"/>
    <cellStyle name="Total 2 2 2 2 29 12" xfId="42913" xr:uid="{77A93800-6E6B-40D1-8E12-C46C0760BB85}"/>
    <cellStyle name="Total 2 2 2 2 29 2" xfId="17071" xr:uid="{69219234-DF8B-4DA3-BDCA-092C869E510D}"/>
    <cellStyle name="Total 2 2 2 2 29 3" xfId="19811" xr:uid="{B975FEA3-02E6-4C9E-989D-20DC6E6EE4F1}"/>
    <cellStyle name="Total 2 2 2 2 29 4" xfId="22485" xr:uid="{3D99DFC4-B397-4378-B94D-D915AB17C977}"/>
    <cellStyle name="Total 2 2 2 2 29 5" xfId="25308" xr:uid="{BC68EE71-6E92-404C-9B53-F8E7770B9FC1}"/>
    <cellStyle name="Total 2 2 2 2 29 6" xfId="27876" xr:uid="{245818FD-1A50-4048-A61F-8123E8E2C4E0}"/>
    <cellStyle name="Total 2 2 2 2 29 7" xfId="30423" xr:uid="{28A926E7-66F7-4D9F-A404-0A057DEA886B}"/>
    <cellStyle name="Total 2 2 2 2 29 8" xfId="32937" xr:uid="{5E5FD778-6457-4579-8FB6-5AC890123F0C}"/>
    <cellStyle name="Total 2 2 2 2 29 9" xfId="35337" xr:uid="{048872E3-3431-434D-A498-52BD98C40535}"/>
    <cellStyle name="Total 2 2 2 2 3" xfId="11815" xr:uid="{14968D1B-48EE-44D2-A069-CA73265F68C2}"/>
    <cellStyle name="Total 2 2 2 2 3 10" xfId="35749" xr:uid="{9AF0BB29-0941-4D35-A7CF-889A855EB768}"/>
    <cellStyle name="Total 2 2 2 2 3 11" xfId="38191" xr:uid="{CF91CA4B-90A2-4E52-A3F5-AD423EFCAC6C}"/>
    <cellStyle name="Total 2 2 2 2 3 12" xfId="40787" xr:uid="{5E17E495-BACD-44DA-A26A-F4789A16A5CD}"/>
    <cellStyle name="Total 2 2 2 2 3 2" xfId="14868" xr:uid="{455E225D-A7CB-4CF7-9786-9A1CC3E32890}"/>
    <cellStyle name="Total 2 2 2 2 3 3" xfId="17642" xr:uid="{BF76F0E5-89AB-4CAD-8449-73494D32A965}"/>
    <cellStyle name="Total 2 2 2 2 3 4" xfId="20265" xr:uid="{E6A9A884-BDCB-4CE2-978E-B539178704BE}"/>
    <cellStyle name="Total 2 2 2 2 3 5" xfId="23124" xr:uid="{3B423E47-916D-4FB6-88E8-9FED70D7C161}"/>
    <cellStyle name="Total 2 2 2 2 3 6" xfId="25683" xr:uid="{ECCF8C07-A4BC-4349-9525-34B5B68298C8}"/>
    <cellStyle name="Total 2 2 2 2 3 7" xfId="28284" xr:uid="{BA4D69CD-2087-45A7-9B21-A98AF9C89A6D}"/>
    <cellStyle name="Total 2 2 2 2 3 8" xfId="30959" xr:uid="{F0FE7730-D68F-4D26-90CD-8C3148C475AF}"/>
    <cellStyle name="Total 2 2 2 2 3 9" xfId="33358" xr:uid="{6219450F-804A-415E-92E7-94CF5C3D9E09}"/>
    <cellStyle name="Total 2 2 2 2 30" xfId="14073" xr:uid="{24FD0DCB-6DAD-468E-BE60-84FEB7CC389E}"/>
    <cellStyle name="Total 2 2 2 2 30 10" xfId="37796" xr:uid="{28FBD553-BFE5-49CC-8D4D-3A9CA8E03BFF}"/>
    <cellStyle name="Total 2 2 2 2 30 11" xfId="40289" xr:uid="{F2C9F447-C3FC-4AB8-B109-DD63ECE0F3A4}"/>
    <cellStyle name="Total 2 2 2 2 30 12" xfId="42936" xr:uid="{2E237410-271F-4AD0-8E07-B1B1A5527D20}"/>
    <cellStyle name="Total 2 2 2 2 30 2" xfId="17094" xr:uid="{F9C70CA3-7C5A-47FA-BB3D-6B114738F1FC}"/>
    <cellStyle name="Total 2 2 2 2 30 3" xfId="19834" xr:uid="{3B049EAA-A2B8-4A58-8A7A-41E9D5D0EC91}"/>
    <cellStyle name="Total 2 2 2 2 30 4" xfId="22508" xr:uid="{C4F3DE0F-DF93-4109-8BEE-01A5DD10D47E}"/>
    <cellStyle name="Total 2 2 2 2 30 5" xfId="25331" xr:uid="{1B8E3F9E-7D71-4543-8392-CF544829363E}"/>
    <cellStyle name="Total 2 2 2 2 30 6" xfId="27899" xr:uid="{B3EDEAD4-268E-4618-984B-6A0C1B2B7966}"/>
    <cellStyle name="Total 2 2 2 2 30 7" xfId="30446" xr:uid="{A935F7DF-3641-4D16-97AC-CA8B9CFF484A}"/>
    <cellStyle name="Total 2 2 2 2 30 8" xfId="32960" xr:uid="{8FA9C0A3-FCAA-45A0-815F-3C5D972BA908}"/>
    <cellStyle name="Total 2 2 2 2 30 9" xfId="35360" xr:uid="{C718BE05-2CBD-43F6-B095-1A46F7C6F671}"/>
    <cellStyle name="Total 2 2 2 2 31" xfId="14107" xr:uid="{E3FC001B-4871-4820-B5D2-A1DED4C4D4A9}"/>
    <cellStyle name="Total 2 2 2 2 31 10" xfId="37830" xr:uid="{B4888FEF-EBC9-4B19-B3D3-6A1989CCDBBF}"/>
    <cellStyle name="Total 2 2 2 2 31 11" xfId="40323" xr:uid="{E0C57572-4CF0-4556-9AE8-7BE35A122495}"/>
    <cellStyle name="Total 2 2 2 2 31 12" xfId="42970" xr:uid="{53CA7398-8E08-48E1-9A56-0DF23E4F7F60}"/>
    <cellStyle name="Total 2 2 2 2 31 2" xfId="17128" xr:uid="{C22ACC83-5624-48F2-9A0C-9A0659566E6A}"/>
    <cellStyle name="Total 2 2 2 2 31 3" xfId="19868" xr:uid="{DCB99F76-48FA-4C6E-9681-5DA81BABA206}"/>
    <cellStyle name="Total 2 2 2 2 31 4" xfId="22542" xr:uid="{C1E58A7A-3EF8-45FA-8EDC-8B1DDAC5D015}"/>
    <cellStyle name="Total 2 2 2 2 31 5" xfId="25365" xr:uid="{12ADB39B-2E9A-43D3-8F0E-7F379E2AE2CD}"/>
    <cellStyle name="Total 2 2 2 2 31 6" xfId="27933" xr:uid="{239651FD-4359-458D-AD1B-8389FD896430}"/>
    <cellStyle name="Total 2 2 2 2 31 7" xfId="30480" xr:uid="{2E3E048E-FD25-4A6B-B455-BA2BB7D92655}"/>
    <cellStyle name="Total 2 2 2 2 31 8" xfId="32994" xr:uid="{A22787D0-B87A-4156-B161-C5604BBE7BCF}"/>
    <cellStyle name="Total 2 2 2 2 31 9" xfId="35394" xr:uid="{05DA7A71-7C76-4FEB-B113-182211236217}"/>
    <cellStyle name="Total 2 2 2 2 32" xfId="14142" xr:uid="{2AD46A93-99E0-4BF2-9B25-23DE9C98B8EC}"/>
    <cellStyle name="Total 2 2 2 2 32 10" xfId="37865" xr:uid="{7CA3D86F-0D1A-4FD7-8B15-6EE4C96348D8}"/>
    <cellStyle name="Total 2 2 2 2 32 11" xfId="40358" xr:uid="{E4F7C782-6BA7-43E1-B707-58BB9E25B7DF}"/>
    <cellStyle name="Total 2 2 2 2 32 12" xfId="43005" xr:uid="{85025848-4546-440D-8989-5DF4D651DF9D}"/>
    <cellStyle name="Total 2 2 2 2 32 2" xfId="17163" xr:uid="{81545F64-7966-48A4-9244-00C01C1E4853}"/>
    <cellStyle name="Total 2 2 2 2 32 3" xfId="19903" xr:uid="{6EA64E48-7EAE-4754-807C-80C2AF3F4623}"/>
    <cellStyle name="Total 2 2 2 2 32 4" xfId="22577" xr:uid="{7342B86B-415F-4D66-95E3-B6C9FE00FA69}"/>
    <cellStyle name="Total 2 2 2 2 32 5" xfId="25400" xr:uid="{148D9515-5330-45E2-A9F4-6D110C07EA19}"/>
    <cellStyle name="Total 2 2 2 2 32 6" xfId="27968" xr:uid="{4E026952-1042-421E-BBE8-15ED39E5B8CE}"/>
    <cellStyle name="Total 2 2 2 2 32 7" xfId="30515" xr:uid="{1CDB396C-068E-4949-9E3F-D894DBD958FE}"/>
    <cellStyle name="Total 2 2 2 2 32 8" xfId="33029" xr:uid="{D41B111F-DC3E-4A6B-9CB4-9699E9C2656F}"/>
    <cellStyle name="Total 2 2 2 2 32 9" xfId="35429" xr:uid="{9340EBE7-C405-466F-9213-3A1E1B14433E}"/>
    <cellStyle name="Total 2 2 2 2 33" xfId="14170" xr:uid="{0DB6CEF6-C03E-4F1D-89FC-5894F3492A4A}"/>
    <cellStyle name="Total 2 2 2 2 33 10" xfId="37893" xr:uid="{67AC4001-25F6-41B6-B9A6-821EDC10AF0B}"/>
    <cellStyle name="Total 2 2 2 2 33 11" xfId="40386" xr:uid="{7D07B9FB-4ED1-43F9-9EA3-46339773A51F}"/>
    <cellStyle name="Total 2 2 2 2 33 12" xfId="43033" xr:uid="{8DF8F175-E538-4800-AB98-E76EE1E8B77D}"/>
    <cellStyle name="Total 2 2 2 2 33 2" xfId="17191" xr:uid="{DE28FF35-7DC7-4D05-BA6C-2EC0DF1ECC9B}"/>
    <cellStyle name="Total 2 2 2 2 33 3" xfId="19931" xr:uid="{570444FD-86EC-48A1-850A-5EF23E177AE1}"/>
    <cellStyle name="Total 2 2 2 2 33 4" xfId="22605" xr:uid="{7659CDCC-A59F-4658-B2CD-6B40BA8C17B1}"/>
    <cellStyle name="Total 2 2 2 2 33 5" xfId="25428" xr:uid="{AC8A61B3-A873-4416-A034-94956772B85F}"/>
    <cellStyle name="Total 2 2 2 2 33 6" xfId="27996" xr:uid="{58632AD9-4165-48F0-91B6-211B874FAECD}"/>
    <cellStyle name="Total 2 2 2 2 33 7" xfId="30543" xr:uid="{6C9DDE0A-AD0F-4D1D-AC90-9E9B90CF13D6}"/>
    <cellStyle name="Total 2 2 2 2 33 8" xfId="33057" xr:uid="{5D896BAA-986B-4438-A6D9-BD8603B304C2}"/>
    <cellStyle name="Total 2 2 2 2 33 9" xfId="35457" xr:uid="{EEE5F9A8-1F71-4727-94F5-8FB43F49513D}"/>
    <cellStyle name="Total 2 2 2 2 34" xfId="14190" xr:uid="{1CCAACC2-1056-470E-865D-271EEEFD3759}"/>
    <cellStyle name="Total 2 2 2 2 34 10" xfId="37913" xr:uid="{2F6E6FD5-5908-46DF-85BA-D2592837BEFB}"/>
    <cellStyle name="Total 2 2 2 2 34 11" xfId="40406" xr:uid="{721550A2-AC12-4A22-BF2B-7A3763FA1837}"/>
    <cellStyle name="Total 2 2 2 2 34 12" xfId="43053" xr:uid="{90120D0B-0098-49E5-8AB8-2711320E2326}"/>
    <cellStyle name="Total 2 2 2 2 34 2" xfId="17211" xr:uid="{203124C5-49CB-41D5-9413-B1493FA27244}"/>
    <cellStyle name="Total 2 2 2 2 34 3" xfId="19951" xr:uid="{C5B09BFA-0BEC-450B-938C-1AB603416B7B}"/>
    <cellStyle name="Total 2 2 2 2 34 4" xfId="22625" xr:uid="{6EC4B019-EDE7-4C14-B74C-4B27BC43B278}"/>
    <cellStyle name="Total 2 2 2 2 34 5" xfId="25448" xr:uid="{8D51837F-A8FC-4676-AD7A-75C598934702}"/>
    <cellStyle name="Total 2 2 2 2 34 6" xfId="28016" xr:uid="{A4B7C020-636D-4E42-B532-1E22C6C7E98D}"/>
    <cellStyle name="Total 2 2 2 2 34 7" xfId="30563" xr:uid="{813DBFDA-C6B5-4199-9315-56C995F4019C}"/>
    <cellStyle name="Total 2 2 2 2 34 8" xfId="33077" xr:uid="{E7F65ABC-6DCB-455F-9554-8E6B61B4B368}"/>
    <cellStyle name="Total 2 2 2 2 34 9" xfId="35477" xr:uid="{58F0464A-5622-4185-A8DF-392089025412}"/>
    <cellStyle name="Total 2 2 2 2 35" xfId="14216" xr:uid="{1852D88A-4CCB-4895-8BEE-31808720EF64}"/>
    <cellStyle name="Total 2 2 2 2 35 10" xfId="37939" xr:uid="{DEE31336-6547-45E1-9A1A-6EF050B547E0}"/>
    <cellStyle name="Total 2 2 2 2 35 11" xfId="40432" xr:uid="{EB373392-16A9-48DA-99E5-49EAAF5A069E}"/>
    <cellStyle name="Total 2 2 2 2 35 12" xfId="43079" xr:uid="{DD3CB838-56ED-4F71-800C-11D1D909617A}"/>
    <cellStyle name="Total 2 2 2 2 35 2" xfId="17237" xr:uid="{FE45660B-CA9B-47D4-9285-FF47C948DB47}"/>
    <cellStyle name="Total 2 2 2 2 35 3" xfId="19977" xr:uid="{F60BDC66-4371-4511-89D0-7B7C124850DD}"/>
    <cellStyle name="Total 2 2 2 2 35 4" xfId="22651" xr:uid="{1B4FECA3-8F08-496E-B615-CDEB9581DE27}"/>
    <cellStyle name="Total 2 2 2 2 35 5" xfId="25474" xr:uid="{A60B1E49-75BA-44DD-80BA-4402A78E6F39}"/>
    <cellStyle name="Total 2 2 2 2 35 6" xfId="28042" xr:uid="{C081C111-D971-46B0-B3E9-D2E879A28297}"/>
    <cellStyle name="Total 2 2 2 2 35 7" xfId="30589" xr:uid="{5BE3B935-7E5C-473A-B8CF-65F8CEE246D2}"/>
    <cellStyle name="Total 2 2 2 2 35 8" xfId="33103" xr:uid="{C0DC2460-0EC1-431F-A11E-1AF74AB15857}"/>
    <cellStyle name="Total 2 2 2 2 35 9" xfId="35503" xr:uid="{002D1B76-8690-4D33-93AC-48DD4FAB71ED}"/>
    <cellStyle name="Total 2 2 2 2 36" xfId="14279" xr:uid="{2E63E539-71FC-4DB9-8766-ABA6E61E7C51}"/>
    <cellStyle name="Total 2 2 2 2 36 10" xfId="37991" xr:uid="{EE26BE94-D99F-46E3-9FF0-0326CB1B8E24}"/>
    <cellStyle name="Total 2 2 2 2 36 11" xfId="40483" xr:uid="{4A982184-84DA-4CB5-98B2-B0D106C6C9BA}"/>
    <cellStyle name="Total 2 2 2 2 36 12" xfId="43131" xr:uid="{43DBD35C-54C0-4FC7-B618-8CBA24E39B15}"/>
    <cellStyle name="Total 2 2 2 2 36 2" xfId="17300" xr:uid="{C5FF9AD6-B8F9-4090-8FD3-BF05E69696EE}"/>
    <cellStyle name="Total 2 2 2 2 36 3" xfId="20039" xr:uid="{D811AAE7-0778-4635-9A82-C8D0727348E0}"/>
    <cellStyle name="Total 2 2 2 2 36 4" xfId="22712" xr:uid="{A11A16FD-1850-423D-951E-4E23B8244B6A}"/>
    <cellStyle name="Total 2 2 2 2 36 5" xfId="25526" xr:uid="{2970482B-8CAA-4AA0-BDFC-D656B58A801E}"/>
    <cellStyle name="Total 2 2 2 2 36 6" xfId="28095" xr:uid="{1B0E42EC-CFCE-418D-9059-3333C79428A3}"/>
    <cellStyle name="Total 2 2 2 2 36 7" xfId="30641" xr:uid="{374D0361-C5FA-4120-BC85-8EBB629F9D25}"/>
    <cellStyle name="Total 2 2 2 2 36 8" xfId="33155" xr:uid="{80460BF3-FFF5-4170-8CCF-A7CE2F2111ED}"/>
    <cellStyle name="Total 2 2 2 2 36 9" xfId="35554" xr:uid="{65AA63DF-2940-4524-BDE6-1C28614EAC97}"/>
    <cellStyle name="Total 2 2 2 2 4" xfId="11844" xr:uid="{9A5E2CE3-5296-498A-89B5-96A307C8D5D2}"/>
    <cellStyle name="Total 2 2 2 2 4 10" xfId="35778" xr:uid="{7FEDD350-63B7-4BB8-BB40-71406794942C}"/>
    <cellStyle name="Total 2 2 2 2 4 11" xfId="38220" xr:uid="{0AB5C117-AC73-48ED-AF35-1FA9C100CFF1}"/>
    <cellStyle name="Total 2 2 2 2 4 12" xfId="40816" xr:uid="{739E7062-5408-474B-B0DE-3399C2438F3E}"/>
    <cellStyle name="Total 2 2 2 2 4 2" xfId="14897" xr:uid="{A5DCBBD5-52B1-4E65-8E57-B25C57BF7183}"/>
    <cellStyle name="Total 2 2 2 2 4 3" xfId="17671" xr:uid="{6C2662B2-263A-4792-B840-CBA9073BE123}"/>
    <cellStyle name="Total 2 2 2 2 4 4" xfId="20294" xr:uid="{C8D64B3C-16C3-4ABC-8D6E-CB2C9A2296CD}"/>
    <cellStyle name="Total 2 2 2 2 4 5" xfId="23153" xr:uid="{38D81DB7-9ACE-4BA2-A0F2-165DEAD66CD6}"/>
    <cellStyle name="Total 2 2 2 2 4 6" xfId="25712" xr:uid="{70B04159-AFCD-4E84-BE46-3664C321D875}"/>
    <cellStyle name="Total 2 2 2 2 4 7" xfId="28313" xr:uid="{8DD4CC7B-7778-49D2-BCDF-C7A7FD09BEA2}"/>
    <cellStyle name="Total 2 2 2 2 4 8" xfId="30988" xr:uid="{9BBD45DC-3B1F-4657-A464-9BD50D1C4C6D}"/>
    <cellStyle name="Total 2 2 2 2 4 9" xfId="33387" xr:uid="{CEA33D08-2E5C-4376-9E05-0F81E90C5A8A}"/>
    <cellStyle name="Total 2 2 2 2 5" xfId="11875" xr:uid="{5FA11577-86EE-42BB-A9A2-2867C81EADA5}"/>
    <cellStyle name="Total 2 2 2 2 5 10" xfId="35807" xr:uid="{16362F98-2367-472A-864F-55AE48E8C4FE}"/>
    <cellStyle name="Total 2 2 2 2 5 11" xfId="38249" xr:uid="{298A0FCC-79A1-4C48-9346-DF4DBA18346C}"/>
    <cellStyle name="Total 2 2 2 2 5 12" xfId="40845" xr:uid="{11C7DB5B-5026-457D-A709-10CBE5201EB3}"/>
    <cellStyle name="Total 2 2 2 2 5 2" xfId="14928" xr:uid="{2CC3BC1B-2CED-41B9-A6B7-C3EF914DA101}"/>
    <cellStyle name="Total 2 2 2 2 5 3" xfId="17701" xr:uid="{BC326103-4B5F-44CA-92AB-A3841ECD49DC}"/>
    <cellStyle name="Total 2 2 2 2 5 4" xfId="20324" xr:uid="{9D0C7DF4-9252-4D11-BD3A-E16C1552B107}"/>
    <cellStyle name="Total 2 2 2 2 5 5" xfId="23184" xr:uid="{FCB8FC74-0F6C-43B7-A4EB-09A8251BF948}"/>
    <cellStyle name="Total 2 2 2 2 5 6" xfId="25741" xr:uid="{F3FA33BB-D083-4E50-9DB5-60EA725C9D3F}"/>
    <cellStyle name="Total 2 2 2 2 5 7" xfId="28342" xr:uid="{C85BC523-2A52-42E4-93EE-1EC9263D961C}"/>
    <cellStyle name="Total 2 2 2 2 5 8" xfId="31017" xr:uid="{54EDC3E5-801A-4922-8345-D19F00122DF2}"/>
    <cellStyle name="Total 2 2 2 2 5 9" xfId="33416" xr:uid="{E8302FDF-59A6-4F46-A7CA-22A994637499}"/>
    <cellStyle name="Total 2 2 2 2 6" xfId="11907" xr:uid="{D8BC76D5-8594-47E1-8B5D-4DEB045DC1F8}"/>
    <cellStyle name="Total 2 2 2 2 6 10" xfId="35839" xr:uid="{40B26C0D-61E6-493A-9CAA-776FE96FEA57}"/>
    <cellStyle name="Total 2 2 2 2 6 11" xfId="38281" xr:uid="{E64EEBBC-30C3-422E-9915-8D3F459156CE}"/>
    <cellStyle name="Total 2 2 2 2 6 12" xfId="40877" xr:uid="{18E508E3-34CF-4094-8AAB-3FB6DB75C888}"/>
    <cellStyle name="Total 2 2 2 2 6 2" xfId="14960" xr:uid="{12706F99-D9E6-4132-B144-8BD48899D1BE}"/>
    <cellStyle name="Total 2 2 2 2 6 3" xfId="17733" xr:uid="{D9CA686F-189B-48C0-84FE-7D3BEB069491}"/>
    <cellStyle name="Total 2 2 2 2 6 4" xfId="20356" xr:uid="{4535C671-0EE3-446B-BDE2-83D955F21238}"/>
    <cellStyle name="Total 2 2 2 2 6 5" xfId="23216" xr:uid="{D5C415E3-75DD-48E5-9BD4-3681690C06CD}"/>
    <cellStyle name="Total 2 2 2 2 6 6" xfId="25773" xr:uid="{E5CBB7CC-DE2E-4F2B-B541-EE1F29F4A7F4}"/>
    <cellStyle name="Total 2 2 2 2 6 7" xfId="28374" xr:uid="{8FD8FF1C-2C56-4A78-B87D-7B3335EB1DCF}"/>
    <cellStyle name="Total 2 2 2 2 6 8" xfId="31049" xr:uid="{A81065CF-A989-4464-978A-278AD6BB9622}"/>
    <cellStyle name="Total 2 2 2 2 6 9" xfId="33448" xr:uid="{41A7C374-914E-4848-85FF-6B6639E16CC6}"/>
    <cellStyle name="Total 2 2 2 2 7" xfId="11925" xr:uid="{CA4DE9AE-0EBD-4867-BC97-D6A50677A0BB}"/>
    <cellStyle name="Total 2 2 2 2 7 10" xfId="35857" xr:uid="{E80918D7-5333-45E5-A897-8B73230E0C38}"/>
    <cellStyle name="Total 2 2 2 2 7 11" xfId="38299" xr:uid="{390D0FE2-F1F6-4113-9360-3C92F3B5297F}"/>
    <cellStyle name="Total 2 2 2 2 7 12" xfId="40895" xr:uid="{6B815FA8-67D4-4944-8802-6AB4D2E215DD}"/>
    <cellStyle name="Total 2 2 2 2 7 2" xfId="14978" xr:uid="{220C0979-07AB-4AE2-A674-D26E3AE71DC1}"/>
    <cellStyle name="Total 2 2 2 2 7 3" xfId="17751" xr:uid="{B02D79D5-E644-4352-82E8-810378A4FCC4}"/>
    <cellStyle name="Total 2 2 2 2 7 4" xfId="20374" xr:uid="{ACC865A8-0977-4623-8E5F-FAC0608C1A9F}"/>
    <cellStyle name="Total 2 2 2 2 7 5" xfId="23234" xr:uid="{9E693BCA-8DE5-4164-B751-0147164F68BC}"/>
    <cellStyle name="Total 2 2 2 2 7 6" xfId="25791" xr:uid="{73DD0F6A-A07B-47F9-9602-0BDC25CC5632}"/>
    <cellStyle name="Total 2 2 2 2 7 7" xfId="28392" xr:uid="{2CFA43C2-70F2-40FB-A128-73ABEDAFD609}"/>
    <cellStyle name="Total 2 2 2 2 7 8" xfId="31067" xr:uid="{7AF14D12-6FAC-4C51-B467-2E0BA6858FEE}"/>
    <cellStyle name="Total 2 2 2 2 7 9" xfId="33466" xr:uid="{CFD1D570-5BBF-491F-9444-3F932C114321}"/>
    <cellStyle name="Total 2 2 2 2 8" xfId="11949" xr:uid="{0FB26BCB-7177-4529-9C71-BA576ACB6D1E}"/>
    <cellStyle name="Total 2 2 2 2 8 10" xfId="35881" xr:uid="{9BAE30EC-92A0-471B-B09A-83AF9F802ED7}"/>
    <cellStyle name="Total 2 2 2 2 8 11" xfId="38323" xr:uid="{75E4E785-CF8C-4547-898A-0861E5A10AA2}"/>
    <cellStyle name="Total 2 2 2 2 8 12" xfId="40919" xr:uid="{1055CA9A-84A2-4AA8-8C34-C6C2173D5F63}"/>
    <cellStyle name="Total 2 2 2 2 8 2" xfId="15002" xr:uid="{C4C50E25-33E3-48F0-B1B3-1936A8C1F5F2}"/>
    <cellStyle name="Total 2 2 2 2 8 3" xfId="17775" xr:uid="{18881CE9-F3D1-4945-B0CD-C46A8B2F84E1}"/>
    <cellStyle name="Total 2 2 2 2 8 4" xfId="20398" xr:uid="{483B97BE-9F9C-42A7-95D6-D90B2EBB1159}"/>
    <cellStyle name="Total 2 2 2 2 8 5" xfId="23258" xr:uid="{91E6AFB5-8A57-4A2C-BB0F-62B3D82241AD}"/>
    <cellStyle name="Total 2 2 2 2 8 6" xfId="25815" xr:uid="{BFDF492E-2FB5-4B04-B12E-C85CC4783887}"/>
    <cellStyle name="Total 2 2 2 2 8 7" xfId="28416" xr:uid="{C0E64EAC-0203-48B1-B557-3203EF5E0840}"/>
    <cellStyle name="Total 2 2 2 2 8 8" xfId="31091" xr:uid="{F785A4EE-FF36-43BD-A8EA-A57B33644767}"/>
    <cellStyle name="Total 2 2 2 2 8 9" xfId="33490" xr:uid="{895A702C-5884-4E98-A2A0-F56DA8A89F38}"/>
    <cellStyle name="Total 2 2 2 2 9" xfId="11998" xr:uid="{930CF403-25E5-4426-BBA3-744999A92688}"/>
    <cellStyle name="Total 2 2 2 2 9 10" xfId="35930" xr:uid="{92BF83DB-BFF8-47A2-BB47-BB2CC912FC03}"/>
    <cellStyle name="Total 2 2 2 2 9 11" xfId="38372" xr:uid="{426431C9-A4FE-445F-A48A-3509BAAA8F8B}"/>
    <cellStyle name="Total 2 2 2 2 9 12" xfId="40968" xr:uid="{63F9E2D3-4882-49BF-85A5-9E0BD7D5D353}"/>
    <cellStyle name="Total 2 2 2 2 9 2" xfId="15051" xr:uid="{DD294876-1C51-483F-9F5D-E57B39B8FA74}"/>
    <cellStyle name="Total 2 2 2 2 9 3" xfId="17824" xr:uid="{D0ED4CC9-B323-40CC-B2E9-E287FF8E20C0}"/>
    <cellStyle name="Total 2 2 2 2 9 4" xfId="20447" xr:uid="{2709A584-D3CE-4B96-8EDC-C062EAA1171B}"/>
    <cellStyle name="Total 2 2 2 2 9 5" xfId="23307" xr:uid="{34465F72-14A2-49D2-BA4A-0708EC803589}"/>
    <cellStyle name="Total 2 2 2 2 9 6" xfId="25864" xr:uid="{9B94AEBC-1803-4946-8C0A-0394181635F6}"/>
    <cellStyle name="Total 2 2 2 2 9 7" xfId="28465" xr:uid="{5DBD7A7E-2022-4744-B459-521BACCFF19F}"/>
    <cellStyle name="Total 2 2 2 2 9 8" xfId="31140" xr:uid="{F59E0964-0353-4FF4-9007-800FB80C4FD2}"/>
    <cellStyle name="Total 2 2 2 2 9 9" xfId="33539" xr:uid="{B0B6B6ED-835D-4464-BC2F-EFAE8A934EFE}"/>
    <cellStyle name="Total 2 2 2 20" xfId="14109" xr:uid="{57834C4F-30AB-490E-8779-EDEBF8EE03D0}"/>
    <cellStyle name="Total 2 2 2 20 10" xfId="37832" xr:uid="{88218BA5-81FC-493C-A851-D9136DAE82C2}"/>
    <cellStyle name="Total 2 2 2 20 11" xfId="40325" xr:uid="{20C6FF05-E2BB-4B91-A9EB-94ED1CAD91F7}"/>
    <cellStyle name="Total 2 2 2 20 12" xfId="42972" xr:uid="{362F36F2-4C34-4E15-A2A4-9A63AC4C31A0}"/>
    <cellStyle name="Total 2 2 2 20 2" xfId="17130" xr:uid="{81C3EA1F-6B26-42D5-9219-ED7F216CEA0F}"/>
    <cellStyle name="Total 2 2 2 20 3" xfId="19870" xr:uid="{D2C07D05-5C02-4907-81A7-C27172B9AD93}"/>
    <cellStyle name="Total 2 2 2 20 4" xfId="22544" xr:uid="{90947AB5-2CD0-4A85-ACBE-CD6890E3C497}"/>
    <cellStyle name="Total 2 2 2 20 5" xfId="25367" xr:uid="{BA89E56A-ABE7-4B92-AC97-9C645FD9B1DF}"/>
    <cellStyle name="Total 2 2 2 20 6" xfId="27935" xr:uid="{B4BF0CC0-5E42-454A-9C5C-8F45C04DA33C}"/>
    <cellStyle name="Total 2 2 2 20 7" xfId="30482" xr:uid="{5A5A3FA5-9C44-4E1E-9FFB-4C1D5DD8123A}"/>
    <cellStyle name="Total 2 2 2 20 8" xfId="32996" xr:uid="{61A28D64-3A78-4269-AED5-2D5A8E0D21C4}"/>
    <cellStyle name="Total 2 2 2 20 9" xfId="35396" xr:uid="{E5272B07-AA51-4AE6-B2C7-EF31EDDFA183}"/>
    <cellStyle name="Total 2 2 2 3" xfId="11283" xr:uid="{90416030-A58E-4E49-B904-5008D82953E6}"/>
    <cellStyle name="Total 2 2 2 3 10" xfId="22867" xr:uid="{ECFA2B90-EE36-436C-BDC5-C1C854B69105}"/>
    <cellStyle name="Total 2 2 2 3 11" xfId="26283" xr:uid="{B7A380B8-D8A6-451B-9B3B-77AEACA691E9}"/>
    <cellStyle name="Total 2 2 2 3 2" xfId="14355" xr:uid="{B91A2746-4B12-4463-A01B-1ACF0B13E8D1}"/>
    <cellStyle name="Total 2 2 2 3 3" xfId="10453" xr:uid="{B9429992-1408-47F3-84B0-3A6611B38C39}"/>
    <cellStyle name="Total 2 2 2 3 4" xfId="9905" xr:uid="{36F52300-FEF0-49C1-98C8-7EF8F9DD695C}"/>
    <cellStyle name="Total 2 2 2 3 5" xfId="10698" xr:uid="{03884F70-59CA-4D91-BBB5-3786FA461C4C}"/>
    <cellStyle name="Total 2 2 2 3 6" xfId="10566" xr:uid="{9D62D4F7-3868-44D6-A2E5-91B3E197C999}"/>
    <cellStyle name="Total 2 2 2 3 7" xfId="10234" xr:uid="{D7EE3487-6365-4F96-B879-F488404F2434}"/>
    <cellStyle name="Total 2 2 2 3 8" xfId="15754" xr:uid="{AC6FEADF-0BDF-4FB4-AB28-414DFA240668}"/>
    <cellStyle name="Total 2 2 2 3 9" xfId="11031" xr:uid="{8F4BE42D-7EA9-4670-B707-AF514FA6912A}"/>
    <cellStyle name="Total 2 2 2 4" xfId="11751" xr:uid="{667261EC-1623-435B-A4B7-2F8A23C564CD}"/>
    <cellStyle name="Total 2 2 2 4 10" xfId="35695" xr:uid="{AEEE6A27-62F0-439A-9D76-4FA3BF0D4CF9}"/>
    <cellStyle name="Total 2 2 2 4 11" xfId="38129" xr:uid="{17552789-D297-40AB-8A44-19DBCE055E48}"/>
    <cellStyle name="Total 2 2 2 4 12" xfId="40723" xr:uid="{C564F061-7454-44BD-83AE-4CB16F37DABF}"/>
    <cellStyle name="Total 2 2 2 4 2" xfId="14804" xr:uid="{74BD255F-D572-4A22-B630-864BE0E6EBB1}"/>
    <cellStyle name="Total 2 2 2 4 3" xfId="17578" xr:uid="{D5B6FDE3-108D-442D-859B-0B891D58AC36}"/>
    <cellStyle name="Total 2 2 2 4 4" xfId="20201" xr:uid="{440CB066-99E2-4C3B-975D-B20A7999DF85}"/>
    <cellStyle name="Total 2 2 2 4 5" xfId="23060" xr:uid="{07992D74-8819-4461-994B-1E35C178BBDC}"/>
    <cellStyle name="Total 2 2 2 4 6" xfId="25619" xr:uid="{F6B01496-8228-4E50-913C-CD7E9D2343DA}"/>
    <cellStyle name="Total 2 2 2 4 7" xfId="28222" xr:uid="{57B8E1AA-5876-4F4C-AA73-21482B4526BE}"/>
    <cellStyle name="Total 2 2 2 4 8" xfId="30895" xr:uid="{DC1C44A3-9E86-4A7A-80C5-7B0FA72140BF}"/>
    <cellStyle name="Total 2 2 2 4 9" xfId="33294" xr:uid="{744B81A7-A761-40ED-9FF8-8F91CB829EBB}"/>
    <cellStyle name="Total 2 2 2 5" xfId="11863" xr:uid="{8FE39ECD-EC7C-4731-A27E-CFB1D12FBDA0}"/>
    <cellStyle name="Total 2 2 2 5 10" xfId="35795" xr:uid="{579B571F-F87F-4246-9D2B-220778A26E48}"/>
    <cellStyle name="Total 2 2 2 5 11" xfId="38237" xr:uid="{AD4867FC-D31E-461D-A68B-D29FA829E7B4}"/>
    <cellStyle name="Total 2 2 2 5 12" xfId="40833" xr:uid="{12CD4052-0AF0-4654-979E-2C929934783F}"/>
    <cellStyle name="Total 2 2 2 5 2" xfId="14916" xr:uid="{1287B0BA-3D06-490D-B1B9-4551F0BCD0CA}"/>
    <cellStyle name="Total 2 2 2 5 3" xfId="17689" xr:uid="{17C531FB-497D-4C9F-B76C-15232CED2D49}"/>
    <cellStyle name="Total 2 2 2 5 4" xfId="20312" xr:uid="{7850903E-6330-402E-AA4E-1E1EF26DDEC8}"/>
    <cellStyle name="Total 2 2 2 5 5" xfId="23172" xr:uid="{9B7EAB2B-0E3E-460A-A015-7D8C330E1C09}"/>
    <cellStyle name="Total 2 2 2 5 6" xfId="25729" xr:uid="{AABBB72D-3D10-45AB-AC82-B6C0538B17C0}"/>
    <cellStyle name="Total 2 2 2 5 7" xfId="28330" xr:uid="{516AC3AA-87C9-44F6-B61E-9E407D8F634E}"/>
    <cellStyle name="Total 2 2 2 5 8" xfId="31005" xr:uid="{AF93165F-2381-4F95-9261-98CAC2885C05}"/>
    <cellStyle name="Total 2 2 2 5 9" xfId="33404" xr:uid="{83A5CA2C-861D-4AB5-AA61-D44E935F1C5B}"/>
    <cellStyle name="Total 2 2 2 6" xfId="11950" xr:uid="{FF68B867-274F-4B1B-AFA3-DB6D3C43CEA1}"/>
    <cellStyle name="Total 2 2 2 6 10" xfId="35882" xr:uid="{3EDF24B0-EFCF-4A2D-93DB-21364FA2E3C7}"/>
    <cellStyle name="Total 2 2 2 6 11" xfId="38324" xr:uid="{8EE23FA4-7D59-4B5D-93D9-3888D9F176FE}"/>
    <cellStyle name="Total 2 2 2 6 12" xfId="40920" xr:uid="{0312F06B-9E01-4C42-9EDA-5CBDF5C37F34}"/>
    <cellStyle name="Total 2 2 2 6 2" xfId="15003" xr:uid="{CD95A67D-92DD-4269-8366-B75CE0C25BCB}"/>
    <cellStyle name="Total 2 2 2 6 3" xfId="17776" xr:uid="{0D25AAAE-7689-41CC-A707-299650B95179}"/>
    <cellStyle name="Total 2 2 2 6 4" xfId="20399" xr:uid="{47C25E28-C5BD-4F7C-AA3E-1EBA77125DEE}"/>
    <cellStyle name="Total 2 2 2 6 5" xfId="23259" xr:uid="{E143F010-860E-4D20-9ECE-5B4D5E48AD7D}"/>
    <cellStyle name="Total 2 2 2 6 6" xfId="25816" xr:uid="{3C3C219A-896C-4652-980C-AE8C24F69C69}"/>
    <cellStyle name="Total 2 2 2 6 7" xfId="28417" xr:uid="{6FA04F2E-901D-4A2F-AE0D-40C64642AE57}"/>
    <cellStyle name="Total 2 2 2 6 8" xfId="31092" xr:uid="{FAFA8B0B-EBF3-446F-842F-9885FFC18E04}"/>
    <cellStyle name="Total 2 2 2 6 9" xfId="33491" xr:uid="{07E84D77-AE69-4C13-9769-536BB71FAE7B}"/>
    <cellStyle name="Total 2 2 2 7" xfId="13260" xr:uid="{81F7AF22-2090-4866-A599-D5F02715146F}"/>
    <cellStyle name="Total 2 2 2 7 10" xfId="36986" xr:uid="{689D5255-C286-4E82-A6FF-72347B500121}"/>
    <cellStyle name="Total 2 2 2 7 11" xfId="39478" xr:uid="{E439D08B-DAEF-4B24-8B12-1D0CD01C8FA6}"/>
    <cellStyle name="Total 2 2 2 7 12" xfId="42125" xr:uid="{0DE2DF6C-2CF8-4286-AB96-B3DEDC54A853}"/>
    <cellStyle name="Total 2 2 2 7 2" xfId="16281" xr:uid="{E539F586-51BE-4EA6-BD0E-6887A328967E}"/>
    <cellStyle name="Total 2 2 2 7 3" xfId="19022" xr:uid="{A6A08EC2-E994-4C36-B62B-4E1487BADA47}"/>
    <cellStyle name="Total 2 2 2 7 4" xfId="21695" xr:uid="{BA376DAB-B5EA-4617-80BA-4A1615382397}"/>
    <cellStyle name="Total 2 2 2 7 5" xfId="24518" xr:uid="{65964E52-418C-4A5C-9326-2462C72A9E68}"/>
    <cellStyle name="Total 2 2 2 7 6" xfId="27086" xr:uid="{CDBD8F1A-A3D3-4B98-9BC4-A8030D06D17F}"/>
    <cellStyle name="Total 2 2 2 7 7" xfId="29633" xr:uid="{AFE85A4E-2170-4CFB-B84A-C57D7B68C163}"/>
    <cellStyle name="Total 2 2 2 7 8" xfId="32148" xr:uid="{2EFD881B-5A6E-484A-9B85-F0F8704FF12D}"/>
    <cellStyle name="Total 2 2 2 7 9" xfId="34547" xr:uid="{0593505E-C0E2-47C0-A4EC-C61E432877DE}"/>
    <cellStyle name="Total 2 2 2 8" xfId="13303" xr:uid="{9D6BA3E9-E0B6-40E9-B33A-3948DDE72AA9}"/>
    <cellStyle name="Total 2 2 2 8 10" xfId="37026" xr:uid="{C55B9241-A1B4-4922-91B0-6B575BA7981F}"/>
    <cellStyle name="Total 2 2 2 8 11" xfId="39519" xr:uid="{0F0C744F-5F12-424D-BEA1-B34067B4041A}"/>
    <cellStyle name="Total 2 2 2 8 12" xfId="42166" xr:uid="{B491BC98-53F5-433D-ABE0-0FDD214DA8ED}"/>
    <cellStyle name="Total 2 2 2 8 2" xfId="16324" xr:uid="{A5378A92-4CEC-43FE-9D7A-2B1232D8D82A}"/>
    <cellStyle name="Total 2 2 2 8 3" xfId="19064" xr:uid="{ACDCED34-8576-4DB4-9290-AFB349C10BB8}"/>
    <cellStyle name="Total 2 2 2 8 4" xfId="21738" xr:uid="{CA77D81D-EBEE-4139-B063-BA65BF50A7D8}"/>
    <cellStyle name="Total 2 2 2 8 5" xfId="24561" xr:uid="{B5C42532-F269-4303-8EF3-364D5978A1F3}"/>
    <cellStyle name="Total 2 2 2 8 6" xfId="27129" xr:uid="{2B19269D-130F-4B4F-A957-1B065F918D68}"/>
    <cellStyle name="Total 2 2 2 8 7" xfId="29676" xr:uid="{AACD017E-1866-44F4-8E11-20A040B5B400}"/>
    <cellStyle name="Total 2 2 2 8 8" xfId="32190" xr:uid="{07B6FB05-BA0F-474D-829B-1CA1A8D994E4}"/>
    <cellStyle name="Total 2 2 2 8 9" xfId="34590" xr:uid="{B73A46A7-05F4-40B2-A5F0-69357912BEF0}"/>
    <cellStyle name="Total 2 2 2 9" xfId="13360" xr:uid="{D71664BA-4F06-4433-AA06-10A786186509}"/>
    <cellStyle name="Total 2 2 2 9 10" xfId="37083" xr:uid="{74D6A596-3B4E-4FB2-8571-9EACE21C85A9}"/>
    <cellStyle name="Total 2 2 2 9 11" xfId="39576" xr:uid="{1BE57AA4-6974-42C4-B721-188687936E57}"/>
    <cellStyle name="Total 2 2 2 9 12" xfId="42223" xr:uid="{AE3D59EE-3A65-4922-9C5F-AA2F2379E8F5}"/>
    <cellStyle name="Total 2 2 2 9 2" xfId="16381" xr:uid="{24C08774-B5D6-48C7-96B1-05B12E9F017D}"/>
    <cellStyle name="Total 2 2 2 9 3" xfId="19121" xr:uid="{68832F1F-68E0-4C77-8D6C-10D24FD5948F}"/>
    <cellStyle name="Total 2 2 2 9 4" xfId="21795" xr:uid="{AE947464-9872-49D9-8668-66714A118375}"/>
    <cellStyle name="Total 2 2 2 9 5" xfId="24618" xr:uid="{3108BDE1-115C-4848-80ED-73B547D094BE}"/>
    <cellStyle name="Total 2 2 2 9 6" xfId="27186" xr:uid="{4D2F9A43-3517-4115-A3C3-6F260DF529C0}"/>
    <cellStyle name="Total 2 2 2 9 7" xfId="29733" xr:uid="{5B4F0DD9-0F19-487D-835F-77D8BD581F2C}"/>
    <cellStyle name="Total 2 2 2 9 8" xfId="32247" xr:uid="{DA899A41-1661-4A6F-B567-AC0E6EAB0573}"/>
    <cellStyle name="Total 2 2 2 9 9" xfId="34647" xr:uid="{1169E5D4-E835-46D9-AD52-EC141FE5F95C}"/>
    <cellStyle name="Total 2 2 20" xfId="14086" xr:uid="{E141C063-30CA-41CE-96AB-741C9A43BE76}"/>
    <cellStyle name="Total 2 2 20 10" xfId="37809" xr:uid="{8216D668-AAE5-45AA-A00E-6ACC176B0048}"/>
    <cellStyle name="Total 2 2 20 11" xfId="40302" xr:uid="{AE9C319D-AC33-4152-9C5D-959B4650F6AB}"/>
    <cellStyle name="Total 2 2 20 12" xfId="42949" xr:uid="{C55E98D4-AE14-4198-B7BB-A6E73788F1D1}"/>
    <cellStyle name="Total 2 2 20 2" xfId="17107" xr:uid="{A639609D-DC6B-47A7-9101-646B0311D258}"/>
    <cellStyle name="Total 2 2 20 3" xfId="19847" xr:uid="{3CCDFD47-F2DD-4E5B-B13B-F62BECB2C58D}"/>
    <cellStyle name="Total 2 2 20 4" xfId="22521" xr:uid="{EBFEF0A9-C201-468E-A675-0708B0689076}"/>
    <cellStyle name="Total 2 2 20 5" xfId="25344" xr:uid="{CC0C1B35-5982-4E7E-93C1-BED30CF4AD8D}"/>
    <cellStyle name="Total 2 2 20 6" xfId="27912" xr:uid="{080133C0-0A2A-4F63-910B-EFD5E823EBE0}"/>
    <cellStyle name="Total 2 2 20 7" xfId="30459" xr:uid="{3E3D22A8-35E1-4C3D-B366-2DB81ED4CF51}"/>
    <cellStyle name="Total 2 2 20 8" xfId="32973" xr:uid="{1188CE93-4645-41B1-9C2A-6327FC8DE983}"/>
    <cellStyle name="Total 2 2 20 9" xfId="35373" xr:uid="{10EBB624-0747-4B35-B937-84B342EABD76}"/>
    <cellStyle name="Total 2 2 21" xfId="14133" xr:uid="{ED2E63B3-09F1-43D9-A149-17FBF9AB0C61}"/>
    <cellStyle name="Total 2 2 21 10" xfId="37856" xr:uid="{1E28EB96-B3B7-4CB5-9873-5478868C5979}"/>
    <cellStyle name="Total 2 2 21 11" xfId="40349" xr:uid="{FD36C9F2-972A-4F02-9D46-90CFAF7E287F}"/>
    <cellStyle name="Total 2 2 21 12" xfId="42996" xr:uid="{155AC2E8-114D-4045-965B-5BADAADC9E08}"/>
    <cellStyle name="Total 2 2 21 2" xfId="17154" xr:uid="{25AB855D-8753-4623-8FB6-CE55B703DE30}"/>
    <cellStyle name="Total 2 2 21 3" xfId="19894" xr:uid="{B406D69B-3216-4E62-A74C-D203703EE33B}"/>
    <cellStyle name="Total 2 2 21 4" xfId="22568" xr:uid="{F219A43C-6C59-4D09-A8D1-562F8EDB1ED3}"/>
    <cellStyle name="Total 2 2 21 5" xfId="25391" xr:uid="{16D5888B-395B-4F99-8986-CABCD527A057}"/>
    <cellStyle name="Total 2 2 21 6" xfId="27959" xr:uid="{3A378DE1-8B46-46F3-90BA-280C043F2F5C}"/>
    <cellStyle name="Total 2 2 21 7" xfId="30506" xr:uid="{F13C127B-5D7E-456C-8159-D4CA9E1DE979}"/>
    <cellStyle name="Total 2 2 21 8" xfId="33020" xr:uid="{0C861AA0-6B68-44F5-99B0-1847BFDA593D}"/>
    <cellStyle name="Total 2 2 21 9" xfId="35420" xr:uid="{CAD297E6-1A9B-4EA9-A62B-A1E3DAC57C1C}"/>
    <cellStyle name="Total 2 2 3" xfId="9757" xr:uid="{00000000-0005-0000-0000-0000FF250000}"/>
    <cellStyle name="Total 2 2 3 10" xfId="12011" xr:uid="{42BFD852-4281-4668-921F-1B9D047EBE80}"/>
    <cellStyle name="Total 2 2 3 10 10" xfId="35943" xr:uid="{C129569B-6D2C-4435-BE5E-85159B8AAF34}"/>
    <cellStyle name="Total 2 2 3 10 11" xfId="38385" xr:uid="{B4B58BD5-B5AC-4D24-A8F1-38104DAC3DA8}"/>
    <cellStyle name="Total 2 2 3 10 12" xfId="40981" xr:uid="{A5FD8B4A-3C28-41A8-BFE2-C827CF0791B3}"/>
    <cellStyle name="Total 2 2 3 10 2" xfId="15064" xr:uid="{4BCFF0DF-BA6C-4389-B831-A1BA81A850F5}"/>
    <cellStyle name="Total 2 2 3 10 3" xfId="17837" xr:uid="{3FF94C9A-4A8F-4ADA-AC11-3456F9614059}"/>
    <cellStyle name="Total 2 2 3 10 4" xfId="20460" xr:uid="{0375EE46-ED9A-4EBD-B4C4-70761F720C4F}"/>
    <cellStyle name="Total 2 2 3 10 5" xfId="23320" xr:uid="{BBA33A0F-4035-4A68-8E48-1E9C2A0E79CF}"/>
    <cellStyle name="Total 2 2 3 10 6" xfId="25877" xr:uid="{D36D3FF4-7C7A-47F7-A061-D4CA710DF13B}"/>
    <cellStyle name="Total 2 2 3 10 7" xfId="28478" xr:uid="{986468B7-5C62-40AB-9DE8-17AA0D7BE72C}"/>
    <cellStyle name="Total 2 2 3 10 8" xfId="31153" xr:uid="{D6BDF578-D503-43B7-930E-828A63123CD4}"/>
    <cellStyle name="Total 2 2 3 10 9" xfId="33552" xr:uid="{6FCA3FFC-C5EE-4FDF-91D1-276E950D6D9F}"/>
    <cellStyle name="Total 2 2 3 11" xfId="13332" xr:uid="{373DC1E5-ED0C-4243-9BB7-CC5793609FF3}"/>
    <cellStyle name="Total 2 2 3 11 10" xfId="37055" xr:uid="{9A26C8A2-30F3-4597-B40C-1DBD3C23BD9D}"/>
    <cellStyle name="Total 2 2 3 11 11" xfId="39548" xr:uid="{B639178E-0AD9-4D7C-80C0-245210336E75}"/>
    <cellStyle name="Total 2 2 3 11 12" xfId="42195" xr:uid="{0DF085D1-938E-4FCA-98AE-9B99E37DF618}"/>
    <cellStyle name="Total 2 2 3 11 2" xfId="16353" xr:uid="{6A669E09-498F-482F-83F3-AAE57744EEC1}"/>
    <cellStyle name="Total 2 2 3 11 3" xfId="19093" xr:uid="{C93F55A4-A808-48BF-ABF9-085E6FCD1191}"/>
    <cellStyle name="Total 2 2 3 11 4" xfId="21767" xr:uid="{803C3376-E7ED-4EBE-A3E9-0ED8C9A1D990}"/>
    <cellStyle name="Total 2 2 3 11 5" xfId="24590" xr:uid="{64145388-4122-4AFD-AD7E-5D6BE1790132}"/>
    <cellStyle name="Total 2 2 3 11 6" xfId="27158" xr:uid="{419AEE2D-DFF5-45C1-8D4C-EB7424046C90}"/>
    <cellStyle name="Total 2 2 3 11 7" xfId="29705" xr:uid="{6268A77E-A50B-43A3-B19A-6996B01679D1}"/>
    <cellStyle name="Total 2 2 3 11 8" xfId="32219" xr:uid="{6A5F6566-3ED0-404C-8F7F-9859A0638A88}"/>
    <cellStyle name="Total 2 2 3 11 9" xfId="34619" xr:uid="{FAD0836C-C627-48A0-8DC2-1FFE2CF592D8}"/>
    <cellStyle name="Total 2 2 3 12" xfId="13394" xr:uid="{F13F0FED-55CD-4AC0-B7B0-F2233D58B7DF}"/>
    <cellStyle name="Total 2 2 3 12 10" xfId="37117" xr:uid="{1577BCBB-5507-4E03-B4FF-5D4D9C9DB02E}"/>
    <cellStyle name="Total 2 2 3 12 11" xfId="39610" xr:uid="{74BD811B-3063-4E2E-8FDF-60D5CF737AE4}"/>
    <cellStyle name="Total 2 2 3 12 12" xfId="42257" xr:uid="{46796ED1-F1DC-44B8-BB48-538AC8DCC4AD}"/>
    <cellStyle name="Total 2 2 3 12 2" xfId="16415" xr:uid="{D933C7A0-C003-4884-B3F8-C3335FA4562A}"/>
    <cellStyle name="Total 2 2 3 12 3" xfId="19155" xr:uid="{AB096F94-F3DE-4BAF-966C-D62312D4C585}"/>
    <cellStyle name="Total 2 2 3 12 4" xfId="21829" xr:uid="{B5780254-21F9-4FE4-A4D1-E27B60768FC1}"/>
    <cellStyle name="Total 2 2 3 12 5" xfId="24652" xr:uid="{DFF9E57B-AFFF-4EB1-BA32-C31BA0A3E7AA}"/>
    <cellStyle name="Total 2 2 3 12 6" xfId="27220" xr:uid="{6F209817-A649-4701-8522-C70037612D59}"/>
    <cellStyle name="Total 2 2 3 12 7" xfId="29767" xr:uid="{CFF5A4BF-2201-41AC-A3D7-2065D5ACE5A8}"/>
    <cellStyle name="Total 2 2 3 12 8" xfId="32281" xr:uid="{8CE4FF9B-3E3C-4D4E-8E2B-ADA788B5420D}"/>
    <cellStyle name="Total 2 2 3 12 9" xfId="34681" xr:uid="{57BEBF28-828D-47BE-9C19-489B33505A4B}"/>
    <cellStyle name="Total 2 2 3 13" xfId="13418" xr:uid="{63E062CB-5465-46BE-B2DB-E987D7C92AF5}"/>
    <cellStyle name="Total 2 2 3 13 10" xfId="37141" xr:uid="{C4F6821F-BC53-441F-A596-0DDD40987453}"/>
    <cellStyle name="Total 2 2 3 13 11" xfId="39634" xr:uid="{B6F1FE22-33D4-4EE8-BFE6-A623CA5F3A1C}"/>
    <cellStyle name="Total 2 2 3 13 12" xfId="42281" xr:uid="{9BB8D676-157D-4BE8-A2EF-6022EB58852D}"/>
    <cellStyle name="Total 2 2 3 13 2" xfId="16439" xr:uid="{DDD42B1C-F9CA-48E9-A5FA-F4D4FF68503F}"/>
    <cellStyle name="Total 2 2 3 13 3" xfId="19179" xr:uid="{2C267F39-3D2D-40EE-912F-C4294DD4F782}"/>
    <cellStyle name="Total 2 2 3 13 4" xfId="21853" xr:uid="{F4C39731-0010-47B9-832E-D51DDA58C7C2}"/>
    <cellStyle name="Total 2 2 3 13 5" xfId="24676" xr:uid="{9C5777E6-3E9A-4E2F-B0F5-5056989E94E1}"/>
    <cellStyle name="Total 2 2 3 13 6" xfId="27244" xr:uid="{CA14E14D-F58B-4053-BD88-6C5519C60FF8}"/>
    <cellStyle name="Total 2 2 3 13 7" xfId="29791" xr:uid="{1326AAAC-51B5-4C00-85D3-2B44C0175B99}"/>
    <cellStyle name="Total 2 2 3 13 8" xfId="32305" xr:uid="{BC4AC93C-A35A-4E97-AD71-076CBBB57E3F}"/>
    <cellStyle name="Total 2 2 3 13 9" xfId="34705" xr:uid="{B68A26DA-283C-46CD-8EF9-DA60455486BF}"/>
    <cellStyle name="Total 2 2 3 14" xfId="13473" xr:uid="{E1E85A0B-4D96-4C82-90B1-6DE02BEF5549}"/>
    <cellStyle name="Total 2 2 3 14 10" xfId="37196" xr:uid="{B0666363-5BFD-4BB7-951E-551C7E56ABD0}"/>
    <cellStyle name="Total 2 2 3 14 11" xfId="39689" xr:uid="{09D60CCE-100B-4811-96DB-0767B2D988FE}"/>
    <cellStyle name="Total 2 2 3 14 12" xfId="42336" xr:uid="{9A56F20A-B443-4809-B87A-612E485F356F}"/>
    <cellStyle name="Total 2 2 3 14 2" xfId="16494" xr:uid="{E132D41B-12DD-40A2-ABC2-3E6517F7218C}"/>
    <cellStyle name="Total 2 2 3 14 3" xfId="19234" xr:uid="{82B11631-93D7-48CA-B767-D395BA8338F6}"/>
    <cellStyle name="Total 2 2 3 14 4" xfId="21908" xr:uid="{19EE8B4D-CF16-46C9-938B-D7043FDF170E}"/>
    <cellStyle name="Total 2 2 3 14 5" xfId="24731" xr:uid="{A265F283-72CC-4CBC-B08F-E3A290E7B9F7}"/>
    <cellStyle name="Total 2 2 3 14 6" xfId="27299" xr:uid="{85935091-F27B-4AA4-9FB4-454CDA5B52CD}"/>
    <cellStyle name="Total 2 2 3 14 7" xfId="29846" xr:uid="{3FB1DEFB-53AD-4AD0-8BA4-68AE51F7E383}"/>
    <cellStyle name="Total 2 2 3 14 8" xfId="32360" xr:uid="{4E6B9B0A-26FD-4DC6-9C97-038451C782C3}"/>
    <cellStyle name="Total 2 2 3 14 9" xfId="34760" xr:uid="{D9A96761-EBAF-40A5-973D-3A73D78A5953}"/>
    <cellStyle name="Total 2 2 3 15" xfId="13532" xr:uid="{C41EC568-1499-4E03-A48E-EAD4DD44BBE4}"/>
    <cellStyle name="Total 2 2 3 15 10" xfId="37255" xr:uid="{6538BBD4-CB0F-4A2D-A3FD-AC7E4AEE4132}"/>
    <cellStyle name="Total 2 2 3 15 11" xfId="39748" xr:uid="{26924961-F49F-41EF-AE67-F26F0DBE6D9F}"/>
    <cellStyle name="Total 2 2 3 15 12" xfId="42395" xr:uid="{B63412EC-A18F-4FC3-AD31-8F146963EB00}"/>
    <cellStyle name="Total 2 2 3 15 2" xfId="16553" xr:uid="{FE63832B-860C-4B41-9BC3-CFDBF33E9B7E}"/>
    <cellStyle name="Total 2 2 3 15 3" xfId="19293" xr:uid="{02EB8A56-A5E9-4930-8F2B-1D2AE481E563}"/>
    <cellStyle name="Total 2 2 3 15 4" xfId="21967" xr:uid="{A67218E5-7770-4F7E-9E42-9F4163ACECB0}"/>
    <cellStyle name="Total 2 2 3 15 5" xfId="24790" xr:uid="{BF190B33-6F5E-4604-8803-CF5C64148643}"/>
    <cellStyle name="Total 2 2 3 15 6" xfId="27358" xr:uid="{9652B33B-4169-4F36-918E-816D1AEFA130}"/>
    <cellStyle name="Total 2 2 3 15 7" xfId="29905" xr:uid="{09575EE9-C71A-469B-ADDC-BC883AF3FFD9}"/>
    <cellStyle name="Total 2 2 3 15 8" xfId="32419" xr:uid="{49E094E9-9C7E-4D76-A008-E53DDBB32819}"/>
    <cellStyle name="Total 2 2 3 15 9" xfId="34819" xr:uid="{A6D7AC99-3D15-4D69-B930-5089EDFC5B1C}"/>
    <cellStyle name="Total 2 2 3 16" xfId="13579" xr:uid="{A19A5845-F5D4-4DF1-B0B9-6D7889A70ED6}"/>
    <cellStyle name="Total 2 2 3 16 10" xfId="37302" xr:uid="{B6FD0918-7231-4F08-A589-34A70E8575F7}"/>
    <cellStyle name="Total 2 2 3 16 11" xfId="39795" xr:uid="{517FC25A-92BF-4005-80DA-06F7C6DB5AA3}"/>
    <cellStyle name="Total 2 2 3 16 12" xfId="42442" xr:uid="{FF1A90D7-6968-4D62-B703-CDD73438EB48}"/>
    <cellStyle name="Total 2 2 3 16 2" xfId="16600" xr:uid="{5DF2064D-F816-44E0-8774-806D188BACF1}"/>
    <cellStyle name="Total 2 2 3 16 3" xfId="19340" xr:uid="{84B8F415-6E70-48A5-8F86-042292487A89}"/>
    <cellStyle name="Total 2 2 3 16 4" xfId="22014" xr:uid="{74DDDD2B-BA5C-4EA3-A04A-0DEE3BB1BF3A}"/>
    <cellStyle name="Total 2 2 3 16 5" xfId="24837" xr:uid="{75A961EC-0094-4BF7-9605-C498D823F27D}"/>
    <cellStyle name="Total 2 2 3 16 6" xfId="27405" xr:uid="{5504DF7A-2D1A-4BE0-8767-D3DA802D5CEC}"/>
    <cellStyle name="Total 2 2 3 16 7" xfId="29952" xr:uid="{B1CCC223-CA33-46F7-BC69-17CE72C74EC8}"/>
    <cellStyle name="Total 2 2 3 16 8" xfId="32466" xr:uid="{9A58681F-9FA9-4633-B06C-CC27C6DFB2A0}"/>
    <cellStyle name="Total 2 2 3 16 9" xfId="34866" xr:uid="{F76DF47C-2AA6-4B38-8956-3CB9164D4A1E}"/>
    <cellStyle name="Total 2 2 3 17" xfId="13625" xr:uid="{F93079E5-DFD1-4507-BAA5-6173F8AE3787}"/>
    <cellStyle name="Total 2 2 3 17 10" xfId="37348" xr:uid="{5BC7B89B-AD9B-48CC-9D82-D39AB2044F72}"/>
    <cellStyle name="Total 2 2 3 17 11" xfId="39841" xr:uid="{26445E8D-F4AC-4DE7-BC76-50AE942DC8E6}"/>
    <cellStyle name="Total 2 2 3 17 12" xfId="42488" xr:uid="{46EEFC44-4C77-4996-9BBE-CCB5EAC22C44}"/>
    <cellStyle name="Total 2 2 3 17 2" xfId="16646" xr:uid="{6C367C38-3037-485A-A773-82C384688CD0}"/>
    <cellStyle name="Total 2 2 3 17 3" xfId="19386" xr:uid="{1F112972-C99D-4C28-A64D-C6E145616A16}"/>
    <cellStyle name="Total 2 2 3 17 4" xfId="22060" xr:uid="{331C073D-E280-4302-95FE-EDB029698AAC}"/>
    <cellStyle name="Total 2 2 3 17 5" xfId="24883" xr:uid="{7D6B06DF-2F42-4714-A53E-2B6707638BD6}"/>
    <cellStyle name="Total 2 2 3 17 6" xfId="27451" xr:uid="{A3487777-1F4D-4215-94D4-0174B8872504}"/>
    <cellStyle name="Total 2 2 3 17 7" xfId="29998" xr:uid="{370058AA-20D4-4859-A109-6E9EF5B7C02F}"/>
    <cellStyle name="Total 2 2 3 17 8" xfId="32512" xr:uid="{3DEABB63-6415-4C00-A6AF-3E57E845647C}"/>
    <cellStyle name="Total 2 2 3 17 9" xfId="34912" xr:uid="{047AEFB9-6AE3-497E-8E77-69C12C290E2C}"/>
    <cellStyle name="Total 2 2 3 18" xfId="13658" xr:uid="{12043CA8-B404-4E58-9101-100CBD8C56C3}"/>
    <cellStyle name="Total 2 2 3 18 10" xfId="37381" xr:uid="{26DE21AF-A124-403E-B835-C9571B4B92AE}"/>
    <cellStyle name="Total 2 2 3 18 11" xfId="39874" xr:uid="{B6A9B63D-A709-48F9-8F54-67588C77A65A}"/>
    <cellStyle name="Total 2 2 3 18 12" xfId="42521" xr:uid="{67EFB7D5-6847-4E11-9B42-73B799FDBAB1}"/>
    <cellStyle name="Total 2 2 3 18 2" xfId="16679" xr:uid="{7D07827E-E6B3-4305-A72E-92A41DF18B80}"/>
    <cellStyle name="Total 2 2 3 18 3" xfId="19419" xr:uid="{2D112576-DBF2-4063-80BC-6FB361B3C897}"/>
    <cellStyle name="Total 2 2 3 18 4" xfId="22093" xr:uid="{1E815506-6FB2-44EE-A32A-38689FA66FE8}"/>
    <cellStyle name="Total 2 2 3 18 5" xfId="24916" xr:uid="{829351CB-CA57-4412-A7EA-30690A268410}"/>
    <cellStyle name="Total 2 2 3 18 6" xfId="27484" xr:uid="{00CE275A-3A40-494C-AA7F-A9CD0FCC938A}"/>
    <cellStyle name="Total 2 2 3 18 7" xfId="30031" xr:uid="{FCB38606-45D0-47F9-B06B-C7109863BFBE}"/>
    <cellStyle name="Total 2 2 3 18 8" xfId="32545" xr:uid="{11ADFF75-99E4-4265-B6CF-ECF61AEE5ECA}"/>
    <cellStyle name="Total 2 2 3 18 9" xfId="34945" xr:uid="{2584CA65-34E7-470B-AC43-81991319DE3D}"/>
    <cellStyle name="Total 2 2 3 19" xfId="13221" xr:uid="{76AA19FC-C7C9-4A4E-B35C-0E4CC1C6C3CE}"/>
    <cellStyle name="Total 2 2 3 19 10" xfId="36947" xr:uid="{51C59BE8-31CF-472B-B623-025C77C25819}"/>
    <cellStyle name="Total 2 2 3 19 11" xfId="39439" xr:uid="{6382DB9B-704D-493E-8389-B57CB1344DC6}"/>
    <cellStyle name="Total 2 2 3 19 12" xfId="42086" xr:uid="{FB93DA09-B191-4847-9A90-A600E39D05F8}"/>
    <cellStyle name="Total 2 2 3 19 2" xfId="16242" xr:uid="{8A7AA827-3D84-477B-8F16-675C0DA8CEEE}"/>
    <cellStyle name="Total 2 2 3 19 3" xfId="18983" xr:uid="{AB185764-6FC8-468D-9A4E-BAECA4694FDA}"/>
    <cellStyle name="Total 2 2 3 19 4" xfId="21656" xr:uid="{4AD2C3EE-8BF0-424B-A607-C4673CB8C5AF}"/>
    <cellStyle name="Total 2 2 3 19 5" xfId="24479" xr:uid="{98C76AAD-573C-4995-B770-A6802B7E77A3}"/>
    <cellStyle name="Total 2 2 3 19 6" xfId="27047" xr:uid="{0FE7D5A5-B09B-4A1E-816F-8863BE869404}"/>
    <cellStyle name="Total 2 2 3 19 7" xfId="29594" xr:uid="{C0CB4979-B934-487C-B85B-AE297F724B06}"/>
    <cellStyle name="Total 2 2 3 19 8" xfId="32109" xr:uid="{43612CD6-1AD7-432A-A976-6E0919FADF88}"/>
    <cellStyle name="Total 2 2 3 19 9" xfId="34508" xr:uid="{455CF5F9-C43A-4B32-9B6D-906F71238867}"/>
    <cellStyle name="Total 2 2 3 2" xfId="11766" xr:uid="{048F13EA-99A0-4B76-AB8A-F895EA41B0A3}"/>
    <cellStyle name="Total 2 2 3 2 10" xfId="38144" xr:uid="{DF46EB90-8C3C-4FBD-AF7C-7D10594B3382}"/>
    <cellStyle name="Total 2 2 3 2 11" xfId="40738" xr:uid="{D61A222A-E9CC-48E2-811C-8312A857145C}"/>
    <cellStyle name="Total 2 2 3 2 2" xfId="14819" xr:uid="{A8905F29-1B8E-44BE-B348-ED8148601204}"/>
    <cellStyle name="Total 2 2 3 2 3" xfId="17593" xr:uid="{AC21AFC6-865E-4D4B-9415-0409CE9A7B1C}"/>
    <cellStyle name="Total 2 2 3 2 4" xfId="20216" xr:uid="{7815E37D-8027-4CE4-A544-F8EE4DE64ED6}"/>
    <cellStyle name="Total 2 2 3 2 5" xfId="23075" xr:uid="{019F6992-EDAF-4985-B953-58D0843CAAC6}"/>
    <cellStyle name="Total 2 2 3 2 6" xfId="25634" xr:uid="{35E49379-1502-40E5-96CA-F4F449E6415E}"/>
    <cellStyle name="Total 2 2 3 2 7" xfId="28237" xr:uid="{652D7A39-2AA6-4E4B-9DB2-51A2C86E93CC}"/>
    <cellStyle name="Total 2 2 3 2 8" xfId="30910" xr:uid="{1FE088E5-8205-4046-A2F6-0B0843DA2BBD}"/>
    <cellStyle name="Total 2 2 3 2 9" xfId="33309" xr:uid="{DD91774B-3412-4AE7-947F-1535F0159B5B}"/>
    <cellStyle name="Total 2 2 3 20" xfId="13738" xr:uid="{DEFF5278-27F4-410A-84D1-0218A9EBB841}"/>
    <cellStyle name="Total 2 2 3 20 10" xfId="37461" xr:uid="{0E42AF40-F659-466E-A34A-07AF52A34D6D}"/>
    <cellStyle name="Total 2 2 3 20 11" xfId="39954" xr:uid="{8560E6BC-AE84-43A9-9033-812D3AD73F0F}"/>
    <cellStyle name="Total 2 2 3 20 12" xfId="42601" xr:uid="{B78E4722-B214-4127-A297-6833E4724770}"/>
    <cellStyle name="Total 2 2 3 20 2" xfId="16759" xr:uid="{C0EF37D8-266C-4397-9CA9-F2031182CBE4}"/>
    <cellStyle name="Total 2 2 3 20 3" xfId="19499" xr:uid="{C77BD591-C7BD-449C-9CA9-73ACFBCAC82F}"/>
    <cellStyle name="Total 2 2 3 20 4" xfId="22173" xr:uid="{EDFCD6AC-7B8E-44D7-9EAB-58AF6F75D818}"/>
    <cellStyle name="Total 2 2 3 20 5" xfId="24996" xr:uid="{0DF5A999-61E4-420D-BCED-1AD7B9C5DF47}"/>
    <cellStyle name="Total 2 2 3 20 6" xfId="27564" xr:uid="{B261C2B0-A78B-49FC-9256-4EB5F8905887}"/>
    <cellStyle name="Total 2 2 3 20 7" xfId="30111" xr:uid="{7064124B-425C-4695-ABF2-67FE4A27C213}"/>
    <cellStyle name="Total 2 2 3 20 8" xfId="32625" xr:uid="{7C6D8EC4-968C-4118-9D1B-DAB0C3F3BCCF}"/>
    <cellStyle name="Total 2 2 3 20 9" xfId="35025" xr:uid="{5B9B14F7-5CAC-4F1E-87C1-EF8A1E2DC186}"/>
    <cellStyle name="Total 2 2 3 21" xfId="13800" xr:uid="{AF8C7B43-442D-4CF8-B115-00F29345208B}"/>
    <cellStyle name="Total 2 2 3 21 10" xfId="37523" xr:uid="{A68B3BF5-B9BC-43D9-B683-8B13C3C55583}"/>
    <cellStyle name="Total 2 2 3 21 11" xfId="40016" xr:uid="{27DD9621-4CCB-41E3-BD34-59E0C1E81766}"/>
    <cellStyle name="Total 2 2 3 21 12" xfId="42663" xr:uid="{826BB50D-7A71-48DE-A60B-D5947FB281D8}"/>
    <cellStyle name="Total 2 2 3 21 2" xfId="16821" xr:uid="{4E495529-1E78-46DB-96C0-B21DD4228959}"/>
    <cellStyle name="Total 2 2 3 21 3" xfId="19561" xr:uid="{3515049B-6950-4872-8113-3939B66B1AEF}"/>
    <cellStyle name="Total 2 2 3 21 4" xfId="22235" xr:uid="{8B6C652C-1FF5-459E-A9BD-33667646ADCD}"/>
    <cellStyle name="Total 2 2 3 21 5" xfId="25058" xr:uid="{09B9B5EE-EFF3-4825-9676-A64704171ED2}"/>
    <cellStyle name="Total 2 2 3 21 6" xfId="27626" xr:uid="{E37031D2-11BD-420D-9CED-273F6622BE74}"/>
    <cellStyle name="Total 2 2 3 21 7" xfId="30173" xr:uid="{2A0DA56B-FDCD-45EB-AE0A-9301E1A65F6F}"/>
    <cellStyle name="Total 2 2 3 21 8" xfId="32687" xr:uid="{88839EB9-030B-4C5C-9811-BB43494AAAAC}"/>
    <cellStyle name="Total 2 2 3 21 9" xfId="35087" xr:uid="{FB0E193B-580D-4D8A-A48F-494AFE20364D}"/>
    <cellStyle name="Total 2 2 3 22" xfId="13233" xr:uid="{5971BA15-697E-4FCE-8BB0-5FE3B1178AF7}"/>
    <cellStyle name="Total 2 2 3 22 10" xfId="36959" xr:uid="{037BCA9F-8E28-4B12-9C32-CB35D88AEEF5}"/>
    <cellStyle name="Total 2 2 3 22 11" xfId="39451" xr:uid="{4A31A24D-B677-4BA0-8BF2-823E90973633}"/>
    <cellStyle name="Total 2 2 3 22 12" xfId="42098" xr:uid="{8F898FF7-A7ED-4C21-9914-C0BF96819291}"/>
    <cellStyle name="Total 2 2 3 22 2" xfId="16254" xr:uid="{04F9023E-31D6-4F5A-98DD-7974DFB6CF55}"/>
    <cellStyle name="Total 2 2 3 22 3" xfId="18995" xr:uid="{C28B005A-9955-414F-9AB1-45BD161DA7F0}"/>
    <cellStyle name="Total 2 2 3 22 4" xfId="21668" xr:uid="{07F0103F-0ECB-42B6-8495-93D4931F0C65}"/>
    <cellStyle name="Total 2 2 3 22 5" xfId="24491" xr:uid="{94FF96ED-D008-452A-B401-C15B7D8DF7E6}"/>
    <cellStyle name="Total 2 2 3 22 6" xfId="27059" xr:uid="{62A58C8C-A041-4BFA-AD87-591F10F9432C}"/>
    <cellStyle name="Total 2 2 3 22 7" xfId="29606" xr:uid="{B658C9EC-6205-41BE-B1EC-61967B402E6F}"/>
    <cellStyle name="Total 2 2 3 22 8" xfId="32121" xr:uid="{9547BB92-D510-43CC-BEEC-63C475F5B4B3}"/>
    <cellStyle name="Total 2 2 3 22 9" xfId="34520" xr:uid="{DFA4DAD9-15B9-41BB-A1FE-0839EE6EBBCD}"/>
    <cellStyle name="Total 2 2 3 23" xfId="13258" xr:uid="{B0AED55D-B3B9-4478-BEC8-038765199558}"/>
    <cellStyle name="Total 2 2 3 23 10" xfId="36984" xr:uid="{BE4D3626-21BE-4E50-9C17-9C1C2385D56E}"/>
    <cellStyle name="Total 2 2 3 23 11" xfId="39476" xr:uid="{0843ADA0-11D3-4DD3-900D-1A7AC3218594}"/>
    <cellStyle name="Total 2 2 3 23 12" xfId="42123" xr:uid="{517D3486-8228-44CE-93F2-E79D6E24AEFE}"/>
    <cellStyle name="Total 2 2 3 23 2" xfId="16279" xr:uid="{A31B2125-A840-468B-908C-73DE4BA385AF}"/>
    <cellStyle name="Total 2 2 3 23 3" xfId="19020" xr:uid="{4E1F0516-1C2D-4404-8001-C887F7F1F4AE}"/>
    <cellStyle name="Total 2 2 3 23 4" xfId="21693" xr:uid="{90933C77-B011-4302-A581-903E66CAEE6C}"/>
    <cellStyle name="Total 2 2 3 23 5" xfId="24516" xr:uid="{28517A86-D1A4-4C14-A4F8-142CBBE39AF6}"/>
    <cellStyle name="Total 2 2 3 23 6" xfId="27084" xr:uid="{A0425EE8-73A4-4B16-BBA4-99DCA65B6A6E}"/>
    <cellStyle name="Total 2 2 3 23 7" xfId="29631" xr:uid="{B9381B2F-EA77-48D0-A35F-570A89458013}"/>
    <cellStyle name="Total 2 2 3 23 8" xfId="32146" xr:uid="{BA85B3BF-3B03-436E-946E-2BC5B3AFCA5A}"/>
    <cellStyle name="Total 2 2 3 23 9" xfId="34545" xr:uid="{5D3CD612-FD43-4C03-9889-9DEFA50FED2D}"/>
    <cellStyle name="Total 2 2 3 24" xfId="13893" xr:uid="{BC53E310-6B4E-4243-B446-CA44B2C22241}"/>
    <cellStyle name="Total 2 2 3 24 10" xfId="37616" xr:uid="{44EBFEF3-8613-441D-A7E8-7B5DE5B6CB99}"/>
    <cellStyle name="Total 2 2 3 24 11" xfId="40109" xr:uid="{C42EBFFD-D152-472F-A588-0FEA144664A2}"/>
    <cellStyle name="Total 2 2 3 24 12" xfId="42756" xr:uid="{6AB10A65-D9F4-4C4C-80CF-95C42D5E32AB}"/>
    <cellStyle name="Total 2 2 3 24 2" xfId="16914" xr:uid="{1D6649BC-D1C1-49C7-A2D0-74E3F7A47787}"/>
    <cellStyle name="Total 2 2 3 24 3" xfId="19654" xr:uid="{D646A0AA-26D3-4283-8BF5-ABF45136D05F}"/>
    <cellStyle name="Total 2 2 3 24 4" xfId="22328" xr:uid="{4E10CB4C-B558-4606-A487-80E8E157B74F}"/>
    <cellStyle name="Total 2 2 3 24 5" xfId="25151" xr:uid="{7C4EAC41-72AB-45A6-8F43-E4404C6DB992}"/>
    <cellStyle name="Total 2 2 3 24 6" xfId="27719" xr:uid="{B9A175A5-9FB8-4D18-89BB-85A2DBFA571F}"/>
    <cellStyle name="Total 2 2 3 24 7" xfId="30266" xr:uid="{AD2D0A19-EC36-432F-8A4F-B403AA6329DD}"/>
    <cellStyle name="Total 2 2 3 24 8" xfId="32780" xr:uid="{8F696F71-F025-40FC-83FF-FDBE60D8F45B}"/>
    <cellStyle name="Total 2 2 3 24 9" xfId="35180" xr:uid="{4D7C4D89-059A-4A4F-8BAE-BF84D10D3F14}"/>
    <cellStyle name="Total 2 2 3 25" xfId="13910" xr:uid="{42150B69-8926-493B-BCEB-364FA8F514FF}"/>
    <cellStyle name="Total 2 2 3 25 10" xfId="37633" xr:uid="{25B9045F-5FBB-44FA-8909-7EE4EBAC4051}"/>
    <cellStyle name="Total 2 2 3 25 11" xfId="40126" xr:uid="{F0691B7F-856B-49AD-93D4-C10EE82C5EE2}"/>
    <cellStyle name="Total 2 2 3 25 12" xfId="42773" xr:uid="{AAD44868-E618-45B5-8CB9-97B28923F815}"/>
    <cellStyle name="Total 2 2 3 25 2" xfId="16931" xr:uid="{AA94404D-E746-45AD-BC96-89BCD4399D70}"/>
    <cellStyle name="Total 2 2 3 25 3" xfId="19671" xr:uid="{7989E683-84F8-4F5B-9BC2-4EAB75E886D7}"/>
    <cellStyle name="Total 2 2 3 25 4" xfId="22345" xr:uid="{53FE85E9-55FA-4490-8FEE-F771A0E8E989}"/>
    <cellStyle name="Total 2 2 3 25 5" xfId="25168" xr:uid="{5956342B-0727-4675-9001-32B7146B3355}"/>
    <cellStyle name="Total 2 2 3 25 6" xfId="27736" xr:uid="{8AFA9B49-A9C4-4B24-96EB-D2529CC5FF65}"/>
    <cellStyle name="Total 2 2 3 25 7" xfId="30283" xr:uid="{DF9BE3AD-D757-4A91-9068-A2C13EBD3B7C}"/>
    <cellStyle name="Total 2 2 3 25 8" xfId="32797" xr:uid="{6A6162C4-BF76-4192-8513-1EFCF7077028}"/>
    <cellStyle name="Total 2 2 3 25 9" xfId="35197" xr:uid="{0600D678-4575-4537-990A-EF261A80047B}"/>
    <cellStyle name="Total 2 2 3 26" xfId="13938" xr:uid="{3CECFDEE-1AC4-47A0-911F-7188BDFE63E6}"/>
    <cellStyle name="Total 2 2 3 26 10" xfId="37661" xr:uid="{6C892570-60D9-4FD3-965B-17CA60CA63A8}"/>
    <cellStyle name="Total 2 2 3 26 11" xfId="40154" xr:uid="{1131DF6D-B35F-4A1A-8662-851D0269854A}"/>
    <cellStyle name="Total 2 2 3 26 12" xfId="42801" xr:uid="{F79733D6-CE66-4E22-B5D8-6368452EC159}"/>
    <cellStyle name="Total 2 2 3 26 2" xfId="16959" xr:uid="{D228DFE8-9567-49ED-9912-D805187508EB}"/>
    <cellStyle name="Total 2 2 3 26 3" xfId="19699" xr:uid="{E7A599F3-DA39-4A8D-BBC3-5A5B6E3C2FDE}"/>
    <cellStyle name="Total 2 2 3 26 4" xfId="22373" xr:uid="{DA0B01D0-95B7-463B-ADF5-10E9E6D48699}"/>
    <cellStyle name="Total 2 2 3 26 5" xfId="25196" xr:uid="{B00CEE3C-FCC0-4677-A6EF-D67EDDF8B0B1}"/>
    <cellStyle name="Total 2 2 3 26 6" xfId="27764" xr:uid="{0E9A096D-F9BC-474B-8507-CFE227596936}"/>
    <cellStyle name="Total 2 2 3 26 7" xfId="30311" xr:uid="{8BA74A21-ADC0-4BB3-B6D7-8A338EC587D3}"/>
    <cellStyle name="Total 2 2 3 26 8" xfId="32825" xr:uid="{826A6623-1ADB-4AE0-AD84-7B1FAA0817BF}"/>
    <cellStyle name="Total 2 2 3 26 9" xfId="35225" xr:uid="{AD0C543C-E9F3-42DE-AE10-D37B84E7ED34}"/>
    <cellStyle name="Total 2 2 3 27" xfId="13515" xr:uid="{ECD304F4-33CC-473D-8C86-6E35924ABA1E}"/>
    <cellStyle name="Total 2 2 3 27 10" xfId="37238" xr:uid="{E75A5B11-6C18-4B13-A9CB-A39587755C90}"/>
    <cellStyle name="Total 2 2 3 27 11" xfId="39731" xr:uid="{828B3EF3-E086-494B-B805-C23545E4A74E}"/>
    <cellStyle name="Total 2 2 3 27 12" xfId="42378" xr:uid="{94A3D6AE-0049-4D59-B6B7-144D3C896F40}"/>
    <cellStyle name="Total 2 2 3 27 2" xfId="16536" xr:uid="{7507E9E3-5AF6-40C7-B264-E4773293878A}"/>
    <cellStyle name="Total 2 2 3 27 3" xfId="19276" xr:uid="{F6215365-D3DD-47A4-BD55-B75C77883A00}"/>
    <cellStyle name="Total 2 2 3 27 4" xfId="21950" xr:uid="{30C13E44-B021-4C93-8448-A4D9BFCD96F0}"/>
    <cellStyle name="Total 2 2 3 27 5" xfId="24773" xr:uid="{C814D6C0-A75C-41E7-B9E7-CE03868EA9F1}"/>
    <cellStyle name="Total 2 2 3 27 6" xfId="27341" xr:uid="{35830EB4-1111-4D95-91E0-E88AD3B2C6E9}"/>
    <cellStyle name="Total 2 2 3 27 7" xfId="29888" xr:uid="{121CE223-2A99-4565-BB70-31141FB6D13B}"/>
    <cellStyle name="Total 2 2 3 27 8" xfId="32402" xr:uid="{EA5E1E76-63B9-425B-A9B3-40DCA427E80E}"/>
    <cellStyle name="Total 2 2 3 27 9" xfId="34802" xr:uid="{810896BE-0586-4C1F-81CF-9823C55B131A}"/>
    <cellStyle name="Total 2 2 3 28" xfId="14008" xr:uid="{AECAEF9A-6188-4838-9388-F5515FC3F233}"/>
    <cellStyle name="Total 2 2 3 28 10" xfId="37731" xr:uid="{15158BEB-3A99-4950-914C-A78E9F0C582C}"/>
    <cellStyle name="Total 2 2 3 28 11" xfId="40224" xr:uid="{D2982706-4291-4607-A185-AC9524E2B462}"/>
    <cellStyle name="Total 2 2 3 28 12" xfId="42871" xr:uid="{877E320C-29FD-4663-BE35-040BA29D4A4A}"/>
    <cellStyle name="Total 2 2 3 28 2" xfId="17029" xr:uid="{FDA7E9CB-95DA-4313-91C4-D4675C4C8948}"/>
    <cellStyle name="Total 2 2 3 28 3" xfId="19769" xr:uid="{CFD63282-3F42-4855-BCD5-10CD2D898E03}"/>
    <cellStyle name="Total 2 2 3 28 4" xfId="22443" xr:uid="{634DFA95-96AC-42DF-9700-CF3C862B2ADD}"/>
    <cellStyle name="Total 2 2 3 28 5" xfId="25266" xr:uid="{EABC5F5E-16B8-4155-9ADD-E3F8F55BD4DB}"/>
    <cellStyle name="Total 2 2 3 28 6" xfId="27834" xr:uid="{B4DDED6D-CED8-4999-B82E-0E5EC07BB814}"/>
    <cellStyle name="Total 2 2 3 28 7" xfId="30381" xr:uid="{28B89E27-8B75-4851-9D17-0C16EB7FE276}"/>
    <cellStyle name="Total 2 2 3 28 8" xfId="32895" xr:uid="{E21F8E1B-44EC-4B3D-881D-F3AFFBB46FB9}"/>
    <cellStyle name="Total 2 2 3 28 9" xfId="35295" xr:uid="{6777BABF-96B6-4F5D-B00E-36AC17145317}"/>
    <cellStyle name="Total 2 2 3 29" xfId="14036" xr:uid="{639B9DED-AFF7-46F8-A1DC-28D6474538F0}"/>
    <cellStyle name="Total 2 2 3 29 10" xfId="37759" xr:uid="{32174A89-EA00-4955-A4E0-757E258DD5F7}"/>
    <cellStyle name="Total 2 2 3 29 11" xfId="40252" xr:uid="{80187EF5-9311-45B1-A8D3-31E2B7139298}"/>
    <cellStyle name="Total 2 2 3 29 12" xfId="42899" xr:uid="{07078082-B0B0-4186-86F7-E9F15C17D16D}"/>
    <cellStyle name="Total 2 2 3 29 2" xfId="17057" xr:uid="{81A67C2E-44D9-4D74-AA3A-B0C4B85BF022}"/>
    <cellStyle name="Total 2 2 3 29 3" xfId="19797" xr:uid="{7EFEEF49-2022-49D9-AB51-F70EF03512C3}"/>
    <cellStyle name="Total 2 2 3 29 4" xfId="22471" xr:uid="{51DD15C7-239F-4AA8-AD1B-C81002295F22}"/>
    <cellStyle name="Total 2 2 3 29 5" xfId="25294" xr:uid="{234BDAEE-64E0-428A-BFD8-1BBA53983156}"/>
    <cellStyle name="Total 2 2 3 29 6" xfId="27862" xr:uid="{D9683B45-559D-4F8D-B9BC-E8324077718D}"/>
    <cellStyle name="Total 2 2 3 29 7" xfId="30409" xr:uid="{52C130AE-34B2-4FAF-A8CA-49A28C20A0F4}"/>
    <cellStyle name="Total 2 2 3 29 8" xfId="32923" xr:uid="{2AE1A786-AB06-4CDA-B576-504118CDAD6C}"/>
    <cellStyle name="Total 2 2 3 29 9" xfId="35323" xr:uid="{334F3C9C-F414-480D-B13E-3771FE23C0CA}"/>
    <cellStyle name="Total 2 2 3 3" xfId="11801" xr:uid="{53FBE73D-EC7D-4848-BB7F-37AE318BFE06}"/>
    <cellStyle name="Total 2 2 3 3 10" xfId="35735" xr:uid="{B9899CA3-D515-4E42-A880-EB5AB3A83899}"/>
    <cellStyle name="Total 2 2 3 3 11" xfId="38177" xr:uid="{98EE8A80-55FC-4798-B578-15B9113A2E5F}"/>
    <cellStyle name="Total 2 2 3 3 12" xfId="40773" xr:uid="{8566275E-B9F3-40AA-B33A-A2A6ACC0850C}"/>
    <cellStyle name="Total 2 2 3 3 2" xfId="14854" xr:uid="{13A26C32-D6E5-435A-8BDF-5AD409C2A503}"/>
    <cellStyle name="Total 2 2 3 3 3" xfId="17628" xr:uid="{D61A1014-DE3D-4D62-883C-C05FA4CD94DF}"/>
    <cellStyle name="Total 2 2 3 3 4" xfId="20251" xr:uid="{16DAA2B3-2C71-4338-B4EF-484296D1A243}"/>
    <cellStyle name="Total 2 2 3 3 5" xfId="23110" xr:uid="{745E0FD3-1DFC-4A62-99A5-D834D3E88D38}"/>
    <cellStyle name="Total 2 2 3 3 6" xfId="25669" xr:uid="{1583172C-E604-4D49-AACD-59CAF7F13C6E}"/>
    <cellStyle name="Total 2 2 3 3 7" xfId="28270" xr:uid="{5946035D-B561-4CC2-AEC2-20B69A09321E}"/>
    <cellStyle name="Total 2 2 3 3 8" xfId="30945" xr:uid="{4562CB6F-A113-4B29-BD3B-210C1D382B01}"/>
    <cellStyle name="Total 2 2 3 3 9" xfId="33344" xr:uid="{60B79379-9180-418F-9A61-D0BA66AC290B}"/>
    <cellStyle name="Total 2 2 3 30" xfId="14063" xr:uid="{7D3D41AD-1BBC-4992-BC05-0FE4ECF291B2}"/>
    <cellStyle name="Total 2 2 3 30 10" xfId="37786" xr:uid="{682B10AF-A2E8-40ED-92E2-EBD793A10BBF}"/>
    <cellStyle name="Total 2 2 3 30 11" xfId="40279" xr:uid="{AAE8847C-2E72-4D38-98E1-4A0DA8F7099B}"/>
    <cellStyle name="Total 2 2 3 30 12" xfId="42926" xr:uid="{9144E34B-5DD2-4A43-984A-4B9F6FAAB89F}"/>
    <cellStyle name="Total 2 2 3 30 2" xfId="17084" xr:uid="{F8AD6FE3-759F-49FF-B548-5CC8B1D0E0FA}"/>
    <cellStyle name="Total 2 2 3 30 3" xfId="19824" xr:uid="{69953DFE-BBBE-4B18-AA32-0715736AA654}"/>
    <cellStyle name="Total 2 2 3 30 4" xfId="22498" xr:uid="{D7291B0F-C980-41E5-AD4D-740CE29D86DC}"/>
    <cellStyle name="Total 2 2 3 30 5" xfId="25321" xr:uid="{D3283472-A1FF-4039-94CD-C4C9E6CBBF9B}"/>
    <cellStyle name="Total 2 2 3 30 6" xfId="27889" xr:uid="{58C62CC8-3699-4856-9F75-7FF9721CD0E6}"/>
    <cellStyle name="Total 2 2 3 30 7" xfId="30436" xr:uid="{0C99C42C-70A4-44EE-B3EB-1CE2BB125FEA}"/>
    <cellStyle name="Total 2 2 3 30 8" xfId="32950" xr:uid="{2859DAAD-D3D8-4BDC-9658-0E076051D9AE}"/>
    <cellStyle name="Total 2 2 3 30 9" xfId="35350" xr:uid="{7F658FC1-31DC-45D5-8903-C03EFB6859F7}"/>
    <cellStyle name="Total 2 2 3 31" xfId="13641" xr:uid="{2ED774E9-0704-4340-9349-E74D1B2994D0}"/>
    <cellStyle name="Total 2 2 3 31 10" xfId="37364" xr:uid="{C934BA73-2AFF-4F6E-B110-727D3EEDE319}"/>
    <cellStyle name="Total 2 2 3 31 11" xfId="39857" xr:uid="{D61DF4A0-B631-4CFD-8FE1-99CAB27F6A31}"/>
    <cellStyle name="Total 2 2 3 31 12" xfId="42504" xr:uid="{BF9A6209-FD42-4A60-BFA0-FAB006131267}"/>
    <cellStyle name="Total 2 2 3 31 2" xfId="16662" xr:uid="{74A37105-79FD-49DF-8869-B7B4E982EFC3}"/>
    <cellStyle name="Total 2 2 3 31 3" xfId="19402" xr:uid="{93E3C72D-0603-4C24-8BD9-345738C13175}"/>
    <cellStyle name="Total 2 2 3 31 4" xfId="22076" xr:uid="{BBA3AF3E-2AD8-4EA9-89E2-EA855FD67843}"/>
    <cellStyle name="Total 2 2 3 31 5" xfId="24899" xr:uid="{A292D7F7-4EAE-41F6-9EE5-7DBB0DAAD46C}"/>
    <cellStyle name="Total 2 2 3 31 6" xfId="27467" xr:uid="{78166B03-4B41-4EB3-8BB8-78449EC01D26}"/>
    <cellStyle name="Total 2 2 3 31 7" xfId="30014" xr:uid="{8D150F78-F63F-41AE-85AF-C9CAA4032B21}"/>
    <cellStyle name="Total 2 2 3 31 8" xfId="32528" xr:uid="{D5126720-5981-4141-BB52-55B6E9321C38}"/>
    <cellStyle name="Total 2 2 3 31 9" xfId="34928" xr:uid="{902DD248-C981-44F0-9742-3499E48A466D}"/>
    <cellStyle name="Total 2 2 3 32" xfId="14128" xr:uid="{63D7C41B-70CB-4BCA-9DC4-0F7FA3F32928}"/>
    <cellStyle name="Total 2 2 3 32 10" xfId="37851" xr:uid="{7C126DFB-5D14-4DAF-9405-2938A35158C9}"/>
    <cellStyle name="Total 2 2 3 32 11" xfId="40344" xr:uid="{A9F50E19-3410-4A84-AD99-00499C93F2AE}"/>
    <cellStyle name="Total 2 2 3 32 12" xfId="42991" xr:uid="{6AA80161-D5BF-4032-914E-EDA0362A09FB}"/>
    <cellStyle name="Total 2 2 3 32 2" xfId="17149" xr:uid="{40B724CA-2055-4A16-8490-6A008F61678C}"/>
    <cellStyle name="Total 2 2 3 32 3" xfId="19889" xr:uid="{F4561E5B-9EE4-43C5-9053-8F4AE919F14C}"/>
    <cellStyle name="Total 2 2 3 32 4" xfId="22563" xr:uid="{2AD86E48-AE87-49EB-8867-8D60CED8B0D6}"/>
    <cellStyle name="Total 2 2 3 32 5" xfId="25386" xr:uid="{D8412757-E7C3-472C-A1FF-6DA677C1D483}"/>
    <cellStyle name="Total 2 2 3 32 6" xfId="27954" xr:uid="{95795322-7A74-47B2-9676-57F9DF7720B9}"/>
    <cellStyle name="Total 2 2 3 32 7" xfId="30501" xr:uid="{1A17D61A-AD4A-4E08-991B-9302B49C4D2E}"/>
    <cellStyle name="Total 2 2 3 32 8" xfId="33015" xr:uid="{D6093E80-CEC8-4F33-A7C8-279F45A3552A}"/>
    <cellStyle name="Total 2 2 3 32 9" xfId="35415" xr:uid="{EB81478A-ADED-4DDD-9729-014BAB170366}"/>
    <cellStyle name="Total 2 2 3 33" xfId="14156" xr:uid="{09AFFA73-7EB6-4DA0-9483-6862070A5432}"/>
    <cellStyle name="Total 2 2 3 33 10" xfId="37879" xr:uid="{3236CCB5-FFAC-4C1A-A2E3-43632E7F62F6}"/>
    <cellStyle name="Total 2 2 3 33 11" xfId="40372" xr:uid="{65FBF18C-BDA7-444E-A3B3-E60E7EE295BB}"/>
    <cellStyle name="Total 2 2 3 33 12" xfId="43019" xr:uid="{EC6C3A3B-F59A-4DE5-A03E-6D29D31922A4}"/>
    <cellStyle name="Total 2 2 3 33 2" xfId="17177" xr:uid="{5C533D98-7D04-4FE5-B26D-C300E515C607}"/>
    <cellStyle name="Total 2 2 3 33 3" xfId="19917" xr:uid="{DC568293-FE8D-420F-8EB6-BCF4976DE2D5}"/>
    <cellStyle name="Total 2 2 3 33 4" xfId="22591" xr:uid="{845F547F-CD25-4BCE-92C2-46ACB03465F4}"/>
    <cellStyle name="Total 2 2 3 33 5" xfId="25414" xr:uid="{B4DA0189-8C75-4514-8969-16FA2A4B58F8}"/>
    <cellStyle name="Total 2 2 3 33 6" xfId="27982" xr:uid="{ADF29558-4181-46EB-BB4B-FF4673F19594}"/>
    <cellStyle name="Total 2 2 3 33 7" xfId="30529" xr:uid="{75E9FAB6-6B4D-42A4-BA60-F3DAAA2FE0B0}"/>
    <cellStyle name="Total 2 2 3 33 8" xfId="33043" xr:uid="{6EA0A68D-C64C-486A-B9CF-8706BC2E5689}"/>
    <cellStyle name="Total 2 2 3 33 9" xfId="35443" xr:uid="{A07CAA06-0B64-410F-9AF3-96C418D1F272}"/>
    <cellStyle name="Total 2 2 3 34" xfId="14179" xr:uid="{E025FD9F-7B91-4019-883D-F894B243C84B}"/>
    <cellStyle name="Total 2 2 3 34 10" xfId="37902" xr:uid="{BA870221-9428-4D4E-B77A-A5611FEB6878}"/>
    <cellStyle name="Total 2 2 3 34 11" xfId="40395" xr:uid="{E9155E1F-AED3-4992-B1D8-40A8CDAC9C7B}"/>
    <cellStyle name="Total 2 2 3 34 12" xfId="43042" xr:uid="{0D6E3CEF-90E8-4092-BB59-8237218DFB86}"/>
    <cellStyle name="Total 2 2 3 34 2" xfId="17200" xr:uid="{75E66588-9D5E-4079-A47F-2E04B850CD3E}"/>
    <cellStyle name="Total 2 2 3 34 3" xfId="19940" xr:uid="{994BEBF4-168E-42BB-93BC-398CA42C8FD6}"/>
    <cellStyle name="Total 2 2 3 34 4" xfId="22614" xr:uid="{2FDCF62C-F9F7-4F78-8153-394259026F45}"/>
    <cellStyle name="Total 2 2 3 34 5" xfId="25437" xr:uid="{5B43E035-6E02-44CB-9662-A43CED69F060}"/>
    <cellStyle name="Total 2 2 3 34 6" xfId="28005" xr:uid="{FC225CA7-1FE0-4365-BAE8-0C6DBE8D962E}"/>
    <cellStyle name="Total 2 2 3 34 7" xfId="30552" xr:uid="{A31B5C63-1AAE-402F-B3AE-117849534C57}"/>
    <cellStyle name="Total 2 2 3 34 8" xfId="33066" xr:uid="{F041DA21-C61E-4994-BD48-D0247FFFC4C6}"/>
    <cellStyle name="Total 2 2 3 34 9" xfId="35466" xr:uid="{72C1DD14-701A-4D58-9D62-397FC1CE4FA4}"/>
    <cellStyle name="Total 2 2 3 35" xfId="14202" xr:uid="{7F664003-3DD2-4D85-B206-8B44E61F735D}"/>
    <cellStyle name="Total 2 2 3 35 10" xfId="37925" xr:uid="{5E576933-C71A-4FBE-ADA4-A524CA84C1FE}"/>
    <cellStyle name="Total 2 2 3 35 11" xfId="40418" xr:uid="{21FEE6AF-5E76-4488-A3C2-9459434A8B90}"/>
    <cellStyle name="Total 2 2 3 35 12" xfId="43065" xr:uid="{6BA46AA8-4891-4843-99F4-EAD089CF0D45}"/>
    <cellStyle name="Total 2 2 3 35 2" xfId="17223" xr:uid="{81AB8782-0973-4329-83B6-477FC601B152}"/>
    <cellStyle name="Total 2 2 3 35 3" xfId="19963" xr:uid="{FF9F91D8-E417-418B-9939-F1108F8587E6}"/>
    <cellStyle name="Total 2 2 3 35 4" xfId="22637" xr:uid="{62298A70-CC80-41F2-AE14-2C873030DB65}"/>
    <cellStyle name="Total 2 2 3 35 5" xfId="25460" xr:uid="{070A5F5B-EC4A-4487-A657-565D084E1FD7}"/>
    <cellStyle name="Total 2 2 3 35 6" xfId="28028" xr:uid="{30DD4C55-EBA8-4898-B913-ABFE4696853B}"/>
    <cellStyle name="Total 2 2 3 35 7" xfId="30575" xr:uid="{A862D8E0-150D-4FC3-90A2-13DB5D3A4AA6}"/>
    <cellStyle name="Total 2 2 3 35 8" xfId="33089" xr:uid="{7E1BF6A6-B5F8-4CC0-B8B1-7591F43B6B72}"/>
    <cellStyle name="Total 2 2 3 35 9" xfId="35489" xr:uid="{3CFD4DE8-A433-4A6C-BEA7-006F88E07FAA}"/>
    <cellStyle name="Total 2 2 3 36" xfId="14265" xr:uid="{7EB5E6FD-D1E4-4896-BB8A-53C646C0BBFB}"/>
    <cellStyle name="Total 2 2 3 36 10" xfId="37977" xr:uid="{62A3512F-7810-42F3-9AA5-1E7FCEB7F5DC}"/>
    <cellStyle name="Total 2 2 3 36 11" xfId="40469" xr:uid="{E6F3DE24-CB92-4439-BBED-38D6ED9D88B2}"/>
    <cellStyle name="Total 2 2 3 36 12" xfId="43117" xr:uid="{83E6ED75-3738-468A-95CA-C3A4740716E1}"/>
    <cellStyle name="Total 2 2 3 36 2" xfId="17286" xr:uid="{31C7870B-738B-4748-A307-FFC64EE97C27}"/>
    <cellStyle name="Total 2 2 3 36 3" xfId="20025" xr:uid="{017A4ABF-F2C8-4ABD-BCF7-314A7283983A}"/>
    <cellStyle name="Total 2 2 3 36 4" xfId="22698" xr:uid="{D928A33B-DF34-4C7C-A7D0-7981D86BC1A8}"/>
    <cellStyle name="Total 2 2 3 36 5" xfId="25512" xr:uid="{BF2629B6-C94B-4ED6-BE0E-D9C141811BF6}"/>
    <cellStyle name="Total 2 2 3 36 6" xfId="28081" xr:uid="{FBBF4F71-FDCF-4021-B005-6B5E4EA71684}"/>
    <cellStyle name="Total 2 2 3 36 7" xfId="30627" xr:uid="{DB5C51D0-0468-46F2-98EE-C19D6E076659}"/>
    <cellStyle name="Total 2 2 3 36 8" xfId="33141" xr:uid="{E141CCEC-9108-469B-A41A-90FA2B57E1FD}"/>
    <cellStyle name="Total 2 2 3 36 9" xfId="35540" xr:uid="{7FA7CA8F-44AD-4383-BA2F-93B62C20A7FE}"/>
    <cellStyle name="Total 2 2 3 4" xfId="11830" xr:uid="{B07F413D-37C4-4DDB-A7F0-09E26A7E0B75}"/>
    <cellStyle name="Total 2 2 3 4 10" xfId="35764" xr:uid="{27001C56-4057-4A04-9EF2-52B26118F88C}"/>
    <cellStyle name="Total 2 2 3 4 11" xfId="38206" xr:uid="{48206650-D185-4697-BAA8-ACB686A01F5D}"/>
    <cellStyle name="Total 2 2 3 4 12" xfId="40802" xr:uid="{BFF3539E-CCDC-4736-8C43-5CC55CE63DB7}"/>
    <cellStyle name="Total 2 2 3 4 2" xfId="14883" xr:uid="{187D412F-70E5-4047-AC3C-142CFD801C15}"/>
    <cellStyle name="Total 2 2 3 4 3" xfId="17657" xr:uid="{BEB916CF-C925-484C-9B8D-1E20932DF8F8}"/>
    <cellStyle name="Total 2 2 3 4 4" xfId="20280" xr:uid="{4FF783B3-13FD-4B57-9C89-F6885E0506E4}"/>
    <cellStyle name="Total 2 2 3 4 5" xfId="23139" xr:uid="{D20C9BD6-8708-4035-A926-B22F838755F5}"/>
    <cellStyle name="Total 2 2 3 4 6" xfId="25698" xr:uid="{4E0D815E-88C1-4E8B-B859-157F87DDC65B}"/>
    <cellStyle name="Total 2 2 3 4 7" xfId="28299" xr:uid="{683332E5-A717-4D44-BA22-8A1A2EFA5F72}"/>
    <cellStyle name="Total 2 2 3 4 8" xfId="30974" xr:uid="{651D3F1B-9100-490C-997A-201F7DB1A815}"/>
    <cellStyle name="Total 2 2 3 4 9" xfId="33373" xr:uid="{8C799AFF-F23A-4550-A94B-3D159E2A984E}"/>
    <cellStyle name="Total 2 2 3 5" xfId="11862" xr:uid="{D610C288-ECDA-4909-95D3-D9F152051165}"/>
    <cellStyle name="Total 2 2 3 5 10" xfId="35794" xr:uid="{5204D15D-6E65-4848-88F9-D8D93FD870F1}"/>
    <cellStyle name="Total 2 2 3 5 11" xfId="38236" xr:uid="{CFB21808-AFD5-4708-AC6D-B704C4E1B336}"/>
    <cellStyle name="Total 2 2 3 5 12" xfId="40832" xr:uid="{57C98047-9B7A-4EFD-A607-66AAB20DCE7D}"/>
    <cellStyle name="Total 2 2 3 5 2" xfId="14915" xr:uid="{BBB0CBFF-8B00-4C1F-869C-5D0F5C4930AD}"/>
    <cellStyle name="Total 2 2 3 5 3" xfId="17688" xr:uid="{194C5E60-79E9-4FA2-998B-DDA4918498F1}"/>
    <cellStyle name="Total 2 2 3 5 4" xfId="20311" xr:uid="{EBA907F9-26CE-47B9-9906-23BF4690120D}"/>
    <cellStyle name="Total 2 2 3 5 5" xfId="23171" xr:uid="{03CFC1EF-4852-4A52-92FB-B0799FFDC25B}"/>
    <cellStyle name="Total 2 2 3 5 6" xfId="25728" xr:uid="{BDD0CAAB-5B8B-4BF3-BAD8-BBFD450F7AA5}"/>
    <cellStyle name="Total 2 2 3 5 7" xfId="28329" xr:uid="{A92AB884-ECD9-4A44-8416-CA932AF7B1B2}"/>
    <cellStyle name="Total 2 2 3 5 8" xfId="31004" xr:uid="{B3DF86AA-50A5-4328-A274-3F929644462E}"/>
    <cellStyle name="Total 2 2 3 5 9" xfId="33403" xr:uid="{4D951220-00DA-49A7-8DBC-0CD25DA0B203}"/>
    <cellStyle name="Total 2 2 3 6" xfId="11723" xr:uid="{EB30B82B-8C9D-4F24-B546-DF19856B24A4}"/>
    <cellStyle name="Total 2 2 3 6 10" xfId="35669" xr:uid="{12A2A233-64F6-47E7-A218-CB1598508857}"/>
    <cellStyle name="Total 2 2 3 6 11" xfId="38103" xr:uid="{365AA620-75DD-402D-9DCE-12724AEA98C9}"/>
    <cellStyle name="Total 2 2 3 6 12" xfId="40695" xr:uid="{38E913F3-4E25-4E17-BEE0-745689A5E1E0}"/>
    <cellStyle name="Total 2 2 3 6 2" xfId="14776" xr:uid="{3EDDEBCA-5A29-4396-B069-4F74B91FECBE}"/>
    <cellStyle name="Total 2 2 3 6 3" xfId="17550" xr:uid="{73A2F0C5-6F33-4BE5-AC8E-CF38DDB827DE}"/>
    <cellStyle name="Total 2 2 3 6 4" xfId="20173" xr:uid="{C71F1DE9-491A-4AFB-B8AB-B5FC8A20DA1E}"/>
    <cellStyle name="Total 2 2 3 6 5" xfId="23033" xr:uid="{67E700E4-6313-462C-9291-72EFE1E9C07E}"/>
    <cellStyle name="Total 2 2 3 6 6" xfId="25591" xr:uid="{4AFD7F36-2D5C-4554-9C57-F292569A5240}"/>
    <cellStyle name="Total 2 2 3 6 7" xfId="28196" xr:uid="{AD52D29C-5D6A-4648-88D3-7B116FAF3B1B}"/>
    <cellStyle name="Total 2 2 3 6 8" xfId="30867" xr:uid="{E24A62D2-1E94-41F1-A041-FE3FFAFA533A}"/>
    <cellStyle name="Total 2 2 3 6 9" xfId="33266" xr:uid="{18030228-743A-4312-BED9-AA528F3CAB0D}"/>
    <cellStyle name="Total 2 2 3 7" xfId="11915" xr:uid="{969B4244-8A1A-4147-9028-4A39059B0D1E}"/>
    <cellStyle name="Total 2 2 3 7 10" xfId="35847" xr:uid="{7DD5DB34-2DB8-47E7-BE5A-0667B22AD2D6}"/>
    <cellStyle name="Total 2 2 3 7 11" xfId="38289" xr:uid="{F8B3450B-F451-4A56-BED0-8AE714B37F38}"/>
    <cellStyle name="Total 2 2 3 7 12" xfId="40885" xr:uid="{B37F40D4-08EF-4C6D-87AB-1F7CC559B0F2}"/>
    <cellStyle name="Total 2 2 3 7 2" xfId="14968" xr:uid="{B12DB667-E694-4D48-8B65-E408F3094B11}"/>
    <cellStyle name="Total 2 2 3 7 3" xfId="17741" xr:uid="{DF830860-8DDE-4459-8DE3-E37CE7ACC481}"/>
    <cellStyle name="Total 2 2 3 7 4" xfId="20364" xr:uid="{708501E6-4060-4D96-B265-8448058D0CE6}"/>
    <cellStyle name="Total 2 2 3 7 5" xfId="23224" xr:uid="{A3D74677-F2E1-4D09-9D97-62B3F7C694B5}"/>
    <cellStyle name="Total 2 2 3 7 6" xfId="25781" xr:uid="{61A5317F-BF9F-4652-8184-0EB22C7868BF}"/>
    <cellStyle name="Total 2 2 3 7 7" xfId="28382" xr:uid="{80F4D67A-8E2C-4EE9-8D88-3999A4BBD360}"/>
    <cellStyle name="Total 2 2 3 7 8" xfId="31057" xr:uid="{A9141E9B-8D3D-4E80-AE26-2A23E4D80959}"/>
    <cellStyle name="Total 2 2 3 7 9" xfId="33456" xr:uid="{02731262-0B8B-4ACE-800F-3FC0F96EA20B}"/>
    <cellStyle name="Total 2 2 3 8" xfId="11937" xr:uid="{AF4801C3-918E-41E7-B374-05204FAABB0D}"/>
    <cellStyle name="Total 2 2 3 8 10" xfId="35869" xr:uid="{A29D61F5-7A60-488D-8461-AFA3DE000C44}"/>
    <cellStyle name="Total 2 2 3 8 11" xfId="38311" xr:uid="{B9C3221A-3D14-4118-98ED-7430D0DDAB98}"/>
    <cellStyle name="Total 2 2 3 8 12" xfId="40907" xr:uid="{41342618-4BDE-4D91-A94C-91E54FF9646F}"/>
    <cellStyle name="Total 2 2 3 8 2" xfId="14990" xr:uid="{7AFD0A25-F63E-4568-8018-77553B3AFACA}"/>
    <cellStyle name="Total 2 2 3 8 3" xfId="17763" xr:uid="{A3491510-A29B-4D94-AC29-4879975776EF}"/>
    <cellStyle name="Total 2 2 3 8 4" xfId="20386" xr:uid="{843E4069-B67E-4BD1-9927-653877EC2F53}"/>
    <cellStyle name="Total 2 2 3 8 5" xfId="23246" xr:uid="{A4AB227C-610C-4AAC-BAD9-175784BE74B4}"/>
    <cellStyle name="Total 2 2 3 8 6" xfId="25803" xr:uid="{DF2F3ECA-1DFB-4F80-9E00-8B96DC1757B6}"/>
    <cellStyle name="Total 2 2 3 8 7" xfId="28404" xr:uid="{92868F9B-F2C9-4117-8453-11359F78C003}"/>
    <cellStyle name="Total 2 2 3 8 8" xfId="31079" xr:uid="{D172E1BA-27B5-40C6-BBA0-82BA68D456E4}"/>
    <cellStyle name="Total 2 2 3 8 9" xfId="33478" xr:uid="{A0081B4D-6909-484C-A4DC-E99304D8D092}"/>
    <cellStyle name="Total 2 2 3 9" xfId="11984" xr:uid="{C98D59EB-1CB5-408C-AD86-426F945F87C4}"/>
    <cellStyle name="Total 2 2 3 9 10" xfId="35916" xr:uid="{FC20D497-ECB9-48FE-9594-52ED91B2FD13}"/>
    <cellStyle name="Total 2 2 3 9 11" xfId="38358" xr:uid="{18DE1A19-391D-4A9D-817A-7C9ED3A7DDE0}"/>
    <cellStyle name="Total 2 2 3 9 12" xfId="40954" xr:uid="{41084F05-B582-4829-8CF9-E3D0A6370C6F}"/>
    <cellStyle name="Total 2 2 3 9 2" xfId="15037" xr:uid="{83D2386A-1CE0-4B9D-B2D2-57C43E1F4458}"/>
    <cellStyle name="Total 2 2 3 9 3" xfId="17810" xr:uid="{32D0FAD4-9FAC-4D35-9A9E-79668769AC22}"/>
    <cellStyle name="Total 2 2 3 9 4" xfId="20433" xr:uid="{2799D7CF-402A-484E-A445-A37F9B280412}"/>
    <cellStyle name="Total 2 2 3 9 5" xfId="23293" xr:uid="{8F81B47B-F626-4146-9C60-E452A1E46335}"/>
    <cellStyle name="Total 2 2 3 9 6" xfId="25850" xr:uid="{9E8CD5A2-68CC-4F00-8DA9-D3D5D2542827}"/>
    <cellStyle name="Total 2 2 3 9 7" xfId="28451" xr:uid="{479858B1-E55F-4B89-88B1-9231AC2DF47A}"/>
    <cellStyle name="Total 2 2 3 9 8" xfId="31126" xr:uid="{C0EDC3E3-FE80-481F-B8F6-005B4E8E7220}"/>
    <cellStyle name="Total 2 2 3 9 9" xfId="33525" xr:uid="{60B16565-638A-47AF-9A59-39A510B5B1F2}"/>
    <cellStyle name="Total 2 2 4" xfId="11274" xr:uid="{D44DD00E-D055-4627-82F2-D349B4CBC6DD}"/>
    <cellStyle name="Total 2 2 4 10" xfId="22827" xr:uid="{C4C83969-BE4D-4657-B731-DA1ACEF51973}"/>
    <cellStyle name="Total 2 2 4 11" xfId="26241" xr:uid="{C51731EA-468E-4D6B-B26B-8EF56FA840F9}"/>
    <cellStyle name="Total 2 2 4 2" xfId="14346" xr:uid="{B8672441-131F-42CB-B240-C88BA8988EC3}"/>
    <cellStyle name="Total 2 2 4 3" xfId="10445" xr:uid="{CD4D4E15-0509-4565-884A-4095651B688C}"/>
    <cellStyle name="Total 2 2 4 4" xfId="9897" xr:uid="{30AAB4DD-C8CB-42AE-8726-B686ED045176}"/>
    <cellStyle name="Total 2 2 4 5" xfId="10690" xr:uid="{38B94C78-BD7B-4669-A574-0C130AB2C629}"/>
    <cellStyle name="Total 2 2 4 6" xfId="10491" xr:uid="{2CDE1D82-9224-4663-8B14-52CE9E0D67BB}"/>
    <cellStyle name="Total 2 2 4 7" xfId="10226" xr:uid="{495859FA-AD6D-4C01-BA3F-B69C4310F067}"/>
    <cellStyle name="Total 2 2 4 8" xfId="15698" xr:uid="{9921FB0B-0CE6-49F7-ADA2-31E6D3CD4925}"/>
    <cellStyle name="Total 2 2 4 9" xfId="11012" xr:uid="{34A97D24-B3E4-4DDD-98E4-E9BF90351620}"/>
    <cellStyle name="Total 2 2 5" xfId="11781" xr:uid="{6BC0568C-0736-4E7E-94A0-CF4722341D56}"/>
    <cellStyle name="Total 2 2 5 10" xfId="35715" xr:uid="{7B431FD8-0962-4C29-8F8D-5A41F47403B6}"/>
    <cellStyle name="Total 2 2 5 11" xfId="38157" xr:uid="{B11E0E52-761B-41D5-8156-BC868B386B1F}"/>
    <cellStyle name="Total 2 2 5 12" xfId="40753" xr:uid="{4705E8ED-F3A0-483D-8555-DB11EFD16F70}"/>
    <cellStyle name="Total 2 2 5 2" xfId="14834" xr:uid="{C674C459-E69E-4575-9AE3-B0C734B68149}"/>
    <cellStyle name="Total 2 2 5 3" xfId="17608" xr:uid="{BC818585-E28C-4D2A-95DB-DDABA81BDC4E}"/>
    <cellStyle name="Total 2 2 5 4" xfId="20231" xr:uid="{8333932A-8B16-4DD1-85C2-2FB6603AD53D}"/>
    <cellStyle name="Total 2 2 5 5" xfId="23090" xr:uid="{334DCE06-F984-4107-89B6-E54B57931ADC}"/>
    <cellStyle name="Total 2 2 5 6" xfId="25649" xr:uid="{0F52BA63-BBCA-492B-A1B6-2C4AD8BC64D8}"/>
    <cellStyle name="Total 2 2 5 7" xfId="28250" xr:uid="{60BAA3E4-581D-46A4-AF8E-B5BF1F2BD3AE}"/>
    <cellStyle name="Total 2 2 5 8" xfId="30925" xr:uid="{BC12673A-5136-4DEF-9670-709D4953DE66}"/>
    <cellStyle name="Total 2 2 5 9" xfId="33324" xr:uid="{EE0C882B-395D-4E77-99A5-96E2B09441D0}"/>
    <cellStyle name="Total 2 2 6" xfId="11887" xr:uid="{8A47A525-1100-44B8-8C1B-AC932A3DDB56}"/>
    <cellStyle name="Total 2 2 6 10" xfId="35819" xr:uid="{EE6CF153-1860-4B97-BF37-ECAAA01041BC}"/>
    <cellStyle name="Total 2 2 6 11" xfId="38261" xr:uid="{116FB487-BE10-46E5-966F-73BA3A551129}"/>
    <cellStyle name="Total 2 2 6 12" xfId="40857" xr:uid="{F1EC3963-3881-4532-A8D1-19529C6989E0}"/>
    <cellStyle name="Total 2 2 6 2" xfId="14940" xr:uid="{212651DA-1582-4DDB-B490-7C5B6A521F3D}"/>
    <cellStyle name="Total 2 2 6 3" xfId="17713" xr:uid="{4554E5E6-D208-4FBA-A9A1-CB3A9D766886}"/>
    <cellStyle name="Total 2 2 6 4" xfId="20336" xr:uid="{DDFE440F-AAFF-4AD9-880D-374FB4955589}"/>
    <cellStyle name="Total 2 2 6 5" xfId="23196" xr:uid="{F36647A5-D791-478A-9589-1E467593A02F}"/>
    <cellStyle name="Total 2 2 6 6" xfId="25753" xr:uid="{F6B19FC3-AE0C-40E9-873E-E0C0646238AF}"/>
    <cellStyle name="Total 2 2 6 7" xfId="28354" xr:uid="{B7876668-A452-4C40-8F3B-70737F827AD9}"/>
    <cellStyle name="Total 2 2 6 8" xfId="31029" xr:uid="{86AF3064-D5A0-45B2-9BBA-322F8B14F384}"/>
    <cellStyle name="Total 2 2 6 9" xfId="33428" xr:uid="{4D9338AF-1B45-4344-A469-9060E2ED5B92}"/>
    <cellStyle name="Total 2 2 7" xfId="11962" xr:uid="{E530D468-65BA-4D13-9D8E-E840D691B284}"/>
    <cellStyle name="Total 2 2 7 10" xfId="35894" xr:uid="{C14A2C23-BD18-4EDE-A301-E9FE79B68FA4}"/>
    <cellStyle name="Total 2 2 7 11" xfId="38336" xr:uid="{7FD93E00-C034-48A6-88CA-3DC4049B32C4}"/>
    <cellStyle name="Total 2 2 7 12" xfId="40932" xr:uid="{36A29790-D99A-49F9-A577-28EC4D7BCF73}"/>
    <cellStyle name="Total 2 2 7 2" xfId="15015" xr:uid="{862339EF-A219-41F1-84B4-6143897CD7C0}"/>
    <cellStyle name="Total 2 2 7 3" xfId="17788" xr:uid="{B71CE6C7-63CB-41EE-A246-E1A27E48BE17}"/>
    <cellStyle name="Total 2 2 7 4" xfId="20411" xr:uid="{0E68AA5C-C33A-4CED-9B39-110824F324E2}"/>
    <cellStyle name="Total 2 2 7 5" xfId="23271" xr:uid="{9F23ED23-BAD8-4608-93B3-B19D7A3AF995}"/>
    <cellStyle name="Total 2 2 7 6" xfId="25828" xr:uid="{8DCB7EDE-A1CB-41D4-937E-6D5BD072FF40}"/>
    <cellStyle name="Total 2 2 7 7" xfId="28429" xr:uid="{8CEC05AC-524A-41A0-B883-E016D914E615}"/>
    <cellStyle name="Total 2 2 7 8" xfId="31104" xr:uid="{7A5A7FBB-D220-491D-AA18-CE6963DD414D}"/>
    <cellStyle name="Total 2 2 7 9" xfId="33503" xr:uid="{B229E0BA-0257-46F2-A4B7-7C2C214F0C7D}"/>
    <cellStyle name="Total 2 2 8" xfId="13274" xr:uid="{6D966A2C-8F4F-4BA8-8FF2-00506B56BF95}"/>
    <cellStyle name="Total 2 2 8 10" xfId="36999" xr:uid="{C3AA3384-8F36-45E7-945A-45DE4F7DA0AC}"/>
    <cellStyle name="Total 2 2 8 11" xfId="39491" xr:uid="{BB1B0403-2AEF-4631-A033-F06A9EAE9A03}"/>
    <cellStyle name="Total 2 2 8 12" xfId="42138" xr:uid="{B7F71080-2F84-4E5D-8B11-9EC83E296301}"/>
    <cellStyle name="Total 2 2 8 2" xfId="16295" xr:uid="{28F0A955-3B27-42B7-B20C-15F82F0291E1}"/>
    <cellStyle name="Total 2 2 8 3" xfId="19036" xr:uid="{C39D7CFB-33EA-4737-BD1B-DFAC6C279207}"/>
    <cellStyle name="Total 2 2 8 4" xfId="21709" xr:uid="{C2790CBB-6451-4290-B824-07838BEC4940}"/>
    <cellStyle name="Total 2 2 8 5" xfId="24532" xr:uid="{3D05B317-A50A-450E-9B66-BFF50F806448}"/>
    <cellStyle name="Total 2 2 8 6" xfId="27100" xr:uid="{C6699559-D5F6-40E7-B886-D361C5CD9BB2}"/>
    <cellStyle name="Total 2 2 8 7" xfId="29647" xr:uid="{E2D4C48E-A507-4991-B621-5C234B4753F3}"/>
    <cellStyle name="Total 2 2 8 8" xfId="32162" xr:uid="{574B097E-8C2C-4583-8798-72B44D69697C}"/>
    <cellStyle name="Total 2 2 8 9" xfId="34561" xr:uid="{66E2551F-BE60-4A5D-9D0F-71468E0BD165}"/>
    <cellStyle name="Total 2 2 9" xfId="13319" xr:uid="{EBCB6626-4DC8-4BDA-9B8C-4E453260C052}"/>
    <cellStyle name="Total 2 2 9 10" xfId="37042" xr:uid="{8F403BCC-4CA6-4B13-81FF-D9C41A0685ED}"/>
    <cellStyle name="Total 2 2 9 11" xfId="39535" xr:uid="{EA071622-F88F-4427-9274-8C1E5884E17D}"/>
    <cellStyle name="Total 2 2 9 12" xfId="42182" xr:uid="{F39AC794-0448-4AED-A0E1-01E1ADC00A11}"/>
    <cellStyle name="Total 2 2 9 2" xfId="16340" xr:uid="{6C1C9384-5847-438B-B484-13EE76EF79D2}"/>
    <cellStyle name="Total 2 2 9 3" xfId="19080" xr:uid="{976698A6-A2C2-488A-8155-B6E4BC02E382}"/>
    <cellStyle name="Total 2 2 9 4" xfId="21754" xr:uid="{DA464CF8-90E0-4077-8E50-BF45230E181D}"/>
    <cellStyle name="Total 2 2 9 5" xfId="24577" xr:uid="{825C809D-9B9E-41B1-9346-67AB18E4065B}"/>
    <cellStyle name="Total 2 2 9 6" xfId="27145" xr:uid="{AC42B765-FC08-4307-9C3C-C9DDCF95BAAD}"/>
    <cellStyle name="Total 2 2 9 7" xfId="29692" xr:uid="{CAF9757A-06DE-494B-943A-D8992EEB773E}"/>
    <cellStyle name="Total 2 2 9 8" xfId="32206" xr:uid="{617215EB-27AA-4571-B4B3-B7CC9DE395E9}"/>
    <cellStyle name="Total 2 2 9 9" xfId="34606" xr:uid="{8FC273FC-4968-4BC3-B401-6A3F083542CC}"/>
    <cellStyle name="Total 2 20" xfId="13567" xr:uid="{AF8DA571-AC2B-406D-BE42-816D0FCD3FA1}"/>
    <cellStyle name="Total 2 20 10" xfId="37290" xr:uid="{5C3F8E34-6976-4345-B252-E787447562D6}"/>
    <cellStyle name="Total 2 20 11" xfId="39783" xr:uid="{B9726705-E0E3-4A28-9CE4-7EF6721FEF86}"/>
    <cellStyle name="Total 2 20 12" xfId="42430" xr:uid="{07D416B5-476F-456A-A941-17985493E8DA}"/>
    <cellStyle name="Total 2 20 2" xfId="16588" xr:uid="{A95E9DCE-6826-40C3-8AA7-0E3BA29DF92E}"/>
    <cellStyle name="Total 2 20 3" xfId="19328" xr:uid="{FEB890F8-819D-4765-A289-E38BF52FCC7F}"/>
    <cellStyle name="Total 2 20 4" xfId="22002" xr:uid="{047B1A1A-86EE-4255-AE1A-C31470875BAF}"/>
    <cellStyle name="Total 2 20 5" xfId="24825" xr:uid="{9D2EF67C-13CD-4621-9E81-4B2CD08A1083}"/>
    <cellStyle name="Total 2 20 6" xfId="27393" xr:uid="{26503768-CA10-4954-A642-6607C91A47BC}"/>
    <cellStyle name="Total 2 20 7" xfId="29940" xr:uid="{72F9B2C8-FE36-4758-8E1D-F687920A3072}"/>
    <cellStyle name="Total 2 20 8" xfId="32454" xr:uid="{DF51965E-95C9-4C1B-B9B8-A942A5CB58AC}"/>
    <cellStyle name="Total 2 20 9" xfId="34854" xr:uid="{E1735F6A-1B08-43D6-A9FB-A05BEBEFB132}"/>
    <cellStyle name="Total 2 21" xfId="13673" xr:uid="{5253132A-0E55-485D-B153-5CC9BC57F4F0}"/>
    <cellStyle name="Total 2 21 10" xfId="37396" xr:uid="{10D4FA77-2099-47D7-A64B-83E89735F729}"/>
    <cellStyle name="Total 2 21 11" xfId="39889" xr:uid="{F5D74564-9668-4141-A058-91BE9B7CB577}"/>
    <cellStyle name="Total 2 21 12" xfId="42536" xr:uid="{594050CF-9F49-4B6F-B6D9-4E3FBE537FC2}"/>
    <cellStyle name="Total 2 21 2" xfId="16694" xr:uid="{7A0876B9-6198-435A-BA25-593035BBBFA7}"/>
    <cellStyle name="Total 2 21 3" xfId="19434" xr:uid="{A1748C91-5540-4CBB-A83A-D41A547DF824}"/>
    <cellStyle name="Total 2 21 4" xfId="22108" xr:uid="{6BB85C00-FBB4-4A69-A2DE-2A06A410525C}"/>
    <cellStyle name="Total 2 21 5" xfId="24931" xr:uid="{9DA455D6-AD2C-4506-AF5D-BCAD4CEEDFDE}"/>
    <cellStyle name="Total 2 21 6" xfId="27499" xr:uid="{11A9B0EC-3D20-4624-BC9A-8024D219E630}"/>
    <cellStyle name="Total 2 21 7" xfId="30046" xr:uid="{1059CD8E-7A48-4471-8A93-9A17E4C91652}"/>
    <cellStyle name="Total 2 21 8" xfId="32560" xr:uid="{C5E0D8D0-53D2-4EF4-A981-0F596D9B8559}"/>
    <cellStyle name="Total 2 21 9" xfId="34960" xr:uid="{AC590921-C175-4D58-BBDC-95B74EC27E30}"/>
    <cellStyle name="Total 2 22" xfId="13759" xr:uid="{FE10C4C2-82A8-4D32-8431-BC84CE904166}"/>
    <cellStyle name="Total 2 22 10" xfId="37482" xr:uid="{E5BD4E57-9E88-4876-83AE-DC4AD7838991}"/>
    <cellStyle name="Total 2 22 11" xfId="39975" xr:uid="{A308846E-AD40-4DD1-A61A-A293884BDB60}"/>
    <cellStyle name="Total 2 22 12" xfId="42622" xr:uid="{E6FC68C3-524A-469A-AAD5-02A694D23AE4}"/>
    <cellStyle name="Total 2 22 2" xfId="16780" xr:uid="{E4D1CBD7-E148-4003-94C6-CD78965F8CB8}"/>
    <cellStyle name="Total 2 22 3" xfId="19520" xr:uid="{72D34A74-3BB6-4099-966B-D8BFB44D3F5B}"/>
    <cellStyle name="Total 2 22 4" xfId="22194" xr:uid="{F3044704-F4C8-406F-AD7F-24AD3528AC13}"/>
    <cellStyle name="Total 2 22 5" xfId="25017" xr:uid="{4CCB468E-ADB7-4EB1-8D44-C3E8F47CBAD7}"/>
    <cellStyle name="Total 2 22 6" xfId="27585" xr:uid="{01B3C59E-9B6F-49C7-B905-8B972C1D8502}"/>
    <cellStyle name="Total 2 22 7" xfId="30132" xr:uid="{2DC0DC6C-B12E-4696-87B4-96100CA892A1}"/>
    <cellStyle name="Total 2 22 8" xfId="32646" xr:uid="{A25FF4C3-E6FE-4AFE-A65B-F4B354AFC7F3}"/>
    <cellStyle name="Total 2 22 9" xfId="35046" xr:uid="{1CE936E1-B632-47B7-ACF9-2C0BDAB1F258}"/>
    <cellStyle name="Total 2 23" xfId="13801" xr:uid="{C0A9F737-80AB-41F0-A8C2-AB9BBF6CADA6}"/>
    <cellStyle name="Total 2 23 10" xfId="37524" xr:uid="{3568158D-774D-42FD-B0C4-4819121E5FFF}"/>
    <cellStyle name="Total 2 23 11" xfId="40017" xr:uid="{488149B6-4733-43A2-AD7C-53BC4D128EEA}"/>
    <cellStyle name="Total 2 23 12" xfId="42664" xr:uid="{97970CD6-6693-4B32-B6AD-7D23D089A77E}"/>
    <cellStyle name="Total 2 23 2" xfId="16822" xr:uid="{BEFBFD8C-3EB8-49ED-82AC-71DCCD6204B9}"/>
    <cellStyle name="Total 2 23 3" xfId="19562" xr:uid="{50678850-6726-4F8E-8A20-25EE15660EB6}"/>
    <cellStyle name="Total 2 23 4" xfId="22236" xr:uid="{72B8B571-6264-4270-854C-69878FAB42F0}"/>
    <cellStyle name="Total 2 23 5" xfId="25059" xr:uid="{EAC8FB76-95A8-47CA-A6F8-C9B902897730}"/>
    <cellStyle name="Total 2 23 6" xfId="27627" xr:uid="{D1628580-366D-423F-AD73-3393EFE6FFCB}"/>
    <cellStyle name="Total 2 23 7" xfId="30174" xr:uid="{EAB5ED26-9F73-4A72-84DD-8F83181D803F}"/>
    <cellStyle name="Total 2 23 8" xfId="32688" xr:uid="{CF18145C-8B3C-41AA-A255-DC945F1974D8}"/>
    <cellStyle name="Total 2 23 9" xfId="35088" xr:uid="{2D543A3A-8245-4F35-8937-29062EA90FFF}"/>
    <cellStyle name="Total 2 24" xfId="13847" xr:uid="{D26CE5C8-7B95-4342-9E15-648EE616F36A}"/>
    <cellStyle name="Total 2 24 10" xfId="37570" xr:uid="{FEB6FDF1-A813-4133-9340-C513583A2A8F}"/>
    <cellStyle name="Total 2 24 11" xfId="40063" xr:uid="{5F06B97D-E9A8-4960-BB36-C1C5C23FFB74}"/>
    <cellStyle name="Total 2 24 12" xfId="42710" xr:uid="{209FE4A7-7EB9-4BE7-AF9E-EAE300266BD1}"/>
    <cellStyle name="Total 2 24 2" xfId="16868" xr:uid="{2D5FCB04-3527-4613-849E-B968C45D0730}"/>
    <cellStyle name="Total 2 24 3" xfId="19608" xr:uid="{E1AB37B6-97B6-4B72-A5A6-3069427640F6}"/>
    <cellStyle name="Total 2 24 4" xfId="22282" xr:uid="{A8DE82A5-45E6-4C76-9DB5-DBB6BC729462}"/>
    <cellStyle name="Total 2 24 5" xfId="25105" xr:uid="{3A6E133A-BC5D-4D3C-84A8-F9D652593F91}"/>
    <cellStyle name="Total 2 24 6" xfId="27673" xr:uid="{24EBF37D-4BF7-46B5-BACC-8DEB61043F40}"/>
    <cellStyle name="Total 2 24 7" xfId="30220" xr:uid="{44C1E820-6746-41E2-AADB-A45E49056697}"/>
    <cellStyle name="Total 2 24 8" xfId="32734" xr:uid="{04220DCA-D2D9-42D6-85B0-5E48B4C74225}"/>
    <cellStyle name="Total 2 24 9" xfId="35134" xr:uid="{988D0633-D38C-4442-8FA8-5D2CF07A7C9F}"/>
    <cellStyle name="Total 2 25" xfId="13873" xr:uid="{5CA56226-E207-4AA7-AE25-60316EA1520B}"/>
    <cellStyle name="Total 2 25 10" xfId="37596" xr:uid="{22D886D4-C8E9-4087-A4FD-8D84EBD99AE1}"/>
    <cellStyle name="Total 2 25 11" xfId="40089" xr:uid="{9848B310-00FC-4A0C-96FB-3E958CC7D428}"/>
    <cellStyle name="Total 2 25 12" xfId="42736" xr:uid="{A61B977F-02BD-4E88-B90C-E1E3811A5201}"/>
    <cellStyle name="Total 2 25 2" xfId="16894" xr:uid="{2066DB99-74B1-4385-B9B8-D7A1A5C27D22}"/>
    <cellStyle name="Total 2 25 3" xfId="19634" xr:uid="{56610BBC-22F8-4F7B-828F-D5F2FDF4D811}"/>
    <cellStyle name="Total 2 25 4" xfId="22308" xr:uid="{4636F55F-6DF4-4459-8A22-4F4E19D1FB28}"/>
    <cellStyle name="Total 2 25 5" xfId="25131" xr:uid="{0582825D-FEAB-4E3B-A09B-E02C61AD6891}"/>
    <cellStyle name="Total 2 25 6" xfId="27699" xr:uid="{B5F248C0-ED95-4296-8EFE-7D74887DC44C}"/>
    <cellStyle name="Total 2 25 7" xfId="30246" xr:uid="{CBA53B62-B926-4DD7-86AE-B3D0BBBDF20F}"/>
    <cellStyle name="Total 2 25 8" xfId="32760" xr:uid="{82EB216F-898D-467A-8AF7-A25F98A3BB63}"/>
    <cellStyle name="Total 2 25 9" xfId="35160" xr:uid="{7A8E0074-2579-4F3B-AFF4-3D1BE6863E90}"/>
    <cellStyle name="Total 2 26" xfId="13965" xr:uid="{1F181B7C-E612-4A6C-841A-B526E06C0640}"/>
    <cellStyle name="Total 2 26 10" xfId="37688" xr:uid="{C52E9E5D-BB86-4FA7-924A-EE3505841B35}"/>
    <cellStyle name="Total 2 26 11" xfId="40181" xr:uid="{65E95737-6FDA-4FD8-B610-98B74460D44E}"/>
    <cellStyle name="Total 2 26 12" xfId="42828" xr:uid="{3762078F-AB65-4EEF-9D5C-D4C308ED7A27}"/>
    <cellStyle name="Total 2 26 2" xfId="16986" xr:uid="{A6922370-50D9-48EA-B623-9E5826306C85}"/>
    <cellStyle name="Total 2 26 3" xfId="19726" xr:uid="{A2AF3464-2612-4053-A547-9AF6C6652AF2}"/>
    <cellStyle name="Total 2 26 4" xfId="22400" xr:uid="{6DA43968-157A-4781-9827-A1BED46EB196}"/>
    <cellStyle name="Total 2 26 5" xfId="25223" xr:uid="{7AC27CA4-C2F5-4EFA-B8FD-FB364D45BCC5}"/>
    <cellStyle name="Total 2 26 6" xfId="27791" xr:uid="{7950A36C-0690-4D08-A030-3E8F42F4382B}"/>
    <cellStyle name="Total 2 26 7" xfId="30338" xr:uid="{E4C7F042-12E6-457B-905A-73F41E823CAA}"/>
    <cellStyle name="Total 2 26 8" xfId="32852" xr:uid="{0487BF51-6A60-480F-A383-D831E0026C9A}"/>
    <cellStyle name="Total 2 26 9" xfId="35252" xr:uid="{2C47C0A1-3542-4487-9ECC-9A0480DB61E0}"/>
    <cellStyle name="Total 2 27" xfId="13992" xr:uid="{D1D1BE5C-0F33-4250-BE68-4418058397F8}"/>
    <cellStyle name="Total 2 27 10" xfId="37715" xr:uid="{A0CCD446-2A1D-4B4A-995C-98A78CDB7FCD}"/>
    <cellStyle name="Total 2 27 11" xfId="40208" xr:uid="{E668F0FB-50C5-4D70-B8FE-4453E1F64FA3}"/>
    <cellStyle name="Total 2 27 12" xfId="42855" xr:uid="{F6DD593C-CAAA-41FE-8862-B2F4A9A7CE14}"/>
    <cellStyle name="Total 2 27 2" xfId="17013" xr:uid="{14A3B9BA-B691-401C-9F17-83E86D27C4B7}"/>
    <cellStyle name="Total 2 27 3" xfId="19753" xr:uid="{8E6A0662-953E-4239-951B-0B41B5BC2A61}"/>
    <cellStyle name="Total 2 27 4" xfId="22427" xr:uid="{E7662751-888A-4480-8477-EE7A7435B994}"/>
    <cellStyle name="Total 2 27 5" xfId="25250" xr:uid="{39C473E4-31E4-4B63-9274-399CD7D99B8F}"/>
    <cellStyle name="Total 2 27 6" xfId="27818" xr:uid="{8891E818-96E3-4C2A-A9C6-D9323BFD3F06}"/>
    <cellStyle name="Total 2 27 7" xfId="30365" xr:uid="{AA31B920-8615-495C-B597-A178C26645BD}"/>
    <cellStyle name="Total 2 27 8" xfId="32879" xr:uid="{8B9D17BE-03DD-490C-81AE-14F05743C952}"/>
    <cellStyle name="Total 2 27 9" xfId="35279" xr:uid="{FC0F3534-512F-4004-AE29-B29E24AE43C7}"/>
    <cellStyle name="Total 2 28" xfId="14092" xr:uid="{D1B16AD1-CDC2-44FD-9010-BA813FAB3AA4}"/>
    <cellStyle name="Total 2 28 10" xfId="37815" xr:uid="{321DFF65-54F7-4C44-B49F-CAAF891B1330}"/>
    <cellStyle name="Total 2 28 11" xfId="40308" xr:uid="{1585EC22-874B-4CA8-A18E-E0DDFC1F45FF}"/>
    <cellStyle name="Total 2 28 12" xfId="42955" xr:uid="{4E128F27-67E1-4F31-9FC4-92B5BC76E7A6}"/>
    <cellStyle name="Total 2 28 2" xfId="17113" xr:uid="{8F2333FB-43F9-408A-9787-F32B28DFA6C0}"/>
    <cellStyle name="Total 2 28 3" xfId="19853" xr:uid="{B928ECCC-F567-417E-B46C-E71A355E5D80}"/>
    <cellStyle name="Total 2 28 4" xfId="22527" xr:uid="{484D52EA-8D10-4B67-85CF-D2CE9D564731}"/>
    <cellStyle name="Total 2 28 5" xfId="25350" xr:uid="{B68E3D49-5AB4-48E7-A69E-92FC9F042CA3}"/>
    <cellStyle name="Total 2 28 6" xfId="27918" xr:uid="{8ADF9A6D-47E0-434E-A23F-5405B721BEFB}"/>
    <cellStyle name="Total 2 28 7" xfId="30465" xr:uid="{7A43D651-AF1A-43D8-9328-7BC5C43FA7B6}"/>
    <cellStyle name="Total 2 28 8" xfId="32979" xr:uid="{34286247-3FF0-46E5-AA53-325388DBB418}"/>
    <cellStyle name="Total 2 28 9" xfId="35379" xr:uid="{7267B9AE-7970-42A1-801D-AA0D2E7CC98D}"/>
    <cellStyle name="Total 2 29" xfId="14172" xr:uid="{91D8E516-1389-4A15-9177-2DF3F4E476EE}"/>
    <cellStyle name="Total 2 29 10" xfId="37895" xr:uid="{997BB7ED-B50E-4403-BBF5-61AD4473A5AF}"/>
    <cellStyle name="Total 2 29 11" xfId="40388" xr:uid="{D66C71CF-648B-4A0F-A3F0-F130BBE0AE18}"/>
    <cellStyle name="Total 2 29 12" xfId="43035" xr:uid="{5F4F16A8-F7C0-469A-A850-B7CA9915BBA5}"/>
    <cellStyle name="Total 2 29 2" xfId="17193" xr:uid="{0370B1D6-02AC-48B5-ABC4-ECE78B0190F6}"/>
    <cellStyle name="Total 2 29 3" xfId="19933" xr:uid="{A7E44B5B-5BF1-48D9-A213-4175B38DDE8E}"/>
    <cellStyle name="Total 2 29 4" xfId="22607" xr:uid="{81356E56-81E0-4093-9F0B-13FC1BD67300}"/>
    <cellStyle name="Total 2 29 5" xfId="25430" xr:uid="{3B394494-B217-4689-B696-379E57D8CEA3}"/>
    <cellStyle name="Total 2 29 6" xfId="27998" xr:uid="{EEFC209D-B7A9-45EB-88B1-1834AA0667F4}"/>
    <cellStyle name="Total 2 29 7" xfId="30545" xr:uid="{4BFFFB92-1A67-4930-872E-4C49717A3AC8}"/>
    <cellStyle name="Total 2 29 8" xfId="33059" xr:uid="{BF20F040-490C-401A-9520-9E4FCE490582}"/>
    <cellStyle name="Total 2 29 9" xfId="35459" xr:uid="{C72B1141-4EE9-4466-8554-153B047165A5}"/>
    <cellStyle name="Total 2 3" xfId="83" xr:uid="{00000000-0005-0000-0000-000000260000}"/>
    <cellStyle name="Total 2 3 10" xfId="13444" xr:uid="{DA117B59-06B0-474B-ADDF-C12103D68B1C}"/>
    <cellStyle name="Total 2 3 10 10" xfId="37167" xr:uid="{C20CECAE-2218-462F-841A-4045C1A65CB0}"/>
    <cellStyle name="Total 2 3 10 11" xfId="39660" xr:uid="{C2A60ABB-7279-4ACE-B403-8F814F41F0B4}"/>
    <cellStyle name="Total 2 3 10 12" xfId="42307" xr:uid="{F14403A7-AC18-4938-BCEB-048B2503AF5A}"/>
    <cellStyle name="Total 2 3 10 2" xfId="16465" xr:uid="{15D6AFE7-1A9B-49FE-9C05-245DCF586791}"/>
    <cellStyle name="Total 2 3 10 3" xfId="19205" xr:uid="{A11B6B15-B963-48DE-8FF4-22603855F321}"/>
    <cellStyle name="Total 2 3 10 4" xfId="21879" xr:uid="{624C3099-808A-40F5-BCC1-631035E971D5}"/>
    <cellStyle name="Total 2 3 10 5" xfId="24702" xr:uid="{63F02DA4-48EE-48BB-AA0D-859D6A31AE0E}"/>
    <cellStyle name="Total 2 3 10 6" xfId="27270" xr:uid="{C2423E1F-7DDA-4A4B-87E5-B2C03DB82A5A}"/>
    <cellStyle name="Total 2 3 10 7" xfId="29817" xr:uid="{1D642DA5-2BC1-4033-856A-4AB16F61AF13}"/>
    <cellStyle name="Total 2 3 10 8" xfId="32331" xr:uid="{80D16A63-B07E-48E3-859A-1B4878F63929}"/>
    <cellStyle name="Total 2 3 10 9" xfId="34731" xr:uid="{8DC0C1FF-770E-4C33-B55C-532057E61129}"/>
    <cellStyle name="Total 2 3 11" xfId="13555" xr:uid="{F4B8E9BA-94D6-4CFA-B5AC-B0FC41D354C8}"/>
    <cellStyle name="Total 2 3 11 10" xfId="37278" xr:uid="{47BC04FD-DD80-45ED-ABF9-0B92A35F7118}"/>
    <cellStyle name="Total 2 3 11 11" xfId="39771" xr:uid="{0193440C-E594-49C4-ACC3-84D37F715F97}"/>
    <cellStyle name="Total 2 3 11 12" xfId="42418" xr:uid="{DAAF080B-91F6-4D05-BECC-B6FE5C1C17AD}"/>
    <cellStyle name="Total 2 3 11 2" xfId="16576" xr:uid="{D0B7BB27-DC08-47E8-87DD-01E82FC80FC2}"/>
    <cellStyle name="Total 2 3 11 3" xfId="19316" xr:uid="{128A3506-EB04-458C-ADAF-F5D1FCE976AC}"/>
    <cellStyle name="Total 2 3 11 4" xfId="21990" xr:uid="{F04567C4-CF3E-405C-B868-76F1CDA83F3D}"/>
    <cellStyle name="Total 2 3 11 5" xfId="24813" xr:uid="{519F623E-F070-4AED-8971-975689EFCA6E}"/>
    <cellStyle name="Total 2 3 11 6" xfId="27381" xr:uid="{EA657AA6-7951-4577-92DB-808FA0E74458}"/>
    <cellStyle name="Total 2 3 11 7" xfId="29928" xr:uid="{46AF09CE-8C51-4AD7-A1F0-5D6DC1717220}"/>
    <cellStyle name="Total 2 3 11 8" xfId="32442" xr:uid="{A5DD2EC0-3039-49F9-8CE5-1C261BDBC4FA}"/>
    <cellStyle name="Total 2 3 11 9" xfId="34842" xr:uid="{9B2586EB-80FF-4B6F-A1A9-B60F42231E3D}"/>
    <cellStyle name="Total 2 3 12" xfId="13606" xr:uid="{E5BA3A9F-C86D-4381-936C-7C01FC2D4AAC}"/>
    <cellStyle name="Total 2 3 12 10" xfId="37329" xr:uid="{3C9F253A-34A3-4978-99EA-E72ADE0FBB6E}"/>
    <cellStyle name="Total 2 3 12 11" xfId="39822" xr:uid="{95CCDE79-2DDB-473A-A355-94BAA2E01774}"/>
    <cellStyle name="Total 2 3 12 12" xfId="42469" xr:uid="{1280D190-B51D-4844-A195-9F2C2CB9BBDA}"/>
    <cellStyle name="Total 2 3 12 2" xfId="16627" xr:uid="{EE1B7D44-E144-4845-9A9B-407EDDA3A10A}"/>
    <cellStyle name="Total 2 3 12 3" xfId="19367" xr:uid="{7593CD17-0523-444A-9502-0490AF17D1EF}"/>
    <cellStyle name="Total 2 3 12 4" xfId="22041" xr:uid="{E6A59910-E1C8-4E8D-8F58-40F36D425C9E}"/>
    <cellStyle name="Total 2 3 12 5" xfId="24864" xr:uid="{A36E2B77-46FA-475C-B301-34FCEC4B4D3F}"/>
    <cellStyle name="Total 2 3 12 6" xfId="27432" xr:uid="{7DE98CE8-03DE-4E82-B677-63FAD35F2B5D}"/>
    <cellStyle name="Total 2 3 12 7" xfId="29979" xr:uid="{084925A6-4586-4BD3-B002-D1614A9D9365}"/>
    <cellStyle name="Total 2 3 12 8" xfId="32493" xr:uid="{51FA551B-33EA-4F74-8830-A894E5F699B8}"/>
    <cellStyle name="Total 2 3 12 9" xfId="34893" xr:uid="{9A5D2237-4969-4F15-B046-7794D0C3A0AD}"/>
    <cellStyle name="Total 2 3 13" xfId="13698" xr:uid="{06CA0141-0093-4904-93B8-6B3E2D9E986E}"/>
    <cellStyle name="Total 2 3 13 10" xfId="37421" xr:uid="{C48F1273-9BBE-4AFE-8ABB-F70EEE4A2FF8}"/>
    <cellStyle name="Total 2 3 13 11" xfId="39914" xr:uid="{72009B7D-BE09-40BA-8C0B-86C083C4C694}"/>
    <cellStyle name="Total 2 3 13 12" xfId="42561" xr:uid="{56C36E4E-1F11-4416-BBCA-674FA5BE6E5A}"/>
    <cellStyle name="Total 2 3 13 2" xfId="16719" xr:uid="{C9A1076B-FAE3-4189-88BA-09D997C2AEC0}"/>
    <cellStyle name="Total 2 3 13 3" xfId="19459" xr:uid="{B2882157-7F68-46A1-B528-BA1B62A41750}"/>
    <cellStyle name="Total 2 3 13 4" xfId="22133" xr:uid="{BF00401D-6D3A-49E8-A3DF-CCBA36BB8CDC}"/>
    <cellStyle name="Total 2 3 13 5" xfId="24956" xr:uid="{6F1BA9B8-09E9-47DA-A484-F0C4936747F3}"/>
    <cellStyle name="Total 2 3 13 6" xfId="27524" xr:uid="{45EC9E63-576E-4217-8800-7AF0A98855D6}"/>
    <cellStyle name="Total 2 3 13 7" xfId="30071" xr:uid="{07995DA1-4FCB-46A9-9CBA-4B473B68A041}"/>
    <cellStyle name="Total 2 3 13 8" xfId="32585" xr:uid="{C899EE30-59D5-4845-BA3C-9B71E9403240}"/>
    <cellStyle name="Total 2 3 13 9" xfId="34985" xr:uid="{5447106A-DE2A-4E51-810B-B0A972E5BEC4}"/>
    <cellStyle name="Total 2 3 14" xfId="13771" xr:uid="{AC34C5CD-CB36-4530-A5C5-FCB5B3305521}"/>
    <cellStyle name="Total 2 3 14 10" xfId="37494" xr:uid="{1CEF4E79-E068-44ED-988C-709E88E2FBCA}"/>
    <cellStyle name="Total 2 3 14 11" xfId="39987" xr:uid="{A5075D55-28DA-4336-B2A2-1679EEFE5284}"/>
    <cellStyle name="Total 2 3 14 12" xfId="42634" xr:uid="{E77077B4-AFB9-49A8-88F3-8BABC2D5A9DB}"/>
    <cellStyle name="Total 2 3 14 2" xfId="16792" xr:uid="{E49FA9F2-4565-4AF9-B468-89A32233AC18}"/>
    <cellStyle name="Total 2 3 14 3" xfId="19532" xr:uid="{A4FF7D36-7C6A-4601-9C46-20103B74DBA9}"/>
    <cellStyle name="Total 2 3 14 4" xfId="22206" xr:uid="{044D4388-C9DA-4D94-8EA5-8444DD4EBB4C}"/>
    <cellStyle name="Total 2 3 14 5" xfId="25029" xr:uid="{29B13188-CA72-4F9C-B0A8-E14726271B74}"/>
    <cellStyle name="Total 2 3 14 6" xfId="27597" xr:uid="{4C80222D-4CA6-49D4-8924-CC9D3D8774E1}"/>
    <cellStyle name="Total 2 3 14 7" xfId="30144" xr:uid="{B62CCAFF-C689-485E-9515-667556AA9DB1}"/>
    <cellStyle name="Total 2 3 14 8" xfId="32658" xr:uid="{3B2DB66B-2254-48B5-ADCF-57EDBE648B36}"/>
    <cellStyle name="Total 2 3 14 9" xfId="35058" xr:uid="{3EB883C9-1CE1-442C-8ACC-F2A7E3F1A43C}"/>
    <cellStyle name="Total 2 3 15" xfId="13825" xr:uid="{DA82CEB4-FA39-4DDE-A7D6-E4C03D237D8F}"/>
    <cellStyle name="Total 2 3 15 10" xfId="37548" xr:uid="{4BBB5B10-4D46-4AC2-AEAF-DC35D7D2E978}"/>
    <cellStyle name="Total 2 3 15 11" xfId="40041" xr:uid="{704D9645-8C17-49AD-8031-9DD4853D537A}"/>
    <cellStyle name="Total 2 3 15 12" xfId="42688" xr:uid="{8570325D-5ACF-46A7-9268-39DAE6575641}"/>
    <cellStyle name="Total 2 3 15 2" xfId="16846" xr:uid="{61171B42-9AE2-411C-A9BD-95674A084F99}"/>
    <cellStyle name="Total 2 3 15 3" xfId="19586" xr:uid="{5CC2C695-4906-4B2E-B301-27A026C49AF3}"/>
    <cellStyle name="Total 2 3 15 4" xfId="22260" xr:uid="{0681AD8A-5656-4A5D-846D-8CCE7CBA9440}"/>
    <cellStyle name="Total 2 3 15 5" xfId="25083" xr:uid="{9C906493-AB4A-482C-A1B4-E806C052B563}"/>
    <cellStyle name="Total 2 3 15 6" xfId="27651" xr:uid="{2CDF5F32-188B-43F7-9E14-462F4581F6A7}"/>
    <cellStyle name="Total 2 3 15 7" xfId="30198" xr:uid="{57A7861E-8E1C-48BF-A6EF-05AF52D206C0}"/>
    <cellStyle name="Total 2 3 15 8" xfId="32712" xr:uid="{740EE549-54F3-4BA8-9367-D55223C3D0C3}"/>
    <cellStyle name="Total 2 3 15 9" xfId="35112" xr:uid="{728BC2DE-5F08-46A9-A6CD-A3EFAC09B913}"/>
    <cellStyle name="Total 2 3 16" xfId="13861" xr:uid="{27917D8D-D34E-497E-9513-0EA5167D29C1}"/>
    <cellStyle name="Total 2 3 16 10" xfId="37584" xr:uid="{9473C40B-4EF3-4033-844D-EE3E3A4E634A}"/>
    <cellStyle name="Total 2 3 16 11" xfId="40077" xr:uid="{95419456-1252-498B-9873-623F1EDAB400}"/>
    <cellStyle name="Total 2 3 16 12" xfId="42724" xr:uid="{B26CC27F-0FB9-49D3-B7CC-F86D581D72A0}"/>
    <cellStyle name="Total 2 3 16 2" xfId="16882" xr:uid="{8CCAAF39-FE42-4D42-BBC3-12F3C0948A31}"/>
    <cellStyle name="Total 2 3 16 3" xfId="19622" xr:uid="{B8784908-FDB1-44A9-8585-47F9B6A3EDF1}"/>
    <cellStyle name="Total 2 3 16 4" xfId="22296" xr:uid="{3D5DA20E-9733-419D-92EF-9CA2641753BC}"/>
    <cellStyle name="Total 2 3 16 5" xfId="25119" xr:uid="{A7CB65B3-EA6E-4B29-9E9D-A890B75C019D}"/>
    <cellStyle name="Total 2 3 16 6" xfId="27687" xr:uid="{3D51C15A-2A87-43F3-8844-A888A5C21049}"/>
    <cellStyle name="Total 2 3 16 7" xfId="30234" xr:uid="{96DA38DE-7B49-47E5-8A25-C78BC6DEDB88}"/>
    <cellStyle name="Total 2 3 16 8" xfId="32748" xr:uid="{95E2486F-5DFD-40EF-A67A-D54C26AB5B80}"/>
    <cellStyle name="Total 2 3 16 9" xfId="35148" xr:uid="{FF7F4363-8E6C-4F29-A706-273412C14255}"/>
    <cellStyle name="Total 2 3 17" xfId="13949" xr:uid="{FB246016-AEB8-42FB-B535-2D1D99D23659}"/>
    <cellStyle name="Total 2 3 17 10" xfId="37672" xr:uid="{D24302DD-AAF2-46A5-95DC-27FD6070E80E}"/>
    <cellStyle name="Total 2 3 17 11" xfId="40165" xr:uid="{B7AC2BBC-B3BE-4934-A290-48AD31EACCAF}"/>
    <cellStyle name="Total 2 3 17 12" xfId="42812" xr:uid="{54988841-3105-4BE6-999A-33238212B3A3}"/>
    <cellStyle name="Total 2 3 17 2" xfId="16970" xr:uid="{CCA1AE74-E411-4C3B-AE36-35EE902D1C2B}"/>
    <cellStyle name="Total 2 3 17 3" xfId="19710" xr:uid="{D6DD5552-82EA-4DAE-9C3F-C5D2EFB819C5}"/>
    <cellStyle name="Total 2 3 17 4" xfId="22384" xr:uid="{3C5AF5AC-DBCE-4A0B-BD24-231FAE5B16E1}"/>
    <cellStyle name="Total 2 3 17 5" xfId="25207" xr:uid="{804C6E53-CB4C-4644-A388-9DEA61B92E0C}"/>
    <cellStyle name="Total 2 3 17 6" xfId="27775" xr:uid="{157F4AEC-C6DD-4C36-BE3C-54C6997AE4C6}"/>
    <cellStyle name="Total 2 3 17 7" xfId="30322" xr:uid="{0E08B2AF-516E-4111-BDDD-84FD9045FCE2}"/>
    <cellStyle name="Total 2 3 17 8" xfId="32836" xr:uid="{3891637A-AD02-4E07-97D0-83B9F274A872}"/>
    <cellStyle name="Total 2 3 17 9" xfId="35236" xr:uid="{66F90227-BF18-4AC6-BA73-BCDBE6CDEEF6}"/>
    <cellStyle name="Total 2 3 18" xfId="13979" xr:uid="{BD5A15FF-2F62-4425-BB50-BA7A597F9178}"/>
    <cellStyle name="Total 2 3 18 10" xfId="37702" xr:uid="{5887D182-51C0-4571-9EC0-41D2DBB15FCA}"/>
    <cellStyle name="Total 2 3 18 11" xfId="40195" xr:uid="{3F257C7A-2182-45E9-A2E3-01BA9A3F1B6E}"/>
    <cellStyle name="Total 2 3 18 12" xfId="42842" xr:uid="{BDC7121E-2411-47DC-94B5-0708834F3AAE}"/>
    <cellStyle name="Total 2 3 18 2" xfId="17000" xr:uid="{23C1440E-8FBD-4142-AAA9-BF6499840DB6}"/>
    <cellStyle name="Total 2 3 18 3" xfId="19740" xr:uid="{0E04CD7E-EE92-476E-98D8-2F529DE630D6}"/>
    <cellStyle name="Total 2 3 18 4" xfId="22414" xr:uid="{70DE8340-F8B4-4F65-8769-7EF865568EAB}"/>
    <cellStyle name="Total 2 3 18 5" xfId="25237" xr:uid="{EE07073F-D5ED-4DA3-B25B-7BE3D192E443}"/>
    <cellStyle name="Total 2 3 18 6" xfId="27805" xr:uid="{8EF4A1ED-740F-4E63-BECA-BACCB6ED88A3}"/>
    <cellStyle name="Total 2 3 18 7" xfId="30352" xr:uid="{5658D4B3-AA22-4C6D-A359-AC6BB7F8FF6A}"/>
    <cellStyle name="Total 2 3 18 8" xfId="32866" xr:uid="{18657646-651E-420E-A664-9D8F7A149CD1}"/>
    <cellStyle name="Total 2 3 18 9" xfId="35266" xr:uid="{CF30B3EE-F27B-46F6-86FE-D4977F1CFD8C}"/>
    <cellStyle name="Total 2 3 19" xfId="14080" xr:uid="{D007C34E-ABCE-4281-B5EB-385948A4443E}"/>
    <cellStyle name="Total 2 3 19 10" xfId="37803" xr:uid="{DD761BE7-EBE4-4DDB-8A08-4BB33DCFD641}"/>
    <cellStyle name="Total 2 3 19 11" xfId="40296" xr:uid="{F311A893-20B2-4C65-9082-664C8F7F44FC}"/>
    <cellStyle name="Total 2 3 19 12" xfId="42943" xr:uid="{879E00AB-CEFE-46A9-8457-CC709F3D971E}"/>
    <cellStyle name="Total 2 3 19 2" xfId="17101" xr:uid="{FB6BC196-C11F-455A-B754-58A80F918B23}"/>
    <cellStyle name="Total 2 3 19 3" xfId="19841" xr:uid="{E1A5CD56-43A8-4A85-B0B2-DB2CB31665E2}"/>
    <cellStyle name="Total 2 3 19 4" xfId="22515" xr:uid="{6EB44CEC-B8B8-4605-A0DA-7CECC3AA9986}"/>
    <cellStyle name="Total 2 3 19 5" xfId="25338" xr:uid="{B8F0196E-927D-4028-A57F-9886DDB1E298}"/>
    <cellStyle name="Total 2 3 19 6" xfId="27906" xr:uid="{6463415F-23A8-424C-AAEA-2EE6ECFC570C}"/>
    <cellStyle name="Total 2 3 19 7" xfId="30453" xr:uid="{98353290-B197-47EB-A9B4-839D829B8147}"/>
    <cellStyle name="Total 2 3 19 8" xfId="32967" xr:uid="{8D259A12-5F15-4621-BE7B-D5D03AE3D609}"/>
    <cellStyle name="Total 2 3 19 9" xfId="35367" xr:uid="{B7A04F3C-16F6-4C5E-B343-F500526CCC3F}"/>
    <cellStyle name="Total 2 3 2" xfId="9765" xr:uid="{00000000-0005-0000-0000-000001260000}"/>
    <cellStyle name="Total 2 3 2 10" xfId="12019" xr:uid="{8FC4B4AA-1A88-4664-91F1-A94CC30945E1}"/>
    <cellStyle name="Total 2 3 2 10 10" xfId="35951" xr:uid="{CDF4027C-067F-4168-889A-769CE32976CC}"/>
    <cellStyle name="Total 2 3 2 10 11" xfId="38393" xr:uid="{34319760-95A8-4C3C-8C28-018432D30ADB}"/>
    <cellStyle name="Total 2 3 2 10 12" xfId="40989" xr:uid="{97A176C5-8BE0-4350-BB1B-FA4B66895721}"/>
    <cellStyle name="Total 2 3 2 10 2" xfId="15072" xr:uid="{4FEB1456-038C-4CBC-89C7-1512E60EE297}"/>
    <cellStyle name="Total 2 3 2 10 3" xfId="17845" xr:uid="{7C173DEC-4029-41A3-ABCF-7A2ADA690E4C}"/>
    <cellStyle name="Total 2 3 2 10 4" xfId="20468" xr:uid="{EAA84FF3-9BAB-4277-9884-709384D02BE6}"/>
    <cellStyle name="Total 2 3 2 10 5" xfId="23328" xr:uid="{37C80831-7F9F-4C8D-B537-03AC73F1A4E2}"/>
    <cellStyle name="Total 2 3 2 10 6" xfId="25885" xr:uid="{B4CBF7B4-3850-4033-9A4D-608FFA9083E3}"/>
    <cellStyle name="Total 2 3 2 10 7" xfId="28486" xr:uid="{3B03ECD9-DF7D-4BDA-AB92-8EFEBCD96E4C}"/>
    <cellStyle name="Total 2 3 2 10 8" xfId="31161" xr:uid="{0979D1DF-F078-480D-B244-B7F3E490F384}"/>
    <cellStyle name="Total 2 3 2 10 9" xfId="33560" xr:uid="{5207A675-7A4B-4525-ACC9-50DCE9B9345F}"/>
    <cellStyle name="Total 2 3 2 11" xfId="13338" xr:uid="{BFB7DCBF-0D81-412E-8BBB-F13A68462633}"/>
    <cellStyle name="Total 2 3 2 11 10" xfId="37061" xr:uid="{6D71CABB-9CC0-4936-93CE-F3CC3D71A1C7}"/>
    <cellStyle name="Total 2 3 2 11 11" xfId="39554" xr:uid="{5723B9F3-E6A6-4252-93C4-84166B5785F4}"/>
    <cellStyle name="Total 2 3 2 11 12" xfId="42201" xr:uid="{59861C05-5626-4525-A089-FEEE26BD9FB3}"/>
    <cellStyle name="Total 2 3 2 11 2" xfId="16359" xr:uid="{AFBDE91E-B8E2-4D7F-95AB-EE85CDC6A16A}"/>
    <cellStyle name="Total 2 3 2 11 3" xfId="19099" xr:uid="{46A5E245-1B3E-4A7C-9552-5511F142E1E2}"/>
    <cellStyle name="Total 2 3 2 11 4" xfId="21773" xr:uid="{96F7B70C-842A-4461-B487-A63B25D3F232}"/>
    <cellStyle name="Total 2 3 2 11 5" xfId="24596" xr:uid="{9D65C114-84F0-45F4-BF56-97348C4AEFC3}"/>
    <cellStyle name="Total 2 3 2 11 6" xfId="27164" xr:uid="{5ECA7E06-88E9-4FD2-A1E6-65864BE4A03C}"/>
    <cellStyle name="Total 2 3 2 11 7" xfId="29711" xr:uid="{DF90541B-B38B-42B4-9500-1B2633B41972}"/>
    <cellStyle name="Total 2 3 2 11 8" xfId="32225" xr:uid="{C88063D4-6ED8-47E2-8773-63C98DAB9455}"/>
    <cellStyle name="Total 2 3 2 11 9" xfId="34625" xr:uid="{E5AD6D18-9156-4D12-84A9-01EEE559643F}"/>
    <cellStyle name="Total 2 3 2 12" xfId="13400" xr:uid="{CD67F647-E244-4CCE-BC9F-D5735FFFDC66}"/>
    <cellStyle name="Total 2 3 2 12 10" xfId="37123" xr:uid="{F44BA8AF-1C07-49DD-8713-7B1E16CBDF7C}"/>
    <cellStyle name="Total 2 3 2 12 11" xfId="39616" xr:uid="{F8FACA68-D8C4-4208-AFCA-AC84DF392A7F}"/>
    <cellStyle name="Total 2 3 2 12 12" xfId="42263" xr:uid="{01AFBA47-DD76-4D64-9874-67644A3B937B}"/>
    <cellStyle name="Total 2 3 2 12 2" xfId="16421" xr:uid="{C2122196-C775-47BA-A485-6DB947C2BDEF}"/>
    <cellStyle name="Total 2 3 2 12 3" xfId="19161" xr:uid="{F8BDFCA0-E230-46BB-A7CD-E3E3FF7FFA66}"/>
    <cellStyle name="Total 2 3 2 12 4" xfId="21835" xr:uid="{106501CD-54AD-4614-BCB2-5628A8E28FE7}"/>
    <cellStyle name="Total 2 3 2 12 5" xfId="24658" xr:uid="{D137E274-40A0-40D4-BFC7-5E26AE1CD395}"/>
    <cellStyle name="Total 2 3 2 12 6" xfId="27226" xr:uid="{36AC5DDB-5F8B-4660-A2FE-0F6006565983}"/>
    <cellStyle name="Total 2 3 2 12 7" xfId="29773" xr:uid="{6E175714-F50E-4331-8303-5EEAB765EEF4}"/>
    <cellStyle name="Total 2 3 2 12 8" xfId="32287" xr:uid="{262D9D8E-721D-4EC2-B4D8-EF3B591E56D2}"/>
    <cellStyle name="Total 2 3 2 12 9" xfId="34687" xr:uid="{B20AE6A2-74E0-405B-AD5F-2AE67F3CA7D7}"/>
    <cellStyle name="Total 2 3 2 13" xfId="13426" xr:uid="{B2449FD1-01AF-452F-9430-EA4F008CF018}"/>
    <cellStyle name="Total 2 3 2 13 10" xfId="37149" xr:uid="{8948476C-A605-4810-865D-710194CB1093}"/>
    <cellStyle name="Total 2 3 2 13 11" xfId="39642" xr:uid="{0A0A9849-0F67-491E-832E-790B8D727C2C}"/>
    <cellStyle name="Total 2 3 2 13 12" xfId="42289" xr:uid="{F475E296-E976-4694-961A-A3BEAAC64B64}"/>
    <cellStyle name="Total 2 3 2 13 2" xfId="16447" xr:uid="{4E75A272-AB2C-41F2-81C7-8496B1E54BDB}"/>
    <cellStyle name="Total 2 3 2 13 3" xfId="19187" xr:uid="{8C95CD35-4938-4509-8E7A-B4B562A17588}"/>
    <cellStyle name="Total 2 3 2 13 4" xfId="21861" xr:uid="{C091608C-A347-4CDE-AF9D-0634CF330675}"/>
    <cellStyle name="Total 2 3 2 13 5" xfId="24684" xr:uid="{6B5CB4EB-4AC1-44FF-981E-8615CF5657E7}"/>
    <cellStyle name="Total 2 3 2 13 6" xfId="27252" xr:uid="{318DDE3A-1C00-4430-9B03-289C64B045D5}"/>
    <cellStyle name="Total 2 3 2 13 7" xfId="29799" xr:uid="{7C0C8046-6CAF-42FD-8535-A8AE051E9EC6}"/>
    <cellStyle name="Total 2 3 2 13 8" xfId="32313" xr:uid="{03C99A30-F18B-41C4-8379-70290D4A2FD5}"/>
    <cellStyle name="Total 2 3 2 13 9" xfId="34713" xr:uid="{007409A7-FBA1-4DCA-8F81-7E68942814A7}"/>
    <cellStyle name="Total 2 3 2 14" xfId="13481" xr:uid="{05C0C2CF-CFA1-4B75-B662-93950EFEB3D6}"/>
    <cellStyle name="Total 2 3 2 14 10" xfId="37204" xr:uid="{5C55A03B-FF60-4039-BA8C-6EE17CA0DEB3}"/>
    <cellStyle name="Total 2 3 2 14 11" xfId="39697" xr:uid="{A72FA1B4-BAD2-46FC-941A-47F4E33B389B}"/>
    <cellStyle name="Total 2 3 2 14 12" xfId="42344" xr:uid="{70E730F2-8791-4983-A722-EB93357038AA}"/>
    <cellStyle name="Total 2 3 2 14 2" xfId="16502" xr:uid="{A833FFCF-191E-4BF4-ACB7-283A93EC628F}"/>
    <cellStyle name="Total 2 3 2 14 3" xfId="19242" xr:uid="{043556BF-622A-4DA9-87D2-B6DEC90F7FE2}"/>
    <cellStyle name="Total 2 3 2 14 4" xfId="21916" xr:uid="{A225C5F0-0886-4DFB-A2E5-BA8ADA5486F7}"/>
    <cellStyle name="Total 2 3 2 14 5" xfId="24739" xr:uid="{55AD3477-B96A-4685-B2C1-D5CBA4484B59}"/>
    <cellStyle name="Total 2 3 2 14 6" xfId="27307" xr:uid="{27E987B0-1C07-43C9-865D-B00ABCDA8153}"/>
    <cellStyle name="Total 2 3 2 14 7" xfId="29854" xr:uid="{532112B6-104D-4647-ADD2-0D66FEB8B8AB}"/>
    <cellStyle name="Total 2 3 2 14 8" xfId="32368" xr:uid="{335D34D4-58C6-44DD-94B8-4609802BA2ED}"/>
    <cellStyle name="Total 2 3 2 14 9" xfId="34768" xr:uid="{B9E0E01E-D7BE-4AA8-A052-252009BF45AB}"/>
    <cellStyle name="Total 2 3 2 15" xfId="13540" xr:uid="{AA748482-4E8D-4C37-A482-7CEC40A9578D}"/>
    <cellStyle name="Total 2 3 2 15 10" xfId="37263" xr:uid="{22EE7625-B6CE-4A92-AC84-69EC3E4310F7}"/>
    <cellStyle name="Total 2 3 2 15 11" xfId="39756" xr:uid="{DCD071B3-E1B4-4C89-A1F7-A9F1825EC751}"/>
    <cellStyle name="Total 2 3 2 15 12" xfId="42403" xr:uid="{DF6AA641-513D-4087-A9EE-D853F75B6B19}"/>
    <cellStyle name="Total 2 3 2 15 2" xfId="16561" xr:uid="{54CC8B97-E292-4DA6-BCB1-AAF285F100F3}"/>
    <cellStyle name="Total 2 3 2 15 3" xfId="19301" xr:uid="{E1274406-E38C-42DB-94F4-8952C4D772D6}"/>
    <cellStyle name="Total 2 3 2 15 4" xfId="21975" xr:uid="{793C81D3-5D9A-4B40-85AD-AEF7794C48D7}"/>
    <cellStyle name="Total 2 3 2 15 5" xfId="24798" xr:uid="{BE1A1152-B806-4978-BF1D-EE579A50EAEB}"/>
    <cellStyle name="Total 2 3 2 15 6" xfId="27366" xr:uid="{03E9E21B-896B-40E4-821D-A5FC1CB67BF7}"/>
    <cellStyle name="Total 2 3 2 15 7" xfId="29913" xr:uid="{25F55DB6-8059-4910-ABCA-D7790C623646}"/>
    <cellStyle name="Total 2 3 2 15 8" xfId="32427" xr:uid="{57E92388-A81D-47D6-BF68-EE7192AA7954}"/>
    <cellStyle name="Total 2 3 2 15 9" xfId="34827" xr:uid="{2B7462B7-200E-42DC-AAAC-596709446DEC}"/>
    <cellStyle name="Total 2 3 2 16" xfId="13587" xr:uid="{15C10923-81A3-4149-8ED3-F19F54105090}"/>
    <cellStyle name="Total 2 3 2 16 10" xfId="37310" xr:uid="{99DA862B-55EE-47BD-8B6A-99A3C35C2D99}"/>
    <cellStyle name="Total 2 3 2 16 11" xfId="39803" xr:uid="{5BFBD13A-FDA3-4DA3-AE9B-64DAD62CA702}"/>
    <cellStyle name="Total 2 3 2 16 12" xfId="42450" xr:uid="{3585F0C0-4D6C-481E-9C8F-3B9CC8288EE4}"/>
    <cellStyle name="Total 2 3 2 16 2" xfId="16608" xr:uid="{5BEC1DC4-4464-4984-A9C3-E4E2B8C6EEF9}"/>
    <cellStyle name="Total 2 3 2 16 3" xfId="19348" xr:uid="{36CA0DA1-4EEF-46D6-9795-56EF784B80B5}"/>
    <cellStyle name="Total 2 3 2 16 4" xfId="22022" xr:uid="{F32CA30D-A47C-4871-9D41-251C4CC3981B}"/>
    <cellStyle name="Total 2 3 2 16 5" xfId="24845" xr:uid="{5B5ACDA5-82B0-4003-A1C1-338524EF32E4}"/>
    <cellStyle name="Total 2 3 2 16 6" xfId="27413" xr:uid="{89D7DC11-5C3B-402C-847C-C4947753440A}"/>
    <cellStyle name="Total 2 3 2 16 7" xfId="29960" xr:uid="{A02A95E1-0E9E-431F-8DD2-1F3868A08D7A}"/>
    <cellStyle name="Total 2 3 2 16 8" xfId="32474" xr:uid="{DD75277B-B075-4465-8276-2674312FB8DA}"/>
    <cellStyle name="Total 2 3 2 16 9" xfId="34874" xr:uid="{24E59C85-C2E6-4DC5-B198-63E6BB4DE09F}"/>
    <cellStyle name="Total 2 3 2 17" xfId="13633" xr:uid="{3243038A-F39D-48D4-B790-85E56B703DAD}"/>
    <cellStyle name="Total 2 3 2 17 10" xfId="37356" xr:uid="{46ED2AB5-D5EE-4C2D-AACA-91928FE5AB3F}"/>
    <cellStyle name="Total 2 3 2 17 11" xfId="39849" xr:uid="{C2DF7236-9FD5-49CC-B09D-8137685F1E29}"/>
    <cellStyle name="Total 2 3 2 17 12" xfId="42496" xr:uid="{4004948D-B4D6-4968-AD89-1791D94123A6}"/>
    <cellStyle name="Total 2 3 2 17 2" xfId="16654" xr:uid="{B6939144-BA5B-4A79-BCAF-07616C71F8B1}"/>
    <cellStyle name="Total 2 3 2 17 3" xfId="19394" xr:uid="{E97E0303-209C-4C77-9197-29617213DB7D}"/>
    <cellStyle name="Total 2 3 2 17 4" xfId="22068" xr:uid="{2FBFEB66-77FF-4E2F-A0A3-D0A1890EDF9D}"/>
    <cellStyle name="Total 2 3 2 17 5" xfId="24891" xr:uid="{8CF382B1-7367-4121-B0BE-D6A896193388}"/>
    <cellStyle name="Total 2 3 2 17 6" xfId="27459" xr:uid="{CAED3DE8-8E79-48C4-8AB9-170803D63F06}"/>
    <cellStyle name="Total 2 3 2 17 7" xfId="30006" xr:uid="{A43C4B3C-6BFD-447D-A0FF-32C78E8EB5DD}"/>
    <cellStyle name="Total 2 3 2 17 8" xfId="32520" xr:uid="{C39B8B4B-BF0E-482B-A23B-E38B446B3470}"/>
    <cellStyle name="Total 2 3 2 17 9" xfId="34920" xr:uid="{F2DAF43D-55D6-412E-AD7E-92900A2EB312}"/>
    <cellStyle name="Total 2 3 2 18" xfId="13666" xr:uid="{4885E637-66A7-4D2A-8D33-C6BB5F54A4C1}"/>
    <cellStyle name="Total 2 3 2 18 10" xfId="37389" xr:uid="{FCAC915C-D4DD-4824-9F91-2D4243ED9CB5}"/>
    <cellStyle name="Total 2 3 2 18 11" xfId="39882" xr:uid="{049EB6E8-BAA5-4955-8BE5-3F3797B4E276}"/>
    <cellStyle name="Total 2 3 2 18 12" xfId="42529" xr:uid="{E6E61F2E-8344-4F8C-A324-C5F5077C98D3}"/>
    <cellStyle name="Total 2 3 2 18 2" xfId="16687" xr:uid="{6216DBE2-B027-405F-9147-743C07D82D70}"/>
    <cellStyle name="Total 2 3 2 18 3" xfId="19427" xr:uid="{EA82DC46-EE6C-4893-AC05-A4665D6104EC}"/>
    <cellStyle name="Total 2 3 2 18 4" xfId="22101" xr:uid="{0F58CD1F-6572-4F6C-9A47-7AE829ABFCA9}"/>
    <cellStyle name="Total 2 3 2 18 5" xfId="24924" xr:uid="{8C8C42B0-9B39-4C14-9DE7-1578C94816EA}"/>
    <cellStyle name="Total 2 3 2 18 6" xfId="27492" xr:uid="{BC16A035-FFA5-422C-B4B6-13B9D6140A50}"/>
    <cellStyle name="Total 2 3 2 18 7" xfId="30039" xr:uid="{5ADC66C1-80CC-4A1C-ADF5-26101A94EBC1}"/>
    <cellStyle name="Total 2 3 2 18 8" xfId="32553" xr:uid="{8EC1DD6C-A17A-4B54-A1C8-2BA17B5C1DD5}"/>
    <cellStyle name="Total 2 3 2 18 9" xfId="34953" xr:uid="{B23B2D13-6CD0-4211-9D64-9690ABCD0083}"/>
    <cellStyle name="Total 2 3 2 19" xfId="13713" xr:uid="{81CD2905-04D6-472C-9A6D-E4F74F32082D}"/>
    <cellStyle name="Total 2 3 2 19 10" xfId="37436" xr:uid="{E8AA6FA3-F921-45AE-BD4B-C047B4077C40}"/>
    <cellStyle name="Total 2 3 2 19 11" xfId="39929" xr:uid="{F7F76C8C-5424-4309-995F-324AEC6DFA01}"/>
    <cellStyle name="Total 2 3 2 19 12" xfId="42576" xr:uid="{552D4D09-CE8D-4790-88EC-A8FAABA82BA2}"/>
    <cellStyle name="Total 2 3 2 19 2" xfId="16734" xr:uid="{2A504E2D-D547-4F36-9A6F-7FB2AB941794}"/>
    <cellStyle name="Total 2 3 2 19 3" xfId="19474" xr:uid="{E3F670A9-E998-4F3B-981A-8BDABD585A50}"/>
    <cellStyle name="Total 2 3 2 19 4" xfId="22148" xr:uid="{9F373C4D-8BC2-4DD3-8EC2-AEEBBCB3318A}"/>
    <cellStyle name="Total 2 3 2 19 5" xfId="24971" xr:uid="{5926A0A4-0252-4587-8BBA-5B48D886D3E6}"/>
    <cellStyle name="Total 2 3 2 19 6" xfId="27539" xr:uid="{A7D0A53E-5C43-4EC0-B3BE-40E023E94A69}"/>
    <cellStyle name="Total 2 3 2 19 7" xfId="30086" xr:uid="{0DE7AB34-92B1-4D37-B692-5F0B6A6717E5}"/>
    <cellStyle name="Total 2 3 2 19 8" xfId="32600" xr:uid="{E63EA683-CC95-41FF-A508-C366EBD9280D}"/>
    <cellStyle name="Total 2 3 2 19 9" xfId="35000" xr:uid="{2460D14F-5992-454A-9184-18B135C5D0B8}"/>
    <cellStyle name="Total 2 3 2 2" xfId="11774" xr:uid="{E347A7A2-1BB7-42CD-98CB-87E2DD8FA21E}"/>
    <cellStyle name="Total 2 3 2 2 10" xfId="38150" xr:uid="{A025F5B0-2402-498B-99A4-A3360AA7BE1B}"/>
    <cellStyle name="Total 2 3 2 2 11" xfId="40746" xr:uid="{BE4A73D5-3B63-462B-BD5C-9FE18510C5B0}"/>
    <cellStyle name="Total 2 3 2 2 2" xfId="14827" xr:uid="{0AC8973C-60F3-4413-B398-2CAAE45D09FD}"/>
    <cellStyle name="Total 2 3 2 2 3" xfId="17601" xr:uid="{BD37A6FD-54E5-490B-AF41-6A53889BABCD}"/>
    <cellStyle name="Total 2 3 2 2 4" xfId="20224" xr:uid="{E06BE1F6-B48C-4928-80BE-C81D30F6A7DB}"/>
    <cellStyle name="Total 2 3 2 2 5" xfId="23083" xr:uid="{6B287783-DBA4-4E7C-B9C1-E802B6B7062E}"/>
    <cellStyle name="Total 2 3 2 2 6" xfId="25642" xr:uid="{55F225F7-0449-4186-9824-C356857692DD}"/>
    <cellStyle name="Total 2 3 2 2 7" xfId="28243" xr:uid="{4316D413-716E-41B6-842E-6325B1CEFB92}"/>
    <cellStyle name="Total 2 3 2 2 8" xfId="30918" xr:uid="{DA8B5F9A-1EC5-4AEF-84E5-FF25A910E9B6}"/>
    <cellStyle name="Total 2 3 2 2 9" xfId="33317" xr:uid="{D5EDA4CA-A726-4755-8595-DA383F2F6155}"/>
    <cellStyle name="Total 2 3 2 20" xfId="13746" xr:uid="{9D98D804-22B4-4151-B5AA-FCF019EF6728}"/>
    <cellStyle name="Total 2 3 2 20 10" xfId="37469" xr:uid="{4664B90D-E97A-4217-819F-23FC7C7CC197}"/>
    <cellStyle name="Total 2 3 2 20 11" xfId="39962" xr:uid="{B3D72D21-F3E2-4C3A-98DE-F190BBB3717C}"/>
    <cellStyle name="Total 2 3 2 20 12" xfId="42609" xr:uid="{2E94A2CB-1D82-4CD3-B66D-1491BE7CA834}"/>
    <cellStyle name="Total 2 3 2 20 2" xfId="16767" xr:uid="{083550B7-FDA0-4D01-9771-EE3962AFFA81}"/>
    <cellStyle name="Total 2 3 2 20 3" xfId="19507" xr:uid="{46A10F2E-0D22-4FB4-B0AF-7A56F1BF08F2}"/>
    <cellStyle name="Total 2 3 2 20 4" xfId="22181" xr:uid="{C87883A4-9636-4809-8B0C-46F27C42C29B}"/>
    <cellStyle name="Total 2 3 2 20 5" xfId="25004" xr:uid="{715312F6-2359-4E7D-B7AE-88EFB8607936}"/>
    <cellStyle name="Total 2 3 2 20 6" xfId="27572" xr:uid="{874FCE29-0A40-4897-8F25-D3C0146854E1}"/>
    <cellStyle name="Total 2 3 2 20 7" xfId="30119" xr:uid="{FCA3D91D-F005-4FE7-8287-516CCA7D28ED}"/>
    <cellStyle name="Total 2 3 2 20 8" xfId="32633" xr:uid="{7DB20D03-AC1B-49E5-9D59-9D35C391AD5C}"/>
    <cellStyle name="Total 2 3 2 20 9" xfId="35033" xr:uid="{6CA90E62-05A7-48A0-BE88-5EF86E805A02}"/>
    <cellStyle name="Total 2 3 2 21" xfId="13807" xr:uid="{BBDB9A8F-72DD-4C98-BBCD-DF0C3B2DE013}"/>
    <cellStyle name="Total 2 3 2 21 10" xfId="37530" xr:uid="{ABD417D4-5C05-46F0-84AE-A349E47435C1}"/>
    <cellStyle name="Total 2 3 2 21 11" xfId="40023" xr:uid="{BD477A83-6378-4435-972A-60E6AF933408}"/>
    <cellStyle name="Total 2 3 2 21 12" xfId="42670" xr:uid="{76FE465D-86BA-4A1E-8CEA-1133E7DEC1A0}"/>
    <cellStyle name="Total 2 3 2 21 2" xfId="16828" xr:uid="{951F4C74-B116-4430-9BF4-8221BD80BA24}"/>
    <cellStyle name="Total 2 3 2 21 3" xfId="19568" xr:uid="{B986BD8C-06FB-44CD-B643-CFE70BA4B299}"/>
    <cellStyle name="Total 2 3 2 21 4" xfId="22242" xr:uid="{01CB257A-91D9-4D86-949B-A98F2CA417B0}"/>
    <cellStyle name="Total 2 3 2 21 5" xfId="25065" xr:uid="{DEC949F0-0777-40E7-941C-A44140B10252}"/>
    <cellStyle name="Total 2 3 2 21 6" xfId="27633" xr:uid="{62B2FC8F-CB30-4D29-974B-E55D026DE771}"/>
    <cellStyle name="Total 2 3 2 21 7" xfId="30180" xr:uid="{A5E82ECA-7941-49CB-952A-578E9224B996}"/>
    <cellStyle name="Total 2 3 2 21 8" xfId="32694" xr:uid="{7585E175-DD95-47E9-B81D-9A7B6947C27B}"/>
    <cellStyle name="Total 2 3 2 21 9" xfId="35094" xr:uid="{23F177E8-4067-4F39-B5C3-6AAB5D95BD38}"/>
    <cellStyle name="Total 2 3 2 22" xfId="13840" xr:uid="{8AEF75EC-21BC-4522-ACBC-3FAECB727F8C}"/>
    <cellStyle name="Total 2 3 2 22 10" xfId="37563" xr:uid="{CC8F8518-2D05-43AF-B166-9334FCFEA6A4}"/>
    <cellStyle name="Total 2 3 2 22 11" xfId="40056" xr:uid="{9D37A0AB-9B87-4559-B1F9-7E2E73A5D883}"/>
    <cellStyle name="Total 2 3 2 22 12" xfId="42703" xr:uid="{449ED26F-42E9-4F97-8FF4-DD2F328536B7}"/>
    <cellStyle name="Total 2 3 2 22 2" xfId="16861" xr:uid="{CB919FEB-A34C-487B-A58D-00CC73D6791A}"/>
    <cellStyle name="Total 2 3 2 22 3" xfId="19601" xr:uid="{CC49B710-B2A7-456E-8D9B-64FEA22648D5}"/>
    <cellStyle name="Total 2 3 2 22 4" xfId="22275" xr:uid="{5D2C4BC8-BD32-42E9-92C1-D7B5B15488AD}"/>
    <cellStyle name="Total 2 3 2 22 5" xfId="25098" xr:uid="{0BBA75C7-7F25-4A01-A0A6-2B98AD7A4BB2}"/>
    <cellStyle name="Total 2 3 2 22 6" xfId="27666" xr:uid="{570349C9-6276-465C-8954-06A93FE308BA}"/>
    <cellStyle name="Total 2 3 2 22 7" xfId="30213" xr:uid="{0F23E435-A53A-474E-9995-6E7649C8EAEE}"/>
    <cellStyle name="Total 2 3 2 22 8" xfId="32727" xr:uid="{52A099DE-9F4C-40C8-BDA0-71F13E897BEC}"/>
    <cellStyle name="Total 2 3 2 22 9" xfId="35127" xr:uid="{F9E733AC-19D3-4907-8FC2-E402D84CFA13}"/>
    <cellStyle name="Total 2 3 2 23" xfId="13878" xr:uid="{9B0A16F0-8192-407E-A49E-7D10EB881879}"/>
    <cellStyle name="Total 2 3 2 23 10" xfId="37601" xr:uid="{53BCB4C9-FC60-41FD-957F-B4C96642C6AF}"/>
    <cellStyle name="Total 2 3 2 23 11" xfId="40094" xr:uid="{B41ACC87-6A28-4E94-BBF3-18D5B368D540}"/>
    <cellStyle name="Total 2 3 2 23 12" xfId="42741" xr:uid="{AF6DC55F-BE19-457A-83FC-C3CBCE867152}"/>
    <cellStyle name="Total 2 3 2 23 2" xfId="16899" xr:uid="{DD1B0C8A-07D7-4C21-8CDE-5E719216A969}"/>
    <cellStyle name="Total 2 3 2 23 3" xfId="19639" xr:uid="{D8A43161-72B8-4A73-B45F-2EBC7B9E3CC7}"/>
    <cellStyle name="Total 2 3 2 23 4" xfId="22313" xr:uid="{1793D329-93B5-4844-93CC-8E4F3BF8F177}"/>
    <cellStyle name="Total 2 3 2 23 5" xfId="25136" xr:uid="{E5213B59-8202-4B9D-B0EA-07377DB44F0E}"/>
    <cellStyle name="Total 2 3 2 23 6" xfId="27704" xr:uid="{E9380397-0D19-4798-95A2-A8423607F146}"/>
    <cellStyle name="Total 2 3 2 23 7" xfId="30251" xr:uid="{E171EFA1-4436-4742-8C44-7B30521216C9}"/>
    <cellStyle name="Total 2 3 2 23 8" xfId="32765" xr:uid="{B62B1011-3CC7-4BB5-ABEA-CC6CD1CF76C7}"/>
    <cellStyle name="Total 2 3 2 23 9" xfId="35165" xr:uid="{AD226E87-E68D-414E-89BA-605E3487D3C7}"/>
    <cellStyle name="Total 2 3 2 24" xfId="13901" xr:uid="{547117DC-A98A-42C2-8BC1-A55D183C7736}"/>
    <cellStyle name="Total 2 3 2 24 10" xfId="37624" xr:uid="{DD6DC06D-1361-4F23-AF60-2F740A643E29}"/>
    <cellStyle name="Total 2 3 2 24 11" xfId="40117" xr:uid="{ADA6A537-EBBA-4B0C-902E-8CC1415CD5C9}"/>
    <cellStyle name="Total 2 3 2 24 12" xfId="42764" xr:uid="{193EE421-F8BD-4368-9BB8-A4A6B47C4AB8}"/>
    <cellStyle name="Total 2 3 2 24 2" xfId="16922" xr:uid="{0A084800-4DA6-449E-8B36-65C13E9C0D9E}"/>
    <cellStyle name="Total 2 3 2 24 3" xfId="19662" xr:uid="{1D0CC7B5-2DF8-4395-B68D-D22B69DACF60}"/>
    <cellStyle name="Total 2 3 2 24 4" xfId="22336" xr:uid="{193DE7DA-403E-4DBC-A80F-053563EABDA5}"/>
    <cellStyle name="Total 2 3 2 24 5" xfId="25159" xr:uid="{F7844218-2DFC-4562-AC4D-B222401A2340}"/>
    <cellStyle name="Total 2 3 2 24 6" xfId="27727" xr:uid="{3F500E08-0C8B-4E1D-87CD-8CD9F7DC8729}"/>
    <cellStyle name="Total 2 3 2 24 7" xfId="30274" xr:uid="{D8A60D80-5019-4159-B998-B2B561708616}"/>
    <cellStyle name="Total 2 3 2 24 8" xfId="32788" xr:uid="{E5D8C95B-AA3E-43BC-B1AB-F636471678D1}"/>
    <cellStyle name="Total 2 3 2 24 9" xfId="35188" xr:uid="{E20E7EFC-EF81-43A7-8C64-ECE5C6BF6C52}"/>
    <cellStyle name="Total 2 3 2 25" xfId="13918" xr:uid="{FB431317-F12D-40B5-BB6C-C0D44DA7A243}"/>
    <cellStyle name="Total 2 3 2 25 10" xfId="37641" xr:uid="{7904A27F-932A-48D2-B503-9009ABCFB8F1}"/>
    <cellStyle name="Total 2 3 2 25 11" xfId="40134" xr:uid="{B0BEE935-0A09-4C86-AB11-BFEF359B3858}"/>
    <cellStyle name="Total 2 3 2 25 12" xfId="42781" xr:uid="{C6E19251-777A-4379-A5AD-5E9FA657D81F}"/>
    <cellStyle name="Total 2 3 2 25 2" xfId="16939" xr:uid="{0B410B6C-D48F-4BDD-AA23-290701E20B03}"/>
    <cellStyle name="Total 2 3 2 25 3" xfId="19679" xr:uid="{41D36C53-E19F-4F83-B34C-EB803772E8CA}"/>
    <cellStyle name="Total 2 3 2 25 4" xfId="22353" xr:uid="{A179F5DF-F41E-40F7-BCA3-5A2E4B2ECA9A}"/>
    <cellStyle name="Total 2 3 2 25 5" xfId="25176" xr:uid="{355E2361-EDF6-4E80-B29E-26FD9CD7967F}"/>
    <cellStyle name="Total 2 3 2 25 6" xfId="27744" xr:uid="{B5F783C8-C294-4884-8361-0461C27B2556}"/>
    <cellStyle name="Total 2 3 2 25 7" xfId="30291" xr:uid="{5EC935B3-6D4C-450D-9887-0A405B35A319}"/>
    <cellStyle name="Total 2 3 2 25 8" xfId="32805" xr:uid="{2B18207F-9C84-4C3D-8013-069A5A15E4EC}"/>
    <cellStyle name="Total 2 3 2 25 9" xfId="35205" xr:uid="{C9200799-0DC8-407E-BD61-9EFFC39C0FBE}"/>
    <cellStyle name="Total 2 3 2 26" xfId="13946" xr:uid="{E1DDA49C-5909-4DD0-B5B1-201BDFCDFD0D}"/>
    <cellStyle name="Total 2 3 2 26 10" xfId="37669" xr:uid="{12FD0409-AF81-4BD2-83F5-8E395965199B}"/>
    <cellStyle name="Total 2 3 2 26 11" xfId="40162" xr:uid="{B092A0F1-9B43-4266-AE44-F822A0A65AC4}"/>
    <cellStyle name="Total 2 3 2 26 12" xfId="42809" xr:uid="{5D6B2AA4-1BA2-4C6B-B311-597A246CAE80}"/>
    <cellStyle name="Total 2 3 2 26 2" xfId="16967" xr:uid="{E1C5D4EC-B70D-42FC-8021-ABBFE1771979}"/>
    <cellStyle name="Total 2 3 2 26 3" xfId="19707" xr:uid="{44487217-B47F-440E-901B-318335D6A3AA}"/>
    <cellStyle name="Total 2 3 2 26 4" xfId="22381" xr:uid="{62CA255E-CDAE-4254-9298-2EB96F9D6C01}"/>
    <cellStyle name="Total 2 3 2 26 5" xfId="25204" xr:uid="{79D9B22C-5B81-4649-877F-8586FC4E9557}"/>
    <cellStyle name="Total 2 3 2 26 6" xfId="27772" xr:uid="{6C2A0FA2-95A9-4819-BF98-85C359868C4A}"/>
    <cellStyle name="Total 2 3 2 26 7" xfId="30319" xr:uid="{332524BA-BDAD-4627-ACC1-4173500847F1}"/>
    <cellStyle name="Total 2 3 2 26 8" xfId="32833" xr:uid="{FBFD97A1-EF07-41AE-981A-BF0F3A5AF868}"/>
    <cellStyle name="Total 2 3 2 26 9" xfId="35233" xr:uid="{2AAA9CA0-B0A6-4549-86A3-173500F2CFA9}"/>
    <cellStyle name="Total 2 3 2 27" xfId="13455" xr:uid="{A3A9F42B-7B84-4881-9A28-41AFA0963451}"/>
    <cellStyle name="Total 2 3 2 27 10" xfId="37178" xr:uid="{883ACB96-39E8-47F6-84EB-301B498DBA33}"/>
    <cellStyle name="Total 2 3 2 27 11" xfId="39671" xr:uid="{342E03CF-EF46-4C1D-9AA9-7666702D6FB8}"/>
    <cellStyle name="Total 2 3 2 27 12" xfId="42318" xr:uid="{0C698860-FD72-4539-A76A-02DC3E0A3DC3}"/>
    <cellStyle name="Total 2 3 2 27 2" xfId="16476" xr:uid="{F5C5A5B3-9D51-410C-81C7-8BF3116B482B}"/>
    <cellStyle name="Total 2 3 2 27 3" xfId="19216" xr:uid="{13A189AC-BAB5-4911-AE6E-CF21A96FF5A9}"/>
    <cellStyle name="Total 2 3 2 27 4" xfId="21890" xr:uid="{C2C8FF03-748E-49F0-90F4-FA89A9FEC965}"/>
    <cellStyle name="Total 2 3 2 27 5" xfId="24713" xr:uid="{3C03EFBF-CD69-47F9-AE08-3B0BC65093B1}"/>
    <cellStyle name="Total 2 3 2 27 6" xfId="27281" xr:uid="{7EABE98C-CD5B-4758-855D-F0E30BB760C4}"/>
    <cellStyle name="Total 2 3 2 27 7" xfId="29828" xr:uid="{F00E6653-7B0C-4FD0-9DD2-C673FFD14123}"/>
    <cellStyle name="Total 2 3 2 27 8" xfId="32342" xr:uid="{DA4BC7DE-01FE-48DF-AA35-AF35D04493DD}"/>
    <cellStyle name="Total 2 3 2 27 9" xfId="34742" xr:uid="{976C2D0E-58C8-4229-A742-5769C8C09103}"/>
    <cellStyle name="Total 2 3 2 28" xfId="14016" xr:uid="{2F2210EB-0C1D-4871-987E-8E04FD940083}"/>
    <cellStyle name="Total 2 3 2 28 10" xfId="37739" xr:uid="{7916FF7E-9CDD-4B03-91E2-5035A275430F}"/>
    <cellStyle name="Total 2 3 2 28 11" xfId="40232" xr:uid="{73784290-702B-4463-A470-5F657C350EC6}"/>
    <cellStyle name="Total 2 3 2 28 12" xfId="42879" xr:uid="{EA74B3EB-6DF2-4984-9395-CB940C8352CB}"/>
    <cellStyle name="Total 2 3 2 28 2" xfId="17037" xr:uid="{37D70D99-48F6-460A-8F2C-0E42BF134A68}"/>
    <cellStyle name="Total 2 3 2 28 3" xfId="19777" xr:uid="{46E30FDA-0ED4-4D10-8FFB-9FC146FBB7DC}"/>
    <cellStyle name="Total 2 3 2 28 4" xfId="22451" xr:uid="{EE224209-28BC-4618-870E-FE9D33549A98}"/>
    <cellStyle name="Total 2 3 2 28 5" xfId="25274" xr:uid="{FB73EF37-E764-4270-A92F-E252F4E80425}"/>
    <cellStyle name="Total 2 3 2 28 6" xfId="27842" xr:uid="{73B7887D-CF59-41C8-951D-D59FA39DA040}"/>
    <cellStyle name="Total 2 3 2 28 7" xfId="30389" xr:uid="{ADD52564-FD64-413F-9FEE-74DFB347C8E6}"/>
    <cellStyle name="Total 2 3 2 28 8" xfId="32903" xr:uid="{29ED534B-60B8-499E-A460-A91CF54212B7}"/>
    <cellStyle name="Total 2 3 2 28 9" xfId="35303" xr:uid="{A035145A-62D8-4CBD-94FA-62EF5D122CE7}"/>
    <cellStyle name="Total 2 3 2 29" xfId="14044" xr:uid="{919E1E70-822B-4625-8F8F-F71D5E4780C1}"/>
    <cellStyle name="Total 2 3 2 29 10" xfId="37767" xr:uid="{BA39E061-2FC0-4B1F-867E-E5DD768CFFEF}"/>
    <cellStyle name="Total 2 3 2 29 11" xfId="40260" xr:uid="{6BBA95F9-D0F8-485F-A10E-16FEF6144238}"/>
    <cellStyle name="Total 2 3 2 29 12" xfId="42907" xr:uid="{9AAFFCC7-72EE-44E9-B819-790F3F4491D4}"/>
    <cellStyle name="Total 2 3 2 29 2" xfId="17065" xr:uid="{95D90FA8-0946-400C-87C4-E5E7B23BC4BC}"/>
    <cellStyle name="Total 2 3 2 29 3" xfId="19805" xr:uid="{E4A8169A-65C2-47C7-B510-585114815D5B}"/>
    <cellStyle name="Total 2 3 2 29 4" xfId="22479" xr:uid="{E2A18BF4-7918-4CA1-937F-1B1AF1F04930}"/>
    <cellStyle name="Total 2 3 2 29 5" xfId="25302" xr:uid="{52103939-A403-4616-BBB1-0A3332E507E7}"/>
    <cellStyle name="Total 2 3 2 29 6" xfId="27870" xr:uid="{82F4447C-86C4-47FF-BF9F-81780E1C0CB9}"/>
    <cellStyle name="Total 2 3 2 29 7" xfId="30417" xr:uid="{E3119BE0-1122-4D51-B004-0F4424D54713}"/>
    <cellStyle name="Total 2 3 2 29 8" xfId="32931" xr:uid="{77F8B139-E23A-44DF-BAEC-DD969490CC88}"/>
    <cellStyle name="Total 2 3 2 29 9" xfId="35331" xr:uid="{AB88CBFA-DB70-4FF1-9407-937B37836C3D}"/>
    <cellStyle name="Total 2 3 2 3" xfId="11809" xr:uid="{91101398-71C1-4B54-8594-4E431E7949F4}"/>
    <cellStyle name="Total 2 3 2 3 10" xfId="35743" xr:uid="{3321A51F-F6E6-4292-9ADD-02D699A16288}"/>
    <cellStyle name="Total 2 3 2 3 11" xfId="38185" xr:uid="{A12159D2-E6A9-4DE2-B519-C3EF422B018E}"/>
    <cellStyle name="Total 2 3 2 3 12" xfId="40781" xr:uid="{53976A5F-528B-46D1-AA12-63B16037D927}"/>
    <cellStyle name="Total 2 3 2 3 2" xfId="14862" xr:uid="{3DE1EA96-1667-491F-BA89-292AB85BB590}"/>
    <cellStyle name="Total 2 3 2 3 3" xfId="17636" xr:uid="{D0DE66D9-1E4B-416B-B072-50CF151A8590}"/>
    <cellStyle name="Total 2 3 2 3 4" xfId="20259" xr:uid="{0C553CC0-3E2B-40A1-B530-F0DF4A704B40}"/>
    <cellStyle name="Total 2 3 2 3 5" xfId="23118" xr:uid="{A29F5A97-804F-48AE-8361-090352D88D4A}"/>
    <cellStyle name="Total 2 3 2 3 6" xfId="25677" xr:uid="{EE62C006-E335-4033-B295-F77C97C11AEB}"/>
    <cellStyle name="Total 2 3 2 3 7" xfId="28278" xr:uid="{3F6DE417-463C-47BA-809D-CF6EDD9DFBF0}"/>
    <cellStyle name="Total 2 3 2 3 8" xfId="30953" xr:uid="{A118719F-CB22-4A76-8B40-4418398350F2}"/>
    <cellStyle name="Total 2 3 2 3 9" xfId="33352" xr:uid="{CE738E29-3AB5-42D9-81E6-BF22A8805CEC}"/>
    <cellStyle name="Total 2 3 2 30" xfId="14069" xr:uid="{1C282345-6BAE-4F22-BD4F-01638A339693}"/>
    <cellStyle name="Total 2 3 2 30 10" xfId="37792" xr:uid="{04EA3DAE-C79D-420E-92DE-D4088FBACE9C}"/>
    <cellStyle name="Total 2 3 2 30 11" xfId="40285" xr:uid="{C1E5043D-264B-46A3-A5A1-EEBAE7B06906}"/>
    <cellStyle name="Total 2 3 2 30 12" xfId="42932" xr:uid="{659AC4E5-6731-4F26-BA54-4699F41B8215}"/>
    <cellStyle name="Total 2 3 2 30 2" xfId="17090" xr:uid="{D3A9CF49-6750-4C09-9327-78EA65174D27}"/>
    <cellStyle name="Total 2 3 2 30 3" xfId="19830" xr:uid="{B3CEC4BE-66AD-4CE1-B73E-39B71AD4AFEF}"/>
    <cellStyle name="Total 2 3 2 30 4" xfId="22504" xr:uid="{E166812D-9C62-4146-A0EA-349D39F89C20}"/>
    <cellStyle name="Total 2 3 2 30 5" xfId="25327" xr:uid="{ED3977D0-BDAE-4F73-B47E-0A3ECDA1C3F0}"/>
    <cellStyle name="Total 2 3 2 30 6" xfId="27895" xr:uid="{1AE67F9E-5BA5-4B1A-A7BF-A49F985F925F}"/>
    <cellStyle name="Total 2 3 2 30 7" xfId="30442" xr:uid="{4CF060A4-C26F-4BA1-8CD9-FC3B2C9C74E5}"/>
    <cellStyle name="Total 2 3 2 30 8" xfId="32956" xr:uid="{94D3BB70-64CB-48A1-93EB-39B224BE7436}"/>
    <cellStyle name="Total 2 3 2 30 9" xfId="35356" xr:uid="{7213BA66-EB3C-4D91-B9A7-0D0C99B5438A}"/>
    <cellStyle name="Total 2 3 2 31" xfId="14101" xr:uid="{BC36250F-BFEC-4571-AEA9-623D9AE73481}"/>
    <cellStyle name="Total 2 3 2 31 10" xfId="37824" xr:uid="{A5EE182F-1881-479F-9C26-19DE3D33E8C5}"/>
    <cellStyle name="Total 2 3 2 31 11" xfId="40317" xr:uid="{D92C3CB0-6357-4992-94D3-3493B5A169C3}"/>
    <cellStyle name="Total 2 3 2 31 12" xfId="42964" xr:uid="{6081B52D-63E9-4B8D-8D18-89DEFD22A0B7}"/>
    <cellStyle name="Total 2 3 2 31 2" xfId="17122" xr:uid="{CD1C6B6E-F57B-4B99-B3F4-AD10B203FE3B}"/>
    <cellStyle name="Total 2 3 2 31 3" xfId="19862" xr:uid="{DAFFF1EF-534E-4A3A-8287-AA5CA5A94B19}"/>
    <cellStyle name="Total 2 3 2 31 4" xfId="22536" xr:uid="{E58B5DC5-B494-41F5-A52A-0845BBA552CF}"/>
    <cellStyle name="Total 2 3 2 31 5" xfId="25359" xr:uid="{56B2E6DC-A640-49DD-9E0D-2E1C744F6F84}"/>
    <cellStyle name="Total 2 3 2 31 6" xfId="27927" xr:uid="{BD58A620-A89F-49BC-A1AC-AD931E7E4716}"/>
    <cellStyle name="Total 2 3 2 31 7" xfId="30474" xr:uid="{74CF2203-3B85-4142-BDFE-254FA37E750E}"/>
    <cellStyle name="Total 2 3 2 31 8" xfId="32988" xr:uid="{E5803496-761D-4DE0-94A3-85875523029F}"/>
    <cellStyle name="Total 2 3 2 31 9" xfId="35388" xr:uid="{2975BABB-8FF3-443B-870B-522BA16D58EE}"/>
    <cellStyle name="Total 2 3 2 32" xfId="14136" xr:uid="{8A63F03A-453B-47F3-A688-42350DB093AA}"/>
    <cellStyle name="Total 2 3 2 32 10" xfId="37859" xr:uid="{40EE3C73-A11F-4994-A6B7-1A7EAC6A976E}"/>
    <cellStyle name="Total 2 3 2 32 11" xfId="40352" xr:uid="{489A32DD-4DD0-4DAC-BEBF-F8873B2ED4E1}"/>
    <cellStyle name="Total 2 3 2 32 12" xfId="42999" xr:uid="{A6CB1F1C-A059-4775-BF65-2DCFA09FEE32}"/>
    <cellStyle name="Total 2 3 2 32 2" xfId="17157" xr:uid="{3D4BA290-0B08-4590-A49E-B32229BDA5AE}"/>
    <cellStyle name="Total 2 3 2 32 3" xfId="19897" xr:uid="{831ED119-AF3B-4EFF-99B5-46E5F5220B92}"/>
    <cellStyle name="Total 2 3 2 32 4" xfId="22571" xr:uid="{F7CAFB98-E279-481D-A2D8-95A2B1CB8B76}"/>
    <cellStyle name="Total 2 3 2 32 5" xfId="25394" xr:uid="{8FA1DEEB-054F-4FCE-9566-464D4E804575}"/>
    <cellStyle name="Total 2 3 2 32 6" xfId="27962" xr:uid="{396824E4-56E2-498B-866A-812B77971B01}"/>
    <cellStyle name="Total 2 3 2 32 7" xfId="30509" xr:uid="{8ACB1CCE-3975-4826-A45D-43F267CCEE39}"/>
    <cellStyle name="Total 2 3 2 32 8" xfId="33023" xr:uid="{F530FC30-E9C0-4185-83CE-F88011463548}"/>
    <cellStyle name="Total 2 3 2 32 9" xfId="35423" xr:uid="{77EDFE15-20BA-4D83-A215-54363F40A587}"/>
    <cellStyle name="Total 2 3 2 33" xfId="14164" xr:uid="{13F682A1-C911-4556-8C58-3C634289CE54}"/>
    <cellStyle name="Total 2 3 2 33 10" xfId="37887" xr:uid="{3CE9D275-69F6-4788-9AB7-C31B26F92AA9}"/>
    <cellStyle name="Total 2 3 2 33 11" xfId="40380" xr:uid="{64BAB071-1622-4854-B650-39F6CCF18EF2}"/>
    <cellStyle name="Total 2 3 2 33 12" xfId="43027" xr:uid="{D87583F6-111C-4D1A-8BC0-45F73678B6B1}"/>
    <cellStyle name="Total 2 3 2 33 2" xfId="17185" xr:uid="{FC664DE6-5844-4A76-8A08-862A44316630}"/>
    <cellStyle name="Total 2 3 2 33 3" xfId="19925" xr:uid="{9EB8EE9C-42DD-469E-9971-137456CB7B40}"/>
    <cellStyle name="Total 2 3 2 33 4" xfId="22599" xr:uid="{3A4BC873-5AA3-4604-AF2E-8F8A9F4642EB}"/>
    <cellStyle name="Total 2 3 2 33 5" xfId="25422" xr:uid="{1AB66AEA-EDA6-4C31-903B-D53D178F5600}"/>
    <cellStyle name="Total 2 3 2 33 6" xfId="27990" xr:uid="{2049772B-7F26-401D-9ECC-4B2FC0102563}"/>
    <cellStyle name="Total 2 3 2 33 7" xfId="30537" xr:uid="{564A4DA0-63B5-4904-AFEB-212303C9B638}"/>
    <cellStyle name="Total 2 3 2 33 8" xfId="33051" xr:uid="{944EEA8D-3B7A-4116-BB37-73B95FC042D3}"/>
    <cellStyle name="Total 2 3 2 33 9" xfId="35451" xr:uid="{FEB86AF4-D9E9-40D6-B38A-1BC018777FD2}"/>
    <cellStyle name="Total 2 3 2 34" xfId="14186" xr:uid="{670EED7A-5B04-42F5-80FF-7ABC6C6AF1B2}"/>
    <cellStyle name="Total 2 3 2 34 10" xfId="37909" xr:uid="{3F536D14-79BE-4781-9FF2-B6972B17F41E}"/>
    <cellStyle name="Total 2 3 2 34 11" xfId="40402" xr:uid="{8FCA1106-9315-458B-ABE3-B0D75B39628F}"/>
    <cellStyle name="Total 2 3 2 34 12" xfId="43049" xr:uid="{419C41FB-2EC5-4EBF-B22E-7ACF33F41F17}"/>
    <cellStyle name="Total 2 3 2 34 2" xfId="17207" xr:uid="{A9B7FE78-0FA5-483D-A9CB-F67E3A04DDEA}"/>
    <cellStyle name="Total 2 3 2 34 3" xfId="19947" xr:uid="{6E2DE305-DE07-4A85-933E-8CBCD2362366}"/>
    <cellStyle name="Total 2 3 2 34 4" xfId="22621" xr:uid="{8994A87C-55BD-4F26-973D-C20ED5761E9A}"/>
    <cellStyle name="Total 2 3 2 34 5" xfId="25444" xr:uid="{6A6E1C78-D26B-49C2-8295-AE43350F012E}"/>
    <cellStyle name="Total 2 3 2 34 6" xfId="28012" xr:uid="{9CF42FC8-9B1E-4096-BF40-7851677CB743}"/>
    <cellStyle name="Total 2 3 2 34 7" xfId="30559" xr:uid="{463C225A-F1B3-42DB-B827-68A03C27EBB3}"/>
    <cellStyle name="Total 2 3 2 34 8" xfId="33073" xr:uid="{CA2D5218-5707-448C-B6B9-B44DA8917857}"/>
    <cellStyle name="Total 2 3 2 34 9" xfId="35473" xr:uid="{423839AD-4106-4C67-AF35-6A92963449E4}"/>
    <cellStyle name="Total 2 3 2 35" xfId="14210" xr:uid="{7E79DD2C-5E50-48E8-9CE2-C9E1AD5D719B}"/>
    <cellStyle name="Total 2 3 2 35 10" xfId="37933" xr:uid="{91701176-F2CF-4263-979D-413BF77A6F1C}"/>
    <cellStyle name="Total 2 3 2 35 11" xfId="40426" xr:uid="{2C90511B-4364-4173-A15A-D8414B2B9B0E}"/>
    <cellStyle name="Total 2 3 2 35 12" xfId="43073" xr:uid="{D266B784-FF5C-48EC-AA01-EADB1EF7E58B}"/>
    <cellStyle name="Total 2 3 2 35 2" xfId="17231" xr:uid="{09B3CE09-FCFC-4012-83F1-7A1089F8D11E}"/>
    <cellStyle name="Total 2 3 2 35 3" xfId="19971" xr:uid="{C7C5BC06-55AB-47DB-A32D-2C7856AC1AA1}"/>
    <cellStyle name="Total 2 3 2 35 4" xfId="22645" xr:uid="{927834AC-1611-447C-95E8-2DD773504306}"/>
    <cellStyle name="Total 2 3 2 35 5" xfId="25468" xr:uid="{6EEA2F41-4000-4A9A-9CF0-95BC68B30EE7}"/>
    <cellStyle name="Total 2 3 2 35 6" xfId="28036" xr:uid="{AFEC97A4-E804-479C-81C2-56389147546A}"/>
    <cellStyle name="Total 2 3 2 35 7" xfId="30583" xr:uid="{EBF538CD-ADE0-48AD-AD35-BEA551707F31}"/>
    <cellStyle name="Total 2 3 2 35 8" xfId="33097" xr:uid="{29B16387-B9F5-482A-996C-E45C93EC0232}"/>
    <cellStyle name="Total 2 3 2 35 9" xfId="35497" xr:uid="{706B08CC-E4B2-429A-B879-9CAF4E60EC91}"/>
    <cellStyle name="Total 2 3 2 36" xfId="14273" xr:uid="{10E01A0D-18D0-4C7D-9FD2-888A1CD24E16}"/>
    <cellStyle name="Total 2 3 2 36 10" xfId="37985" xr:uid="{5BF6E2AE-8F92-4B4A-AE22-22FFD6EC38D3}"/>
    <cellStyle name="Total 2 3 2 36 11" xfId="40477" xr:uid="{5DDD5992-B62A-45A2-B409-B70F83912DD0}"/>
    <cellStyle name="Total 2 3 2 36 12" xfId="43125" xr:uid="{A8758887-6A50-49A0-95DE-188C4959E25C}"/>
    <cellStyle name="Total 2 3 2 36 2" xfId="17294" xr:uid="{DCBF7073-ECD9-4DCE-9915-0F5D91152A1D}"/>
    <cellStyle name="Total 2 3 2 36 3" xfId="20033" xr:uid="{4E5239D2-C2AA-49D9-BB86-D3093EAF304A}"/>
    <cellStyle name="Total 2 3 2 36 4" xfId="22706" xr:uid="{410F9C56-B096-4598-A139-1AB6ADCD2E88}"/>
    <cellStyle name="Total 2 3 2 36 5" xfId="25520" xr:uid="{B0269F15-06CC-46A3-A45D-0138F80A9283}"/>
    <cellStyle name="Total 2 3 2 36 6" xfId="28089" xr:uid="{1E0D37C0-3D34-45BA-B3C5-18F788CC4103}"/>
    <cellStyle name="Total 2 3 2 36 7" xfId="30635" xr:uid="{B55F8677-4CBE-4CCD-B488-D5E461D746D5}"/>
    <cellStyle name="Total 2 3 2 36 8" xfId="33149" xr:uid="{7522A60B-4E59-4A31-8CB2-656F9DB9AD7B}"/>
    <cellStyle name="Total 2 3 2 36 9" xfId="35548" xr:uid="{51EA7001-0468-4866-9B09-9E59218F6D85}"/>
    <cellStyle name="Total 2 3 2 4" xfId="11838" xr:uid="{97E01807-ED0A-4831-8CE5-F4C62BF7081A}"/>
    <cellStyle name="Total 2 3 2 4 10" xfId="35772" xr:uid="{862AA04E-6874-41A3-AB81-D84735415AA7}"/>
    <cellStyle name="Total 2 3 2 4 11" xfId="38214" xr:uid="{7FED1E15-FC8D-4E0B-84B9-B919D7BB13A4}"/>
    <cellStyle name="Total 2 3 2 4 12" xfId="40810" xr:uid="{BB7C36C7-5430-45C6-9F56-4CB6FE05CB99}"/>
    <cellStyle name="Total 2 3 2 4 2" xfId="14891" xr:uid="{1B366510-D315-4EC3-B5EE-C483B4DFCB70}"/>
    <cellStyle name="Total 2 3 2 4 3" xfId="17665" xr:uid="{9DBA97E4-2AA9-4589-8A22-DC23D651D3AE}"/>
    <cellStyle name="Total 2 3 2 4 4" xfId="20288" xr:uid="{891D84D6-0BB6-4F91-9826-09A4A30C3AC0}"/>
    <cellStyle name="Total 2 3 2 4 5" xfId="23147" xr:uid="{029D98C3-C549-4197-8083-5EA3978177F8}"/>
    <cellStyle name="Total 2 3 2 4 6" xfId="25706" xr:uid="{9AA905AF-C924-460A-975D-3F29FFB7898B}"/>
    <cellStyle name="Total 2 3 2 4 7" xfId="28307" xr:uid="{7046AF3D-4B31-4F18-BEDE-2D1A18F260FB}"/>
    <cellStyle name="Total 2 3 2 4 8" xfId="30982" xr:uid="{F71BB2F5-D474-4D9D-99FD-465BAB285AEB}"/>
    <cellStyle name="Total 2 3 2 4 9" xfId="33381" xr:uid="{5BA08587-6FC6-4CF8-AC8B-B4CED5B18D5E}"/>
    <cellStyle name="Total 2 3 2 5" xfId="11869" xr:uid="{081E8CA9-71C2-42B7-95B5-B6BD534F2DA2}"/>
    <cellStyle name="Total 2 3 2 5 10" xfId="35801" xr:uid="{090352FC-83EC-4222-A0F6-695C27F49E2E}"/>
    <cellStyle name="Total 2 3 2 5 11" xfId="38243" xr:uid="{E55394A1-BC85-4E4C-B7F9-1EC6B0297842}"/>
    <cellStyle name="Total 2 3 2 5 12" xfId="40839" xr:uid="{949C3B65-3749-43F8-9B12-F2F64FB98FBF}"/>
    <cellStyle name="Total 2 3 2 5 2" xfId="14922" xr:uid="{F98ADB46-A8C9-4343-8EB3-FA087142633E}"/>
    <cellStyle name="Total 2 3 2 5 3" xfId="17695" xr:uid="{E6DB993A-B5A0-4598-9D58-AD7DE3F49302}"/>
    <cellStyle name="Total 2 3 2 5 4" xfId="20318" xr:uid="{D5630DB4-FD70-4744-A63A-040D03190D68}"/>
    <cellStyle name="Total 2 3 2 5 5" xfId="23178" xr:uid="{ABEFBE7A-E44D-4B63-9F29-F73EB3E61E88}"/>
    <cellStyle name="Total 2 3 2 5 6" xfId="25735" xr:uid="{5DB6E3A2-7A5A-4CF8-B867-6B847485C485}"/>
    <cellStyle name="Total 2 3 2 5 7" xfId="28336" xr:uid="{44571E7D-F8F2-4F21-9E8C-137CCAD4F561}"/>
    <cellStyle name="Total 2 3 2 5 8" xfId="31011" xr:uid="{EC4128AE-D05E-4E1D-9538-6DDFFB730DD7}"/>
    <cellStyle name="Total 2 3 2 5 9" xfId="33410" xr:uid="{73F69112-7A4B-4E7A-A8FD-B565811F7F5F}"/>
    <cellStyle name="Total 2 3 2 6" xfId="11702" xr:uid="{EDDE8D54-0A0A-4E0F-95A6-09E86EB0692A}"/>
    <cellStyle name="Total 2 3 2 6 10" xfId="35648" xr:uid="{346DB960-FC57-47AA-A1D3-7E7130525175}"/>
    <cellStyle name="Total 2 3 2 6 11" xfId="38082" xr:uid="{911791B6-0507-4074-9167-15B251A948F7}"/>
    <cellStyle name="Total 2 3 2 6 12" xfId="40674" xr:uid="{94FA790F-EB92-4D8A-B605-D759D813CD80}"/>
    <cellStyle name="Total 2 3 2 6 2" xfId="14755" xr:uid="{8AD66012-92B4-47F4-822E-D1BD531658C9}"/>
    <cellStyle name="Total 2 3 2 6 3" xfId="17529" xr:uid="{57041B4A-9837-4B44-B267-55715EB102AB}"/>
    <cellStyle name="Total 2 3 2 6 4" xfId="20152" xr:uid="{A4A776F3-8000-4309-8515-4E1A5DF7B6B6}"/>
    <cellStyle name="Total 2 3 2 6 5" xfId="23012" xr:uid="{4576C794-B490-4C0D-8539-900759FD46D1}"/>
    <cellStyle name="Total 2 3 2 6 6" xfId="25570" xr:uid="{CFE6F991-88BE-4A70-AC32-058B21346442}"/>
    <cellStyle name="Total 2 3 2 6 7" xfId="28175" xr:uid="{10CE20EE-404C-4295-A439-BC84F59134EF}"/>
    <cellStyle name="Total 2 3 2 6 8" xfId="30846" xr:uid="{BAA41492-F0EE-4FC1-8D69-54A31A8C437F}"/>
    <cellStyle name="Total 2 3 2 6 9" xfId="33245" xr:uid="{14D76F92-6913-4BAE-934B-1B36126DD46E}"/>
    <cellStyle name="Total 2 3 2 7" xfId="11921" xr:uid="{80C42EF8-D212-4D14-B85C-2AFF5C7A433A}"/>
    <cellStyle name="Total 2 3 2 7 10" xfId="35853" xr:uid="{E12DBCBC-3983-41B3-B487-5A73A31E8C2F}"/>
    <cellStyle name="Total 2 3 2 7 11" xfId="38295" xr:uid="{B07B4BB8-F16A-49FC-AAC9-AF06868DFAAF}"/>
    <cellStyle name="Total 2 3 2 7 12" xfId="40891" xr:uid="{A2AFD44B-BFF8-44AF-BDA2-96E04F9556F5}"/>
    <cellStyle name="Total 2 3 2 7 2" xfId="14974" xr:uid="{8937071A-31DB-4B2C-BC09-EC16BCE708D9}"/>
    <cellStyle name="Total 2 3 2 7 3" xfId="17747" xr:uid="{5C8EAA97-404F-4632-8085-D8377A92E387}"/>
    <cellStyle name="Total 2 3 2 7 4" xfId="20370" xr:uid="{7100EEAD-5379-49F8-A8F6-3801FBC5B8B4}"/>
    <cellStyle name="Total 2 3 2 7 5" xfId="23230" xr:uid="{BFD924C0-31CA-455C-9469-907357166A4D}"/>
    <cellStyle name="Total 2 3 2 7 6" xfId="25787" xr:uid="{EC46C0AA-0795-44DC-A0D4-C4D8245E2266}"/>
    <cellStyle name="Total 2 3 2 7 7" xfId="28388" xr:uid="{AE5E95DA-A8B1-4E6E-8868-629B3A10D13E}"/>
    <cellStyle name="Total 2 3 2 7 8" xfId="31063" xr:uid="{15D21BD5-82E3-4E54-BFEC-52B2040FC9E8}"/>
    <cellStyle name="Total 2 3 2 7 9" xfId="33462" xr:uid="{17E892CA-EBD9-41D9-852E-CDD60038AFA8}"/>
    <cellStyle name="Total 2 3 2 8" xfId="11943" xr:uid="{EB8806C7-48DF-4F2E-A739-6116C10749B0}"/>
    <cellStyle name="Total 2 3 2 8 10" xfId="35875" xr:uid="{AF0350A8-C97E-487E-95AA-18CD13FBEAF3}"/>
    <cellStyle name="Total 2 3 2 8 11" xfId="38317" xr:uid="{F9DD8A8B-2144-4894-A881-8CCF5F5AD89D}"/>
    <cellStyle name="Total 2 3 2 8 12" xfId="40913" xr:uid="{88F79915-58C9-4B4B-92D0-2F27646284D7}"/>
    <cellStyle name="Total 2 3 2 8 2" xfId="14996" xr:uid="{E089EEC2-CC4D-43E1-9315-D3EBA8737DE6}"/>
    <cellStyle name="Total 2 3 2 8 3" xfId="17769" xr:uid="{E03B54F5-257E-4EBA-8D82-C3AECAC06AD5}"/>
    <cellStyle name="Total 2 3 2 8 4" xfId="20392" xr:uid="{FB60D89F-1D8C-417E-8DE8-678F620B9D1F}"/>
    <cellStyle name="Total 2 3 2 8 5" xfId="23252" xr:uid="{8779B38A-D50B-4B7A-BAAE-6AC5717D5459}"/>
    <cellStyle name="Total 2 3 2 8 6" xfId="25809" xr:uid="{06712F9D-E4F4-446A-AFFF-01C58409D684}"/>
    <cellStyle name="Total 2 3 2 8 7" xfId="28410" xr:uid="{2A3FF777-68AD-4035-A781-BCB76EF62F5A}"/>
    <cellStyle name="Total 2 3 2 8 8" xfId="31085" xr:uid="{3AE8D78C-CBBC-47E0-B3FF-0CB4E771B5B1}"/>
    <cellStyle name="Total 2 3 2 8 9" xfId="33484" xr:uid="{11EADC21-09AF-4821-8D33-1C75D6A0827E}"/>
    <cellStyle name="Total 2 3 2 9" xfId="11992" xr:uid="{7C8B8F02-D775-41BD-B9A3-C779AE2451C2}"/>
    <cellStyle name="Total 2 3 2 9 10" xfId="35924" xr:uid="{70C6405C-303C-4B7C-8906-AF95E4678404}"/>
    <cellStyle name="Total 2 3 2 9 11" xfId="38366" xr:uid="{E0B97C38-29BA-4260-87AB-AD4BC47D01BF}"/>
    <cellStyle name="Total 2 3 2 9 12" xfId="40962" xr:uid="{9F610937-1910-4030-97BF-F45FCA38AC5B}"/>
    <cellStyle name="Total 2 3 2 9 2" xfId="15045" xr:uid="{0D79E3CC-604C-41CB-B540-A8C04C5B6191}"/>
    <cellStyle name="Total 2 3 2 9 3" xfId="17818" xr:uid="{D699E06B-647E-4762-9A33-7330D24D0F39}"/>
    <cellStyle name="Total 2 3 2 9 4" xfId="20441" xr:uid="{8003CE41-0A2F-4085-A0DF-94344B6E38C9}"/>
    <cellStyle name="Total 2 3 2 9 5" xfId="23301" xr:uid="{47C302FD-B5E0-419D-B200-490D9343B132}"/>
    <cellStyle name="Total 2 3 2 9 6" xfId="25858" xr:uid="{D57940D1-5A74-4C20-869E-F871162548F8}"/>
    <cellStyle name="Total 2 3 2 9 7" xfId="28459" xr:uid="{DF2D1EF2-3DEB-4FD9-BA5F-5A2473C20880}"/>
    <cellStyle name="Total 2 3 2 9 8" xfId="31134" xr:uid="{1D2DE338-7854-45D2-B487-92D9D863486D}"/>
    <cellStyle name="Total 2 3 2 9 9" xfId="33533" xr:uid="{9BC0070F-79DC-4A18-B89E-0570726E3E1B}"/>
    <cellStyle name="Total 2 3 20" xfId="14115" xr:uid="{B81F72BA-59E9-461B-9102-C78296AF405F}"/>
    <cellStyle name="Total 2 3 20 10" xfId="37838" xr:uid="{91626211-FB7C-4C59-8B10-A768DD27266E}"/>
    <cellStyle name="Total 2 3 20 11" xfId="40331" xr:uid="{1117A324-05D5-4372-85D4-0C2B90F5986F}"/>
    <cellStyle name="Total 2 3 20 12" xfId="42978" xr:uid="{BE8E9B5E-966A-450D-92E0-16F85353BC01}"/>
    <cellStyle name="Total 2 3 20 2" xfId="17136" xr:uid="{C24CE098-8C00-44DD-BDBB-D756B3A5460F}"/>
    <cellStyle name="Total 2 3 20 3" xfId="19876" xr:uid="{AA035C54-88BD-4846-87D7-BF1209069978}"/>
    <cellStyle name="Total 2 3 20 4" xfId="22550" xr:uid="{1D4A6916-A260-43C3-9D25-70E45609251F}"/>
    <cellStyle name="Total 2 3 20 5" xfId="25373" xr:uid="{BD0B3254-1A67-4D01-9D74-B781804F03F6}"/>
    <cellStyle name="Total 2 3 20 6" xfId="27941" xr:uid="{F72DCF2D-79A7-4D88-B2F0-4FD3F7DF745B}"/>
    <cellStyle name="Total 2 3 20 7" xfId="30488" xr:uid="{DB40FE08-D745-4B9E-A8D9-03D11D6226D3}"/>
    <cellStyle name="Total 2 3 20 8" xfId="33002" xr:uid="{EDCF6AD4-4109-4116-B162-2CE70A70B0E0}"/>
    <cellStyle name="Total 2 3 20 9" xfId="35402" xr:uid="{78D57E0E-7A1F-441C-9016-A8EDD4547BAA}"/>
    <cellStyle name="Total 2 3 3" xfId="11279" xr:uid="{114D080B-84C2-4BF1-BF2C-808DCA2F4B91}"/>
    <cellStyle name="Total 2 3 3 10" xfId="22857" xr:uid="{DAF00B62-FF30-4402-BFC4-730FC68359B2}"/>
    <cellStyle name="Total 2 3 3 11" xfId="26252" xr:uid="{4218A29B-AA32-4982-BB14-A7FB87512A25}"/>
    <cellStyle name="Total 2 3 3 2" xfId="14351" xr:uid="{386B55CF-3724-48D7-B89A-67110C7F506E}"/>
    <cellStyle name="Total 2 3 3 3" xfId="10449" xr:uid="{D09DCF25-C65D-4F7B-8680-1049951F82AF}"/>
    <cellStyle name="Total 2 3 3 4" xfId="9901" xr:uid="{5154FB88-700C-4979-B992-B15B1F6E3608}"/>
    <cellStyle name="Total 2 3 3 5" xfId="10694" xr:uid="{B0FECBFB-6945-41F2-9963-559B3CB46F21}"/>
    <cellStyle name="Total 2 3 3 6" xfId="10526" xr:uid="{322EE607-6794-4EFE-9782-FD3BA500CFE2}"/>
    <cellStyle name="Total 2 3 3 7" xfId="10230" xr:uid="{10C79351-AF43-4A4F-8644-20A31AFF9BF0}"/>
    <cellStyle name="Total 2 3 3 8" xfId="15748" xr:uid="{FF65C08A-B425-49B1-9B02-F5F06EB182D5}"/>
    <cellStyle name="Total 2 3 3 9" xfId="11027" xr:uid="{5BEBE704-8885-43B7-9FD7-DD1F2E3A46F3}"/>
    <cellStyle name="Total 2 3 4" xfId="11763" xr:uid="{7EF76D9E-86D5-4A75-9260-8A1B2BCC3494}"/>
    <cellStyle name="Total 2 3 4 10" xfId="35705" xr:uid="{A7D840D7-7309-4381-A5B3-BCB5F61282FB}"/>
    <cellStyle name="Total 2 3 4 11" xfId="38141" xr:uid="{4D308575-5A17-49C5-9EAC-6AE2EB5B16C1}"/>
    <cellStyle name="Total 2 3 4 12" xfId="40735" xr:uid="{26A61FCD-7229-4A49-B9E9-6D96974AFB13}"/>
    <cellStyle name="Total 2 3 4 2" xfId="14816" xr:uid="{3507EA63-4EC3-4CDD-A79B-7325172D53F3}"/>
    <cellStyle name="Total 2 3 4 3" xfId="17590" xr:uid="{C39D4658-457D-4467-925E-AD0DEED3EE5F}"/>
    <cellStyle name="Total 2 3 4 4" xfId="20213" xr:uid="{DA0DD91A-79A4-449A-A42B-2AD9F4DBF32E}"/>
    <cellStyle name="Total 2 3 4 5" xfId="23072" xr:uid="{0CFA3C4A-1EB3-47EE-818D-6D47B1218C11}"/>
    <cellStyle name="Total 2 3 4 6" xfId="25631" xr:uid="{4F2D71FC-409F-4A93-9FB9-358D7420C1D1}"/>
    <cellStyle name="Total 2 3 4 7" xfId="28234" xr:uid="{6897650E-18ED-4EC6-AFAF-A6C3621EF18F}"/>
    <cellStyle name="Total 2 3 4 8" xfId="30907" xr:uid="{F2CC4B42-16D9-45C9-AD22-BAC467A71C53}"/>
    <cellStyle name="Total 2 3 4 9" xfId="33306" xr:uid="{87E5156C-9CC6-4DEA-A067-243483C31D55}"/>
    <cellStyle name="Total 2 3 5" xfId="11881" xr:uid="{F170D08F-516D-4AB8-B514-E360CC0248A6}"/>
    <cellStyle name="Total 2 3 5 10" xfId="35813" xr:uid="{98B6139E-7A9F-408C-9B03-4E227BAEB963}"/>
    <cellStyle name="Total 2 3 5 11" xfId="38255" xr:uid="{F56FF2B4-FD97-4D40-B37D-04D85F58176E}"/>
    <cellStyle name="Total 2 3 5 12" xfId="40851" xr:uid="{9C3B89D8-8DC3-450C-A0B2-973C427CFEDB}"/>
    <cellStyle name="Total 2 3 5 2" xfId="14934" xr:uid="{F2D3E763-1D08-4CDB-8028-F6EF83E5E7C1}"/>
    <cellStyle name="Total 2 3 5 3" xfId="17707" xr:uid="{B9F6086F-C483-4D2F-B58F-9F1C2327D9EC}"/>
    <cellStyle name="Total 2 3 5 4" xfId="20330" xr:uid="{1077E5D4-9C66-4D9F-A8FB-FCBC01E2963C}"/>
    <cellStyle name="Total 2 3 5 5" xfId="23190" xr:uid="{FA5EF4F4-7158-4C84-934F-405C82F37E81}"/>
    <cellStyle name="Total 2 3 5 6" xfId="25747" xr:uid="{D47AAEE7-5283-42A4-A07B-0D7FB1642CA5}"/>
    <cellStyle name="Total 2 3 5 7" xfId="28348" xr:uid="{7BB74E55-8B6E-4D2A-BFEF-CC81B1795983}"/>
    <cellStyle name="Total 2 3 5 8" xfId="31023" xr:uid="{1DC7F487-0EBD-4AEF-A360-5BB529DDFD3F}"/>
    <cellStyle name="Total 2 3 5 9" xfId="33422" xr:uid="{05AA0E53-F6D5-4B57-87A2-E16AED196901}"/>
    <cellStyle name="Total 2 3 6" xfId="11956" xr:uid="{BAF24E45-19D9-4697-8BB7-6A60B9537771}"/>
    <cellStyle name="Total 2 3 6 10" xfId="35888" xr:uid="{1EA574CB-1F93-4872-B006-D9DC093A67F2}"/>
    <cellStyle name="Total 2 3 6 11" xfId="38330" xr:uid="{8B23FF73-9456-4633-B9D3-659FC91423A8}"/>
    <cellStyle name="Total 2 3 6 12" xfId="40926" xr:uid="{4C2D0377-6D69-434D-B269-E1100ADCA292}"/>
    <cellStyle name="Total 2 3 6 2" xfId="15009" xr:uid="{3DE17DB1-CDFC-48AF-B62A-98409DFE6CB7}"/>
    <cellStyle name="Total 2 3 6 3" xfId="17782" xr:uid="{4F7F15FC-BC0F-46A5-B1DF-4B5E65C92269}"/>
    <cellStyle name="Total 2 3 6 4" xfId="20405" xr:uid="{96FC1569-58A1-47C6-A162-56B21ACEA5D2}"/>
    <cellStyle name="Total 2 3 6 5" xfId="23265" xr:uid="{39608747-B759-48E8-9DED-164C85F031F3}"/>
    <cellStyle name="Total 2 3 6 6" xfId="25822" xr:uid="{46FFF305-E9EE-4F35-9B4F-E4AAC7F8DDE8}"/>
    <cellStyle name="Total 2 3 6 7" xfId="28423" xr:uid="{3AC17AB7-BFE1-449E-ACBE-117AB5FB5C37}"/>
    <cellStyle name="Total 2 3 6 8" xfId="31098" xr:uid="{4DE58723-18AF-4255-BD9B-5E61CFD0E09A}"/>
    <cellStyle name="Total 2 3 6 9" xfId="33497" xr:uid="{2423A6C6-8999-418C-80BC-0C610713BCF0}"/>
    <cellStyle name="Total 2 3 7" xfId="13266" xr:uid="{53602D15-DC0D-40BB-A518-B3C8448CE779}"/>
    <cellStyle name="Total 2 3 7 10" xfId="36992" xr:uid="{5EA43338-B02E-442E-8953-591D1B7A7B94}"/>
    <cellStyle name="Total 2 3 7 11" xfId="39484" xr:uid="{3596B616-D0EB-4AD9-B063-E9C2FE950CFF}"/>
    <cellStyle name="Total 2 3 7 12" xfId="42131" xr:uid="{3A0983F2-3959-4C79-90B7-067F506301F8}"/>
    <cellStyle name="Total 2 3 7 2" xfId="16287" xr:uid="{C7153512-76DD-4F66-AD08-C07FE5B2D301}"/>
    <cellStyle name="Total 2 3 7 3" xfId="19028" xr:uid="{A4ECD8D6-B2A0-4259-BBD1-73085D9B7851}"/>
    <cellStyle name="Total 2 3 7 4" xfId="21701" xr:uid="{0A70BCD6-A68A-4245-A0AC-98F1124420ED}"/>
    <cellStyle name="Total 2 3 7 5" xfId="24524" xr:uid="{C7123F76-8B39-4573-A49B-5E8DF92BFA67}"/>
    <cellStyle name="Total 2 3 7 6" xfId="27092" xr:uid="{1599D1B0-EDE6-4F77-A8DD-2004BA9467B3}"/>
    <cellStyle name="Total 2 3 7 7" xfId="29639" xr:uid="{8A5B643F-E267-4F1D-AAA0-4C0D308BFCFD}"/>
    <cellStyle name="Total 2 3 7 8" xfId="32154" xr:uid="{D446BA36-C1B9-495B-A4E0-68CA1403B82C}"/>
    <cellStyle name="Total 2 3 7 9" xfId="34553" xr:uid="{207AEBF5-745F-4FAB-BFCA-1A3A70EB8407}"/>
    <cellStyle name="Total 2 3 8" xfId="13309" xr:uid="{53665DE5-7734-42C5-9A9A-7023BF6184DF}"/>
    <cellStyle name="Total 2 3 8 10" xfId="37032" xr:uid="{80984235-E9F4-4B86-9FE1-B5F27BBD2262}"/>
    <cellStyle name="Total 2 3 8 11" xfId="39525" xr:uid="{52FC3E2A-E6A8-486C-8C93-6F93EF3B327A}"/>
    <cellStyle name="Total 2 3 8 12" xfId="42172" xr:uid="{C8B41ED0-8243-43E4-94C4-E12C319130E8}"/>
    <cellStyle name="Total 2 3 8 2" xfId="16330" xr:uid="{CA572B8F-4A28-4A33-99AA-0D482FBD795D}"/>
    <cellStyle name="Total 2 3 8 3" xfId="19070" xr:uid="{06F299EC-013A-4FAA-857C-0B55C22B64FD}"/>
    <cellStyle name="Total 2 3 8 4" xfId="21744" xr:uid="{186BA038-65AB-4658-A3E2-D2AA0FE997BA}"/>
    <cellStyle name="Total 2 3 8 5" xfId="24567" xr:uid="{DAC1510C-F103-4301-B30E-49C4E1CB71BC}"/>
    <cellStyle name="Total 2 3 8 6" xfId="27135" xr:uid="{0A754837-DE36-46E4-B665-2BFEE3BFDBDE}"/>
    <cellStyle name="Total 2 3 8 7" xfId="29682" xr:uid="{25FADB98-91D4-480D-9E50-0948876AEA51}"/>
    <cellStyle name="Total 2 3 8 8" xfId="32196" xr:uid="{79732882-F7BB-4F6C-A45A-12D368674649}"/>
    <cellStyle name="Total 2 3 8 9" xfId="34596" xr:uid="{D2F3A723-4C81-4E57-90BD-C45938DBE8FB}"/>
    <cellStyle name="Total 2 3 9" xfId="13366" xr:uid="{40DA51AC-71A1-4576-A0C3-D9E4653258DA}"/>
    <cellStyle name="Total 2 3 9 10" xfId="37089" xr:uid="{2D75B18C-2791-483A-A5EB-2B50D25B7628}"/>
    <cellStyle name="Total 2 3 9 11" xfId="39582" xr:uid="{558D4C39-B480-4B30-A363-64B17F3E96B4}"/>
    <cellStyle name="Total 2 3 9 12" xfId="42229" xr:uid="{93D49B44-29DE-4973-A141-96A11E440EFF}"/>
    <cellStyle name="Total 2 3 9 2" xfId="16387" xr:uid="{D6E838F8-4D93-462D-BDAC-B746F8234427}"/>
    <cellStyle name="Total 2 3 9 3" xfId="19127" xr:uid="{C066E64F-018C-424D-8C85-CACE918B12B9}"/>
    <cellStyle name="Total 2 3 9 4" xfId="21801" xr:uid="{98D466EF-82F2-4B90-BFE0-E50EE14A2643}"/>
    <cellStyle name="Total 2 3 9 5" xfId="24624" xr:uid="{199F96F0-F605-48A7-B325-4FB42C884B56}"/>
    <cellStyle name="Total 2 3 9 6" xfId="27192" xr:uid="{8F902A14-95AE-4B53-B38F-4D3F3ED0F8C5}"/>
    <cellStyle name="Total 2 3 9 7" xfId="29739" xr:uid="{3FEA1F2C-821E-4089-94B7-E55E661E76FD}"/>
    <cellStyle name="Total 2 3 9 8" xfId="32253" xr:uid="{1AE19F2D-CE63-47F4-8C43-CE3465A19783}"/>
    <cellStyle name="Total 2 3 9 9" xfId="34653" xr:uid="{9B4A0881-D789-4A5C-BDE3-B22FC656F375}"/>
    <cellStyle name="Total 2 4" xfId="5071" xr:uid="{00000000-0005-0000-0000-000002260000}"/>
    <cellStyle name="Total 2 5" xfId="5072" xr:uid="{00000000-0005-0000-0000-000003260000}"/>
    <cellStyle name="Total 2 6" xfId="5073" xr:uid="{00000000-0005-0000-0000-000004260000}"/>
    <cellStyle name="Total 2 7" xfId="5074" xr:uid="{00000000-0005-0000-0000-000005260000}"/>
    <cellStyle name="Total 2 8" xfId="5075" xr:uid="{00000000-0005-0000-0000-000006260000}"/>
    <cellStyle name="Total 2 9" xfId="5076" xr:uid="{00000000-0005-0000-0000-000007260000}"/>
    <cellStyle name="Total 3" xfId="5077" xr:uid="{00000000-0005-0000-0000-000008260000}"/>
    <cellStyle name="Total 3 10" xfId="12038" xr:uid="{1BF594C2-7509-45E2-B00E-F7D7918EED0B}"/>
    <cellStyle name="Total 3 10 10" xfId="35964" xr:uid="{6EA828BF-B9E6-48F5-8938-288A4297F43A}"/>
    <cellStyle name="Total 3 10 11" xfId="38409" xr:uid="{D5ACA736-F1E8-46FB-9E17-9DCEA4F40BBA}"/>
    <cellStyle name="Total 3 10 12" xfId="41005" xr:uid="{2F3422FE-356E-4B5C-A847-1B1768224A7D}"/>
    <cellStyle name="Total 3 10 2" xfId="15089" xr:uid="{F9151640-5175-4E84-80C9-7E8C21A192F0}"/>
    <cellStyle name="Total 3 10 3" xfId="17861" xr:uid="{8EE55B38-49B7-4BDF-945E-D44F64AE925A}"/>
    <cellStyle name="Total 3 10 4" xfId="20487" xr:uid="{AF8E41E4-E239-490D-854C-02A828880979}"/>
    <cellStyle name="Total 3 10 5" xfId="23347" xr:uid="{8390D631-BD43-40F9-908A-F0AA879E5459}"/>
    <cellStyle name="Total 3 10 6" xfId="25898" xr:uid="{8D5F204F-F7AE-4DF0-9370-832B800AB4DD}"/>
    <cellStyle name="Total 3 10 7" xfId="28501" xr:uid="{4742D3DD-61FC-4A0B-943C-63ED74D30F9A}"/>
    <cellStyle name="Total 3 10 8" xfId="31174" xr:uid="{1877F0B8-1748-4467-B0D8-B5A310AEE0DC}"/>
    <cellStyle name="Total 3 10 9" xfId="33573" xr:uid="{54732333-5C41-44C8-A232-B466FB011BD5}"/>
    <cellStyle name="Total 3 11" xfId="12041" xr:uid="{5680AFE2-7F93-4764-9A7D-5EC664FF8E3A}"/>
    <cellStyle name="Total 3 11 10" xfId="35967" xr:uid="{7708EECD-5CA7-4543-A808-0ACD97E5711F}"/>
    <cellStyle name="Total 3 11 11" xfId="38412" xr:uid="{07181B24-8831-4AFB-AC94-5ECE09593566}"/>
    <cellStyle name="Total 3 11 12" xfId="41008" xr:uid="{66884958-BE08-4D36-9800-2D097C262B72}"/>
    <cellStyle name="Total 3 11 2" xfId="15092" xr:uid="{58DDE7F6-B5E1-42F9-B68E-44B75B83816B}"/>
    <cellStyle name="Total 3 11 3" xfId="17864" xr:uid="{B5E76EE6-1DF1-4A24-BA5A-451DB077EC75}"/>
    <cellStyle name="Total 3 11 4" xfId="20490" xr:uid="{9BB606B3-2BAF-4AB3-980F-4BC4A4ED5D62}"/>
    <cellStyle name="Total 3 11 5" xfId="23350" xr:uid="{77D23912-4A90-43EE-8D1B-9DE7ED9314DC}"/>
    <cellStyle name="Total 3 11 6" xfId="25901" xr:uid="{C427EE4F-2CAA-4850-A8B6-9F8AA8B6E6BA}"/>
    <cellStyle name="Total 3 11 7" xfId="28504" xr:uid="{7D77E9C9-D3F3-4999-BF35-8E25FCC564BF}"/>
    <cellStyle name="Total 3 11 8" xfId="31177" xr:uid="{E74C60F2-0904-4C20-A3D7-C25C25A9AA0F}"/>
    <cellStyle name="Total 3 11 9" xfId="33576" xr:uid="{15BEB5E1-E317-485B-8EFC-5DBBDDB730AE}"/>
    <cellStyle name="Total 3 12" xfId="12045" xr:uid="{3394C1A8-AFFA-4701-AABF-87EA3292FAAD}"/>
    <cellStyle name="Total 3 12 10" xfId="35970" xr:uid="{38CDD577-0345-4EC9-8E15-5EB5A85BDE98}"/>
    <cellStyle name="Total 3 12 11" xfId="38415" xr:uid="{8572F897-9121-470C-8D89-0EEEE96527A5}"/>
    <cellStyle name="Total 3 12 12" xfId="41011" xr:uid="{88C84901-E036-4567-941D-3EF2BA4A9F81}"/>
    <cellStyle name="Total 3 12 2" xfId="15095" xr:uid="{8B2E0E4D-E6B6-408A-88B7-16C798FFCDDE}"/>
    <cellStyle name="Total 3 12 3" xfId="17868" xr:uid="{B666F4EE-C805-440E-A21B-2390218C39FC}"/>
    <cellStyle name="Total 3 12 4" xfId="20494" xr:uid="{34C49099-2D23-46B2-AC6E-C6A11BD0BD70}"/>
    <cellStyle name="Total 3 12 5" xfId="23354" xr:uid="{AB1551B8-85C1-4E01-BCAC-0EBD68B66584}"/>
    <cellStyle name="Total 3 12 6" xfId="25904" xr:uid="{1E7982D2-2D1E-4C41-84C5-D8697E96BA1B}"/>
    <cellStyle name="Total 3 12 7" xfId="28507" xr:uid="{868C155F-4350-4DD5-A834-75CCB9B90A98}"/>
    <cellStyle name="Total 3 12 8" xfId="31180" xr:uid="{C818A631-9494-4013-961B-44B8EB76576F}"/>
    <cellStyle name="Total 3 12 9" xfId="33579" xr:uid="{D0198B60-C0DD-4584-B0FA-550A50562B2E}"/>
    <cellStyle name="Total 3 13" xfId="12083" xr:uid="{76A3C171-56F6-4B3E-9A11-73B58DFFD0C8}"/>
    <cellStyle name="Total 3 13 10" xfId="35999" xr:uid="{D57E9524-B1C5-425D-8F29-D978012EE4AF}"/>
    <cellStyle name="Total 3 13 11" xfId="38450" xr:uid="{12D39A87-E490-452C-B94B-00C6E594F3E9}"/>
    <cellStyle name="Total 3 13 12" xfId="41046" xr:uid="{D7C649F3-526A-4AD4-926F-51C96AE5F23F}"/>
    <cellStyle name="Total 3 13 2" xfId="15130" xr:uid="{8332AF9D-9D19-46DE-A2C4-4AE54926EB4A}"/>
    <cellStyle name="Total 3 13 3" xfId="17906" xr:uid="{7F58A27C-F280-47AF-97AC-69EFD28CCB15}"/>
    <cellStyle name="Total 3 13 4" xfId="20532" xr:uid="{03A2DF79-6FE1-455F-863C-4B2C00ABC639}"/>
    <cellStyle name="Total 3 13 5" xfId="23390" xr:uid="{4228C4A9-B685-4D58-ACA4-B66D14689ACC}"/>
    <cellStyle name="Total 3 13 6" xfId="25934" xr:uid="{AE55A44F-965B-459B-A312-55DE38F23781}"/>
    <cellStyle name="Total 3 13 7" xfId="28542" xr:uid="{4BEE01EA-6B2D-40A6-B02B-AF1F3B327D52}"/>
    <cellStyle name="Total 3 13 8" xfId="31209" xr:uid="{9D3ACC19-983E-4197-A242-653126DE5BEA}"/>
    <cellStyle name="Total 3 13 9" xfId="33608" xr:uid="{893331F0-C2ED-45A6-91E0-54E87020CFC7}"/>
    <cellStyle name="Total 3 14" xfId="12048" xr:uid="{0EBE6863-E008-46A7-93CD-7A008C443347}"/>
    <cellStyle name="Total 3 14 10" xfId="35973" xr:uid="{6CFC3F19-1521-4695-8824-F44A045F4ECC}"/>
    <cellStyle name="Total 3 14 11" xfId="38418" xr:uid="{E26A64C2-030C-4154-8BB6-BFFCA9E6C7A2}"/>
    <cellStyle name="Total 3 14 12" xfId="41014" xr:uid="{2A64F47A-73F7-4F9B-A9BB-9A0A329CDF64}"/>
    <cellStyle name="Total 3 14 2" xfId="15098" xr:uid="{35975E80-2006-41A3-84B7-7D8A25423D21}"/>
    <cellStyle name="Total 3 14 3" xfId="17871" xr:uid="{D2FEAF7D-4A51-4513-999D-03F132D779DE}"/>
    <cellStyle name="Total 3 14 4" xfId="20497" xr:uid="{4F934077-0D8A-42F7-8E6F-B6D1B9EDDC2C}"/>
    <cellStyle name="Total 3 14 5" xfId="23357" xr:uid="{9EC89A45-4F02-4554-A206-2CF0721D5479}"/>
    <cellStyle name="Total 3 14 6" xfId="25907" xr:uid="{0BD24FF6-96F3-4D71-B409-6A88C899DA2A}"/>
    <cellStyle name="Total 3 14 7" xfId="28510" xr:uid="{A49C71D1-EB66-45B6-BB9A-32267DD99092}"/>
    <cellStyle name="Total 3 14 8" xfId="31183" xr:uid="{0530E65F-A8A4-4936-9967-6AFBA4F61DF1}"/>
    <cellStyle name="Total 3 14 9" xfId="33582" xr:uid="{E894B6EB-E58C-4E41-B94C-80E840C3B43A}"/>
    <cellStyle name="Total 3 15" xfId="12086" xr:uid="{C17EB0F5-AB48-4622-AA78-DBC00C0B42EF}"/>
    <cellStyle name="Total 3 15 10" xfId="36002" xr:uid="{232B1DD0-1DDA-405D-8B8F-54B3F38BBCE5}"/>
    <cellStyle name="Total 3 15 11" xfId="38453" xr:uid="{08D9D4B6-5738-4251-A93F-20E42DD46EA0}"/>
    <cellStyle name="Total 3 15 12" xfId="41049" xr:uid="{B214D068-F6F8-4D95-8D43-39DD9795029A}"/>
    <cellStyle name="Total 3 15 2" xfId="15133" xr:uid="{6EB8C3AE-5AB5-4E90-976C-CF4C30FA02F5}"/>
    <cellStyle name="Total 3 15 3" xfId="17909" xr:uid="{C3579972-0D26-4FD1-9032-4254F8E50009}"/>
    <cellStyle name="Total 3 15 4" xfId="20535" xr:uid="{D56B4078-AD4F-4C71-A792-6E9CA329097C}"/>
    <cellStyle name="Total 3 15 5" xfId="23393" xr:uid="{94DE3CC9-499D-463B-A26B-D0E97DA47348}"/>
    <cellStyle name="Total 3 15 6" xfId="25937" xr:uid="{82E57487-2426-411D-90B2-FF8ED8316E3D}"/>
    <cellStyle name="Total 3 15 7" xfId="28545" xr:uid="{2EBE6D08-6AA4-4DED-9F40-C8D277E2E524}"/>
    <cellStyle name="Total 3 15 8" xfId="31212" xr:uid="{A9C3B6F5-EB63-467B-8A2B-84A8A90D43C0}"/>
    <cellStyle name="Total 3 15 9" xfId="33611" xr:uid="{B7EFC962-9BB3-40B2-9CB3-BE5506D6580B}"/>
    <cellStyle name="Total 3 16" xfId="12051" xr:uid="{07B6E678-DF44-49E1-9BF5-23E6C603A60D}"/>
    <cellStyle name="Total 3 16 10" xfId="35976" xr:uid="{DE721143-A1C8-4438-918B-7A2E1ECF4CEB}"/>
    <cellStyle name="Total 3 16 11" xfId="38421" xr:uid="{E3481456-3C33-4AC4-87EE-7CA38625B277}"/>
    <cellStyle name="Total 3 16 12" xfId="41017" xr:uid="{CCF5D7AC-2682-4DCC-B1D7-566E441B5413}"/>
    <cellStyle name="Total 3 16 2" xfId="15101" xr:uid="{555AD93D-B44E-4303-A06E-C65B43B62828}"/>
    <cellStyle name="Total 3 16 3" xfId="17874" xr:uid="{2966DCDE-D62F-45DC-BA4C-1202424259FD}"/>
    <cellStyle name="Total 3 16 4" xfId="20500" xr:uid="{09BBBD52-C856-4BB9-94FE-FB7B4E467B8B}"/>
    <cellStyle name="Total 3 16 5" xfId="23360" xr:uid="{DE02DED0-843D-410B-A482-85EF8B649D11}"/>
    <cellStyle name="Total 3 16 6" xfId="25910" xr:uid="{F9314801-98F8-46B5-8212-6C6A9800DE00}"/>
    <cellStyle name="Total 3 16 7" xfId="28513" xr:uid="{850ED374-28CD-4426-AFD2-EA19DFFE3A8E}"/>
    <cellStyle name="Total 3 16 8" xfId="31186" xr:uid="{093FA18A-9F2C-45B9-83C1-03D46FBEFE6B}"/>
    <cellStyle name="Total 3 16 9" xfId="33585" xr:uid="{C0424F30-B631-412C-9043-A16825058C6C}"/>
    <cellStyle name="Total 3 17" xfId="12090" xr:uid="{61C2CCB4-C2EB-4FC2-B399-1C6F6E6AAE1E}"/>
    <cellStyle name="Total 3 17 10" xfId="36006" xr:uid="{320EEC2D-C018-40E9-A9C2-AE16C9B4A1A3}"/>
    <cellStyle name="Total 3 17 11" xfId="38457" xr:uid="{850E4902-DCAB-4350-9F9B-3E5204FA3F7D}"/>
    <cellStyle name="Total 3 17 12" xfId="41053" xr:uid="{6494045B-F1CC-4973-9115-7A56CB4B87C1}"/>
    <cellStyle name="Total 3 17 2" xfId="15137" xr:uid="{2D4ADE13-E2D0-48C8-BF1A-ECFC2FEB4A7F}"/>
    <cellStyle name="Total 3 17 3" xfId="17913" xr:uid="{7C706B7A-525A-4605-97AD-91125749188E}"/>
    <cellStyle name="Total 3 17 4" xfId="20539" xr:uid="{028A44B6-8AB4-4E69-BC18-A1805D982FAD}"/>
    <cellStyle name="Total 3 17 5" xfId="23397" xr:uid="{DF05587D-A42F-4E2B-BC93-AC62E50B609A}"/>
    <cellStyle name="Total 3 17 6" xfId="25941" xr:uid="{BCAFD1F3-947B-4D09-B683-06FB8A6B882B}"/>
    <cellStyle name="Total 3 17 7" xfId="28549" xr:uid="{06826A8D-323B-412D-9C2F-DA9AF89AD015}"/>
    <cellStyle name="Total 3 17 8" xfId="31216" xr:uid="{A7EE8D78-0BDF-4E3E-A38F-CA993D77D145}"/>
    <cellStyle name="Total 3 17 9" xfId="33615" xr:uid="{E4E94999-1D80-4988-97C1-46D3C52A19D5}"/>
    <cellStyle name="Total 3 18" xfId="12093" xr:uid="{A53BD7BB-C139-452A-BB3D-23B3C47C69F1}"/>
    <cellStyle name="Total 3 18 10" xfId="36009" xr:uid="{03FC8042-3056-4DBC-83B0-E06EBAE8C469}"/>
    <cellStyle name="Total 3 18 11" xfId="38460" xr:uid="{B58B3EBC-8853-4BA7-AB87-6BE62254776A}"/>
    <cellStyle name="Total 3 18 12" xfId="41056" xr:uid="{EA7D62CB-9A87-4707-B372-8DB4B398A5E5}"/>
    <cellStyle name="Total 3 18 2" xfId="15140" xr:uid="{A1AA4AC0-24B1-4AA6-9D91-5EDBEC72A0B0}"/>
    <cellStyle name="Total 3 18 3" xfId="17916" xr:uid="{971E16EE-C89B-4324-91C7-A211FC19C18A}"/>
    <cellStyle name="Total 3 18 4" xfId="20542" xr:uid="{531723E5-7387-4159-9DB7-384D99E739AE}"/>
    <cellStyle name="Total 3 18 5" xfId="23400" xr:uid="{4A4607C1-A54E-458D-8B56-81987993B539}"/>
    <cellStyle name="Total 3 18 6" xfId="25944" xr:uid="{F63F4903-F958-457D-B8AB-5BC5A652DE36}"/>
    <cellStyle name="Total 3 18 7" xfId="28552" xr:uid="{EF238EB1-6C8B-4446-8EBD-155F3BAE51B1}"/>
    <cellStyle name="Total 3 18 8" xfId="31219" xr:uid="{94112F49-7E5D-4BFB-BD5E-CD0F8FDC9BBE}"/>
    <cellStyle name="Total 3 18 9" xfId="33618" xr:uid="{FF86C505-8E64-429A-A930-2A272CDE375D}"/>
    <cellStyle name="Total 3 19" xfId="12096" xr:uid="{16CC09C8-951F-42C2-A38C-908027B460E7}"/>
    <cellStyle name="Total 3 19 10" xfId="36012" xr:uid="{05E0716E-9616-41A6-9DA9-15603C0157DF}"/>
    <cellStyle name="Total 3 19 11" xfId="38463" xr:uid="{55122405-E103-4162-BC15-770FE6177099}"/>
    <cellStyle name="Total 3 19 12" xfId="41059" xr:uid="{78CA4CD2-F81E-419F-B9CD-3052D882C5B9}"/>
    <cellStyle name="Total 3 19 2" xfId="15143" xr:uid="{7E0F0062-3063-4321-9841-1308B7F21DB0}"/>
    <cellStyle name="Total 3 19 3" xfId="17919" xr:uid="{88F6224D-BEB3-4B29-8724-E11B4726C222}"/>
    <cellStyle name="Total 3 19 4" xfId="20545" xr:uid="{AA64616B-4F46-4440-BFEB-8BAA44ED782B}"/>
    <cellStyle name="Total 3 19 5" xfId="23403" xr:uid="{BF49F4EC-B7D9-4DA5-93E5-E35BB29DA101}"/>
    <cellStyle name="Total 3 19 6" xfId="25947" xr:uid="{198CA372-F560-4B72-8B8D-32E0502CD71D}"/>
    <cellStyle name="Total 3 19 7" xfId="28555" xr:uid="{3456E3FB-9136-42A4-A122-DA061351C195}"/>
    <cellStyle name="Total 3 19 8" xfId="31222" xr:uid="{02444420-8A96-47B5-98F4-D8F2CBBDF751}"/>
    <cellStyle name="Total 3 19 9" xfId="33621" xr:uid="{89E3B6B1-8E55-4F47-8078-0519E9BF3A9F}"/>
    <cellStyle name="Total 3 2" xfId="11311" xr:uid="{93A6E811-C7CC-4B71-B991-C2C300F0B528}"/>
    <cellStyle name="Total 3 2 10" xfId="11178" xr:uid="{AF7EA4C3-37C6-411F-A7A0-43BBA51D9AA8}"/>
    <cellStyle name="Total 3 2 11" xfId="22937" xr:uid="{FC024AF9-A896-4F93-85F8-89AE6CFA1598}"/>
    <cellStyle name="Total 3 2 12" xfId="26441" xr:uid="{F665B69E-94A6-40B4-A775-2C12645CBA57}"/>
    <cellStyle name="Total 3 2 2" xfId="14383" xr:uid="{A45A7942-37AE-40E0-B3F2-6B99F887AA47}"/>
    <cellStyle name="Total 3 2 3" xfId="10481" xr:uid="{630C5EE6-E2FD-4447-BB08-DC081989C94F}"/>
    <cellStyle name="Total 3 2 4" xfId="9930" xr:uid="{7C9D58E2-3D7D-4C15-832C-EBE76145CD73}"/>
    <cellStyle name="Total 3 2 5" xfId="10722" xr:uid="{BCA5A0B0-0582-418F-BB3B-C1886E5FA864}"/>
    <cellStyle name="Total 3 2 6" xfId="10787" xr:uid="{43779EFF-6836-40E1-B132-2144387691D6}"/>
    <cellStyle name="Total 3 2 7" xfId="10257" xr:uid="{D9D9DD1D-1328-449E-B92E-6DAF8E9092AD}"/>
    <cellStyle name="Total 3 2 8" xfId="15842" xr:uid="{CB7B9E19-CDB8-4ED9-8B69-3706C928BB7D}"/>
    <cellStyle name="Total 3 2 9" xfId="17474" xr:uid="{B4AFD374-A553-4874-A3FD-B01C22437D82}"/>
    <cellStyle name="Total 3 20" xfId="12055" xr:uid="{898EA28A-BD41-497F-A71F-B5E60D7C4662}"/>
    <cellStyle name="Total 3 20 10" xfId="35979" xr:uid="{3A5B4ED5-1E9B-4A16-9FD1-8E729F8EC718}"/>
    <cellStyle name="Total 3 20 11" xfId="38424" xr:uid="{2A0D4D9B-C630-48FD-8DB1-DA9071FC7C29}"/>
    <cellStyle name="Total 3 20 12" xfId="41020" xr:uid="{5FA7BC18-BDAC-497E-80EA-8130F7794AE1}"/>
    <cellStyle name="Total 3 20 2" xfId="15104" xr:uid="{7EA43DA0-0428-4B30-A0D8-2B3ED2F220E7}"/>
    <cellStyle name="Total 3 20 3" xfId="17878" xr:uid="{9C003A12-D990-4D8B-AF96-93F8B155D322}"/>
    <cellStyle name="Total 3 20 4" xfId="20504" xr:uid="{5D3FFD50-D126-4B99-974D-2F429EB24FB2}"/>
    <cellStyle name="Total 3 20 5" xfId="23364" xr:uid="{7BDEAC0D-3E44-4565-AA66-53BAA118154D}"/>
    <cellStyle name="Total 3 20 6" xfId="25913" xr:uid="{BC9706C0-D261-4360-8E35-673973EC0D08}"/>
    <cellStyle name="Total 3 20 7" xfId="28516" xr:uid="{63C51382-1DE8-4D6D-96FD-3A2E8C3BBF4D}"/>
    <cellStyle name="Total 3 20 8" xfId="31189" xr:uid="{CC088631-9AF5-4840-AEF2-3215C88E6406}"/>
    <cellStyle name="Total 3 20 9" xfId="33588" xr:uid="{6351ABEF-DFC8-4D91-B688-D34A4FF97E4F}"/>
    <cellStyle name="Total 3 21" xfId="12100" xr:uid="{478DC307-83F4-433E-B6A4-766C297C5E95}"/>
    <cellStyle name="Total 3 21 10" xfId="36016" xr:uid="{E8A1B125-C8AE-4D3B-B779-3EE9A8CA654C}"/>
    <cellStyle name="Total 3 21 11" xfId="38467" xr:uid="{4B545F25-C331-46D3-A9FC-00AFDBB61BD2}"/>
    <cellStyle name="Total 3 21 12" xfId="41063" xr:uid="{07C8A373-8D74-4F13-A89A-CD586E0BB048}"/>
    <cellStyle name="Total 3 21 2" xfId="15147" xr:uid="{74CFDA7E-91E3-4E45-80DF-EB5F112E3E35}"/>
    <cellStyle name="Total 3 21 3" xfId="17923" xr:uid="{8C3BC75B-7EA5-4538-A959-7C835FFF5923}"/>
    <cellStyle name="Total 3 21 4" xfId="20549" xr:uid="{60F1CEA6-144F-4763-A144-BD8BA64C9549}"/>
    <cellStyle name="Total 3 21 5" xfId="23407" xr:uid="{C6DF816F-752F-443F-9444-68742936CBE2}"/>
    <cellStyle name="Total 3 21 6" xfId="25951" xr:uid="{7BFED912-5D03-4028-AB17-6AF4146048DD}"/>
    <cellStyle name="Total 3 21 7" xfId="28559" xr:uid="{99BCB4B6-D380-44E6-8425-9AA57FC437E1}"/>
    <cellStyle name="Total 3 21 8" xfId="31226" xr:uid="{AECD734F-ED04-4499-9276-8027E8E30346}"/>
    <cellStyle name="Total 3 21 9" xfId="33625" xr:uid="{02D99E9B-FE9A-41A2-9ABC-37B76D523413}"/>
    <cellStyle name="Total 3 22" xfId="12103" xr:uid="{38E48BD8-6B4B-4C42-95C4-764E137C218C}"/>
    <cellStyle name="Total 3 22 10" xfId="36019" xr:uid="{30AB3E5F-57A8-42AE-B434-2EA354A00D99}"/>
    <cellStyle name="Total 3 22 11" xfId="38470" xr:uid="{146F9B0D-8C38-44C1-8336-271F795A4B20}"/>
    <cellStyle name="Total 3 22 12" xfId="41066" xr:uid="{D1F871B2-A1A4-4CBF-814D-1F7E305C45BA}"/>
    <cellStyle name="Total 3 22 2" xfId="15150" xr:uid="{B05F1207-866B-44A3-A958-B0090BF3B354}"/>
    <cellStyle name="Total 3 22 3" xfId="17926" xr:uid="{E25AAC98-B752-41A2-9F3D-433F99B2F6DB}"/>
    <cellStyle name="Total 3 22 4" xfId="20552" xr:uid="{B2400057-D0E9-4BD4-8E3D-BF466873537C}"/>
    <cellStyle name="Total 3 22 5" xfId="23410" xr:uid="{A58663F3-3FC9-4B7A-8510-19CE6E2E42FB}"/>
    <cellStyle name="Total 3 22 6" xfId="25954" xr:uid="{A9EB4C75-0E3A-4EF8-9700-BABD67AF69B3}"/>
    <cellStyle name="Total 3 22 7" xfId="28562" xr:uid="{FDA8889A-3B2D-4FC2-9A36-6C977CE688EF}"/>
    <cellStyle name="Total 3 22 8" xfId="31229" xr:uid="{5105F76F-A095-4442-ABEC-A6CF4D468163}"/>
    <cellStyle name="Total 3 22 9" xfId="33628" xr:uid="{F9CF48E5-2E17-4AF9-8681-E418F3467043}"/>
    <cellStyle name="Total 3 23" xfId="12110" xr:uid="{36C0AC33-6482-4951-BA48-1433FB37CA80}"/>
    <cellStyle name="Total 3 23 10" xfId="36024" xr:uid="{B26AB025-84DD-4E62-8029-F8217E424892}"/>
    <cellStyle name="Total 3 23 11" xfId="38477" xr:uid="{DC4E9346-3019-4DBD-A489-0FC4A408FB8B}"/>
    <cellStyle name="Total 3 23 12" xfId="41073" xr:uid="{388E8645-64B3-496E-9125-22CCAF10C713}"/>
    <cellStyle name="Total 3 23 2" xfId="15157" xr:uid="{D20A51DE-28CF-4169-B7B6-2840EE52F27A}"/>
    <cellStyle name="Total 3 23 3" xfId="17933" xr:uid="{8F453C89-98D8-4B70-AE93-081AECCE0482}"/>
    <cellStyle name="Total 3 23 4" xfId="20559" xr:uid="{24B1C8CA-46D9-402B-80D0-7ADCD6C18DC5}"/>
    <cellStyle name="Total 3 23 5" xfId="23416" xr:uid="{210DF43F-A924-403C-860E-3DF97F5575F6}"/>
    <cellStyle name="Total 3 23 6" xfId="25961" xr:uid="{33D0B89B-0163-4C23-902F-02613822FE3D}"/>
    <cellStyle name="Total 3 23 7" xfId="28569" xr:uid="{212CEBAF-25B7-4286-A745-C9DBDE072C5F}"/>
    <cellStyle name="Total 3 23 8" xfId="31234" xr:uid="{E84F7240-D5D2-4016-8A5D-3866AB6E4C6D}"/>
    <cellStyle name="Total 3 23 9" xfId="33633" xr:uid="{945D0571-5AB3-4DE2-82B6-513B0F50335D}"/>
    <cellStyle name="Total 3 24" xfId="12119" xr:uid="{D0F04725-4AE6-4789-AECE-0178FCAF678E}"/>
    <cellStyle name="Total 3 24 10" xfId="36030" xr:uid="{CB869EC2-9F73-4745-88FE-6507C189861E}"/>
    <cellStyle name="Total 3 24 11" xfId="38486" xr:uid="{65FD3246-E3B0-4A68-BFE6-078FE3026736}"/>
    <cellStyle name="Total 3 24 12" xfId="41082" xr:uid="{3D757E5A-1DD9-4422-A10D-77D675E28923}"/>
    <cellStyle name="Total 3 24 2" xfId="15166" xr:uid="{B8399D86-A62B-42F8-8598-2D1CD50455A9}"/>
    <cellStyle name="Total 3 24 3" xfId="17942" xr:uid="{3536E38B-0DF9-476D-9FE9-9BDA743199E1}"/>
    <cellStyle name="Total 3 24 4" xfId="20568" xr:uid="{35FECE41-89F4-468B-A209-EA457F39AE17}"/>
    <cellStyle name="Total 3 24 5" xfId="23424" xr:uid="{41A52BA9-BAEA-434E-AD51-E507419F40F9}"/>
    <cellStyle name="Total 3 24 6" xfId="25969" xr:uid="{887524E5-ADBA-4B2F-84B3-F01525D01371}"/>
    <cellStyle name="Total 3 24 7" xfId="28578" xr:uid="{59A35AC4-48E8-4499-8C0B-A00CEB04C33B}"/>
    <cellStyle name="Total 3 24 8" xfId="31240" xr:uid="{FBD3ABB8-F8E0-40D8-9AD3-88BB63A111E0}"/>
    <cellStyle name="Total 3 24 9" xfId="33639" xr:uid="{D33323B8-ACAA-4F7D-A551-3D5D6F5DF066}"/>
    <cellStyle name="Total 3 25" xfId="12121" xr:uid="{73438E15-518F-4B0F-8A2D-B39879B89E00}"/>
    <cellStyle name="Total 3 25 10" xfId="36032" xr:uid="{13A2F31A-5364-4944-A6EF-8DB76B4A0E99}"/>
    <cellStyle name="Total 3 25 11" xfId="38488" xr:uid="{4EB18C57-C4EE-46DE-88ED-EC680F3D06AE}"/>
    <cellStyle name="Total 3 25 12" xfId="41084" xr:uid="{1288083F-324E-4ACE-BE39-7F1EC60241F4}"/>
    <cellStyle name="Total 3 25 2" xfId="15168" xr:uid="{007972CC-2B0E-49EF-A90C-46ABD59BD059}"/>
    <cellStyle name="Total 3 25 3" xfId="17944" xr:uid="{5665190F-6269-43DB-A232-F775AC420B88}"/>
    <cellStyle name="Total 3 25 4" xfId="20570" xr:uid="{0E837453-EBB3-431C-90F9-C0F02C614FAF}"/>
    <cellStyle name="Total 3 25 5" xfId="23426" xr:uid="{92794A6F-0AA9-4D0A-B47B-40D5A9EA0DF4}"/>
    <cellStyle name="Total 3 25 6" xfId="25971" xr:uid="{4FFFF2EC-8F20-40F6-91D0-2E35B8CAA2CD}"/>
    <cellStyle name="Total 3 25 7" xfId="28580" xr:uid="{05DA032D-FA9B-4CBF-B086-B821AF370D9B}"/>
    <cellStyle name="Total 3 25 8" xfId="31242" xr:uid="{600CEB62-CD55-4F03-BCFF-F1E20F52D09C}"/>
    <cellStyle name="Total 3 25 9" xfId="33641" xr:uid="{48B0DFAA-6873-4DCA-B371-8FDCA9F05C06}"/>
    <cellStyle name="Total 3 26" xfId="12061" xr:uid="{410A51D1-CE7F-43E6-9C17-6F3374CBBEC7}"/>
    <cellStyle name="Total 3 26 10" xfId="35985" xr:uid="{9ACAECB5-EDD6-4F48-AAA0-F94B0263211D}"/>
    <cellStyle name="Total 3 26 11" xfId="38430" xr:uid="{E0727027-CDA4-4C3F-8C18-80B45544A485}"/>
    <cellStyle name="Total 3 26 12" xfId="41026" xr:uid="{558EE7C8-5624-4E55-8C18-6A76D467272B}"/>
    <cellStyle name="Total 3 26 2" xfId="15110" xr:uid="{C38C1259-5D76-4E8F-9942-7E9AD4298D03}"/>
    <cellStyle name="Total 3 26 3" xfId="17884" xr:uid="{70F474AF-F183-452D-8BA8-58D2EB0036DC}"/>
    <cellStyle name="Total 3 26 4" xfId="20510" xr:uid="{5E7F2110-67B4-4B9C-A093-DF143A9DB224}"/>
    <cellStyle name="Total 3 26 5" xfId="23370" xr:uid="{79A1DDBB-D89A-452F-987B-489A15480DD4}"/>
    <cellStyle name="Total 3 26 6" xfId="25919" xr:uid="{1DAAF5D4-3F68-444A-9FAB-B3E52B19F039}"/>
    <cellStyle name="Total 3 26 7" xfId="28522" xr:uid="{988E3FF7-1CBD-414B-8541-FC53AAA941E9}"/>
    <cellStyle name="Total 3 26 8" xfId="31195" xr:uid="{07EABFCC-06C3-4409-805C-1367FE49A565}"/>
    <cellStyle name="Total 3 26 9" xfId="33594" xr:uid="{233FC8DC-0AD1-4684-841C-F71F7078F2ED}"/>
    <cellStyle name="Total 3 27" xfId="12125" xr:uid="{FA8D085E-9720-45FB-9758-B82B3A921701}"/>
    <cellStyle name="Total 3 27 10" xfId="36036" xr:uid="{E63A848A-881B-4056-B4FE-5CF2D31B7B6C}"/>
    <cellStyle name="Total 3 27 11" xfId="38492" xr:uid="{60F1E5F1-D802-47BE-ADB5-16C4852C2ED7}"/>
    <cellStyle name="Total 3 27 12" xfId="41088" xr:uid="{2F2D5F02-157B-4D45-9179-FAB65BAF75C6}"/>
    <cellStyle name="Total 3 27 2" xfId="15172" xr:uid="{36DA72EB-518F-4F76-B26B-30A52DE8805D}"/>
    <cellStyle name="Total 3 27 3" xfId="17948" xr:uid="{15228691-54A2-45FE-BE03-5C73694F858F}"/>
    <cellStyle name="Total 3 27 4" xfId="20574" xr:uid="{23B2B117-941E-480C-8872-48AB8FB61BBE}"/>
    <cellStyle name="Total 3 27 5" xfId="23430" xr:uid="{4C5EBCB3-360A-49E3-A956-FE0ED752BCB6}"/>
    <cellStyle name="Total 3 27 6" xfId="25975" xr:uid="{2E26CB5A-3098-4F1C-AA12-C5D7329C49DB}"/>
    <cellStyle name="Total 3 27 7" xfId="28584" xr:uid="{3A200336-93BA-435A-9A52-48CE1C18A7BD}"/>
    <cellStyle name="Total 3 27 8" xfId="31246" xr:uid="{A25D3AC5-0AE2-4D40-A5A2-7966F56C8FD0}"/>
    <cellStyle name="Total 3 27 9" xfId="33645" xr:uid="{6F557BC5-77F0-4224-ACE3-D79E05603829}"/>
    <cellStyle name="Total 3 3" xfId="11287" xr:uid="{A8A46616-224A-4A62-8762-2C03B9DF9577}"/>
    <cellStyle name="Total 3 3 10" xfId="10739" xr:uid="{B9D39417-7CF3-4ED5-A652-C0E7DADE9482}"/>
    <cellStyle name="Total 3 3 11" xfId="22870" xr:uid="{404380C2-879E-4C69-AF34-8848F4AD38B9}"/>
    <cellStyle name="Total 3 3 12" xfId="26292" xr:uid="{A6BFE67D-671E-48BF-873A-0FF2CDE08CBB}"/>
    <cellStyle name="Total 3 3 2" xfId="14359" xr:uid="{7E6CB87C-9D99-498B-AAEE-A24C0B50395B}"/>
    <cellStyle name="Total 3 3 3" xfId="10457" xr:uid="{CA0121AC-E7DD-48E4-92D6-9492B8C024BC}"/>
    <cellStyle name="Total 3 3 4" xfId="9909" xr:uid="{B5A996A7-CE43-45E1-AB35-4ACF5FA7AF67}"/>
    <cellStyle name="Total 3 3 5" xfId="10702" xr:uid="{1ACEAF15-9B19-45C9-AE66-8DC8EB15C511}"/>
    <cellStyle name="Total 3 3 6" xfId="10572" xr:uid="{FCD62F1C-25B0-41D5-B838-BF8CB1FB0E88}"/>
    <cellStyle name="Total 3 3 7" xfId="10238" xr:uid="{5EA50CA5-0E42-46FC-A3A9-B9790A2CF8F9}"/>
    <cellStyle name="Total 3 3 8" xfId="15780" xr:uid="{0FB6F05D-5264-465B-BBFB-C2550B3C4BFD}"/>
    <cellStyle name="Total 3 3 9" xfId="11038" xr:uid="{C4A15F11-3C03-4205-8E38-8DA73B4CC798}"/>
    <cellStyle name="Total 3 4" xfId="11292" xr:uid="{0C9CD6DA-114E-4805-84D2-9B7F76D6EECB}"/>
    <cellStyle name="Total 3 4 10" xfId="10769" xr:uid="{0929AF38-1F70-4382-A763-162D85932C0E}"/>
    <cellStyle name="Total 3 4 11" xfId="22887" xr:uid="{F241E228-0FE7-4D6F-B78B-84A3796FB987}"/>
    <cellStyle name="Total 3 4 12" xfId="26317" xr:uid="{29460AE2-8E33-4E6B-8511-689B0F7EFF13}"/>
    <cellStyle name="Total 3 4 2" xfId="14364" xr:uid="{4C02A29F-711C-4219-B7FF-289735936626}"/>
    <cellStyle name="Total 3 4 3" xfId="10462" xr:uid="{05DCC5F1-4212-417E-A391-1AAC471EA400}"/>
    <cellStyle name="Total 3 4 4" xfId="9913" xr:uid="{03A5375C-3C21-4399-8104-DFA8452526EF}"/>
    <cellStyle name="Total 3 4 5" xfId="10706" xr:uid="{95A5393E-FB33-455F-9462-5CA3240B3991}"/>
    <cellStyle name="Total 3 4 6" xfId="10590" xr:uid="{BEB65F39-DB83-4688-9DC9-6FB101E427C7}"/>
    <cellStyle name="Total 3 4 7" xfId="10241" xr:uid="{1710472E-D989-425B-8695-B5DDD560835D}"/>
    <cellStyle name="Total 3 4 8" xfId="15785" xr:uid="{9B7C421E-B876-4BE4-8F00-59BDFB4660DA}"/>
    <cellStyle name="Total 3 4 9" xfId="11067" xr:uid="{A39F7E1C-6D97-477D-BC2B-D22775FEAC30}"/>
    <cellStyle name="Total 3 5" xfId="11295" xr:uid="{CB02B93B-FC8B-45F4-A4AA-453E5BE15730}"/>
    <cellStyle name="Total 3 5 10" xfId="10779" xr:uid="{13450D8B-2379-490F-B31D-761E07F92C1F}"/>
    <cellStyle name="Total 3 5 11" xfId="22891" xr:uid="{1B07A7B3-9FDC-4E90-A612-911683B03A8A}"/>
    <cellStyle name="Total 3 5 12" xfId="26379" xr:uid="{80760C64-ED84-4F76-A59E-4BF7ECAC26EA}"/>
    <cellStyle name="Total 3 5 2" xfId="14367" xr:uid="{7DF451D3-1292-40D2-853C-AE69EC126422}"/>
    <cellStyle name="Total 3 5 3" xfId="10465" xr:uid="{4C18F734-037B-4E78-93DA-5E6ABD1DC59E}"/>
    <cellStyle name="Total 3 5 4" xfId="9916" xr:uid="{A15EDA87-A3E2-48BA-84C5-AC667260CF1D}"/>
    <cellStyle name="Total 3 5 5" xfId="10709" xr:uid="{FFDA0198-CADF-48DF-AE59-1F82B978B74E}"/>
    <cellStyle name="Total 3 5 6" xfId="10598" xr:uid="{C67DE7CA-9165-4B8E-AB06-D4A09C4478A7}"/>
    <cellStyle name="Total 3 5 7" xfId="10244" xr:uid="{0674ADBD-86D1-47AD-AFDF-548D697F347F}"/>
    <cellStyle name="Total 3 5 8" xfId="15787" xr:uid="{21756085-FD90-432F-8EBA-E7A9DBDF0102}"/>
    <cellStyle name="Total 3 5 9" xfId="11082" xr:uid="{930BA464-6391-4E3C-A992-901D789B1D1B}"/>
    <cellStyle name="Total 3 6" xfId="11298" xr:uid="{6A9BF3AB-6149-414E-AD91-B771990B3358}"/>
    <cellStyle name="Total 3 6 10" xfId="11148" xr:uid="{12FD214E-CA85-4B94-B949-F1C5959823D1}"/>
    <cellStyle name="Total 3 6 11" xfId="22894" xr:uid="{4401E688-EC14-4A80-8E32-6EEFB7F89B5E}"/>
    <cellStyle name="Total 3 6 12" xfId="26388" xr:uid="{0D0AAE52-6F4D-44D7-A83D-23CAF8B93A33}"/>
    <cellStyle name="Total 3 6 2" xfId="14370" xr:uid="{B50D9DAE-540F-486B-BFFB-3AD50E84AD99}"/>
    <cellStyle name="Total 3 6 3" xfId="10468" xr:uid="{FCD7AE60-7D6B-4209-A3B4-6BA69DBCC5FD}"/>
    <cellStyle name="Total 3 6 4" xfId="9919" xr:uid="{57B6A8F1-90FF-4DDB-88CD-5CF969F524BD}"/>
    <cellStyle name="Total 3 6 5" xfId="10712" xr:uid="{CFD33B4A-A184-44FE-B137-D052969A36A2}"/>
    <cellStyle name="Total 3 6 6" xfId="10602" xr:uid="{2C7D8615-3301-4AFC-A5B4-9C9D0F9FD913}"/>
    <cellStyle name="Total 3 6 7" xfId="10247" xr:uid="{A67A5D97-89E7-4EBC-B14D-55BFEC399F1B}"/>
    <cellStyle name="Total 3 6 8" xfId="15801" xr:uid="{9D752A34-BA54-4BA7-81EB-91282EA2212E}"/>
    <cellStyle name="Total 3 6 9" xfId="11089" xr:uid="{B2F0BBF1-5D77-4376-8236-33E5232C29F3}"/>
    <cellStyle name="Total 3 7" xfId="12079" xr:uid="{80308089-A995-4EDA-8BB6-B1E3E3AF0DCF}"/>
    <cellStyle name="Total 3 7 10" xfId="35995" xr:uid="{379B453D-E67C-44DA-8554-0ADA1A1D3C94}"/>
    <cellStyle name="Total 3 7 11" xfId="38446" xr:uid="{503EF871-48CE-468B-B40F-1F5D4DA7E913}"/>
    <cellStyle name="Total 3 7 12" xfId="41042" xr:uid="{0374EA1D-26DE-4B6A-84BE-77F2D7AD8166}"/>
    <cellStyle name="Total 3 7 2" xfId="15126" xr:uid="{EF9B38EF-BD89-4DDE-BD61-5A2CE91E102C}"/>
    <cellStyle name="Total 3 7 3" xfId="17902" xr:uid="{22AFB868-56B8-4D84-85E3-CFF6B2E94B35}"/>
    <cellStyle name="Total 3 7 4" xfId="20528" xr:uid="{0DA93029-77D9-4940-B0D7-DFA99283BBF4}"/>
    <cellStyle name="Total 3 7 5" xfId="23386" xr:uid="{7C99901C-F151-4677-9C8A-72AD121D18E6}"/>
    <cellStyle name="Total 3 7 6" xfId="25930" xr:uid="{1955E7C4-CA2F-4F5D-997D-FFFCED96C244}"/>
    <cellStyle name="Total 3 7 7" xfId="28538" xr:uid="{4EB6060D-9576-4860-A988-55A63FFD6F7A}"/>
    <cellStyle name="Total 3 7 8" xfId="31205" xr:uid="{BEB3F7EB-EB41-43A3-8720-10113F3C3685}"/>
    <cellStyle name="Total 3 7 9" xfId="33604" xr:uid="{50435718-91EF-43B5-87F5-0388436472A7}"/>
    <cellStyle name="Total 3 8" xfId="12036" xr:uid="{232C5C56-CAE7-46A9-B6BA-F42DCE8D0576}"/>
    <cellStyle name="Total 3 8 10" xfId="35962" xr:uid="{DD74E1D0-5F22-4CF3-8B61-706BD969488F}"/>
    <cellStyle name="Total 3 8 11" xfId="38407" xr:uid="{3B614E65-5481-480E-83EE-257ED3388E28}"/>
    <cellStyle name="Total 3 8 12" xfId="41003" xr:uid="{8C833497-2E8D-44DC-AB16-0B838A4CF31E}"/>
    <cellStyle name="Total 3 8 2" xfId="15087" xr:uid="{DB08A237-7217-47BA-B5CB-8ABB6F4AE253}"/>
    <cellStyle name="Total 3 8 3" xfId="17859" xr:uid="{53B5AA41-CD69-41EB-A2F4-0FFC2928B7B4}"/>
    <cellStyle name="Total 3 8 4" xfId="20485" xr:uid="{343939BA-E54C-4612-BAB6-C85676298DB9}"/>
    <cellStyle name="Total 3 8 5" xfId="23345" xr:uid="{791F75C6-57B9-4770-A5B1-74DA6659D04E}"/>
    <cellStyle name="Total 3 8 6" xfId="25896" xr:uid="{27D9DE9F-B352-4A74-AAAA-21B369665428}"/>
    <cellStyle name="Total 3 8 7" xfId="28499" xr:uid="{59135EBE-9E9A-4DE8-A0A3-FB1F68C2D827}"/>
    <cellStyle name="Total 3 8 8" xfId="31172" xr:uid="{E5C1AF95-5EDF-43D5-8016-9D0A4CC36D18}"/>
    <cellStyle name="Total 3 8 9" xfId="33571" xr:uid="{E3B51C52-6F06-41B4-91B7-9CE84EAB3D09}"/>
    <cellStyle name="Total 3 9" xfId="12076" xr:uid="{ADF40090-4A23-4A27-9E44-1A0122F8ED14}"/>
    <cellStyle name="Total 3 9 10" xfId="35992" xr:uid="{94BAAD0A-E2D4-4D2B-B108-65A6A9F0D8F7}"/>
    <cellStyle name="Total 3 9 11" xfId="38443" xr:uid="{4468DEC5-7A42-4449-9C38-0576288838EC}"/>
    <cellStyle name="Total 3 9 12" xfId="41039" xr:uid="{B07AC4DA-5AA0-4FC1-92A2-70C68780D61D}"/>
    <cellStyle name="Total 3 9 2" xfId="15123" xr:uid="{0CAF2CCD-B97D-4766-BC5C-2424469AA4BB}"/>
    <cellStyle name="Total 3 9 3" xfId="17899" xr:uid="{99495189-2808-4B4E-9D1C-1ECD31B7D710}"/>
    <cellStyle name="Total 3 9 4" xfId="20525" xr:uid="{C2A4A3C9-C525-4470-A10E-453F3E07AF41}"/>
    <cellStyle name="Total 3 9 5" xfId="23383" xr:uid="{424A8271-A5A6-4FDF-8EFB-240F84F4A4D7}"/>
    <cellStyle name="Total 3 9 6" xfId="25927" xr:uid="{0411B5D6-30B1-4AA4-9DDB-4D201B99FBB4}"/>
    <cellStyle name="Total 3 9 7" xfId="28535" xr:uid="{07011EC2-8EC4-45F9-8122-6551E77682E1}"/>
    <cellStyle name="Total 3 9 8" xfId="31202" xr:uid="{07E47983-A506-4142-A1CE-DA8BA0982724}"/>
    <cellStyle name="Total 3 9 9" xfId="33601" xr:uid="{63D2ABEE-22B1-4745-ABFE-8C5C10E2CF1A}"/>
    <cellStyle name="Total Bold" xfId="5078" xr:uid="{00000000-0005-0000-0000-000009260000}"/>
    <cellStyle name="Total Bold 10" xfId="12037" xr:uid="{3EAE6195-FE3F-4716-ADA1-2F7E57A56342}"/>
    <cellStyle name="Total Bold 10 10" xfId="35963" xr:uid="{D2712BBB-8D94-48E5-9FB6-7FC63AE89D4D}"/>
    <cellStyle name="Total Bold 10 11" xfId="38408" xr:uid="{C9496815-5B98-40E0-BF10-DC27586B17C7}"/>
    <cellStyle name="Total Bold 10 12" xfId="41004" xr:uid="{8D7F431C-D68B-4563-A653-BB44D347695A}"/>
    <cellStyle name="Total Bold 10 2" xfId="15088" xr:uid="{009121FB-8823-412F-A6E9-C40108C296DE}"/>
    <cellStyle name="Total Bold 10 3" xfId="17860" xr:uid="{4975CB48-8B99-46FC-9EFA-C5DD51977F7A}"/>
    <cellStyle name="Total Bold 10 4" xfId="20486" xr:uid="{CEEB5CAE-33BA-4C1C-BB87-21EA67358782}"/>
    <cellStyle name="Total Bold 10 5" xfId="23346" xr:uid="{E0382547-6F9F-4691-BF81-A1FF204ADFF5}"/>
    <cellStyle name="Total Bold 10 6" xfId="25897" xr:uid="{EC106428-0078-4AF6-A049-A82AC15A0B44}"/>
    <cellStyle name="Total Bold 10 7" xfId="28500" xr:uid="{3270DE93-0130-44E0-ADF8-AB7661FF773D}"/>
    <cellStyle name="Total Bold 10 8" xfId="31173" xr:uid="{99CF9257-9546-49F5-A63F-A868AF32BF70}"/>
    <cellStyle name="Total Bold 10 9" xfId="33572" xr:uid="{D939EAC2-AB05-4B3F-8A83-C12623C12257}"/>
    <cellStyle name="Total Bold 11" xfId="12040" xr:uid="{52B43992-6C32-42BD-A189-B8D92238BA41}"/>
    <cellStyle name="Total Bold 11 10" xfId="35966" xr:uid="{67CADF52-5B23-488B-90AF-BD474B04225C}"/>
    <cellStyle name="Total Bold 11 11" xfId="38411" xr:uid="{5D0BF7AB-AC00-493B-B1E4-5FA08E113D6B}"/>
    <cellStyle name="Total Bold 11 12" xfId="41007" xr:uid="{1D55F220-68A0-4951-96D3-2468989E8044}"/>
    <cellStyle name="Total Bold 11 2" xfId="15091" xr:uid="{B06D3F4A-CB7F-428A-B5BD-0B6722660D6C}"/>
    <cellStyle name="Total Bold 11 3" xfId="17863" xr:uid="{DBEC100C-C774-41A6-B255-59579CF7BBDB}"/>
    <cellStyle name="Total Bold 11 4" xfId="20489" xr:uid="{6E253C74-EFF3-4DC4-B232-CBE7A6205A55}"/>
    <cellStyle name="Total Bold 11 5" xfId="23349" xr:uid="{97E8A3FC-CAED-4DCF-9421-646F3136DA6C}"/>
    <cellStyle name="Total Bold 11 6" xfId="25900" xr:uid="{62A99725-604E-4996-B94A-7FFDA9B5E784}"/>
    <cellStyle name="Total Bold 11 7" xfId="28503" xr:uid="{9A01470C-4DFF-4F12-A3EF-2D91FB206FA2}"/>
    <cellStyle name="Total Bold 11 8" xfId="31176" xr:uid="{8F52E58F-F14D-4E96-A4C6-ED674F67B890}"/>
    <cellStyle name="Total Bold 11 9" xfId="33575" xr:uid="{58E12C6D-A579-4A14-846E-113E9EC5DEAE}"/>
    <cellStyle name="Total Bold 12" xfId="12044" xr:uid="{0139B7DC-5686-4CB6-B97F-8DE56FFC3F57}"/>
    <cellStyle name="Total Bold 12 10" xfId="35969" xr:uid="{FC54D38E-5314-4AE9-B694-A5B9AE5EEF44}"/>
    <cellStyle name="Total Bold 12 11" xfId="38414" xr:uid="{A7941D2F-47C4-4A79-A981-22A24C614D07}"/>
    <cellStyle name="Total Bold 12 12" xfId="41010" xr:uid="{DDB295B3-57E0-488D-A872-28C17A4FDF0B}"/>
    <cellStyle name="Total Bold 12 2" xfId="15094" xr:uid="{B083F4F1-E3AA-4EDA-9CD7-673C2CB5DDA8}"/>
    <cellStyle name="Total Bold 12 3" xfId="17867" xr:uid="{A100DB65-D7F6-4AB4-AB51-24C678752B42}"/>
    <cellStyle name="Total Bold 12 4" xfId="20493" xr:uid="{4993DE52-A2DB-41C7-BEC6-563224AB1626}"/>
    <cellStyle name="Total Bold 12 5" xfId="23353" xr:uid="{17D318D0-7496-4EB4-8A34-330B19DF2954}"/>
    <cellStyle name="Total Bold 12 6" xfId="25903" xr:uid="{5537B347-2CD1-4694-8872-E7EC503E4130}"/>
    <cellStyle name="Total Bold 12 7" xfId="28506" xr:uid="{B01C0E60-57B3-4EDA-B6B6-CBDB905D2F4B}"/>
    <cellStyle name="Total Bold 12 8" xfId="31179" xr:uid="{3DE8E367-65AE-42F7-8467-1512CB78EB86}"/>
    <cellStyle name="Total Bold 12 9" xfId="33578" xr:uid="{940D0C6F-CDCB-4E3D-9EC9-1970D68CF1CF}"/>
    <cellStyle name="Total Bold 13" xfId="12082" xr:uid="{E4A993B2-25D3-4F8A-9320-629DBEE4EE10}"/>
    <cellStyle name="Total Bold 13 10" xfId="35998" xr:uid="{D871DC77-024B-4E55-B637-48815D40BE71}"/>
    <cellStyle name="Total Bold 13 11" xfId="38449" xr:uid="{B56299EB-9BC6-490D-A877-B268C1CB5838}"/>
    <cellStyle name="Total Bold 13 12" xfId="41045" xr:uid="{3C2025F0-F303-4E41-8E61-3D20CC87C77B}"/>
    <cellStyle name="Total Bold 13 2" xfId="15129" xr:uid="{AC40DAB5-5F55-4106-9FC7-752BE2FD6A1E}"/>
    <cellStyle name="Total Bold 13 3" xfId="17905" xr:uid="{3A546BFE-C505-4427-A31C-B04D3B512586}"/>
    <cellStyle name="Total Bold 13 4" xfId="20531" xr:uid="{C278F9E8-6A4C-4E9E-9689-851864A0D210}"/>
    <cellStyle name="Total Bold 13 5" xfId="23389" xr:uid="{4BDF3430-3AF4-4BDC-9DA9-F418805327C5}"/>
    <cellStyle name="Total Bold 13 6" xfId="25933" xr:uid="{37B1DC8F-5FA7-43A7-A3AA-5631A4154BD4}"/>
    <cellStyle name="Total Bold 13 7" xfId="28541" xr:uid="{C68F379E-9D92-4962-A565-304FC3DA8702}"/>
    <cellStyle name="Total Bold 13 8" xfId="31208" xr:uid="{83537683-B575-4D64-AB01-EAA464F87C82}"/>
    <cellStyle name="Total Bold 13 9" xfId="33607" xr:uid="{D60DD69D-C78D-44E1-B278-C9BB0D940026}"/>
    <cellStyle name="Total Bold 14" xfId="12047" xr:uid="{0BC1C9B4-ECFF-45A6-BB42-F5E5E2412866}"/>
    <cellStyle name="Total Bold 14 10" xfId="35972" xr:uid="{ACEE87E8-B08A-4600-8326-95B8AE165197}"/>
    <cellStyle name="Total Bold 14 11" xfId="38417" xr:uid="{7A91C57A-E6B8-4077-B623-160027650372}"/>
    <cellStyle name="Total Bold 14 12" xfId="41013" xr:uid="{21DEC041-2544-4229-AD88-9830613A6D12}"/>
    <cellStyle name="Total Bold 14 2" xfId="15097" xr:uid="{74AE4ADF-BE85-4BD9-8F06-F2B32F76E2F8}"/>
    <cellStyle name="Total Bold 14 3" xfId="17870" xr:uid="{B191A5D6-93C6-43F7-9BA4-F0D4843D7655}"/>
    <cellStyle name="Total Bold 14 4" xfId="20496" xr:uid="{26768F12-F407-4F3E-81D7-28DD5EF5FCF2}"/>
    <cellStyle name="Total Bold 14 5" xfId="23356" xr:uid="{97666AD1-C35B-4483-A9A0-1B13C5C78C18}"/>
    <cellStyle name="Total Bold 14 6" xfId="25906" xr:uid="{F71BFD60-0207-4B48-B799-2114347B331F}"/>
    <cellStyle name="Total Bold 14 7" xfId="28509" xr:uid="{61E0FF1D-6E1A-453B-8E38-1F7B643F961A}"/>
    <cellStyle name="Total Bold 14 8" xfId="31182" xr:uid="{73C08BE0-1C55-4AF1-BFE7-9C673DFF283E}"/>
    <cellStyle name="Total Bold 14 9" xfId="33581" xr:uid="{1046227E-E6DE-4BF4-954B-15E1C55EB083}"/>
    <cellStyle name="Total Bold 15" xfId="12085" xr:uid="{C6FCD1B7-0107-4F0C-B491-0B7D528EE4B8}"/>
    <cellStyle name="Total Bold 15 10" xfId="36001" xr:uid="{22F1083F-E76F-49D0-AFF7-02EF58C4D5EE}"/>
    <cellStyle name="Total Bold 15 11" xfId="38452" xr:uid="{F5FBCDA4-F455-4AF6-B3B5-BB993C55D31A}"/>
    <cellStyle name="Total Bold 15 12" xfId="41048" xr:uid="{62F74E74-DAC3-4BBC-B5BA-DE3F59009934}"/>
    <cellStyle name="Total Bold 15 2" xfId="15132" xr:uid="{CBB28489-AA28-46DD-B69D-2DE4B63DDCA4}"/>
    <cellStyle name="Total Bold 15 3" xfId="17908" xr:uid="{7535D6BE-34FC-4DA0-BEE3-254C6704464D}"/>
    <cellStyle name="Total Bold 15 4" xfId="20534" xr:uid="{FD3B1BC1-435A-40C8-8237-FE72BF230F79}"/>
    <cellStyle name="Total Bold 15 5" xfId="23392" xr:uid="{EEC4CB1E-BAF5-426E-9762-D8E6973F242E}"/>
    <cellStyle name="Total Bold 15 6" xfId="25936" xr:uid="{267D6210-87D6-4D4B-AB54-9CBC6FEBE185}"/>
    <cellStyle name="Total Bold 15 7" xfId="28544" xr:uid="{DB378412-BCDD-4319-9521-A48E1DBB0F9C}"/>
    <cellStyle name="Total Bold 15 8" xfId="31211" xr:uid="{C14C3F57-C283-4F06-969A-EA34DDCF3A68}"/>
    <cellStyle name="Total Bold 15 9" xfId="33610" xr:uid="{98198D7D-BCEA-482D-ABE3-0748264F15EB}"/>
    <cellStyle name="Total Bold 16" xfId="12050" xr:uid="{DC962D0F-4D70-46C4-9752-DA974C025E3E}"/>
    <cellStyle name="Total Bold 16 10" xfId="35975" xr:uid="{9231CD23-E2A8-47D4-9D4A-C4ADFBD35AAC}"/>
    <cellStyle name="Total Bold 16 11" xfId="38420" xr:uid="{59E55FD8-C92A-4BD5-A8BB-50B7ADA8FD40}"/>
    <cellStyle name="Total Bold 16 12" xfId="41016" xr:uid="{11E75B3F-F2DA-4E44-9236-38A9EE196AC2}"/>
    <cellStyle name="Total Bold 16 2" xfId="15100" xr:uid="{F108ED30-EA44-48C8-A471-8A673649C116}"/>
    <cellStyle name="Total Bold 16 3" xfId="17873" xr:uid="{7039AA7F-18F6-4BCF-81EC-D23CF6A66400}"/>
    <cellStyle name="Total Bold 16 4" xfId="20499" xr:uid="{1EB73E33-4BA1-47B9-9BED-FFFF3353D213}"/>
    <cellStyle name="Total Bold 16 5" xfId="23359" xr:uid="{26ABB03C-FDD0-46D7-AB80-3F0B352C167D}"/>
    <cellStyle name="Total Bold 16 6" xfId="25909" xr:uid="{9298972C-881E-4384-9377-FBDA1711B1AF}"/>
    <cellStyle name="Total Bold 16 7" xfId="28512" xr:uid="{AB7A7705-E728-4912-9E9D-495FF813645E}"/>
    <cellStyle name="Total Bold 16 8" xfId="31185" xr:uid="{064E57C7-F4AF-4186-B06F-1D3263722A37}"/>
    <cellStyle name="Total Bold 16 9" xfId="33584" xr:uid="{4D08E814-CC06-48C1-B53E-1482BBB080E1}"/>
    <cellStyle name="Total Bold 17" xfId="12089" xr:uid="{F096B131-CAE4-43B6-8098-9ED7719993D3}"/>
    <cellStyle name="Total Bold 17 10" xfId="36005" xr:uid="{AC086607-947F-4AE2-9E35-4D015C641A7C}"/>
    <cellStyle name="Total Bold 17 11" xfId="38456" xr:uid="{7AF05658-61DC-42CA-BEB2-A3455F293270}"/>
    <cellStyle name="Total Bold 17 12" xfId="41052" xr:uid="{CB14D187-BE3E-4321-A83F-D2F166118E08}"/>
    <cellStyle name="Total Bold 17 2" xfId="15136" xr:uid="{BC8A17B4-1721-49D4-82D7-2E5EB94D5A6D}"/>
    <cellStyle name="Total Bold 17 3" xfId="17912" xr:uid="{6DC76676-328A-4415-BED1-590CACD34168}"/>
    <cellStyle name="Total Bold 17 4" xfId="20538" xr:uid="{50C46EEE-7FCA-4F10-999A-A8C2FCFA3A1E}"/>
    <cellStyle name="Total Bold 17 5" xfId="23396" xr:uid="{BC442B2A-3654-4E05-BEA1-5ABE32C4F8C0}"/>
    <cellStyle name="Total Bold 17 6" xfId="25940" xr:uid="{75045BE4-1443-4FD2-8D5C-E898178E2AF7}"/>
    <cellStyle name="Total Bold 17 7" xfId="28548" xr:uid="{E9F4348F-C185-40DF-8BEF-9303420C1608}"/>
    <cellStyle name="Total Bold 17 8" xfId="31215" xr:uid="{436E24E7-14DC-4BE7-AC86-57B9DDE46986}"/>
    <cellStyle name="Total Bold 17 9" xfId="33614" xr:uid="{BC8D2CB8-409A-4C80-8492-4AAA57EB2151}"/>
    <cellStyle name="Total Bold 18" xfId="12092" xr:uid="{6F2DACFE-9FEC-4870-98AB-93A5663E46E5}"/>
    <cellStyle name="Total Bold 18 10" xfId="36008" xr:uid="{93DCA518-485F-40E6-821D-1FC1C14FA35D}"/>
    <cellStyle name="Total Bold 18 11" xfId="38459" xr:uid="{B5C7E02B-56A1-44BC-A002-B84D4F55DAC3}"/>
    <cellStyle name="Total Bold 18 12" xfId="41055" xr:uid="{40094E26-663E-4353-8F48-2BD9B69313CF}"/>
    <cellStyle name="Total Bold 18 2" xfId="15139" xr:uid="{3F809CBA-4C73-416E-A569-24B43DE4E1E6}"/>
    <cellStyle name="Total Bold 18 3" xfId="17915" xr:uid="{E4E13A3B-4E15-4D9A-9CEA-4DC3C2A939F7}"/>
    <cellStyle name="Total Bold 18 4" xfId="20541" xr:uid="{DAB17CD8-53AC-44B7-A07A-5D6505812C7D}"/>
    <cellStyle name="Total Bold 18 5" xfId="23399" xr:uid="{02FF3E22-7CA6-4E51-B034-AE41CA2F17C8}"/>
    <cellStyle name="Total Bold 18 6" xfId="25943" xr:uid="{66C83FE1-7412-4917-A608-9B774BF3085C}"/>
    <cellStyle name="Total Bold 18 7" xfId="28551" xr:uid="{C262ADBF-51E6-46F6-8C02-F63288C3C4CE}"/>
    <cellStyle name="Total Bold 18 8" xfId="31218" xr:uid="{0754361E-AFDD-4B9C-A04C-4BA5D84233A4}"/>
    <cellStyle name="Total Bold 18 9" xfId="33617" xr:uid="{933FCF49-6C3E-42A2-8FE8-087BDA220753}"/>
    <cellStyle name="Total Bold 19" xfId="12095" xr:uid="{31C93A87-FF95-4D6B-BAE3-A796A6B5EB99}"/>
    <cellStyle name="Total Bold 19 10" xfId="36011" xr:uid="{01E59E8D-14E5-42EB-83A9-20CDA1A1B235}"/>
    <cellStyle name="Total Bold 19 11" xfId="38462" xr:uid="{CA51A2ED-25AB-492E-8C74-0CEA626F8BF4}"/>
    <cellStyle name="Total Bold 19 12" xfId="41058" xr:uid="{6F2F6BA3-BFFD-4D26-B59E-07040CE81E56}"/>
    <cellStyle name="Total Bold 19 2" xfId="15142" xr:uid="{03598376-06AB-415B-9787-C2812E82086B}"/>
    <cellStyle name="Total Bold 19 3" xfId="17918" xr:uid="{7E4A5E58-662E-46BE-93C0-CF9061AD0FE4}"/>
    <cellStyle name="Total Bold 19 4" xfId="20544" xr:uid="{1DACA335-1DEF-4E66-B306-7264A70A9DD3}"/>
    <cellStyle name="Total Bold 19 5" xfId="23402" xr:uid="{52EC5E10-77DB-431B-AA0B-6F93590A42D0}"/>
    <cellStyle name="Total Bold 19 6" xfId="25946" xr:uid="{FAD35186-2610-4260-8AA2-36F21F9E75D0}"/>
    <cellStyle name="Total Bold 19 7" xfId="28554" xr:uid="{52D0651F-427D-4DAD-81E5-F1865B522728}"/>
    <cellStyle name="Total Bold 19 8" xfId="31221" xr:uid="{CD2F6DD8-7B3F-4D5F-9536-7649F7F719E9}"/>
    <cellStyle name="Total Bold 19 9" xfId="33620" xr:uid="{B704EA40-7577-422A-AAA8-3C4363EFEF96}"/>
    <cellStyle name="Total Bold 2" xfId="11310" xr:uid="{173C19BF-95F7-4043-9E91-F07B0015AAAD}"/>
    <cellStyle name="Total Bold 2 10" xfId="11177" xr:uid="{1B1B5424-92C7-4A17-9055-A89F5BF20911}"/>
    <cellStyle name="Total Bold 2 11" xfId="22935" xr:uid="{0CAAB58D-BCA2-4D2B-8343-0D4088D9BD11}"/>
    <cellStyle name="Total Bold 2 12" xfId="26434" xr:uid="{8F6F74B6-7410-4B12-B853-B195E96F80B9}"/>
    <cellStyle name="Total Bold 2 2" xfId="14382" xr:uid="{1CBDEB28-2678-4802-B2EB-5A9A8EB4DAA3}"/>
    <cellStyle name="Total Bold 2 3" xfId="10480" xr:uid="{C416B96D-2739-47A4-A9B6-E1C47852AFE4}"/>
    <cellStyle name="Total Bold 2 4" xfId="9929" xr:uid="{026D244D-321D-4B28-BFE2-5A8F21F1B050}"/>
    <cellStyle name="Total Bold 2 5" xfId="10721" xr:uid="{22DE22CD-1005-41E6-956F-B2451764EDF3}"/>
    <cellStyle name="Total Bold 2 6" xfId="10786" xr:uid="{5725A924-65C8-4FA5-812B-1BECCAD106F3}"/>
    <cellStyle name="Total Bold 2 7" xfId="10256" xr:uid="{0734C4CF-F87B-4E69-8061-37CE004B2A45}"/>
    <cellStyle name="Total Bold 2 8" xfId="15835" xr:uid="{E00BC8A9-DF9C-4BB0-BFDC-1974443D71ED}"/>
    <cellStyle name="Total Bold 2 9" xfId="17473" xr:uid="{61C9B89F-F0A5-4C09-B29F-5CCA5E182974}"/>
    <cellStyle name="Total Bold 20" xfId="12054" xr:uid="{C7D4C694-F940-4F6F-B09D-14F5E1728C1C}"/>
    <cellStyle name="Total Bold 20 10" xfId="35978" xr:uid="{6CE836E6-7AEC-488E-BFD0-6CF9A6F145E7}"/>
    <cellStyle name="Total Bold 20 11" xfId="38423" xr:uid="{F304E8B4-A5FA-4742-807E-97D4A4F9BD3A}"/>
    <cellStyle name="Total Bold 20 12" xfId="41019" xr:uid="{AAD9C74F-D21A-462C-9E08-9F905B22F968}"/>
    <cellStyle name="Total Bold 20 2" xfId="15103" xr:uid="{54990A88-E5D4-4E78-9643-305AD40B231A}"/>
    <cellStyle name="Total Bold 20 3" xfId="17877" xr:uid="{C5C79176-E173-4C86-99E9-1B129D009E49}"/>
    <cellStyle name="Total Bold 20 4" xfId="20503" xr:uid="{32CE0B40-5D5E-4EB8-9F68-DC8EDAE55FB1}"/>
    <cellStyle name="Total Bold 20 5" xfId="23363" xr:uid="{04E3B22B-D10E-4DD5-8E60-461363E6AA73}"/>
    <cellStyle name="Total Bold 20 6" xfId="25912" xr:uid="{6205F70F-EFBF-4886-B787-37FC5325BB40}"/>
    <cellStyle name="Total Bold 20 7" xfId="28515" xr:uid="{E7D37E2D-D679-452F-9384-EEF227BBA490}"/>
    <cellStyle name="Total Bold 20 8" xfId="31188" xr:uid="{B0007831-66BE-4FE4-B61D-10AE3479FD56}"/>
    <cellStyle name="Total Bold 20 9" xfId="33587" xr:uid="{E69A6801-3E8A-4D72-B055-EFCEF4559D0F}"/>
    <cellStyle name="Total Bold 21" xfId="12099" xr:uid="{5A01A809-47BC-4DA9-AD69-D1220090ACF9}"/>
    <cellStyle name="Total Bold 21 10" xfId="36015" xr:uid="{7AF6778F-E3B6-41D1-B3FD-979F60CDB616}"/>
    <cellStyle name="Total Bold 21 11" xfId="38466" xr:uid="{C8BC5B45-A578-41A0-860F-F15FC31B160A}"/>
    <cellStyle name="Total Bold 21 12" xfId="41062" xr:uid="{F6199CA5-484D-4C19-9ADB-31BB2A9CACE7}"/>
    <cellStyle name="Total Bold 21 2" xfId="15146" xr:uid="{928A1723-76D3-4D23-B12B-8905EBA0C5A9}"/>
    <cellStyle name="Total Bold 21 3" xfId="17922" xr:uid="{A6B9D54D-82F5-41C6-B8D6-2809EA715145}"/>
    <cellStyle name="Total Bold 21 4" xfId="20548" xr:uid="{CC7B2F03-44C1-46BF-9D08-E83E9304BD91}"/>
    <cellStyle name="Total Bold 21 5" xfId="23406" xr:uid="{6BCB14DD-4B5E-4652-B945-1093BE880A91}"/>
    <cellStyle name="Total Bold 21 6" xfId="25950" xr:uid="{C24E565B-3BBB-4BEB-A51A-6CFAE97FFE30}"/>
    <cellStyle name="Total Bold 21 7" xfId="28558" xr:uid="{E1153745-A958-4A96-89A9-632598902259}"/>
    <cellStyle name="Total Bold 21 8" xfId="31225" xr:uid="{79629023-91FF-4565-976A-3C8A21387267}"/>
    <cellStyle name="Total Bold 21 9" xfId="33624" xr:uid="{C465A94C-8E45-4272-8E37-F9BC489DABAF}"/>
    <cellStyle name="Total Bold 22" xfId="12102" xr:uid="{2C4E0D1E-7177-4940-BC4C-C415E4B51C5A}"/>
    <cellStyle name="Total Bold 22 10" xfId="36018" xr:uid="{E1A5FC95-E109-439F-BE38-97EE22E79BCC}"/>
    <cellStyle name="Total Bold 22 11" xfId="38469" xr:uid="{C4B6837F-7CDD-451E-B7DF-F3D5846B8F84}"/>
    <cellStyle name="Total Bold 22 12" xfId="41065" xr:uid="{CC825C88-4E15-43DB-9978-6FE26FA480DD}"/>
    <cellStyle name="Total Bold 22 2" xfId="15149" xr:uid="{C713D34F-9E19-450C-AE91-8ECAF4FCD5E7}"/>
    <cellStyle name="Total Bold 22 3" xfId="17925" xr:uid="{A2815CEC-150E-4F81-B1F9-F2FCC6CCBD4E}"/>
    <cellStyle name="Total Bold 22 4" xfId="20551" xr:uid="{517FC062-6BBF-4A41-8C71-5C84E20C1FE5}"/>
    <cellStyle name="Total Bold 22 5" xfId="23409" xr:uid="{D593FEBD-24AD-481B-8C27-635D369171B7}"/>
    <cellStyle name="Total Bold 22 6" xfId="25953" xr:uid="{7252873F-B892-4B63-81BA-B3FCC5FC4C1D}"/>
    <cellStyle name="Total Bold 22 7" xfId="28561" xr:uid="{BF2FECDE-3F51-4907-91C9-EDC3C3115C9E}"/>
    <cellStyle name="Total Bold 22 8" xfId="31228" xr:uid="{CDCA7AC4-6C9A-47B5-8DC1-DB89AF64C505}"/>
    <cellStyle name="Total Bold 22 9" xfId="33627" xr:uid="{3D9C9806-BA77-45AE-81D3-04FF8100068A}"/>
    <cellStyle name="Total Bold 23" xfId="12109" xr:uid="{B2FC5652-B899-49CB-9EF5-9093EA404859}"/>
    <cellStyle name="Total Bold 23 10" xfId="36023" xr:uid="{3801390F-C15D-41CA-BBC5-72A1AF1508B2}"/>
    <cellStyle name="Total Bold 23 11" xfId="38476" xr:uid="{B0EE2789-524B-4A6E-9533-E36C93188CE9}"/>
    <cellStyle name="Total Bold 23 12" xfId="41072" xr:uid="{54BF1383-C6B5-4001-8340-FA6729814298}"/>
    <cellStyle name="Total Bold 23 2" xfId="15156" xr:uid="{A0763611-F0EC-4758-9676-211CDE129D09}"/>
    <cellStyle name="Total Bold 23 3" xfId="17932" xr:uid="{8AE4B5CB-0436-4E40-8285-7203088DBBBA}"/>
    <cellStyle name="Total Bold 23 4" xfId="20558" xr:uid="{3B234F37-BCF4-4BC2-B156-E41CB61213ED}"/>
    <cellStyle name="Total Bold 23 5" xfId="23415" xr:uid="{6F27BF75-310F-46EA-B710-088F63B2481B}"/>
    <cellStyle name="Total Bold 23 6" xfId="25960" xr:uid="{419D5931-0EA6-40AC-8C6D-46AE22B9E387}"/>
    <cellStyle name="Total Bold 23 7" xfId="28568" xr:uid="{3D201DCE-0CA1-4141-B00B-3F195C0F0692}"/>
    <cellStyle name="Total Bold 23 8" xfId="31233" xr:uid="{65B030F2-822E-41A3-A6E8-3113F0312E6E}"/>
    <cellStyle name="Total Bold 23 9" xfId="33632" xr:uid="{6239ED80-7839-4598-9974-D7E9AEBDFA85}"/>
    <cellStyle name="Total Bold 24" xfId="12115" xr:uid="{ABBE6B24-E1DA-4754-895D-0A6DCE93CC17}"/>
    <cellStyle name="Total Bold 24 10" xfId="36027" xr:uid="{3F6A026C-9AF4-4DB3-84F9-21A27E3D3DE7}"/>
    <cellStyle name="Total Bold 24 11" xfId="38482" xr:uid="{2B066601-9EDE-43E1-BC8F-9B1AB1963B39}"/>
    <cellStyle name="Total Bold 24 12" xfId="41078" xr:uid="{EDB0CB76-A75C-496C-8F76-5A7CD2B2CB5A}"/>
    <cellStyle name="Total Bold 24 2" xfId="15162" xr:uid="{0F94589E-067D-46A6-9DE4-2C8C94E60307}"/>
    <cellStyle name="Total Bold 24 3" xfId="17938" xr:uid="{B1D9480C-57B4-4E19-A8DD-619CC90DFB07}"/>
    <cellStyle name="Total Bold 24 4" xfId="20564" xr:uid="{58F1B227-9D3B-47AB-8823-60BDCFA5F020}"/>
    <cellStyle name="Total Bold 24 5" xfId="23420" xr:uid="{34A04FDC-5464-49CC-88AF-1313B49EAF67}"/>
    <cellStyle name="Total Bold 24 6" xfId="25966" xr:uid="{F2FC8580-1535-416B-B5D5-F228B8440FFA}"/>
    <cellStyle name="Total Bold 24 7" xfId="28574" xr:uid="{4FB24CEC-E0B6-4112-9EEC-15E9263A6404}"/>
    <cellStyle name="Total Bold 24 8" xfId="31237" xr:uid="{77F1AC7F-8D61-4E60-B128-3D2E634F3170}"/>
    <cellStyle name="Total Bold 24 9" xfId="33636" xr:uid="{40B79A6A-05BA-4587-806E-517B9AD3E8D2}"/>
    <cellStyle name="Total Bold 25" xfId="12120" xr:uid="{4799E7B6-1CFE-4CF5-8433-4B55B6874959}"/>
    <cellStyle name="Total Bold 25 10" xfId="36031" xr:uid="{86BB2FFA-4BF9-4414-8A66-014A06B37B5B}"/>
    <cellStyle name="Total Bold 25 11" xfId="38487" xr:uid="{BAB50D91-5420-44F9-A289-A31325D2B491}"/>
    <cellStyle name="Total Bold 25 12" xfId="41083" xr:uid="{AAF015A0-C5DF-49B4-80BC-B611027BA627}"/>
    <cellStyle name="Total Bold 25 2" xfId="15167" xr:uid="{654C4CED-CD3E-468E-A829-C3A70ACBC810}"/>
    <cellStyle name="Total Bold 25 3" xfId="17943" xr:uid="{0E116D7A-7B5D-4795-904E-9E80D98E3266}"/>
    <cellStyle name="Total Bold 25 4" xfId="20569" xr:uid="{05BD1FC3-A0E9-4A22-8F6F-E4EA084D7D21}"/>
    <cellStyle name="Total Bold 25 5" xfId="23425" xr:uid="{E6D4803A-3EB6-439B-AE8C-6934F7E8A4CA}"/>
    <cellStyle name="Total Bold 25 6" xfId="25970" xr:uid="{8D60BC0A-F9B1-4B4E-860E-2992F8F6DFE7}"/>
    <cellStyle name="Total Bold 25 7" xfId="28579" xr:uid="{350EA0CE-F11F-4A38-BF5C-3A3605732604}"/>
    <cellStyle name="Total Bold 25 8" xfId="31241" xr:uid="{97EF3E1C-6154-4DAB-ADAD-CB203769FD86}"/>
    <cellStyle name="Total Bold 25 9" xfId="33640" xr:uid="{40ED48AD-AC3F-4F20-AB61-636B8F6C11C6}"/>
    <cellStyle name="Total Bold 26" xfId="12060" xr:uid="{EE0674F0-BD3D-432C-A750-0E590E0E6FE6}"/>
    <cellStyle name="Total Bold 26 10" xfId="35984" xr:uid="{0BE07D7C-5D57-4FD8-956F-758BC592B8B5}"/>
    <cellStyle name="Total Bold 26 11" xfId="38429" xr:uid="{95B91828-F600-4AF0-8892-A177C6F73A40}"/>
    <cellStyle name="Total Bold 26 12" xfId="41025" xr:uid="{6CEE1910-61A8-49DB-815D-3B4F6B33304C}"/>
    <cellStyle name="Total Bold 26 2" xfId="15109" xr:uid="{7117B62C-4F59-42EB-BE35-0AE6B97365AE}"/>
    <cellStyle name="Total Bold 26 3" xfId="17883" xr:uid="{A0828907-9A48-4CE1-82E8-EE0C57C2F8B2}"/>
    <cellStyle name="Total Bold 26 4" xfId="20509" xr:uid="{557EDA46-F067-4BAF-8BB1-6DE570CB269F}"/>
    <cellStyle name="Total Bold 26 5" xfId="23369" xr:uid="{38759B97-1E71-4BCC-8109-FC4992E4F9C6}"/>
    <cellStyle name="Total Bold 26 6" xfId="25918" xr:uid="{1563AFD5-DB2C-415D-B96D-4B424126E25D}"/>
    <cellStyle name="Total Bold 26 7" xfId="28521" xr:uid="{CDAAF9A3-CDC6-4F40-9D69-1F4AD00BA7E2}"/>
    <cellStyle name="Total Bold 26 8" xfId="31194" xr:uid="{049C82F8-E8E6-488E-81DD-AA3ED47FDE4F}"/>
    <cellStyle name="Total Bold 26 9" xfId="33593" xr:uid="{2CE1FB01-33B7-4B73-8273-C13FC1769C99}"/>
    <cellStyle name="Total Bold 27" xfId="12124" xr:uid="{28CBA2D8-BEE2-4B05-860D-5C98025ABA46}"/>
    <cellStyle name="Total Bold 27 10" xfId="36035" xr:uid="{87BB3E9C-BFF0-46BB-A2E1-4CAE9B6F88B4}"/>
    <cellStyle name="Total Bold 27 11" xfId="38491" xr:uid="{9B85F864-02F2-4F58-9DA9-D39D1D950F57}"/>
    <cellStyle name="Total Bold 27 12" xfId="41087" xr:uid="{BEC4354F-7B35-4EF6-B756-8FBA5337285F}"/>
    <cellStyle name="Total Bold 27 2" xfId="15171" xr:uid="{04671CCF-4FB0-4684-98EF-E231A2796DE4}"/>
    <cellStyle name="Total Bold 27 3" xfId="17947" xr:uid="{242DB2A3-8B5D-4EA0-82F2-35471FD191E3}"/>
    <cellStyle name="Total Bold 27 4" xfId="20573" xr:uid="{7A195931-B160-46E1-96B6-040DFDB0FC65}"/>
    <cellStyle name="Total Bold 27 5" xfId="23429" xr:uid="{3814C1C5-34BB-4ECC-86F0-6122FF83E740}"/>
    <cellStyle name="Total Bold 27 6" xfId="25974" xr:uid="{B2B3F057-141B-4D87-BA87-7FBD4D526142}"/>
    <cellStyle name="Total Bold 27 7" xfId="28583" xr:uid="{999565B0-E67A-44A4-AB5D-7C865F455AB2}"/>
    <cellStyle name="Total Bold 27 8" xfId="31245" xr:uid="{8855CFE5-2781-4051-9085-4193CAB8A45F}"/>
    <cellStyle name="Total Bold 27 9" xfId="33644" xr:uid="{D2266D1B-DF50-42EA-9E1F-8F8DE8628262}"/>
    <cellStyle name="Total Bold 3" xfId="11286" xr:uid="{A446CD51-B548-4199-92C5-279EDD761279}"/>
    <cellStyle name="Total Bold 3 10" xfId="10738" xr:uid="{98F86717-F470-4A8A-A138-4487FFC97A19}"/>
    <cellStyle name="Total Bold 3 11" xfId="22869" xr:uid="{9E61325A-6FDD-4D39-B22F-C9717BC69A70}"/>
    <cellStyle name="Total Bold 3 12" xfId="26290" xr:uid="{B8000837-5BA6-43AD-92D2-9AF82D281123}"/>
    <cellStyle name="Total Bold 3 2" xfId="14358" xr:uid="{A4502251-B1A0-4ACE-B6B6-716E6167076D}"/>
    <cellStyle name="Total Bold 3 3" xfId="10456" xr:uid="{903F2745-8D62-4E87-9496-F80DE9053FA6}"/>
    <cellStyle name="Total Bold 3 4" xfId="9908" xr:uid="{8FAC7A96-6C42-4A38-9535-3D433621913A}"/>
    <cellStyle name="Total Bold 3 5" xfId="10701" xr:uid="{86F3B906-0E1D-4F75-A163-ED22E71BA73F}"/>
    <cellStyle name="Total Bold 3 6" xfId="10571" xr:uid="{6A293083-3621-4D5E-A2A7-B4E240AFA452}"/>
    <cellStyle name="Total Bold 3 7" xfId="10237" xr:uid="{E7CEDB6C-1F48-4CC7-A96B-691A2C4240A7}"/>
    <cellStyle name="Total Bold 3 8" xfId="15779" xr:uid="{9A208810-B100-4548-BF8C-CB9189F89CB7}"/>
    <cellStyle name="Total Bold 3 9" xfId="11037" xr:uid="{C4EC6F21-5A78-4AFE-8648-BDD4408D787A}"/>
    <cellStyle name="Total Bold 4" xfId="11291" xr:uid="{B1CDE138-163D-4F12-9D5D-28E6499024A9}"/>
    <cellStyle name="Total Bold 4 10" xfId="10768" xr:uid="{DDF49A49-10E3-4EFD-9271-7390A3FEC5CA}"/>
    <cellStyle name="Total Bold 4 11" xfId="22881" xr:uid="{93B1904D-C0FE-4E06-B3E6-E2C2BF403956}"/>
    <cellStyle name="Total Bold 4 12" xfId="26300" xr:uid="{BC2BFB59-415D-4B53-A426-8128422A4419}"/>
    <cellStyle name="Total Bold 4 2" xfId="14363" xr:uid="{7FF7D8AD-A114-41F9-92D6-B119C7E84278}"/>
    <cellStyle name="Total Bold 4 3" xfId="10461" xr:uid="{8DD3138F-190A-47A7-B044-4C1DEC814F37}"/>
    <cellStyle name="Total Bold 4 4" xfId="9912" xr:uid="{66CA6331-0011-4F96-BCD8-0332D96C489C}"/>
    <cellStyle name="Total Bold 4 5" xfId="10705" xr:uid="{EF8AC3A0-19CF-4DB1-8CB5-CB0080E4323C}"/>
    <cellStyle name="Total Bold 4 6" xfId="10588" xr:uid="{470CF048-290C-4F9E-BD77-0670FFA2F3A1}"/>
    <cellStyle name="Total Bold 4 7" xfId="10240" xr:uid="{53562D04-7CAF-484C-9E6D-50EB4DF47E67}"/>
    <cellStyle name="Total Bold 4 8" xfId="15784" xr:uid="{067E5CED-3DEE-47D9-BDD4-E398FA204785}"/>
    <cellStyle name="Total Bold 4 9" xfId="11058" xr:uid="{9960B8DC-0174-4629-85A6-02FFB858628F}"/>
    <cellStyle name="Total Bold 5" xfId="11294" xr:uid="{19C59522-F411-4F7B-AF1A-80908E72E20C}"/>
    <cellStyle name="Total Bold 5 10" xfId="10772" xr:uid="{ACAD9558-AB11-40FF-8366-D5488B8F41B7}"/>
    <cellStyle name="Total Bold 5 11" xfId="22890" xr:uid="{C3F79225-D9DE-417F-8DAE-0717C93264EE}"/>
    <cellStyle name="Total Bold 5 12" xfId="26329" xr:uid="{162741F2-1B8D-46DF-A29D-E907481E1D4D}"/>
    <cellStyle name="Total Bold 5 2" xfId="14366" xr:uid="{2C40993B-ED18-4325-BFF9-1E3728475417}"/>
    <cellStyle name="Total Bold 5 3" xfId="10464" xr:uid="{D51FFF92-7467-4ADB-B421-840544472557}"/>
    <cellStyle name="Total Bold 5 4" xfId="9915" xr:uid="{75A91CD4-8F0D-4E41-9CBC-1527CDD1CD59}"/>
    <cellStyle name="Total Bold 5 5" xfId="10708" xr:uid="{3F682A3E-514B-46FA-8608-F6C0F6FF35ED}"/>
    <cellStyle name="Total Bold 5 6" xfId="10597" xr:uid="{69D53B89-A80E-44EC-8B5B-1105EA48B11C}"/>
    <cellStyle name="Total Bold 5 7" xfId="10243" xr:uid="{C174EA74-7C55-4296-884B-F955EE4865E7}"/>
    <cellStyle name="Total Bold 5 8" xfId="24550" xr:uid="{45429601-C7BF-42EC-A3A6-E504D73C03BB}"/>
    <cellStyle name="Total Bold 5 9" xfId="11078" xr:uid="{855808B2-D8D5-4214-9B33-4486F00B23F4}"/>
    <cellStyle name="Total Bold 6" xfId="11297" xr:uid="{62EC09EB-4218-4708-A459-744106A77257}"/>
    <cellStyle name="Total Bold 6 10" xfId="11105" xr:uid="{728CA5BA-823C-4FB5-B728-64B2FDA45BFF}"/>
    <cellStyle name="Total Bold 6 11" xfId="22893" xr:uid="{FB437B77-B1CB-4114-9648-D707A8AB6F9C}"/>
    <cellStyle name="Total Bold 6 12" xfId="26384" xr:uid="{D446E390-6078-4B83-AAB5-A83499B00FC4}"/>
    <cellStyle name="Total Bold 6 2" xfId="14369" xr:uid="{D57E9471-E1D7-4E8D-B6E2-41A812482A42}"/>
    <cellStyle name="Total Bold 6 3" xfId="10467" xr:uid="{0F7318A8-8912-4247-BC03-E4F9ADD7CB2F}"/>
    <cellStyle name="Total Bold 6 4" xfId="9918" xr:uid="{594895D8-C646-41F8-A87D-7A72462AAB6D}"/>
    <cellStyle name="Total Bold 6 5" xfId="10711" xr:uid="{0CF5E79F-7B53-4C6F-99F7-8559E32F2D8C}"/>
    <cellStyle name="Total Bold 6 6" xfId="10600" xr:uid="{256B7E59-203D-4D9B-BF89-80908182C2F8}"/>
    <cellStyle name="Total Bold 6 7" xfId="10246" xr:uid="{7C548B51-633D-4E5A-9EBE-DDE3E9B8A1E9}"/>
    <cellStyle name="Total Bold 6 8" xfId="15794" xr:uid="{0E510CD9-2EEA-4AB7-AC4A-2D9F3689316A}"/>
    <cellStyle name="Total Bold 6 9" xfId="11085" xr:uid="{81F3B4CA-A61B-4B67-9C03-9C066E6BD74E}"/>
    <cellStyle name="Total Bold 7" xfId="12078" xr:uid="{3840C30E-1CE4-447E-9FCA-AE282B67D9AA}"/>
    <cellStyle name="Total Bold 7 10" xfId="35994" xr:uid="{A8EB4025-E0EF-4431-81A4-B5CAB577276C}"/>
    <cellStyle name="Total Bold 7 11" xfId="38445" xr:uid="{C8DB2235-2288-4658-91B0-DB3A37465F94}"/>
    <cellStyle name="Total Bold 7 12" xfId="41041" xr:uid="{C37FC401-AF3B-42AA-83C1-687EAB9D0FE3}"/>
    <cellStyle name="Total Bold 7 2" xfId="15125" xr:uid="{FC89AD4B-1DD3-493B-ACBE-E140DF8E6979}"/>
    <cellStyle name="Total Bold 7 3" xfId="17901" xr:uid="{6C456DA3-3322-49A3-AF74-994AFFA79D41}"/>
    <cellStyle name="Total Bold 7 4" xfId="20527" xr:uid="{C8D3A378-9AEF-4DB1-A788-32EE2A576B61}"/>
    <cellStyle name="Total Bold 7 5" xfId="23385" xr:uid="{38A8DA7E-6D0B-4731-BCC4-1F9BE9628884}"/>
    <cellStyle name="Total Bold 7 6" xfId="25929" xr:uid="{48C199F5-4A80-4168-B40E-AB5E43B17065}"/>
    <cellStyle name="Total Bold 7 7" xfId="28537" xr:uid="{C6287420-9D0A-410F-A68D-0B7F3A125AA7}"/>
    <cellStyle name="Total Bold 7 8" xfId="31204" xr:uid="{41829623-2518-427E-B603-DA61844F763A}"/>
    <cellStyle name="Total Bold 7 9" xfId="33603" xr:uid="{B307CDB9-C72D-4D62-B13F-C2A36C4186A0}"/>
    <cellStyle name="Total Bold 8" xfId="12035" xr:uid="{15A3367F-2F91-4AC4-B9B4-64552A997E40}"/>
    <cellStyle name="Total Bold 8 10" xfId="35961" xr:uid="{F7772AAD-47B1-444A-9373-3FD98291BAB7}"/>
    <cellStyle name="Total Bold 8 11" xfId="38406" xr:uid="{C7B832D3-3325-46E4-BED4-4BF5558E4F71}"/>
    <cellStyle name="Total Bold 8 12" xfId="41002" xr:uid="{49894B1F-2840-4801-BF74-586FC863AAE4}"/>
    <cellStyle name="Total Bold 8 2" xfId="15086" xr:uid="{E9CDF916-A6C1-484E-9EA1-74875B234AF3}"/>
    <cellStyle name="Total Bold 8 3" xfId="17858" xr:uid="{BD1393AD-14AA-47F8-8135-BDEC4522DB60}"/>
    <cellStyle name="Total Bold 8 4" xfId="20484" xr:uid="{567055A4-B31F-4DB9-A802-050D57B07A0D}"/>
    <cellStyle name="Total Bold 8 5" xfId="23344" xr:uid="{835A9C67-3FA8-4DF4-A640-ED1E52F2B955}"/>
    <cellStyle name="Total Bold 8 6" xfId="25895" xr:uid="{5DF7FC0D-0AE6-40BD-855D-B81208AD0C0B}"/>
    <cellStyle name="Total Bold 8 7" xfId="28498" xr:uid="{5B710D4C-39BA-43F6-8171-69A16CE1636B}"/>
    <cellStyle name="Total Bold 8 8" xfId="31171" xr:uid="{7CFD4F95-F7F8-4DFC-B13F-8C4A785E78FC}"/>
    <cellStyle name="Total Bold 8 9" xfId="33570" xr:uid="{B20D4DE0-00B3-451A-80DD-D175EBF66E08}"/>
    <cellStyle name="Total Bold 9" xfId="12075" xr:uid="{D4546C68-1D3A-42DC-9623-55F9E246E8D1}"/>
    <cellStyle name="Total Bold 9 10" xfId="35991" xr:uid="{AC39AD17-BD4B-4CFC-B3CD-6EB195BA067C}"/>
    <cellStyle name="Total Bold 9 11" xfId="38442" xr:uid="{94BB869A-00B5-4A1D-BBA2-EC152DECDCB2}"/>
    <cellStyle name="Total Bold 9 12" xfId="41038" xr:uid="{850BA300-05BC-4B95-BE24-65F4E5FA94E5}"/>
    <cellStyle name="Total Bold 9 2" xfId="15122" xr:uid="{434D6C34-7999-43E6-B690-8DC1B826CFD2}"/>
    <cellStyle name="Total Bold 9 3" xfId="17898" xr:uid="{066F978D-E16C-4C74-B24C-60A1576A8F8A}"/>
    <cellStyle name="Total Bold 9 4" xfId="20524" xr:uid="{17CD459F-DE79-4269-B5B5-665A25B5ADA4}"/>
    <cellStyle name="Total Bold 9 5" xfId="23382" xr:uid="{137B24B8-7EB6-4EC3-B5B7-9347BB576116}"/>
    <cellStyle name="Total Bold 9 6" xfId="25926" xr:uid="{597D346C-8DB4-496A-96AF-AAA2AD9927B1}"/>
    <cellStyle name="Total Bold 9 7" xfId="28534" xr:uid="{291CD383-5477-46AF-9B0C-130941A566E1}"/>
    <cellStyle name="Total Bold 9 8" xfId="31201" xr:uid="{BCB4DC20-56DD-4EB7-BC85-7EC57B612231}"/>
    <cellStyle name="Total Bold 9 9" xfId="33600" xr:uid="{BAD4FC07-F007-491D-8260-7E47510E8723}"/>
    <cellStyle name="Totals" xfId="5079" xr:uid="{00000000-0005-0000-0000-00000A260000}"/>
    <cellStyle name="Totals 10" xfId="11293" xr:uid="{5B9528CF-4EFF-47BB-999A-3564522E936F}"/>
    <cellStyle name="Totals 10 10" xfId="10771" xr:uid="{9C272D5E-BCAE-4303-BEEA-45B67194D9D4}"/>
    <cellStyle name="Totals 10 11" xfId="22888" xr:uid="{41FB9A30-9C5F-45C1-AFFB-CE5A51C942B7}"/>
    <cellStyle name="Totals 10 12" xfId="26328" xr:uid="{9B204577-A1D7-4640-8A75-7A521DA7B99F}"/>
    <cellStyle name="Totals 10 2" xfId="14365" xr:uid="{72E664D4-1946-4804-A661-CE2A087D9BB8}"/>
    <cellStyle name="Totals 10 3" xfId="10463" xr:uid="{3BFE4475-E766-447B-9193-418A9EEE38FB}"/>
    <cellStyle name="Totals 10 4" xfId="9914" xr:uid="{E8B85D24-CB94-48A1-9A37-EF1D8229B602}"/>
    <cellStyle name="Totals 10 5" xfId="10707" xr:uid="{D09D0E03-7508-448B-A17E-A80E059EAF38}"/>
    <cellStyle name="Totals 10 6" xfId="10596" xr:uid="{C16335C9-B9C6-4FDD-97E0-D9952881FF26}"/>
    <cellStyle name="Totals 10 7" xfId="10242" xr:uid="{3515583D-F424-4DB2-92AF-1646416A9F10}"/>
    <cellStyle name="Totals 10 8" xfId="15786" xr:uid="{537525B2-36A2-4ACA-B36E-0B1B24FB2915}"/>
    <cellStyle name="Totals 10 9" xfId="11076" xr:uid="{5D88358E-51A8-4BCE-9660-749BD49A485E}"/>
    <cellStyle name="Totals 11" xfId="11296" xr:uid="{064B4434-9431-4FA3-94FE-7F0B3EF6A6E9}"/>
    <cellStyle name="Totals 11 10" xfId="11102" xr:uid="{44274274-4914-4872-9D1C-A8ED61E06D38}"/>
    <cellStyle name="Totals 11 11" xfId="22892" xr:uid="{41B6CD05-9E89-40C6-A43A-76B0F0075273}"/>
    <cellStyle name="Totals 11 12" xfId="34559" xr:uid="{4E23D877-6290-42F5-A7E0-9CBCA7156120}"/>
    <cellStyle name="Totals 11 2" xfId="14368" xr:uid="{EA4DD58C-87B2-42B7-93A5-4193987DF9BD}"/>
    <cellStyle name="Totals 11 3" xfId="10466" xr:uid="{3B6BBCF7-176E-4273-B83C-3DFD4578F3D0}"/>
    <cellStyle name="Totals 11 4" xfId="9917" xr:uid="{333B950B-B36A-4808-9AF9-001CB19A1B1B}"/>
    <cellStyle name="Totals 11 5" xfId="10710" xr:uid="{E0B2D2F5-BEBA-4FA9-8079-4D828D0B4E9E}"/>
    <cellStyle name="Totals 11 6" xfId="10599" xr:uid="{E299E69A-A148-4105-A068-32C53A66042C}"/>
    <cellStyle name="Totals 11 7" xfId="10245" xr:uid="{11455B7B-B000-4D5B-9FA9-57A8504B0CE8}"/>
    <cellStyle name="Totals 11 8" xfId="15788" xr:uid="{C30DEC69-57FD-4965-9658-1941864E788C}"/>
    <cellStyle name="Totals 11 9" xfId="11083" xr:uid="{AB5539B1-8DF3-4946-850C-417E242A2208}"/>
    <cellStyle name="Totals 12" xfId="11299" xr:uid="{A799034D-5F2E-4D63-8BEF-92A744C921B9}"/>
    <cellStyle name="Totals 12 10" xfId="11149" xr:uid="{B266B8A0-A502-46DC-A7B5-648B8AF308FB}"/>
    <cellStyle name="Totals 12 11" xfId="22895" xr:uid="{823312CF-9C61-464D-83C7-3FB4C968142E}"/>
    <cellStyle name="Totals 12 12" xfId="26414" xr:uid="{1CBC4B70-4334-46A6-B3B5-FF72FB6CE470}"/>
    <cellStyle name="Totals 12 2" xfId="14371" xr:uid="{D7317ED8-9EA0-4A28-9B96-D179AF463B71}"/>
    <cellStyle name="Totals 12 3" xfId="10469" xr:uid="{B75D5E8E-4BFA-4024-A557-71F73DECD71A}"/>
    <cellStyle name="Totals 12 4" xfId="9920" xr:uid="{C22ADC0C-86D2-4BEF-BD24-D4CED5CAB1E0}"/>
    <cellStyle name="Totals 12 5" xfId="10713" xr:uid="{A82AC6EE-319C-416C-9F3D-95F5F11EB600}"/>
    <cellStyle name="Totals 12 6" xfId="10780" xr:uid="{8A8B1E61-D4FD-4491-9185-5155BDEBC33B}"/>
    <cellStyle name="Totals 12 7" xfId="10248" xr:uid="{0C44FA77-4BEC-4954-B421-3BE1B22FCACB}"/>
    <cellStyle name="Totals 12 8" xfId="15802" xr:uid="{4203122F-2053-419F-8255-CC82DA7D99F9}"/>
    <cellStyle name="Totals 12 9" xfId="11094" xr:uid="{38AE5973-1BF4-4911-8644-1FFCFCAA6190}"/>
    <cellStyle name="Totals 13" xfId="12077" xr:uid="{0C05D711-42A5-4B29-AD56-584AF4A49BF0}"/>
    <cellStyle name="Totals 13 10" xfId="35993" xr:uid="{C8478978-A0C9-4385-A277-7FAC7E421058}"/>
    <cellStyle name="Totals 13 11" xfId="38444" xr:uid="{85903403-C630-45A4-A649-559C34A5B5DE}"/>
    <cellStyle name="Totals 13 12" xfId="41040" xr:uid="{29FC0AE4-A72E-4B4A-81DB-A66C625BDD08}"/>
    <cellStyle name="Totals 13 2" xfId="15124" xr:uid="{E1ABE2AF-FAD0-4B92-9AA0-5FE1BDFE521B}"/>
    <cellStyle name="Totals 13 3" xfId="17900" xr:uid="{C5DE9FA1-C796-4249-9A1A-137B341E8F65}"/>
    <cellStyle name="Totals 13 4" xfId="20526" xr:uid="{73226FEE-47E9-4947-ABCA-20DD9CA7126F}"/>
    <cellStyle name="Totals 13 5" xfId="23384" xr:uid="{7C356AD0-286B-488E-85F9-9614787B959E}"/>
    <cellStyle name="Totals 13 6" xfId="25928" xr:uid="{D63453F2-5195-4C8D-A50E-20698C67A70A}"/>
    <cellStyle name="Totals 13 7" xfId="28536" xr:uid="{3D02A707-535A-44AE-82E3-4FBC8D8FA63D}"/>
    <cellStyle name="Totals 13 8" xfId="31203" xr:uid="{464F797F-9DAA-4A81-AE96-3F4004CDA2D2}"/>
    <cellStyle name="Totals 13 9" xfId="33602" xr:uid="{600C0ACE-8EC4-4E3C-A081-8089C6C74B60}"/>
    <cellStyle name="Totals 14" xfId="12033" xr:uid="{9FF624C3-3D17-4703-AB1C-C5E0082DF954}"/>
    <cellStyle name="Totals 14 10" xfId="35959" xr:uid="{5421918C-B0E3-4A24-8986-F1601C49B4AA}"/>
    <cellStyle name="Totals 14 11" xfId="38404" xr:uid="{F701A5F4-01E8-4C0A-BC26-D2AD32FDA856}"/>
    <cellStyle name="Totals 14 12" xfId="41000" xr:uid="{D621E1CC-0C0C-47C9-A3D0-AE0DB9268CA6}"/>
    <cellStyle name="Totals 14 2" xfId="15084" xr:uid="{211EAE0D-53D4-4DC0-AA12-8CED798DFC2C}"/>
    <cellStyle name="Totals 14 3" xfId="17856" xr:uid="{82D006F0-FA1C-43DC-A342-65637E0C1166}"/>
    <cellStyle name="Totals 14 4" xfId="20482" xr:uid="{0D2F1F8E-57CB-4AA9-AFA4-9431D7B8D9A4}"/>
    <cellStyle name="Totals 14 5" xfId="23342" xr:uid="{DE73E601-734F-4465-A5A0-6FB5C8E90CCC}"/>
    <cellStyle name="Totals 14 6" xfId="25893" xr:uid="{7D6022A5-B109-499E-9ADC-1C14DFE8F4DD}"/>
    <cellStyle name="Totals 14 7" xfId="28496" xr:uid="{B989EF7D-CD4B-4D18-9FFC-289CA2761EC9}"/>
    <cellStyle name="Totals 14 8" xfId="31169" xr:uid="{6158CF8A-A3DD-4E7D-A0A0-C07B94DFC232}"/>
    <cellStyle name="Totals 14 9" xfId="33568" xr:uid="{B8AF2B72-4DE0-4AA0-A2E0-A95473FF1688}"/>
    <cellStyle name="Totals 15" xfId="12073" xr:uid="{B3BF00FE-8020-4803-81CB-481DDA24A29D}"/>
    <cellStyle name="Totals 15 10" xfId="35989" xr:uid="{1A1C6EA2-DA7D-40F4-A821-3B96729ECA37}"/>
    <cellStyle name="Totals 15 11" xfId="38440" xr:uid="{1AE8BF40-1C65-4A16-910D-57E27304ABA3}"/>
    <cellStyle name="Totals 15 12" xfId="41036" xr:uid="{037D59E6-2246-4A9E-8C56-223D0D5B7C92}"/>
    <cellStyle name="Totals 15 2" xfId="15120" xr:uid="{830223D3-17CE-4046-9964-437824055C40}"/>
    <cellStyle name="Totals 15 3" xfId="17896" xr:uid="{7464EF98-2DB9-454A-8048-886EEA72D218}"/>
    <cellStyle name="Totals 15 4" xfId="20522" xr:uid="{B3453EF5-DBCF-4BA5-A790-4D5B9C884DC3}"/>
    <cellStyle name="Totals 15 5" xfId="23380" xr:uid="{C94225F8-33AF-4930-A4C8-C4F1009AC984}"/>
    <cellStyle name="Totals 15 6" xfId="25924" xr:uid="{C7173355-C697-4BD6-88B4-ED3297A42DFD}"/>
    <cellStyle name="Totals 15 7" xfId="28532" xr:uid="{D56BDA1D-4051-4565-9F43-D99118AE9C87}"/>
    <cellStyle name="Totals 15 8" xfId="31199" xr:uid="{5FE21025-0B76-4AED-8EFF-861792BDD71A}"/>
    <cellStyle name="Totals 15 9" xfId="33598" xr:uid="{D4F9B1F5-782A-4801-BBA4-2157F024B2A7}"/>
    <cellStyle name="Totals 16" xfId="12074" xr:uid="{C12FF2D9-AFC9-41AE-AEAC-F9B97EFC160F}"/>
    <cellStyle name="Totals 16 10" xfId="35990" xr:uid="{4A241840-3DF4-4DF3-B87E-5685AF7CA78E}"/>
    <cellStyle name="Totals 16 11" xfId="38441" xr:uid="{B8E06F7F-9455-4771-8B35-4C43EDBE5B10}"/>
    <cellStyle name="Totals 16 12" xfId="41037" xr:uid="{E1537D23-0901-4C4D-AC22-3DD3DE37FC13}"/>
    <cellStyle name="Totals 16 2" xfId="15121" xr:uid="{426DBC3D-0A48-446E-A54E-250FE32A1840}"/>
    <cellStyle name="Totals 16 3" xfId="17897" xr:uid="{89E6C72D-021C-435A-A5D7-A25863F103D4}"/>
    <cellStyle name="Totals 16 4" xfId="20523" xr:uid="{DC6CED23-494A-4835-A403-685640AB7106}"/>
    <cellStyle name="Totals 16 5" xfId="23381" xr:uid="{186286A4-376E-4919-98BD-7EDAC9F5C70D}"/>
    <cellStyle name="Totals 16 6" xfId="25925" xr:uid="{EFFE309B-47A7-4C32-9134-536D6E32DFE9}"/>
    <cellStyle name="Totals 16 7" xfId="28533" xr:uid="{5CED4CF2-4548-4C91-81D2-6A67275CC99E}"/>
    <cellStyle name="Totals 16 8" xfId="31200" xr:uid="{797CB98E-D2B9-4487-B2C3-7D9CD6EFE803}"/>
    <cellStyle name="Totals 16 9" xfId="33599" xr:uid="{BAC8133A-EC59-4EAA-9058-CD84ABAA521A}"/>
    <cellStyle name="Totals 17" xfId="12034" xr:uid="{DE56EF72-05B9-41A9-9714-F17B9B43568A}"/>
    <cellStyle name="Totals 17 10" xfId="35960" xr:uid="{12C2D3BD-1D32-4C66-9171-C73B21148319}"/>
    <cellStyle name="Totals 17 11" xfId="38405" xr:uid="{328CA672-5EBA-4716-9F36-438C5A0F1109}"/>
    <cellStyle name="Totals 17 12" xfId="41001" xr:uid="{38C89757-837B-4B92-83E9-C889FA0BAB55}"/>
    <cellStyle name="Totals 17 2" xfId="15085" xr:uid="{6B1B779D-C817-49C7-8E5C-9A8380D503C1}"/>
    <cellStyle name="Totals 17 3" xfId="17857" xr:uid="{D006B6A1-98C2-4C96-B8B4-246DA3EDC37E}"/>
    <cellStyle name="Totals 17 4" xfId="20483" xr:uid="{AD89F47C-2435-44FD-98BB-38AAB55A22E8}"/>
    <cellStyle name="Totals 17 5" xfId="23343" xr:uid="{4E7D3596-1E0A-4811-9AAB-44D93A37ACF7}"/>
    <cellStyle name="Totals 17 6" xfId="25894" xr:uid="{DE87AFAC-453C-492E-922E-1209E96CF49B}"/>
    <cellStyle name="Totals 17 7" xfId="28497" xr:uid="{6B7F237C-2731-4E3C-9874-13D0EFDD5D4E}"/>
    <cellStyle name="Totals 17 8" xfId="31170" xr:uid="{F3F155D1-A6A9-467D-8922-D7F0CB692151}"/>
    <cellStyle name="Totals 17 9" xfId="33569" xr:uid="{822CC800-FBA4-4D6D-8C32-0D0AC48034CF}"/>
    <cellStyle name="Totals 18" xfId="12080" xr:uid="{EAE76CB1-B60A-4C18-A4D9-D563502A8B4D}"/>
    <cellStyle name="Totals 18 10" xfId="35996" xr:uid="{A86C2648-F3DB-4D22-88DA-0FB258FCDF38}"/>
    <cellStyle name="Totals 18 11" xfId="38447" xr:uid="{6506F464-5224-404E-BA4E-1F129D2FF051}"/>
    <cellStyle name="Totals 18 12" xfId="41043" xr:uid="{658A37F7-9AF7-455E-A89B-2DED10EB76BE}"/>
    <cellStyle name="Totals 18 2" xfId="15127" xr:uid="{214364C6-9A0A-4589-9F14-58A3A8BAD2D9}"/>
    <cellStyle name="Totals 18 3" xfId="17903" xr:uid="{9CE0B72D-9817-4A5A-B7E4-757855A7AB5D}"/>
    <cellStyle name="Totals 18 4" xfId="20529" xr:uid="{8F0609B1-99AB-4E2E-BF05-4482A21FEDF9}"/>
    <cellStyle name="Totals 18 5" xfId="23387" xr:uid="{0F39F473-F7F2-4DFC-B714-7FEE16064324}"/>
    <cellStyle name="Totals 18 6" xfId="25931" xr:uid="{CF9F1718-CA1A-46D6-AF7B-B412C9D619E8}"/>
    <cellStyle name="Totals 18 7" xfId="28539" xr:uid="{82A329E4-3399-4842-A69D-5DD4BA942668}"/>
    <cellStyle name="Totals 18 8" xfId="31206" xr:uid="{4CC0AB7C-E07D-4032-83E4-7D3A738952AC}"/>
    <cellStyle name="Totals 18 9" xfId="33605" xr:uid="{BD9F4F86-D0C8-403E-BB4D-B95DFDFB3D32}"/>
    <cellStyle name="Totals 19" xfId="12039" xr:uid="{5D0212E0-212D-4477-9D8B-4F51DB8C28E0}"/>
    <cellStyle name="Totals 19 10" xfId="35965" xr:uid="{681E973E-6CD0-4C3A-8B02-E67BC9DFD340}"/>
    <cellStyle name="Totals 19 11" xfId="38410" xr:uid="{945D893B-B98C-4AB1-876C-E1EF19C54B8D}"/>
    <cellStyle name="Totals 19 12" xfId="41006" xr:uid="{BABE6876-D31A-4BF9-A68F-F285F3CD94E9}"/>
    <cellStyle name="Totals 19 2" xfId="15090" xr:uid="{A941BF4F-1686-45BF-935E-53A22ADE473B}"/>
    <cellStyle name="Totals 19 3" xfId="17862" xr:uid="{5E322CA1-2FD3-43BA-8741-C9A50F263125}"/>
    <cellStyle name="Totals 19 4" xfId="20488" xr:uid="{765EBDAD-C5D1-47AF-AC5B-93E450E76C46}"/>
    <cellStyle name="Totals 19 5" xfId="23348" xr:uid="{AF334567-8F20-4F72-8FEC-791BD6F99BB6}"/>
    <cellStyle name="Totals 19 6" xfId="25899" xr:uid="{96AB96C3-0CFA-4ABF-8070-C2A7E0165A9D}"/>
    <cellStyle name="Totals 19 7" xfId="28502" xr:uid="{1232F07D-AC83-4E71-AEF7-550CC11D74F1}"/>
    <cellStyle name="Totals 19 8" xfId="31175" xr:uid="{6C1B083A-A968-45B8-B5E2-551236083AD4}"/>
    <cellStyle name="Totals 19 9" xfId="33574" xr:uid="{42FB9EE6-3828-489E-A6F9-AE2CC5D27650}"/>
    <cellStyle name="Totals 2" xfId="8567" xr:uid="{00000000-0005-0000-0000-00000B260000}"/>
    <cellStyle name="Totals 2 10" xfId="11522" xr:uid="{8BC153C9-048D-4A6F-82E2-4ADEEEC3724C}"/>
    <cellStyle name="Totals 2 10 10" xfId="21217" xr:uid="{895D5C89-24CB-46A2-9964-D36976EBF67E}"/>
    <cellStyle name="Totals 2 10 11" xfId="24120" xr:uid="{3CF382C5-6232-46AE-BA65-6F06E445DCDC}"/>
    <cellStyle name="Totals 2 10 12" xfId="40524" xr:uid="{16AFDEEC-13C8-4F0A-9423-DD387B32AC3D}"/>
    <cellStyle name="Totals 2 10 2" xfId="14587" xr:uid="{8051DCE0-C844-4D31-AE04-23D40669D411}"/>
    <cellStyle name="Totals 2 10 3" xfId="17357" xr:uid="{22C1FA96-D44C-4D32-B8F9-E01A8504D8C0}"/>
    <cellStyle name="Totals 2 10 4" xfId="10137" xr:uid="{65798965-A5C3-411A-8AB7-0ABB92902D9D}"/>
    <cellStyle name="Totals 2 10 5" xfId="22847" xr:uid="{0100A2E1-D805-403A-9BDC-0C1B0A7EE036}"/>
    <cellStyle name="Totals 2 10 6" xfId="10983" xr:uid="{6BB101F2-9825-4499-9483-A7557B17C2B5}"/>
    <cellStyle name="Totals 2 10 7" xfId="11121" xr:uid="{5AE672AB-6EB4-4632-9539-6B6A2FCC8E26}"/>
    <cellStyle name="Totals 2 10 8" xfId="30712" xr:uid="{EBF0F7C8-AE1D-42DC-ADCD-298911493A22}"/>
    <cellStyle name="Totals 2 10 9" xfId="18721" xr:uid="{B8A5E449-1718-4AE0-8168-C4A6CCE43211}"/>
    <cellStyle name="Totals 2 11" xfId="11659" xr:uid="{E4F18792-BA85-43A9-8074-4CF65372ECB0}"/>
    <cellStyle name="Totals 2 11 10" xfId="35618" xr:uid="{7D6369BE-FD5C-4437-AB5D-90B6A4242B4A}"/>
    <cellStyle name="Totals 2 11 11" xfId="38049" xr:uid="{97CAB02D-2771-49E0-8E7C-F62AEA9713EC}"/>
    <cellStyle name="Totals 2 11 12" xfId="40642" xr:uid="{465441C2-562C-41E4-AE84-F3B7014988A6}"/>
    <cellStyle name="Totals 2 11 2" xfId="14712" xr:uid="{F66E9A56-760F-42A7-ACEB-A53A909F56EA}"/>
    <cellStyle name="Totals 2 11 3" xfId="17487" xr:uid="{480A0151-2D0F-4487-BDAA-3FE8A9E7A077}"/>
    <cellStyle name="Totals 2 11 4" xfId="20112" xr:uid="{27BC8BA5-76E2-4C54-BE9A-A83718CBEB55}"/>
    <cellStyle name="Totals 2 11 5" xfId="22976" xr:uid="{D19BFB64-A1E0-427F-A843-15E87928E096}"/>
    <cellStyle name="Totals 2 11 6" xfId="25539" xr:uid="{07E54251-C941-4EDE-8822-FE7EB819A4BA}"/>
    <cellStyle name="Totals 2 11 7" xfId="28141" xr:uid="{67201928-6553-46D3-9C19-37FB428D8E80}"/>
    <cellStyle name="Totals 2 11 8" xfId="30813" xr:uid="{F592D66D-5ED3-4105-9619-A5F0C7350117}"/>
    <cellStyle name="Totals 2 11 9" xfId="33214" xr:uid="{FD0C482F-944F-4E38-9FAD-9CE6DBA1F235}"/>
    <cellStyle name="Totals 2 12" xfId="11525" xr:uid="{1147E6C1-7F6A-4399-91FD-2392366E3232}"/>
    <cellStyle name="Totals 2 12 10" xfId="21221" xr:uid="{2AA3673E-DA88-4E14-9DE4-1C61D2B3EEA9}"/>
    <cellStyle name="Totals 2 12 11" xfId="24123" xr:uid="{8BBEEA27-F75E-4C59-B1AF-B8E67630A588}"/>
    <cellStyle name="Totals 2 12 12" xfId="40527" xr:uid="{67F8AA24-2EF8-4ABA-9444-5CB2443B154B}"/>
    <cellStyle name="Totals 2 12 2" xfId="14590" xr:uid="{F3239ACA-7CAF-4B14-84E2-7E30F92DCDC8}"/>
    <cellStyle name="Totals 2 12 3" xfId="17360" xr:uid="{32D48401-69F3-4A2C-8A1C-6C80032D6D62}"/>
    <cellStyle name="Totals 2 12 4" xfId="10140" xr:uid="{50F1F83C-6ADD-4D5A-9F5B-F06992C9D9D2}"/>
    <cellStyle name="Totals 2 12 5" xfId="22850" xr:uid="{EA9C5BE4-C52D-41EA-AB52-1C85560D366A}"/>
    <cellStyle name="Totals 2 12 6" xfId="10986" xr:uid="{6D16B9F0-7B15-4692-9D56-D55E99BE25CD}"/>
    <cellStyle name="Totals 2 12 7" xfId="11124" xr:uid="{700455F9-BA80-45AC-9F45-EEC431CCFF07}"/>
    <cellStyle name="Totals 2 12 8" xfId="30715" xr:uid="{789CCD5B-FCC0-4DDB-84C6-8F2BD19F6A55}"/>
    <cellStyle name="Totals 2 12 9" xfId="18726" xr:uid="{B596B913-4F6F-40AE-8975-7294E5B6765F}"/>
    <cellStyle name="Totals 2 13" xfId="11658" xr:uid="{B43A3151-7A8B-473A-A628-8A532DD7B3EF}"/>
    <cellStyle name="Totals 2 13 10" xfId="35617" xr:uid="{ABCA1345-4BDB-4A58-8BA7-4989DA31D700}"/>
    <cellStyle name="Totals 2 13 11" xfId="38048" xr:uid="{252695E0-FECA-4915-A64C-37A01D697CF5}"/>
    <cellStyle name="Totals 2 13 12" xfId="40641" xr:uid="{2B977B8F-B3DF-4133-8D8B-D0E0C397A5CE}"/>
    <cellStyle name="Totals 2 13 2" xfId="14711" xr:uid="{F3E96374-57D9-4D93-BE26-F8132D1FA391}"/>
    <cellStyle name="Totals 2 13 3" xfId="17486" xr:uid="{1B55DD9F-FF46-4334-BE9D-2981724A0202}"/>
    <cellStyle name="Totals 2 13 4" xfId="20111" xr:uid="{49282B13-0197-46EB-A1A7-15A4C03E600B}"/>
    <cellStyle name="Totals 2 13 5" xfId="22975" xr:uid="{342A5BF2-3E31-4AE1-A989-65D8BAB9FFFC}"/>
    <cellStyle name="Totals 2 13 6" xfId="25538" xr:uid="{9509E7D3-FEF0-463F-B534-D31BF2301103}"/>
    <cellStyle name="Totals 2 13 7" xfId="28140" xr:uid="{87E14E9D-9A78-47C8-AD4D-6C20AD0EAEE9}"/>
    <cellStyle name="Totals 2 13 8" xfId="30812" xr:uid="{A092B28B-AF5D-4A71-A030-E1E160D3A050}"/>
    <cellStyle name="Totals 2 13 9" xfId="33213" xr:uid="{39E31947-EE81-4461-B7C1-E35132C2ADF6}"/>
    <cellStyle name="Totals 2 14" xfId="12458" xr:uid="{827749A2-1E2B-4FD4-9208-ED3F202EB99D}"/>
    <cellStyle name="Totals 2 14 10" xfId="36319" xr:uid="{51CB510C-B658-4C7A-8B1C-3FB0E3908CBF}"/>
    <cellStyle name="Totals 2 14 11" xfId="38804" xr:uid="{3D29BFD6-B083-492C-BCAA-85C67484D87D}"/>
    <cellStyle name="Totals 2 14 12" xfId="41400" xr:uid="{08D71345-1EF9-425B-BCEC-1D2E57C6F963}"/>
    <cellStyle name="Totals 2 14 2" xfId="15486" xr:uid="{E0EF2B35-9DD7-49A3-8708-53584FEB5218}"/>
    <cellStyle name="Totals 2 14 3" xfId="18275" xr:uid="{2650A96D-E2C2-4DD5-8B8F-24A15D02A1D8}"/>
    <cellStyle name="Totals 2 14 4" xfId="20905" xr:uid="{70AC5B5A-1A4D-4E97-8D33-034EBA8B4ADA}"/>
    <cellStyle name="Totals 2 14 5" xfId="23763" xr:uid="{8B7DB5BC-93A0-4739-AA55-7BFA19D89842}"/>
    <cellStyle name="Totals 2 14 6" xfId="26305" xr:uid="{03EB764D-ED12-4A13-9366-390B87021406}"/>
    <cellStyle name="Totals 2 14 7" xfId="28898" xr:uid="{8884F5CD-0F76-45C7-B30C-973568DDBD20}"/>
    <cellStyle name="Totals 2 14 8" xfId="31529" xr:uid="{730EFFC9-5FDC-435B-A6B1-3E851D76EC56}"/>
    <cellStyle name="Totals 2 14 9" xfId="33928" xr:uid="{6446BC57-0B6A-47BA-9E18-BAAFB3169E38}"/>
    <cellStyle name="Totals 2 15" xfId="12612" xr:uid="{BC12BD6F-8543-4E94-A631-199CAD695455}"/>
    <cellStyle name="Totals 2 15 10" xfId="36457" xr:uid="{1A6F78D5-D308-4866-A889-61D32DDFDDC9}"/>
    <cellStyle name="Totals 2 15 11" xfId="38943" xr:uid="{F60829C8-B5CC-4A16-AD6D-0159F0EA7301}"/>
    <cellStyle name="Totals 2 15 12" xfId="41548" xr:uid="{FA63A7F0-8B47-427A-A05E-8F452F95343B}"/>
    <cellStyle name="Totals 2 15 2" xfId="15638" xr:uid="{17F0CDA7-96FB-4B82-91C8-FC7AFFC46BE2}"/>
    <cellStyle name="Totals 2 15 3" xfId="18421" xr:uid="{333D1574-FE10-4508-A367-9A1D4820085C}"/>
    <cellStyle name="Totals 2 15 4" xfId="21058" xr:uid="{27C1643C-1EBF-42B9-BC47-480DA0E26365}"/>
    <cellStyle name="Totals 2 15 5" xfId="23911" xr:uid="{D4D10541-B513-4BAC-9FAF-5A9F79E6F1D2}"/>
    <cellStyle name="Totals 2 15 6" xfId="26455" xr:uid="{BE4C8DCE-5680-4090-B542-15096146975C}"/>
    <cellStyle name="Totals 2 15 7" xfId="29048" xr:uid="{D6E7EE8D-41C0-4074-B131-E9B82BDE9564}"/>
    <cellStyle name="Totals 2 15 8" xfId="31658" xr:uid="{BDDE6E7F-B959-4CBB-8090-E9579C90C5F2}"/>
    <cellStyle name="Totals 2 15 9" xfId="34057" xr:uid="{ABA13B25-B8E6-4BF7-BCEA-2F3CC70D8558}"/>
    <cellStyle name="Totals 2 16" xfId="12621" xr:uid="{A610F19C-59DB-46B2-AB86-E4B2FDC6EC6B}"/>
    <cellStyle name="Totals 2 16 10" xfId="36464" xr:uid="{4E72EEC1-B2C8-4F62-B008-754EDCB2E69E}"/>
    <cellStyle name="Totals 2 16 11" xfId="38949" xr:uid="{20DB1AE1-675C-4B21-80EC-D5D6606661CB}"/>
    <cellStyle name="Totals 2 16 12" xfId="41556" xr:uid="{76CC4BCA-D087-4934-B5CA-A3DDA87E6442}"/>
    <cellStyle name="Totals 2 16 2" xfId="15647" xr:uid="{74755855-F896-4AAA-B97E-F1770608C03D}"/>
    <cellStyle name="Totals 2 16 3" xfId="18427" xr:uid="{3130FAE2-5974-4BAD-B937-036448E4FB1B}"/>
    <cellStyle name="Totals 2 16 4" xfId="21066" xr:uid="{EF8864C7-934E-4F8F-95DE-E46E992573CE}"/>
    <cellStyle name="Totals 2 16 5" xfId="23920" xr:uid="{6960CCD7-F15E-4828-AAA3-122772B3328F}"/>
    <cellStyle name="Totals 2 16 6" xfId="26464" xr:uid="{96B4FC8E-43A9-4C1C-ABF8-FEF8DD768237}"/>
    <cellStyle name="Totals 2 16 7" xfId="29056" xr:uid="{34EB3049-D4F9-4084-86B9-BC2D5825DA45}"/>
    <cellStyle name="Totals 2 16 8" xfId="31663" xr:uid="{6E60E678-D529-4447-A087-00E483E9E21A}"/>
    <cellStyle name="Totals 2 16 9" xfId="34062" xr:uid="{0438B50C-1B27-494A-9EF4-F8C97DEFEED2}"/>
    <cellStyle name="Totals 2 17" xfId="13059" xr:uid="{C0152EE0-DE9F-462A-BC77-2DDCF3461E3F}"/>
    <cellStyle name="Totals 2 17 10" xfId="36803" xr:uid="{E20F7CEE-088F-41CD-B4DB-E51D4B8A5FEC}"/>
    <cellStyle name="Totals 2 17 11" xfId="39288" xr:uid="{3170B668-276A-48A5-92D8-A1CEE60C8615}"/>
    <cellStyle name="Totals 2 17 12" xfId="41935" xr:uid="{8770C24C-53E6-41A6-89D1-1A79ADC69C78}"/>
    <cellStyle name="Totals 2 17 2" xfId="16081" xr:uid="{4E64343B-0884-4416-97F2-E39A5023204F}"/>
    <cellStyle name="Totals 2 17 3" xfId="18829" xr:uid="{076987D5-BC0D-49E2-8608-4D72C8F8E364}"/>
    <cellStyle name="Totals 2 17 4" xfId="21495" xr:uid="{F85AA179-8C55-4937-AC4A-64E10981E13A}"/>
    <cellStyle name="Totals 2 17 5" xfId="24328" xr:uid="{07891690-4AB6-4607-AA08-BBB9E9931B92}"/>
    <cellStyle name="Totals 2 17 6" xfId="26886" xr:uid="{A5D27925-964F-4304-8458-4D89224C6600}"/>
    <cellStyle name="Totals 2 17 7" xfId="29439" xr:uid="{EF313420-850E-4598-86C0-56C0658D98D2}"/>
    <cellStyle name="Totals 2 17 8" xfId="31962" xr:uid="{525D3664-FE81-43D7-B583-52A59AAD97AD}"/>
    <cellStyle name="Totals 2 17 9" xfId="34363" xr:uid="{2B8E64D5-D393-4940-B1C9-2ABEC8AA7658}"/>
    <cellStyle name="Totals 2 18" xfId="12635" xr:uid="{12FF9CEF-49FD-4161-99EF-B495F1AB7932}"/>
    <cellStyle name="Totals 2 18 10" xfId="36474" xr:uid="{D4C985C9-449C-4639-8584-9D96A908A0F8}"/>
    <cellStyle name="Totals 2 18 11" xfId="38957" xr:uid="{8F4514F9-038D-4ACF-8018-06C6A0A09390}"/>
    <cellStyle name="Totals 2 18 12" xfId="41567" xr:uid="{62D5B4CB-AA47-4021-B1C4-839F67D33CF4}"/>
    <cellStyle name="Totals 2 18 2" xfId="15661" xr:uid="{678AC9C9-69C1-49FD-8B77-D77D5E37BA42}"/>
    <cellStyle name="Totals 2 18 3" xfId="18437" xr:uid="{AAE43613-6D9B-4C55-98F8-48EB7457548F}"/>
    <cellStyle name="Totals 2 18 4" xfId="21079" xr:uid="{8C50E4F4-BB7C-47A9-AF47-496F29DE8D6A}"/>
    <cellStyle name="Totals 2 18 5" xfId="23934" xr:uid="{02C9A347-E4B3-4128-A846-8ED92DB3542B}"/>
    <cellStyle name="Totals 2 18 6" xfId="26476" xr:uid="{244A797B-543A-4CED-B842-25A6AB9F03F5}"/>
    <cellStyle name="Totals 2 18 7" xfId="29067" xr:uid="{2E51B482-3F88-4100-A835-6C6C1D116511}"/>
    <cellStyle name="Totals 2 18 8" xfId="31670" xr:uid="{14AB4F02-3729-4E30-A798-279954E65DA0}"/>
    <cellStyle name="Totals 2 18 9" xfId="34069" xr:uid="{721D46DD-6159-41B0-97E2-587FE64043B3}"/>
    <cellStyle name="Totals 2 19" xfId="13060" xr:uid="{F0B87A74-0E24-402E-A993-BF4118D1B284}"/>
    <cellStyle name="Totals 2 19 10" xfId="36804" xr:uid="{30373791-6338-40D8-B20C-AD5330178A5A}"/>
    <cellStyle name="Totals 2 19 11" xfId="39289" xr:uid="{F4A813DF-519E-49CC-9839-23169AC6B00E}"/>
    <cellStyle name="Totals 2 19 12" xfId="41936" xr:uid="{801C1CDA-A884-42A5-AEEA-796B52B9F22F}"/>
    <cellStyle name="Totals 2 19 2" xfId="16082" xr:uid="{443D5126-4206-46DC-8AB2-A054F6FFA0D5}"/>
    <cellStyle name="Totals 2 19 3" xfId="18830" xr:uid="{4F3353A0-563A-4681-A228-578BF7F7EBD5}"/>
    <cellStyle name="Totals 2 19 4" xfId="21496" xr:uid="{4F29B17E-77B5-4926-801D-108C1F86092D}"/>
    <cellStyle name="Totals 2 19 5" xfId="24329" xr:uid="{35CA8936-22A2-46B1-ACEF-FA61D8EFF528}"/>
    <cellStyle name="Totals 2 19 6" xfId="26887" xr:uid="{EFCC22EA-2114-40BF-B73F-83757B7ECDC3}"/>
    <cellStyle name="Totals 2 19 7" xfId="29440" xr:uid="{46EF2AA6-9117-4112-A580-A7186D246A96}"/>
    <cellStyle name="Totals 2 19 8" xfId="31963" xr:uid="{0A11898F-4808-40FE-B05B-F99366A65291}"/>
    <cellStyle name="Totals 2 19 9" xfId="34364" xr:uid="{DFCE88CC-6B0A-438D-903C-5EB3D5227DE7}"/>
    <cellStyle name="Totals 2 2" xfId="11431" xr:uid="{95C29EAC-C726-44B1-964C-5F3D47E31D41}"/>
    <cellStyle name="Totals 2 2 10" xfId="14689" xr:uid="{D1C8F419-05B8-4340-BB04-6061F6945BA2}"/>
    <cellStyle name="Totals 2 2 11" xfId="23904" xr:uid="{943A507F-C9A1-438F-A2CD-311DD5B9EEA7}"/>
    <cellStyle name="Totals 2 2 12" xfId="26809" xr:uid="{C3B0C6F1-8D14-47A6-94F1-CDFD7CEF8771}"/>
    <cellStyle name="Totals 2 2 2" xfId="14502" xr:uid="{85E4F7D0-7661-4114-978F-8A32B8AE8CCE}"/>
    <cellStyle name="Totals 2 2 3" xfId="10605" xr:uid="{3C16F867-90AB-4759-8240-E75029BC9966}"/>
    <cellStyle name="Totals 2 2 4" xfId="10044" xr:uid="{318161F4-19FD-44B7-8FF7-D61763D80B86}"/>
    <cellStyle name="Totals 2 2 5" xfId="22759" xr:uid="{CD7E7A67-5427-4D43-B92A-56F54E7BA860}"/>
    <cellStyle name="Totals 2 2 6" xfId="10894" xr:uid="{0C4865CD-39CA-4F15-A44C-2377F42ECC6C}"/>
    <cellStyle name="Totals 2 2 7" xfId="10348" xr:uid="{E75D0FA2-2725-415C-9C30-FF35ED976325}"/>
    <cellStyle name="Totals 2 2 8" xfId="17343" xr:uid="{894679EA-8C09-4EB4-9074-5DE4FD165CF7}"/>
    <cellStyle name="Totals 2 2 9" xfId="18439" xr:uid="{B9E69BC5-60D5-4F2D-A583-A4117FADEF70}"/>
    <cellStyle name="Totals 2 20" xfId="12652" xr:uid="{4939AC63-EE60-4BC5-BBA2-4A3D32389C9E}"/>
    <cellStyle name="Totals 2 20 10" xfId="36489" xr:uid="{91E5E47D-2C45-467F-98DA-061945247F71}"/>
    <cellStyle name="Totals 2 20 11" xfId="38969" xr:uid="{A5AD6AB1-64CE-4791-8A07-283658B66A9F}"/>
    <cellStyle name="Totals 2 20 12" xfId="41582" xr:uid="{C0ADB3A9-6145-46B8-A646-262B24F5C0A4}"/>
    <cellStyle name="Totals 2 20 2" xfId="15678" xr:uid="{CBD51AFD-4C10-492C-846F-4C6ED134DC1E}"/>
    <cellStyle name="Totals 2 20 3" xfId="18454" xr:uid="{738B5DF6-6010-4A50-B89D-5C7F37DE021E}"/>
    <cellStyle name="Totals 2 20 4" xfId="21095" xr:uid="{DD23B594-C912-4DD6-8ED2-843A8E260468}"/>
    <cellStyle name="Totals 2 20 5" xfId="23951" xr:uid="{4E030C2E-E7C8-4559-8429-C0FCA58026C8}"/>
    <cellStyle name="Totals 2 20 6" xfId="26493" xr:uid="{CA627EF5-BE88-42AF-A1E3-6DF840F2438B}"/>
    <cellStyle name="Totals 2 20 7" xfId="29082" xr:uid="{87855263-A887-4E84-89CC-B7CB9E30A899}"/>
    <cellStyle name="Totals 2 20 8" xfId="31682" xr:uid="{A50DF7C9-1C48-449A-A58F-6B2A767C66C1}"/>
    <cellStyle name="Totals 2 20 9" xfId="34081" xr:uid="{9FDEB283-6B76-4EFA-B8F8-E8F943ED0BAF}"/>
    <cellStyle name="Totals 2 21" xfId="13061" xr:uid="{8784889A-39FC-49D1-9684-528034C41789}"/>
    <cellStyle name="Totals 2 21 10" xfId="36805" xr:uid="{BD8A5D17-2A85-4884-8C11-DB129B63C418}"/>
    <cellStyle name="Totals 2 21 11" xfId="39290" xr:uid="{926C7356-A5B9-42B8-9982-61DCD89CA7EF}"/>
    <cellStyle name="Totals 2 21 12" xfId="41937" xr:uid="{CE0ABE59-8533-47CA-A488-1B995E7C4831}"/>
    <cellStyle name="Totals 2 21 2" xfId="16083" xr:uid="{BA5CC66F-AB04-4C28-984D-D5127401FEF1}"/>
    <cellStyle name="Totals 2 21 3" xfId="18831" xr:uid="{BE8DEC8D-F25F-460D-ACDF-FA0E55542FC8}"/>
    <cellStyle name="Totals 2 21 4" xfId="21497" xr:uid="{17CA6703-8FB6-4168-B9E7-DB9204FF9EAB}"/>
    <cellStyle name="Totals 2 21 5" xfId="24330" xr:uid="{BAC62107-E5D0-4F18-84A9-087D753268A4}"/>
    <cellStyle name="Totals 2 21 6" xfId="26888" xr:uid="{0FF2DA92-63B7-4E96-B5EF-40F0812FF184}"/>
    <cellStyle name="Totals 2 21 7" xfId="29441" xr:uid="{BC3C4F51-5127-409E-94D3-83A1A2C5C51A}"/>
    <cellStyle name="Totals 2 21 8" xfId="31964" xr:uid="{265C6C2E-3372-4C95-A986-9C325145C8F7}"/>
    <cellStyle name="Totals 2 21 9" xfId="34365" xr:uid="{EF8D9FE2-A326-4A47-A51B-5203EC08AEDE}"/>
    <cellStyle name="Totals 2 22" xfId="12661" xr:uid="{6568BA5F-8135-4B43-87FD-400EBFB16938}"/>
    <cellStyle name="Totals 2 22 10" xfId="36497" xr:uid="{7AB32F6F-FA30-4DB8-B533-85AC0BC8EBDB}"/>
    <cellStyle name="Totals 2 22 11" xfId="38976" xr:uid="{C4B84330-01CF-4EA1-BCFD-A3EFBCEF862E}"/>
    <cellStyle name="Totals 2 22 12" xfId="41591" xr:uid="{01EA171D-CB13-43E1-ABAE-380A81A1C469}"/>
    <cellStyle name="Totals 2 22 2" xfId="15687" xr:uid="{D6FFBC80-1464-4E41-92B9-6DC17BF3DA8E}"/>
    <cellStyle name="Totals 2 22 3" xfId="18463" xr:uid="{3B682E0F-FCB4-49F2-BD55-C07C5135D91D}"/>
    <cellStyle name="Totals 2 22 4" xfId="21104" xr:uid="{814A2FFE-800F-40CA-A163-067001BC6311}"/>
    <cellStyle name="Totals 2 22 5" xfId="23959" xr:uid="{99769334-2AE3-4192-BD9A-E2FEEB1159F0}"/>
    <cellStyle name="Totals 2 22 6" xfId="26502" xr:uid="{91273B48-F29B-4691-9EF5-A54657C40EED}"/>
    <cellStyle name="Totals 2 22 7" xfId="29091" xr:uid="{E32D8C60-DAE7-443F-BF50-FEE1F98AD135}"/>
    <cellStyle name="Totals 2 22 8" xfId="31688" xr:uid="{32F279DB-5814-4817-84D8-113D0EF843BE}"/>
    <cellStyle name="Totals 2 22 9" xfId="34087" xr:uid="{2F211542-5649-4D13-8825-67EAE124EA8C}"/>
    <cellStyle name="Totals 2 23" xfId="13070" xr:uid="{D353D24A-814F-477A-A732-0976E0FEC42C}"/>
    <cellStyle name="Totals 2 23 10" xfId="36814" xr:uid="{6EDFE4FB-6C3D-41F1-ACBE-F2C5740E4CD5}"/>
    <cellStyle name="Totals 2 23 11" xfId="39299" xr:uid="{A92672D3-1F40-41B4-83F6-DE8F24DBEAE2}"/>
    <cellStyle name="Totals 2 23 12" xfId="41946" xr:uid="{67FFE7E3-9A14-481F-89B5-AF31FEE02B0D}"/>
    <cellStyle name="Totals 2 23 2" xfId="16092" xr:uid="{4852175C-CE17-4437-A38D-369F41A93A31}"/>
    <cellStyle name="Totals 2 23 3" xfId="18840" xr:uid="{D3E6E897-1818-4DD4-B950-8718586FE99A}"/>
    <cellStyle name="Totals 2 23 4" xfId="21506" xr:uid="{AA3519EA-4FDE-4689-9F0C-7B2F40B48EB5}"/>
    <cellStyle name="Totals 2 23 5" xfId="24339" xr:uid="{9A01EF10-8298-4EF4-BB1C-430896E5E709}"/>
    <cellStyle name="Totals 2 23 6" xfId="26897" xr:uid="{A6953014-AE4F-4527-9ED4-AE152E42D258}"/>
    <cellStyle name="Totals 2 23 7" xfId="29450" xr:uid="{5E0DC7B6-22BA-48EA-920F-0E7C074EC13B}"/>
    <cellStyle name="Totals 2 23 8" xfId="31973" xr:uid="{AA3C468D-1418-417F-BD12-3CE36293D654}"/>
    <cellStyle name="Totals 2 23 9" xfId="34374" xr:uid="{A46B4E7F-1171-4EB1-9CD4-47F3DA03E1A3}"/>
    <cellStyle name="Totals 2 24" xfId="12677" xr:uid="{D67D54CC-B881-4BA2-A88B-9A03BE48ED57}"/>
    <cellStyle name="Totals 2 24 10" xfId="36511" xr:uid="{25CB8B4D-A14A-4830-8AD7-EA516B1D660D}"/>
    <cellStyle name="Totals 2 24 11" xfId="38986" xr:uid="{4E6C2565-EA4A-43EC-98C8-7DE59471C48A}"/>
    <cellStyle name="Totals 2 24 12" xfId="41605" xr:uid="{1A58C4D2-325F-40A2-9D02-B46EA6D1B6CB}"/>
    <cellStyle name="Totals 2 24 2" xfId="15703" xr:uid="{2DFBEA4B-E00D-4650-8110-85C105CC6AFD}"/>
    <cellStyle name="Totals 2 24 3" xfId="18479" xr:uid="{FFF035F6-02CA-4658-868F-F2B350D01FAB}"/>
    <cellStyle name="Totals 2 24 4" xfId="21119" xr:uid="{1F24FF78-A723-4AFE-9C2B-7A21864F51D5}"/>
    <cellStyle name="Totals 2 24 5" xfId="23975" xr:uid="{F7831EC4-D398-4A9A-A3F1-C9207A15BABD}"/>
    <cellStyle name="Totals 2 24 6" xfId="26518" xr:uid="{ACE3F2B8-F86B-4DCE-AB54-3C14DAD242C5}"/>
    <cellStyle name="Totals 2 24 7" xfId="29105" xr:uid="{E9F6D5E6-6569-4914-908A-ECF2730CD751}"/>
    <cellStyle name="Totals 2 24 8" xfId="31698" xr:uid="{815CBA7A-4429-4EF6-AD3D-2E8C690AA8EA}"/>
    <cellStyle name="Totals 2 24 9" xfId="34097" xr:uid="{7BEEAD32-B4BC-4A80-A530-388F46C97BD0}"/>
    <cellStyle name="Totals 2 25" xfId="13726" xr:uid="{0F3BFAA8-D8FF-455F-B97A-59C8E50BA29C}"/>
    <cellStyle name="Totals 2 25 10" xfId="37449" xr:uid="{9B59FF3A-AE91-4026-805B-38826354B210}"/>
    <cellStyle name="Totals 2 25 11" xfId="39942" xr:uid="{3485DFA0-B6AC-4950-819E-A832D31C65D6}"/>
    <cellStyle name="Totals 2 25 12" xfId="42589" xr:uid="{5253B9E6-2780-4C36-BDBC-69CDCD2BC2D2}"/>
    <cellStyle name="Totals 2 25 2" xfId="16747" xr:uid="{0A89B894-C40C-4CF3-A727-E648B2CEDD97}"/>
    <cellStyle name="Totals 2 25 3" xfId="19487" xr:uid="{AD9B0BC4-8C6A-4B3B-B5EA-3726C238AE6A}"/>
    <cellStyle name="Totals 2 25 4" xfId="22161" xr:uid="{0F9DCE89-5CC4-420E-8877-135678561BA3}"/>
    <cellStyle name="Totals 2 25 5" xfId="24984" xr:uid="{CE7EEA47-D22E-4061-99F0-89AFAF3AD9E8}"/>
    <cellStyle name="Totals 2 25 6" xfId="27552" xr:uid="{0ECA7C06-F0D3-46FA-878D-D1C027BAF907}"/>
    <cellStyle name="Totals 2 25 7" xfId="30099" xr:uid="{1A06A073-1C2B-4D29-878E-21291016D014}"/>
    <cellStyle name="Totals 2 25 8" xfId="32613" xr:uid="{228CFE39-D354-4014-B96E-CF103AA02947}"/>
    <cellStyle name="Totals 2 25 9" xfId="35013" xr:uid="{436EEA8E-D972-4916-AF23-E52C9D663073}"/>
    <cellStyle name="Totals 2 26" xfId="12676" xr:uid="{A4BB0A7E-4C6C-48E5-A487-3D72565174C7}"/>
    <cellStyle name="Totals 2 26 10" xfId="36510" xr:uid="{CCDCF63A-F437-45A4-97DB-914318FFBC24}"/>
    <cellStyle name="Totals 2 26 11" xfId="38985" xr:uid="{2375E220-D26F-4CCB-BE07-B52BCB6F2BD5}"/>
    <cellStyle name="Totals 2 26 12" xfId="41604" xr:uid="{F66ABE5D-3E1A-430D-87B0-815A57ED79E5}"/>
    <cellStyle name="Totals 2 26 2" xfId="15702" xr:uid="{FFDF1691-9534-4010-8E7D-813CA00FD285}"/>
    <cellStyle name="Totals 2 26 3" xfId="18478" xr:uid="{BEA72EDC-F523-4438-9D7E-8E37F17D5C1A}"/>
    <cellStyle name="Totals 2 26 4" xfId="21118" xr:uid="{BFAFF137-CAB7-4E7A-815E-A3D40F53802B}"/>
    <cellStyle name="Totals 2 26 5" xfId="23974" xr:uid="{0DCA6E25-6ADC-419B-B79E-FEA4162E821D}"/>
    <cellStyle name="Totals 2 26 6" xfId="26517" xr:uid="{F3E8D435-AC72-4548-9924-51349978FAFF}"/>
    <cellStyle name="Totals 2 26 7" xfId="29104" xr:uid="{987E11CE-046E-4D81-9566-0C09E30A50F0}"/>
    <cellStyle name="Totals 2 26 8" xfId="31697" xr:uid="{E21618F5-3FD0-45C5-ADB4-360EB49B5324}"/>
    <cellStyle name="Totals 2 26 9" xfId="34096" xr:uid="{6BA0C523-4BF3-4959-8872-BE498C11868A}"/>
    <cellStyle name="Totals 2 27" xfId="13074" xr:uid="{E2AA25D6-6E0D-46D6-872F-4C53D652001E}"/>
    <cellStyle name="Totals 2 27 10" xfId="36818" xr:uid="{7855C9B5-9E30-46A0-90DF-20DE96A91DE0}"/>
    <cellStyle name="Totals 2 27 11" xfId="39303" xr:uid="{164BA16E-F45A-4991-A8B5-4BEA44C84398}"/>
    <cellStyle name="Totals 2 27 12" xfId="41950" xr:uid="{D6151519-7AFE-4792-846E-633517E54405}"/>
    <cellStyle name="Totals 2 27 2" xfId="16096" xr:uid="{53556BBC-3535-437C-8B81-A16FE671B630}"/>
    <cellStyle name="Totals 2 27 3" xfId="18844" xr:uid="{59794B70-1025-4E5A-AAB4-A4EA4BE01680}"/>
    <cellStyle name="Totals 2 27 4" xfId="21510" xr:uid="{48016D8D-5362-441A-BE7D-E4992FEFEE35}"/>
    <cellStyle name="Totals 2 27 5" xfId="24343" xr:uid="{E6E78A3D-E99B-49B5-B437-C63EA34956D3}"/>
    <cellStyle name="Totals 2 27 6" xfId="26901" xr:uid="{113F2271-1C63-45F7-80E0-D19327BFBD10}"/>
    <cellStyle name="Totals 2 27 7" xfId="29454" xr:uid="{551E6020-9548-48A1-894E-C834C25587CF}"/>
    <cellStyle name="Totals 2 27 8" xfId="31977" xr:uid="{A47116DC-A2C9-4D0C-B9BC-98A69864633B}"/>
    <cellStyle name="Totals 2 27 9" xfId="34378" xr:uid="{016E2FF4-2504-49CC-BEC8-3A4B6FBF031B}"/>
    <cellStyle name="Totals 2 28" xfId="12685" xr:uid="{AD17CE76-BFE9-486F-8E9D-C9DB55F40E88}"/>
    <cellStyle name="Totals 2 28 10" xfId="36519" xr:uid="{4C0209DF-F5DC-4FF8-A741-B9304A3C6683}"/>
    <cellStyle name="Totals 2 28 11" xfId="38993" xr:uid="{F11A7555-821C-4FD9-A8D6-81C4F1861C21}"/>
    <cellStyle name="Totals 2 28 12" xfId="41613" xr:uid="{8A05DA49-0651-4806-88CB-3E6E9471486B}"/>
    <cellStyle name="Totals 2 28 2" xfId="15711" xr:uid="{0EE5B355-B54E-4142-85C9-72254607A280}"/>
    <cellStyle name="Totals 2 28 3" xfId="18487" xr:uid="{7A4192D2-98CB-4A91-ABAE-E831454057D7}"/>
    <cellStyle name="Totals 2 28 4" xfId="21127" xr:uid="{0E8F6289-5FF7-4279-9F4C-ADBA898FCB25}"/>
    <cellStyle name="Totals 2 28 5" xfId="23983" xr:uid="{2A6A5610-2112-4136-AF43-061C813258B7}"/>
    <cellStyle name="Totals 2 28 6" xfId="26526" xr:uid="{6F167654-D116-4758-B85F-EBEDD82B8FD6}"/>
    <cellStyle name="Totals 2 28 7" xfId="29113" xr:uid="{DA425CB8-157E-4A23-99D5-08756ADF38C6}"/>
    <cellStyle name="Totals 2 28 8" xfId="31705" xr:uid="{DE4592CA-432D-426C-BBD2-424E909EEA63}"/>
    <cellStyle name="Totals 2 28 9" xfId="34104" xr:uid="{F87C4673-87BC-4C88-ACA0-F6A0FA5087B6}"/>
    <cellStyle name="Totals 2 29" xfId="12687" xr:uid="{122E1216-8DA4-471D-8D84-728536FDCA2E}"/>
    <cellStyle name="Totals 2 29 10" xfId="36521" xr:uid="{023B1E2D-BEEB-49B3-B240-589DC14FACDD}"/>
    <cellStyle name="Totals 2 29 11" xfId="38995" xr:uid="{D9C6771E-E016-430C-A06C-7CD83314AB98}"/>
    <cellStyle name="Totals 2 29 12" xfId="41615" xr:uid="{6838C18B-9D88-46B3-8B6C-E9B288672907}"/>
    <cellStyle name="Totals 2 29 2" xfId="15713" xr:uid="{7D7A847F-EF81-410C-8B8D-C4B593899012}"/>
    <cellStyle name="Totals 2 29 3" xfId="18489" xr:uid="{118E42B5-B16D-4368-97D6-5F11E96319E0}"/>
    <cellStyle name="Totals 2 29 4" xfId="21129" xr:uid="{6B9DED61-BFEC-4535-A272-E5A5FB4269FC}"/>
    <cellStyle name="Totals 2 29 5" xfId="23985" xr:uid="{3886CBF1-34EC-4DD8-B65D-15043250DA41}"/>
    <cellStyle name="Totals 2 29 6" xfId="26528" xr:uid="{BAB6D884-98AF-440A-A919-D2F1E4EDB92A}"/>
    <cellStyle name="Totals 2 29 7" xfId="29115" xr:uid="{4439CC11-A1A1-4CDF-BC47-A1B045284197}"/>
    <cellStyle name="Totals 2 29 8" xfId="31707" xr:uid="{6D488864-CB1E-44E1-BF44-79EE1FB328CC}"/>
    <cellStyle name="Totals 2 29 9" xfId="34106" xr:uid="{25652475-2EDA-40EC-A5D6-3BA430E6E84C}"/>
    <cellStyle name="Totals 2 3" xfId="11656" xr:uid="{DCA9A24E-EDC1-46E0-A62B-DE7D7A25C424}"/>
    <cellStyle name="Totals 2 3 10" xfId="35615" xr:uid="{339495F7-CE45-4D9C-A28B-14A4A5765B4A}"/>
    <cellStyle name="Totals 2 3 11" xfId="38046" xr:uid="{BD5E609D-84B2-458F-A01D-8DE528717B3C}"/>
    <cellStyle name="Totals 2 3 12" xfId="40639" xr:uid="{B9EE0BF6-07DE-40D6-AAC5-4A621564E868}"/>
    <cellStyle name="Totals 2 3 2" xfId="14709" xr:uid="{B8C80D06-BE2C-460A-8C74-B74D77218FAA}"/>
    <cellStyle name="Totals 2 3 3" xfId="17484" xr:uid="{8F27D378-0965-4C38-9159-1EFF1B73BCA9}"/>
    <cellStyle name="Totals 2 3 4" xfId="20109" xr:uid="{B0B8A619-041F-4015-BF6A-64E7BB4CEEF2}"/>
    <cellStyle name="Totals 2 3 5" xfId="22973" xr:uid="{464F354D-9B1F-4898-94CE-AC943A700812}"/>
    <cellStyle name="Totals 2 3 6" xfId="25536" xr:uid="{ED3818D3-6F6C-4E9F-B183-84B8E7FA50FA}"/>
    <cellStyle name="Totals 2 3 7" xfId="28138" xr:uid="{C06E3BAB-F9FD-4B45-8621-524188A26DA5}"/>
    <cellStyle name="Totals 2 3 8" xfId="30810" xr:uid="{A3D9ACD3-2F54-47FE-B002-30B4AB78FF1B}"/>
    <cellStyle name="Totals 2 3 9" xfId="33211" xr:uid="{AFA5BEDB-0B80-4743-A8ED-172F7BA0BD2D}"/>
    <cellStyle name="Totals 2 30" xfId="13077" xr:uid="{131379F4-CCBE-481D-B03B-6AE8C41823A9}"/>
    <cellStyle name="Totals 2 30 10" xfId="36821" xr:uid="{782927FC-59DD-4604-8C06-FE13E9FF43A1}"/>
    <cellStyle name="Totals 2 30 11" xfId="39306" xr:uid="{A0F2B538-D139-4F14-891E-2DFD18D1A6DF}"/>
    <cellStyle name="Totals 2 30 12" xfId="41953" xr:uid="{12656FC6-9F1F-4D2E-BD47-F29BEFA3A4E3}"/>
    <cellStyle name="Totals 2 30 2" xfId="16099" xr:uid="{D43B7816-376A-4E1B-A176-58A3E3CF8D1A}"/>
    <cellStyle name="Totals 2 30 3" xfId="18847" xr:uid="{3532F38D-46F8-444E-B9CE-13FB1A285F8B}"/>
    <cellStyle name="Totals 2 30 4" xfId="21513" xr:uid="{338C948A-5AC9-4E97-9453-C01162820ED4}"/>
    <cellStyle name="Totals 2 30 5" xfId="24346" xr:uid="{2C071CFC-3734-4282-8894-A73583D638D6}"/>
    <cellStyle name="Totals 2 30 6" xfId="26904" xr:uid="{A2780B84-7B1F-419C-A4B1-EE21E10336A8}"/>
    <cellStyle name="Totals 2 30 7" xfId="29457" xr:uid="{CA62E244-021E-4421-826E-04E60663118C}"/>
    <cellStyle name="Totals 2 30 8" xfId="31980" xr:uid="{A9D44B24-9645-4339-8D0A-7F41758A22F3}"/>
    <cellStyle name="Totals 2 30 9" xfId="34381" xr:uid="{B37C6B65-AF02-4E2C-BDEA-C2CF3BBBC9C9}"/>
    <cellStyle name="Totals 2 31" xfId="12693" xr:uid="{90FDB5AB-5AA6-4357-9396-4C544A4A6D38}"/>
    <cellStyle name="Totals 2 31 10" xfId="36527" xr:uid="{6934DD2E-F9FC-42C1-BA20-FAF52C740B85}"/>
    <cellStyle name="Totals 2 31 11" xfId="39001" xr:uid="{FBE0F28B-963F-46CA-B48E-00AF6DAED39E}"/>
    <cellStyle name="Totals 2 31 12" xfId="41621" xr:uid="{F58401CB-85B1-44F1-A27F-30D21463CBFB}"/>
    <cellStyle name="Totals 2 31 2" xfId="15719" xr:uid="{CD1CE417-ED47-403D-B51C-D06284F69E99}"/>
    <cellStyle name="Totals 2 31 3" xfId="18495" xr:uid="{37EB7788-CEF9-4144-8200-C8A4493186DD}"/>
    <cellStyle name="Totals 2 31 4" xfId="21135" xr:uid="{A0B98084-7629-4F34-8D14-44494186BA88}"/>
    <cellStyle name="Totals 2 31 5" xfId="23991" xr:uid="{E9FD22C5-D8E6-471C-B5FF-319758CD7EEA}"/>
    <cellStyle name="Totals 2 31 6" xfId="26534" xr:uid="{55F77B86-A785-4248-BA39-EA886B1586B0}"/>
    <cellStyle name="Totals 2 31 7" xfId="29121" xr:uid="{4DACAC0D-1B9D-4363-AEA0-7C968AE262AE}"/>
    <cellStyle name="Totals 2 31 8" xfId="31713" xr:uid="{CE12003C-4C31-44A4-98DB-5830D5858F7F}"/>
    <cellStyle name="Totals 2 31 9" xfId="34112" xr:uid="{B68A512B-722B-466B-AE25-7F23B4FF16D3}"/>
    <cellStyle name="Totals 2 32" xfId="12696" xr:uid="{4EFC4A54-0D86-44FA-AAA5-362CE37B0EAD}"/>
    <cellStyle name="Totals 2 32 10" xfId="36529" xr:uid="{1B4ADD09-6D22-413B-9D16-77C0A8D457CB}"/>
    <cellStyle name="Totals 2 32 11" xfId="39004" xr:uid="{561EC640-65DC-4FB9-A99B-EBC7F45B9042}"/>
    <cellStyle name="Totals 2 32 12" xfId="41624" xr:uid="{4C072714-2C3A-4853-9037-AAD81711EED6}"/>
    <cellStyle name="Totals 2 32 2" xfId="15722" xr:uid="{C2C89FE4-A742-4FDB-99A2-C758F130380E}"/>
    <cellStyle name="Totals 2 32 3" xfId="18498" xr:uid="{FFCCA019-D5F9-4EC4-83E2-1C36A0D8C725}"/>
    <cellStyle name="Totals 2 32 4" xfId="21138" xr:uid="{E09A86E0-8B12-4DBF-AEBD-594BE7183DBC}"/>
    <cellStyle name="Totals 2 32 5" xfId="23994" xr:uid="{E8B430BA-E496-41DB-BE34-F787652F0448}"/>
    <cellStyle name="Totals 2 32 6" xfId="26537" xr:uid="{FF07954F-C0E2-49FC-B026-6955996E0A5C}"/>
    <cellStyle name="Totals 2 32 7" xfId="29124" xr:uid="{1B6E8108-5ACA-401A-B6EC-740B40284E93}"/>
    <cellStyle name="Totals 2 32 8" xfId="31715" xr:uid="{69ED62E9-BB1E-4678-A6D5-F1EF5D9C3237}"/>
    <cellStyle name="Totals 2 32 9" xfId="34114" xr:uid="{04800B55-8165-4DDF-8853-A355458348D7}"/>
    <cellStyle name="Totals 2 33" xfId="13084" xr:uid="{AA8BB9E3-81CB-4C4D-AE43-E373B5E64B36}"/>
    <cellStyle name="Totals 2 33 10" xfId="36828" xr:uid="{F00B3B8A-A38F-4420-8A1A-C35F1D4A3079}"/>
    <cellStyle name="Totals 2 33 11" xfId="39313" xr:uid="{AEB4BAA4-745B-4678-B5C6-943D926BE9D3}"/>
    <cellStyle name="Totals 2 33 12" xfId="41960" xr:uid="{EEE49C94-EF00-41E3-BE2A-C7DAB16D2EC5}"/>
    <cellStyle name="Totals 2 33 2" xfId="16106" xr:uid="{0BFC0E4D-49C5-4F76-86D7-825B4F4C513E}"/>
    <cellStyle name="Totals 2 33 3" xfId="18854" xr:uid="{8CD70B16-3243-4E51-AE74-52A8DD446602}"/>
    <cellStyle name="Totals 2 33 4" xfId="21520" xr:uid="{F9B8821F-9242-4929-BA12-4E114392575C}"/>
    <cellStyle name="Totals 2 33 5" xfId="24353" xr:uid="{2CE04E84-9B48-4D63-B72C-FD4C8AE874D0}"/>
    <cellStyle name="Totals 2 33 6" xfId="26911" xr:uid="{E5DA28E4-A56E-4462-A3AA-CD1FD843C9F2}"/>
    <cellStyle name="Totals 2 33 7" xfId="29464" xr:uid="{914A1233-83E2-46B8-A76F-1C382ED77CAD}"/>
    <cellStyle name="Totals 2 33 8" xfId="31987" xr:uid="{8E2D727D-239F-413C-B016-43A39D25AEA0}"/>
    <cellStyle name="Totals 2 33 9" xfId="34388" xr:uid="{9D2356A7-0522-4B08-BEFF-BC3F72A03052}"/>
    <cellStyle name="Totals 2 34" xfId="12705" xr:uid="{2AB691C2-6147-471C-BAD0-2949BDF842B7}"/>
    <cellStyle name="Totals 2 34 10" xfId="36536" xr:uid="{3C40AAB5-264A-4EFB-9FF1-77659A86BC23}"/>
    <cellStyle name="Totals 2 34 11" xfId="39013" xr:uid="{A12F564A-6E7F-4408-B5FF-F8859C234514}"/>
    <cellStyle name="Totals 2 34 12" xfId="41633" xr:uid="{F3C99E87-4B08-47B5-9A9A-413246C17469}"/>
    <cellStyle name="Totals 2 34 2" xfId="15731" xr:uid="{E4837AE0-D2A5-4D07-AD60-87DC8730A73F}"/>
    <cellStyle name="Totals 2 34 3" xfId="18507" xr:uid="{C67A1B48-8AC6-4635-A1EA-ADAE45120B32}"/>
    <cellStyle name="Totals 2 34 4" xfId="21147" xr:uid="{2C696CDB-CECC-4302-B4A3-C409C45113F5}"/>
    <cellStyle name="Totals 2 34 5" xfId="24003" xr:uid="{2B3EE400-6EE8-4E4C-B1C4-DF1E9B6B20E2}"/>
    <cellStyle name="Totals 2 34 6" xfId="26546" xr:uid="{B5536C35-0A7A-43EB-BC48-903F4F33622F}"/>
    <cellStyle name="Totals 2 34 7" xfId="29133" xr:uid="{5D9EF3D2-3F9A-46A3-9DC3-FA43467934FF}"/>
    <cellStyle name="Totals 2 34 8" xfId="31722" xr:uid="{7AA5FC01-F1E3-403D-B5F0-F940C74B20B8}"/>
    <cellStyle name="Totals 2 34 9" xfId="34121" xr:uid="{02EC3B64-5103-43F7-B292-888332B5B73E}"/>
    <cellStyle name="Totals 2 35" xfId="13086" xr:uid="{6D192EFB-5425-43AF-B33C-D3754637EF88}"/>
    <cellStyle name="Totals 2 35 10" xfId="36830" xr:uid="{FD2B11EB-84E3-4E65-8775-49A9CD1A1796}"/>
    <cellStyle name="Totals 2 35 11" xfId="39315" xr:uid="{62A3CE1F-360E-4F7E-AD90-EB3288914B92}"/>
    <cellStyle name="Totals 2 35 12" xfId="41962" xr:uid="{45042CB5-33F7-445D-8E51-8C26747A19CC}"/>
    <cellStyle name="Totals 2 35 2" xfId="16108" xr:uid="{80E081A9-252B-4C62-B286-F14839BEA779}"/>
    <cellStyle name="Totals 2 35 3" xfId="18856" xr:uid="{11C0D0F0-2D46-4730-8C35-CF3E30AD7851}"/>
    <cellStyle name="Totals 2 35 4" xfId="21522" xr:uid="{2D4EA536-33FE-48A5-8DA5-199C176D2D6F}"/>
    <cellStyle name="Totals 2 35 5" xfId="24355" xr:uid="{C617E9D4-2BCA-46D5-B6F0-252D3E41EC4A}"/>
    <cellStyle name="Totals 2 35 6" xfId="26913" xr:uid="{573981B4-B7EF-48DE-A91E-1FFA88FE17EA}"/>
    <cellStyle name="Totals 2 35 7" xfId="29466" xr:uid="{6BAD9CE3-8476-4676-AAA9-BD26E8A28303}"/>
    <cellStyle name="Totals 2 35 8" xfId="31989" xr:uid="{B798129A-47E8-4E44-8752-724D813C5728}"/>
    <cellStyle name="Totals 2 35 9" xfId="34390" xr:uid="{111CB714-D505-44E9-8BBE-D8F4459C3B07}"/>
    <cellStyle name="Totals 2 36" xfId="12708" xr:uid="{4D5E35C6-EE78-40FE-8BA6-F65B8F1E13F9}"/>
    <cellStyle name="Totals 2 36 10" xfId="36539" xr:uid="{404B6E92-8086-4E25-9A81-0F2833AF4669}"/>
    <cellStyle name="Totals 2 36 11" xfId="39016" xr:uid="{52ED3872-ED02-4E33-994C-092F2F22E00C}"/>
    <cellStyle name="Totals 2 36 12" xfId="41636" xr:uid="{2DE646D7-CD9C-4D8A-B474-7921E02443DA}"/>
    <cellStyle name="Totals 2 36 2" xfId="15734" xr:uid="{648C4E77-3B0E-4834-9C7C-EB651689536F}"/>
    <cellStyle name="Totals 2 36 3" xfId="18510" xr:uid="{A6C5D5C9-B90E-4200-9EE3-D1F6B6BCE0C7}"/>
    <cellStyle name="Totals 2 36 4" xfId="21150" xr:uid="{18277456-7389-456F-8718-6C9EA2CD0798}"/>
    <cellStyle name="Totals 2 36 5" xfId="24006" xr:uid="{461716C6-88E1-4BA4-AD6A-A45BB4DE77F8}"/>
    <cellStyle name="Totals 2 36 6" xfId="26549" xr:uid="{CDC38B66-29ED-4E81-87C8-3C5CEA2A479E}"/>
    <cellStyle name="Totals 2 36 7" xfId="29136" xr:uid="{4BEDB0A3-23A8-44F5-87E7-9903BFA11546}"/>
    <cellStyle name="Totals 2 36 8" xfId="31725" xr:uid="{F2B59533-BB55-40A4-A480-0569840DAD99}"/>
    <cellStyle name="Totals 2 36 9" xfId="34124" xr:uid="{3A64A4F4-16DC-48A8-8FBB-FF671AE5B12D}"/>
    <cellStyle name="Totals 2 37" xfId="13089" xr:uid="{4D5D7129-F81E-48AB-8A87-7B3D1CEA17C0}"/>
    <cellStyle name="Totals 2 37 10" xfId="36833" xr:uid="{B77F0DE3-49AF-4F47-9813-0BE845E70F14}"/>
    <cellStyle name="Totals 2 37 11" xfId="39318" xr:uid="{25F1040E-21C1-49E1-AA7E-80DBA8283468}"/>
    <cellStyle name="Totals 2 37 12" xfId="41965" xr:uid="{C98F576C-83A2-427E-8743-FBCE07CEA13C}"/>
    <cellStyle name="Totals 2 37 2" xfId="16111" xr:uid="{4D48F8D1-2397-4437-85EC-74DE8D7394E3}"/>
    <cellStyle name="Totals 2 37 3" xfId="18859" xr:uid="{839E5139-5598-4315-9604-3B542EAAF220}"/>
    <cellStyle name="Totals 2 37 4" xfId="21525" xr:uid="{D27D19CD-40C6-41D1-8DD9-E4FDE3862054}"/>
    <cellStyle name="Totals 2 37 5" xfId="24358" xr:uid="{DFFB4C8F-410B-4A68-960A-D58095747849}"/>
    <cellStyle name="Totals 2 37 6" xfId="26916" xr:uid="{D6FAE3F2-5E63-4352-9B27-4B8B025B4195}"/>
    <cellStyle name="Totals 2 37 7" xfId="29469" xr:uid="{5FFEEEC5-A030-4214-9880-BFC73B493BB8}"/>
    <cellStyle name="Totals 2 37 8" xfId="31992" xr:uid="{4FBA729F-3ADA-49BE-8D11-248790256661}"/>
    <cellStyle name="Totals 2 37 9" xfId="34393" xr:uid="{BEB2F42D-2322-408F-BFB1-0FEBF5BB1337}"/>
    <cellStyle name="Totals 2 38" xfId="12713" xr:uid="{F68E5F80-D7E6-48E8-BB10-15004C9B289D}"/>
    <cellStyle name="Totals 2 38 10" xfId="36544" xr:uid="{F82676E1-4B36-46CA-8E67-378F29488524}"/>
    <cellStyle name="Totals 2 38 11" xfId="39021" xr:uid="{DB4C860A-668B-4D80-91CC-CB2CB2A76819}"/>
    <cellStyle name="Totals 2 38 12" xfId="41641" xr:uid="{A53F1F43-4C98-49E9-9F4E-8D6FB5CED24C}"/>
    <cellStyle name="Totals 2 38 2" xfId="15739" xr:uid="{822C8DE7-AEA4-4E69-8987-4B1EAFC754CB}"/>
    <cellStyle name="Totals 2 38 3" xfId="18515" xr:uid="{B86D36B8-2AD6-4E1F-A6D4-602EEE0200E7}"/>
    <cellStyle name="Totals 2 38 4" xfId="21155" xr:uid="{BC0C665E-AD76-4B04-9809-711D6C936534}"/>
    <cellStyle name="Totals 2 38 5" xfId="24011" xr:uid="{728195D6-2819-4ECC-928E-C353F17ED799}"/>
    <cellStyle name="Totals 2 38 6" xfId="26554" xr:uid="{13E4E1F0-71CC-47F5-B210-A135A0F04562}"/>
    <cellStyle name="Totals 2 38 7" xfId="29141" xr:uid="{D07998D5-A196-4B61-9356-2E1A653F0F51}"/>
    <cellStyle name="Totals 2 38 8" xfId="31730" xr:uid="{E56AC402-CD16-4A67-AFFB-B312FE574E1E}"/>
    <cellStyle name="Totals 2 38 9" xfId="34129" xr:uid="{D67031E1-A1E1-4C14-B1A2-5D86B9B608D6}"/>
    <cellStyle name="Totals 2 39" xfId="13095" xr:uid="{752CC6D4-389F-4835-8623-DD566B44EAA8}"/>
    <cellStyle name="Totals 2 39 10" xfId="36839" xr:uid="{EE4758D5-0985-40DC-AC81-56D8F162C71E}"/>
    <cellStyle name="Totals 2 39 11" xfId="39324" xr:uid="{A2F7AFC2-BA8B-4F8C-9511-9411ADDDB8CB}"/>
    <cellStyle name="Totals 2 39 12" xfId="41971" xr:uid="{16002A6E-BBC4-4EBB-BEA5-CDF2A2DCE348}"/>
    <cellStyle name="Totals 2 39 2" xfId="16117" xr:uid="{FA7E1F7B-94E2-4206-8944-7EDEEA2C197E}"/>
    <cellStyle name="Totals 2 39 3" xfId="18865" xr:uid="{8E8C5352-F0C8-4F2D-A23D-54F80FDAB60A}"/>
    <cellStyle name="Totals 2 39 4" xfId="21531" xr:uid="{B9FD2424-ED44-4F4D-A490-0B65167FA24D}"/>
    <cellStyle name="Totals 2 39 5" xfId="24364" xr:uid="{D4B7453D-11B7-4D57-B7B9-82B601D91E33}"/>
    <cellStyle name="Totals 2 39 6" xfId="26922" xr:uid="{D1C11DAC-93D9-436E-A2C7-36FB470D10D0}"/>
    <cellStyle name="Totals 2 39 7" xfId="29475" xr:uid="{5423207C-BA21-4F42-A7D9-9F25761DA1AE}"/>
    <cellStyle name="Totals 2 39 8" xfId="31998" xr:uid="{05B18CCF-A41D-4066-AB90-E3D12D36FBC1}"/>
    <cellStyle name="Totals 2 39 9" xfId="34399" xr:uid="{D3D613C9-E6AC-4FA9-87C0-368D0A6E18DA}"/>
    <cellStyle name="Totals 2 4" xfId="11513" xr:uid="{4A3D085C-BEBA-4868-8EB3-755EE65E210F}"/>
    <cellStyle name="Totals 2 4 10" xfId="21197" xr:uid="{1ECAAB71-616D-41F6-886B-65E1B92B772A}"/>
    <cellStyle name="Totals 2 4 11" xfId="24111" xr:uid="{6399AD32-53B4-4B9D-8416-42F1EDE23ABA}"/>
    <cellStyle name="Totals 2 4 12" xfId="40515" xr:uid="{1CE67381-F28B-4EA7-ACDC-83288B10F229}"/>
    <cellStyle name="Totals 2 4 2" xfId="14578" xr:uid="{AD92F1F8-D709-4BD9-8EDA-61C7A7D0BA59}"/>
    <cellStyle name="Totals 2 4 3" xfId="17348" xr:uid="{D69AEA53-E0FD-4876-A936-74547F697A6E}"/>
    <cellStyle name="Totals 2 4 4" xfId="10128" xr:uid="{B25A862B-36A0-4790-9B7F-7103A2C5489C}"/>
    <cellStyle name="Totals 2 4 5" xfId="22838" xr:uid="{543B93F3-FBC3-46CC-A25A-28A5606E5615}"/>
    <cellStyle name="Totals 2 4 6" xfId="10974" xr:uid="{19CADF3A-8F60-490D-964F-7F5C931CC5D0}"/>
    <cellStyle name="Totals 2 4 7" xfId="11112" xr:uid="{405E6685-0D05-4AC4-BAE5-461905692FE0}"/>
    <cellStyle name="Totals 2 4 8" xfId="30703" xr:uid="{DEF0CB4E-7FDC-4DB9-A7FB-F3141DF91B5F}"/>
    <cellStyle name="Totals 2 4 9" xfId="18686" xr:uid="{C5361C5D-E269-49ED-991A-7EC9EEBD0E47}"/>
    <cellStyle name="Totals 2 40" xfId="12718" xr:uid="{1A054294-D5E9-4CD0-A101-023CC73CB6E7}"/>
    <cellStyle name="Totals 2 40 10" xfId="36549" xr:uid="{69749893-6AD4-4CD2-8063-5A2307687BA7}"/>
    <cellStyle name="Totals 2 40 11" xfId="39026" xr:uid="{2566BB2D-BA52-4D1D-BFA6-60F33C592724}"/>
    <cellStyle name="Totals 2 40 12" xfId="41646" xr:uid="{BBCBD79C-20A4-490A-A71E-487C70199D37}"/>
    <cellStyle name="Totals 2 40 2" xfId="15744" xr:uid="{5FB057F6-E3BC-4261-BCAE-02E17B6A8EE9}"/>
    <cellStyle name="Totals 2 40 3" xfId="18520" xr:uid="{5E039D96-1248-41D7-9232-2589BC8E7F22}"/>
    <cellStyle name="Totals 2 40 4" xfId="21160" xr:uid="{09D92C6E-BBAF-406D-945D-EF3C128EF53E}"/>
    <cellStyle name="Totals 2 40 5" xfId="24016" xr:uid="{1615D72D-937B-42D1-A236-2B66B7BF4F7E}"/>
    <cellStyle name="Totals 2 40 6" xfId="26559" xr:uid="{1DB2A8E8-7B79-404C-A1C6-7D2551C86CFD}"/>
    <cellStyle name="Totals 2 40 7" xfId="29146" xr:uid="{F25B66BC-C156-41FC-996B-645889EC06FE}"/>
    <cellStyle name="Totals 2 40 8" xfId="31735" xr:uid="{2582A16C-46D4-4EE7-9754-A525533368CD}"/>
    <cellStyle name="Totals 2 40 9" xfId="34134" xr:uid="{015436D5-9B4F-4C4B-AD87-8C4CFB31F035}"/>
    <cellStyle name="Totals 2 41" xfId="13106" xr:uid="{639044BB-A4DE-4762-95E3-8AF3DAEC7104}"/>
    <cellStyle name="Totals 2 41 10" xfId="36850" xr:uid="{709994E2-0E32-49E4-84A8-04B6334C5289}"/>
    <cellStyle name="Totals 2 41 11" xfId="39335" xr:uid="{ECF412B7-DC0D-4448-BF6D-7742CD8BE3B5}"/>
    <cellStyle name="Totals 2 41 12" xfId="41982" xr:uid="{18B47F9C-E6DB-4A57-B638-8E94C103AFB5}"/>
    <cellStyle name="Totals 2 41 2" xfId="16128" xr:uid="{B31A76DD-01DE-49FD-92C6-2621C245774D}"/>
    <cellStyle name="Totals 2 41 3" xfId="18876" xr:uid="{1F52A04C-7A37-4577-B8BB-016E0660DD9B}"/>
    <cellStyle name="Totals 2 41 4" xfId="21542" xr:uid="{62F5D157-7338-4D66-81C2-E3BD0D5585CB}"/>
    <cellStyle name="Totals 2 41 5" xfId="24375" xr:uid="{1918B7DB-4BA8-4DF0-A6ED-D8C7D734D482}"/>
    <cellStyle name="Totals 2 41 6" xfId="26933" xr:uid="{1F8046E1-DC59-4BDD-BC0B-DE5986017FDA}"/>
    <cellStyle name="Totals 2 41 7" xfId="29486" xr:uid="{DDF5077C-44FC-4A32-A6C5-278EE3205664}"/>
    <cellStyle name="Totals 2 41 8" xfId="32009" xr:uid="{F71D1091-3232-4F01-BB88-D9F09A964716}"/>
    <cellStyle name="Totals 2 41 9" xfId="34410" xr:uid="{24AE25AF-451B-4C08-B6EE-BBD4662E1A91}"/>
    <cellStyle name="Totals 2 42" xfId="13103" xr:uid="{B7ADF6FA-3956-44CE-B284-9094DC38F724}"/>
    <cellStyle name="Totals 2 42 10" xfId="36847" xr:uid="{FE558A62-AEA3-4589-A437-22AE2F440145}"/>
    <cellStyle name="Totals 2 42 11" xfId="39332" xr:uid="{F3AD59A9-D318-4093-8B82-EE0B98F09988}"/>
    <cellStyle name="Totals 2 42 12" xfId="41979" xr:uid="{FD927325-B7D3-4F9E-8B2E-F3C91F5D8147}"/>
    <cellStyle name="Totals 2 42 2" xfId="16125" xr:uid="{AF25861D-6CFB-478B-9D6A-F1344CD40CE8}"/>
    <cellStyle name="Totals 2 42 3" xfId="18873" xr:uid="{A0869C9B-AAA5-4A1D-8AB9-E1E8A997AB26}"/>
    <cellStyle name="Totals 2 42 4" xfId="21539" xr:uid="{5E1007E8-90B7-46B9-A70C-F02008752609}"/>
    <cellStyle name="Totals 2 42 5" xfId="24372" xr:uid="{34C28E0D-31B3-4706-8619-E0D8750B5C8B}"/>
    <cellStyle name="Totals 2 42 6" xfId="26930" xr:uid="{1D3C7A16-A226-49D4-A58A-142C3406E894}"/>
    <cellStyle name="Totals 2 42 7" xfId="29483" xr:uid="{25EB3BBB-17C2-4474-B10C-74BA9FEC0C48}"/>
    <cellStyle name="Totals 2 42 8" xfId="32006" xr:uid="{EC3AE94A-14B8-45CD-AE3B-24338F16D769}"/>
    <cellStyle name="Totals 2 42 9" xfId="34407" xr:uid="{C89F9A12-5B49-4968-A196-8B8002CDA5C7}"/>
    <cellStyle name="Totals 2 43" xfId="12737" xr:uid="{CFFE44B3-4202-4211-A3B1-4C20CC308B50}"/>
    <cellStyle name="Totals 2 43 10" xfId="36559" xr:uid="{A38D9A95-5C2F-4794-AA22-A327BC12BEBA}"/>
    <cellStyle name="Totals 2 43 11" xfId="39045" xr:uid="{42515743-A25F-40E3-9D0C-983192020ECF}"/>
    <cellStyle name="Totals 2 43 12" xfId="41665" xr:uid="{67AB482C-2E78-4103-8AF5-9697EEAE1D31}"/>
    <cellStyle name="Totals 2 43 2" xfId="15763" xr:uid="{65FC8762-ED8A-47C7-9101-6E4D7D9D890B}"/>
    <cellStyle name="Totals 2 43 3" xfId="18537" xr:uid="{58F0D86F-B812-4E3C-861C-CA2E7B468B14}"/>
    <cellStyle name="Totals 2 43 4" xfId="21179" xr:uid="{A0C49725-5D47-4993-9854-43EBC7BA118E}"/>
    <cellStyle name="Totals 2 43 5" xfId="24033" xr:uid="{E38D58F8-C761-46C0-A7E2-ED976515C80E}"/>
    <cellStyle name="Totals 2 43 6" xfId="26576" xr:uid="{7A989B6A-F0DD-4583-B4EA-D8207436B57F}"/>
    <cellStyle name="Totals 2 43 7" xfId="29157" xr:uid="{4923C0CF-2621-4C70-98F0-0A6C9EB0FF05}"/>
    <cellStyle name="Totals 2 43 8" xfId="31745" xr:uid="{0DA86748-12E0-41E5-B952-37195C853653}"/>
    <cellStyle name="Totals 2 43 9" xfId="34144" xr:uid="{A9BDAE94-7F44-4543-8A20-93E600FCD551}"/>
    <cellStyle name="Totals 2 44" xfId="13120" xr:uid="{D9EFC42D-CF32-4B9C-99C1-D84E08A5362E}"/>
    <cellStyle name="Totals 2 44 10" xfId="36863" xr:uid="{9A14E5BE-CD2E-4B62-867D-01BB0CF74584}"/>
    <cellStyle name="Totals 2 44 11" xfId="39349" xr:uid="{FD04F609-6D3F-44B6-951B-6DA19B12F362}"/>
    <cellStyle name="Totals 2 44 12" xfId="41996" xr:uid="{EA95BAA8-7382-467B-A83E-5D69B2FC0CCC}"/>
    <cellStyle name="Totals 2 44 2" xfId="16142" xr:uid="{1CD48118-550D-428A-AF95-49E41B4623CB}"/>
    <cellStyle name="Totals 2 44 3" xfId="18890" xr:uid="{D238999D-555D-4127-AEED-A9B9C9B895D3}"/>
    <cellStyle name="Totals 2 44 4" xfId="21556" xr:uid="{9430CECB-132C-49D3-BB90-A971C48AF5E3}"/>
    <cellStyle name="Totals 2 44 5" xfId="24389" xr:uid="{AB353AAD-8CB7-4B72-8C42-FE353ED08167}"/>
    <cellStyle name="Totals 2 44 6" xfId="26947" xr:uid="{4C259593-BB68-4448-9340-24265BB4DD07}"/>
    <cellStyle name="Totals 2 44 7" xfId="29500" xr:uid="{05CC387B-234A-4E8A-BD8C-BED0F0C63DEC}"/>
    <cellStyle name="Totals 2 44 8" xfId="32022" xr:uid="{9E8B3E48-09E4-40B2-B3BC-10461A29730C}"/>
    <cellStyle name="Totals 2 44 9" xfId="34423" xr:uid="{BA4B1393-176B-4E9F-8EFB-1CFE8EA3604A}"/>
    <cellStyle name="Totals 2 45" xfId="12747" xr:uid="{CB554C0A-20E7-4CFB-BCF7-471474E59561}"/>
    <cellStyle name="Totals 2 45 10" xfId="36567" xr:uid="{2FB70B16-4982-4D27-94D3-E472859F0066}"/>
    <cellStyle name="Totals 2 45 11" xfId="39055" xr:uid="{FE0C47B8-6730-431B-8216-AFA5A7B232F5}"/>
    <cellStyle name="Totals 2 45 12" xfId="41675" xr:uid="{02188F29-330D-4954-9784-42DD36D307ED}"/>
    <cellStyle name="Totals 2 45 2" xfId="15773" xr:uid="{B5DAEF92-D5E2-4419-AAC3-DDDEAB83CBD2}"/>
    <cellStyle name="Totals 2 45 3" xfId="18547" xr:uid="{21EE34AF-EB8D-45AA-978E-84AFB4641B5A}"/>
    <cellStyle name="Totals 2 45 4" xfId="21189" xr:uid="{BA0FA4DE-6274-4D56-ACD8-481139A7942C}"/>
    <cellStyle name="Totals 2 45 5" xfId="24043" xr:uid="{2971ABB0-968D-4120-8653-F520AE9A6141}"/>
    <cellStyle name="Totals 2 45 6" xfId="26586" xr:uid="{DEB427A4-9F4A-4BE2-A745-8931CCBA21CA}"/>
    <cellStyle name="Totals 2 45 7" xfId="29166" xr:uid="{2456EE3B-FF38-4CF0-A49B-C93A8D5E68D7}"/>
    <cellStyle name="Totals 2 45 8" xfId="31753" xr:uid="{A4716A06-D11A-4B0E-91B0-FDF3B560C482}"/>
    <cellStyle name="Totals 2 45 9" xfId="34152" xr:uid="{2CCB3759-955C-43CE-AE8B-B2B633A7C13A}"/>
    <cellStyle name="Totals 2 46" xfId="14253" xr:uid="{F3E1FF9A-2707-46C4-A02F-7A66DABC380F}"/>
    <cellStyle name="Totals 2 46 10" xfId="37965" xr:uid="{0CF59AD9-02FB-4AA8-AEBF-B2320787A2D1}"/>
    <cellStyle name="Totals 2 46 11" xfId="40457" xr:uid="{E3B208C3-1209-4263-B97E-62791EB743D6}"/>
    <cellStyle name="Totals 2 46 12" xfId="43105" xr:uid="{1020C20F-1D01-4835-B521-4AD1D7413640}"/>
    <cellStyle name="Totals 2 46 2" xfId="17274" xr:uid="{60E89D03-D703-483B-9779-B37FA871C11E}"/>
    <cellStyle name="Totals 2 46 3" xfId="20013" xr:uid="{35B1C020-40D4-4D1C-B7A9-E2B7F8267E2C}"/>
    <cellStyle name="Totals 2 46 4" xfId="22686" xr:uid="{F00573E7-1288-49D9-AA7C-0EC800B81D15}"/>
    <cellStyle name="Totals 2 46 5" xfId="25500" xr:uid="{0BE5032F-49C3-4C0E-9E1D-77CE8648174C}"/>
    <cellStyle name="Totals 2 46 6" xfId="28069" xr:uid="{C54FAD30-08C9-4E0A-9F8F-0AC8E98A7567}"/>
    <cellStyle name="Totals 2 46 7" xfId="30615" xr:uid="{88D09EB7-3F39-4ECA-93E6-B7588713C764}"/>
    <cellStyle name="Totals 2 46 8" xfId="33129" xr:uid="{133C5BD8-0FAF-41A3-9319-6356EBB9C54E}"/>
    <cellStyle name="Totals 2 46 9" xfId="35528" xr:uid="{479F2C9E-A3AC-4562-ABFD-6DFDA9187A53}"/>
    <cellStyle name="Totals 2 5" xfId="11514" xr:uid="{CC451D16-0753-4B58-BBA8-8FF5530C8A8B}"/>
    <cellStyle name="Totals 2 5 10" xfId="21198" xr:uid="{79102722-4D34-4B72-94A3-DFE76A6FDC10}"/>
    <cellStyle name="Totals 2 5 11" xfId="24112" xr:uid="{4F2D518A-076D-4184-8582-10FFF0F43206}"/>
    <cellStyle name="Totals 2 5 12" xfId="40516" xr:uid="{BFA54F93-2C0D-4E61-BEDD-DC3D5221FB2D}"/>
    <cellStyle name="Totals 2 5 2" xfId="14579" xr:uid="{6B1C5723-2636-49E1-B6F6-78F42B21A732}"/>
    <cellStyle name="Totals 2 5 3" xfId="17349" xr:uid="{E3F4FA7B-F638-4EF4-88F6-7C1167DE664B}"/>
    <cellStyle name="Totals 2 5 4" xfId="10129" xr:uid="{14FA246B-9051-430B-B6E6-20664FB6939A}"/>
    <cellStyle name="Totals 2 5 5" xfId="22839" xr:uid="{DBB75868-241F-42F7-9BD4-CD54D60BF371}"/>
    <cellStyle name="Totals 2 5 6" xfId="10975" xr:uid="{C751B277-CED3-4F13-B8CD-6828CB239230}"/>
    <cellStyle name="Totals 2 5 7" xfId="11113" xr:uid="{71BEF95C-BD91-4A3F-B3B1-3EBE490C89FD}"/>
    <cellStyle name="Totals 2 5 8" xfId="30704" xr:uid="{053740F1-08DF-456F-AD0C-96F5FA9E1E3B}"/>
    <cellStyle name="Totals 2 5 9" xfId="18694" xr:uid="{78E97466-B707-4274-AFD0-9A97C8DFBC7E}"/>
    <cellStyle name="Totals 2 6" xfId="11651" xr:uid="{C0A75E94-DB48-4B80-B3A8-2FE461A086B8}"/>
    <cellStyle name="Totals 2 6 10" xfId="35610" xr:uid="{A01B1168-A922-4ACC-884A-9DEBFC7A8A04}"/>
    <cellStyle name="Totals 2 6 11" xfId="38041" xr:uid="{69BD2ABD-F74A-4BF2-91D6-B570A85D4A2E}"/>
    <cellStyle name="Totals 2 6 12" xfId="40634" xr:uid="{FB46A6A5-BC8A-4C66-B502-87B56FAE12E7}"/>
    <cellStyle name="Totals 2 6 2" xfId="14704" xr:uid="{2ADA9542-94C0-460D-8E80-343AC81D1874}"/>
    <cellStyle name="Totals 2 6 3" xfId="17479" xr:uid="{823FC313-823D-4D09-B7DA-886DC760D849}"/>
    <cellStyle name="Totals 2 6 4" xfId="20104" xr:uid="{2084083D-74BA-4F58-8DE8-C92F637AB272}"/>
    <cellStyle name="Totals 2 6 5" xfId="22968" xr:uid="{740E03A3-5868-4FA6-9CD1-5A9CC8B8AB21}"/>
    <cellStyle name="Totals 2 6 6" xfId="25531" xr:uid="{3FED66CF-8681-4F07-A701-4D3311616C65}"/>
    <cellStyle name="Totals 2 6 7" xfId="28133" xr:uid="{6EB304DF-D8A4-4A1F-8C14-FEA3CFFC3925}"/>
    <cellStyle name="Totals 2 6 8" xfId="30805" xr:uid="{9636F921-3C07-4657-9183-BEB01BAEFF94}"/>
    <cellStyle name="Totals 2 6 9" xfId="33206" xr:uid="{CEDD8B45-C98C-490C-8ED2-0813F0510D61}"/>
    <cellStyle name="Totals 2 7" xfId="11653" xr:uid="{6492AE67-81F9-4D55-9EAE-86FF3D838025}"/>
    <cellStyle name="Totals 2 7 10" xfId="35612" xr:uid="{A536BF22-037A-4195-9018-B680EA051B12}"/>
    <cellStyle name="Totals 2 7 11" xfId="38043" xr:uid="{A99E7197-DFC6-4A4A-8D98-89DC7C34CF0C}"/>
    <cellStyle name="Totals 2 7 12" xfId="40636" xr:uid="{BF2B69B3-92BE-449A-A8C0-8B787248FE8F}"/>
    <cellStyle name="Totals 2 7 2" xfId="14706" xr:uid="{C719A903-1D05-4F8F-BDAE-C1C8252EC62C}"/>
    <cellStyle name="Totals 2 7 3" xfId="17481" xr:uid="{3EA97D1F-BB0C-4677-BFE0-70AA34947E93}"/>
    <cellStyle name="Totals 2 7 4" xfId="20106" xr:uid="{89DF12A1-B34F-424E-8F61-301CBD3346F9}"/>
    <cellStyle name="Totals 2 7 5" xfId="22970" xr:uid="{BDE3EC1B-C7DE-4F4B-A000-FD500C1A67ED}"/>
    <cellStyle name="Totals 2 7 6" xfId="25533" xr:uid="{7BD39DF3-E96E-4381-992F-4DF4558FFA69}"/>
    <cellStyle name="Totals 2 7 7" xfId="28135" xr:uid="{2DD66251-7362-468F-9DC6-DF5E2561F82A}"/>
    <cellStyle name="Totals 2 7 8" xfId="30807" xr:uid="{0AB7E00C-96B7-4ED7-8096-375D700279B3}"/>
    <cellStyle name="Totals 2 7 9" xfId="33208" xr:uid="{4CEB7B40-81D8-44FC-B219-B58F0397721C}"/>
    <cellStyle name="Totals 2 8" xfId="11519" xr:uid="{BC81DD61-643E-4188-BFD6-B7D207F7E665}"/>
    <cellStyle name="Totals 2 8 10" xfId="21203" xr:uid="{8D23CD6A-6DFF-4938-AA96-95189040956D}"/>
    <cellStyle name="Totals 2 8 11" xfId="24117" xr:uid="{C9A47096-BDC3-4A26-9039-A47E2934CCD3}"/>
    <cellStyle name="Totals 2 8 12" xfId="40521" xr:uid="{70AC75F2-F4BB-4019-811A-33A43AED45E2}"/>
    <cellStyle name="Totals 2 8 2" xfId="14584" xr:uid="{E46D48C7-249A-4594-B337-ACEA39AD5FAA}"/>
    <cellStyle name="Totals 2 8 3" xfId="17354" xr:uid="{1BA85DD2-EFBE-4319-804A-D6ED7868656D}"/>
    <cellStyle name="Totals 2 8 4" xfId="10134" xr:uid="{2DBB2A00-62D3-4CF7-9422-DDEB2B088EE1}"/>
    <cellStyle name="Totals 2 8 5" xfId="22844" xr:uid="{A1A46643-30DB-4974-A200-445AAAA09278}"/>
    <cellStyle name="Totals 2 8 6" xfId="10980" xr:uid="{EC8F75C9-C6F2-4CD7-A8B9-681193BF99F8}"/>
    <cellStyle name="Totals 2 8 7" xfId="11118" xr:uid="{4F932B10-C747-4E73-B6D8-345411957AEB}"/>
    <cellStyle name="Totals 2 8 8" xfId="30709" xr:uid="{568A4D2F-08DC-444B-9C37-A407E367B779}"/>
    <cellStyle name="Totals 2 8 9" xfId="18715" xr:uid="{21C90087-3FAC-4B8A-ADC1-2F9C26AC1C89}"/>
    <cellStyle name="Totals 2 9" xfId="11654" xr:uid="{77166269-AFE6-4B15-B16B-9F873F948C10}"/>
    <cellStyle name="Totals 2 9 10" xfId="35613" xr:uid="{F9BEBE42-D3B1-4E88-820C-5926523E8F5B}"/>
    <cellStyle name="Totals 2 9 11" xfId="38044" xr:uid="{7502EF53-703E-4EE3-A436-46767F6785D9}"/>
    <cellStyle name="Totals 2 9 12" xfId="40637" xr:uid="{14606176-CD66-42C3-86C5-8DA38A8F8CDE}"/>
    <cellStyle name="Totals 2 9 2" xfId="14707" xr:uid="{9DA3AFFB-11E9-4E02-A917-FDB1056D8457}"/>
    <cellStyle name="Totals 2 9 3" xfId="17482" xr:uid="{2FB5F7F7-D2B1-4FB1-B6E9-6221EDD260D7}"/>
    <cellStyle name="Totals 2 9 4" xfId="20107" xr:uid="{C8D88147-F3BF-48AC-B8F1-665EFE5A19B7}"/>
    <cellStyle name="Totals 2 9 5" xfId="22971" xr:uid="{A280B667-8441-4B52-ABA0-4F7063972311}"/>
    <cellStyle name="Totals 2 9 6" xfId="25534" xr:uid="{BFA70BC3-804C-441D-AA0D-EFB3A2F6A8C7}"/>
    <cellStyle name="Totals 2 9 7" xfId="28136" xr:uid="{F11196CF-5CDF-4FBE-BB79-8672DA4D0FF2}"/>
    <cellStyle name="Totals 2 9 8" xfId="30808" xr:uid="{E6105825-46CD-4F4E-89FF-0EDFF28273D3}"/>
    <cellStyle name="Totals 2 9 9" xfId="33209" xr:uid="{39E7B9C7-3EC8-45A1-A5BD-E2687E13FE87}"/>
    <cellStyle name="Totals 20" xfId="12043" xr:uid="{CD171038-4DF6-48FC-A473-CBDB1E3109FE}"/>
    <cellStyle name="Totals 20 10" xfId="35968" xr:uid="{339D338D-11B9-4956-9594-89F18E5DC8B9}"/>
    <cellStyle name="Totals 20 11" xfId="38413" xr:uid="{7979FB52-96F3-470C-8328-5420781C7C93}"/>
    <cellStyle name="Totals 20 12" xfId="41009" xr:uid="{A8F2433A-1D53-417B-8160-03C00426531B}"/>
    <cellStyle name="Totals 20 2" xfId="15093" xr:uid="{CA032C21-09BC-446A-91C0-6FDE01D5FCEF}"/>
    <cellStyle name="Totals 20 3" xfId="17866" xr:uid="{83C05A3B-2877-4E12-98AC-0EEC425C9496}"/>
    <cellStyle name="Totals 20 4" xfId="20492" xr:uid="{A1E02ED0-B9FE-4861-87A1-E0F18135BFDE}"/>
    <cellStyle name="Totals 20 5" xfId="23352" xr:uid="{F8E21BA6-B265-41D8-9530-8BDBFB46DC57}"/>
    <cellStyle name="Totals 20 6" xfId="25902" xr:uid="{D89E2E08-CCAD-429D-8242-02AF33F9C547}"/>
    <cellStyle name="Totals 20 7" xfId="28505" xr:uid="{88E67486-3DA8-48DB-9F6E-EB96A44B2271}"/>
    <cellStyle name="Totals 20 8" xfId="31178" xr:uid="{DAF756F1-8060-440B-971D-BE345E89DDC9}"/>
    <cellStyle name="Totals 20 9" xfId="33577" xr:uid="{353DC9D3-3922-45F5-91A0-8A41D211429F}"/>
    <cellStyle name="Totals 21" xfId="12081" xr:uid="{9B18D502-5DA7-416D-B639-8723B991E672}"/>
    <cellStyle name="Totals 21 10" xfId="35997" xr:uid="{9D82DECE-DA25-4005-9B56-CE9E39925514}"/>
    <cellStyle name="Totals 21 11" xfId="38448" xr:uid="{00F895B5-9BAA-48BD-A564-FC51B1B3530B}"/>
    <cellStyle name="Totals 21 12" xfId="41044" xr:uid="{BBE21F2A-4343-4D84-A0EF-A061E9298DE0}"/>
    <cellStyle name="Totals 21 2" xfId="15128" xr:uid="{F9788682-4834-43F2-B018-C095E840EE83}"/>
    <cellStyle name="Totals 21 3" xfId="17904" xr:uid="{614296EF-11E3-431E-AD5B-39AE8F8A7B00}"/>
    <cellStyle name="Totals 21 4" xfId="20530" xr:uid="{16EBE12D-7AC6-4C29-841D-302A0C6571D1}"/>
    <cellStyle name="Totals 21 5" xfId="23388" xr:uid="{A674D3E8-B76B-4B65-A888-6A0B2A8A9AA2}"/>
    <cellStyle name="Totals 21 6" xfId="25932" xr:uid="{E8827889-0318-4D02-A379-F44388BE8779}"/>
    <cellStyle name="Totals 21 7" xfId="28540" xr:uid="{CBDCF6A9-410D-48FF-A3E1-1D970B1AF0A4}"/>
    <cellStyle name="Totals 21 8" xfId="31207" xr:uid="{A8C77E33-5F4D-4BF1-B524-3701C9D2DA29}"/>
    <cellStyle name="Totals 21 9" xfId="33606" xr:uid="{D9B4E0B2-903D-4A52-9616-C78189AEB97D}"/>
    <cellStyle name="Totals 22" xfId="12046" xr:uid="{F6B083F7-745D-4F5D-87ED-7F780DA95B32}"/>
    <cellStyle name="Totals 22 10" xfId="35971" xr:uid="{DAADBDDB-CA69-4CF9-B9B8-B1171028951F}"/>
    <cellStyle name="Totals 22 11" xfId="38416" xr:uid="{DF659FEE-12D4-4EB3-A794-009A7D424BA5}"/>
    <cellStyle name="Totals 22 12" xfId="41012" xr:uid="{066131A4-1F52-48A7-972B-52DD6478C193}"/>
    <cellStyle name="Totals 22 2" xfId="15096" xr:uid="{37674949-FFD9-46F6-B7FC-DB8895732D67}"/>
    <cellStyle name="Totals 22 3" xfId="17869" xr:uid="{50B2FDCF-B7E8-4085-8AFE-81CA7CC05943}"/>
    <cellStyle name="Totals 22 4" xfId="20495" xr:uid="{F7A8C047-E9C9-4C79-AB04-2E7DCE672F0B}"/>
    <cellStyle name="Totals 22 5" xfId="23355" xr:uid="{73E4538D-0AA2-4675-B0FF-B28F93AD5320}"/>
    <cellStyle name="Totals 22 6" xfId="25905" xr:uid="{360365DE-9FE3-4167-9AB3-4C60030F9311}"/>
    <cellStyle name="Totals 22 7" xfId="28508" xr:uid="{85655CA5-EE1F-42E7-AD87-980815C226C6}"/>
    <cellStyle name="Totals 22 8" xfId="31181" xr:uid="{DDAD938D-D689-40D5-8F7F-F27B5A347E48}"/>
    <cellStyle name="Totals 22 9" xfId="33580" xr:uid="{0C3DE09B-058A-4917-8EAA-DD9CC1DADCEF}"/>
    <cellStyle name="Totals 23" xfId="12084" xr:uid="{654A4D80-3314-4052-835E-E500A7959F51}"/>
    <cellStyle name="Totals 23 10" xfId="36000" xr:uid="{A1D2C497-8E05-411D-B4D4-349DBD0BE9ED}"/>
    <cellStyle name="Totals 23 11" xfId="38451" xr:uid="{C6A073E8-832A-423F-AC83-CF869F77E005}"/>
    <cellStyle name="Totals 23 12" xfId="41047" xr:uid="{B9F236C9-13E8-443E-98D9-2484E0DA0A6A}"/>
    <cellStyle name="Totals 23 2" xfId="15131" xr:uid="{C8E0EB64-7BE8-4B0D-AFCD-34445C1744D7}"/>
    <cellStyle name="Totals 23 3" xfId="17907" xr:uid="{F6C0E659-818B-44F2-8694-15AC97CAB424}"/>
    <cellStyle name="Totals 23 4" xfId="20533" xr:uid="{76183FB6-16D5-410B-A995-B4DF56358931}"/>
    <cellStyle name="Totals 23 5" xfId="23391" xr:uid="{B7866453-59ED-45B4-BC6E-A698DB41BBC0}"/>
    <cellStyle name="Totals 23 6" xfId="25935" xr:uid="{64CD8A74-0F19-4DA9-9CA2-7B35B9CD167C}"/>
    <cellStyle name="Totals 23 7" xfId="28543" xr:uid="{965FAF9D-074A-46BA-A960-7CF9AA671CF0}"/>
    <cellStyle name="Totals 23 8" xfId="31210" xr:uid="{F3A80FB9-6009-4077-BA8C-94A8D71F42F8}"/>
    <cellStyle name="Totals 23 9" xfId="33609" xr:uid="{620175FE-03E8-4B1D-AEA3-DC91F75EB0C7}"/>
    <cellStyle name="Totals 24" xfId="12087" xr:uid="{0C583A23-92B9-4FA0-9F66-42DF3597D951}"/>
    <cellStyle name="Totals 24 10" xfId="36003" xr:uid="{DFADC816-178A-454E-AA01-E0C20ECADD86}"/>
    <cellStyle name="Totals 24 11" xfId="38454" xr:uid="{17BEB676-E3D8-42B2-A640-7A85C654FA56}"/>
    <cellStyle name="Totals 24 12" xfId="41050" xr:uid="{08A596AB-A95B-4108-AF3E-60B045CFFEC2}"/>
    <cellStyle name="Totals 24 2" xfId="15134" xr:uid="{D4C9D952-4FA5-4AE6-99A0-9877E9BB84D2}"/>
    <cellStyle name="Totals 24 3" xfId="17910" xr:uid="{24FD3732-FBC5-4C11-8C34-0CFEA9CC7541}"/>
    <cellStyle name="Totals 24 4" xfId="20536" xr:uid="{1D9665D7-E2F2-4C33-81D7-B7E9AEB17FF7}"/>
    <cellStyle name="Totals 24 5" xfId="23394" xr:uid="{D2F16F34-BCFB-4A6B-83EE-F3C3F72F0F7D}"/>
    <cellStyle name="Totals 24 6" xfId="25938" xr:uid="{AB328877-13EC-41E5-837F-EDDD1802D46F}"/>
    <cellStyle name="Totals 24 7" xfId="28546" xr:uid="{3566B997-C4E9-408A-BC3B-53D021201E68}"/>
    <cellStyle name="Totals 24 8" xfId="31213" xr:uid="{F30995F2-8AFA-4BE5-B024-15D9D0793F96}"/>
    <cellStyle name="Totals 24 9" xfId="33612" xr:uid="{AD9B3B5D-BE40-41B0-A2FD-E2EBB5601ED7}"/>
    <cellStyle name="Totals 25" xfId="12049" xr:uid="{5AAFCCA4-3EEE-481F-93C4-316712E8ECBD}"/>
    <cellStyle name="Totals 25 10" xfId="35974" xr:uid="{D99F1F46-BCDA-4A10-98C3-0B8BF2F0FB96}"/>
    <cellStyle name="Totals 25 11" xfId="38419" xr:uid="{8A61ACBA-1BDD-4D29-8962-8326080F0D00}"/>
    <cellStyle name="Totals 25 12" xfId="41015" xr:uid="{FED22B67-1DF5-41D4-91F2-93210AED1AC4}"/>
    <cellStyle name="Totals 25 2" xfId="15099" xr:uid="{CFC88767-7C9C-4DC7-B6C7-A34EF96E309A}"/>
    <cellStyle name="Totals 25 3" xfId="17872" xr:uid="{016AE11B-8930-478C-B234-A85B09D497CC}"/>
    <cellStyle name="Totals 25 4" xfId="20498" xr:uid="{9E6B5497-E96D-48FD-8F62-2AF0B7BE3AE4}"/>
    <cellStyle name="Totals 25 5" xfId="23358" xr:uid="{3D741B03-CE0E-4948-B247-992F646AFD55}"/>
    <cellStyle name="Totals 25 6" xfId="25908" xr:uid="{352A4B5F-C23E-423C-9D80-E7F601A9375A}"/>
    <cellStyle name="Totals 25 7" xfId="28511" xr:uid="{15851B84-1CDC-4271-8BDD-BD7386378370}"/>
    <cellStyle name="Totals 25 8" xfId="31184" xr:uid="{E5F51705-DF4F-4197-954C-516CC593139D}"/>
    <cellStyle name="Totals 25 9" xfId="33583" xr:uid="{13A22193-6BD1-469A-A1AB-7A636BE357A1}"/>
    <cellStyle name="Totals 26" xfId="12088" xr:uid="{699C8E11-CBB6-4320-B408-104C8B041D4C}"/>
    <cellStyle name="Totals 26 10" xfId="36004" xr:uid="{C1DBDCAA-4F48-4C08-AF01-8FE947CC7313}"/>
    <cellStyle name="Totals 26 11" xfId="38455" xr:uid="{FE837230-71C1-4A2E-93F8-308BA3CCD675}"/>
    <cellStyle name="Totals 26 12" xfId="41051" xr:uid="{AEF094C7-2BB4-497E-9602-F285D64EF148}"/>
    <cellStyle name="Totals 26 2" xfId="15135" xr:uid="{188D0AD6-B6D8-4791-8F14-DE86D43DDF00}"/>
    <cellStyle name="Totals 26 3" xfId="17911" xr:uid="{75EF3A84-64F3-49B6-855F-12B93461A7C6}"/>
    <cellStyle name="Totals 26 4" xfId="20537" xr:uid="{2E5FCD35-FE87-4DFB-B64F-CE5D4285B73F}"/>
    <cellStyle name="Totals 26 5" xfId="23395" xr:uid="{025F8144-3D1A-47CC-AD20-E2930FC3FD06}"/>
    <cellStyle name="Totals 26 6" xfId="25939" xr:uid="{847BBF72-5B31-48D0-8D55-AE17FF9F124B}"/>
    <cellStyle name="Totals 26 7" xfId="28547" xr:uid="{B6D6FA40-CC9E-479A-AB1D-41F74774FB15}"/>
    <cellStyle name="Totals 26 8" xfId="31214" xr:uid="{3A424064-C93F-4582-B528-AD1E0DF5A1A6}"/>
    <cellStyle name="Totals 26 9" xfId="33613" xr:uid="{80D06742-CE14-4506-ACBE-2273C441C1CE}"/>
    <cellStyle name="Totals 27" xfId="12091" xr:uid="{ABFD10BD-EDA2-4AE1-80AD-CB682C321904}"/>
    <cellStyle name="Totals 27 10" xfId="36007" xr:uid="{E37E6680-D5FA-44A6-9BBF-01420F17B162}"/>
    <cellStyle name="Totals 27 11" xfId="38458" xr:uid="{5B6A9013-291F-4279-9129-AEC01B474EB4}"/>
    <cellStyle name="Totals 27 12" xfId="41054" xr:uid="{0A50081E-E27A-4E3E-B23C-DECB443102A3}"/>
    <cellStyle name="Totals 27 2" xfId="15138" xr:uid="{393ACF5F-FF22-45E5-BBEA-8620086FE549}"/>
    <cellStyle name="Totals 27 3" xfId="17914" xr:uid="{D5794E06-F9FB-4C7F-B50B-C42A20FBF20A}"/>
    <cellStyle name="Totals 27 4" xfId="20540" xr:uid="{82FA1DBF-8054-46A2-9FC8-C493EB85165D}"/>
    <cellStyle name="Totals 27 5" xfId="23398" xr:uid="{251721B8-8B26-4E2B-BABF-BB1786031E9A}"/>
    <cellStyle name="Totals 27 6" xfId="25942" xr:uid="{265D7C06-4756-4FAD-83E2-E281CBEF8E66}"/>
    <cellStyle name="Totals 27 7" xfId="28550" xr:uid="{EC804D9D-D617-4E42-8E03-B12D85BF2F3A}"/>
    <cellStyle name="Totals 27 8" xfId="31217" xr:uid="{8BE3594C-A9A8-4210-9807-0910EFF84CF5}"/>
    <cellStyle name="Totals 27 9" xfId="33616" xr:uid="{6A3F2014-3926-4F50-B07B-48ECEF3DA305}"/>
    <cellStyle name="Totals 28" xfId="12094" xr:uid="{39BB9503-48DF-4602-92EE-508EDDABE087}"/>
    <cellStyle name="Totals 28 10" xfId="36010" xr:uid="{89C4068C-12A8-42C0-9EFC-83380A7C6C95}"/>
    <cellStyle name="Totals 28 11" xfId="38461" xr:uid="{799BA5EF-4FDA-4EEE-925A-4674C2624405}"/>
    <cellStyle name="Totals 28 12" xfId="41057" xr:uid="{09B2F0D0-8A44-4F3C-A8AB-27967C69F51D}"/>
    <cellStyle name="Totals 28 2" xfId="15141" xr:uid="{E2AD5FC8-8838-47E2-898F-28D2CE2C515D}"/>
    <cellStyle name="Totals 28 3" xfId="17917" xr:uid="{F9529D24-76D6-4A08-9D50-A0AFB4745A59}"/>
    <cellStyle name="Totals 28 4" xfId="20543" xr:uid="{213FCCE2-27A8-4ADE-AAD5-8102F7D14F3B}"/>
    <cellStyle name="Totals 28 5" xfId="23401" xr:uid="{FC9438A0-EF78-4ACD-8FEE-67F3080BB32D}"/>
    <cellStyle name="Totals 28 6" xfId="25945" xr:uid="{811A93F0-4590-4CF0-B77E-8E4074BD7032}"/>
    <cellStyle name="Totals 28 7" xfId="28553" xr:uid="{97AD1927-23E7-489D-9E5E-EE9275B2CE2F}"/>
    <cellStyle name="Totals 28 8" xfId="31220" xr:uid="{DCA7B59A-C8C0-4FBD-BFB2-A8C36B1D00D2}"/>
    <cellStyle name="Totals 28 9" xfId="33619" xr:uid="{48BABCA5-D253-4DC5-BCF5-A1472C3E37AE}"/>
    <cellStyle name="Totals 29" xfId="12053" xr:uid="{01550025-1477-49E4-A4B5-819A18E872B3}"/>
    <cellStyle name="Totals 29 10" xfId="35977" xr:uid="{B2068C34-B264-4A2F-B509-FBC7C167A5EF}"/>
    <cellStyle name="Totals 29 11" xfId="38422" xr:uid="{090EE765-99C8-46C8-A2AD-5BD0E2B8A520}"/>
    <cellStyle name="Totals 29 12" xfId="41018" xr:uid="{47998EB7-FF00-4C6B-9434-679C8C16176D}"/>
    <cellStyle name="Totals 29 2" xfId="15102" xr:uid="{92A4F7DD-B5D0-4F35-BDB0-062AACE5218B}"/>
    <cellStyle name="Totals 29 3" xfId="17876" xr:uid="{3ACD5D6F-60C4-43EA-B013-DCF67FBE4167}"/>
    <cellStyle name="Totals 29 4" xfId="20502" xr:uid="{BAA86DAE-6F71-41BE-A7B2-74636E12257F}"/>
    <cellStyle name="Totals 29 5" xfId="23362" xr:uid="{944DA29B-2940-48FE-9676-58907A135CD5}"/>
    <cellStyle name="Totals 29 6" xfId="25911" xr:uid="{C382031C-0083-42F6-9CE2-0A567A89D544}"/>
    <cellStyle name="Totals 29 7" xfId="28514" xr:uid="{3793E35D-A492-4F79-9A50-976DA43551AC}"/>
    <cellStyle name="Totals 29 8" xfId="31187" xr:uid="{698E834D-9379-4FE4-A4E6-13C0F223EE51}"/>
    <cellStyle name="Totals 29 9" xfId="33586" xr:uid="{3E352813-ACD3-47FA-9BD7-E4779492981C}"/>
    <cellStyle name="Totals 3" xfId="11309" xr:uid="{A662C82A-FE62-45FB-AE55-CB96F4BB2F0C}"/>
    <cellStyle name="Totals 3 10" xfId="11176" xr:uid="{2AABB582-BB1F-4F42-BA5D-ADD076EE935F}"/>
    <cellStyle name="Totals 3 11" xfId="22931" xr:uid="{9DCFCE66-B28E-484E-9BC1-1E2BF7587491}"/>
    <cellStyle name="Totals 3 12" xfId="26433" xr:uid="{8B5FD925-C8AB-4989-9CC8-73B4A3AB7B72}"/>
    <cellStyle name="Totals 3 2" xfId="14381" xr:uid="{69E9AED7-B843-4FFD-AE9E-57298484BAA5}"/>
    <cellStyle name="Totals 3 3" xfId="10479" xr:uid="{82D4B2BF-7A39-4480-881D-56306CB9DFFC}"/>
    <cellStyle name="Totals 3 4" xfId="9928" xr:uid="{3AEF21FC-73F3-49AE-85D3-62B7C906BD18}"/>
    <cellStyle name="Totals 3 5" xfId="10720" xr:uid="{B7B96CDD-9A24-4A8B-AF2D-F09E83A29303}"/>
    <cellStyle name="Totals 3 6" xfId="10785" xr:uid="{A5D3E78E-A72C-47AD-94CE-275EAC9692E6}"/>
    <cellStyle name="Totals 3 7" xfId="10255" xr:uid="{711F080E-7FFC-4924-9692-52372E34E2F6}"/>
    <cellStyle name="Totals 3 8" xfId="15834" xr:uid="{B95A3FDE-4CBA-400B-AB5C-409D97849572}"/>
    <cellStyle name="Totals 3 9" xfId="17472" xr:uid="{3ACFB792-EEF1-4BA2-8F7A-E5278E0F6D18}"/>
    <cellStyle name="Totals 30" xfId="12097" xr:uid="{BBCE9DF9-2148-47E6-AF51-D52F91B26845}"/>
    <cellStyle name="Totals 30 10" xfId="36013" xr:uid="{C0CFA68D-818F-4C9B-8CED-342FA2C19DD3}"/>
    <cellStyle name="Totals 30 11" xfId="38464" xr:uid="{C21053AA-BBCD-42EC-92C0-368651FE869C}"/>
    <cellStyle name="Totals 30 12" xfId="41060" xr:uid="{C61FDB18-B691-436B-9040-F1EC7388F438}"/>
    <cellStyle name="Totals 30 2" xfId="15144" xr:uid="{4E5D4F02-FDF5-446F-8576-AF93F935AA27}"/>
    <cellStyle name="Totals 30 3" xfId="17920" xr:uid="{65831EDB-101C-4B72-9A97-84BD2F086375}"/>
    <cellStyle name="Totals 30 4" xfId="20546" xr:uid="{E9A6FF5F-FF3E-46DE-AA79-2885BF3FB861}"/>
    <cellStyle name="Totals 30 5" xfId="23404" xr:uid="{413891F5-EF72-451C-8077-37ECBD8CA258}"/>
    <cellStyle name="Totals 30 6" xfId="25948" xr:uid="{02F631D3-9987-46B0-B471-855459F6CB5B}"/>
    <cellStyle name="Totals 30 7" xfId="28556" xr:uid="{F8F889F4-CB5E-4839-8227-448F7610001F}"/>
    <cellStyle name="Totals 30 8" xfId="31223" xr:uid="{0B53742D-C7DD-4FDE-9D29-A56DBF276CC4}"/>
    <cellStyle name="Totals 30 9" xfId="33622" xr:uid="{65792893-FF13-4FCF-83A8-2C89F0040128}"/>
    <cellStyle name="Totals 31" xfId="12098" xr:uid="{F73DE3C7-BB66-48C8-BA5B-15917A32CD1C}"/>
    <cellStyle name="Totals 31 10" xfId="36014" xr:uid="{4F19EC97-FD8D-4AB1-B412-04D01DA9F66B}"/>
    <cellStyle name="Totals 31 11" xfId="38465" xr:uid="{45655CA9-9BA1-42E7-90ED-53F79CC00331}"/>
    <cellStyle name="Totals 31 12" xfId="41061" xr:uid="{342131BA-018F-4CC4-AB13-9E622DCF784B}"/>
    <cellStyle name="Totals 31 2" xfId="15145" xr:uid="{25750F12-409A-456C-BC5A-C78BA69CEDCE}"/>
    <cellStyle name="Totals 31 3" xfId="17921" xr:uid="{4F9F2C92-F528-45D5-A65D-6A07EA5FFFD3}"/>
    <cellStyle name="Totals 31 4" xfId="20547" xr:uid="{D8A90A25-0AE0-44D4-9A51-E67FB594F154}"/>
    <cellStyle name="Totals 31 5" xfId="23405" xr:uid="{78B750DA-21DA-4292-ACA9-9E980B4F655B}"/>
    <cellStyle name="Totals 31 6" xfId="25949" xr:uid="{BB2A37FA-5D32-4F12-866F-D032E69A6036}"/>
    <cellStyle name="Totals 31 7" xfId="28557" xr:uid="{1FC49569-6B50-49BF-A170-B9ED94E0C927}"/>
    <cellStyle name="Totals 31 8" xfId="31224" xr:uid="{F37E1CA2-CD61-41FF-92DB-B5E7E00FE6C4}"/>
    <cellStyle name="Totals 31 9" xfId="33623" xr:uid="{D5090E43-F9F3-472E-94D7-6C608354F4CE}"/>
    <cellStyle name="Totals 32" xfId="12101" xr:uid="{8A057AE5-46D7-438E-A3AD-FBEFCB25234B}"/>
    <cellStyle name="Totals 32 10" xfId="36017" xr:uid="{A0E71AD2-0E92-4F91-A33E-6B2E41777674}"/>
    <cellStyle name="Totals 32 11" xfId="38468" xr:uid="{09F0877E-40F9-4CC7-B61B-85770873761B}"/>
    <cellStyle name="Totals 32 12" xfId="41064" xr:uid="{2F168586-4020-43CF-A0D9-0E696E0CCC50}"/>
    <cellStyle name="Totals 32 2" xfId="15148" xr:uid="{5D2177E1-5650-4FCE-BD28-A9C1EFDA6911}"/>
    <cellStyle name="Totals 32 3" xfId="17924" xr:uid="{8C44D46C-86DA-487E-9450-E9AD8C6FFFA8}"/>
    <cellStyle name="Totals 32 4" xfId="20550" xr:uid="{A3C193C5-5EC0-435F-9794-9E6390A66126}"/>
    <cellStyle name="Totals 32 5" xfId="23408" xr:uid="{906D16FE-D755-4931-8E9B-6F8142C17C5A}"/>
    <cellStyle name="Totals 32 6" xfId="25952" xr:uid="{AF3FFD32-F00C-4B51-AF9E-799FAE66DAB8}"/>
    <cellStyle name="Totals 32 7" xfId="28560" xr:uid="{1A37C8C7-5B5F-4A3C-86E0-6E5C4E82F524}"/>
    <cellStyle name="Totals 32 8" xfId="31227" xr:uid="{7C65A7EC-4393-4488-A446-2E843F93DEDB}"/>
    <cellStyle name="Totals 32 9" xfId="33626" xr:uid="{71CAEEE3-1AF8-457F-9664-C58F732D9707}"/>
    <cellStyle name="Totals 33" xfId="12056" xr:uid="{76A984E9-EB1B-4A97-9845-5FE863CA8E1F}"/>
    <cellStyle name="Totals 33 10" xfId="35980" xr:uid="{818F0877-2E2A-4B0D-89C1-3AD5BF3CF5A1}"/>
    <cellStyle name="Totals 33 11" xfId="38425" xr:uid="{346DE86D-30CB-4A17-8C75-16E1F2D622AD}"/>
    <cellStyle name="Totals 33 12" xfId="41021" xr:uid="{FA85E87F-C018-4F19-BC46-330A6EFD9F3B}"/>
    <cellStyle name="Totals 33 2" xfId="15105" xr:uid="{C9ACC1C3-53FD-426E-8230-43B6E3716A86}"/>
    <cellStyle name="Totals 33 3" xfId="17879" xr:uid="{4FF4D53A-5DDB-48B3-B7A2-120E5BF6E635}"/>
    <cellStyle name="Totals 33 4" xfId="20505" xr:uid="{90EB7BC5-1617-4EBC-8E27-2641CDBE1C79}"/>
    <cellStyle name="Totals 33 5" xfId="23365" xr:uid="{9B321CC4-BBA9-4C85-9F83-21F8C19AE8A3}"/>
    <cellStyle name="Totals 33 6" xfId="25914" xr:uid="{52641567-F778-46DA-9E7A-0BCA6E2CEDAE}"/>
    <cellStyle name="Totals 33 7" xfId="28517" xr:uid="{2DBF4B0C-103A-4200-A874-81B0B10C0370}"/>
    <cellStyle name="Totals 33 8" xfId="31190" xr:uid="{D9D251D0-F7C9-46CA-857C-BCBE7A4C1FD9}"/>
    <cellStyle name="Totals 33 9" xfId="33589" xr:uid="{2D2EC93E-6ECC-4032-96DA-1881FABABA01}"/>
    <cellStyle name="Totals 34" xfId="12104" xr:uid="{601B5946-10E3-4A32-BF66-15154AFB8548}"/>
    <cellStyle name="Totals 34 10" xfId="36020" xr:uid="{E5774A8E-4DA3-41A1-B3CD-3C3B7AEB0382}"/>
    <cellStyle name="Totals 34 11" xfId="38471" xr:uid="{013D3CA8-9DBC-4BD0-AFA2-71845DA8272A}"/>
    <cellStyle name="Totals 34 12" xfId="41067" xr:uid="{11F9A5EE-7CA4-4DC8-BBFA-355BC58BC86C}"/>
    <cellStyle name="Totals 34 2" xfId="15151" xr:uid="{A74BE0EC-483D-4E57-9D95-7A7938410A2B}"/>
    <cellStyle name="Totals 34 3" xfId="17927" xr:uid="{DE6466A9-EC1B-4E28-BB42-0519259B8402}"/>
    <cellStyle name="Totals 34 4" xfId="20553" xr:uid="{DCE80DEC-CC9C-4AEC-B081-FD4BF8626203}"/>
    <cellStyle name="Totals 34 5" xfId="23411" xr:uid="{0AB8552A-97A0-456A-A8C2-AC575F43FFB5}"/>
    <cellStyle name="Totals 34 6" xfId="25955" xr:uid="{DC45ED55-23ED-4EF3-9C87-D5E595564A0C}"/>
    <cellStyle name="Totals 34 7" xfId="28563" xr:uid="{EA1F8AAC-3597-446E-A39A-386E0BA230ED}"/>
    <cellStyle name="Totals 34 8" xfId="31230" xr:uid="{5411B85E-63A5-43B5-B29E-D09C1986590C}"/>
    <cellStyle name="Totals 34 9" xfId="33629" xr:uid="{07808108-8B0A-4790-9EAE-5F68ED351878}"/>
    <cellStyle name="Totals 35" xfId="12057" xr:uid="{9A4E968B-8387-4652-AB08-8436A80E121D}"/>
    <cellStyle name="Totals 35 10" xfId="35981" xr:uid="{5F036758-2825-40D9-B372-9963A5C33814}"/>
    <cellStyle name="Totals 35 11" xfId="38426" xr:uid="{9F819741-0224-4672-9C3F-471FD2ECEEF8}"/>
    <cellStyle name="Totals 35 12" xfId="41022" xr:uid="{29E610FF-5C38-4205-8C4D-043C1FF5C375}"/>
    <cellStyle name="Totals 35 2" xfId="15106" xr:uid="{BA414DF4-F573-446E-AA44-A3BFD534139D}"/>
    <cellStyle name="Totals 35 3" xfId="17880" xr:uid="{236F2B6F-8001-428B-BB71-39CC3E7E79CE}"/>
    <cellStyle name="Totals 35 4" xfId="20506" xr:uid="{08381B8A-8E1A-437D-A7DD-5CE14D15F5F9}"/>
    <cellStyle name="Totals 35 5" xfId="23366" xr:uid="{412DA446-D223-404D-A7ED-11D623EECD07}"/>
    <cellStyle name="Totals 35 6" xfId="25915" xr:uid="{1EF68BF1-B1F5-49A0-B896-670BD375AE0B}"/>
    <cellStyle name="Totals 35 7" xfId="28518" xr:uid="{A1EAC493-7C69-47E0-904E-90F39BA18E38}"/>
    <cellStyle name="Totals 35 8" xfId="31191" xr:uid="{A09003FD-7037-471E-88F5-C18F9D63B7C0}"/>
    <cellStyle name="Totals 35 9" xfId="33590" xr:uid="{9FD7D546-168E-4295-960E-6AE0ECDF162A}"/>
    <cellStyle name="Totals 36" xfId="12111" xr:uid="{8227654F-AA7B-4A64-8DC6-4CCC9396BEF8}"/>
    <cellStyle name="Totals 36 10" xfId="36025" xr:uid="{B3A822BB-B161-42D1-9B1A-87013DB2C19D}"/>
    <cellStyle name="Totals 36 11" xfId="38478" xr:uid="{44DECF37-7CEE-41EE-920B-CB1C7C061C8B}"/>
    <cellStyle name="Totals 36 12" xfId="41074" xr:uid="{5AEBA68F-107E-4608-9198-B4241937EB2B}"/>
    <cellStyle name="Totals 36 2" xfId="15158" xr:uid="{6EE10830-8911-4048-81DF-CCAAE0D9D6C5}"/>
    <cellStyle name="Totals 36 3" xfId="17934" xr:uid="{13B24982-0C17-4DD4-8085-5AAA916CAF97}"/>
    <cellStyle name="Totals 36 4" xfId="20560" xr:uid="{D6B25029-6EDC-41A4-97B6-D4F21495AFC5}"/>
    <cellStyle name="Totals 36 5" xfId="23417" xr:uid="{272B6BA8-0D98-4BE5-8491-6F770C4BBC39}"/>
    <cellStyle name="Totals 36 6" xfId="25962" xr:uid="{FACE288C-56DD-4433-83D9-35B7C559793E}"/>
    <cellStyle name="Totals 36 7" xfId="28570" xr:uid="{E31204E4-CDCA-44C0-B500-C74019D9332E}"/>
    <cellStyle name="Totals 36 8" xfId="31235" xr:uid="{E2322228-CFBC-47B0-B064-87A3CB935480}"/>
    <cellStyle name="Totals 36 9" xfId="33634" xr:uid="{04A25FB2-04F7-4D2B-A5CF-83BBB21F188D}"/>
    <cellStyle name="Totals 37" xfId="12058" xr:uid="{07350078-88DA-43C5-975A-1A46CF3DDCCF}"/>
    <cellStyle name="Totals 37 10" xfId="35982" xr:uid="{1AB7C534-87E9-4C08-96DB-AB8C8164F7F3}"/>
    <cellStyle name="Totals 37 11" xfId="38427" xr:uid="{F4738328-3115-4102-B227-10507E671EE6}"/>
    <cellStyle name="Totals 37 12" xfId="41023" xr:uid="{A62CAA40-688D-4EB0-A68B-4B8B557F1348}"/>
    <cellStyle name="Totals 37 2" xfId="15107" xr:uid="{5D5DFAE8-D9D8-4ED6-AB86-A32AB060228C}"/>
    <cellStyle name="Totals 37 3" xfId="17881" xr:uid="{E6FD1BB1-E93F-4155-AD61-5F0D92B40F26}"/>
    <cellStyle name="Totals 37 4" xfId="20507" xr:uid="{98AEDF7F-6432-458E-AC55-0A1197A18BFC}"/>
    <cellStyle name="Totals 37 5" xfId="23367" xr:uid="{9F45C9CF-71D5-4E04-A437-DC3AA1FD7222}"/>
    <cellStyle name="Totals 37 6" xfId="25916" xr:uid="{B3A51833-E7CC-4FFA-B910-4ABE10E7827E}"/>
    <cellStyle name="Totals 37 7" xfId="28519" xr:uid="{B442D838-DD73-4A2F-B7F5-693ECFA7E5F8}"/>
    <cellStyle name="Totals 37 8" xfId="31192" xr:uid="{51575425-C5CD-4C51-B04A-C12AC5C592B7}"/>
    <cellStyle name="Totals 37 9" xfId="33591" xr:uid="{68C80C2F-3E77-4592-97D1-FE577DEDB2E8}"/>
    <cellStyle name="Totals 38" xfId="12123" xr:uid="{29251B27-F446-4243-8C54-83C53B7E67E0}"/>
    <cellStyle name="Totals 38 10" xfId="36034" xr:uid="{9F041A60-599C-462A-8936-9B016740D90D}"/>
    <cellStyle name="Totals 38 11" xfId="38490" xr:uid="{DB8E1E02-D090-4E6F-AD2F-4CBD9A14A5A1}"/>
    <cellStyle name="Totals 38 12" xfId="41086" xr:uid="{452DDAD1-9CA5-4683-B619-88BA9D6CAE97}"/>
    <cellStyle name="Totals 38 2" xfId="15170" xr:uid="{E0F9A6CE-74BF-42D4-BA34-BA958771E42E}"/>
    <cellStyle name="Totals 38 3" xfId="17946" xr:uid="{C0C0FC79-46E1-4803-8781-4D2B44911FF8}"/>
    <cellStyle name="Totals 38 4" xfId="20572" xr:uid="{08777282-2823-4ABB-9234-D08C4E858917}"/>
    <cellStyle name="Totals 38 5" xfId="23428" xr:uid="{B07997C9-0A89-4A18-8672-F3B7F0893C07}"/>
    <cellStyle name="Totals 38 6" xfId="25973" xr:uid="{902204DD-29B4-4AA8-A739-C3D3E4C2AFEC}"/>
    <cellStyle name="Totals 38 7" xfId="28582" xr:uid="{9E1E18F8-5E20-4B3B-AFCD-6CBF41DC7CEE}"/>
    <cellStyle name="Totals 38 8" xfId="31244" xr:uid="{2B4268C0-F49A-4B2E-8854-C69298AB0A38}"/>
    <cellStyle name="Totals 38 9" xfId="33643" xr:uid="{11762C9C-6BA8-466C-BA2A-9485B29F7E9A}"/>
    <cellStyle name="Totals 39" xfId="14237" xr:uid="{F63CCED3-4F01-4376-91A0-2DA69D4A2A7E}"/>
    <cellStyle name="Totals 39 10" xfId="37960" xr:uid="{6E28E533-F53E-49C5-81BF-C3FED5994DC8}"/>
    <cellStyle name="Totals 39 11" xfId="40452" xr:uid="{A6CCEE72-A151-4FFB-A8DD-2F5622644C5F}"/>
    <cellStyle name="Totals 39 12" xfId="43100" xr:uid="{50519629-522A-4C69-9039-8D23D20B0DEB}"/>
    <cellStyle name="Totals 39 2" xfId="17258" xr:uid="{021BA263-4B1E-4D1C-8CE7-6269B8836CA4}"/>
    <cellStyle name="Totals 39 3" xfId="19998" xr:uid="{5824E16B-309F-4144-BBE1-7F608B8F9CA2}"/>
    <cellStyle name="Totals 39 4" xfId="22672" xr:uid="{6C2338D8-D08B-493E-B48F-50B427353550}"/>
    <cellStyle name="Totals 39 5" xfId="25495" xr:uid="{BB28DE51-66EF-45B5-8596-ECA850BB4B40}"/>
    <cellStyle name="Totals 39 6" xfId="28063" xr:uid="{BE11C1AD-CBA1-405D-8597-629376BB54D4}"/>
    <cellStyle name="Totals 39 7" xfId="30610" xr:uid="{65E8F48C-3DC5-4BE9-AB81-4982A188DD1A}"/>
    <cellStyle name="Totals 39 8" xfId="33124" xr:uid="{5506923A-CAEE-45E4-AF92-2E2DDD534F3F}"/>
    <cellStyle name="Totals 39 9" xfId="35523" xr:uid="{0AD8120B-23ED-42AF-91B3-F4E303C411CC}"/>
    <cellStyle name="Totals 4" xfId="11285" xr:uid="{8C61B24E-8E39-42FB-B50D-1C8151ABEEED}"/>
    <cellStyle name="Totals 4 10" xfId="10737" xr:uid="{CBC38250-187A-45AE-B53E-0B67F22E6488}"/>
    <cellStyle name="Totals 4 11" xfId="22868" xr:uid="{F29B908C-8F36-4F9C-8FE5-71BD0917BFB6}"/>
    <cellStyle name="Totals 4 12" xfId="26286" xr:uid="{FFDFE8A6-25CD-433C-8C8B-06E08662B79C}"/>
    <cellStyle name="Totals 4 2" xfId="14357" xr:uid="{5BDC1125-043F-4D6A-907A-43C38B34A2EB}"/>
    <cellStyle name="Totals 4 3" xfId="10455" xr:uid="{4A7A625F-FBDA-4D4C-ABA2-B586D093749C}"/>
    <cellStyle name="Totals 4 4" xfId="9907" xr:uid="{7369411E-FE8E-497A-9441-EDE02EAC5EA5}"/>
    <cellStyle name="Totals 4 5" xfId="10700" xr:uid="{132C4A2A-3602-4459-86CF-6A996EBFD48C}"/>
    <cellStyle name="Totals 4 6" xfId="10570" xr:uid="{948C3726-4F44-4539-BD37-E91F8B972E50}"/>
    <cellStyle name="Totals 4 7" xfId="10236" xr:uid="{66426075-66DE-4F39-B2F6-0B3A9DC96EEA}"/>
    <cellStyle name="Totals 4 8" xfId="15765" xr:uid="{58130507-EC25-46D4-888A-8391E024A72A}"/>
    <cellStyle name="Totals 4 9" xfId="11032" xr:uid="{F631A08D-CD4E-4A21-AB94-73443C666676}"/>
    <cellStyle name="Totals 5" xfId="11312" xr:uid="{0FAF524B-047D-47C0-A57B-5DD7F0975B29}"/>
    <cellStyle name="Totals 5 10" xfId="11179" xr:uid="{B8FCC693-4178-412F-9AAA-F290226158E5}"/>
    <cellStyle name="Totals 5 11" xfId="22940" xr:uid="{7DC50CF5-6A39-4E8A-ACBA-6827BD73FBE0}"/>
    <cellStyle name="Totals 5 12" xfId="26446" xr:uid="{6C7F2296-66D7-4196-8ED3-94BA8C2CBAE7}"/>
    <cellStyle name="Totals 5 2" xfId="14384" xr:uid="{948C025C-8BC3-4CB9-BEE9-7AF75790323D}"/>
    <cellStyle name="Totals 5 3" xfId="10482" xr:uid="{9C1DFEAF-2094-4C98-8E25-D13AD37A088A}"/>
    <cellStyle name="Totals 5 4" xfId="9931" xr:uid="{96DA2EAF-AE28-45B2-8A55-2ADA77E91BA4}"/>
    <cellStyle name="Totals 5 5" xfId="10723" xr:uid="{D59F7F57-FD91-4EB7-8025-42B23879A0C9}"/>
    <cellStyle name="Totals 5 6" xfId="10788" xr:uid="{1CF94FFD-A517-47F7-866B-F13199380B72}"/>
    <cellStyle name="Totals 5 7" xfId="10258" xr:uid="{FA01A17E-D2F1-40EC-92B2-DAC75DE22175}"/>
    <cellStyle name="Totals 5 8" xfId="15843" xr:uid="{937E238B-B33C-43FB-9977-FB0CD77A0E6C}"/>
    <cellStyle name="Totals 5 9" xfId="17475" xr:uid="{E662AB98-4767-4D4A-B4FC-E7871349BC4A}"/>
    <cellStyle name="Totals 6" xfId="11313" xr:uid="{EE2103C7-6DB2-48A3-92BD-08D26DEA8913}"/>
    <cellStyle name="Totals 6 10" xfId="11181" xr:uid="{950F7394-616C-4D5D-8EA1-73DE2AF89A01}"/>
    <cellStyle name="Totals 6 11" xfId="22946" xr:uid="{5E00AD71-2A76-4A39-950E-F30A05261EFF}"/>
    <cellStyle name="Totals 6 12" xfId="26447" xr:uid="{914BB979-1C2E-4E92-B45E-B364666EDD98}"/>
    <cellStyle name="Totals 6 2" xfId="14385" xr:uid="{FE687CD6-DFB0-4047-AB46-075999F456CA}"/>
    <cellStyle name="Totals 6 3" xfId="10483" xr:uid="{A49B9D75-4796-4CF4-8881-CD49AA40208A}"/>
    <cellStyle name="Totals 6 4" xfId="9932" xr:uid="{798F8F53-6246-4415-BE2F-4452C1C4E689}"/>
    <cellStyle name="Totals 6 5" xfId="10724" xr:uid="{AA565478-815F-4C90-A9C5-B97707595534}"/>
    <cellStyle name="Totals 6 6" xfId="10789" xr:uid="{689504C2-7D6D-418D-96C9-DBDCA711ADF1}"/>
    <cellStyle name="Totals 6 7" xfId="10259" xr:uid="{4D6B8C15-5361-4EF4-9CDF-E61A743CBB60}"/>
    <cellStyle name="Totals 6 8" xfId="15844" xr:uid="{463DC65D-A15D-4D72-8BE0-F18F0D0010F4}"/>
    <cellStyle name="Totals 6 9" xfId="17476" xr:uid="{D4D66F39-A491-4415-A2EC-E4DFEC10CC02}"/>
    <cellStyle name="Totals 7" xfId="11288" xr:uid="{F58492F1-09F4-441E-AA59-8A7167BF7B9F}"/>
    <cellStyle name="Totals 7 10" xfId="10746" xr:uid="{5FFB2C71-2BEA-455F-A949-3690A874B8F6}"/>
    <cellStyle name="Totals 7 11" xfId="22875" xr:uid="{720EFDA6-6635-4F43-B4A1-E52AD8D5A671}"/>
    <cellStyle name="Totals 7 12" xfId="26298" xr:uid="{66BB821F-E2AB-4441-B77C-8B25172EA470}"/>
    <cellStyle name="Totals 7 2" xfId="14360" xr:uid="{EF1D460B-620D-4F27-850B-5814ED2D61FB}"/>
    <cellStyle name="Totals 7 3" xfId="10458" xr:uid="{0B349ABE-896E-4790-BFE5-5D5D369F257A}"/>
    <cellStyle name="Totals 7 4" xfId="9910" xr:uid="{06851299-1720-48CB-A4EA-4F5766F20EFB}"/>
    <cellStyle name="Totals 7 5" xfId="10703" xr:uid="{867D0A8C-CA35-450E-9079-DCE8810FAD85}"/>
    <cellStyle name="Totals 7 6" xfId="10578" xr:uid="{54CB594C-20FF-4FB6-B5A2-019EA59AAE7F}"/>
    <cellStyle name="Totals 7 7" xfId="21585" xr:uid="{9ECED310-DA56-4F68-A225-BFD03EF16A73}"/>
    <cellStyle name="Totals 7 8" xfId="15781" xr:uid="{8159B3B7-44F7-4281-81EC-EF2F0F750E9D}"/>
    <cellStyle name="Totals 7 9" xfId="11039" xr:uid="{61DBC74D-3C98-4A16-872E-85894B437033}"/>
    <cellStyle name="Totals 8" xfId="11290" xr:uid="{DB2FCD09-ECE3-4C14-86D9-2B2298FB0E6A}"/>
    <cellStyle name="Totals 8 10" xfId="10764" xr:uid="{1928E629-5B0A-42BB-8FF0-F531B63581D1}"/>
    <cellStyle name="Totals 8 11" xfId="22876" xr:uid="{2F5EE556-80EF-4A95-A6E0-7DB90FC19ED5}"/>
    <cellStyle name="Totals 8 12" xfId="26299" xr:uid="{F1E46C7F-DFE2-41E4-86EC-EA4133E6C4ED}"/>
    <cellStyle name="Totals 8 2" xfId="14362" xr:uid="{8D2873D7-4B89-49DE-9D3B-260B567BDACA}"/>
    <cellStyle name="Totals 8 3" xfId="10460" xr:uid="{78ED5B93-1175-4931-924A-DF09DA5F9866}"/>
    <cellStyle name="Totals 8 4" xfId="9911" xr:uid="{A8882D39-FEEA-41C9-9537-E1534FFE6949}"/>
    <cellStyle name="Totals 8 5" xfId="10704" xr:uid="{5B9ACB0B-9291-4B1E-BF69-3A86551E3824}"/>
    <cellStyle name="Totals 8 6" xfId="10582" xr:uid="{425104CA-AC06-4C9A-8045-FBC9F993C841}"/>
    <cellStyle name="Totals 8 7" xfId="10239" xr:uid="{1DEE8E02-AA04-4DAF-B46C-EE4F4938D9EA}"/>
    <cellStyle name="Totals 8 8" xfId="15783" xr:uid="{38FF4FD1-61D7-402C-A9E0-266329026CF9}"/>
    <cellStyle name="Totals 8 9" xfId="11040" xr:uid="{08D049B8-DA22-43FF-AEF2-220051CB411F}"/>
    <cellStyle name="Totals 9" xfId="11314" xr:uid="{8D09518E-D7CF-47A9-BDAE-9BF144E121E8}"/>
    <cellStyle name="Totals 9 10" xfId="11187" xr:uid="{DB9BB60B-74F2-466D-BCE0-7326C2FA0DCE}"/>
    <cellStyle name="Totals 9 11" xfId="22947" xr:uid="{A41FC118-5D32-4678-BEFE-58C867800DB6}"/>
    <cellStyle name="Totals 9 12" xfId="26448" xr:uid="{0D0BB5DE-DACD-492C-87E8-7C9302326669}"/>
    <cellStyle name="Totals 9 2" xfId="14386" xr:uid="{A1005577-E962-4716-97DB-2D4427864523}"/>
    <cellStyle name="Totals 9 3" xfId="10484" xr:uid="{EE322364-380E-442D-B38D-998440C93FD0}"/>
    <cellStyle name="Totals 9 4" xfId="9933" xr:uid="{5FEF9220-1A52-4662-ABC6-22B50BAAB702}"/>
    <cellStyle name="Totals 9 5" xfId="10725" xr:uid="{E099158E-4C50-42EB-AF58-1A3A64450010}"/>
    <cellStyle name="Totals 9 6" xfId="10790" xr:uid="{4EB35F65-8C66-4813-81CD-5AD0C18EA777}"/>
    <cellStyle name="Totals 9 7" xfId="10260" xr:uid="{D7DF0B24-B3AC-4AD9-8238-C6B0E87796F1}"/>
    <cellStyle name="Totals 9 8" xfId="15845" xr:uid="{470EA084-6D23-45F7-82A5-5E550CEF850E}"/>
    <cellStyle name="Totals 9 9" xfId="17477" xr:uid="{A170A8A0-4378-4A46-BC22-C079F447F12D}"/>
    <cellStyle name="Underline_Single" xfId="5080" xr:uid="{00000000-0005-0000-0000-00000C260000}"/>
    <cellStyle name="UnProtectedCalc" xfId="5081" xr:uid="{00000000-0005-0000-0000-00000D260000}"/>
    <cellStyle name="UnProtectedCalc 2" xfId="6213" xr:uid="{00000000-0005-0000-0000-00000E260000}"/>
    <cellStyle name="UnProtectedCalc 2 2" xfId="12834" xr:uid="{1088A78D-827C-4805-8A31-9E8E1E79CC4C}"/>
    <cellStyle name="UnProtectedCalc 2 3" xfId="14248" xr:uid="{3E29E7C9-18C3-4501-9EBC-E41DE8AD11F8}"/>
    <cellStyle name="UnProtectedCalc 3" xfId="11308" xr:uid="{DE0A6B4B-A8ED-45DA-B81B-4E1F6AC6AA62}"/>
    <cellStyle name="UnProtectedCalc 3 2" xfId="10478" xr:uid="{F953229E-1A46-4DFE-811E-A04C36CC8E1D}"/>
    <cellStyle name="UnProtectedCalc 4" xfId="11284" xr:uid="{A2DAA726-6A92-49F9-A37E-5B5203077EE1}"/>
    <cellStyle name="UnProtectedCalc 4 2" xfId="14356" xr:uid="{5694CA95-2185-41FB-9E17-43879F54E76A}"/>
    <cellStyle name="UnProtectedCalc 4 3" xfId="9906" xr:uid="{BE8D63AB-29B3-453B-B030-17217887BA52}"/>
    <cellStyle name="UnProtectedCalc 4 4" xfId="10235" xr:uid="{E8D84B03-6D16-4128-A362-B6CC9553366A}"/>
    <cellStyle name="UnProtectedCalc 4 5" xfId="10734" xr:uid="{B3AB9139-C247-44E9-92D1-B152B80AAA5F}"/>
    <cellStyle name="UnProtectedCalc 4 6" xfId="26284" xr:uid="{908DDC41-F0DE-4E54-92E9-691C0F4B09F0}"/>
    <cellStyle name="UnProtectedCalc 5" xfId="11289" xr:uid="{97BAA747-E343-44BF-9E14-A8154E3DA27B}"/>
    <cellStyle name="UnProtectedCalc 6" xfId="12032" xr:uid="{A490A181-2B09-4DFE-8947-ADF094E18D23}"/>
    <cellStyle name="UnProtectedCalc 6 2" xfId="20481" xr:uid="{C65A1E23-6435-4DF6-B748-31F6C38A8693}"/>
    <cellStyle name="UnProtectedCalc 6 3" xfId="38403" xr:uid="{62ABE981-EAD4-46E0-A9D7-C0419E16E15D}"/>
    <cellStyle name="UnProtectedCalc 6 4" xfId="40999" xr:uid="{AD51131A-5290-47D6-ADA6-99EE637FE0C2}"/>
    <cellStyle name="UnProtectedCalc 7" xfId="12072" xr:uid="{9C15A7BB-A6E3-47D5-8C68-D3D17CD68240}"/>
    <cellStyle name="UnProtectedCalc 8" xfId="12042" xr:uid="{0A55FD82-E6CE-49E6-B93A-31C97B3AA30D}"/>
    <cellStyle name="UnProtectedCalc 9" xfId="12052" xr:uid="{F9CD90D1-4206-42F4-A2A2-08CFC260C9D0}"/>
    <cellStyle name="Valuta (0)_Sheet1" xfId="5082" xr:uid="{00000000-0005-0000-0000-00000F260000}"/>
    <cellStyle name="Valuta_piv_polio" xfId="5083" xr:uid="{00000000-0005-0000-0000-000010260000}"/>
    <cellStyle name="Währung [0]_A17 - 31.03.1998" xfId="5084" xr:uid="{00000000-0005-0000-0000-000011260000}"/>
    <cellStyle name="Währung_A17 - 31.03.1998" xfId="5085" xr:uid="{00000000-0005-0000-0000-000012260000}"/>
    <cellStyle name="Warburg" xfId="5086" xr:uid="{00000000-0005-0000-0000-000013260000}"/>
    <cellStyle name="Warning Text 2" xfId="63" xr:uid="{00000000-0005-0000-0000-000014260000}"/>
    <cellStyle name="Warning Text 2 2" xfId="5087" xr:uid="{00000000-0005-0000-0000-000015260000}"/>
    <cellStyle name="Warning Text 2 3" xfId="5088" xr:uid="{00000000-0005-0000-0000-000016260000}"/>
    <cellStyle name="Warning Text 2 4" xfId="5089" xr:uid="{00000000-0005-0000-0000-000017260000}"/>
    <cellStyle name="Warning Text 2 5" xfId="5090" xr:uid="{00000000-0005-0000-0000-000018260000}"/>
    <cellStyle name="Warning Text 2 6" xfId="5091" xr:uid="{00000000-0005-0000-0000-000019260000}"/>
    <cellStyle name="Warning Text 2 7" xfId="5092" xr:uid="{00000000-0005-0000-0000-00001A260000}"/>
    <cellStyle name="Warning Text 2 8" xfId="5093" xr:uid="{00000000-0005-0000-0000-00001B260000}"/>
    <cellStyle name="Warning Text 2 9" xfId="5094" xr:uid="{00000000-0005-0000-0000-00001C260000}"/>
    <cellStyle name="Warning Text 3" xfId="5095" xr:uid="{00000000-0005-0000-0000-00001D260000}"/>
    <cellStyle name="wild guess" xfId="5096" xr:uid="{00000000-0005-0000-0000-00001E260000}"/>
    <cellStyle name="Wildguess" xfId="5097" xr:uid="{00000000-0005-0000-0000-00001F260000}"/>
    <cellStyle name="Year" xfId="5098" xr:uid="{00000000-0005-0000-0000-000020260000}"/>
    <cellStyle name="Year Estimate" xfId="5099" xr:uid="{00000000-0005-0000-0000-000021260000}"/>
    <cellStyle name="Year, Actual" xfId="5100" xr:uid="{00000000-0005-0000-0000-000022260000}"/>
    <cellStyle name="YearE_ Pies " xfId="5101" xr:uid="{00000000-0005-0000-0000-000023260000}"/>
    <cellStyle name="YearFormat" xfId="5102" xr:uid="{00000000-0005-0000-0000-000024260000}"/>
    <cellStyle name="YearFormat 10" xfId="12029" xr:uid="{8BF05100-EBC8-42E2-8105-F6F8E6D37F70}"/>
    <cellStyle name="YearFormat 10 2" xfId="15082" xr:uid="{49F7B50F-DA5F-4F93-BC21-3238A46AC05C}"/>
    <cellStyle name="YearFormat 10 3" xfId="20478" xr:uid="{E480447E-117D-408D-9A99-9D1A1AEA8755}"/>
    <cellStyle name="YearFormat 10 4" xfId="28495" xr:uid="{183C32F2-4002-4360-81CA-DC5187F1DED8}"/>
    <cellStyle name="YearFormat 10 5" xfId="38402" xr:uid="{C11AF031-BA30-4CCF-B4B6-2D24A77A33DD}"/>
    <cellStyle name="YearFormat 10 6" xfId="40998" xr:uid="{0BC892C5-66D1-4D9F-8E23-5781D0D7278E}"/>
    <cellStyle name="YearFormat 11" xfId="12030" xr:uid="{0525CD77-55EF-4DE8-BFD8-AD1FFF2F0484}"/>
    <cellStyle name="YearFormat 12" xfId="12031" xr:uid="{C2E9C00E-2A8D-4908-B01E-55B43EFC7EEC}"/>
    <cellStyle name="YearFormat 2" xfId="6214" xr:uid="{00000000-0005-0000-0000-000025260000}"/>
    <cellStyle name="YearFormat 2 2" xfId="11426" xr:uid="{A41CD219-E2F3-4D47-8087-4632416E43C2}"/>
    <cellStyle name="YearFormat 2 2 2" xfId="14497" xr:uid="{F53CBBF1-841E-483C-B0E1-7D63111095C4}"/>
    <cellStyle name="YearFormat 2 2 3" xfId="10040" xr:uid="{DC4A6F90-C992-4136-9948-7B71083AA154}"/>
    <cellStyle name="YearFormat 2 2 4" xfId="17464" xr:uid="{DAD29A68-42BB-461F-9620-212AA35CD3BE}"/>
    <cellStyle name="YearFormat 2 2 5" xfId="23890" xr:uid="{5872D0DE-2394-47DF-982C-898DA24591FA}"/>
    <cellStyle name="YearFormat 2 3" xfId="11583" xr:uid="{6111FA91-C6E6-4FDA-A2F8-604CC9C23BF2}"/>
    <cellStyle name="YearFormat 2 4" xfId="12835" xr:uid="{891AAC06-9BA9-4208-BAFE-4180970F47B7}"/>
    <cellStyle name="YearFormat 2 4 2" xfId="15860" xr:uid="{3C7FD6BB-339D-4068-959C-E9FE60CCB8F7}"/>
    <cellStyle name="YearFormat 2 4 3" xfId="21273" xr:uid="{08054F50-C77E-4AAB-98A0-9D422B9ADFAB}"/>
    <cellStyle name="YearFormat 2 4 4" xfId="29219" xr:uid="{453C04B4-F16F-48D4-9FD5-BFF8536A7174}"/>
    <cellStyle name="YearFormat 2 5" xfId="12453" xr:uid="{65CE3226-9969-403C-B5FA-E15DF5417A18}"/>
    <cellStyle name="YearFormat 2 6" xfId="10193" xr:uid="{E6286D11-CEDB-4CEC-8B74-49F682DD8567}"/>
    <cellStyle name="YearFormat 3" xfId="11307" xr:uid="{F1436142-D785-4413-AF0A-81596C303B8F}"/>
    <cellStyle name="YearFormat 3 2" xfId="14379" xr:uid="{9343A0A4-2C2B-4486-ABCB-02EB4A800341}"/>
    <cellStyle name="YearFormat 3 3" xfId="9927" xr:uid="{DCE1CE74-30D7-4384-9EEA-8713DB267198}"/>
    <cellStyle name="YearFormat 3 4" xfId="15825" xr:uid="{21E73C40-6F17-44F5-8A5F-65F892A71EEB}"/>
    <cellStyle name="YearFormat 3 5" xfId="22929" xr:uid="{E8AC4205-CDAD-46AC-B71C-06BC5EE0010E}"/>
    <cellStyle name="YearFormat 4" xfId="11277" xr:uid="{289FE3D6-A58B-4833-8904-1FEEFAD9243E}"/>
    <cellStyle name="YearFormat 5" xfId="12803" xr:uid="{5A5CA831-82AB-489E-85DE-7E7E8652D125}"/>
    <cellStyle name="YearFormat 5 2" xfId="15829" xr:uid="{BC590CB3-BF13-41BB-B25F-4B616DADE056}"/>
    <cellStyle name="YearFormat 5 3" xfId="21243" xr:uid="{2CD85F7F-6DA4-45C8-B9B6-7DD45C88225E}"/>
    <cellStyle name="YearFormat 5 4" xfId="29200" xr:uid="{CBBFF82E-F43D-4839-90E8-825522E12AAD}"/>
    <cellStyle name="YearFormat 6" xfId="12027" xr:uid="{96F5A1E4-1E14-43AC-864A-7F7B7AC2F1EC}"/>
    <cellStyle name="YearFormat 6 2" xfId="15080" xr:uid="{908BED30-5674-4C51-973F-7D7CD53DF67D}"/>
    <cellStyle name="YearFormat 6 3" xfId="20476" xr:uid="{715257D3-7F70-420C-B35A-CCA77E3864E3}"/>
    <cellStyle name="YearFormat 6 4" xfId="28494" xr:uid="{96128031-8B09-4894-BEE7-123B8EBD937B}"/>
    <cellStyle name="YearFormat 6 5" xfId="38401" xr:uid="{00A3A966-2C89-40B6-98BF-7D884B1F06FD}"/>
    <cellStyle name="YearFormat 6 6" xfId="40997" xr:uid="{583EFDE1-4A28-4E20-B8BE-301CED21FC7E}"/>
    <cellStyle name="YearFormat 7" xfId="12070" xr:uid="{5D3DA698-00C2-4E5F-84AF-BB5C31DF231C}"/>
    <cellStyle name="YearFormat 7 2" xfId="15119" xr:uid="{F34B6B9E-C5C8-47C8-BBA5-7BAC24B28625}"/>
    <cellStyle name="YearFormat 7 3" xfId="20519" xr:uid="{4DBA11E6-BFC5-4ADF-8FB1-97BB6B85B3AB}"/>
    <cellStyle name="YearFormat 7 4" xfId="28531" xr:uid="{D54AB572-774E-4C00-A367-C921F05DF94C}"/>
    <cellStyle name="YearFormat 7 5" xfId="38439" xr:uid="{A6855D72-91CA-4EDC-A09A-C91CFB73B798}"/>
    <cellStyle name="YearFormat 7 6" xfId="41035" xr:uid="{F2103241-9A8D-47EB-BC2C-BBA27F283A1F}"/>
    <cellStyle name="YearFormat 8" xfId="12071" xr:uid="{B7E7B272-5270-4B26-882D-F39166196F78}"/>
    <cellStyle name="YearFormat 9" xfId="12028" xr:uid="{D9A06B3B-47EB-472E-8242-F86B35FED66D}"/>
    <cellStyle name="Yen" xfId="5103" xr:uid="{00000000-0005-0000-0000-000026260000}"/>
    <cellStyle name="YesNo" xfId="5104" xr:uid="{00000000-0005-0000-0000-000027260000}"/>
    <cellStyle name="쬞\?1@" xfId="5105" xr:uid="{00000000-0005-0000-0000-000028260000}"/>
    <cellStyle name="千位分隔 2" xfId="5106" xr:uid="{00000000-0005-0000-0000-000029260000}"/>
    <cellStyle name="常规 2" xfId="5107" xr:uid="{00000000-0005-0000-0000-00002A260000}"/>
    <cellStyle name="標準_car_JP" xfId="5108" xr:uid="{00000000-0005-0000-0000-00002B260000}"/>
  </cellStyles>
  <dxfs count="11">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FFF66"/>
      <color rgb="FF0033CC"/>
      <color rgb="FF66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5041" y="0"/>
          <a:ext cx="10929658" cy="2363319"/>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0" y="0"/>
          <a:ext cx="19436292" cy="1979084"/>
          <a:chOff x="10997237" y="5479676"/>
          <a:chExt cx="8857420" cy="1900278"/>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A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A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95250" y="152400"/>
          <a:ext cx="28155900" cy="1885950"/>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C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7519" y="287432"/>
          <a:ext cx="16961782" cy="2289922"/>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3825" y="76200"/>
          <a:ext cx="18421199" cy="1978479"/>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47006"/>
          <a:ext cx="20216283" cy="2342387"/>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962025</xdr:colOff>
          <xdr:row>54</xdr:row>
          <xdr:rowOff>28575</xdr:rowOff>
        </xdr:from>
        <xdr:to>
          <xdr:col>2</xdr:col>
          <xdr:colOff>1381125</xdr:colOff>
          <xdr:row>55</xdr:row>
          <xdr:rowOff>161925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57</xdr:row>
          <xdr:rowOff>28575</xdr:rowOff>
        </xdr:from>
        <xdr:to>
          <xdr:col>2</xdr:col>
          <xdr:colOff>1381125</xdr:colOff>
          <xdr:row>58</xdr:row>
          <xdr:rowOff>161925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60</xdr:row>
          <xdr:rowOff>28575</xdr:rowOff>
        </xdr:from>
        <xdr:to>
          <xdr:col>2</xdr:col>
          <xdr:colOff>1381125</xdr:colOff>
          <xdr:row>61</xdr:row>
          <xdr:rowOff>161925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63</xdr:row>
          <xdr:rowOff>28575</xdr:rowOff>
        </xdr:from>
        <xdr:to>
          <xdr:col>2</xdr:col>
          <xdr:colOff>1381125</xdr:colOff>
          <xdr:row>64</xdr:row>
          <xdr:rowOff>161925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66</xdr:row>
          <xdr:rowOff>28575</xdr:rowOff>
        </xdr:from>
        <xdr:to>
          <xdr:col>2</xdr:col>
          <xdr:colOff>1381125</xdr:colOff>
          <xdr:row>67</xdr:row>
          <xdr:rowOff>161925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69</xdr:row>
          <xdr:rowOff>38100</xdr:rowOff>
        </xdr:from>
        <xdr:to>
          <xdr:col>2</xdr:col>
          <xdr:colOff>1381125</xdr:colOff>
          <xdr:row>70</xdr:row>
          <xdr:rowOff>180975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72</xdr:row>
          <xdr:rowOff>38100</xdr:rowOff>
        </xdr:from>
        <xdr:to>
          <xdr:col>2</xdr:col>
          <xdr:colOff>1381125</xdr:colOff>
          <xdr:row>73</xdr:row>
          <xdr:rowOff>180975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75</xdr:row>
          <xdr:rowOff>38100</xdr:rowOff>
        </xdr:from>
        <xdr:to>
          <xdr:col>2</xdr:col>
          <xdr:colOff>1371600</xdr:colOff>
          <xdr:row>76</xdr:row>
          <xdr:rowOff>171450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78</xdr:row>
          <xdr:rowOff>76200</xdr:rowOff>
        </xdr:from>
        <xdr:to>
          <xdr:col>2</xdr:col>
          <xdr:colOff>1381125</xdr:colOff>
          <xdr:row>80</xdr:row>
          <xdr:rowOff>9525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100</xdr:row>
          <xdr:rowOff>28575</xdr:rowOff>
        </xdr:from>
        <xdr:to>
          <xdr:col>2</xdr:col>
          <xdr:colOff>1381125</xdr:colOff>
          <xdr:row>101</xdr:row>
          <xdr:rowOff>161925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104</xdr:row>
          <xdr:rowOff>28575</xdr:rowOff>
        </xdr:from>
        <xdr:to>
          <xdr:col>2</xdr:col>
          <xdr:colOff>1381125</xdr:colOff>
          <xdr:row>105</xdr:row>
          <xdr:rowOff>161925</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108</xdr:row>
          <xdr:rowOff>28575</xdr:rowOff>
        </xdr:from>
        <xdr:to>
          <xdr:col>2</xdr:col>
          <xdr:colOff>1381125</xdr:colOff>
          <xdr:row>109</xdr:row>
          <xdr:rowOff>161925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112</xdr:row>
          <xdr:rowOff>28575</xdr:rowOff>
        </xdr:from>
        <xdr:to>
          <xdr:col>2</xdr:col>
          <xdr:colOff>1381125</xdr:colOff>
          <xdr:row>113</xdr:row>
          <xdr:rowOff>161925</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116</xdr:row>
          <xdr:rowOff>47625</xdr:rowOff>
        </xdr:from>
        <xdr:to>
          <xdr:col>2</xdr:col>
          <xdr:colOff>1381125</xdr:colOff>
          <xdr:row>117</xdr:row>
          <xdr:rowOff>180975</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81</xdr:row>
          <xdr:rowOff>76200</xdr:rowOff>
        </xdr:from>
        <xdr:to>
          <xdr:col>2</xdr:col>
          <xdr:colOff>1381125</xdr:colOff>
          <xdr:row>83</xdr:row>
          <xdr:rowOff>9525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4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84</xdr:row>
          <xdr:rowOff>76200</xdr:rowOff>
        </xdr:from>
        <xdr:to>
          <xdr:col>2</xdr:col>
          <xdr:colOff>1381125</xdr:colOff>
          <xdr:row>86</xdr:row>
          <xdr:rowOff>9525</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4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87</xdr:row>
          <xdr:rowOff>76200</xdr:rowOff>
        </xdr:from>
        <xdr:to>
          <xdr:col>2</xdr:col>
          <xdr:colOff>1381125</xdr:colOff>
          <xdr:row>89</xdr:row>
          <xdr:rowOff>9525</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4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38125" y="38100"/>
          <a:ext cx="16214271" cy="2190750"/>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4203887" y="1640541"/>
          <a:ext cx="743175" cy="270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2950" y="0"/>
          <a:ext cx="19349217" cy="2187348"/>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494362" y="281441"/>
          <a:ext cx="15269516" cy="1575933"/>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38</xdr:col>
      <xdr:colOff>275165</xdr:colOff>
      <xdr:row>1</xdr:row>
      <xdr:rowOff>158750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29</xdr:col>
      <xdr:colOff>327293</xdr:colOff>
      <xdr:row>2</xdr:row>
      <xdr:rowOff>83418</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405011" y="216648"/>
          <a:ext cx="6129139" cy="2267070"/>
          <a:chOff x="11176383" y="5659979"/>
          <a:chExt cx="6311801" cy="1821373"/>
        </a:xfrm>
      </xdr:grpSpPr>
      <xdr:sp macro="" textlink="">
        <xdr:nvSpPr>
          <xdr:cNvPr id="4" name="Rectangle 3">
            <a:extLst>
              <a:ext uri="{FF2B5EF4-FFF2-40B4-BE49-F238E27FC236}">
                <a16:creationId xmlns:a16="http://schemas.microsoft.com/office/drawing/2014/main" id="{00000000-0008-0000-08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8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26</xdr:col>
      <xdr:colOff>631203</xdr:colOff>
      <xdr:row>0</xdr:row>
      <xdr:rowOff>1678997</xdr:rowOff>
    </xdr:from>
    <xdr:to>
      <xdr:col>30</xdr:col>
      <xdr:colOff>397311</xdr:colOff>
      <xdr:row>0</xdr:row>
      <xdr:rowOff>2078443</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0</xdr:row>
      <xdr:rowOff>134471</xdr:rowOff>
    </xdr:from>
    <xdr:to>
      <xdr:col>30</xdr:col>
      <xdr:colOff>508000</xdr:colOff>
      <xdr:row>11</xdr:row>
      <xdr:rowOff>137094</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301626" y="134471"/>
          <a:ext cx="7223124" cy="2098123"/>
          <a:chOff x="10997237" y="5479676"/>
          <a:chExt cx="8857420" cy="1900278"/>
        </a:xfrm>
      </xdr:grpSpPr>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9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2015 - 2027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23</xdr:col>
      <xdr:colOff>433917</xdr:colOff>
      <xdr:row>8</xdr:row>
      <xdr:rowOff>149412</xdr:rowOff>
    </xdr:from>
    <xdr:to>
      <xdr:col>30</xdr:col>
      <xdr:colOff>46689</xdr:colOff>
      <xdr:row>11</xdr:row>
      <xdr:rowOff>0</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9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8"/>
  <sheetViews>
    <sheetView topLeftCell="A7" zoomScaleNormal="100" workbookViewId="0">
      <selection activeCell="B5" sqref="B5"/>
    </sheetView>
  </sheetViews>
  <sheetFormatPr defaultColWidth="9" defaultRowHeight="15"/>
  <cols>
    <col min="1" max="1" width="9" style="9"/>
    <col min="2" max="2" width="32" style="27" customWidth="1"/>
    <col min="3" max="3" width="114.28515625" style="9" customWidth="1"/>
    <col min="4" max="4" width="8" style="9" customWidth="1"/>
    <col min="5" max="16384" width="9" style="9"/>
  </cols>
  <sheetData>
    <row r="1" spans="1:3" ht="174" customHeight="1"/>
    <row r="3" spans="1:3" ht="20.25">
      <c r="B3" s="892" t="s">
        <v>174</v>
      </c>
      <c r="C3" s="892"/>
    </row>
    <row r="4" spans="1:3" ht="11.25" customHeight="1"/>
    <row r="5" spans="1:3" s="30" customFormat="1" ht="25.5" customHeight="1">
      <c r="B5" s="60" t="s">
        <v>418</v>
      </c>
      <c r="C5" s="60" t="s">
        <v>173</v>
      </c>
    </row>
    <row r="6" spans="1:3" s="173" customFormat="1" ht="48" customHeight="1">
      <c r="A6" s="238"/>
      <c r="B6" s="603" t="s">
        <v>170</v>
      </c>
      <c r="C6" s="654" t="s">
        <v>952</v>
      </c>
    </row>
    <row r="7" spans="1:3" s="173" customFormat="1" ht="21" customHeight="1">
      <c r="A7" s="238"/>
      <c r="B7" s="597" t="s">
        <v>548</v>
      </c>
      <c r="C7" s="655" t="s">
        <v>597</v>
      </c>
    </row>
    <row r="8" spans="1:3" s="173" customFormat="1" ht="32.25" customHeight="1">
      <c r="B8" s="597" t="s">
        <v>366</v>
      </c>
      <c r="C8" s="656" t="s">
        <v>587</v>
      </c>
    </row>
    <row r="9" spans="1:3" s="173" customFormat="1" ht="27.75" customHeight="1">
      <c r="B9" s="597" t="s">
        <v>169</v>
      </c>
      <c r="C9" s="656" t="s">
        <v>588</v>
      </c>
    </row>
    <row r="10" spans="1:3" s="173" customFormat="1" ht="26.25" customHeight="1">
      <c r="B10" s="610" t="s">
        <v>367</v>
      </c>
      <c r="C10" s="658" t="s">
        <v>589</v>
      </c>
    </row>
    <row r="11" spans="1:3" s="173" customFormat="1" ht="39.75" customHeight="1">
      <c r="B11" s="597" t="s">
        <v>831</v>
      </c>
      <c r="C11" s="656" t="s">
        <v>832</v>
      </c>
    </row>
    <row r="12" spans="1:3" s="173" customFormat="1" ht="18" customHeight="1">
      <c r="B12" s="597" t="s">
        <v>369</v>
      </c>
      <c r="C12" s="656" t="s">
        <v>590</v>
      </c>
    </row>
    <row r="13" spans="1:3" s="173" customFormat="1" ht="13.5" customHeight="1">
      <c r="B13" s="597"/>
      <c r="C13" s="657"/>
    </row>
    <row r="14" spans="1:3" s="173" customFormat="1" ht="18" customHeight="1">
      <c r="B14" s="597" t="s">
        <v>643</v>
      </c>
      <c r="C14" s="655" t="s">
        <v>641</v>
      </c>
    </row>
    <row r="15" spans="1:3" s="173" customFormat="1" ht="8.25" customHeight="1">
      <c r="B15" s="597"/>
      <c r="C15" s="657"/>
    </row>
    <row r="16" spans="1:3" s="173" customFormat="1" ht="33" customHeight="1">
      <c r="B16" s="659" t="s">
        <v>586</v>
      </c>
      <c r="C16" s="660" t="s">
        <v>642</v>
      </c>
    </row>
    <row r="17" spans="2:2" s="101" customFormat="1" ht="15.75">
      <c r="B17" s="173"/>
    </row>
    <row r="18" spans="2:2" s="32" customFormat="1">
      <c r="B18" s="42"/>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2" location="'6.  Carrying Charges'!Print_Area" display="6.  Carrying Charges" xr:uid="{00000000-0004-0000-0000-000003000000}"/>
    <hyperlink ref="B11" location="'5.  2015-2027 LRAM'!Print_Area" display="5.  2015-2027 LRAM" xr:uid="{00000000-0004-0000-0000-000004000000}"/>
    <hyperlink ref="B10" location="'4.  2011-2014 LRAM'!Print_Area" display="4.  2011-2014 LRAM" xr:uid="{00000000-0004-0000-0000-000005000000}"/>
    <hyperlink ref="B14" location="'7.  Persistence Report'!Print_Area" display="7.  Persistence Report" xr:uid="{00000000-0004-0000-0000-000006000000}"/>
    <hyperlink ref="B7" location="'1-a.  Summary of Changes'!A1" display="1-a.  Summary of Changes" xr:uid="{00000000-0004-0000-0000-000007000000}"/>
    <hyperlink ref="B16" location="'8.  Streetlighting'!A1" display="8.  Streetlighting" xr:uid="{00000000-0004-0000-0000-000009000000}"/>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V1704"/>
  <sheetViews>
    <sheetView topLeftCell="A1595" zoomScale="60" zoomScaleNormal="60" workbookViewId="0">
      <pane xSplit="2" topLeftCell="C1" activePane="topRight" state="frozen"/>
      <selection pane="topRight" activeCell="AF1170" sqref="AF1170"/>
    </sheetView>
  </sheetViews>
  <sheetFormatPr defaultColWidth="9" defaultRowHeight="15" outlineLevelRow="1" outlineLevelCol="1"/>
  <cols>
    <col min="1" max="1" width="4.5703125" style="511" customWidth="1"/>
    <col min="2" max="2" width="55.85546875" style="423" customWidth="1"/>
    <col min="3" max="3" width="13.42578125" style="423" customWidth="1"/>
    <col min="4" max="4" width="15.85546875" style="423" customWidth="1"/>
    <col min="5" max="12" width="15.85546875" style="423" hidden="1" customWidth="1" outlineLevel="1"/>
    <col min="13" max="13" width="10.85546875" style="423" hidden="1" customWidth="1" outlineLevel="1"/>
    <col min="14" max="16" width="7.7109375" style="423" hidden="1" customWidth="1" outlineLevel="1"/>
    <col min="17" max="17" width="13.42578125" style="423" hidden="1" customWidth="1" outlineLevel="1"/>
    <col min="18" max="18" width="15.5703125" style="423" customWidth="1" collapsed="1"/>
    <col min="19" max="30" width="9" style="423" hidden="1" customWidth="1" outlineLevel="1"/>
    <col min="31" max="31" width="16.5703125" style="423" customWidth="1" collapsed="1"/>
    <col min="32" max="33" width="15" style="423" customWidth="1"/>
    <col min="34" max="34" width="17.5703125" style="423" customWidth="1"/>
    <col min="35" max="35" width="19.5703125" style="423" customWidth="1"/>
    <col min="36" max="36" width="18.5703125" style="423" customWidth="1"/>
    <col min="37" max="41" width="15" style="423" customWidth="1"/>
    <col min="42" max="44" width="17.28515625" style="423" customWidth="1"/>
    <col min="45" max="45" width="16.42578125" style="423" bestFit="1" customWidth="1"/>
    <col min="46" max="46" width="11.5703125" style="423" customWidth="1"/>
    <col min="47" max="16384" width="9" style="423"/>
  </cols>
  <sheetData>
    <row r="13" spans="2:45" ht="15.75" thickBot="1"/>
    <row r="14" spans="2:45" ht="26.25" customHeight="1" thickBot="1">
      <c r="B14" s="953" t="s">
        <v>171</v>
      </c>
      <c r="C14" s="254" t="s">
        <v>175</v>
      </c>
      <c r="D14" s="495"/>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c r="AS14" s="262"/>
    </row>
    <row r="15" spans="2:45" ht="26.25" customHeight="1" thickBot="1">
      <c r="B15" s="953"/>
      <c r="C15" s="258" t="s">
        <v>172</v>
      </c>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c r="AS15" s="262"/>
    </row>
    <row r="16" spans="2:45" ht="28.5" customHeight="1" thickBot="1">
      <c r="B16" s="953"/>
      <c r="C16" s="947" t="s">
        <v>547</v>
      </c>
      <c r="D16" s="948"/>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c r="AS16" s="262"/>
    </row>
    <row r="17" spans="2:45" ht="15.75">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c r="AS17" s="262"/>
    </row>
    <row r="18" spans="2:45" ht="166.5" customHeight="1">
      <c r="B18" s="953" t="s">
        <v>501</v>
      </c>
      <c r="C18" s="954" t="s">
        <v>953</v>
      </c>
      <c r="D18" s="954"/>
      <c r="E18" s="954"/>
      <c r="F18" s="954"/>
      <c r="G18" s="954"/>
      <c r="H18" s="954"/>
      <c r="I18" s="954"/>
      <c r="J18" s="954"/>
      <c r="K18" s="954"/>
      <c r="L18" s="954"/>
      <c r="M18" s="954"/>
      <c r="N18" s="954"/>
      <c r="O18" s="954"/>
      <c r="P18" s="954"/>
      <c r="Q18" s="954"/>
      <c r="R18" s="954"/>
      <c r="S18" s="954"/>
      <c r="T18" s="954"/>
      <c r="U18" s="954"/>
      <c r="V18" s="954"/>
      <c r="W18" s="954"/>
      <c r="X18" s="954"/>
      <c r="Y18" s="954"/>
      <c r="Z18" s="954"/>
      <c r="AA18" s="954"/>
      <c r="AB18" s="954"/>
      <c r="AC18" s="954"/>
      <c r="AD18" s="954"/>
      <c r="AE18" s="424"/>
      <c r="AF18" s="424"/>
      <c r="AG18" s="424"/>
      <c r="AH18" s="424"/>
      <c r="AI18" s="424"/>
      <c r="AJ18" s="424"/>
      <c r="AK18" s="424"/>
      <c r="AL18" s="424"/>
      <c r="AM18" s="424"/>
      <c r="AN18" s="424"/>
      <c r="AO18" s="424"/>
      <c r="AP18" s="424"/>
      <c r="AQ18" s="424"/>
      <c r="AR18" s="424"/>
      <c r="AS18" s="424"/>
    </row>
    <row r="19" spans="2:45" ht="54.6" customHeight="1">
      <c r="B19" s="953"/>
      <c r="C19" s="954" t="s">
        <v>895</v>
      </c>
      <c r="D19" s="954"/>
      <c r="E19" s="954"/>
      <c r="F19" s="954"/>
      <c r="G19" s="954"/>
      <c r="H19" s="954"/>
      <c r="I19" s="954"/>
      <c r="J19" s="954"/>
      <c r="K19" s="954"/>
      <c r="L19" s="954"/>
      <c r="M19" s="954"/>
      <c r="N19" s="954"/>
      <c r="O19" s="954"/>
      <c r="P19" s="954"/>
      <c r="Q19" s="954"/>
      <c r="R19" s="954"/>
      <c r="S19" s="954"/>
      <c r="T19" s="954"/>
      <c r="U19" s="954"/>
      <c r="V19" s="954"/>
      <c r="W19" s="954"/>
      <c r="X19" s="954"/>
      <c r="Y19" s="954"/>
      <c r="Z19" s="954"/>
      <c r="AA19" s="954"/>
      <c r="AB19" s="954"/>
      <c r="AC19" s="954"/>
      <c r="AD19" s="954"/>
      <c r="AE19" s="424"/>
      <c r="AF19" s="424"/>
      <c r="AG19" s="424"/>
      <c r="AH19" s="424"/>
      <c r="AI19" s="424"/>
      <c r="AJ19" s="424"/>
      <c r="AK19" s="424"/>
      <c r="AL19" s="424"/>
      <c r="AM19" s="424"/>
      <c r="AN19" s="424"/>
      <c r="AO19" s="424"/>
      <c r="AP19" s="424"/>
      <c r="AQ19" s="424"/>
      <c r="AR19" s="424"/>
      <c r="AS19" s="424"/>
    </row>
    <row r="20" spans="2:45" ht="62.25" customHeight="1">
      <c r="B20" s="270"/>
      <c r="C20" s="954" t="s">
        <v>559</v>
      </c>
      <c r="D20" s="954"/>
      <c r="E20" s="954"/>
      <c r="F20" s="954"/>
      <c r="G20" s="954"/>
      <c r="H20" s="954"/>
      <c r="I20" s="954"/>
      <c r="J20" s="954"/>
      <c r="K20" s="954"/>
      <c r="L20" s="954"/>
      <c r="M20" s="954"/>
      <c r="N20" s="954"/>
      <c r="O20" s="954"/>
      <c r="P20" s="954"/>
      <c r="Q20" s="954"/>
      <c r="R20" s="954"/>
      <c r="S20" s="954"/>
      <c r="T20" s="954"/>
      <c r="U20" s="954"/>
      <c r="V20" s="954"/>
      <c r="W20" s="954"/>
      <c r="X20" s="954"/>
      <c r="Y20" s="954"/>
      <c r="Z20" s="954"/>
      <c r="AA20" s="954"/>
      <c r="AB20" s="954"/>
      <c r="AC20" s="954"/>
      <c r="AD20" s="954"/>
      <c r="AE20" s="424"/>
      <c r="AF20" s="424"/>
      <c r="AG20" s="424"/>
      <c r="AH20" s="424"/>
      <c r="AI20" s="424"/>
      <c r="AJ20" s="424"/>
      <c r="AK20" s="424"/>
      <c r="AL20" s="424"/>
      <c r="AM20" s="424"/>
      <c r="AN20" s="424"/>
      <c r="AO20" s="424"/>
      <c r="AP20" s="424"/>
      <c r="AQ20" s="424"/>
      <c r="AR20" s="424"/>
      <c r="AS20" s="424"/>
    </row>
    <row r="21" spans="2:45" ht="43.5" customHeight="1">
      <c r="B21" s="270"/>
      <c r="C21" s="954" t="s">
        <v>615</v>
      </c>
      <c r="D21" s="954"/>
      <c r="E21" s="954"/>
      <c r="F21" s="954"/>
      <c r="G21" s="954"/>
      <c r="H21" s="954"/>
      <c r="I21" s="954"/>
      <c r="J21" s="954"/>
      <c r="K21" s="954"/>
      <c r="L21" s="954"/>
      <c r="M21" s="954"/>
      <c r="N21" s="954"/>
      <c r="O21" s="954"/>
      <c r="P21" s="954"/>
      <c r="Q21" s="954"/>
      <c r="R21" s="954"/>
      <c r="S21" s="954"/>
      <c r="T21" s="954"/>
      <c r="U21" s="954"/>
      <c r="V21" s="954"/>
      <c r="W21" s="954"/>
      <c r="X21" s="954"/>
      <c r="Y21" s="954"/>
      <c r="Z21" s="954"/>
      <c r="AA21" s="954"/>
      <c r="AB21" s="954"/>
      <c r="AC21" s="954"/>
      <c r="AD21" s="954"/>
      <c r="AE21" s="424"/>
      <c r="AF21" s="424"/>
      <c r="AG21" s="424"/>
      <c r="AH21" s="424"/>
      <c r="AI21" s="424"/>
      <c r="AJ21" s="424"/>
      <c r="AK21" s="424"/>
      <c r="AL21" s="424"/>
      <c r="AM21" s="424"/>
      <c r="AN21" s="424"/>
      <c r="AO21" s="424"/>
      <c r="AP21" s="424"/>
      <c r="AQ21" s="424"/>
      <c r="AR21" s="424"/>
      <c r="AS21" s="424"/>
    </row>
    <row r="22" spans="2:45" ht="70.5" customHeight="1">
      <c r="B22" s="270"/>
      <c r="C22" s="954" t="s">
        <v>714</v>
      </c>
      <c r="D22" s="954"/>
      <c r="E22" s="954"/>
      <c r="F22" s="954"/>
      <c r="G22" s="954"/>
      <c r="H22" s="954"/>
      <c r="I22" s="954"/>
      <c r="J22" s="954"/>
      <c r="K22" s="954"/>
      <c r="L22" s="954"/>
      <c r="M22" s="954"/>
      <c r="N22" s="954"/>
      <c r="O22" s="954"/>
      <c r="P22" s="954"/>
      <c r="Q22" s="954"/>
      <c r="R22" s="954"/>
      <c r="S22" s="954"/>
      <c r="T22" s="954"/>
      <c r="U22" s="954"/>
      <c r="V22" s="954"/>
      <c r="W22" s="954"/>
      <c r="X22" s="954"/>
      <c r="Y22" s="954"/>
      <c r="Z22" s="954"/>
      <c r="AA22" s="954"/>
      <c r="AB22" s="954"/>
      <c r="AC22" s="954"/>
      <c r="AD22" s="954"/>
      <c r="AE22" s="424"/>
      <c r="AF22" s="424"/>
      <c r="AG22" s="424"/>
      <c r="AH22" s="424"/>
      <c r="AI22" s="424"/>
      <c r="AJ22" s="424"/>
      <c r="AK22" s="424"/>
      <c r="AL22" s="424"/>
      <c r="AM22" s="424"/>
      <c r="AN22" s="424"/>
      <c r="AO22" s="424"/>
      <c r="AP22" s="424"/>
      <c r="AQ22" s="424"/>
      <c r="AR22" s="424"/>
      <c r="AS22" s="424"/>
    </row>
    <row r="23" spans="2:45" ht="15.75">
      <c r="B23" s="270"/>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62"/>
      <c r="AM23" s="262"/>
      <c r="AN23" s="262"/>
      <c r="AO23" s="262"/>
      <c r="AP23" s="262"/>
      <c r="AQ23" s="262"/>
      <c r="AR23" s="262"/>
      <c r="AS23" s="262"/>
    </row>
    <row r="24" spans="2:45" ht="15.75">
      <c r="B24" s="953" t="s">
        <v>523</v>
      </c>
      <c r="C24" s="585" t="s">
        <v>525</v>
      </c>
      <c r="D24" s="273"/>
      <c r="E24" s="273"/>
      <c r="F24" s="585" t="s">
        <v>715</v>
      </c>
      <c r="G24" s="273"/>
      <c r="H24" s="273"/>
      <c r="I24" s="273"/>
      <c r="J24" s="585" t="s">
        <v>721</v>
      </c>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62"/>
      <c r="AM24" s="262"/>
      <c r="AN24" s="262"/>
      <c r="AO24" s="262"/>
      <c r="AP24" s="262"/>
      <c r="AQ24" s="262"/>
      <c r="AR24" s="262"/>
      <c r="AS24" s="262"/>
    </row>
    <row r="25" spans="2:45" ht="15.75">
      <c r="B25" s="953"/>
      <c r="C25" s="585" t="s">
        <v>526</v>
      </c>
      <c r="D25" s="273"/>
      <c r="E25" s="273"/>
      <c r="F25" s="585" t="s">
        <v>716</v>
      </c>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62"/>
      <c r="AM25" s="262"/>
      <c r="AN25" s="262"/>
      <c r="AO25" s="262"/>
      <c r="AP25" s="262"/>
      <c r="AQ25" s="262"/>
      <c r="AR25" s="262"/>
      <c r="AS25" s="262"/>
    </row>
    <row r="26" spans="2:45" ht="15.75">
      <c r="B26" s="528"/>
      <c r="C26" s="585" t="s">
        <v>527</v>
      </c>
      <c r="D26" s="273"/>
      <c r="E26" s="273"/>
      <c r="F26" s="585" t="s">
        <v>717</v>
      </c>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62"/>
      <c r="AM26" s="262"/>
      <c r="AN26" s="262"/>
      <c r="AO26" s="262"/>
      <c r="AP26" s="262"/>
      <c r="AQ26" s="262"/>
      <c r="AR26" s="262"/>
      <c r="AS26" s="262"/>
    </row>
    <row r="27" spans="2:45" ht="15.75">
      <c r="B27" s="528"/>
      <c r="C27" s="585" t="s">
        <v>528</v>
      </c>
      <c r="D27" s="273"/>
      <c r="E27" s="273"/>
      <c r="F27" s="585" t="s">
        <v>718</v>
      </c>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62"/>
      <c r="AM27" s="262"/>
      <c r="AN27" s="262"/>
      <c r="AO27" s="262"/>
      <c r="AP27" s="262"/>
      <c r="AQ27" s="262"/>
      <c r="AR27" s="262"/>
      <c r="AS27" s="262"/>
    </row>
    <row r="28" spans="2:45" ht="15.75">
      <c r="B28" s="528"/>
      <c r="C28" s="585" t="s">
        <v>529</v>
      </c>
      <c r="D28" s="273"/>
      <c r="E28" s="273"/>
      <c r="F28" s="585" t="s">
        <v>719</v>
      </c>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62"/>
      <c r="AM28" s="262"/>
      <c r="AN28" s="262"/>
      <c r="AO28" s="262"/>
      <c r="AP28" s="262"/>
      <c r="AQ28" s="262"/>
      <c r="AR28" s="262"/>
      <c r="AS28" s="262"/>
    </row>
    <row r="29" spans="2:45" ht="15.75">
      <c r="B29" s="528"/>
      <c r="C29" s="585" t="s">
        <v>530</v>
      </c>
      <c r="D29" s="273"/>
      <c r="E29" s="273"/>
      <c r="F29" s="585" t="s">
        <v>720</v>
      </c>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62"/>
      <c r="AM29" s="262"/>
      <c r="AN29" s="262"/>
      <c r="AO29" s="262"/>
      <c r="AP29" s="262"/>
      <c r="AQ29" s="262"/>
      <c r="AR29" s="262"/>
      <c r="AS29" s="262"/>
    </row>
    <row r="30" spans="2:45" ht="15.75">
      <c r="B30" s="528"/>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62"/>
      <c r="AM30" s="262"/>
      <c r="AN30" s="262"/>
      <c r="AO30" s="262"/>
      <c r="AP30" s="262"/>
      <c r="AQ30" s="262"/>
      <c r="AR30" s="262"/>
      <c r="AS30" s="262"/>
    </row>
    <row r="31" spans="2:45" ht="15.75">
      <c r="B31" s="528"/>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62"/>
      <c r="AM31" s="262"/>
      <c r="AN31" s="262"/>
      <c r="AO31" s="262"/>
      <c r="AP31" s="262"/>
      <c r="AQ31" s="262"/>
      <c r="AR31" s="262"/>
      <c r="AS31" s="262"/>
    </row>
    <row r="32" spans="2:45">
      <c r="C32" s="250"/>
      <c r="D32" s="250"/>
      <c r="E32" s="250"/>
      <c r="F32" s="250"/>
      <c r="G32" s="250"/>
      <c r="H32" s="250"/>
      <c r="I32" s="250"/>
      <c r="J32" s="250"/>
      <c r="K32" s="250"/>
      <c r="L32" s="250"/>
      <c r="M32" s="250"/>
      <c r="N32" s="250"/>
      <c r="O32" s="250"/>
      <c r="P32" s="250"/>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row>
    <row r="33" spans="1:45" ht="15.75">
      <c r="B33" s="277" t="s">
        <v>265</v>
      </c>
      <c r="C33" s="278"/>
      <c r="D33" s="579"/>
      <c r="E33" s="250"/>
      <c r="F33" s="250"/>
      <c r="G33" s="250"/>
      <c r="H33" s="250"/>
      <c r="I33" s="250"/>
      <c r="J33" s="250"/>
      <c r="K33" s="250"/>
      <c r="L33" s="250"/>
      <c r="M33" s="250"/>
      <c r="N33" s="250"/>
      <c r="O33" s="250"/>
      <c r="P33" s="250"/>
      <c r="Q33" s="250"/>
      <c r="R33" s="278"/>
      <c r="S33" s="250"/>
      <c r="T33" s="250"/>
      <c r="U33" s="250"/>
      <c r="V33" s="250"/>
      <c r="W33" s="250"/>
      <c r="X33" s="250"/>
      <c r="Y33" s="250"/>
      <c r="Z33" s="250"/>
      <c r="AA33" s="250"/>
      <c r="AB33" s="250"/>
      <c r="AC33" s="250"/>
      <c r="AD33" s="250"/>
      <c r="AE33" s="267"/>
      <c r="AF33" s="264"/>
      <c r="AG33" s="264"/>
      <c r="AH33" s="264"/>
      <c r="AI33" s="264"/>
      <c r="AJ33" s="264"/>
      <c r="AK33" s="264"/>
      <c r="AL33" s="264"/>
      <c r="AM33" s="264"/>
      <c r="AN33" s="264"/>
      <c r="AO33" s="264"/>
      <c r="AP33" s="264"/>
      <c r="AQ33" s="264"/>
      <c r="AR33" s="264"/>
      <c r="AS33" s="279"/>
    </row>
    <row r="34" spans="1:45" ht="36.75" customHeight="1">
      <c r="B34" s="949" t="s">
        <v>211</v>
      </c>
      <c r="C34" s="951" t="s">
        <v>33</v>
      </c>
      <c r="D34" s="738" t="s">
        <v>420</v>
      </c>
      <c r="E34" s="968" t="s">
        <v>209</v>
      </c>
      <c r="F34" s="969"/>
      <c r="G34" s="969"/>
      <c r="H34" s="969"/>
      <c r="I34" s="969"/>
      <c r="J34" s="969"/>
      <c r="K34" s="969"/>
      <c r="L34" s="969"/>
      <c r="M34" s="969"/>
      <c r="N34" s="969"/>
      <c r="O34" s="969"/>
      <c r="P34" s="969"/>
      <c r="Q34" s="966" t="s">
        <v>213</v>
      </c>
      <c r="R34" s="737" t="s">
        <v>421</v>
      </c>
      <c r="S34" s="955" t="s">
        <v>212</v>
      </c>
      <c r="T34" s="956"/>
      <c r="U34" s="956"/>
      <c r="V34" s="956"/>
      <c r="W34" s="956"/>
      <c r="X34" s="956"/>
      <c r="Y34" s="956"/>
      <c r="Z34" s="956"/>
      <c r="AA34" s="956"/>
      <c r="AB34" s="956"/>
      <c r="AC34" s="956"/>
      <c r="AD34" s="963"/>
      <c r="AE34" s="955" t="s">
        <v>242</v>
      </c>
      <c r="AF34" s="956"/>
      <c r="AG34" s="956"/>
      <c r="AH34" s="956"/>
      <c r="AI34" s="956"/>
      <c r="AJ34" s="956"/>
      <c r="AK34" s="956"/>
      <c r="AL34" s="956"/>
      <c r="AM34" s="956"/>
      <c r="AN34" s="956"/>
      <c r="AO34" s="956"/>
      <c r="AP34" s="956"/>
      <c r="AQ34" s="956"/>
      <c r="AR34" s="956"/>
      <c r="AS34" s="957"/>
    </row>
    <row r="35" spans="1:45" ht="65.25" customHeight="1">
      <c r="B35" s="950"/>
      <c r="C35" s="967"/>
      <c r="D35" s="746">
        <v>2015</v>
      </c>
      <c r="E35" s="750">
        <v>2016</v>
      </c>
      <c r="F35" s="747">
        <v>2017</v>
      </c>
      <c r="G35" s="747">
        <v>2018</v>
      </c>
      <c r="H35" s="747">
        <v>2019</v>
      </c>
      <c r="I35" s="747">
        <v>2020</v>
      </c>
      <c r="J35" s="747">
        <v>2021</v>
      </c>
      <c r="K35" s="747">
        <v>2022</v>
      </c>
      <c r="L35" s="749">
        <v>2023</v>
      </c>
      <c r="M35" s="748">
        <v>2024</v>
      </c>
      <c r="N35" s="747">
        <v>2025</v>
      </c>
      <c r="O35" s="748">
        <v>2026</v>
      </c>
      <c r="P35" s="750">
        <v>2027</v>
      </c>
      <c r="Q35" s="966"/>
      <c r="R35" s="751">
        <v>2015</v>
      </c>
      <c r="S35" s="282">
        <v>2016</v>
      </c>
      <c r="T35" s="282">
        <v>2017</v>
      </c>
      <c r="U35" s="282">
        <v>2018</v>
      </c>
      <c r="V35" s="282">
        <v>2019</v>
      </c>
      <c r="W35" s="282">
        <v>2020</v>
      </c>
      <c r="X35" s="282">
        <v>2021</v>
      </c>
      <c r="Y35" s="282">
        <v>2022</v>
      </c>
      <c r="Z35" s="282">
        <v>2023</v>
      </c>
      <c r="AA35" s="425">
        <v>2024</v>
      </c>
      <c r="AB35" s="425">
        <v>2025</v>
      </c>
      <c r="AC35" s="425">
        <v>2026</v>
      </c>
      <c r="AD35" s="425">
        <v>2027</v>
      </c>
      <c r="AE35" s="282" t="str">
        <f>'1.  LRAMVA Summary'!$D$53</f>
        <v>Residential</v>
      </c>
      <c r="AF35" s="282" t="str">
        <f>'1.  LRAMVA Summary'!$E$53</f>
        <v>GS&lt;50 kW</v>
      </c>
      <c r="AG35" s="282" t="str">
        <f>'1.  LRAMVA Summary'!$F$53</f>
        <v>GS 50 - 4,999 kW</v>
      </c>
      <c r="AH35" s="282" t="str">
        <f>'1.  LRAMVA Summary'!$G$53</f>
        <v>Large Use</v>
      </c>
      <c r="AI35" s="282" t="str">
        <f>'1.  LRAMVA Summary'!$H$53</f>
        <v>Unmetered</v>
      </c>
      <c r="AJ35" s="282" t="str">
        <f>'1.  LRAMVA Summary'!$I$53</f>
        <v>Street Lights</v>
      </c>
      <c r="AK35" s="282" t="str">
        <f>'1.  LRAMVA Summary'!$J$53</f>
        <v/>
      </c>
      <c r="AL35" s="282" t="str">
        <f>'1.  LRAMVA Summary'!$K$53</f>
        <v/>
      </c>
      <c r="AM35" s="282" t="str">
        <f>'1.  LRAMVA Summary'!$L$53</f>
        <v/>
      </c>
      <c r="AN35" s="282" t="str">
        <f>'1.  LRAMVA Summary'!$M$53</f>
        <v/>
      </c>
      <c r="AO35" s="282" t="str">
        <f>'1.  LRAMVA Summary'!$N$53</f>
        <v/>
      </c>
      <c r="AP35" s="282" t="str">
        <f>'1.  LRAMVA Summary'!$O$53</f>
        <v/>
      </c>
      <c r="AQ35" s="282" t="str">
        <f>'1.  LRAMVA Summary'!$P$53</f>
        <v/>
      </c>
      <c r="AR35" s="282" t="str">
        <f>'1.  LRAMVA Summary'!$Q$53</f>
        <v/>
      </c>
      <c r="AS35" s="284" t="str">
        <f>'1.  LRAMVA Summary'!$R$53</f>
        <v>Total</v>
      </c>
    </row>
    <row r="36" spans="1:45" ht="16.5" customHeight="1">
      <c r="B36" s="507" t="s">
        <v>500</v>
      </c>
      <c r="C36" s="286"/>
      <c r="D36" s="286"/>
      <c r="E36" s="286"/>
      <c r="F36" s="286"/>
      <c r="G36" s="286"/>
      <c r="H36" s="286"/>
      <c r="I36" s="286"/>
      <c r="J36" s="286"/>
      <c r="K36" s="286"/>
      <c r="L36" s="286"/>
      <c r="M36" s="286"/>
      <c r="N36" s="286"/>
      <c r="O36" s="286"/>
      <c r="P36" s="286"/>
      <c r="Q36" s="287"/>
      <c r="R36" s="286"/>
      <c r="S36" s="286"/>
      <c r="T36" s="286"/>
      <c r="U36" s="286"/>
      <c r="V36" s="286"/>
      <c r="W36" s="286"/>
      <c r="X36" s="286"/>
      <c r="Y36" s="286"/>
      <c r="Z36" s="286"/>
      <c r="AA36" s="286"/>
      <c r="AB36" s="286"/>
      <c r="AC36" s="286"/>
      <c r="AD36" s="286"/>
      <c r="AE36" s="288" t="str">
        <f>'1.  LRAMVA Summary'!$D$54</f>
        <v>kWh</v>
      </c>
      <c r="AF36" s="288" t="str">
        <f>'1.  LRAMVA Summary'!$E$54</f>
        <v>kWh</v>
      </c>
      <c r="AG36" s="288" t="str">
        <f>'1.  LRAMVA Summary'!$F$54</f>
        <v>kw</v>
      </c>
      <c r="AH36" s="288" t="str">
        <f>'1.  LRAMVA Summary'!$G$54</f>
        <v>kW</v>
      </c>
      <c r="AI36" s="288" t="str">
        <f>'1.  LRAMVA Summary'!$H$54</f>
        <v>kWh</v>
      </c>
      <c r="AJ36" s="288" t="str">
        <f>'1.  LRAMVA Summary'!$I$54</f>
        <v>kW</v>
      </c>
      <c r="AK36" s="288">
        <f>'1.  LRAMVA Summary'!$J$54</f>
        <v>0</v>
      </c>
      <c r="AL36" s="288">
        <f>'1.  LRAMVA Summary'!$K$54</f>
        <v>0</v>
      </c>
      <c r="AM36" s="288">
        <f>'1.  LRAMVA Summary'!$L$54</f>
        <v>0</v>
      </c>
      <c r="AN36" s="288">
        <f>'1.  LRAMVA Summary'!$M$54</f>
        <v>0</v>
      </c>
      <c r="AO36" s="288">
        <f>'1.  LRAMVA Summary'!$N$54</f>
        <v>0</v>
      </c>
      <c r="AP36" s="288">
        <f>'1.  LRAMVA Summary'!$O$54</f>
        <v>0</v>
      </c>
      <c r="AQ36" s="288">
        <f>'1.  LRAMVA Summary'!$P$54</f>
        <v>0</v>
      </c>
      <c r="AR36" s="288">
        <f>'1.  LRAMVA Summary'!$Q$54</f>
        <v>0</v>
      </c>
      <c r="AS36" s="289"/>
    </row>
    <row r="37" spans="1:45" ht="16.5" hidden="1" customHeight="1" outlineLevel="1">
      <c r="B37" s="285" t="s">
        <v>493</v>
      </c>
      <c r="C37" s="286"/>
      <c r="D37" s="286"/>
      <c r="E37" s="286"/>
      <c r="F37" s="286"/>
      <c r="G37" s="286"/>
      <c r="H37" s="286"/>
      <c r="I37" s="286"/>
      <c r="J37" s="286"/>
      <c r="K37" s="286"/>
      <c r="L37" s="286"/>
      <c r="M37" s="286"/>
      <c r="N37" s="286"/>
      <c r="O37" s="286"/>
      <c r="P37" s="286"/>
      <c r="Q37" s="287"/>
      <c r="R37" s="286"/>
      <c r="S37" s="286"/>
      <c r="T37" s="286"/>
      <c r="U37" s="286"/>
      <c r="V37" s="286"/>
      <c r="W37" s="286"/>
      <c r="X37" s="286"/>
      <c r="Y37" s="286"/>
      <c r="Z37" s="286"/>
      <c r="AA37" s="286"/>
      <c r="AB37" s="286"/>
      <c r="AC37" s="286"/>
      <c r="AD37" s="286"/>
      <c r="AE37" s="288"/>
      <c r="AF37" s="288"/>
      <c r="AG37" s="288"/>
      <c r="AH37" s="288"/>
      <c r="AI37" s="288"/>
      <c r="AJ37" s="288"/>
      <c r="AK37" s="288"/>
      <c r="AL37" s="288"/>
      <c r="AM37" s="288"/>
      <c r="AN37" s="288"/>
      <c r="AO37" s="288"/>
      <c r="AP37" s="288"/>
      <c r="AQ37" s="288"/>
      <c r="AR37" s="288"/>
      <c r="AS37" s="289"/>
    </row>
    <row r="38" spans="1:45" hidden="1" outlineLevel="1">
      <c r="A38" s="511">
        <v>1</v>
      </c>
      <c r="B38" s="509" t="s">
        <v>95</v>
      </c>
      <c r="C38" s="288" t="s">
        <v>25</v>
      </c>
      <c r="D38" s="862">
        <v>85913</v>
      </c>
      <c r="E38" s="862">
        <v>85119</v>
      </c>
      <c r="F38" s="862">
        <v>85119</v>
      </c>
      <c r="G38" s="862">
        <v>85119</v>
      </c>
      <c r="H38" s="862">
        <v>85119</v>
      </c>
      <c r="I38" s="862">
        <v>85119</v>
      </c>
      <c r="J38" s="862">
        <v>85119</v>
      </c>
      <c r="K38" s="862">
        <v>85102</v>
      </c>
      <c r="L38" s="862">
        <v>85102</v>
      </c>
      <c r="M38" s="862">
        <v>85102</v>
      </c>
      <c r="N38" s="292"/>
      <c r="O38" s="292"/>
      <c r="P38" s="292"/>
      <c r="Q38" s="288"/>
      <c r="R38" s="867">
        <v>6</v>
      </c>
      <c r="S38" s="867">
        <v>6</v>
      </c>
      <c r="T38" s="867">
        <v>6</v>
      </c>
      <c r="U38" s="867">
        <v>6</v>
      </c>
      <c r="V38" s="867">
        <v>6</v>
      </c>
      <c r="W38" s="867">
        <v>6</v>
      </c>
      <c r="X38" s="867">
        <v>6</v>
      </c>
      <c r="Y38" s="867">
        <v>6</v>
      </c>
      <c r="Z38" s="867">
        <v>6</v>
      </c>
      <c r="AA38" s="867">
        <v>6</v>
      </c>
      <c r="AB38" s="292"/>
      <c r="AC38" s="292"/>
      <c r="AD38" s="292"/>
      <c r="AE38" s="406">
        <v>1</v>
      </c>
      <c r="AF38" s="406"/>
      <c r="AG38" s="406"/>
      <c r="AH38" s="406"/>
      <c r="AI38" s="406"/>
      <c r="AJ38" s="406"/>
      <c r="AK38" s="406"/>
      <c r="AL38" s="406"/>
      <c r="AM38" s="406"/>
      <c r="AN38" s="406"/>
      <c r="AO38" s="406"/>
      <c r="AP38" s="406"/>
      <c r="AQ38" s="406"/>
      <c r="AR38" s="406"/>
      <c r="AS38" s="293">
        <f>SUM(AE38:AR38)</f>
        <v>1</v>
      </c>
    </row>
    <row r="39" spans="1:45" hidden="1" outlineLevel="1">
      <c r="B39" s="291" t="s">
        <v>266</v>
      </c>
      <c r="C39" s="288" t="s">
        <v>163</v>
      </c>
      <c r="D39" s="862">
        <v>23142</v>
      </c>
      <c r="E39" s="862">
        <v>22927</v>
      </c>
      <c r="F39" s="862">
        <v>22927</v>
      </c>
      <c r="G39" s="862">
        <v>22927</v>
      </c>
      <c r="H39" s="862">
        <v>22927</v>
      </c>
      <c r="I39" s="862">
        <v>22927</v>
      </c>
      <c r="J39" s="862">
        <v>22927</v>
      </c>
      <c r="K39" s="862">
        <v>22921</v>
      </c>
      <c r="L39" s="862">
        <v>22921</v>
      </c>
      <c r="M39" s="862">
        <v>22921</v>
      </c>
      <c r="N39" s="292"/>
      <c r="O39" s="292"/>
      <c r="P39" s="292"/>
      <c r="Q39" s="464"/>
      <c r="R39" s="867">
        <v>1</v>
      </c>
      <c r="S39" s="867">
        <v>1</v>
      </c>
      <c r="T39" s="867">
        <v>1</v>
      </c>
      <c r="U39" s="867">
        <v>1</v>
      </c>
      <c r="V39" s="867">
        <v>1</v>
      </c>
      <c r="W39" s="867">
        <v>1</v>
      </c>
      <c r="X39" s="867">
        <v>1</v>
      </c>
      <c r="Y39" s="867">
        <v>1</v>
      </c>
      <c r="Z39" s="867">
        <v>1</v>
      </c>
      <c r="AA39" s="867">
        <v>1</v>
      </c>
      <c r="AB39" s="292"/>
      <c r="AC39" s="292"/>
      <c r="AD39" s="292"/>
      <c r="AE39" s="407">
        <f>AE38</f>
        <v>1</v>
      </c>
      <c r="AF39" s="407">
        <f t="shared" ref="AF39:AR39" si="0">AF38</f>
        <v>0</v>
      </c>
      <c r="AG39" s="407">
        <f t="shared" si="0"/>
        <v>0</v>
      </c>
      <c r="AH39" s="407">
        <f t="shared" si="0"/>
        <v>0</v>
      </c>
      <c r="AI39" s="407">
        <f t="shared" si="0"/>
        <v>0</v>
      </c>
      <c r="AJ39" s="407">
        <f t="shared" si="0"/>
        <v>0</v>
      </c>
      <c r="AK39" s="407">
        <f t="shared" si="0"/>
        <v>0</v>
      </c>
      <c r="AL39" s="407">
        <f t="shared" si="0"/>
        <v>0</v>
      </c>
      <c r="AM39" s="407">
        <f t="shared" si="0"/>
        <v>0</v>
      </c>
      <c r="AN39" s="407">
        <f t="shared" si="0"/>
        <v>0</v>
      </c>
      <c r="AO39" s="407">
        <f t="shared" si="0"/>
        <v>0</v>
      </c>
      <c r="AP39" s="407">
        <f t="shared" si="0"/>
        <v>0</v>
      </c>
      <c r="AQ39" s="407">
        <f t="shared" si="0"/>
        <v>0</v>
      </c>
      <c r="AR39" s="407">
        <f t="shared" si="0"/>
        <v>0</v>
      </c>
      <c r="AS39" s="294"/>
    </row>
    <row r="40" spans="1:45" ht="15.75" hidden="1" outlineLevel="1">
      <c r="B40" s="295"/>
      <c r="C40" s="296"/>
      <c r="D40" s="296"/>
      <c r="E40" s="296"/>
      <c r="F40" s="296"/>
      <c r="G40" s="296"/>
      <c r="H40" s="296"/>
      <c r="I40" s="296"/>
      <c r="J40" s="745"/>
      <c r="K40" s="296"/>
      <c r="L40" s="296"/>
      <c r="M40" s="296"/>
      <c r="N40" s="296"/>
      <c r="O40" s="296"/>
      <c r="P40" s="296"/>
      <c r="Q40" s="297"/>
      <c r="R40" s="868"/>
      <c r="S40" s="868"/>
      <c r="T40" s="868"/>
      <c r="U40" s="868"/>
      <c r="V40" s="868"/>
      <c r="W40" s="868"/>
      <c r="X40" s="868"/>
      <c r="Y40" s="868"/>
      <c r="Z40" s="868"/>
      <c r="AA40" s="868"/>
      <c r="AB40" s="296"/>
      <c r="AC40" s="296"/>
      <c r="AD40" s="296"/>
      <c r="AE40" s="408"/>
      <c r="AF40" s="409"/>
      <c r="AG40" s="409"/>
      <c r="AH40" s="409"/>
      <c r="AI40" s="409"/>
      <c r="AJ40" s="409"/>
      <c r="AK40" s="409"/>
      <c r="AL40" s="409"/>
      <c r="AM40" s="409"/>
      <c r="AN40" s="409"/>
      <c r="AO40" s="409"/>
      <c r="AP40" s="409"/>
      <c r="AQ40" s="409"/>
      <c r="AR40" s="409"/>
      <c r="AS40" s="299"/>
    </row>
    <row r="41" spans="1:45" hidden="1" outlineLevel="1">
      <c r="A41" s="511">
        <v>2</v>
      </c>
      <c r="B41" s="509" t="s">
        <v>96</v>
      </c>
      <c r="C41" s="288" t="s">
        <v>25</v>
      </c>
      <c r="D41" s="863">
        <v>146333</v>
      </c>
      <c r="E41" s="863">
        <v>143732</v>
      </c>
      <c r="F41" s="863">
        <v>143732</v>
      </c>
      <c r="G41" s="863">
        <v>143732</v>
      </c>
      <c r="H41" s="863">
        <v>143732</v>
      </c>
      <c r="I41" s="863">
        <v>143732</v>
      </c>
      <c r="J41" s="863">
        <v>143732</v>
      </c>
      <c r="K41" s="863">
        <v>143657</v>
      </c>
      <c r="L41" s="863">
        <v>143657</v>
      </c>
      <c r="M41" s="863">
        <v>143657</v>
      </c>
      <c r="N41" s="292"/>
      <c r="O41" s="292"/>
      <c r="P41" s="292"/>
      <c r="Q41" s="288"/>
      <c r="R41" s="867">
        <v>10</v>
      </c>
      <c r="S41" s="867">
        <v>10</v>
      </c>
      <c r="T41" s="867">
        <v>10</v>
      </c>
      <c r="U41" s="867">
        <v>10</v>
      </c>
      <c r="V41" s="867">
        <v>10</v>
      </c>
      <c r="W41" s="867">
        <v>10</v>
      </c>
      <c r="X41" s="867">
        <v>10</v>
      </c>
      <c r="Y41" s="867">
        <v>10</v>
      </c>
      <c r="Z41" s="867">
        <v>10</v>
      </c>
      <c r="AA41" s="867">
        <v>10</v>
      </c>
      <c r="AB41" s="292"/>
      <c r="AC41" s="292"/>
      <c r="AD41" s="292"/>
      <c r="AE41" s="406">
        <v>1</v>
      </c>
      <c r="AF41" s="406"/>
      <c r="AG41" s="406"/>
      <c r="AH41" s="406"/>
      <c r="AI41" s="406"/>
      <c r="AJ41" s="406"/>
      <c r="AK41" s="406"/>
      <c r="AL41" s="406"/>
      <c r="AM41" s="406"/>
      <c r="AN41" s="406"/>
      <c r="AO41" s="406"/>
      <c r="AP41" s="406"/>
      <c r="AQ41" s="406"/>
      <c r="AR41" s="406"/>
      <c r="AS41" s="293">
        <f>SUM(AE41:AR41)</f>
        <v>1</v>
      </c>
    </row>
    <row r="42" spans="1:45" hidden="1" outlineLevel="1">
      <c r="B42" s="291" t="s">
        <v>266</v>
      </c>
      <c r="C42" s="288" t="s">
        <v>163</v>
      </c>
      <c r="D42" s="863">
        <v>1514</v>
      </c>
      <c r="E42" s="863">
        <v>1496</v>
      </c>
      <c r="F42" s="863">
        <v>1496</v>
      </c>
      <c r="G42" s="863">
        <v>1496</v>
      </c>
      <c r="H42" s="863">
        <v>1496</v>
      </c>
      <c r="I42" s="863">
        <v>1496</v>
      </c>
      <c r="J42" s="863">
        <v>1496</v>
      </c>
      <c r="K42" s="863">
        <v>1492</v>
      </c>
      <c r="L42" s="863">
        <v>1492</v>
      </c>
      <c r="M42" s="863">
        <v>1492</v>
      </c>
      <c r="N42" s="292"/>
      <c r="O42" s="292"/>
      <c r="P42" s="292"/>
      <c r="Q42" s="464"/>
      <c r="R42" s="867"/>
      <c r="S42" s="867"/>
      <c r="T42" s="867"/>
      <c r="U42" s="867"/>
      <c r="V42" s="867"/>
      <c r="W42" s="867"/>
      <c r="X42" s="867"/>
      <c r="Y42" s="867"/>
      <c r="Z42" s="867"/>
      <c r="AA42" s="867"/>
      <c r="AB42" s="292"/>
      <c r="AC42" s="292"/>
      <c r="AD42" s="292"/>
      <c r="AE42" s="407">
        <f>AE41</f>
        <v>1</v>
      </c>
      <c r="AF42" s="407">
        <f t="shared" ref="AF42" si="1">AF41</f>
        <v>0</v>
      </c>
      <c r="AG42" s="407">
        <f t="shared" ref="AG42" si="2">AG41</f>
        <v>0</v>
      </c>
      <c r="AH42" s="407">
        <f t="shared" ref="AH42" si="3">AH41</f>
        <v>0</v>
      </c>
      <c r="AI42" s="407">
        <f t="shared" ref="AI42" si="4">AI41</f>
        <v>0</v>
      </c>
      <c r="AJ42" s="407">
        <f t="shared" ref="AJ42" si="5">AJ41</f>
        <v>0</v>
      </c>
      <c r="AK42" s="407">
        <f t="shared" ref="AK42" si="6">AK41</f>
        <v>0</v>
      </c>
      <c r="AL42" s="407">
        <f t="shared" ref="AL42" si="7">AL41</f>
        <v>0</v>
      </c>
      <c r="AM42" s="407">
        <f t="shared" ref="AM42" si="8">AM41</f>
        <v>0</v>
      </c>
      <c r="AN42" s="407">
        <f t="shared" ref="AN42" si="9">AN41</f>
        <v>0</v>
      </c>
      <c r="AO42" s="407">
        <f t="shared" ref="AO42" si="10">AO41</f>
        <v>0</v>
      </c>
      <c r="AP42" s="407">
        <f t="shared" ref="AP42" si="11">AP41</f>
        <v>0</v>
      </c>
      <c r="AQ42" s="407">
        <f t="shared" ref="AQ42" si="12">AQ41</f>
        <v>0</v>
      </c>
      <c r="AR42" s="407">
        <f t="shared" ref="AR42" si="13">AR41</f>
        <v>0</v>
      </c>
      <c r="AS42" s="294"/>
    </row>
    <row r="43" spans="1:45" ht="15.75" hidden="1" outlineLevel="1">
      <c r="B43" s="295"/>
      <c r="C43" s="296"/>
      <c r="D43" s="301"/>
      <c r="E43" s="301"/>
      <c r="F43" s="301"/>
      <c r="G43" s="301"/>
      <c r="H43" s="301"/>
      <c r="I43" s="301"/>
      <c r="J43" s="301"/>
      <c r="K43" s="301"/>
      <c r="L43" s="301"/>
      <c r="M43" s="301"/>
      <c r="N43" s="301"/>
      <c r="O43" s="301"/>
      <c r="P43" s="301"/>
      <c r="Q43" s="297"/>
      <c r="R43" s="869"/>
      <c r="S43" s="869"/>
      <c r="T43" s="869"/>
      <c r="U43" s="869"/>
      <c r="V43" s="869"/>
      <c r="W43" s="869"/>
      <c r="X43" s="869"/>
      <c r="Y43" s="869"/>
      <c r="Z43" s="869"/>
      <c r="AA43" s="869"/>
      <c r="AB43" s="301"/>
      <c r="AC43" s="301"/>
      <c r="AD43" s="301"/>
      <c r="AE43" s="408"/>
      <c r="AF43" s="409"/>
      <c r="AG43" s="409"/>
      <c r="AH43" s="409"/>
      <c r="AI43" s="409"/>
      <c r="AJ43" s="409"/>
      <c r="AK43" s="409"/>
      <c r="AL43" s="409"/>
      <c r="AM43" s="409"/>
      <c r="AN43" s="409"/>
      <c r="AO43" s="409"/>
      <c r="AP43" s="409"/>
      <c r="AQ43" s="409"/>
      <c r="AR43" s="409"/>
      <c r="AS43" s="299"/>
    </row>
    <row r="44" spans="1:45" hidden="1" outlineLevel="1">
      <c r="A44" s="511">
        <v>3</v>
      </c>
      <c r="B44" s="509" t="s">
        <v>97</v>
      </c>
      <c r="C44" s="288" t="s">
        <v>25</v>
      </c>
      <c r="D44" s="864">
        <v>3267</v>
      </c>
      <c r="E44" s="864">
        <v>3267</v>
      </c>
      <c r="F44" s="864">
        <v>3267</v>
      </c>
      <c r="G44" s="864">
        <v>3267</v>
      </c>
      <c r="H44" s="864">
        <v>2442</v>
      </c>
      <c r="I44" s="864">
        <v>0</v>
      </c>
      <c r="J44" s="864">
        <v>0</v>
      </c>
      <c r="K44" s="864">
        <v>0</v>
      </c>
      <c r="L44" s="864">
        <v>0</v>
      </c>
      <c r="M44" s="864">
        <v>0</v>
      </c>
      <c r="N44" s="292"/>
      <c r="O44" s="292"/>
      <c r="P44" s="292"/>
      <c r="Q44" s="288"/>
      <c r="R44" s="867">
        <v>1</v>
      </c>
      <c r="S44" s="867">
        <v>1</v>
      </c>
      <c r="T44" s="867">
        <v>1</v>
      </c>
      <c r="U44" s="867">
        <v>1</v>
      </c>
      <c r="V44" s="867">
        <v>0</v>
      </c>
      <c r="W44" s="867">
        <v>0</v>
      </c>
      <c r="X44" s="867">
        <v>0</v>
      </c>
      <c r="Y44" s="867">
        <v>0</v>
      </c>
      <c r="Z44" s="867">
        <v>0</v>
      </c>
      <c r="AA44" s="867">
        <v>0</v>
      </c>
      <c r="AB44" s="292"/>
      <c r="AC44" s="292"/>
      <c r="AD44" s="292"/>
      <c r="AE44" s="406">
        <v>1</v>
      </c>
      <c r="AF44" s="406"/>
      <c r="AG44" s="406"/>
      <c r="AH44" s="406"/>
      <c r="AI44" s="406"/>
      <c r="AJ44" s="406"/>
      <c r="AK44" s="406"/>
      <c r="AL44" s="406"/>
      <c r="AM44" s="406"/>
      <c r="AN44" s="406"/>
      <c r="AO44" s="406"/>
      <c r="AP44" s="406"/>
      <c r="AQ44" s="406"/>
      <c r="AR44" s="406"/>
      <c r="AS44" s="293">
        <f>SUM(AE44:AR44)</f>
        <v>1</v>
      </c>
    </row>
    <row r="45" spans="1:45" hidden="1" outlineLevel="1">
      <c r="B45" s="291" t="s">
        <v>266</v>
      </c>
      <c r="C45" s="288" t="s">
        <v>163</v>
      </c>
      <c r="D45" s="292"/>
      <c r="E45" s="292"/>
      <c r="F45" s="292"/>
      <c r="G45" s="292"/>
      <c r="H45" s="292"/>
      <c r="I45" s="292"/>
      <c r="J45" s="292"/>
      <c r="K45" s="292"/>
      <c r="L45" s="292"/>
      <c r="M45" s="292"/>
      <c r="N45" s="292"/>
      <c r="O45" s="292"/>
      <c r="P45" s="292"/>
      <c r="Q45" s="464"/>
      <c r="R45" s="867"/>
      <c r="S45" s="867"/>
      <c r="T45" s="867"/>
      <c r="U45" s="867"/>
      <c r="V45" s="867"/>
      <c r="W45" s="867"/>
      <c r="X45" s="867"/>
      <c r="Y45" s="867"/>
      <c r="Z45" s="867"/>
      <c r="AA45" s="867"/>
      <c r="AB45" s="292"/>
      <c r="AC45" s="292"/>
      <c r="AD45" s="292"/>
      <c r="AE45" s="407">
        <f>AE44</f>
        <v>1</v>
      </c>
      <c r="AF45" s="407">
        <f t="shared" ref="AF45" si="14">AF44</f>
        <v>0</v>
      </c>
      <c r="AG45" s="407">
        <f t="shared" ref="AG45" si="15">AG44</f>
        <v>0</v>
      </c>
      <c r="AH45" s="407">
        <f t="shared" ref="AH45" si="16">AH44</f>
        <v>0</v>
      </c>
      <c r="AI45" s="407">
        <f t="shared" ref="AI45" si="17">AI44</f>
        <v>0</v>
      </c>
      <c r="AJ45" s="407">
        <f t="shared" ref="AJ45" si="18">AJ44</f>
        <v>0</v>
      </c>
      <c r="AK45" s="407">
        <f t="shared" ref="AK45" si="19">AK44</f>
        <v>0</v>
      </c>
      <c r="AL45" s="407">
        <f t="shared" ref="AL45" si="20">AL44</f>
        <v>0</v>
      </c>
      <c r="AM45" s="407">
        <f t="shared" ref="AM45" si="21">AM44</f>
        <v>0</v>
      </c>
      <c r="AN45" s="407">
        <f t="shared" ref="AN45" si="22">AN44</f>
        <v>0</v>
      </c>
      <c r="AO45" s="407">
        <f t="shared" ref="AO45" si="23">AO44</f>
        <v>0</v>
      </c>
      <c r="AP45" s="407">
        <f t="shared" ref="AP45" si="24">AP44</f>
        <v>0</v>
      </c>
      <c r="AQ45" s="407">
        <f t="shared" ref="AQ45" si="25">AQ44</f>
        <v>0</v>
      </c>
      <c r="AR45" s="407">
        <f t="shared" ref="AR45" si="26">AR44</f>
        <v>0</v>
      </c>
      <c r="AS45" s="294"/>
    </row>
    <row r="46" spans="1:45" hidden="1" outlineLevel="1">
      <c r="B46" s="291"/>
      <c r="C46" s="302"/>
      <c r="D46" s="288"/>
      <c r="E46" s="288"/>
      <c r="F46" s="288"/>
      <c r="G46" s="288"/>
      <c r="H46" s="288"/>
      <c r="I46" s="288"/>
      <c r="J46" s="288"/>
      <c r="K46" s="288"/>
      <c r="L46" s="288"/>
      <c r="M46" s="288"/>
      <c r="N46" s="288"/>
      <c r="O46" s="288"/>
      <c r="P46" s="288"/>
      <c r="Q46" s="288"/>
      <c r="R46" s="866"/>
      <c r="S46" s="866"/>
      <c r="T46" s="866"/>
      <c r="U46" s="866"/>
      <c r="V46" s="866"/>
      <c r="W46" s="866"/>
      <c r="X46" s="866"/>
      <c r="Y46" s="866"/>
      <c r="Z46" s="866"/>
      <c r="AA46" s="866"/>
      <c r="AB46" s="288"/>
      <c r="AC46" s="288"/>
      <c r="AD46" s="288"/>
      <c r="AE46" s="408"/>
      <c r="AF46" s="408"/>
      <c r="AG46" s="408"/>
      <c r="AH46" s="408"/>
      <c r="AI46" s="408"/>
      <c r="AJ46" s="408"/>
      <c r="AK46" s="408"/>
      <c r="AL46" s="408"/>
      <c r="AM46" s="408"/>
      <c r="AN46" s="408"/>
      <c r="AO46" s="408"/>
      <c r="AP46" s="408"/>
      <c r="AQ46" s="408"/>
      <c r="AR46" s="408"/>
      <c r="AS46" s="303"/>
    </row>
    <row r="47" spans="1:45" hidden="1" outlineLevel="1">
      <c r="A47" s="511">
        <v>4</v>
      </c>
      <c r="B47" s="509" t="s">
        <v>652</v>
      </c>
      <c r="C47" s="288" t="s">
        <v>25</v>
      </c>
      <c r="D47" s="865">
        <v>65698</v>
      </c>
      <c r="E47" s="865">
        <v>65698</v>
      </c>
      <c r="F47" s="865">
        <v>65698</v>
      </c>
      <c r="G47" s="865">
        <v>65698</v>
      </c>
      <c r="H47" s="865">
        <v>65698</v>
      </c>
      <c r="I47" s="865">
        <v>65698</v>
      </c>
      <c r="J47" s="865">
        <v>65698</v>
      </c>
      <c r="K47" s="865">
        <v>65698</v>
      </c>
      <c r="L47" s="865">
        <v>65698</v>
      </c>
      <c r="M47" s="865">
        <v>65698</v>
      </c>
      <c r="N47" s="292"/>
      <c r="O47" s="292"/>
      <c r="P47" s="292"/>
      <c r="Q47" s="288"/>
      <c r="R47" s="867">
        <v>35</v>
      </c>
      <c r="S47" s="867">
        <v>35</v>
      </c>
      <c r="T47" s="867">
        <v>35</v>
      </c>
      <c r="U47" s="867">
        <v>35</v>
      </c>
      <c r="V47" s="867">
        <v>35</v>
      </c>
      <c r="W47" s="867">
        <v>35</v>
      </c>
      <c r="X47" s="867">
        <v>35</v>
      </c>
      <c r="Y47" s="867">
        <v>35</v>
      </c>
      <c r="Z47" s="867">
        <v>35</v>
      </c>
      <c r="AA47" s="867">
        <v>35</v>
      </c>
      <c r="AB47" s="292"/>
      <c r="AC47" s="292"/>
      <c r="AD47" s="292"/>
      <c r="AE47" s="406">
        <v>1</v>
      </c>
      <c r="AF47" s="406"/>
      <c r="AG47" s="406"/>
      <c r="AH47" s="406"/>
      <c r="AI47" s="406"/>
      <c r="AJ47" s="406"/>
      <c r="AK47" s="406"/>
      <c r="AL47" s="406"/>
      <c r="AM47" s="406"/>
      <c r="AN47" s="406"/>
      <c r="AO47" s="406"/>
      <c r="AP47" s="406"/>
      <c r="AQ47" s="406"/>
      <c r="AR47" s="406"/>
      <c r="AS47" s="293">
        <f>SUM(AE47:AR47)</f>
        <v>1</v>
      </c>
    </row>
    <row r="48" spans="1:45" hidden="1" outlineLevel="1">
      <c r="B48" s="291" t="s">
        <v>266</v>
      </c>
      <c r="C48" s="288" t="s">
        <v>163</v>
      </c>
      <c r="D48" s="865">
        <v>645</v>
      </c>
      <c r="E48" s="865">
        <v>645</v>
      </c>
      <c r="F48" s="865">
        <v>645</v>
      </c>
      <c r="G48" s="865">
        <v>645</v>
      </c>
      <c r="H48" s="865">
        <v>645</v>
      </c>
      <c r="I48" s="865">
        <v>645</v>
      </c>
      <c r="J48" s="865">
        <v>645</v>
      </c>
      <c r="K48" s="865">
        <v>645</v>
      </c>
      <c r="L48" s="865">
        <v>645</v>
      </c>
      <c r="M48" s="865">
        <v>645</v>
      </c>
      <c r="N48" s="292"/>
      <c r="O48" s="292"/>
      <c r="P48" s="292"/>
      <c r="Q48" s="464"/>
      <c r="R48" s="867"/>
      <c r="S48" s="867"/>
      <c r="T48" s="867"/>
      <c r="U48" s="867"/>
      <c r="V48" s="867"/>
      <c r="W48" s="867"/>
      <c r="X48" s="867"/>
      <c r="Y48" s="867"/>
      <c r="Z48" s="867"/>
      <c r="AA48" s="867"/>
      <c r="AB48" s="292"/>
      <c r="AC48" s="292"/>
      <c r="AD48" s="292"/>
      <c r="AE48" s="407">
        <f>AE47</f>
        <v>1</v>
      </c>
      <c r="AF48" s="407">
        <f t="shared" ref="AF48" si="27">AF47</f>
        <v>0</v>
      </c>
      <c r="AG48" s="407">
        <f t="shared" ref="AG48" si="28">AG47</f>
        <v>0</v>
      </c>
      <c r="AH48" s="407">
        <f t="shared" ref="AH48" si="29">AH47</f>
        <v>0</v>
      </c>
      <c r="AI48" s="407">
        <f t="shared" ref="AI48" si="30">AI47</f>
        <v>0</v>
      </c>
      <c r="AJ48" s="407">
        <f t="shared" ref="AJ48" si="31">AJ47</f>
        <v>0</v>
      </c>
      <c r="AK48" s="407">
        <f t="shared" ref="AK48" si="32">AK47</f>
        <v>0</v>
      </c>
      <c r="AL48" s="407">
        <f t="shared" ref="AL48" si="33">AL47</f>
        <v>0</v>
      </c>
      <c r="AM48" s="407">
        <f t="shared" ref="AM48" si="34">AM47</f>
        <v>0</v>
      </c>
      <c r="AN48" s="407">
        <f t="shared" ref="AN48" si="35">AN47</f>
        <v>0</v>
      </c>
      <c r="AO48" s="407">
        <f t="shared" ref="AO48" si="36">AO47</f>
        <v>0</v>
      </c>
      <c r="AP48" s="407">
        <f t="shared" ref="AP48" si="37">AP47</f>
        <v>0</v>
      </c>
      <c r="AQ48" s="407">
        <f t="shared" ref="AQ48" si="38">AQ47</f>
        <v>0</v>
      </c>
      <c r="AR48" s="407">
        <f t="shared" ref="AR48" si="39">AR47</f>
        <v>0</v>
      </c>
      <c r="AS48" s="294"/>
    </row>
    <row r="49" spans="1:45" hidden="1" outlineLevel="1">
      <c r="B49" s="291"/>
      <c r="C49" s="302"/>
      <c r="D49" s="301"/>
      <c r="E49" s="301"/>
      <c r="F49" s="301"/>
      <c r="G49" s="301"/>
      <c r="H49" s="301"/>
      <c r="I49" s="301"/>
      <c r="J49" s="301"/>
      <c r="K49" s="301"/>
      <c r="L49" s="301"/>
      <c r="M49" s="301"/>
      <c r="N49" s="301"/>
      <c r="O49" s="301"/>
      <c r="P49" s="301"/>
      <c r="Q49" s="288"/>
      <c r="R49" s="301"/>
      <c r="S49" s="301"/>
      <c r="T49" s="301"/>
      <c r="U49" s="301"/>
      <c r="V49" s="301"/>
      <c r="W49" s="301"/>
      <c r="X49" s="301"/>
      <c r="Y49" s="301"/>
      <c r="Z49" s="301"/>
      <c r="AA49" s="301"/>
      <c r="AB49" s="301"/>
      <c r="AC49" s="301"/>
      <c r="AD49" s="301"/>
      <c r="AE49" s="408"/>
      <c r="AF49" s="408"/>
      <c r="AG49" s="408"/>
      <c r="AH49" s="408"/>
      <c r="AI49" s="408"/>
      <c r="AJ49" s="408"/>
      <c r="AK49" s="408"/>
      <c r="AL49" s="408"/>
      <c r="AM49" s="408"/>
      <c r="AN49" s="408"/>
      <c r="AO49" s="408"/>
      <c r="AP49" s="408"/>
      <c r="AQ49" s="408"/>
      <c r="AR49" s="408"/>
      <c r="AS49" s="303"/>
    </row>
    <row r="50" spans="1:45" ht="18" hidden="1" customHeight="1" outlineLevel="1">
      <c r="A50" s="511">
        <v>5</v>
      </c>
      <c r="B50" s="509" t="s">
        <v>98</v>
      </c>
      <c r="C50" s="288" t="s">
        <v>25</v>
      </c>
      <c r="D50" s="292"/>
      <c r="E50" s="292"/>
      <c r="F50" s="292"/>
      <c r="G50" s="292"/>
      <c r="H50" s="292"/>
      <c r="I50" s="292"/>
      <c r="J50" s="292"/>
      <c r="K50" s="292"/>
      <c r="L50" s="292"/>
      <c r="M50" s="292"/>
      <c r="N50" s="292"/>
      <c r="O50" s="292"/>
      <c r="P50" s="292"/>
      <c r="Q50" s="288"/>
      <c r="R50" s="292"/>
      <c r="S50" s="292"/>
      <c r="T50" s="292"/>
      <c r="U50" s="292"/>
      <c r="V50" s="292"/>
      <c r="W50" s="292"/>
      <c r="X50" s="292"/>
      <c r="Y50" s="292"/>
      <c r="Z50" s="292"/>
      <c r="AA50" s="292"/>
      <c r="AB50" s="292"/>
      <c r="AC50" s="292"/>
      <c r="AD50" s="292"/>
      <c r="AE50" s="406"/>
      <c r="AF50" s="406"/>
      <c r="AG50" s="406"/>
      <c r="AH50" s="406"/>
      <c r="AI50" s="406"/>
      <c r="AJ50" s="406"/>
      <c r="AK50" s="406"/>
      <c r="AL50" s="406"/>
      <c r="AM50" s="406"/>
      <c r="AN50" s="406"/>
      <c r="AO50" s="406"/>
      <c r="AP50" s="406"/>
      <c r="AQ50" s="406"/>
      <c r="AR50" s="406"/>
      <c r="AS50" s="293">
        <f>SUM(AE50:AR50)</f>
        <v>0</v>
      </c>
    </row>
    <row r="51" spans="1:45" hidden="1" outlineLevel="1">
      <c r="B51" s="291" t="s">
        <v>266</v>
      </c>
      <c r="C51" s="288" t="s">
        <v>163</v>
      </c>
      <c r="D51" s="292"/>
      <c r="E51" s="292"/>
      <c r="F51" s="292"/>
      <c r="G51" s="292"/>
      <c r="H51" s="292"/>
      <c r="I51" s="292"/>
      <c r="J51" s="292"/>
      <c r="K51" s="292"/>
      <c r="L51" s="292"/>
      <c r="M51" s="292"/>
      <c r="N51" s="292"/>
      <c r="O51" s="292"/>
      <c r="P51" s="292"/>
      <c r="Q51" s="464"/>
      <c r="R51" s="292"/>
      <c r="S51" s="292"/>
      <c r="T51" s="292"/>
      <c r="U51" s="292"/>
      <c r="V51" s="292"/>
      <c r="W51" s="292"/>
      <c r="X51" s="292"/>
      <c r="Y51" s="292"/>
      <c r="Z51" s="292"/>
      <c r="AA51" s="292"/>
      <c r="AB51" s="292"/>
      <c r="AC51" s="292"/>
      <c r="AD51" s="292"/>
      <c r="AE51" s="407">
        <f>AE50</f>
        <v>0</v>
      </c>
      <c r="AF51" s="407">
        <f t="shared" ref="AF51" si="40">AF50</f>
        <v>0</v>
      </c>
      <c r="AG51" s="407">
        <f t="shared" ref="AG51" si="41">AG50</f>
        <v>0</v>
      </c>
      <c r="AH51" s="407">
        <f t="shared" ref="AH51" si="42">AH50</f>
        <v>0</v>
      </c>
      <c r="AI51" s="407">
        <f t="shared" ref="AI51" si="43">AI50</f>
        <v>0</v>
      </c>
      <c r="AJ51" s="407">
        <f t="shared" ref="AJ51" si="44">AJ50</f>
        <v>0</v>
      </c>
      <c r="AK51" s="407">
        <f t="shared" ref="AK51" si="45">AK50</f>
        <v>0</v>
      </c>
      <c r="AL51" s="407">
        <f t="shared" ref="AL51" si="46">AL50</f>
        <v>0</v>
      </c>
      <c r="AM51" s="407">
        <f t="shared" ref="AM51" si="47">AM50</f>
        <v>0</v>
      </c>
      <c r="AN51" s="407">
        <f t="shared" ref="AN51" si="48">AN50</f>
        <v>0</v>
      </c>
      <c r="AO51" s="407">
        <f t="shared" ref="AO51" si="49">AO50</f>
        <v>0</v>
      </c>
      <c r="AP51" s="407">
        <f t="shared" ref="AP51" si="50">AP50</f>
        <v>0</v>
      </c>
      <c r="AQ51" s="407">
        <f t="shared" ref="AQ51" si="51">AQ50</f>
        <v>0</v>
      </c>
      <c r="AR51" s="407">
        <f t="shared" ref="AR51" si="52">AR50</f>
        <v>0</v>
      </c>
      <c r="AS51" s="294"/>
    </row>
    <row r="52" spans="1:45" hidden="1" outlineLevel="1">
      <c r="B52" s="291"/>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418"/>
      <c r="AF52" s="419"/>
      <c r="AG52" s="419"/>
      <c r="AH52" s="419"/>
      <c r="AI52" s="419"/>
      <c r="AJ52" s="419"/>
      <c r="AK52" s="419"/>
      <c r="AL52" s="419"/>
      <c r="AM52" s="419"/>
      <c r="AN52" s="419"/>
      <c r="AO52" s="419"/>
      <c r="AP52" s="419"/>
      <c r="AQ52" s="419"/>
      <c r="AR52" s="419"/>
      <c r="AS52" s="294"/>
    </row>
    <row r="53" spans="1:45" ht="16.5" hidden="1" customHeight="1" outlineLevel="1">
      <c r="B53" s="316" t="s">
        <v>494</v>
      </c>
      <c r="C53" s="286"/>
      <c r="D53" s="286"/>
      <c r="E53" s="286"/>
      <c r="F53" s="286"/>
      <c r="G53" s="286"/>
      <c r="H53" s="286"/>
      <c r="I53" s="286"/>
      <c r="J53" s="286"/>
      <c r="K53" s="286"/>
      <c r="L53" s="286"/>
      <c r="M53" s="286"/>
      <c r="N53" s="286"/>
      <c r="O53" s="286"/>
      <c r="P53" s="286"/>
      <c r="Q53" s="287"/>
      <c r="R53" s="286"/>
      <c r="S53" s="286"/>
      <c r="T53" s="286"/>
      <c r="U53" s="286"/>
      <c r="V53" s="286"/>
      <c r="W53" s="286"/>
      <c r="X53" s="286"/>
      <c r="Y53" s="286"/>
      <c r="Z53" s="286"/>
      <c r="AA53" s="286"/>
      <c r="AB53" s="286"/>
      <c r="AC53" s="286"/>
      <c r="AD53" s="286"/>
      <c r="AE53" s="410"/>
      <c r="AF53" s="410"/>
      <c r="AG53" s="410"/>
      <c r="AH53" s="410"/>
      <c r="AI53" s="410"/>
      <c r="AJ53" s="410"/>
      <c r="AK53" s="410"/>
      <c r="AL53" s="410"/>
      <c r="AM53" s="410"/>
      <c r="AN53" s="410"/>
      <c r="AO53" s="410"/>
      <c r="AP53" s="410"/>
      <c r="AQ53" s="410"/>
      <c r="AR53" s="410"/>
      <c r="AS53" s="289"/>
    </row>
    <row r="54" spans="1:45" hidden="1" outlineLevel="1">
      <c r="A54" s="511">
        <v>6</v>
      </c>
      <c r="B54" s="509" t="s">
        <v>99</v>
      </c>
      <c r="C54" s="288" t="s">
        <v>25</v>
      </c>
      <c r="D54" s="871">
        <v>71357</v>
      </c>
      <c r="E54" s="871">
        <v>71357</v>
      </c>
      <c r="F54" s="871">
        <v>71357</v>
      </c>
      <c r="G54" s="871">
        <v>71357</v>
      </c>
      <c r="H54" s="871">
        <v>0</v>
      </c>
      <c r="I54" s="871">
        <v>0</v>
      </c>
      <c r="J54" s="871">
        <v>0</v>
      </c>
      <c r="K54" s="871">
        <v>0</v>
      </c>
      <c r="L54" s="871">
        <v>0</v>
      </c>
      <c r="M54" s="871">
        <v>0</v>
      </c>
      <c r="N54" s="292"/>
      <c r="O54" s="292"/>
      <c r="P54" s="292"/>
      <c r="Q54" s="292">
        <v>12</v>
      </c>
      <c r="R54" s="874">
        <v>15</v>
      </c>
      <c r="S54" s="874">
        <v>15</v>
      </c>
      <c r="T54" s="874">
        <v>15</v>
      </c>
      <c r="U54" s="874">
        <v>15</v>
      </c>
      <c r="V54" s="874">
        <v>0</v>
      </c>
      <c r="W54" s="874">
        <v>0</v>
      </c>
      <c r="X54" s="874">
        <v>0</v>
      </c>
      <c r="Y54" s="874">
        <v>0</v>
      </c>
      <c r="Z54" s="874">
        <v>0</v>
      </c>
      <c r="AA54" s="874">
        <v>0</v>
      </c>
      <c r="AB54" s="292"/>
      <c r="AC54" s="292"/>
      <c r="AD54" s="292"/>
      <c r="AE54" s="411"/>
      <c r="AF54" s="406"/>
      <c r="AG54" s="406">
        <v>1</v>
      </c>
      <c r="AH54" s="406"/>
      <c r="AI54" s="406"/>
      <c r="AJ54" s="406"/>
      <c r="AK54" s="406"/>
      <c r="AL54" s="411"/>
      <c r="AM54" s="411"/>
      <c r="AN54" s="411"/>
      <c r="AO54" s="411"/>
      <c r="AP54" s="411"/>
      <c r="AQ54" s="411"/>
      <c r="AR54" s="411"/>
      <c r="AS54" s="293">
        <f>SUM(AE54:AR54)</f>
        <v>1</v>
      </c>
    </row>
    <row r="55" spans="1:45" hidden="1" outlineLevel="1">
      <c r="B55" s="291" t="s">
        <v>266</v>
      </c>
      <c r="C55" s="288" t="s">
        <v>163</v>
      </c>
      <c r="D55" s="871">
        <v>4802</v>
      </c>
      <c r="E55" s="871">
        <v>4802</v>
      </c>
      <c r="F55" s="871">
        <v>4802</v>
      </c>
      <c r="G55" s="871">
        <v>4802</v>
      </c>
      <c r="H55" s="871">
        <v>76159</v>
      </c>
      <c r="I55" s="871">
        <v>76159</v>
      </c>
      <c r="J55" s="871">
        <v>76159</v>
      </c>
      <c r="K55" s="871">
        <v>76159</v>
      </c>
      <c r="L55" s="871">
        <v>76159</v>
      </c>
      <c r="M55" s="871">
        <v>76159</v>
      </c>
      <c r="N55" s="292"/>
      <c r="O55" s="292"/>
      <c r="P55" s="292"/>
      <c r="Q55" s="292">
        <f>Q54</f>
        <v>12</v>
      </c>
      <c r="R55" s="874">
        <v>1</v>
      </c>
      <c r="S55" s="874">
        <v>1</v>
      </c>
      <c r="T55" s="874">
        <v>1</v>
      </c>
      <c r="U55" s="874">
        <v>1</v>
      </c>
      <c r="V55" s="874">
        <v>16</v>
      </c>
      <c r="W55" s="874">
        <v>16</v>
      </c>
      <c r="X55" s="874">
        <v>16</v>
      </c>
      <c r="Y55" s="874">
        <v>16</v>
      </c>
      <c r="Z55" s="874">
        <v>16</v>
      </c>
      <c r="AA55" s="874">
        <v>16</v>
      </c>
      <c r="AB55" s="292"/>
      <c r="AC55" s="292"/>
      <c r="AD55" s="292"/>
      <c r="AE55" s="407">
        <f>AE54</f>
        <v>0</v>
      </c>
      <c r="AF55" s="407">
        <f t="shared" ref="AF55" si="53">AF54</f>
        <v>0</v>
      </c>
      <c r="AG55" s="407">
        <f t="shared" ref="AG55" si="54">AG54</f>
        <v>1</v>
      </c>
      <c r="AH55" s="407">
        <f t="shared" ref="AH55" si="55">AH54</f>
        <v>0</v>
      </c>
      <c r="AI55" s="407">
        <f t="shared" ref="AI55" si="56">AI54</f>
        <v>0</v>
      </c>
      <c r="AJ55" s="407">
        <f t="shared" ref="AJ55" si="57">AJ54</f>
        <v>0</v>
      </c>
      <c r="AK55" s="407">
        <f t="shared" ref="AK55" si="58">AK54</f>
        <v>0</v>
      </c>
      <c r="AL55" s="407">
        <f t="shared" ref="AL55" si="59">AL54</f>
        <v>0</v>
      </c>
      <c r="AM55" s="407">
        <f t="shared" ref="AM55" si="60">AM54</f>
        <v>0</v>
      </c>
      <c r="AN55" s="407">
        <f t="shared" ref="AN55" si="61">AN54</f>
        <v>0</v>
      </c>
      <c r="AO55" s="407">
        <f t="shared" ref="AO55" si="62">AO54</f>
        <v>0</v>
      </c>
      <c r="AP55" s="407">
        <f t="shared" ref="AP55" si="63">AP54</f>
        <v>0</v>
      </c>
      <c r="AQ55" s="407">
        <f t="shared" ref="AQ55" si="64">AQ54</f>
        <v>0</v>
      </c>
      <c r="AR55" s="407">
        <f t="shared" ref="AR55" si="65">AR54</f>
        <v>0</v>
      </c>
      <c r="AS55" s="308"/>
    </row>
    <row r="56" spans="1:45" hidden="1" outlineLevel="1">
      <c r="B56" s="307"/>
      <c r="C56" s="309"/>
      <c r="D56" s="870"/>
      <c r="E56" s="870"/>
      <c r="F56" s="870"/>
      <c r="G56" s="870"/>
      <c r="H56" s="870"/>
      <c r="I56" s="870"/>
      <c r="J56" s="870"/>
      <c r="K56" s="870"/>
      <c r="L56" s="870"/>
      <c r="M56" s="870"/>
      <c r="N56" s="288"/>
      <c r="O56" s="288"/>
      <c r="P56" s="288"/>
      <c r="Q56" s="288"/>
      <c r="R56" s="873"/>
      <c r="S56" s="873"/>
      <c r="T56" s="873"/>
      <c r="U56" s="873"/>
      <c r="V56" s="873"/>
      <c r="W56" s="873"/>
      <c r="X56" s="873"/>
      <c r="Y56" s="873"/>
      <c r="Z56" s="873"/>
      <c r="AA56" s="873"/>
      <c r="AB56" s="288"/>
      <c r="AC56" s="288"/>
      <c r="AD56" s="288"/>
      <c r="AE56" s="412"/>
      <c r="AF56" s="412"/>
      <c r="AG56" s="412"/>
      <c r="AH56" s="412"/>
      <c r="AI56" s="412"/>
      <c r="AJ56" s="412"/>
      <c r="AK56" s="412"/>
      <c r="AL56" s="412"/>
      <c r="AM56" s="412"/>
      <c r="AN56" s="412"/>
      <c r="AO56" s="412"/>
      <c r="AP56" s="412"/>
      <c r="AQ56" s="412"/>
      <c r="AR56" s="412"/>
      <c r="AS56" s="310"/>
    </row>
    <row r="57" spans="1:45" ht="28.5" hidden="1" customHeight="1" outlineLevel="1">
      <c r="A57" s="511">
        <v>7</v>
      </c>
      <c r="B57" s="509" t="s">
        <v>100</v>
      </c>
      <c r="C57" s="288" t="s">
        <v>25</v>
      </c>
      <c r="D57" s="871">
        <v>1703597</v>
      </c>
      <c r="E57" s="871">
        <v>1703597</v>
      </c>
      <c r="F57" s="871">
        <v>1697753</v>
      </c>
      <c r="G57" s="871">
        <v>1697753</v>
      </c>
      <c r="H57" s="871">
        <v>1697753</v>
      </c>
      <c r="I57" s="871">
        <v>1697753</v>
      </c>
      <c r="J57" s="871">
        <v>1659705</v>
      </c>
      <c r="K57" s="871">
        <v>1659705</v>
      </c>
      <c r="L57" s="871">
        <v>1581164</v>
      </c>
      <c r="M57" s="871">
        <v>1454662</v>
      </c>
      <c r="N57" s="292"/>
      <c r="O57" s="292"/>
      <c r="P57" s="292"/>
      <c r="Q57" s="292">
        <v>12</v>
      </c>
      <c r="R57" s="874">
        <v>249</v>
      </c>
      <c r="S57" s="874">
        <v>249</v>
      </c>
      <c r="T57" s="874">
        <v>247</v>
      </c>
      <c r="U57" s="874">
        <v>247</v>
      </c>
      <c r="V57" s="874">
        <v>247</v>
      </c>
      <c r="W57" s="874">
        <v>247</v>
      </c>
      <c r="X57" s="874">
        <v>239</v>
      </c>
      <c r="Y57" s="874">
        <v>239</v>
      </c>
      <c r="Z57" s="874">
        <v>214</v>
      </c>
      <c r="AA57" s="874">
        <v>189</v>
      </c>
      <c r="AB57" s="292"/>
      <c r="AC57" s="292"/>
      <c r="AD57" s="292"/>
      <c r="AE57" s="522"/>
      <c r="AF57" s="522">
        <v>0.19420000000000001</v>
      </c>
      <c r="AG57" s="522">
        <v>0.50700000000000001</v>
      </c>
      <c r="AH57" s="406"/>
      <c r="AI57" s="522"/>
      <c r="AJ57" s="406">
        <v>0.29880000000000001</v>
      </c>
      <c r="AK57" s="406"/>
      <c r="AL57" s="411"/>
      <c r="AM57" s="411"/>
      <c r="AN57" s="411"/>
      <c r="AO57" s="411"/>
      <c r="AP57" s="411"/>
      <c r="AQ57" s="411"/>
      <c r="AR57" s="411"/>
      <c r="AS57" s="293">
        <f>SUM(AE57:AR57)</f>
        <v>1</v>
      </c>
    </row>
    <row r="58" spans="1:45" hidden="1" outlineLevel="1">
      <c r="B58" s="291" t="s">
        <v>266</v>
      </c>
      <c r="C58" s="288" t="s">
        <v>163</v>
      </c>
      <c r="D58" s="871">
        <v>22866</v>
      </c>
      <c r="E58" s="871">
        <v>22866</v>
      </c>
      <c r="F58" s="871">
        <v>28710</v>
      </c>
      <c r="G58" s="871">
        <v>30472</v>
      </c>
      <c r="H58" s="871">
        <v>30472</v>
      </c>
      <c r="I58" s="871">
        <v>30472</v>
      </c>
      <c r="J58" s="871">
        <v>68519</v>
      </c>
      <c r="K58" s="871">
        <v>68519</v>
      </c>
      <c r="L58" s="871">
        <v>75045</v>
      </c>
      <c r="M58" s="871">
        <v>66299</v>
      </c>
      <c r="N58" s="292"/>
      <c r="O58" s="292"/>
      <c r="P58" s="292"/>
      <c r="Q58" s="292">
        <f>Q57</f>
        <v>12</v>
      </c>
      <c r="R58" s="874">
        <v>6</v>
      </c>
      <c r="S58" s="874">
        <v>6</v>
      </c>
      <c r="T58" s="874">
        <v>8</v>
      </c>
      <c r="U58" s="874">
        <v>9</v>
      </c>
      <c r="V58" s="874">
        <v>9</v>
      </c>
      <c r="W58" s="874">
        <v>9</v>
      </c>
      <c r="X58" s="874">
        <v>17</v>
      </c>
      <c r="Y58" s="874">
        <v>17</v>
      </c>
      <c r="Z58" s="874">
        <v>20</v>
      </c>
      <c r="AA58" s="874">
        <v>17</v>
      </c>
      <c r="AB58" s="292"/>
      <c r="AC58" s="292"/>
      <c r="AD58" s="292"/>
      <c r="AE58" s="407">
        <f>AE57</f>
        <v>0</v>
      </c>
      <c r="AF58" s="407">
        <f>AF57</f>
        <v>0.19420000000000001</v>
      </c>
      <c r="AG58" s="407">
        <f t="shared" ref="AG58" si="66">AG57</f>
        <v>0.50700000000000001</v>
      </c>
      <c r="AH58" s="407">
        <f t="shared" ref="AH58" si="67">AH57</f>
        <v>0</v>
      </c>
      <c r="AI58" s="407">
        <f t="shared" ref="AI58" si="68">AI57</f>
        <v>0</v>
      </c>
      <c r="AJ58" s="407">
        <f t="shared" ref="AJ58" si="69">AJ57</f>
        <v>0.29880000000000001</v>
      </c>
      <c r="AK58" s="407">
        <f t="shared" ref="AK58" si="70">AK57</f>
        <v>0</v>
      </c>
      <c r="AL58" s="407">
        <f t="shared" ref="AL58" si="71">AL57</f>
        <v>0</v>
      </c>
      <c r="AM58" s="407">
        <f t="shared" ref="AM58" si="72">AM57</f>
        <v>0</v>
      </c>
      <c r="AN58" s="407">
        <f t="shared" ref="AN58" si="73">AN57</f>
        <v>0</v>
      </c>
      <c r="AO58" s="407">
        <f t="shared" ref="AO58" si="74">AO57</f>
        <v>0</v>
      </c>
      <c r="AP58" s="407">
        <f t="shared" ref="AP58" si="75">AP57</f>
        <v>0</v>
      </c>
      <c r="AQ58" s="407">
        <f t="shared" ref="AQ58" si="76">AQ57</f>
        <v>0</v>
      </c>
      <c r="AR58" s="407">
        <f t="shared" ref="AR58" si="77">AR57</f>
        <v>0</v>
      </c>
      <c r="AS58" s="308"/>
    </row>
    <row r="59" spans="1:45" hidden="1" outlineLevel="1">
      <c r="B59" s="311"/>
      <c r="C59" s="309"/>
      <c r="D59" s="870"/>
      <c r="E59" s="870"/>
      <c r="F59" s="870"/>
      <c r="G59" s="870"/>
      <c r="H59" s="870"/>
      <c r="I59" s="870"/>
      <c r="J59" s="870"/>
      <c r="K59" s="870"/>
      <c r="L59" s="870"/>
      <c r="M59" s="870"/>
      <c r="N59" s="288"/>
      <c r="O59" s="288"/>
      <c r="P59" s="288"/>
      <c r="Q59" s="288"/>
      <c r="R59" s="873"/>
      <c r="S59" s="873"/>
      <c r="T59" s="873"/>
      <c r="U59" s="873"/>
      <c r="V59" s="873"/>
      <c r="W59" s="873"/>
      <c r="X59" s="873"/>
      <c r="Y59" s="873"/>
      <c r="Z59" s="873"/>
      <c r="AA59" s="873"/>
      <c r="AB59" s="288"/>
      <c r="AC59" s="288"/>
      <c r="AD59" s="288"/>
      <c r="AE59" s="412"/>
      <c r="AF59" s="413"/>
      <c r="AG59" s="412"/>
      <c r="AH59" s="412"/>
      <c r="AI59" s="412"/>
      <c r="AJ59" s="412"/>
      <c r="AK59" s="412"/>
      <c r="AL59" s="412"/>
      <c r="AM59" s="412"/>
      <c r="AN59" s="412"/>
      <c r="AO59" s="412"/>
      <c r="AP59" s="412"/>
      <c r="AQ59" s="412"/>
      <c r="AR59" s="412"/>
      <c r="AS59" s="310"/>
    </row>
    <row r="60" spans="1:45" hidden="1" outlineLevel="1">
      <c r="A60" s="511">
        <v>8</v>
      </c>
      <c r="B60" s="509" t="s">
        <v>101</v>
      </c>
      <c r="C60" s="288" t="s">
        <v>25</v>
      </c>
      <c r="D60" s="871">
        <v>113027</v>
      </c>
      <c r="E60" s="871">
        <v>95901</v>
      </c>
      <c r="F60" s="871">
        <v>71527</v>
      </c>
      <c r="G60" s="871">
        <v>71527</v>
      </c>
      <c r="H60" s="871">
        <v>71527</v>
      </c>
      <c r="I60" s="871">
        <v>71527</v>
      </c>
      <c r="J60" s="871">
        <v>71527</v>
      </c>
      <c r="K60" s="871">
        <v>71527</v>
      </c>
      <c r="L60" s="871">
        <v>71527</v>
      </c>
      <c r="M60" s="871">
        <v>71527</v>
      </c>
      <c r="N60" s="292"/>
      <c r="O60" s="292"/>
      <c r="P60" s="292"/>
      <c r="Q60" s="292">
        <v>12</v>
      </c>
      <c r="R60" s="874">
        <v>26</v>
      </c>
      <c r="S60" s="874">
        <v>22</v>
      </c>
      <c r="T60" s="874">
        <v>16</v>
      </c>
      <c r="U60" s="874">
        <v>16</v>
      </c>
      <c r="V60" s="874">
        <v>16</v>
      </c>
      <c r="W60" s="874">
        <v>16</v>
      </c>
      <c r="X60" s="874">
        <v>16</v>
      </c>
      <c r="Y60" s="874">
        <v>16</v>
      </c>
      <c r="Z60" s="874">
        <v>16</v>
      </c>
      <c r="AA60" s="874">
        <v>16</v>
      </c>
      <c r="AB60" s="292"/>
      <c r="AC60" s="292"/>
      <c r="AD60" s="292"/>
      <c r="AE60" s="411"/>
      <c r="AF60" s="522">
        <v>1</v>
      </c>
      <c r="AG60" s="406"/>
      <c r="AH60" s="406"/>
      <c r="AI60" s="406"/>
      <c r="AJ60" s="406"/>
      <c r="AK60" s="406"/>
      <c r="AL60" s="411"/>
      <c r="AM60" s="411"/>
      <c r="AN60" s="411"/>
      <c r="AO60" s="411"/>
      <c r="AP60" s="411"/>
      <c r="AQ60" s="411"/>
      <c r="AR60" s="411"/>
      <c r="AS60" s="293">
        <f>SUM(AE60:AR60)</f>
        <v>1</v>
      </c>
    </row>
    <row r="61" spans="1:45" hidden="1" outlineLevel="1">
      <c r="B61" s="291" t="s">
        <v>266</v>
      </c>
      <c r="C61" s="288" t="s">
        <v>163</v>
      </c>
      <c r="D61" s="871">
        <v>-41352</v>
      </c>
      <c r="E61" s="871">
        <v>-24226</v>
      </c>
      <c r="F61" s="871">
        <v>148</v>
      </c>
      <c r="G61" s="871">
        <v>7188</v>
      </c>
      <c r="H61" s="871">
        <v>7188</v>
      </c>
      <c r="I61" s="871">
        <v>7188</v>
      </c>
      <c r="J61" s="871">
        <v>7188</v>
      </c>
      <c r="K61" s="871">
        <v>7188</v>
      </c>
      <c r="L61" s="871">
        <v>7188</v>
      </c>
      <c r="M61" s="871">
        <v>7188</v>
      </c>
      <c r="N61" s="292"/>
      <c r="O61" s="292"/>
      <c r="P61" s="292"/>
      <c r="Q61" s="292">
        <f>Q60</f>
        <v>12</v>
      </c>
      <c r="R61" s="874">
        <v>-10</v>
      </c>
      <c r="S61" s="874">
        <v>-6</v>
      </c>
      <c r="T61" s="874">
        <v>0</v>
      </c>
      <c r="U61" s="874">
        <v>2</v>
      </c>
      <c r="V61" s="874">
        <v>2</v>
      </c>
      <c r="W61" s="874">
        <v>2</v>
      </c>
      <c r="X61" s="874">
        <v>2</v>
      </c>
      <c r="Y61" s="874">
        <v>2</v>
      </c>
      <c r="Z61" s="874">
        <v>2</v>
      </c>
      <c r="AA61" s="874">
        <v>2</v>
      </c>
      <c r="AB61" s="292"/>
      <c r="AC61" s="292"/>
      <c r="AD61" s="292"/>
      <c r="AE61" s="407">
        <f>AE60</f>
        <v>0</v>
      </c>
      <c r="AF61" s="407">
        <f t="shared" ref="AF61" si="78">AF60</f>
        <v>1</v>
      </c>
      <c r="AG61" s="407">
        <f t="shared" ref="AG61" si="79">AG60</f>
        <v>0</v>
      </c>
      <c r="AH61" s="407">
        <f t="shared" ref="AH61" si="80">AH60</f>
        <v>0</v>
      </c>
      <c r="AI61" s="407">
        <f t="shared" ref="AI61" si="81">AI60</f>
        <v>0</v>
      </c>
      <c r="AJ61" s="407">
        <f t="shared" ref="AJ61" si="82">AJ60</f>
        <v>0</v>
      </c>
      <c r="AK61" s="407">
        <f t="shared" ref="AK61" si="83">AK60</f>
        <v>0</v>
      </c>
      <c r="AL61" s="407">
        <f t="shared" ref="AL61" si="84">AL60</f>
        <v>0</v>
      </c>
      <c r="AM61" s="407">
        <f t="shared" ref="AM61" si="85">AM60</f>
        <v>0</v>
      </c>
      <c r="AN61" s="407">
        <f t="shared" ref="AN61" si="86">AN60</f>
        <v>0</v>
      </c>
      <c r="AO61" s="407">
        <f t="shared" ref="AO61" si="87">AO60</f>
        <v>0</v>
      </c>
      <c r="AP61" s="407">
        <f t="shared" ref="AP61" si="88">AP60</f>
        <v>0</v>
      </c>
      <c r="AQ61" s="407">
        <f t="shared" ref="AQ61" si="89">AQ60</f>
        <v>0</v>
      </c>
      <c r="AR61" s="407">
        <f t="shared" ref="AR61" si="90">AR60</f>
        <v>0</v>
      </c>
      <c r="AS61" s="308"/>
    </row>
    <row r="62" spans="1:45" hidden="1" outlineLevel="1">
      <c r="B62" s="311"/>
      <c r="C62" s="309"/>
      <c r="D62" s="872"/>
      <c r="E62" s="872"/>
      <c r="F62" s="872"/>
      <c r="G62" s="872"/>
      <c r="H62" s="872"/>
      <c r="I62" s="872"/>
      <c r="J62" s="872"/>
      <c r="K62" s="872"/>
      <c r="L62" s="872"/>
      <c r="M62" s="872"/>
      <c r="N62" s="313"/>
      <c r="O62" s="313"/>
      <c r="P62" s="313"/>
      <c r="Q62" s="288"/>
      <c r="R62" s="875"/>
      <c r="S62" s="875"/>
      <c r="T62" s="875"/>
      <c r="U62" s="875"/>
      <c r="V62" s="875"/>
      <c r="W62" s="875"/>
      <c r="X62" s="875"/>
      <c r="Y62" s="875"/>
      <c r="Z62" s="875"/>
      <c r="AA62" s="875"/>
      <c r="AB62" s="313"/>
      <c r="AC62" s="313"/>
      <c r="AD62" s="313"/>
      <c r="AE62" s="412"/>
      <c r="AF62" s="413"/>
      <c r="AG62" s="412"/>
      <c r="AH62" s="412"/>
      <c r="AI62" s="412"/>
      <c r="AJ62" s="412"/>
      <c r="AK62" s="412"/>
      <c r="AL62" s="412"/>
      <c r="AM62" s="412"/>
      <c r="AN62" s="412"/>
      <c r="AO62" s="412"/>
      <c r="AP62" s="412"/>
      <c r="AQ62" s="412"/>
      <c r="AR62" s="412"/>
      <c r="AS62" s="310"/>
    </row>
    <row r="63" spans="1:45" hidden="1" outlineLevel="1">
      <c r="A63" s="511">
        <v>9</v>
      </c>
      <c r="B63" s="509" t="s">
        <v>102</v>
      </c>
      <c r="C63" s="288" t="s">
        <v>25</v>
      </c>
      <c r="D63" s="871">
        <v>425850</v>
      </c>
      <c r="E63" s="871">
        <v>425850</v>
      </c>
      <c r="F63" s="871">
        <v>207306</v>
      </c>
      <c r="G63" s="871">
        <v>207306</v>
      </c>
      <c r="H63" s="871">
        <v>207306</v>
      </c>
      <c r="I63" s="871">
        <v>207306</v>
      </c>
      <c r="J63" s="871">
        <v>207306</v>
      </c>
      <c r="K63" s="871">
        <v>207306</v>
      </c>
      <c r="L63" s="871">
        <v>207306</v>
      </c>
      <c r="M63" s="871">
        <v>207306</v>
      </c>
      <c r="N63" s="292"/>
      <c r="O63" s="292"/>
      <c r="P63" s="292"/>
      <c r="Q63" s="292">
        <v>12</v>
      </c>
      <c r="R63" s="874">
        <v>66</v>
      </c>
      <c r="S63" s="874">
        <v>66</v>
      </c>
      <c r="T63" s="874">
        <v>34</v>
      </c>
      <c r="U63" s="874">
        <v>34</v>
      </c>
      <c r="V63" s="874">
        <v>34</v>
      </c>
      <c r="W63" s="874">
        <v>34</v>
      </c>
      <c r="X63" s="874">
        <v>34</v>
      </c>
      <c r="Y63" s="874">
        <v>34</v>
      </c>
      <c r="Z63" s="874">
        <v>34</v>
      </c>
      <c r="AA63" s="874">
        <v>34</v>
      </c>
      <c r="AB63" s="292"/>
      <c r="AC63" s="292"/>
      <c r="AD63" s="292"/>
      <c r="AE63" s="411"/>
      <c r="AF63" s="406"/>
      <c r="AG63" s="406">
        <v>1</v>
      </c>
      <c r="AH63" s="406"/>
      <c r="AI63" s="406"/>
      <c r="AJ63" s="406"/>
      <c r="AK63" s="406"/>
      <c r="AL63" s="411"/>
      <c r="AM63" s="411"/>
      <c r="AN63" s="411"/>
      <c r="AO63" s="411"/>
      <c r="AP63" s="411"/>
      <c r="AQ63" s="411"/>
      <c r="AR63" s="411"/>
      <c r="AS63" s="293">
        <f>SUM(AE63:AR63)</f>
        <v>1</v>
      </c>
    </row>
    <row r="64" spans="1:45" hidden="1" outlineLevel="1">
      <c r="B64" s="291" t="s">
        <v>266</v>
      </c>
      <c r="C64" s="288" t="s">
        <v>163</v>
      </c>
      <c r="D64" s="871">
        <v>0</v>
      </c>
      <c r="E64" s="871">
        <v>0</v>
      </c>
      <c r="F64" s="871">
        <v>218544</v>
      </c>
      <c r="G64" s="871">
        <v>218544</v>
      </c>
      <c r="H64" s="871">
        <v>218544</v>
      </c>
      <c r="I64" s="871">
        <v>218544</v>
      </c>
      <c r="J64" s="871">
        <v>218544</v>
      </c>
      <c r="K64" s="871">
        <v>218544</v>
      </c>
      <c r="L64" s="871">
        <v>218544</v>
      </c>
      <c r="M64" s="871">
        <v>218544</v>
      </c>
      <c r="N64" s="292"/>
      <c r="O64" s="292"/>
      <c r="P64" s="292"/>
      <c r="Q64" s="292">
        <f>Q63</f>
        <v>12</v>
      </c>
      <c r="R64" s="874">
        <v>0</v>
      </c>
      <c r="S64" s="874">
        <v>0</v>
      </c>
      <c r="T64" s="874">
        <v>32</v>
      </c>
      <c r="U64" s="874">
        <v>32</v>
      </c>
      <c r="V64" s="874">
        <v>32</v>
      </c>
      <c r="W64" s="874">
        <v>32</v>
      </c>
      <c r="X64" s="874">
        <v>32</v>
      </c>
      <c r="Y64" s="874">
        <v>32</v>
      </c>
      <c r="Z64" s="874">
        <v>32</v>
      </c>
      <c r="AA64" s="874">
        <v>32</v>
      </c>
      <c r="AB64" s="292"/>
      <c r="AC64" s="292"/>
      <c r="AD64" s="292"/>
      <c r="AE64" s="407">
        <f>AE63</f>
        <v>0</v>
      </c>
      <c r="AF64" s="407">
        <f t="shared" ref="AF64" si="91">AF63</f>
        <v>0</v>
      </c>
      <c r="AG64" s="407">
        <f t="shared" ref="AG64" si="92">AG63</f>
        <v>1</v>
      </c>
      <c r="AH64" s="407">
        <f t="shared" ref="AH64" si="93">AH63</f>
        <v>0</v>
      </c>
      <c r="AI64" s="407">
        <f t="shared" ref="AI64" si="94">AI63</f>
        <v>0</v>
      </c>
      <c r="AJ64" s="407">
        <f t="shared" ref="AJ64" si="95">AJ63</f>
        <v>0</v>
      </c>
      <c r="AK64" s="407">
        <f t="shared" ref="AK64" si="96">AK63</f>
        <v>0</v>
      </c>
      <c r="AL64" s="407">
        <f t="shared" ref="AL64" si="97">AL63</f>
        <v>0</v>
      </c>
      <c r="AM64" s="407">
        <f t="shared" ref="AM64" si="98">AM63</f>
        <v>0</v>
      </c>
      <c r="AN64" s="407">
        <f t="shared" ref="AN64" si="99">AN63</f>
        <v>0</v>
      </c>
      <c r="AO64" s="407">
        <f t="shared" ref="AO64" si="100">AO63</f>
        <v>0</v>
      </c>
      <c r="AP64" s="407">
        <f t="shared" ref="AP64" si="101">AP63</f>
        <v>0</v>
      </c>
      <c r="AQ64" s="407">
        <f t="shared" ref="AQ64" si="102">AQ63</f>
        <v>0</v>
      </c>
      <c r="AR64" s="407">
        <f t="shared" ref="AR64" si="103">AR63</f>
        <v>0</v>
      </c>
      <c r="AS64" s="308"/>
    </row>
    <row r="65" spans="1:45" hidden="1" outlineLevel="1">
      <c r="B65" s="311"/>
      <c r="C65" s="309"/>
      <c r="D65" s="872"/>
      <c r="E65" s="872"/>
      <c r="F65" s="872"/>
      <c r="G65" s="872"/>
      <c r="H65" s="872"/>
      <c r="I65" s="872"/>
      <c r="J65" s="872"/>
      <c r="K65" s="872"/>
      <c r="L65" s="872"/>
      <c r="M65" s="872"/>
      <c r="N65" s="313"/>
      <c r="O65" s="313"/>
      <c r="P65" s="313"/>
      <c r="Q65" s="288"/>
      <c r="R65" s="875"/>
      <c r="S65" s="875"/>
      <c r="T65" s="875"/>
      <c r="U65" s="875"/>
      <c r="V65" s="875"/>
      <c r="W65" s="875"/>
      <c r="X65" s="875"/>
      <c r="Y65" s="875"/>
      <c r="Z65" s="875"/>
      <c r="AA65" s="875"/>
      <c r="AB65" s="313"/>
      <c r="AC65" s="313"/>
      <c r="AD65" s="313"/>
      <c r="AE65" s="412"/>
      <c r="AF65" s="412"/>
      <c r="AG65" s="412"/>
      <c r="AH65" s="412"/>
      <c r="AI65" s="412"/>
      <c r="AJ65" s="412"/>
      <c r="AK65" s="412"/>
      <c r="AL65" s="412"/>
      <c r="AM65" s="412"/>
      <c r="AN65" s="412"/>
      <c r="AO65" s="412"/>
      <c r="AP65" s="412"/>
      <c r="AQ65" s="412"/>
      <c r="AR65" s="412"/>
      <c r="AS65" s="310"/>
    </row>
    <row r="66" spans="1:45" hidden="1" outlineLevel="1">
      <c r="A66" s="511">
        <v>10</v>
      </c>
      <c r="B66" s="509" t="s">
        <v>103</v>
      </c>
      <c r="C66" s="288" t="s">
        <v>25</v>
      </c>
      <c r="D66" s="871">
        <v>57642</v>
      </c>
      <c r="E66" s="871">
        <v>57642</v>
      </c>
      <c r="F66" s="871">
        <v>57642</v>
      </c>
      <c r="G66" s="871">
        <v>0</v>
      </c>
      <c r="H66" s="871">
        <v>0</v>
      </c>
      <c r="I66" s="871">
        <v>0</v>
      </c>
      <c r="J66" s="871">
        <v>0</v>
      </c>
      <c r="K66" s="871">
        <v>0</v>
      </c>
      <c r="L66" s="871">
        <v>0</v>
      </c>
      <c r="M66" s="871">
        <v>0</v>
      </c>
      <c r="N66" s="292"/>
      <c r="O66" s="292"/>
      <c r="P66" s="292"/>
      <c r="Q66" s="292">
        <v>3</v>
      </c>
      <c r="R66" s="874">
        <v>18</v>
      </c>
      <c r="S66" s="874">
        <v>18</v>
      </c>
      <c r="T66" s="874">
        <v>18</v>
      </c>
      <c r="U66" s="874">
        <v>0</v>
      </c>
      <c r="V66" s="874">
        <v>0</v>
      </c>
      <c r="W66" s="874">
        <v>0</v>
      </c>
      <c r="X66" s="874">
        <v>0</v>
      </c>
      <c r="Y66" s="874">
        <v>0</v>
      </c>
      <c r="Z66" s="874">
        <v>0</v>
      </c>
      <c r="AA66" s="874">
        <v>0</v>
      </c>
      <c r="AB66" s="292"/>
      <c r="AC66" s="292"/>
      <c r="AD66" s="292"/>
      <c r="AE66" s="411"/>
      <c r="AF66" s="406"/>
      <c r="AG66" s="406">
        <v>1</v>
      </c>
      <c r="AH66" s="406"/>
      <c r="AI66" s="406"/>
      <c r="AJ66" s="406"/>
      <c r="AK66" s="406"/>
      <c r="AL66" s="411"/>
      <c r="AM66" s="411"/>
      <c r="AN66" s="411"/>
      <c r="AO66" s="411"/>
      <c r="AP66" s="411"/>
      <c r="AQ66" s="411"/>
      <c r="AR66" s="411"/>
      <c r="AS66" s="293">
        <f>SUM(AE66:AR66)</f>
        <v>1</v>
      </c>
    </row>
    <row r="67" spans="1:45" hidden="1" outlineLevel="1">
      <c r="B67" s="291" t="s">
        <v>266</v>
      </c>
      <c r="C67" s="288" t="s">
        <v>163</v>
      </c>
      <c r="D67" s="871"/>
      <c r="E67" s="871"/>
      <c r="F67" s="871"/>
      <c r="G67" s="871"/>
      <c r="H67" s="871"/>
      <c r="I67" s="871"/>
      <c r="J67" s="871"/>
      <c r="K67" s="871"/>
      <c r="L67" s="871"/>
      <c r="M67" s="871"/>
      <c r="N67" s="292"/>
      <c r="O67" s="292"/>
      <c r="P67" s="292"/>
      <c r="Q67" s="292">
        <f>Q66</f>
        <v>3</v>
      </c>
      <c r="R67" s="292"/>
      <c r="S67" s="292"/>
      <c r="T67" s="292"/>
      <c r="U67" s="292"/>
      <c r="V67" s="292"/>
      <c r="W67" s="292"/>
      <c r="X67" s="292"/>
      <c r="Y67" s="292"/>
      <c r="Z67" s="292"/>
      <c r="AA67" s="292"/>
      <c r="AB67" s="292"/>
      <c r="AC67" s="292"/>
      <c r="AD67" s="292"/>
      <c r="AE67" s="407">
        <f>AE66</f>
        <v>0</v>
      </c>
      <c r="AF67" s="407">
        <f t="shared" ref="AF67" si="104">AF66</f>
        <v>0</v>
      </c>
      <c r="AG67" s="407">
        <f t="shared" ref="AG67" si="105">AG66</f>
        <v>1</v>
      </c>
      <c r="AH67" s="407">
        <f t="shared" ref="AH67" si="106">AH66</f>
        <v>0</v>
      </c>
      <c r="AI67" s="407">
        <f t="shared" ref="AI67" si="107">AI66</f>
        <v>0</v>
      </c>
      <c r="AJ67" s="407">
        <f t="shared" ref="AJ67" si="108">AJ66</f>
        <v>0</v>
      </c>
      <c r="AK67" s="407">
        <f t="shared" ref="AK67" si="109">AK66</f>
        <v>0</v>
      </c>
      <c r="AL67" s="407">
        <f t="shared" ref="AL67" si="110">AL66</f>
        <v>0</v>
      </c>
      <c r="AM67" s="407">
        <f t="shared" ref="AM67" si="111">AM66</f>
        <v>0</v>
      </c>
      <c r="AN67" s="407">
        <f t="shared" ref="AN67" si="112">AN66</f>
        <v>0</v>
      </c>
      <c r="AO67" s="407">
        <f t="shared" ref="AO67" si="113">AO66</f>
        <v>0</v>
      </c>
      <c r="AP67" s="407">
        <f t="shared" ref="AP67" si="114">AP66</f>
        <v>0</v>
      </c>
      <c r="AQ67" s="407">
        <f t="shared" ref="AQ67" si="115">AQ66</f>
        <v>0</v>
      </c>
      <c r="AR67" s="407">
        <f t="shared" ref="AR67" si="116">AR66</f>
        <v>0</v>
      </c>
      <c r="AS67" s="308"/>
    </row>
    <row r="68" spans="1:45" hidden="1" outlineLevel="1">
      <c r="B68" s="311"/>
      <c r="C68" s="309"/>
      <c r="D68" s="313"/>
      <c r="E68" s="313"/>
      <c r="F68" s="313"/>
      <c r="G68" s="313"/>
      <c r="H68" s="313"/>
      <c r="I68" s="313"/>
      <c r="J68" s="313"/>
      <c r="K68" s="313"/>
      <c r="L68" s="313"/>
      <c r="M68" s="313"/>
      <c r="N68" s="313"/>
      <c r="O68" s="313"/>
      <c r="P68" s="313"/>
      <c r="Q68" s="288"/>
      <c r="R68" s="313"/>
      <c r="S68" s="313"/>
      <c r="T68" s="313"/>
      <c r="U68" s="313"/>
      <c r="V68" s="313"/>
      <c r="W68" s="313"/>
      <c r="X68" s="313"/>
      <c r="Y68" s="313"/>
      <c r="Z68" s="313"/>
      <c r="AA68" s="313"/>
      <c r="AB68" s="313"/>
      <c r="AC68" s="313"/>
      <c r="AD68" s="313"/>
      <c r="AE68" s="412"/>
      <c r="AF68" s="413"/>
      <c r="AG68" s="412"/>
      <c r="AH68" s="412"/>
      <c r="AI68" s="412"/>
      <c r="AJ68" s="412"/>
      <c r="AK68" s="412"/>
      <c r="AL68" s="412"/>
      <c r="AM68" s="412"/>
      <c r="AN68" s="412"/>
      <c r="AO68" s="412"/>
      <c r="AP68" s="412"/>
      <c r="AQ68" s="412"/>
      <c r="AR68" s="412"/>
      <c r="AS68" s="310"/>
    </row>
    <row r="69" spans="1:45" ht="15.75" hidden="1" outlineLevel="1">
      <c r="B69" s="285" t="s">
        <v>10</v>
      </c>
      <c r="C69" s="286"/>
      <c r="D69" s="286"/>
      <c r="E69" s="286"/>
      <c r="F69" s="286"/>
      <c r="G69" s="286"/>
      <c r="H69" s="286"/>
      <c r="I69" s="286"/>
      <c r="J69" s="286"/>
      <c r="K69" s="286"/>
      <c r="L69" s="286"/>
      <c r="M69" s="286"/>
      <c r="N69" s="286"/>
      <c r="O69" s="286"/>
      <c r="P69" s="286"/>
      <c r="Q69" s="287"/>
      <c r="R69" s="286"/>
      <c r="S69" s="286"/>
      <c r="T69" s="286"/>
      <c r="U69" s="286"/>
      <c r="V69" s="286"/>
      <c r="W69" s="286"/>
      <c r="X69" s="286"/>
      <c r="Y69" s="286"/>
      <c r="Z69" s="286"/>
      <c r="AA69" s="286"/>
      <c r="AB69" s="286"/>
      <c r="AC69" s="286"/>
      <c r="AD69" s="286"/>
      <c r="AE69" s="410"/>
      <c r="AF69" s="410"/>
      <c r="AG69" s="410"/>
      <c r="AH69" s="410"/>
      <c r="AI69" s="410"/>
      <c r="AJ69" s="410"/>
      <c r="AK69" s="410"/>
      <c r="AL69" s="410"/>
      <c r="AM69" s="410"/>
      <c r="AN69" s="410"/>
      <c r="AO69" s="410"/>
      <c r="AP69" s="410"/>
      <c r="AQ69" s="410"/>
      <c r="AR69" s="410"/>
      <c r="AS69" s="289"/>
    </row>
    <row r="70" spans="1:45" ht="30" hidden="1" outlineLevel="1">
      <c r="A70" s="511">
        <v>11</v>
      </c>
      <c r="B70" s="509" t="s">
        <v>104</v>
      </c>
      <c r="C70" s="288" t="s">
        <v>25</v>
      </c>
      <c r="D70" s="876"/>
      <c r="E70" s="876"/>
      <c r="F70" s="876"/>
      <c r="G70" s="876"/>
      <c r="H70" s="876"/>
      <c r="I70" s="876"/>
      <c r="J70" s="876"/>
      <c r="K70" s="876"/>
      <c r="L70" s="876"/>
      <c r="M70" s="876"/>
      <c r="N70" s="292"/>
      <c r="O70" s="292"/>
      <c r="P70" s="292"/>
      <c r="Q70" s="292">
        <v>12</v>
      </c>
      <c r="R70" s="877"/>
      <c r="S70" s="877"/>
      <c r="T70" s="877"/>
      <c r="U70" s="877"/>
      <c r="V70" s="877"/>
      <c r="W70" s="877"/>
      <c r="X70" s="877"/>
      <c r="Y70" s="877"/>
      <c r="Z70" s="877"/>
      <c r="AA70" s="877"/>
      <c r="AB70" s="292"/>
      <c r="AC70" s="292"/>
      <c r="AD70" s="292"/>
      <c r="AE70" s="422"/>
      <c r="AF70" s="406"/>
      <c r="AG70" s="406"/>
      <c r="AH70" s="406"/>
      <c r="AI70" s="406"/>
      <c r="AJ70" s="406"/>
      <c r="AK70" s="406"/>
      <c r="AL70" s="411"/>
      <c r="AM70" s="411"/>
      <c r="AN70" s="411"/>
      <c r="AO70" s="411"/>
      <c r="AP70" s="411"/>
      <c r="AQ70" s="411"/>
      <c r="AR70" s="411"/>
      <c r="AS70" s="293">
        <f>SUM(AE70:AR70)</f>
        <v>0</v>
      </c>
    </row>
    <row r="71" spans="1:45" hidden="1" outlineLevel="1">
      <c r="B71" s="291" t="s">
        <v>266</v>
      </c>
      <c r="C71" s="288" t="s">
        <v>163</v>
      </c>
      <c r="D71" s="292"/>
      <c r="E71" s="292"/>
      <c r="F71" s="292"/>
      <c r="G71" s="292"/>
      <c r="H71" s="292"/>
      <c r="I71" s="292"/>
      <c r="J71" s="292"/>
      <c r="K71" s="292"/>
      <c r="L71" s="292"/>
      <c r="M71" s="292"/>
      <c r="N71" s="292"/>
      <c r="O71" s="292"/>
      <c r="P71" s="292"/>
      <c r="Q71" s="292">
        <f>Q70</f>
        <v>12</v>
      </c>
      <c r="R71" s="292"/>
      <c r="S71" s="292"/>
      <c r="T71" s="292"/>
      <c r="U71" s="292"/>
      <c r="V71" s="292"/>
      <c r="W71" s="292"/>
      <c r="X71" s="292"/>
      <c r="Y71" s="292"/>
      <c r="Z71" s="292"/>
      <c r="AA71" s="292"/>
      <c r="AB71" s="292"/>
      <c r="AC71" s="292"/>
      <c r="AD71" s="292"/>
      <c r="AE71" s="407">
        <f>AE70</f>
        <v>0</v>
      </c>
      <c r="AF71" s="407">
        <f t="shared" ref="AF71" si="117">AF70</f>
        <v>0</v>
      </c>
      <c r="AG71" s="407">
        <f t="shared" ref="AG71" si="118">AG70</f>
        <v>0</v>
      </c>
      <c r="AH71" s="407">
        <f t="shared" ref="AH71" si="119">AH70</f>
        <v>0</v>
      </c>
      <c r="AI71" s="407">
        <f t="shared" ref="AI71" si="120">AI70</f>
        <v>0</v>
      </c>
      <c r="AJ71" s="407">
        <f t="shared" ref="AJ71" si="121">AJ70</f>
        <v>0</v>
      </c>
      <c r="AK71" s="407">
        <f t="shared" ref="AK71" si="122">AK70</f>
        <v>0</v>
      </c>
      <c r="AL71" s="407">
        <f t="shared" ref="AL71" si="123">AL70</f>
        <v>0</v>
      </c>
      <c r="AM71" s="407">
        <f t="shared" ref="AM71" si="124">AM70</f>
        <v>0</v>
      </c>
      <c r="AN71" s="407">
        <f t="shared" ref="AN71" si="125">AN70</f>
        <v>0</v>
      </c>
      <c r="AO71" s="407">
        <f t="shared" ref="AO71" si="126">AO70</f>
        <v>0</v>
      </c>
      <c r="AP71" s="407">
        <f t="shared" ref="AP71" si="127">AP70</f>
        <v>0</v>
      </c>
      <c r="AQ71" s="407">
        <f t="shared" ref="AQ71" si="128">AQ70</f>
        <v>0</v>
      </c>
      <c r="AR71" s="407">
        <f t="shared" ref="AR71" si="129">AR70</f>
        <v>0</v>
      </c>
      <c r="AS71" s="294"/>
    </row>
    <row r="72" spans="1:45" hidden="1" outlineLevel="1">
      <c r="B72" s="312"/>
      <c r="C72" s="302"/>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408"/>
      <c r="AF72" s="417"/>
      <c r="AG72" s="417"/>
      <c r="AH72" s="417"/>
      <c r="AI72" s="417"/>
      <c r="AJ72" s="417"/>
      <c r="AK72" s="417"/>
      <c r="AL72" s="417"/>
      <c r="AM72" s="417"/>
      <c r="AN72" s="417"/>
      <c r="AO72" s="417"/>
      <c r="AP72" s="417"/>
      <c r="AQ72" s="417"/>
      <c r="AR72" s="417"/>
      <c r="AS72" s="303"/>
    </row>
    <row r="73" spans="1:45" ht="30" hidden="1" outlineLevel="1">
      <c r="A73" s="511">
        <v>12</v>
      </c>
      <c r="B73" s="509" t="s">
        <v>105</v>
      </c>
      <c r="C73" s="288" t="s">
        <v>25</v>
      </c>
      <c r="D73" s="292"/>
      <c r="E73" s="292"/>
      <c r="F73" s="292"/>
      <c r="G73" s="292"/>
      <c r="H73" s="292"/>
      <c r="I73" s="292"/>
      <c r="J73" s="292"/>
      <c r="K73" s="292"/>
      <c r="L73" s="292"/>
      <c r="M73" s="292"/>
      <c r="N73" s="292"/>
      <c r="O73" s="292"/>
      <c r="P73" s="292"/>
      <c r="Q73" s="292">
        <v>12</v>
      </c>
      <c r="R73" s="292"/>
      <c r="S73" s="292"/>
      <c r="T73" s="292"/>
      <c r="U73" s="292"/>
      <c r="V73" s="292"/>
      <c r="W73" s="292"/>
      <c r="X73" s="292"/>
      <c r="Y73" s="292"/>
      <c r="Z73" s="292"/>
      <c r="AA73" s="292"/>
      <c r="AB73" s="292"/>
      <c r="AC73" s="292"/>
      <c r="AD73" s="292"/>
      <c r="AE73" s="406"/>
      <c r="AF73" s="406"/>
      <c r="AG73" s="406"/>
      <c r="AH73" s="406"/>
      <c r="AI73" s="406"/>
      <c r="AJ73" s="406"/>
      <c r="AK73" s="406"/>
      <c r="AL73" s="411"/>
      <c r="AM73" s="411"/>
      <c r="AN73" s="411"/>
      <c r="AO73" s="411"/>
      <c r="AP73" s="411"/>
      <c r="AQ73" s="411"/>
      <c r="AR73" s="411"/>
      <c r="AS73" s="293">
        <f>SUM(AE73:AR73)</f>
        <v>0</v>
      </c>
    </row>
    <row r="74" spans="1:45" hidden="1" outlineLevel="1">
      <c r="B74" s="509" t="s">
        <v>266</v>
      </c>
      <c r="C74" s="288" t="s">
        <v>163</v>
      </c>
      <c r="D74" s="292"/>
      <c r="E74" s="292"/>
      <c r="F74" s="292"/>
      <c r="G74" s="292"/>
      <c r="H74" s="292"/>
      <c r="I74" s="292"/>
      <c r="J74" s="292"/>
      <c r="K74" s="292"/>
      <c r="L74" s="292"/>
      <c r="M74" s="292"/>
      <c r="N74" s="292"/>
      <c r="O74" s="292"/>
      <c r="P74" s="292"/>
      <c r="Q74" s="292">
        <f>Q73</f>
        <v>12</v>
      </c>
      <c r="R74" s="292"/>
      <c r="S74" s="292"/>
      <c r="T74" s="292"/>
      <c r="U74" s="292"/>
      <c r="V74" s="292"/>
      <c r="W74" s="292"/>
      <c r="X74" s="292"/>
      <c r="Y74" s="292"/>
      <c r="Z74" s="292"/>
      <c r="AA74" s="292"/>
      <c r="AB74" s="292"/>
      <c r="AC74" s="292"/>
      <c r="AD74" s="292"/>
      <c r="AE74" s="407">
        <f>AE73</f>
        <v>0</v>
      </c>
      <c r="AF74" s="407">
        <f t="shared" ref="AF74" si="130">AF73</f>
        <v>0</v>
      </c>
      <c r="AG74" s="407">
        <f t="shared" ref="AG74" si="131">AG73</f>
        <v>0</v>
      </c>
      <c r="AH74" s="407">
        <f t="shared" ref="AH74" si="132">AH73</f>
        <v>0</v>
      </c>
      <c r="AI74" s="407">
        <f t="shared" ref="AI74" si="133">AI73</f>
        <v>0</v>
      </c>
      <c r="AJ74" s="407">
        <f t="shared" ref="AJ74" si="134">AJ73</f>
        <v>0</v>
      </c>
      <c r="AK74" s="407">
        <f t="shared" ref="AK74" si="135">AK73</f>
        <v>0</v>
      </c>
      <c r="AL74" s="407">
        <f t="shared" ref="AL74" si="136">AL73</f>
        <v>0</v>
      </c>
      <c r="AM74" s="407">
        <f t="shared" ref="AM74" si="137">AM73</f>
        <v>0</v>
      </c>
      <c r="AN74" s="407">
        <f t="shared" ref="AN74" si="138">AN73</f>
        <v>0</v>
      </c>
      <c r="AO74" s="407">
        <f t="shared" ref="AO74" si="139">AO73</f>
        <v>0</v>
      </c>
      <c r="AP74" s="407">
        <f t="shared" ref="AP74" si="140">AP73</f>
        <v>0</v>
      </c>
      <c r="AQ74" s="407">
        <f t="shared" ref="AQ74" si="141">AQ73</f>
        <v>0</v>
      </c>
      <c r="AR74" s="407">
        <f t="shared" ref="AR74" si="142">AR73</f>
        <v>0</v>
      </c>
      <c r="AS74" s="294"/>
    </row>
    <row r="75" spans="1:45" hidden="1" outlineLevel="1">
      <c r="B75" s="509"/>
      <c r="C75" s="302"/>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418"/>
      <c r="AF75" s="418"/>
      <c r="AG75" s="408"/>
      <c r="AH75" s="408"/>
      <c r="AI75" s="408"/>
      <c r="AJ75" s="408"/>
      <c r="AK75" s="408"/>
      <c r="AL75" s="408"/>
      <c r="AM75" s="408"/>
      <c r="AN75" s="408"/>
      <c r="AO75" s="408"/>
      <c r="AP75" s="408"/>
      <c r="AQ75" s="408"/>
      <c r="AR75" s="408"/>
      <c r="AS75" s="303"/>
    </row>
    <row r="76" spans="1:45" ht="30" hidden="1" outlineLevel="1">
      <c r="A76" s="511">
        <v>13</v>
      </c>
      <c r="B76" s="509" t="s">
        <v>106</v>
      </c>
      <c r="C76" s="288" t="s">
        <v>25</v>
      </c>
      <c r="D76" s="877">
        <v>283809</v>
      </c>
      <c r="E76" s="877">
        <v>283809</v>
      </c>
      <c r="F76" s="877">
        <v>283809</v>
      </c>
      <c r="G76" s="877">
        <v>283809</v>
      </c>
      <c r="H76" s="877">
        <v>283809</v>
      </c>
      <c r="I76" s="877">
        <v>283809</v>
      </c>
      <c r="J76" s="877">
        <v>283809</v>
      </c>
      <c r="K76" s="877">
        <v>97476</v>
      </c>
      <c r="L76" s="877">
        <v>13086</v>
      </c>
      <c r="M76" s="877">
        <v>13086</v>
      </c>
      <c r="N76" s="292"/>
      <c r="O76" s="292"/>
      <c r="P76" s="292"/>
      <c r="Q76" s="292">
        <v>12</v>
      </c>
      <c r="R76" s="877">
        <v>44</v>
      </c>
      <c r="S76" s="877">
        <v>44</v>
      </c>
      <c r="T76" s="877">
        <v>44</v>
      </c>
      <c r="U76" s="877">
        <v>44</v>
      </c>
      <c r="V76" s="877">
        <v>44</v>
      </c>
      <c r="W76" s="877">
        <v>44</v>
      </c>
      <c r="X76" s="877">
        <v>44</v>
      </c>
      <c r="Y76" s="877">
        <v>11</v>
      </c>
      <c r="Z76" s="877">
        <v>1</v>
      </c>
      <c r="AA76" s="877">
        <v>1</v>
      </c>
      <c r="AB76" s="292"/>
      <c r="AC76" s="292"/>
      <c r="AD76" s="292"/>
      <c r="AE76" s="406"/>
      <c r="AF76" s="406"/>
      <c r="AG76" s="406">
        <v>1</v>
      </c>
      <c r="AH76" s="406"/>
      <c r="AI76" s="406"/>
      <c r="AJ76" s="406"/>
      <c r="AK76" s="406"/>
      <c r="AL76" s="411"/>
      <c r="AM76" s="411"/>
      <c r="AN76" s="411"/>
      <c r="AO76" s="411"/>
      <c r="AP76" s="411"/>
      <c r="AQ76" s="411"/>
      <c r="AR76" s="411"/>
      <c r="AS76" s="293">
        <f>SUM(AE76:AR76)</f>
        <v>1</v>
      </c>
    </row>
    <row r="77" spans="1:45" hidden="1" outlineLevel="1">
      <c r="B77" s="509" t="s">
        <v>266</v>
      </c>
      <c r="C77" s="288" t="s">
        <v>163</v>
      </c>
      <c r="D77" s="292"/>
      <c r="E77" s="292"/>
      <c r="F77" s="292"/>
      <c r="G77" s="292"/>
      <c r="H77" s="292"/>
      <c r="I77" s="292"/>
      <c r="J77" s="292"/>
      <c r="K77" s="292"/>
      <c r="L77" s="292"/>
      <c r="M77" s="292"/>
      <c r="N77" s="292"/>
      <c r="O77" s="292"/>
      <c r="P77" s="292"/>
      <c r="Q77" s="292">
        <f>Q76</f>
        <v>12</v>
      </c>
      <c r="R77" s="292"/>
      <c r="S77" s="292"/>
      <c r="T77" s="292"/>
      <c r="U77" s="292"/>
      <c r="V77" s="292"/>
      <c r="W77" s="292"/>
      <c r="X77" s="292"/>
      <c r="Y77" s="292"/>
      <c r="Z77" s="292"/>
      <c r="AA77" s="292"/>
      <c r="AB77" s="292"/>
      <c r="AC77" s="292"/>
      <c r="AD77" s="292"/>
      <c r="AE77" s="407">
        <f>AE76</f>
        <v>0</v>
      </c>
      <c r="AF77" s="407">
        <f t="shared" ref="AF77:AR77" si="143">AF76</f>
        <v>0</v>
      </c>
      <c r="AG77" s="407">
        <f t="shared" si="143"/>
        <v>1</v>
      </c>
      <c r="AH77" s="407">
        <f t="shared" si="143"/>
        <v>0</v>
      </c>
      <c r="AI77" s="407">
        <f t="shared" si="143"/>
        <v>0</v>
      </c>
      <c r="AJ77" s="407">
        <f t="shared" si="143"/>
        <v>0</v>
      </c>
      <c r="AK77" s="407">
        <f t="shared" si="143"/>
        <v>0</v>
      </c>
      <c r="AL77" s="407">
        <f t="shared" si="143"/>
        <v>0</v>
      </c>
      <c r="AM77" s="407">
        <f t="shared" si="143"/>
        <v>0</v>
      </c>
      <c r="AN77" s="407">
        <f t="shared" si="143"/>
        <v>0</v>
      </c>
      <c r="AO77" s="407">
        <f t="shared" si="143"/>
        <v>0</v>
      </c>
      <c r="AP77" s="407">
        <f t="shared" si="143"/>
        <v>0</v>
      </c>
      <c r="AQ77" s="407">
        <f t="shared" si="143"/>
        <v>0</v>
      </c>
      <c r="AR77" s="407">
        <f t="shared" si="143"/>
        <v>0</v>
      </c>
      <c r="AS77" s="303"/>
    </row>
    <row r="78" spans="1:45" hidden="1" outlineLevel="1">
      <c r="B78" s="509"/>
      <c r="C78" s="302"/>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408"/>
      <c r="AF78" s="408"/>
      <c r="AG78" s="408"/>
      <c r="AH78" s="408"/>
      <c r="AI78" s="408"/>
      <c r="AJ78" s="408"/>
      <c r="AK78" s="408"/>
      <c r="AL78" s="408"/>
      <c r="AM78" s="408"/>
      <c r="AN78" s="408"/>
      <c r="AO78" s="408"/>
      <c r="AP78" s="408"/>
      <c r="AQ78" s="408"/>
      <c r="AR78" s="408"/>
      <c r="AS78" s="303"/>
    </row>
    <row r="79" spans="1:45" ht="15.75" hidden="1" outlineLevel="1">
      <c r="B79" s="285" t="s">
        <v>107</v>
      </c>
      <c r="C79" s="286"/>
      <c r="D79" s="287"/>
      <c r="E79" s="287"/>
      <c r="F79" s="287"/>
      <c r="G79" s="287"/>
      <c r="H79" s="287"/>
      <c r="I79" s="287"/>
      <c r="J79" s="287"/>
      <c r="K79" s="287"/>
      <c r="L79" s="287"/>
      <c r="M79" s="287"/>
      <c r="N79" s="287"/>
      <c r="O79" s="287"/>
      <c r="P79" s="287"/>
      <c r="Q79" s="287"/>
      <c r="R79" s="287"/>
      <c r="S79" s="286"/>
      <c r="T79" s="286"/>
      <c r="U79" s="286"/>
      <c r="V79" s="286"/>
      <c r="W79" s="286"/>
      <c r="X79" s="286"/>
      <c r="Y79" s="286"/>
      <c r="Z79" s="286"/>
      <c r="AA79" s="286"/>
      <c r="AB79" s="286"/>
      <c r="AC79" s="286"/>
      <c r="AD79" s="286"/>
      <c r="AE79" s="410"/>
      <c r="AF79" s="410"/>
      <c r="AG79" s="410"/>
      <c r="AH79" s="410"/>
      <c r="AI79" s="410"/>
      <c r="AJ79" s="410"/>
      <c r="AK79" s="410"/>
      <c r="AL79" s="410"/>
      <c r="AM79" s="410"/>
      <c r="AN79" s="410"/>
      <c r="AO79" s="410"/>
      <c r="AP79" s="410"/>
      <c r="AQ79" s="410"/>
      <c r="AR79" s="410"/>
      <c r="AS79" s="289"/>
    </row>
    <row r="80" spans="1:45" hidden="1" outlineLevel="1">
      <c r="A80" s="511">
        <v>14</v>
      </c>
      <c r="B80" s="312" t="s">
        <v>108</v>
      </c>
      <c r="C80" s="288" t="s">
        <v>25</v>
      </c>
      <c r="D80" s="878">
        <v>2983</v>
      </c>
      <c r="E80" s="878">
        <v>2510</v>
      </c>
      <c r="F80" s="878">
        <v>2418</v>
      </c>
      <c r="G80" s="878">
        <v>2326</v>
      </c>
      <c r="H80" s="878">
        <v>2326</v>
      </c>
      <c r="I80" s="878">
        <v>2326</v>
      </c>
      <c r="J80" s="878">
        <v>2326</v>
      </c>
      <c r="K80" s="878">
        <v>2326</v>
      </c>
      <c r="L80" s="878">
        <v>1614</v>
      </c>
      <c r="M80" s="878">
        <v>1614</v>
      </c>
      <c r="N80" s="292"/>
      <c r="O80" s="292"/>
      <c r="P80" s="292"/>
      <c r="Q80" s="292">
        <v>12</v>
      </c>
      <c r="R80" s="878">
        <v>0</v>
      </c>
      <c r="S80" s="878">
        <v>0</v>
      </c>
      <c r="T80" s="878">
        <v>0</v>
      </c>
      <c r="U80" s="878">
        <v>0</v>
      </c>
      <c r="V80" s="878">
        <v>0</v>
      </c>
      <c r="W80" s="878">
        <v>0</v>
      </c>
      <c r="X80" s="878">
        <v>0</v>
      </c>
      <c r="Y80" s="878">
        <v>0</v>
      </c>
      <c r="Z80" s="878">
        <v>0</v>
      </c>
      <c r="AA80" s="878">
        <v>0</v>
      </c>
      <c r="AB80" s="292"/>
      <c r="AC80" s="292"/>
      <c r="AD80" s="292"/>
      <c r="AE80" s="522">
        <v>1</v>
      </c>
      <c r="AF80" s="406"/>
      <c r="AG80" s="406"/>
      <c r="AH80" s="406"/>
      <c r="AI80" s="406"/>
      <c r="AJ80" s="406"/>
      <c r="AK80" s="406"/>
      <c r="AL80" s="406"/>
      <c r="AM80" s="406"/>
      <c r="AN80" s="406"/>
      <c r="AO80" s="406"/>
      <c r="AP80" s="406"/>
      <c r="AQ80" s="406"/>
      <c r="AR80" s="406"/>
      <c r="AS80" s="293">
        <f>SUM(AE80:AR80)</f>
        <v>1</v>
      </c>
    </row>
    <row r="81" spans="1:46" hidden="1" outlineLevel="1">
      <c r="B81" s="291" t="s">
        <v>266</v>
      </c>
      <c r="C81" s="288" t="s">
        <v>163</v>
      </c>
      <c r="D81" s="292"/>
      <c r="E81" s="292"/>
      <c r="F81" s="292"/>
      <c r="G81" s="292"/>
      <c r="H81" s="292"/>
      <c r="I81" s="292"/>
      <c r="J81" s="292"/>
      <c r="K81" s="292"/>
      <c r="L81" s="292"/>
      <c r="M81" s="292"/>
      <c r="N81" s="292"/>
      <c r="O81" s="292"/>
      <c r="P81" s="292"/>
      <c r="Q81" s="292">
        <f>Q80</f>
        <v>12</v>
      </c>
      <c r="R81" s="292"/>
      <c r="S81" s="292"/>
      <c r="T81" s="292"/>
      <c r="U81" s="292"/>
      <c r="V81" s="292"/>
      <c r="W81" s="292"/>
      <c r="X81" s="292"/>
      <c r="Y81" s="292"/>
      <c r="Z81" s="292"/>
      <c r="AA81" s="292"/>
      <c r="AB81" s="292"/>
      <c r="AC81" s="292"/>
      <c r="AD81" s="292"/>
      <c r="AE81" s="407">
        <f>AE80</f>
        <v>1</v>
      </c>
      <c r="AF81" s="407">
        <f t="shared" ref="AF81" si="144">AF80</f>
        <v>0</v>
      </c>
      <c r="AG81" s="407">
        <f t="shared" ref="AG81" si="145">AG80</f>
        <v>0</v>
      </c>
      <c r="AH81" s="407">
        <f t="shared" ref="AH81" si="146">AH80</f>
        <v>0</v>
      </c>
      <c r="AI81" s="407">
        <f t="shared" ref="AI81" si="147">AI80</f>
        <v>0</v>
      </c>
      <c r="AJ81" s="407">
        <f>AJ80</f>
        <v>0</v>
      </c>
      <c r="AK81" s="407">
        <f t="shared" ref="AK81" si="148">AK80</f>
        <v>0</v>
      </c>
      <c r="AL81" s="407">
        <f t="shared" ref="AL81" si="149">AL80</f>
        <v>0</v>
      </c>
      <c r="AM81" s="407">
        <f t="shared" ref="AM81" si="150">AM80</f>
        <v>0</v>
      </c>
      <c r="AN81" s="407">
        <f t="shared" ref="AN81" si="151">AN80</f>
        <v>0</v>
      </c>
      <c r="AO81" s="407">
        <f t="shared" ref="AO81" si="152">AO80</f>
        <v>0</v>
      </c>
      <c r="AP81" s="407">
        <f t="shared" ref="AP81" si="153">AP80</f>
        <v>0</v>
      </c>
      <c r="AQ81" s="407">
        <f t="shared" ref="AQ81" si="154">AQ80</f>
        <v>0</v>
      </c>
      <c r="AR81" s="407">
        <f t="shared" ref="AR81" si="155">AR80</f>
        <v>0</v>
      </c>
      <c r="AS81" s="294"/>
    </row>
    <row r="82" spans="1:46" s="504" customFormat="1" hidden="1" outlineLevel="1">
      <c r="A82" s="512"/>
      <c r="B82" s="291"/>
      <c r="C82" s="288"/>
      <c r="D82" s="288"/>
      <c r="E82" s="288"/>
      <c r="F82" s="288"/>
      <c r="G82" s="288"/>
      <c r="H82" s="288"/>
      <c r="I82" s="288"/>
      <c r="J82" s="288"/>
      <c r="K82" s="288"/>
      <c r="L82" s="288"/>
      <c r="M82" s="288"/>
      <c r="N82" s="288"/>
      <c r="O82" s="288"/>
      <c r="P82" s="288"/>
      <c r="Q82" s="464"/>
      <c r="R82" s="288"/>
      <c r="S82" s="288"/>
      <c r="T82" s="288"/>
      <c r="U82" s="288"/>
      <c r="V82" s="288"/>
      <c r="W82" s="288"/>
      <c r="X82" s="288"/>
      <c r="Y82" s="288"/>
      <c r="Z82" s="288"/>
      <c r="AA82" s="288"/>
      <c r="AB82" s="288"/>
      <c r="AC82" s="288"/>
      <c r="AD82" s="288"/>
      <c r="AE82" s="407"/>
      <c r="AF82" s="407"/>
      <c r="AG82" s="407"/>
      <c r="AH82" s="407"/>
      <c r="AI82" s="407"/>
      <c r="AJ82" s="407"/>
      <c r="AK82" s="407"/>
      <c r="AL82" s="407"/>
      <c r="AM82" s="407"/>
      <c r="AN82" s="407"/>
      <c r="AO82" s="407"/>
      <c r="AP82" s="407"/>
      <c r="AQ82" s="407"/>
      <c r="AR82" s="407"/>
      <c r="AS82" s="505"/>
      <c r="AT82" s="613"/>
    </row>
    <row r="83" spans="1:46" s="306" customFormat="1" ht="15.75" hidden="1" outlineLevel="1">
      <c r="A83" s="512"/>
      <c r="B83" s="285" t="s">
        <v>486</v>
      </c>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408"/>
      <c r="AF83" s="408"/>
      <c r="AG83" s="408"/>
      <c r="AH83" s="408"/>
      <c r="AI83" s="408"/>
      <c r="AJ83" s="408"/>
      <c r="AK83" s="412"/>
      <c r="AL83" s="412"/>
      <c r="AM83" s="412"/>
      <c r="AN83" s="412"/>
      <c r="AO83" s="412"/>
      <c r="AP83" s="412"/>
      <c r="AQ83" s="412"/>
      <c r="AR83" s="412"/>
      <c r="AS83" s="506"/>
      <c r="AT83" s="614"/>
    </row>
    <row r="84" spans="1:46" hidden="1" outlineLevel="1">
      <c r="A84" s="511">
        <v>15</v>
      </c>
      <c r="B84" s="291" t="s">
        <v>491</v>
      </c>
      <c r="C84" s="288" t="s">
        <v>25</v>
      </c>
      <c r="D84" s="292"/>
      <c r="E84" s="292"/>
      <c r="F84" s="292"/>
      <c r="G84" s="292"/>
      <c r="H84" s="292"/>
      <c r="I84" s="292"/>
      <c r="J84" s="292"/>
      <c r="K84" s="292"/>
      <c r="L84" s="292"/>
      <c r="M84" s="292"/>
      <c r="N84" s="292"/>
      <c r="O84" s="292"/>
      <c r="P84" s="292"/>
      <c r="Q84" s="292">
        <v>0</v>
      </c>
      <c r="R84" s="292"/>
      <c r="S84" s="292"/>
      <c r="T84" s="292"/>
      <c r="U84" s="292"/>
      <c r="V84" s="292"/>
      <c r="W84" s="292"/>
      <c r="X84" s="292"/>
      <c r="Y84" s="292"/>
      <c r="Z84" s="292"/>
      <c r="AA84" s="292"/>
      <c r="AB84" s="292"/>
      <c r="AC84" s="292"/>
      <c r="AD84" s="292"/>
      <c r="AE84" s="406"/>
      <c r="AF84" s="406"/>
      <c r="AG84" s="406"/>
      <c r="AH84" s="406"/>
      <c r="AI84" s="406"/>
      <c r="AJ84" s="406"/>
      <c r="AK84" s="406"/>
      <c r="AL84" s="406"/>
      <c r="AM84" s="406"/>
      <c r="AN84" s="406"/>
      <c r="AO84" s="406"/>
      <c r="AP84" s="406"/>
      <c r="AQ84" s="406"/>
      <c r="AR84" s="406"/>
      <c r="AS84" s="293">
        <f>SUM(AE84:AR84)</f>
        <v>0</v>
      </c>
    </row>
    <row r="85" spans="1:46" hidden="1" outlineLevel="1">
      <c r="B85" s="291" t="s">
        <v>266</v>
      </c>
      <c r="C85" s="288" t="s">
        <v>163</v>
      </c>
      <c r="D85" s="292"/>
      <c r="E85" s="292"/>
      <c r="F85" s="292"/>
      <c r="G85" s="292"/>
      <c r="H85" s="292"/>
      <c r="I85" s="292"/>
      <c r="J85" s="292"/>
      <c r="K85" s="292"/>
      <c r="L85" s="292"/>
      <c r="M85" s="292"/>
      <c r="N85" s="292"/>
      <c r="O85" s="292"/>
      <c r="P85" s="292"/>
      <c r="Q85" s="292">
        <f>Q84</f>
        <v>0</v>
      </c>
      <c r="R85" s="292"/>
      <c r="S85" s="292"/>
      <c r="T85" s="292"/>
      <c r="U85" s="292"/>
      <c r="V85" s="292"/>
      <c r="W85" s="292"/>
      <c r="X85" s="292"/>
      <c r="Y85" s="292"/>
      <c r="Z85" s="292"/>
      <c r="AA85" s="292"/>
      <c r="AB85" s="292"/>
      <c r="AC85" s="292"/>
      <c r="AD85" s="292"/>
      <c r="AE85" s="407">
        <f>AE84</f>
        <v>0</v>
      </c>
      <c r="AF85" s="407">
        <f t="shared" ref="AF85:AI85" si="156">AF84</f>
        <v>0</v>
      </c>
      <c r="AG85" s="407">
        <f t="shared" si="156"/>
        <v>0</v>
      </c>
      <c r="AH85" s="407">
        <f t="shared" si="156"/>
        <v>0</v>
      </c>
      <c r="AI85" s="407">
        <f t="shared" si="156"/>
        <v>0</v>
      </c>
      <c r="AJ85" s="407">
        <f>AJ84</f>
        <v>0</v>
      </c>
      <c r="AK85" s="407">
        <f t="shared" ref="AK85:AR85" si="157">AK84</f>
        <v>0</v>
      </c>
      <c r="AL85" s="407">
        <f t="shared" si="157"/>
        <v>0</v>
      </c>
      <c r="AM85" s="407">
        <f t="shared" si="157"/>
        <v>0</v>
      </c>
      <c r="AN85" s="407">
        <f t="shared" si="157"/>
        <v>0</v>
      </c>
      <c r="AO85" s="407">
        <f t="shared" si="157"/>
        <v>0</v>
      </c>
      <c r="AP85" s="407">
        <f t="shared" si="157"/>
        <v>0</v>
      </c>
      <c r="AQ85" s="407">
        <f t="shared" si="157"/>
        <v>0</v>
      </c>
      <c r="AR85" s="407">
        <f t="shared" si="157"/>
        <v>0</v>
      </c>
      <c r="AS85" s="294"/>
    </row>
    <row r="86" spans="1:46" hidden="1" outlineLevel="1">
      <c r="B86" s="312"/>
      <c r="C86" s="302"/>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408"/>
      <c r="AF86" s="408"/>
      <c r="AG86" s="408"/>
      <c r="AH86" s="408"/>
      <c r="AI86" s="408"/>
      <c r="AJ86" s="408"/>
      <c r="AK86" s="408"/>
      <c r="AL86" s="408"/>
      <c r="AM86" s="408"/>
      <c r="AN86" s="408"/>
      <c r="AO86" s="408"/>
      <c r="AP86" s="408"/>
      <c r="AQ86" s="408"/>
      <c r="AR86" s="408"/>
      <c r="AS86" s="303"/>
    </row>
    <row r="87" spans="1:46" s="280" customFormat="1" hidden="1" outlineLevel="1">
      <c r="A87" s="511">
        <v>16</v>
      </c>
      <c r="B87" s="321" t="s">
        <v>487</v>
      </c>
      <c r="C87" s="288" t="s">
        <v>25</v>
      </c>
      <c r="D87" s="878">
        <v>40750</v>
      </c>
      <c r="E87" s="878">
        <v>40750</v>
      </c>
      <c r="F87" s="878">
        <v>40750</v>
      </c>
      <c r="G87" s="878">
        <v>40750</v>
      </c>
      <c r="H87" s="878">
        <v>40750</v>
      </c>
      <c r="I87" s="878">
        <v>40750</v>
      </c>
      <c r="J87" s="878">
        <v>40750</v>
      </c>
      <c r="K87" s="878">
        <v>40750</v>
      </c>
      <c r="L87" s="878">
        <v>40750</v>
      </c>
      <c r="M87" s="878">
        <v>40750</v>
      </c>
      <c r="N87" s="292"/>
      <c r="O87" s="292"/>
      <c r="P87" s="292"/>
      <c r="Q87" s="292">
        <v>0</v>
      </c>
      <c r="R87" s="292">
        <v>5</v>
      </c>
      <c r="S87" s="292">
        <v>5</v>
      </c>
      <c r="T87" s="292">
        <v>5</v>
      </c>
      <c r="U87" s="292">
        <v>5</v>
      </c>
      <c r="V87" s="292">
        <v>5</v>
      </c>
      <c r="W87" s="292">
        <v>5</v>
      </c>
      <c r="X87" s="292">
        <v>5</v>
      </c>
      <c r="Y87" s="292">
        <v>5</v>
      </c>
      <c r="Z87" s="292">
        <v>5</v>
      </c>
      <c r="AA87" s="292">
        <v>5</v>
      </c>
      <c r="AB87" s="292"/>
      <c r="AC87" s="292"/>
      <c r="AD87" s="292"/>
      <c r="AE87" s="406"/>
      <c r="AF87" s="406"/>
      <c r="AG87" s="406">
        <v>1</v>
      </c>
      <c r="AH87" s="406"/>
      <c r="AI87" s="406"/>
      <c r="AJ87" s="406"/>
      <c r="AK87" s="406"/>
      <c r="AL87" s="406"/>
      <c r="AM87" s="406"/>
      <c r="AN87" s="406"/>
      <c r="AO87" s="406"/>
      <c r="AP87" s="406"/>
      <c r="AQ87" s="406"/>
      <c r="AR87" s="406"/>
      <c r="AS87" s="293">
        <f>SUM(AE87:AR87)</f>
        <v>1</v>
      </c>
    </row>
    <row r="88" spans="1:46" s="280" customFormat="1" hidden="1" outlineLevel="1">
      <c r="A88" s="511"/>
      <c r="B88" s="321" t="s">
        <v>266</v>
      </c>
      <c r="C88" s="288" t="s">
        <v>163</v>
      </c>
      <c r="D88" s="292"/>
      <c r="E88" s="292"/>
      <c r="F88" s="292"/>
      <c r="G88" s="292"/>
      <c r="H88" s="292"/>
      <c r="I88" s="292"/>
      <c r="J88" s="292"/>
      <c r="K88" s="292"/>
      <c r="L88" s="292"/>
      <c r="M88" s="292"/>
      <c r="N88" s="292"/>
      <c r="O88" s="292"/>
      <c r="P88" s="292"/>
      <c r="Q88" s="292">
        <f>Q87</f>
        <v>0</v>
      </c>
      <c r="R88" s="292"/>
      <c r="S88" s="292"/>
      <c r="T88" s="292"/>
      <c r="U88" s="292"/>
      <c r="V88" s="292"/>
      <c r="W88" s="292"/>
      <c r="X88" s="292"/>
      <c r="Y88" s="292"/>
      <c r="Z88" s="292"/>
      <c r="AA88" s="292"/>
      <c r="AB88" s="292"/>
      <c r="AC88" s="292"/>
      <c r="AD88" s="292"/>
      <c r="AE88" s="407">
        <f>AE87</f>
        <v>0</v>
      </c>
      <c r="AF88" s="407">
        <f t="shared" ref="AF88:AI88" si="158">AF87</f>
        <v>0</v>
      </c>
      <c r="AG88" s="407">
        <f t="shared" si="158"/>
        <v>1</v>
      </c>
      <c r="AH88" s="407">
        <f t="shared" si="158"/>
        <v>0</v>
      </c>
      <c r="AI88" s="407">
        <f t="shared" si="158"/>
        <v>0</v>
      </c>
      <c r="AJ88" s="407">
        <f>AJ87</f>
        <v>0</v>
      </c>
      <c r="AK88" s="407">
        <f t="shared" ref="AK88:AR88" si="159">AK87</f>
        <v>0</v>
      </c>
      <c r="AL88" s="407">
        <f t="shared" si="159"/>
        <v>0</v>
      </c>
      <c r="AM88" s="407">
        <f t="shared" si="159"/>
        <v>0</v>
      </c>
      <c r="AN88" s="407">
        <f t="shared" si="159"/>
        <v>0</v>
      </c>
      <c r="AO88" s="407">
        <f t="shared" si="159"/>
        <v>0</v>
      </c>
      <c r="AP88" s="407">
        <f t="shared" si="159"/>
        <v>0</v>
      </c>
      <c r="AQ88" s="407">
        <f t="shared" si="159"/>
        <v>0</v>
      </c>
      <c r="AR88" s="407">
        <f t="shared" si="159"/>
        <v>0</v>
      </c>
      <c r="AS88" s="294"/>
    </row>
    <row r="89" spans="1:46" s="280" customFormat="1" hidden="1" outlineLevel="1">
      <c r="A89" s="511"/>
      <c r="B89" s="321"/>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408"/>
      <c r="AF89" s="408"/>
      <c r="AG89" s="408"/>
      <c r="AH89" s="408"/>
      <c r="AI89" s="408"/>
      <c r="AJ89" s="408"/>
      <c r="AK89" s="412"/>
      <c r="AL89" s="412"/>
      <c r="AM89" s="412"/>
      <c r="AN89" s="412"/>
      <c r="AO89" s="412"/>
      <c r="AP89" s="412"/>
      <c r="AQ89" s="412"/>
      <c r="AR89" s="412"/>
      <c r="AS89" s="310"/>
    </row>
    <row r="90" spans="1:46" ht="15.75" hidden="1" outlineLevel="1">
      <c r="B90" s="508" t="s">
        <v>492</v>
      </c>
      <c r="C90" s="317"/>
      <c r="D90" s="287"/>
      <c r="E90" s="286"/>
      <c r="F90" s="286"/>
      <c r="G90" s="286"/>
      <c r="H90" s="286"/>
      <c r="I90" s="286"/>
      <c r="J90" s="286"/>
      <c r="K90" s="286"/>
      <c r="L90" s="286"/>
      <c r="M90" s="286"/>
      <c r="N90" s="286"/>
      <c r="O90" s="286"/>
      <c r="P90" s="286"/>
      <c r="Q90" s="287"/>
      <c r="R90" s="286"/>
      <c r="S90" s="286"/>
      <c r="T90" s="286"/>
      <c r="U90" s="286"/>
      <c r="V90" s="286"/>
      <c r="W90" s="286"/>
      <c r="X90" s="286"/>
      <c r="Y90" s="286"/>
      <c r="Z90" s="286"/>
      <c r="AA90" s="286"/>
      <c r="AB90" s="286"/>
      <c r="AC90" s="286"/>
      <c r="AD90" s="286"/>
      <c r="AE90" s="410"/>
      <c r="AF90" s="410"/>
      <c r="AG90" s="410"/>
      <c r="AH90" s="410"/>
      <c r="AI90" s="410"/>
      <c r="AJ90" s="410"/>
      <c r="AK90" s="410"/>
      <c r="AL90" s="410"/>
      <c r="AM90" s="410"/>
      <c r="AN90" s="410"/>
      <c r="AO90" s="410"/>
      <c r="AP90" s="410"/>
      <c r="AQ90" s="410"/>
      <c r="AR90" s="410"/>
      <c r="AS90" s="289"/>
    </row>
    <row r="91" spans="1:46" hidden="1" outlineLevel="1">
      <c r="A91" s="511">
        <v>17</v>
      </c>
      <c r="B91" s="509" t="s">
        <v>112</v>
      </c>
      <c r="C91" s="288" t="s">
        <v>25</v>
      </c>
      <c r="D91" s="292"/>
      <c r="E91" s="292"/>
      <c r="F91" s="292"/>
      <c r="G91" s="292"/>
      <c r="H91" s="292"/>
      <c r="I91" s="292"/>
      <c r="J91" s="292"/>
      <c r="K91" s="292"/>
      <c r="L91" s="292"/>
      <c r="M91" s="292"/>
      <c r="N91" s="292"/>
      <c r="O91" s="292"/>
      <c r="P91" s="292"/>
      <c r="Q91" s="292">
        <v>12</v>
      </c>
      <c r="R91" s="292"/>
      <c r="S91" s="292"/>
      <c r="T91" s="292"/>
      <c r="U91" s="292"/>
      <c r="V91" s="292"/>
      <c r="W91" s="292"/>
      <c r="X91" s="292"/>
      <c r="Y91" s="292"/>
      <c r="Z91" s="292"/>
      <c r="AA91" s="292"/>
      <c r="AB91" s="292"/>
      <c r="AC91" s="292"/>
      <c r="AD91" s="292"/>
      <c r="AE91" s="422"/>
      <c r="AF91" s="406"/>
      <c r="AG91" s="406"/>
      <c r="AH91" s="406"/>
      <c r="AI91" s="406"/>
      <c r="AJ91" s="406"/>
      <c r="AK91" s="406"/>
      <c r="AL91" s="411"/>
      <c r="AM91" s="411"/>
      <c r="AN91" s="411"/>
      <c r="AO91" s="411"/>
      <c r="AP91" s="411"/>
      <c r="AQ91" s="411"/>
      <c r="AR91" s="411"/>
      <c r="AS91" s="293">
        <f>SUM(AE91:AR91)</f>
        <v>0</v>
      </c>
    </row>
    <row r="92" spans="1:46" hidden="1" outlineLevel="1">
      <c r="B92" s="291" t="s">
        <v>266</v>
      </c>
      <c r="C92" s="288" t="s">
        <v>163</v>
      </c>
      <c r="D92" s="292"/>
      <c r="E92" s="292"/>
      <c r="F92" s="292"/>
      <c r="G92" s="292"/>
      <c r="H92" s="292"/>
      <c r="I92" s="292"/>
      <c r="J92" s="292"/>
      <c r="K92" s="292"/>
      <c r="L92" s="292"/>
      <c r="M92" s="292"/>
      <c r="N92" s="292"/>
      <c r="O92" s="292"/>
      <c r="P92" s="292"/>
      <c r="Q92" s="292">
        <f>Q91</f>
        <v>12</v>
      </c>
      <c r="R92" s="292"/>
      <c r="S92" s="292"/>
      <c r="T92" s="292"/>
      <c r="U92" s="292"/>
      <c r="V92" s="292"/>
      <c r="W92" s="292"/>
      <c r="X92" s="292"/>
      <c r="Y92" s="292"/>
      <c r="Z92" s="292"/>
      <c r="AA92" s="292"/>
      <c r="AB92" s="292"/>
      <c r="AC92" s="292"/>
      <c r="AD92" s="292"/>
      <c r="AE92" s="407">
        <f>AE91</f>
        <v>0</v>
      </c>
      <c r="AF92" s="407">
        <f t="shared" ref="AF92:AR92" si="160">AF91</f>
        <v>0</v>
      </c>
      <c r="AG92" s="407">
        <f t="shared" si="160"/>
        <v>0</v>
      </c>
      <c r="AH92" s="407">
        <f t="shared" si="160"/>
        <v>0</v>
      </c>
      <c r="AI92" s="407">
        <f t="shared" si="160"/>
        <v>0</v>
      </c>
      <c r="AJ92" s="407">
        <f t="shared" si="160"/>
        <v>0</v>
      </c>
      <c r="AK92" s="407">
        <f t="shared" si="160"/>
        <v>0</v>
      </c>
      <c r="AL92" s="407">
        <f t="shared" si="160"/>
        <v>0</v>
      </c>
      <c r="AM92" s="407">
        <f t="shared" si="160"/>
        <v>0</v>
      </c>
      <c r="AN92" s="407">
        <f t="shared" si="160"/>
        <v>0</v>
      </c>
      <c r="AO92" s="407">
        <f t="shared" si="160"/>
        <v>0</v>
      </c>
      <c r="AP92" s="407">
        <f t="shared" si="160"/>
        <v>0</v>
      </c>
      <c r="AQ92" s="407">
        <f t="shared" si="160"/>
        <v>0</v>
      </c>
      <c r="AR92" s="407">
        <f t="shared" si="160"/>
        <v>0</v>
      </c>
      <c r="AS92" s="303"/>
    </row>
    <row r="93" spans="1:46" hidden="1" outlineLevel="1">
      <c r="B93" s="291"/>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418"/>
      <c r="AF93" s="421"/>
      <c r="AG93" s="421"/>
      <c r="AH93" s="421"/>
      <c r="AI93" s="421"/>
      <c r="AJ93" s="421"/>
      <c r="AK93" s="421"/>
      <c r="AL93" s="421"/>
      <c r="AM93" s="421"/>
      <c r="AN93" s="421"/>
      <c r="AO93" s="421"/>
      <c r="AP93" s="421"/>
      <c r="AQ93" s="421"/>
      <c r="AR93" s="421"/>
      <c r="AS93" s="303"/>
    </row>
    <row r="94" spans="1:46" hidden="1" outlineLevel="1">
      <c r="A94" s="511">
        <v>18</v>
      </c>
      <c r="B94" s="509" t="s">
        <v>109</v>
      </c>
      <c r="C94" s="288" t="s">
        <v>25</v>
      </c>
      <c r="D94" s="292"/>
      <c r="E94" s="292"/>
      <c r="F94" s="292"/>
      <c r="G94" s="292"/>
      <c r="H94" s="292"/>
      <c r="I94" s="292"/>
      <c r="J94" s="292"/>
      <c r="K94" s="292"/>
      <c r="L94" s="292"/>
      <c r="M94" s="292"/>
      <c r="N94" s="292"/>
      <c r="O94" s="292"/>
      <c r="P94" s="292"/>
      <c r="Q94" s="292">
        <v>12</v>
      </c>
      <c r="R94" s="292"/>
      <c r="S94" s="292"/>
      <c r="T94" s="292"/>
      <c r="U94" s="292"/>
      <c r="V94" s="292"/>
      <c r="W94" s="292"/>
      <c r="X94" s="292"/>
      <c r="Y94" s="292"/>
      <c r="Z94" s="292"/>
      <c r="AA94" s="292"/>
      <c r="AB94" s="292"/>
      <c r="AC94" s="292"/>
      <c r="AD94" s="292"/>
      <c r="AE94" s="422"/>
      <c r="AF94" s="406"/>
      <c r="AG94" s="406"/>
      <c r="AH94" s="406"/>
      <c r="AI94" s="406"/>
      <c r="AJ94" s="406"/>
      <c r="AK94" s="406"/>
      <c r="AL94" s="411"/>
      <c r="AM94" s="411"/>
      <c r="AN94" s="411"/>
      <c r="AO94" s="411"/>
      <c r="AP94" s="411"/>
      <c r="AQ94" s="411"/>
      <c r="AR94" s="411"/>
      <c r="AS94" s="293">
        <f>SUM(AE94:AR94)</f>
        <v>0</v>
      </c>
    </row>
    <row r="95" spans="1:46" hidden="1" outlineLevel="1">
      <c r="B95" s="291" t="s">
        <v>266</v>
      </c>
      <c r="C95" s="288" t="s">
        <v>163</v>
      </c>
      <c r="D95" s="292"/>
      <c r="E95" s="292"/>
      <c r="F95" s="292"/>
      <c r="G95" s="292"/>
      <c r="H95" s="292"/>
      <c r="I95" s="292"/>
      <c r="J95" s="292"/>
      <c r="K95" s="292"/>
      <c r="L95" s="292"/>
      <c r="M95" s="292"/>
      <c r="N95" s="292"/>
      <c r="O95" s="292"/>
      <c r="P95" s="292"/>
      <c r="Q95" s="292">
        <f>Q94</f>
        <v>12</v>
      </c>
      <c r="R95" s="292"/>
      <c r="S95" s="292"/>
      <c r="T95" s="292"/>
      <c r="U95" s="292"/>
      <c r="V95" s="292"/>
      <c r="W95" s="292"/>
      <c r="X95" s="292"/>
      <c r="Y95" s="292"/>
      <c r="Z95" s="292"/>
      <c r="AA95" s="292"/>
      <c r="AB95" s="292"/>
      <c r="AC95" s="292"/>
      <c r="AD95" s="292"/>
      <c r="AE95" s="407">
        <f>AE94</f>
        <v>0</v>
      </c>
      <c r="AF95" s="407">
        <f t="shared" ref="AF95" si="161">AF94</f>
        <v>0</v>
      </c>
      <c r="AG95" s="407">
        <f t="shared" ref="AG95" si="162">AG94</f>
        <v>0</v>
      </c>
      <c r="AH95" s="407">
        <f t="shared" ref="AH95" si="163">AH94</f>
        <v>0</v>
      </c>
      <c r="AI95" s="407">
        <f t="shared" ref="AI95" si="164">AI94</f>
        <v>0</v>
      </c>
      <c r="AJ95" s="407">
        <f t="shared" ref="AJ95" si="165">AJ94</f>
        <v>0</v>
      </c>
      <c r="AK95" s="407">
        <f t="shared" ref="AK95" si="166">AK94</f>
        <v>0</v>
      </c>
      <c r="AL95" s="407">
        <f t="shared" ref="AL95" si="167">AL94</f>
        <v>0</v>
      </c>
      <c r="AM95" s="407">
        <f t="shared" ref="AM95" si="168">AM94</f>
        <v>0</v>
      </c>
      <c r="AN95" s="407">
        <f t="shared" ref="AN95" si="169">AN94</f>
        <v>0</v>
      </c>
      <c r="AO95" s="407">
        <f t="shared" ref="AO95" si="170">AO94</f>
        <v>0</v>
      </c>
      <c r="AP95" s="407">
        <f t="shared" ref="AP95" si="171">AP94</f>
        <v>0</v>
      </c>
      <c r="AQ95" s="407">
        <f t="shared" ref="AQ95" si="172">AQ94</f>
        <v>0</v>
      </c>
      <c r="AR95" s="407">
        <f t="shared" ref="AR95" si="173">AR94</f>
        <v>0</v>
      </c>
      <c r="AS95" s="303"/>
    </row>
    <row r="96" spans="1:46" hidden="1" outlineLevel="1">
      <c r="B96" s="319"/>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419"/>
      <c r="AF96" s="420"/>
      <c r="AG96" s="420"/>
      <c r="AH96" s="420"/>
      <c r="AI96" s="420"/>
      <c r="AJ96" s="420"/>
      <c r="AK96" s="420"/>
      <c r="AL96" s="420"/>
      <c r="AM96" s="420"/>
      <c r="AN96" s="420"/>
      <c r="AO96" s="420"/>
      <c r="AP96" s="420"/>
      <c r="AQ96" s="420"/>
      <c r="AR96" s="420"/>
      <c r="AS96" s="294"/>
    </row>
    <row r="97" spans="1:45" hidden="1" outlineLevel="1">
      <c r="A97" s="511">
        <v>19</v>
      </c>
      <c r="B97" s="509" t="s">
        <v>111</v>
      </c>
      <c r="C97" s="288" t="s">
        <v>25</v>
      </c>
      <c r="D97" s="292"/>
      <c r="E97" s="292"/>
      <c r="F97" s="292"/>
      <c r="G97" s="292"/>
      <c r="H97" s="292"/>
      <c r="I97" s="292"/>
      <c r="J97" s="292"/>
      <c r="K97" s="292"/>
      <c r="L97" s="292"/>
      <c r="M97" s="292"/>
      <c r="N97" s="292"/>
      <c r="O97" s="292"/>
      <c r="P97" s="292"/>
      <c r="Q97" s="292">
        <v>12</v>
      </c>
      <c r="R97" s="292"/>
      <c r="S97" s="292"/>
      <c r="T97" s="292"/>
      <c r="U97" s="292"/>
      <c r="V97" s="292"/>
      <c r="W97" s="292"/>
      <c r="X97" s="292"/>
      <c r="Y97" s="292"/>
      <c r="Z97" s="292"/>
      <c r="AA97" s="292"/>
      <c r="AB97" s="292"/>
      <c r="AC97" s="292"/>
      <c r="AD97" s="292"/>
      <c r="AE97" s="422"/>
      <c r="AF97" s="406"/>
      <c r="AG97" s="406"/>
      <c r="AH97" s="406"/>
      <c r="AI97" s="406"/>
      <c r="AJ97" s="406"/>
      <c r="AK97" s="406"/>
      <c r="AL97" s="411"/>
      <c r="AM97" s="411"/>
      <c r="AN97" s="411"/>
      <c r="AO97" s="411"/>
      <c r="AP97" s="411"/>
      <c r="AQ97" s="411"/>
      <c r="AR97" s="411"/>
      <c r="AS97" s="293">
        <f>SUM(AE97:AR97)</f>
        <v>0</v>
      </c>
    </row>
    <row r="98" spans="1:45" hidden="1" outlineLevel="1">
      <c r="B98" s="291" t="s">
        <v>266</v>
      </c>
      <c r="C98" s="288" t="s">
        <v>163</v>
      </c>
      <c r="D98" s="292"/>
      <c r="E98" s="292"/>
      <c r="F98" s="292"/>
      <c r="G98" s="292"/>
      <c r="H98" s="292"/>
      <c r="I98" s="292"/>
      <c r="J98" s="292"/>
      <c r="K98" s="292"/>
      <c r="L98" s="292"/>
      <c r="M98" s="292"/>
      <c r="N98" s="292"/>
      <c r="O98" s="292"/>
      <c r="P98" s="292"/>
      <c r="Q98" s="292">
        <f>Q97</f>
        <v>12</v>
      </c>
      <c r="R98" s="292"/>
      <c r="S98" s="292"/>
      <c r="T98" s="292"/>
      <c r="U98" s="292"/>
      <c r="V98" s="292"/>
      <c r="W98" s="292"/>
      <c r="X98" s="292"/>
      <c r="Y98" s="292"/>
      <c r="Z98" s="292"/>
      <c r="AA98" s="292"/>
      <c r="AB98" s="292"/>
      <c r="AC98" s="292"/>
      <c r="AD98" s="292"/>
      <c r="AE98" s="407">
        <f>AE97</f>
        <v>0</v>
      </c>
      <c r="AF98" s="407">
        <f t="shared" ref="AF98:AR98" si="174">AF97</f>
        <v>0</v>
      </c>
      <c r="AG98" s="407">
        <f t="shared" si="174"/>
        <v>0</v>
      </c>
      <c r="AH98" s="407">
        <f t="shared" si="174"/>
        <v>0</v>
      </c>
      <c r="AI98" s="407">
        <f t="shared" si="174"/>
        <v>0</v>
      </c>
      <c r="AJ98" s="407">
        <f t="shared" si="174"/>
        <v>0</v>
      </c>
      <c r="AK98" s="407">
        <f t="shared" si="174"/>
        <v>0</v>
      </c>
      <c r="AL98" s="407">
        <f t="shared" si="174"/>
        <v>0</v>
      </c>
      <c r="AM98" s="407">
        <f t="shared" si="174"/>
        <v>0</v>
      </c>
      <c r="AN98" s="407">
        <f t="shared" si="174"/>
        <v>0</v>
      </c>
      <c r="AO98" s="407">
        <f t="shared" si="174"/>
        <v>0</v>
      </c>
      <c r="AP98" s="407">
        <f t="shared" si="174"/>
        <v>0</v>
      </c>
      <c r="AQ98" s="407">
        <f t="shared" si="174"/>
        <v>0</v>
      </c>
      <c r="AR98" s="407">
        <f t="shared" si="174"/>
        <v>0</v>
      </c>
      <c r="AS98" s="294"/>
    </row>
    <row r="99" spans="1:45" hidden="1" outlineLevel="1">
      <c r="B99" s="319"/>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408"/>
      <c r="AF99" s="408"/>
      <c r="AG99" s="408"/>
      <c r="AH99" s="408"/>
      <c r="AI99" s="408"/>
      <c r="AJ99" s="408"/>
      <c r="AK99" s="408"/>
      <c r="AL99" s="408"/>
      <c r="AM99" s="408"/>
      <c r="AN99" s="408"/>
      <c r="AO99" s="408"/>
      <c r="AP99" s="408"/>
      <c r="AQ99" s="408"/>
      <c r="AR99" s="408"/>
      <c r="AS99" s="303"/>
    </row>
    <row r="100" spans="1:45" hidden="1" outlineLevel="1">
      <c r="A100" s="511">
        <v>20</v>
      </c>
      <c r="B100" s="509" t="s">
        <v>110</v>
      </c>
      <c r="C100" s="288" t="s">
        <v>25</v>
      </c>
      <c r="D100" s="292"/>
      <c r="E100" s="292"/>
      <c r="F100" s="292"/>
      <c r="G100" s="292"/>
      <c r="H100" s="292"/>
      <c r="I100" s="292"/>
      <c r="J100" s="292"/>
      <c r="K100" s="292"/>
      <c r="L100" s="292"/>
      <c r="M100" s="292"/>
      <c r="N100" s="292"/>
      <c r="O100" s="292"/>
      <c r="P100" s="292"/>
      <c r="Q100" s="292">
        <v>12</v>
      </c>
      <c r="R100" s="292"/>
      <c r="S100" s="292"/>
      <c r="T100" s="292"/>
      <c r="U100" s="292"/>
      <c r="V100" s="292"/>
      <c r="W100" s="292"/>
      <c r="X100" s="292"/>
      <c r="Y100" s="292"/>
      <c r="Z100" s="292"/>
      <c r="AA100" s="292"/>
      <c r="AB100" s="292"/>
      <c r="AC100" s="292"/>
      <c r="AD100" s="292"/>
      <c r="AE100" s="422"/>
      <c r="AF100" s="406"/>
      <c r="AG100" s="406"/>
      <c r="AH100" s="406"/>
      <c r="AI100" s="406"/>
      <c r="AJ100" s="406"/>
      <c r="AK100" s="406"/>
      <c r="AL100" s="411"/>
      <c r="AM100" s="411"/>
      <c r="AN100" s="411"/>
      <c r="AO100" s="411"/>
      <c r="AP100" s="411"/>
      <c r="AQ100" s="411"/>
      <c r="AR100" s="411"/>
      <c r="AS100" s="293">
        <f>SUM(AE100:AR100)</f>
        <v>0</v>
      </c>
    </row>
    <row r="101" spans="1:45" hidden="1" outlineLevel="1">
      <c r="B101" s="291" t="s">
        <v>266</v>
      </c>
      <c r="C101" s="288" t="s">
        <v>163</v>
      </c>
      <c r="D101" s="292"/>
      <c r="E101" s="292"/>
      <c r="F101" s="292"/>
      <c r="G101" s="292"/>
      <c r="H101" s="292"/>
      <c r="I101" s="292"/>
      <c r="J101" s="292"/>
      <c r="K101" s="292"/>
      <c r="L101" s="292"/>
      <c r="M101" s="292"/>
      <c r="N101" s="292"/>
      <c r="O101" s="292"/>
      <c r="P101" s="292"/>
      <c r="Q101" s="292">
        <f>Q100</f>
        <v>12</v>
      </c>
      <c r="R101" s="292"/>
      <c r="S101" s="292"/>
      <c r="T101" s="292"/>
      <c r="U101" s="292"/>
      <c r="V101" s="292"/>
      <c r="W101" s="292"/>
      <c r="X101" s="292"/>
      <c r="Y101" s="292"/>
      <c r="Z101" s="292"/>
      <c r="AA101" s="292"/>
      <c r="AB101" s="292"/>
      <c r="AC101" s="292"/>
      <c r="AD101" s="292"/>
      <c r="AE101" s="407">
        <f t="shared" ref="AE101:AR101" si="175">AE100</f>
        <v>0</v>
      </c>
      <c r="AF101" s="407">
        <f t="shared" si="175"/>
        <v>0</v>
      </c>
      <c r="AG101" s="407">
        <f t="shared" si="175"/>
        <v>0</v>
      </c>
      <c r="AH101" s="407">
        <f t="shared" si="175"/>
        <v>0</v>
      </c>
      <c r="AI101" s="407">
        <f t="shared" si="175"/>
        <v>0</v>
      </c>
      <c r="AJ101" s="407">
        <f t="shared" si="175"/>
        <v>0</v>
      </c>
      <c r="AK101" s="407">
        <f t="shared" si="175"/>
        <v>0</v>
      </c>
      <c r="AL101" s="407">
        <f t="shared" si="175"/>
        <v>0</v>
      </c>
      <c r="AM101" s="407">
        <f t="shared" si="175"/>
        <v>0</v>
      </c>
      <c r="AN101" s="407">
        <f t="shared" si="175"/>
        <v>0</v>
      </c>
      <c r="AO101" s="407">
        <f t="shared" si="175"/>
        <v>0</v>
      </c>
      <c r="AP101" s="407">
        <f t="shared" si="175"/>
        <v>0</v>
      </c>
      <c r="AQ101" s="407">
        <f t="shared" si="175"/>
        <v>0</v>
      </c>
      <c r="AR101" s="407">
        <f t="shared" si="175"/>
        <v>0</v>
      </c>
      <c r="AS101" s="303"/>
    </row>
    <row r="102" spans="1:45" ht="15.75" hidden="1" outlineLevel="1">
      <c r="B102" s="320"/>
      <c r="C102" s="297"/>
      <c r="D102" s="288"/>
      <c r="E102" s="288"/>
      <c r="F102" s="288"/>
      <c r="G102" s="288"/>
      <c r="H102" s="288"/>
      <c r="I102" s="288"/>
      <c r="J102" s="288"/>
      <c r="K102" s="288"/>
      <c r="L102" s="288"/>
      <c r="M102" s="288"/>
      <c r="N102" s="288"/>
      <c r="O102" s="288"/>
      <c r="P102" s="288"/>
      <c r="Q102" s="297"/>
      <c r="R102" s="288"/>
      <c r="S102" s="288"/>
      <c r="T102" s="288"/>
      <c r="U102" s="288"/>
      <c r="V102" s="288"/>
      <c r="W102" s="288"/>
      <c r="X102" s="288"/>
      <c r="Y102" s="288"/>
      <c r="Z102" s="288"/>
      <c r="AA102" s="288"/>
      <c r="AB102" s="288"/>
      <c r="AC102" s="288"/>
      <c r="AD102" s="288"/>
      <c r="AE102" s="408"/>
      <c r="AF102" s="408"/>
      <c r="AG102" s="408"/>
      <c r="AH102" s="408"/>
      <c r="AI102" s="408"/>
      <c r="AJ102" s="408"/>
      <c r="AK102" s="408"/>
      <c r="AL102" s="408"/>
      <c r="AM102" s="408"/>
      <c r="AN102" s="408"/>
      <c r="AO102" s="408"/>
      <c r="AP102" s="408"/>
      <c r="AQ102" s="408"/>
      <c r="AR102" s="408"/>
      <c r="AS102" s="303"/>
    </row>
    <row r="103" spans="1:45" ht="15.75" hidden="1" outlineLevel="1">
      <c r="B103" s="507" t="s">
        <v>499</v>
      </c>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418"/>
      <c r="AF103" s="421"/>
      <c r="AG103" s="421"/>
      <c r="AH103" s="421"/>
      <c r="AI103" s="421"/>
      <c r="AJ103" s="421"/>
      <c r="AK103" s="421"/>
      <c r="AL103" s="421"/>
      <c r="AM103" s="421"/>
      <c r="AN103" s="421"/>
      <c r="AO103" s="421"/>
      <c r="AP103" s="421"/>
      <c r="AQ103" s="421"/>
      <c r="AR103" s="421"/>
      <c r="AS103" s="303"/>
    </row>
    <row r="104" spans="1:45" ht="15.75" hidden="1" outlineLevel="1">
      <c r="B104" s="285" t="s">
        <v>495</v>
      </c>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418"/>
      <c r="AF104" s="421"/>
      <c r="AG104" s="421"/>
      <c r="AH104" s="421"/>
      <c r="AI104" s="421"/>
      <c r="AJ104" s="421"/>
      <c r="AK104" s="421"/>
      <c r="AL104" s="421"/>
      <c r="AM104" s="421"/>
      <c r="AN104" s="421"/>
      <c r="AO104" s="421"/>
      <c r="AP104" s="421"/>
      <c r="AQ104" s="421"/>
      <c r="AR104" s="421"/>
      <c r="AS104" s="303"/>
    </row>
    <row r="105" spans="1:45" hidden="1" outlineLevel="1">
      <c r="A105" s="511">
        <v>21</v>
      </c>
      <c r="B105" s="509" t="s">
        <v>113</v>
      </c>
      <c r="C105" s="288" t="s">
        <v>25</v>
      </c>
      <c r="D105" s="292"/>
      <c r="E105" s="292"/>
      <c r="F105" s="292"/>
      <c r="G105" s="292"/>
      <c r="H105" s="292"/>
      <c r="I105" s="292"/>
      <c r="J105" s="292"/>
      <c r="K105" s="292"/>
      <c r="L105" s="292"/>
      <c r="M105" s="292"/>
      <c r="N105" s="292"/>
      <c r="O105" s="292"/>
      <c r="P105" s="292"/>
      <c r="Q105" s="288"/>
      <c r="R105" s="292"/>
      <c r="S105" s="292"/>
      <c r="T105" s="292"/>
      <c r="U105" s="292"/>
      <c r="V105" s="292"/>
      <c r="W105" s="292"/>
      <c r="X105" s="292"/>
      <c r="Y105" s="292"/>
      <c r="Z105" s="292"/>
      <c r="AA105" s="292"/>
      <c r="AB105" s="292"/>
      <c r="AC105" s="292"/>
      <c r="AD105" s="292"/>
      <c r="AE105" s="522"/>
      <c r="AF105" s="406"/>
      <c r="AG105" s="406"/>
      <c r="AH105" s="406"/>
      <c r="AI105" s="406"/>
      <c r="AJ105" s="406"/>
      <c r="AK105" s="406"/>
      <c r="AL105" s="406"/>
      <c r="AM105" s="406"/>
      <c r="AN105" s="406"/>
      <c r="AO105" s="406"/>
      <c r="AP105" s="406"/>
      <c r="AQ105" s="406"/>
      <c r="AR105" s="406"/>
      <c r="AS105" s="293">
        <f>SUM(AE105:AR105)</f>
        <v>0</v>
      </c>
    </row>
    <row r="106" spans="1:45" hidden="1" outlineLevel="1">
      <c r="B106" s="291" t="s">
        <v>266</v>
      </c>
      <c r="C106" s="288" t="s">
        <v>163</v>
      </c>
      <c r="D106" s="292"/>
      <c r="E106" s="292"/>
      <c r="F106" s="292"/>
      <c r="G106" s="292"/>
      <c r="H106" s="292"/>
      <c r="I106" s="292"/>
      <c r="J106" s="292"/>
      <c r="K106" s="292"/>
      <c r="L106" s="292"/>
      <c r="M106" s="292"/>
      <c r="N106" s="292"/>
      <c r="O106" s="292"/>
      <c r="P106" s="292"/>
      <c r="Q106" s="288"/>
      <c r="R106" s="292"/>
      <c r="S106" s="292"/>
      <c r="T106" s="292"/>
      <c r="U106" s="292"/>
      <c r="V106" s="292"/>
      <c r="W106" s="292"/>
      <c r="X106" s="292"/>
      <c r="Y106" s="292"/>
      <c r="Z106" s="292"/>
      <c r="AA106" s="292"/>
      <c r="AB106" s="292"/>
      <c r="AC106" s="292"/>
      <c r="AD106" s="292"/>
      <c r="AE106" s="407">
        <f>AE105</f>
        <v>0</v>
      </c>
      <c r="AF106" s="407">
        <f t="shared" ref="AF106" si="176">AF105</f>
        <v>0</v>
      </c>
      <c r="AG106" s="407">
        <f t="shared" ref="AG106" si="177">AG105</f>
        <v>0</v>
      </c>
      <c r="AH106" s="407">
        <f t="shared" ref="AH106" si="178">AH105</f>
        <v>0</v>
      </c>
      <c r="AI106" s="407">
        <f t="shared" ref="AI106" si="179">AI105</f>
        <v>0</v>
      </c>
      <c r="AJ106" s="407">
        <f t="shared" ref="AJ106" si="180">AJ105</f>
        <v>0</v>
      </c>
      <c r="AK106" s="407">
        <f t="shared" ref="AK106" si="181">AK105</f>
        <v>0</v>
      </c>
      <c r="AL106" s="407">
        <f t="shared" ref="AL106" si="182">AL105</f>
        <v>0</v>
      </c>
      <c r="AM106" s="407">
        <f t="shared" ref="AM106" si="183">AM105</f>
        <v>0</v>
      </c>
      <c r="AN106" s="407">
        <f t="shared" ref="AN106" si="184">AN105</f>
        <v>0</v>
      </c>
      <c r="AO106" s="407">
        <f t="shared" ref="AO106" si="185">AO105</f>
        <v>0</v>
      </c>
      <c r="AP106" s="407">
        <f t="shared" ref="AP106" si="186">AP105</f>
        <v>0</v>
      </c>
      <c r="AQ106" s="407">
        <f t="shared" ref="AQ106" si="187">AQ105</f>
        <v>0</v>
      </c>
      <c r="AR106" s="407">
        <f t="shared" ref="AR106" si="188">AR105</f>
        <v>0</v>
      </c>
      <c r="AS106" s="303"/>
    </row>
    <row r="107" spans="1:45" hidden="1" outlineLevel="1">
      <c r="B107" s="291"/>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418"/>
      <c r="AF107" s="421"/>
      <c r="AG107" s="421"/>
      <c r="AH107" s="421"/>
      <c r="AI107" s="421"/>
      <c r="AJ107" s="421"/>
      <c r="AK107" s="421"/>
      <c r="AL107" s="421"/>
      <c r="AM107" s="421"/>
      <c r="AN107" s="421"/>
      <c r="AO107" s="421"/>
      <c r="AP107" s="421"/>
      <c r="AQ107" s="421"/>
      <c r="AR107" s="421"/>
      <c r="AS107" s="303"/>
    </row>
    <row r="108" spans="1:45" hidden="1" outlineLevel="1">
      <c r="A108" s="511">
        <v>22</v>
      </c>
      <c r="B108" s="509" t="s">
        <v>114</v>
      </c>
      <c r="C108" s="288" t="s">
        <v>25</v>
      </c>
      <c r="D108" s="292"/>
      <c r="E108" s="292"/>
      <c r="F108" s="292"/>
      <c r="G108" s="292"/>
      <c r="H108" s="292"/>
      <c r="I108" s="292"/>
      <c r="J108" s="292"/>
      <c r="K108" s="292"/>
      <c r="L108" s="292"/>
      <c r="M108" s="292"/>
      <c r="N108" s="292"/>
      <c r="O108" s="292"/>
      <c r="P108" s="292"/>
      <c r="Q108" s="288"/>
      <c r="R108" s="292"/>
      <c r="S108" s="292"/>
      <c r="T108" s="292"/>
      <c r="U108" s="292"/>
      <c r="V108" s="292"/>
      <c r="W108" s="292"/>
      <c r="X108" s="292"/>
      <c r="Y108" s="292"/>
      <c r="Z108" s="292"/>
      <c r="AA108" s="292"/>
      <c r="AB108" s="292"/>
      <c r="AC108" s="292"/>
      <c r="AD108" s="292"/>
      <c r="AE108" s="522"/>
      <c r="AF108" s="406"/>
      <c r="AG108" s="406"/>
      <c r="AH108" s="406"/>
      <c r="AI108" s="406"/>
      <c r="AJ108" s="406"/>
      <c r="AK108" s="406"/>
      <c r="AL108" s="406"/>
      <c r="AM108" s="406"/>
      <c r="AN108" s="406"/>
      <c r="AO108" s="406"/>
      <c r="AP108" s="406"/>
      <c r="AQ108" s="406"/>
      <c r="AR108" s="406"/>
      <c r="AS108" s="293">
        <f>SUM(AE108:AR108)</f>
        <v>0</v>
      </c>
    </row>
    <row r="109" spans="1:45" hidden="1" outlineLevel="1">
      <c r="B109" s="291" t="s">
        <v>266</v>
      </c>
      <c r="C109" s="288" t="s">
        <v>163</v>
      </c>
      <c r="D109" s="292"/>
      <c r="E109" s="292"/>
      <c r="F109" s="292"/>
      <c r="G109" s="292"/>
      <c r="H109" s="292"/>
      <c r="I109" s="292"/>
      <c r="J109" s="292"/>
      <c r="K109" s="292"/>
      <c r="L109" s="292"/>
      <c r="M109" s="292"/>
      <c r="N109" s="292"/>
      <c r="O109" s="292"/>
      <c r="P109" s="292"/>
      <c r="Q109" s="288"/>
      <c r="R109" s="292"/>
      <c r="S109" s="292"/>
      <c r="T109" s="292"/>
      <c r="U109" s="292"/>
      <c r="V109" s="292"/>
      <c r="W109" s="292"/>
      <c r="X109" s="292"/>
      <c r="Y109" s="292"/>
      <c r="Z109" s="292"/>
      <c r="AA109" s="292"/>
      <c r="AB109" s="292"/>
      <c r="AC109" s="292"/>
      <c r="AD109" s="292"/>
      <c r="AE109" s="407">
        <f>AE108</f>
        <v>0</v>
      </c>
      <c r="AF109" s="407">
        <f t="shared" ref="AF109" si="189">AF108</f>
        <v>0</v>
      </c>
      <c r="AG109" s="407">
        <f t="shared" ref="AG109" si="190">AG108</f>
        <v>0</v>
      </c>
      <c r="AH109" s="407">
        <f t="shared" ref="AH109" si="191">AH108</f>
        <v>0</v>
      </c>
      <c r="AI109" s="407">
        <f t="shared" ref="AI109" si="192">AI108</f>
        <v>0</v>
      </c>
      <c r="AJ109" s="407">
        <f t="shared" ref="AJ109" si="193">AJ108</f>
        <v>0</v>
      </c>
      <c r="AK109" s="407">
        <f t="shared" ref="AK109" si="194">AK108</f>
        <v>0</v>
      </c>
      <c r="AL109" s="407">
        <f t="shared" ref="AL109" si="195">AL108</f>
        <v>0</v>
      </c>
      <c r="AM109" s="407">
        <f t="shared" ref="AM109" si="196">AM108</f>
        <v>0</v>
      </c>
      <c r="AN109" s="407">
        <f t="shared" ref="AN109" si="197">AN108</f>
        <v>0</v>
      </c>
      <c r="AO109" s="407">
        <f t="shared" ref="AO109" si="198">AO108</f>
        <v>0</v>
      </c>
      <c r="AP109" s="407">
        <f t="shared" ref="AP109" si="199">AP108</f>
        <v>0</v>
      </c>
      <c r="AQ109" s="407">
        <f t="shared" ref="AQ109" si="200">AQ108</f>
        <v>0</v>
      </c>
      <c r="AR109" s="407">
        <f t="shared" ref="AR109" si="201">AR108</f>
        <v>0</v>
      </c>
      <c r="AS109" s="303"/>
    </row>
    <row r="110" spans="1:45" hidden="1" outlineLevel="1">
      <c r="B110" s="291"/>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418"/>
      <c r="AF110" s="421"/>
      <c r="AG110" s="421"/>
      <c r="AH110" s="421"/>
      <c r="AI110" s="421"/>
      <c r="AJ110" s="421"/>
      <c r="AK110" s="421"/>
      <c r="AL110" s="421"/>
      <c r="AM110" s="421"/>
      <c r="AN110" s="421"/>
      <c r="AO110" s="421"/>
      <c r="AP110" s="421"/>
      <c r="AQ110" s="421"/>
      <c r="AR110" s="421"/>
      <c r="AS110" s="303"/>
    </row>
    <row r="111" spans="1:45" hidden="1" outlineLevel="1">
      <c r="A111" s="511">
        <v>23</v>
      </c>
      <c r="B111" s="509" t="s">
        <v>115</v>
      </c>
      <c r="C111" s="288" t="s">
        <v>25</v>
      </c>
      <c r="D111" s="292"/>
      <c r="E111" s="292"/>
      <c r="F111" s="292"/>
      <c r="G111" s="292"/>
      <c r="H111" s="292"/>
      <c r="I111" s="292"/>
      <c r="J111" s="292"/>
      <c r="K111" s="292"/>
      <c r="L111" s="292"/>
      <c r="M111" s="292"/>
      <c r="N111" s="292"/>
      <c r="O111" s="292"/>
      <c r="P111" s="292"/>
      <c r="Q111" s="288"/>
      <c r="R111" s="292"/>
      <c r="S111" s="292"/>
      <c r="T111" s="292"/>
      <c r="U111" s="292"/>
      <c r="V111" s="292"/>
      <c r="W111" s="292"/>
      <c r="X111" s="292"/>
      <c r="Y111" s="292"/>
      <c r="Z111" s="292"/>
      <c r="AA111" s="292"/>
      <c r="AB111" s="292"/>
      <c r="AC111" s="292"/>
      <c r="AD111" s="292"/>
      <c r="AE111" s="406"/>
      <c r="AF111" s="406"/>
      <c r="AG111" s="406"/>
      <c r="AH111" s="406"/>
      <c r="AI111" s="406"/>
      <c r="AJ111" s="406"/>
      <c r="AK111" s="406"/>
      <c r="AL111" s="406"/>
      <c r="AM111" s="406"/>
      <c r="AN111" s="406"/>
      <c r="AO111" s="406"/>
      <c r="AP111" s="406"/>
      <c r="AQ111" s="406"/>
      <c r="AR111" s="406"/>
      <c r="AS111" s="293">
        <f>SUM(AE111:AR111)</f>
        <v>0</v>
      </c>
    </row>
    <row r="112" spans="1:45" hidden="1" outlineLevel="1">
      <c r="B112" s="291" t="s">
        <v>266</v>
      </c>
      <c r="C112" s="288" t="s">
        <v>163</v>
      </c>
      <c r="D112" s="292"/>
      <c r="E112" s="292"/>
      <c r="F112" s="292"/>
      <c r="G112" s="292"/>
      <c r="H112" s="292"/>
      <c r="I112" s="292"/>
      <c r="J112" s="292"/>
      <c r="K112" s="292"/>
      <c r="L112" s="292"/>
      <c r="M112" s="292"/>
      <c r="N112" s="292"/>
      <c r="O112" s="292"/>
      <c r="P112" s="292"/>
      <c r="Q112" s="288"/>
      <c r="R112" s="292"/>
      <c r="S112" s="292"/>
      <c r="T112" s="292"/>
      <c r="U112" s="292"/>
      <c r="V112" s="292"/>
      <c r="W112" s="292"/>
      <c r="X112" s="292"/>
      <c r="Y112" s="292"/>
      <c r="Z112" s="292"/>
      <c r="AA112" s="292"/>
      <c r="AB112" s="292"/>
      <c r="AC112" s="292"/>
      <c r="AD112" s="292"/>
      <c r="AE112" s="407">
        <f>AE111</f>
        <v>0</v>
      </c>
      <c r="AF112" s="407">
        <f t="shared" ref="AF112" si="202">AF111</f>
        <v>0</v>
      </c>
      <c r="AG112" s="407">
        <f t="shared" ref="AG112" si="203">AG111</f>
        <v>0</v>
      </c>
      <c r="AH112" s="407">
        <f t="shared" ref="AH112" si="204">AH111</f>
        <v>0</v>
      </c>
      <c r="AI112" s="407">
        <f t="shared" ref="AI112" si="205">AI111</f>
        <v>0</v>
      </c>
      <c r="AJ112" s="407">
        <f t="shared" ref="AJ112" si="206">AJ111</f>
        <v>0</v>
      </c>
      <c r="AK112" s="407">
        <f t="shared" ref="AK112" si="207">AK111</f>
        <v>0</v>
      </c>
      <c r="AL112" s="407">
        <f t="shared" ref="AL112" si="208">AL111</f>
        <v>0</v>
      </c>
      <c r="AM112" s="407">
        <f t="shared" ref="AM112" si="209">AM111</f>
        <v>0</v>
      </c>
      <c r="AN112" s="407">
        <f t="shared" ref="AN112" si="210">AN111</f>
        <v>0</v>
      </c>
      <c r="AO112" s="407">
        <f t="shared" ref="AO112" si="211">AO111</f>
        <v>0</v>
      </c>
      <c r="AP112" s="407">
        <f t="shared" ref="AP112" si="212">AP111</f>
        <v>0</v>
      </c>
      <c r="AQ112" s="407">
        <f t="shared" ref="AQ112" si="213">AQ111</f>
        <v>0</v>
      </c>
      <c r="AR112" s="407">
        <f t="shared" ref="AR112" si="214">AR111</f>
        <v>0</v>
      </c>
      <c r="AS112" s="303"/>
    </row>
    <row r="113" spans="1:45" hidden="1" outlineLevel="1">
      <c r="B113" s="319"/>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418"/>
      <c r="AF113" s="421"/>
      <c r="AG113" s="421"/>
      <c r="AH113" s="421"/>
      <c r="AI113" s="421"/>
      <c r="AJ113" s="421"/>
      <c r="AK113" s="421"/>
      <c r="AL113" s="421"/>
      <c r="AM113" s="421"/>
      <c r="AN113" s="421"/>
      <c r="AO113" s="421"/>
      <c r="AP113" s="421"/>
      <c r="AQ113" s="421"/>
      <c r="AR113" s="421"/>
      <c r="AS113" s="303"/>
    </row>
    <row r="114" spans="1:45" hidden="1" outlineLevel="1">
      <c r="A114" s="511">
        <v>24</v>
      </c>
      <c r="B114" s="509" t="s">
        <v>116</v>
      </c>
      <c r="C114" s="288" t="s">
        <v>25</v>
      </c>
      <c r="D114" s="292"/>
      <c r="E114" s="292"/>
      <c r="F114" s="292"/>
      <c r="G114" s="292"/>
      <c r="H114" s="292"/>
      <c r="I114" s="292"/>
      <c r="J114" s="292"/>
      <c r="K114" s="292"/>
      <c r="L114" s="292"/>
      <c r="M114" s="292"/>
      <c r="N114" s="292"/>
      <c r="O114" s="292"/>
      <c r="P114" s="292"/>
      <c r="Q114" s="288"/>
      <c r="R114" s="292"/>
      <c r="S114" s="292"/>
      <c r="T114" s="292"/>
      <c r="U114" s="292"/>
      <c r="V114" s="292"/>
      <c r="W114" s="292"/>
      <c r="X114" s="292"/>
      <c r="Y114" s="292"/>
      <c r="Z114" s="292"/>
      <c r="AA114" s="292"/>
      <c r="AB114" s="292"/>
      <c r="AC114" s="292"/>
      <c r="AD114" s="292"/>
      <c r="AE114" s="406"/>
      <c r="AF114" s="406"/>
      <c r="AG114" s="406"/>
      <c r="AH114" s="406"/>
      <c r="AI114" s="406"/>
      <c r="AJ114" s="406"/>
      <c r="AK114" s="406"/>
      <c r="AL114" s="406"/>
      <c r="AM114" s="406"/>
      <c r="AN114" s="406"/>
      <c r="AO114" s="406"/>
      <c r="AP114" s="406"/>
      <c r="AQ114" s="406"/>
      <c r="AR114" s="406"/>
      <c r="AS114" s="293">
        <f>SUM(AE114:AR114)</f>
        <v>0</v>
      </c>
    </row>
    <row r="115" spans="1:45" hidden="1" outlineLevel="1">
      <c r="B115" s="291" t="s">
        <v>266</v>
      </c>
      <c r="C115" s="288" t="s">
        <v>163</v>
      </c>
      <c r="D115" s="292"/>
      <c r="E115" s="292"/>
      <c r="F115" s="292"/>
      <c r="G115" s="292"/>
      <c r="H115" s="292"/>
      <c r="I115" s="292"/>
      <c r="J115" s="292"/>
      <c r="K115" s="292"/>
      <c r="L115" s="292"/>
      <c r="M115" s="292"/>
      <c r="N115" s="292"/>
      <c r="O115" s="292"/>
      <c r="P115" s="292"/>
      <c r="Q115" s="288"/>
      <c r="R115" s="292"/>
      <c r="S115" s="292"/>
      <c r="T115" s="292"/>
      <c r="U115" s="292"/>
      <c r="V115" s="292"/>
      <c r="W115" s="292"/>
      <c r="X115" s="292"/>
      <c r="Y115" s="292"/>
      <c r="Z115" s="292"/>
      <c r="AA115" s="292"/>
      <c r="AB115" s="292"/>
      <c r="AC115" s="292"/>
      <c r="AD115" s="292"/>
      <c r="AE115" s="407">
        <f>AE114</f>
        <v>0</v>
      </c>
      <c r="AF115" s="407">
        <f t="shared" ref="AF115" si="215">AF114</f>
        <v>0</v>
      </c>
      <c r="AG115" s="407">
        <f t="shared" ref="AG115" si="216">AG114</f>
        <v>0</v>
      </c>
      <c r="AH115" s="407">
        <f t="shared" ref="AH115" si="217">AH114</f>
        <v>0</v>
      </c>
      <c r="AI115" s="407">
        <f t="shared" ref="AI115" si="218">AI114</f>
        <v>0</v>
      </c>
      <c r="AJ115" s="407">
        <f t="shared" ref="AJ115" si="219">AJ114</f>
        <v>0</v>
      </c>
      <c r="AK115" s="407">
        <f t="shared" ref="AK115" si="220">AK114</f>
        <v>0</v>
      </c>
      <c r="AL115" s="407">
        <f t="shared" ref="AL115" si="221">AL114</f>
        <v>0</v>
      </c>
      <c r="AM115" s="407">
        <f t="shared" ref="AM115" si="222">AM114</f>
        <v>0</v>
      </c>
      <c r="AN115" s="407">
        <f t="shared" ref="AN115" si="223">AN114</f>
        <v>0</v>
      </c>
      <c r="AO115" s="407">
        <f t="shared" ref="AO115" si="224">AO114</f>
        <v>0</v>
      </c>
      <c r="AP115" s="407">
        <f t="shared" ref="AP115" si="225">AP114</f>
        <v>0</v>
      </c>
      <c r="AQ115" s="407">
        <f t="shared" ref="AQ115" si="226">AQ114</f>
        <v>0</v>
      </c>
      <c r="AR115" s="407">
        <f t="shared" ref="AR115" si="227">AR114</f>
        <v>0</v>
      </c>
      <c r="AS115" s="303"/>
    </row>
    <row r="116" spans="1:45" hidden="1" outlineLevel="1">
      <c r="B116" s="291"/>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408"/>
      <c r="AF116" s="421"/>
      <c r="AG116" s="421"/>
      <c r="AH116" s="421"/>
      <c r="AI116" s="421"/>
      <c r="AJ116" s="421"/>
      <c r="AK116" s="421"/>
      <c r="AL116" s="421"/>
      <c r="AM116" s="421"/>
      <c r="AN116" s="421"/>
      <c r="AO116" s="421"/>
      <c r="AP116" s="421"/>
      <c r="AQ116" s="421"/>
      <c r="AR116" s="421"/>
      <c r="AS116" s="303"/>
    </row>
    <row r="117" spans="1:45" ht="15.75" hidden="1" outlineLevel="1">
      <c r="B117" s="285" t="s">
        <v>496</v>
      </c>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408"/>
      <c r="AF117" s="421"/>
      <c r="AG117" s="421"/>
      <c r="AH117" s="421"/>
      <c r="AI117" s="421"/>
      <c r="AJ117" s="421"/>
      <c r="AK117" s="421"/>
      <c r="AL117" s="421"/>
      <c r="AM117" s="421"/>
      <c r="AN117" s="421"/>
      <c r="AO117" s="421"/>
      <c r="AP117" s="421"/>
      <c r="AQ117" s="421"/>
      <c r="AR117" s="421"/>
      <c r="AS117" s="303"/>
    </row>
    <row r="118" spans="1:45" hidden="1" outlineLevel="1">
      <c r="A118" s="511">
        <v>25</v>
      </c>
      <c r="B118" s="509" t="s">
        <v>117</v>
      </c>
      <c r="C118" s="288" t="s">
        <v>25</v>
      </c>
      <c r="D118" s="292"/>
      <c r="E118" s="292"/>
      <c r="F118" s="292"/>
      <c r="G118" s="292"/>
      <c r="H118" s="292"/>
      <c r="I118" s="292"/>
      <c r="J118" s="292"/>
      <c r="K118" s="292"/>
      <c r="L118" s="292"/>
      <c r="M118" s="292"/>
      <c r="N118" s="292"/>
      <c r="O118" s="292"/>
      <c r="P118" s="292"/>
      <c r="Q118" s="292">
        <v>12</v>
      </c>
      <c r="R118" s="292"/>
      <c r="S118" s="292"/>
      <c r="T118" s="292"/>
      <c r="U118" s="292"/>
      <c r="V118" s="292"/>
      <c r="W118" s="292"/>
      <c r="X118" s="292"/>
      <c r="Y118" s="292"/>
      <c r="Z118" s="292"/>
      <c r="AA118" s="292"/>
      <c r="AB118" s="292"/>
      <c r="AC118" s="292"/>
      <c r="AD118" s="292"/>
      <c r="AE118" s="422"/>
      <c r="AF118" s="406"/>
      <c r="AG118" s="406"/>
      <c r="AH118" s="406"/>
      <c r="AI118" s="406"/>
      <c r="AJ118" s="406"/>
      <c r="AK118" s="406"/>
      <c r="AL118" s="411"/>
      <c r="AM118" s="411"/>
      <c r="AN118" s="411"/>
      <c r="AO118" s="411"/>
      <c r="AP118" s="411"/>
      <c r="AQ118" s="411"/>
      <c r="AR118" s="411"/>
      <c r="AS118" s="293">
        <f>SUM(AE118:AR118)</f>
        <v>0</v>
      </c>
    </row>
    <row r="119" spans="1:45" hidden="1" outlineLevel="1">
      <c r="B119" s="291" t="s">
        <v>266</v>
      </c>
      <c r="C119" s="288" t="s">
        <v>163</v>
      </c>
      <c r="D119" s="292"/>
      <c r="E119" s="292"/>
      <c r="F119" s="292"/>
      <c r="G119" s="292"/>
      <c r="H119" s="292"/>
      <c r="I119" s="292"/>
      <c r="J119" s="292"/>
      <c r="K119" s="292"/>
      <c r="L119" s="292"/>
      <c r="M119" s="292"/>
      <c r="N119" s="292"/>
      <c r="O119" s="292"/>
      <c r="P119" s="292"/>
      <c r="Q119" s="292">
        <f>Q118</f>
        <v>12</v>
      </c>
      <c r="R119" s="292"/>
      <c r="S119" s="292"/>
      <c r="T119" s="292"/>
      <c r="U119" s="292"/>
      <c r="V119" s="292"/>
      <c r="W119" s="292"/>
      <c r="X119" s="292"/>
      <c r="Y119" s="292"/>
      <c r="Z119" s="292"/>
      <c r="AA119" s="292"/>
      <c r="AB119" s="292"/>
      <c r="AC119" s="292"/>
      <c r="AD119" s="292"/>
      <c r="AE119" s="407">
        <f>AE118</f>
        <v>0</v>
      </c>
      <c r="AF119" s="407">
        <f t="shared" ref="AF119" si="228">AF118</f>
        <v>0</v>
      </c>
      <c r="AG119" s="407">
        <f t="shared" ref="AG119" si="229">AG118</f>
        <v>0</v>
      </c>
      <c r="AH119" s="407">
        <f t="shared" ref="AH119" si="230">AH118</f>
        <v>0</v>
      </c>
      <c r="AI119" s="407">
        <f t="shared" ref="AI119" si="231">AI118</f>
        <v>0</v>
      </c>
      <c r="AJ119" s="407">
        <f t="shared" ref="AJ119" si="232">AJ118</f>
        <v>0</v>
      </c>
      <c r="AK119" s="407">
        <f t="shared" ref="AK119" si="233">AK118</f>
        <v>0</v>
      </c>
      <c r="AL119" s="407">
        <f t="shared" ref="AL119" si="234">AL118</f>
        <v>0</v>
      </c>
      <c r="AM119" s="407">
        <f t="shared" ref="AM119" si="235">AM118</f>
        <v>0</v>
      </c>
      <c r="AN119" s="407">
        <f t="shared" ref="AN119" si="236">AN118</f>
        <v>0</v>
      </c>
      <c r="AO119" s="407">
        <f t="shared" ref="AO119" si="237">AO118</f>
        <v>0</v>
      </c>
      <c r="AP119" s="407">
        <f t="shared" ref="AP119" si="238">AP118</f>
        <v>0</v>
      </c>
      <c r="AQ119" s="407">
        <f t="shared" ref="AQ119" si="239">AQ118</f>
        <v>0</v>
      </c>
      <c r="AR119" s="407">
        <f t="shared" ref="AR119" si="240">AR118</f>
        <v>0</v>
      </c>
      <c r="AS119" s="303"/>
    </row>
    <row r="120" spans="1:45" hidden="1" outlineLevel="1">
      <c r="B120" s="291"/>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408"/>
      <c r="AF120" s="421"/>
      <c r="AG120" s="421"/>
      <c r="AH120" s="421"/>
      <c r="AI120" s="421"/>
      <c r="AJ120" s="421"/>
      <c r="AK120" s="421"/>
      <c r="AL120" s="421"/>
      <c r="AM120" s="421"/>
      <c r="AN120" s="421"/>
      <c r="AO120" s="421"/>
      <c r="AP120" s="421"/>
      <c r="AQ120" s="421"/>
      <c r="AR120" s="421"/>
      <c r="AS120" s="303"/>
    </row>
    <row r="121" spans="1:45" hidden="1" outlineLevel="1">
      <c r="A121" s="511">
        <v>26</v>
      </c>
      <c r="B121" s="509" t="s">
        <v>118</v>
      </c>
      <c r="C121" s="288" t="s">
        <v>25</v>
      </c>
      <c r="D121" s="292"/>
      <c r="E121" s="292"/>
      <c r="F121" s="292"/>
      <c r="G121" s="292"/>
      <c r="H121" s="292"/>
      <c r="I121" s="292"/>
      <c r="J121" s="292"/>
      <c r="K121" s="292"/>
      <c r="L121" s="292"/>
      <c r="M121" s="292"/>
      <c r="N121" s="292"/>
      <c r="O121" s="292"/>
      <c r="P121" s="292"/>
      <c r="Q121" s="292">
        <v>12</v>
      </c>
      <c r="R121" s="292"/>
      <c r="S121" s="292"/>
      <c r="T121" s="292"/>
      <c r="U121" s="292"/>
      <c r="V121" s="292"/>
      <c r="W121" s="292"/>
      <c r="X121" s="292"/>
      <c r="Y121" s="292"/>
      <c r="Z121" s="292"/>
      <c r="AA121" s="292"/>
      <c r="AB121" s="292"/>
      <c r="AC121" s="292"/>
      <c r="AD121" s="292"/>
      <c r="AE121" s="522"/>
      <c r="AF121" s="879">
        <v>0.19416094187034899</v>
      </c>
      <c r="AG121" s="879">
        <v>0.50701086246314298</v>
      </c>
      <c r="AH121" s="406"/>
      <c r="AI121" s="522"/>
      <c r="AJ121" s="406">
        <f>100%-AF121-AG121</f>
        <v>0.29882819566650809</v>
      </c>
      <c r="AK121" s="406"/>
      <c r="AL121" s="411"/>
      <c r="AM121" s="411"/>
      <c r="AN121" s="411"/>
      <c r="AO121" s="411"/>
      <c r="AP121" s="411"/>
      <c r="AQ121" s="411"/>
      <c r="AR121" s="411"/>
      <c r="AS121" s="293">
        <f>SUM(AE121:AR121)</f>
        <v>1</v>
      </c>
    </row>
    <row r="122" spans="1:45" hidden="1" outlineLevel="1">
      <c r="B122" s="291" t="s">
        <v>266</v>
      </c>
      <c r="C122" s="288" t="s">
        <v>163</v>
      </c>
      <c r="D122" s="878">
        <v>17921</v>
      </c>
      <c r="E122" s="878">
        <v>17921</v>
      </c>
      <c r="F122" s="878">
        <v>17921</v>
      </c>
      <c r="G122" s="878">
        <v>17921</v>
      </c>
      <c r="H122" s="878">
        <v>17921</v>
      </c>
      <c r="I122" s="878">
        <v>17921</v>
      </c>
      <c r="J122" s="878">
        <v>17921</v>
      </c>
      <c r="K122" s="878">
        <v>17921</v>
      </c>
      <c r="L122" s="878">
        <v>17921</v>
      </c>
      <c r="M122" s="878">
        <v>17921</v>
      </c>
      <c r="N122" s="292"/>
      <c r="O122" s="292"/>
      <c r="P122" s="292"/>
      <c r="Q122" s="292">
        <f>Q121</f>
        <v>12</v>
      </c>
      <c r="R122" s="292">
        <v>5</v>
      </c>
      <c r="S122" s="292">
        <v>5</v>
      </c>
      <c r="T122" s="292">
        <v>5</v>
      </c>
      <c r="U122" s="292">
        <v>5</v>
      </c>
      <c r="V122" s="292">
        <v>5</v>
      </c>
      <c r="W122" s="292">
        <v>5</v>
      </c>
      <c r="X122" s="292">
        <v>5</v>
      </c>
      <c r="Y122" s="292">
        <v>5</v>
      </c>
      <c r="Z122" s="292">
        <v>5</v>
      </c>
      <c r="AA122" s="292">
        <v>5</v>
      </c>
      <c r="AB122" s="292"/>
      <c r="AC122" s="292"/>
      <c r="AD122" s="292"/>
      <c r="AE122" s="407">
        <f>AE121</f>
        <v>0</v>
      </c>
      <c r="AF122" s="407">
        <f t="shared" ref="AF122" si="241">AF121</f>
        <v>0.19416094187034899</v>
      </c>
      <c r="AG122" s="407">
        <f t="shared" ref="AG122" si="242">AG121</f>
        <v>0.50701086246314298</v>
      </c>
      <c r="AH122" s="407">
        <f t="shared" ref="AH122" si="243">AH121</f>
        <v>0</v>
      </c>
      <c r="AI122" s="407">
        <f t="shared" ref="AI122" si="244">AI121</f>
        <v>0</v>
      </c>
      <c r="AJ122" s="407">
        <f t="shared" ref="AJ122" si="245">AJ121</f>
        <v>0.29882819566650809</v>
      </c>
      <c r="AK122" s="407">
        <f t="shared" ref="AK122" si="246">AK121</f>
        <v>0</v>
      </c>
      <c r="AL122" s="407">
        <f t="shared" ref="AL122" si="247">AL121</f>
        <v>0</v>
      </c>
      <c r="AM122" s="407">
        <f t="shared" ref="AM122" si="248">AM121</f>
        <v>0</v>
      </c>
      <c r="AN122" s="407">
        <f t="shared" ref="AN122" si="249">AN121</f>
        <v>0</v>
      </c>
      <c r="AO122" s="407">
        <f t="shared" ref="AO122" si="250">AO121</f>
        <v>0</v>
      </c>
      <c r="AP122" s="407">
        <f t="shared" ref="AP122" si="251">AP121</f>
        <v>0</v>
      </c>
      <c r="AQ122" s="407">
        <f t="shared" ref="AQ122" si="252">AQ121</f>
        <v>0</v>
      </c>
      <c r="AR122" s="407">
        <f t="shared" ref="AR122" si="253">AR121</f>
        <v>0</v>
      </c>
      <c r="AS122" s="303"/>
    </row>
    <row r="123" spans="1:45" hidden="1" outlineLevel="1">
      <c r="B123" s="291"/>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408"/>
      <c r="AF123" s="421"/>
      <c r="AG123" s="421"/>
      <c r="AH123" s="421"/>
      <c r="AI123" s="421"/>
      <c r="AJ123" s="421"/>
      <c r="AK123" s="421"/>
      <c r="AL123" s="421"/>
      <c r="AM123" s="421"/>
      <c r="AN123" s="421"/>
      <c r="AO123" s="421"/>
      <c r="AP123" s="421"/>
      <c r="AQ123" s="421"/>
      <c r="AR123" s="421"/>
      <c r="AS123" s="303"/>
    </row>
    <row r="124" spans="1:45" hidden="1" outlineLevel="1">
      <c r="A124" s="511">
        <v>27</v>
      </c>
      <c r="B124" s="509" t="s">
        <v>119</v>
      </c>
      <c r="C124" s="288" t="s">
        <v>25</v>
      </c>
      <c r="D124" s="292"/>
      <c r="E124" s="292"/>
      <c r="F124" s="292"/>
      <c r="G124" s="292"/>
      <c r="H124" s="292"/>
      <c r="I124" s="292"/>
      <c r="J124" s="292"/>
      <c r="K124" s="292"/>
      <c r="L124" s="292"/>
      <c r="M124" s="292"/>
      <c r="N124" s="292"/>
      <c r="O124" s="292"/>
      <c r="P124" s="292"/>
      <c r="Q124" s="292">
        <v>12</v>
      </c>
      <c r="R124" s="292"/>
      <c r="S124" s="292"/>
      <c r="T124" s="292"/>
      <c r="U124" s="292"/>
      <c r="V124" s="292"/>
      <c r="W124" s="292"/>
      <c r="X124" s="292"/>
      <c r="Y124" s="292"/>
      <c r="Z124" s="292"/>
      <c r="AA124" s="292"/>
      <c r="AB124" s="292"/>
      <c r="AC124" s="292"/>
      <c r="AD124" s="292"/>
      <c r="AE124" s="422"/>
      <c r="AF124" s="406"/>
      <c r="AG124" s="406"/>
      <c r="AH124" s="406"/>
      <c r="AI124" s="406"/>
      <c r="AJ124" s="406"/>
      <c r="AK124" s="406"/>
      <c r="AL124" s="411"/>
      <c r="AM124" s="411"/>
      <c r="AN124" s="411"/>
      <c r="AO124" s="411"/>
      <c r="AP124" s="411"/>
      <c r="AQ124" s="411"/>
      <c r="AR124" s="411"/>
      <c r="AS124" s="293">
        <f>SUM(AE124:AR124)</f>
        <v>0</v>
      </c>
    </row>
    <row r="125" spans="1:45" hidden="1" outlineLevel="1">
      <c r="B125" s="291" t="s">
        <v>266</v>
      </c>
      <c r="C125" s="288" t="s">
        <v>163</v>
      </c>
      <c r="D125" s="292"/>
      <c r="E125" s="292"/>
      <c r="F125" s="292"/>
      <c r="G125" s="292"/>
      <c r="H125" s="292"/>
      <c r="I125" s="292"/>
      <c r="J125" s="292"/>
      <c r="K125" s="292"/>
      <c r="L125" s="292"/>
      <c r="M125" s="292"/>
      <c r="N125" s="292"/>
      <c r="O125" s="292"/>
      <c r="P125" s="292"/>
      <c r="Q125" s="292">
        <f>Q124</f>
        <v>12</v>
      </c>
      <c r="R125" s="292"/>
      <c r="S125" s="292"/>
      <c r="T125" s="292"/>
      <c r="U125" s="292"/>
      <c r="V125" s="292"/>
      <c r="W125" s="292"/>
      <c r="X125" s="292"/>
      <c r="Y125" s="292"/>
      <c r="Z125" s="292"/>
      <c r="AA125" s="292"/>
      <c r="AB125" s="292"/>
      <c r="AC125" s="292"/>
      <c r="AD125" s="292"/>
      <c r="AE125" s="407">
        <f>AE124</f>
        <v>0</v>
      </c>
      <c r="AF125" s="407">
        <f t="shared" ref="AF125" si="254">AF124</f>
        <v>0</v>
      </c>
      <c r="AG125" s="407">
        <f t="shared" ref="AG125" si="255">AG124</f>
        <v>0</v>
      </c>
      <c r="AH125" s="407">
        <f t="shared" ref="AH125" si="256">AH124</f>
        <v>0</v>
      </c>
      <c r="AI125" s="407">
        <f t="shared" ref="AI125" si="257">AI124</f>
        <v>0</v>
      </c>
      <c r="AJ125" s="407">
        <f t="shared" ref="AJ125" si="258">AJ124</f>
        <v>0</v>
      </c>
      <c r="AK125" s="407">
        <f t="shared" ref="AK125" si="259">AK124</f>
        <v>0</v>
      </c>
      <c r="AL125" s="407">
        <f t="shared" ref="AL125" si="260">AL124</f>
        <v>0</v>
      </c>
      <c r="AM125" s="407">
        <f t="shared" ref="AM125" si="261">AM124</f>
        <v>0</v>
      </c>
      <c r="AN125" s="407">
        <f t="shared" ref="AN125" si="262">AN124</f>
        <v>0</v>
      </c>
      <c r="AO125" s="407">
        <f t="shared" ref="AO125" si="263">AO124</f>
        <v>0</v>
      </c>
      <c r="AP125" s="407">
        <f t="shared" ref="AP125" si="264">AP124</f>
        <v>0</v>
      </c>
      <c r="AQ125" s="407">
        <f t="shared" ref="AQ125" si="265">AQ124</f>
        <v>0</v>
      </c>
      <c r="AR125" s="407">
        <f t="shared" ref="AR125" si="266">AR124</f>
        <v>0</v>
      </c>
      <c r="AS125" s="303"/>
    </row>
    <row r="126" spans="1:45" hidden="1" outlineLevel="1">
      <c r="B126" s="291"/>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c r="AA126" s="288"/>
      <c r="AB126" s="288"/>
      <c r="AC126" s="288"/>
      <c r="AD126" s="288"/>
      <c r="AE126" s="408"/>
      <c r="AF126" s="421"/>
      <c r="AG126" s="421"/>
      <c r="AH126" s="421"/>
      <c r="AI126" s="421"/>
      <c r="AJ126" s="421"/>
      <c r="AK126" s="421"/>
      <c r="AL126" s="421"/>
      <c r="AM126" s="421"/>
      <c r="AN126" s="421"/>
      <c r="AO126" s="421"/>
      <c r="AP126" s="421"/>
      <c r="AQ126" s="421"/>
      <c r="AR126" s="421"/>
      <c r="AS126" s="303"/>
    </row>
    <row r="127" spans="1:45" ht="30" hidden="1" outlineLevel="1">
      <c r="A127" s="511">
        <v>28</v>
      </c>
      <c r="B127" s="509" t="s">
        <v>120</v>
      </c>
      <c r="C127" s="288" t="s">
        <v>25</v>
      </c>
      <c r="D127" s="292"/>
      <c r="E127" s="292"/>
      <c r="F127" s="292"/>
      <c r="G127" s="292"/>
      <c r="H127" s="292"/>
      <c r="I127" s="292"/>
      <c r="J127" s="292"/>
      <c r="K127" s="292"/>
      <c r="L127" s="292"/>
      <c r="M127" s="292"/>
      <c r="N127" s="292"/>
      <c r="O127" s="292"/>
      <c r="P127" s="292"/>
      <c r="Q127" s="292">
        <v>12</v>
      </c>
      <c r="R127" s="292"/>
      <c r="S127" s="292"/>
      <c r="T127" s="292"/>
      <c r="U127" s="292"/>
      <c r="V127" s="292"/>
      <c r="W127" s="292"/>
      <c r="X127" s="292"/>
      <c r="Y127" s="292"/>
      <c r="Z127" s="292"/>
      <c r="AA127" s="292"/>
      <c r="AB127" s="292"/>
      <c r="AC127" s="292"/>
      <c r="AD127" s="292"/>
      <c r="AE127" s="422"/>
      <c r="AF127" s="406"/>
      <c r="AG127" s="406"/>
      <c r="AH127" s="406"/>
      <c r="AI127" s="406"/>
      <c r="AJ127" s="406"/>
      <c r="AK127" s="406"/>
      <c r="AL127" s="411"/>
      <c r="AM127" s="411"/>
      <c r="AN127" s="411"/>
      <c r="AO127" s="411"/>
      <c r="AP127" s="411"/>
      <c r="AQ127" s="411"/>
      <c r="AR127" s="411"/>
      <c r="AS127" s="293">
        <f>SUM(AE127:AR127)</f>
        <v>0</v>
      </c>
    </row>
    <row r="128" spans="1:45" hidden="1" outlineLevel="1">
      <c r="B128" s="291" t="s">
        <v>266</v>
      </c>
      <c r="C128" s="288" t="s">
        <v>163</v>
      </c>
      <c r="D128" s="292"/>
      <c r="E128" s="292"/>
      <c r="F128" s="292"/>
      <c r="G128" s="292"/>
      <c r="H128" s="292"/>
      <c r="I128" s="292"/>
      <c r="J128" s="292"/>
      <c r="K128" s="292"/>
      <c r="L128" s="292"/>
      <c r="M128" s="292"/>
      <c r="N128" s="292"/>
      <c r="O128" s="292"/>
      <c r="P128" s="292"/>
      <c r="Q128" s="292">
        <f>Q127</f>
        <v>12</v>
      </c>
      <c r="R128" s="292"/>
      <c r="S128" s="292"/>
      <c r="T128" s="292"/>
      <c r="U128" s="292"/>
      <c r="V128" s="292"/>
      <c r="W128" s="292"/>
      <c r="X128" s="292"/>
      <c r="Y128" s="292"/>
      <c r="Z128" s="292"/>
      <c r="AA128" s="292"/>
      <c r="AB128" s="292"/>
      <c r="AC128" s="292"/>
      <c r="AD128" s="292"/>
      <c r="AE128" s="407">
        <f>AE127</f>
        <v>0</v>
      </c>
      <c r="AF128" s="407">
        <f t="shared" ref="AF128" si="267">AF127</f>
        <v>0</v>
      </c>
      <c r="AG128" s="407">
        <f t="shared" ref="AG128" si="268">AG127</f>
        <v>0</v>
      </c>
      <c r="AH128" s="407">
        <f t="shared" ref="AH128" si="269">AH127</f>
        <v>0</v>
      </c>
      <c r="AI128" s="407">
        <f t="shared" ref="AI128" si="270">AI127</f>
        <v>0</v>
      </c>
      <c r="AJ128" s="407">
        <f t="shared" ref="AJ128" si="271">AJ127</f>
        <v>0</v>
      </c>
      <c r="AK128" s="407">
        <f t="shared" ref="AK128" si="272">AK127</f>
        <v>0</v>
      </c>
      <c r="AL128" s="407">
        <f t="shared" ref="AL128" si="273">AL127</f>
        <v>0</v>
      </c>
      <c r="AM128" s="407">
        <f t="shared" ref="AM128" si="274">AM127</f>
        <v>0</v>
      </c>
      <c r="AN128" s="407">
        <f t="shared" ref="AN128" si="275">AN127</f>
        <v>0</v>
      </c>
      <c r="AO128" s="407">
        <f t="shared" ref="AO128" si="276">AO127</f>
        <v>0</v>
      </c>
      <c r="AP128" s="407">
        <f t="shared" ref="AP128" si="277">AP127</f>
        <v>0</v>
      </c>
      <c r="AQ128" s="407">
        <f t="shared" ref="AQ128" si="278">AQ127</f>
        <v>0</v>
      </c>
      <c r="AR128" s="407">
        <f t="shared" ref="AR128" si="279">AR127</f>
        <v>0</v>
      </c>
      <c r="AS128" s="303"/>
    </row>
    <row r="129" spans="1:45" hidden="1" outlineLevel="1">
      <c r="B129" s="291"/>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c r="AE129" s="408"/>
      <c r="AF129" s="421"/>
      <c r="AG129" s="421"/>
      <c r="AH129" s="421"/>
      <c r="AI129" s="421"/>
      <c r="AJ129" s="421"/>
      <c r="AK129" s="421"/>
      <c r="AL129" s="421"/>
      <c r="AM129" s="421"/>
      <c r="AN129" s="421"/>
      <c r="AO129" s="421"/>
      <c r="AP129" s="421"/>
      <c r="AQ129" s="421"/>
      <c r="AR129" s="421"/>
      <c r="AS129" s="303"/>
    </row>
    <row r="130" spans="1:45" ht="30" hidden="1" outlineLevel="1">
      <c r="A130" s="511">
        <v>29</v>
      </c>
      <c r="B130" s="509" t="s">
        <v>121</v>
      </c>
      <c r="C130" s="288" t="s">
        <v>25</v>
      </c>
      <c r="D130" s="292"/>
      <c r="E130" s="292"/>
      <c r="F130" s="292"/>
      <c r="G130" s="292"/>
      <c r="H130" s="292"/>
      <c r="I130" s="292"/>
      <c r="J130" s="292"/>
      <c r="K130" s="292"/>
      <c r="L130" s="292"/>
      <c r="M130" s="292"/>
      <c r="N130" s="292"/>
      <c r="O130" s="292"/>
      <c r="P130" s="292"/>
      <c r="Q130" s="292">
        <v>3</v>
      </c>
      <c r="R130" s="292"/>
      <c r="S130" s="292"/>
      <c r="T130" s="292"/>
      <c r="U130" s="292"/>
      <c r="V130" s="292"/>
      <c r="W130" s="292"/>
      <c r="X130" s="292"/>
      <c r="Y130" s="292"/>
      <c r="Z130" s="292"/>
      <c r="AA130" s="292"/>
      <c r="AB130" s="292"/>
      <c r="AC130" s="292"/>
      <c r="AD130" s="292"/>
      <c r="AE130" s="422"/>
      <c r="AF130" s="406"/>
      <c r="AG130" s="406"/>
      <c r="AH130" s="406"/>
      <c r="AI130" s="406"/>
      <c r="AJ130" s="406"/>
      <c r="AK130" s="406"/>
      <c r="AL130" s="411"/>
      <c r="AM130" s="411"/>
      <c r="AN130" s="411"/>
      <c r="AO130" s="411"/>
      <c r="AP130" s="411"/>
      <c r="AQ130" s="411"/>
      <c r="AR130" s="411"/>
      <c r="AS130" s="293">
        <f>SUM(AE130:AR130)</f>
        <v>0</v>
      </c>
    </row>
    <row r="131" spans="1:45" hidden="1" outlineLevel="1">
      <c r="B131" s="291" t="s">
        <v>266</v>
      </c>
      <c r="C131" s="288" t="s">
        <v>163</v>
      </c>
      <c r="D131" s="292"/>
      <c r="E131" s="292"/>
      <c r="F131" s="292"/>
      <c r="G131" s="292"/>
      <c r="H131" s="292"/>
      <c r="I131" s="292"/>
      <c r="J131" s="292"/>
      <c r="K131" s="292"/>
      <c r="L131" s="292"/>
      <c r="M131" s="292"/>
      <c r="N131" s="292"/>
      <c r="O131" s="292"/>
      <c r="P131" s="292"/>
      <c r="Q131" s="292">
        <f>Q130</f>
        <v>3</v>
      </c>
      <c r="R131" s="292"/>
      <c r="S131" s="292"/>
      <c r="T131" s="292"/>
      <c r="U131" s="292"/>
      <c r="V131" s="292"/>
      <c r="W131" s="292"/>
      <c r="X131" s="292"/>
      <c r="Y131" s="292"/>
      <c r="Z131" s="292"/>
      <c r="AA131" s="292"/>
      <c r="AB131" s="292"/>
      <c r="AC131" s="292"/>
      <c r="AD131" s="292"/>
      <c r="AE131" s="407">
        <f>AE130</f>
        <v>0</v>
      </c>
      <c r="AF131" s="407">
        <f t="shared" ref="AF131" si="280">AF130</f>
        <v>0</v>
      </c>
      <c r="AG131" s="407">
        <f t="shared" ref="AG131" si="281">AG130</f>
        <v>0</v>
      </c>
      <c r="AH131" s="407">
        <f t="shared" ref="AH131" si="282">AH130</f>
        <v>0</v>
      </c>
      <c r="AI131" s="407">
        <f t="shared" ref="AI131" si="283">AI130</f>
        <v>0</v>
      </c>
      <c r="AJ131" s="407">
        <f t="shared" ref="AJ131" si="284">AJ130</f>
        <v>0</v>
      </c>
      <c r="AK131" s="407">
        <f t="shared" ref="AK131" si="285">AK130</f>
        <v>0</v>
      </c>
      <c r="AL131" s="407">
        <f t="shared" ref="AL131" si="286">AL130</f>
        <v>0</v>
      </c>
      <c r="AM131" s="407">
        <f t="shared" ref="AM131" si="287">AM130</f>
        <v>0</v>
      </c>
      <c r="AN131" s="407">
        <f t="shared" ref="AN131" si="288">AN130</f>
        <v>0</v>
      </c>
      <c r="AO131" s="407">
        <f t="shared" ref="AO131" si="289">AO130</f>
        <v>0</v>
      </c>
      <c r="AP131" s="407">
        <f t="shared" ref="AP131" si="290">AP130</f>
        <v>0</v>
      </c>
      <c r="AQ131" s="407">
        <f t="shared" ref="AQ131" si="291">AQ130</f>
        <v>0</v>
      </c>
      <c r="AR131" s="407">
        <f t="shared" ref="AR131" si="292">AR130</f>
        <v>0</v>
      </c>
      <c r="AS131" s="303"/>
    </row>
    <row r="132" spans="1:45" hidden="1" outlineLevel="1">
      <c r="B132" s="291"/>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c r="AD132" s="288"/>
      <c r="AE132" s="408"/>
      <c r="AF132" s="421"/>
      <c r="AG132" s="421"/>
      <c r="AH132" s="421"/>
      <c r="AI132" s="421"/>
      <c r="AJ132" s="421"/>
      <c r="AK132" s="421"/>
      <c r="AL132" s="421"/>
      <c r="AM132" s="421"/>
      <c r="AN132" s="421"/>
      <c r="AO132" s="421"/>
      <c r="AP132" s="421"/>
      <c r="AQ132" s="421"/>
      <c r="AR132" s="421"/>
      <c r="AS132" s="303"/>
    </row>
    <row r="133" spans="1:45" ht="30" hidden="1" outlineLevel="1">
      <c r="A133" s="511">
        <v>30</v>
      </c>
      <c r="B133" s="509" t="s">
        <v>122</v>
      </c>
      <c r="C133" s="288" t="s">
        <v>25</v>
      </c>
      <c r="D133" s="292"/>
      <c r="E133" s="292"/>
      <c r="F133" s="292"/>
      <c r="G133" s="292"/>
      <c r="H133" s="292"/>
      <c r="I133" s="292"/>
      <c r="J133" s="292"/>
      <c r="K133" s="292"/>
      <c r="L133" s="292"/>
      <c r="M133" s="292"/>
      <c r="N133" s="292"/>
      <c r="O133" s="292"/>
      <c r="P133" s="292"/>
      <c r="Q133" s="292">
        <v>12</v>
      </c>
      <c r="R133" s="292"/>
      <c r="S133" s="292"/>
      <c r="T133" s="292"/>
      <c r="U133" s="292"/>
      <c r="V133" s="292"/>
      <c r="W133" s="292"/>
      <c r="X133" s="292"/>
      <c r="Y133" s="292"/>
      <c r="Z133" s="292"/>
      <c r="AA133" s="292"/>
      <c r="AB133" s="292"/>
      <c r="AC133" s="292"/>
      <c r="AD133" s="292"/>
      <c r="AE133" s="422"/>
      <c r="AF133" s="406"/>
      <c r="AG133" s="406"/>
      <c r="AH133" s="406"/>
      <c r="AI133" s="406"/>
      <c r="AJ133" s="406"/>
      <c r="AK133" s="406"/>
      <c r="AL133" s="411"/>
      <c r="AM133" s="411"/>
      <c r="AN133" s="411"/>
      <c r="AO133" s="411"/>
      <c r="AP133" s="411"/>
      <c r="AQ133" s="411"/>
      <c r="AR133" s="411"/>
      <c r="AS133" s="293">
        <f>SUM(AE133:AR133)</f>
        <v>0</v>
      </c>
    </row>
    <row r="134" spans="1:45" hidden="1" outlineLevel="1">
      <c r="B134" s="291" t="s">
        <v>266</v>
      </c>
      <c r="C134" s="288" t="s">
        <v>163</v>
      </c>
      <c r="D134" s="292"/>
      <c r="E134" s="292"/>
      <c r="F134" s="292"/>
      <c r="G134" s="292"/>
      <c r="H134" s="292"/>
      <c r="I134" s="292"/>
      <c r="J134" s="292"/>
      <c r="K134" s="292"/>
      <c r="L134" s="292"/>
      <c r="M134" s="292"/>
      <c r="N134" s="292"/>
      <c r="O134" s="292"/>
      <c r="P134" s="292"/>
      <c r="Q134" s="292">
        <f>Q133</f>
        <v>12</v>
      </c>
      <c r="R134" s="292"/>
      <c r="S134" s="292"/>
      <c r="T134" s="292"/>
      <c r="U134" s="292"/>
      <c r="V134" s="292"/>
      <c r="W134" s="292"/>
      <c r="X134" s="292"/>
      <c r="Y134" s="292"/>
      <c r="Z134" s="292"/>
      <c r="AA134" s="292"/>
      <c r="AB134" s="292"/>
      <c r="AC134" s="292"/>
      <c r="AD134" s="292"/>
      <c r="AE134" s="407">
        <f>AE133</f>
        <v>0</v>
      </c>
      <c r="AF134" s="407">
        <f t="shared" ref="AF134" si="293">AF133</f>
        <v>0</v>
      </c>
      <c r="AG134" s="407">
        <f t="shared" ref="AG134" si="294">AG133</f>
        <v>0</v>
      </c>
      <c r="AH134" s="407">
        <f t="shared" ref="AH134" si="295">AH133</f>
        <v>0</v>
      </c>
      <c r="AI134" s="407">
        <f t="shared" ref="AI134" si="296">AI133</f>
        <v>0</v>
      </c>
      <c r="AJ134" s="407">
        <f t="shared" ref="AJ134" si="297">AJ133</f>
        <v>0</v>
      </c>
      <c r="AK134" s="407">
        <f t="shared" ref="AK134" si="298">AK133</f>
        <v>0</v>
      </c>
      <c r="AL134" s="407">
        <f t="shared" ref="AL134" si="299">AL133</f>
        <v>0</v>
      </c>
      <c r="AM134" s="407">
        <f t="shared" ref="AM134" si="300">AM133</f>
        <v>0</v>
      </c>
      <c r="AN134" s="407">
        <f t="shared" ref="AN134" si="301">AN133</f>
        <v>0</v>
      </c>
      <c r="AO134" s="407">
        <f t="shared" ref="AO134" si="302">AO133</f>
        <v>0</v>
      </c>
      <c r="AP134" s="407">
        <f t="shared" ref="AP134" si="303">AP133</f>
        <v>0</v>
      </c>
      <c r="AQ134" s="407">
        <f t="shared" ref="AQ134" si="304">AQ133</f>
        <v>0</v>
      </c>
      <c r="AR134" s="407">
        <f t="shared" ref="AR134" si="305">AR133</f>
        <v>0</v>
      </c>
      <c r="AS134" s="303"/>
    </row>
    <row r="135" spans="1:45" hidden="1" outlineLevel="1">
      <c r="B135" s="291"/>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288"/>
      <c r="AE135" s="408"/>
      <c r="AF135" s="421"/>
      <c r="AG135" s="421"/>
      <c r="AH135" s="421"/>
      <c r="AI135" s="421"/>
      <c r="AJ135" s="421"/>
      <c r="AK135" s="421"/>
      <c r="AL135" s="421"/>
      <c r="AM135" s="421"/>
      <c r="AN135" s="421"/>
      <c r="AO135" s="421"/>
      <c r="AP135" s="421"/>
      <c r="AQ135" s="421"/>
      <c r="AR135" s="421"/>
      <c r="AS135" s="303"/>
    </row>
    <row r="136" spans="1:45" hidden="1" outlineLevel="1">
      <c r="A136" s="511">
        <v>31</v>
      </c>
      <c r="B136" s="509" t="s">
        <v>123</v>
      </c>
      <c r="C136" s="288" t="s">
        <v>25</v>
      </c>
      <c r="D136" s="292"/>
      <c r="E136" s="292"/>
      <c r="F136" s="292"/>
      <c r="G136" s="292"/>
      <c r="H136" s="292"/>
      <c r="I136" s="292"/>
      <c r="J136" s="292"/>
      <c r="K136" s="292"/>
      <c r="L136" s="292"/>
      <c r="M136" s="292"/>
      <c r="N136" s="292"/>
      <c r="O136" s="292"/>
      <c r="P136" s="292"/>
      <c r="Q136" s="292">
        <v>12</v>
      </c>
      <c r="R136" s="292"/>
      <c r="S136" s="292"/>
      <c r="T136" s="292"/>
      <c r="U136" s="292"/>
      <c r="V136" s="292"/>
      <c r="W136" s="292"/>
      <c r="X136" s="292"/>
      <c r="Y136" s="292"/>
      <c r="Z136" s="292"/>
      <c r="AA136" s="292"/>
      <c r="AB136" s="292"/>
      <c r="AC136" s="292"/>
      <c r="AD136" s="292"/>
      <c r="AE136" s="422"/>
      <c r="AF136" s="406"/>
      <c r="AG136" s="406"/>
      <c r="AH136" s="406"/>
      <c r="AI136" s="406"/>
      <c r="AJ136" s="406"/>
      <c r="AK136" s="406"/>
      <c r="AL136" s="411"/>
      <c r="AM136" s="411"/>
      <c r="AN136" s="411"/>
      <c r="AO136" s="411"/>
      <c r="AP136" s="411"/>
      <c r="AQ136" s="411"/>
      <c r="AR136" s="411"/>
      <c r="AS136" s="293">
        <f>SUM(AE136:AR136)</f>
        <v>0</v>
      </c>
    </row>
    <row r="137" spans="1:45" hidden="1" outlineLevel="1">
      <c r="B137" s="291" t="s">
        <v>266</v>
      </c>
      <c r="C137" s="288" t="s">
        <v>163</v>
      </c>
      <c r="D137" s="292"/>
      <c r="E137" s="292"/>
      <c r="F137" s="292"/>
      <c r="G137" s="292"/>
      <c r="H137" s="292"/>
      <c r="I137" s="292"/>
      <c r="J137" s="292"/>
      <c r="K137" s="292"/>
      <c r="L137" s="292"/>
      <c r="M137" s="292"/>
      <c r="N137" s="292"/>
      <c r="O137" s="292"/>
      <c r="P137" s="292"/>
      <c r="Q137" s="292">
        <f>Q136</f>
        <v>12</v>
      </c>
      <c r="R137" s="292"/>
      <c r="S137" s="292"/>
      <c r="T137" s="292"/>
      <c r="U137" s="292"/>
      <c r="V137" s="292"/>
      <c r="W137" s="292"/>
      <c r="X137" s="292"/>
      <c r="Y137" s="292"/>
      <c r="Z137" s="292"/>
      <c r="AA137" s="292"/>
      <c r="AB137" s="292"/>
      <c r="AC137" s="292"/>
      <c r="AD137" s="292"/>
      <c r="AE137" s="407">
        <f>AE136</f>
        <v>0</v>
      </c>
      <c r="AF137" s="407">
        <f t="shared" ref="AF137" si="306">AF136</f>
        <v>0</v>
      </c>
      <c r="AG137" s="407">
        <f t="shared" ref="AG137" si="307">AG136</f>
        <v>0</v>
      </c>
      <c r="AH137" s="407">
        <f t="shared" ref="AH137" si="308">AH136</f>
        <v>0</v>
      </c>
      <c r="AI137" s="407">
        <f t="shared" ref="AI137" si="309">AI136</f>
        <v>0</v>
      </c>
      <c r="AJ137" s="407">
        <f t="shared" ref="AJ137" si="310">AJ136</f>
        <v>0</v>
      </c>
      <c r="AK137" s="407">
        <f t="shared" ref="AK137" si="311">AK136</f>
        <v>0</v>
      </c>
      <c r="AL137" s="407">
        <f t="shared" ref="AL137" si="312">AL136</f>
        <v>0</v>
      </c>
      <c r="AM137" s="407">
        <f t="shared" ref="AM137" si="313">AM136</f>
        <v>0</v>
      </c>
      <c r="AN137" s="407">
        <f t="shared" ref="AN137" si="314">AN136</f>
        <v>0</v>
      </c>
      <c r="AO137" s="407">
        <f t="shared" ref="AO137" si="315">AO136</f>
        <v>0</v>
      </c>
      <c r="AP137" s="407">
        <f t="shared" ref="AP137" si="316">AP136</f>
        <v>0</v>
      </c>
      <c r="AQ137" s="407">
        <f t="shared" ref="AQ137" si="317">AQ136</f>
        <v>0</v>
      </c>
      <c r="AR137" s="407">
        <f t="shared" ref="AR137" si="318">AR136</f>
        <v>0</v>
      </c>
      <c r="AS137" s="303"/>
    </row>
    <row r="138" spans="1:45" hidden="1" outlineLevel="1">
      <c r="B138" s="509"/>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88"/>
      <c r="AE138" s="408"/>
      <c r="AF138" s="421"/>
      <c r="AG138" s="421"/>
      <c r="AH138" s="421"/>
      <c r="AI138" s="421"/>
      <c r="AJ138" s="421"/>
      <c r="AK138" s="421"/>
      <c r="AL138" s="421"/>
      <c r="AM138" s="421"/>
      <c r="AN138" s="421"/>
      <c r="AO138" s="421"/>
      <c r="AP138" s="421"/>
      <c r="AQ138" s="421"/>
      <c r="AR138" s="421"/>
      <c r="AS138" s="303"/>
    </row>
    <row r="139" spans="1:45" ht="15.75" hidden="1" customHeight="1" outlineLevel="1">
      <c r="A139" s="511">
        <v>32</v>
      </c>
      <c r="B139" s="509" t="s">
        <v>124</v>
      </c>
      <c r="C139" s="288" t="s">
        <v>25</v>
      </c>
      <c r="D139" s="292"/>
      <c r="E139" s="292"/>
      <c r="F139" s="292"/>
      <c r="G139" s="292"/>
      <c r="H139" s="292"/>
      <c r="I139" s="292"/>
      <c r="J139" s="292"/>
      <c r="K139" s="292"/>
      <c r="L139" s="292"/>
      <c r="M139" s="292"/>
      <c r="N139" s="292"/>
      <c r="O139" s="292"/>
      <c r="P139" s="292"/>
      <c r="Q139" s="292">
        <v>12</v>
      </c>
      <c r="R139" s="292"/>
      <c r="S139" s="292"/>
      <c r="T139" s="292"/>
      <c r="U139" s="292"/>
      <c r="V139" s="292"/>
      <c r="W139" s="292"/>
      <c r="X139" s="292"/>
      <c r="Y139" s="292"/>
      <c r="Z139" s="292"/>
      <c r="AA139" s="292"/>
      <c r="AB139" s="292"/>
      <c r="AC139" s="292"/>
      <c r="AD139" s="292"/>
      <c r="AE139" s="422"/>
      <c r="AF139" s="406"/>
      <c r="AG139" s="406"/>
      <c r="AH139" s="406"/>
      <c r="AI139" s="406"/>
      <c r="AJ139" s="406"/>
      <c r="AK139" s="406"/>
      <c r="AL139" s="411"/>
      <c r="AM139" s="411"/>
      <c r="AN139" s="411"/>
      <c r="AO139" s="411"/>
      <c r="AP139" s="411"/>
      <c r="AQ139" s="411"/>
      <c r="AR139" s="411"/>
      <c r="AS139" s="293">
        <f>SUM(AE139:AR139)</f>
        <v>0</v>
      </c>
    </row>
    <row r="140" spans="1:45" hidden="1" outlineLevel="1">
      <c r="B140" s="291" t="s">
        <v>266</v>
      </c>
      <c r="C140" s="288" t="s">
        <v>163</v>
      </c>
      <c r="D140" s="292"/>
      <c r="E140" s="292"/>
      <c r="F140" s="292"/>
      <c r="G140" s="292"/>
      <c r="H140" s="292"/>
      <c r="I140" s="292"/>
      <c r="J140" s="292"/>
      <c r="K140" s="292"/>
      <c r="L140" s="292"/>
      <c r="M140" s="292"/>
      <c r="N140" s="292"/>
      <c r="O140" s="292"/>
      <c r="P140" s="292"/>
      <c r="Q140" s="292">
        <f>Q139</f>
        <v>12</v>
      </c>
      <c r="R140" s="292"/>
      <c r="S140" s="292"/>
      <c r="T140" s="292"/>
      <c r="U140" s="292"/>
      <c r="V140" s="292"/>
      <c r="W140" s="292"/>
      <c r="X140" s="292"/>
      <c r="Y140" s="292"/>
      <c r="Z140" s="292"/>
      <c r="AA140" s="292"/>
      <c r="AB140" s="292"/>
      <c r="AC140" s="292"/>
      <c r="AD140" s="292"/>
      <c r="AE140" s="407">
        <f>AE139</f>
        <v>0</v>
      </c>
      <c r="AF140" s="407">
        <f t="shared" ref="AF140" si="319">AF139</f>
        <v>0</v>
      </c>
      <c r="AG140" s="407">
        <f t="shared" ref="AG140" si="320">AG139</f>
        <v>0</v>
      </c>
      <c r="AH140" s="407">
        <f t="shared" ref="AH140" si="321">AH139</f>
        <v>0</v>
      </c>
      <c r="AI140" s="407">
        <f t="shared" ref="AI140" si="322">AI139</f>
        <v>0</v>
      </c>
      <c r="AJ140" s="407">
        <f t="shared" ref="AJ140" si="323">AJ139</f>
        <v>0</v>
      </c>
      <c r="AK140" s="407">
        <f t="shared" ref="AK140" si="324">AK139</f>
        <v>0</v>
      </c>
      <c r="AL140" s="407">
        <f t="shared" ref="AL140" si="325">AL139</f>
        <v>0</v>
      </c>
      <c r="AM140" s="407">
        <f t="shared" ref="AM140" si="326">AM139</f>
        <v>0</v>
      </c>
      <c r="AN140" s="407">
        <f t="shared" ref="AN140" si="327">AN139</f>
        <v>0</v>
      </c>
      <c r="AO140" s="407">
        <f t="shared" ref="AO140" si="328">AO139</f>
        <v>0</v>
      </c>
      <c r="AP140" s="407">
        <f t="shared" ref="AP140" si="329">AP139</f>
        <v>0</v>
      </c>
      <c r="AQ140" s="407">
        <f t="shared" ref="AQ140" si="330">AQ139</f>
        <v>0</v>
      </c>
      <c r="AR140" s="407">
        <f t="shared" ref="AR140" si="331">AR139</f>
        <v>0</v>
      </c>
      <c r="AS140" s="303"/>
    </row>
    <row r="141" spans="1:45" hidden="1" outlineLevel="1">
      <c r="B141" s="509"/>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88"/>
      <c r="AE141" s="408"/>
      <c r="AF141" s="421"/>
      <c r="AG141" s="421"/>
      <c r="AH141" s="421"/>
      <c r="AI141" s="421"/>
      <c r="AJ141" s="421"/>
      <c r="AK141" s="421"/>
      <c r="AL141" s="421"/>
      <c r="AM141" s="421"/>
      <c r="AN141" s="421"/>
      <c r="AO141" s="421"/>
      <c r="AP141" s="421"/>
      <c r="AQ141" s="421"/>
      <c r="AR141" s="421"/>
      <c r="AS141" s="303"/>
    </row>
    <row r="142" spans="1:45" ht="15.75" hidden="1" outlineLevel="1">
      <c r="B142" s="285" t="s">
        <v>497</v>
      </c>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408"/>
      <c r="AF142" s="421"/>
      <c r="AG142" s="421"/>
      <c r="AH142" s="421"/>
      <c r="AI142" s="421"/>
      <c r="AJ142" s="421"/>
      <c r="AK142" s="421"/>
      <c r="AL142" s="421"/>
      <c r="AM142" s="421"/>
      <c r="AN142" s="421"/>
      <c r="AO142" s="421"/>
      <c r="AP142" s="421"/>
      <c r="AQ142" s="421"/>
      <c r="AR142" s="421"/>
      <c r="AS142" s="303"/>
    </row>
    <row r="143" spans="1:45" hidden="1" outlineLevel="1">
      <c r="A143" s="511">
        <v>33</v>
      </c>
      <c r="B143" s="509" t="s">
        <v>125</v>
      </c>
      <c r="C143" s="288" t="s">
        <v>25</v>
      </c>
      <c r="D143" s="292"/>
      <c r="E143" s="292"/>
      <c r="F143" s="292"/>
      <c r="G143" s="292"/>
      <c r="H143" s="292"/>
      <c r="I143" s="292"/>
      <c r="J143" s="292"/>
      <c r="K143" s="292"/>
      <c r="L143" s="292"/>
      <c r="M143" s="292"/>
      <c r="N143" s="292"/>
      <c r="O143" s="292"/>
      <c r="P143" s="292"/>
      <c r="Q143" s="292">
        <v>0</v>
      </c>
      <c r="R143" s="292"/>
      <c r="S143" s="292"/>
      <c r="T143" s="292"/>
      <c r="U143" s="292"/>
      <c r="V143" s="292"/>
      <c r="W143" s="292"/>
      <c r="X143" s="292"/>
      <c r="Y143" s="292"/>
      <c r="Z143" s="292"/>
      <c r="AA143" s="292"/>
      <c r="AB143" s="292"/>
      <c r="AC143" s="292"/>
      <c r="AD143" s="292"/>
      <c r="AE143" s="422"/>
      <c r="AF143" s="406"/>
      <c r="AG143" s="406"/>
      <c r="AH143" s="406"/>
      <c r="AI143" s="406"/>
      <c r="AJ143" s="406"/>
      <c r="AK143" s="406"/>
      <c r="AL143" s="411"/>
      <c r="AM143" s="411"/>
      <c r="AN143" s="411"/>
      <c r="AO143" s="411"/>
      <c r="AP143" s="411"/>
      <c r="AQ143" s="411"/>
      <c r="AR143" s="411"/>
      <c r="AS143" s="293">
        <f>SUM(AE143:AR143)</f>
        <v>0</v>
      </c>
    </row>
    <row r="144" spans="1:45" hidden="1" outlineLevel="1">
      <c r="B144" s="291" t="s">
        <v>266</v>
      </c>
      <c r="C144" s="288" t="s">
        <v>163</v>
      </c>
      <c r="D144" s="292"/>
      <c r="E144" s="292"/>
      <c r="F144" s="292"/>
      <c r="G144" s="292"/>
      <c r="H144" s="292"/>
      <c r="I144" s="292"/>
      <c r="J144" s="292"/>
      <c r="K144" s="292"/>
      <c r="L144" s="292"/>
      <c r="M144" s="292"/>
      <c r="N144" s="292"/>
      <c r="O144" s="292"/>
      <c r="P144" s="292"/>
      <c r="Q144" s="292">
        <f>Q143</f>
        <v>0</v>
      </c>
      <c r="R144" s="292"/>
      <c r="S144" s="292"/>
      <c r="T144" s="292"/>
      <c r="U144" s="292"/>
      <c r="V144" s="292"/>
      <c r="W144" s="292"/>
      <c r="X144" s="292"/>
      <c r="Y144" s="292"/>
      <c r="Z144" s="292"/>
      <c r="AA144" s="292"/>
      <c r="AB144" s="292"/>
      <c r="AC144" s="292"/>
      <c r="AD144" s="292"/>
      <c r="AE144" s="407">
        <f>AE143</f>
        <v>0</v>
      </c>
      <c r="AF144" s="407">
        <f t="shared" ref="AF144" si="332">AF143</f>
        <v>0</v>
      </c>
      <c r="AG144" s="407">
        <f t="shared" ref="AG144" si="333">AG143</f>
        <v>0</v>
      </c>
      <c r="AH144" s="407">
        <f t="shared" ref="AH144" si="334">AH143</f>
        <v>0</v>
      </c>
      <c r="AI144" s="407">
        <f t="shared" ref="AI144" si="335">AI143</f>
        <v>0</v>
      </c>
      <c r="AJ144" s="407">
        <f t="shared" ref="AJ144" si="336">AJ143</f>
        <v>0</v>
      </c>
      <c r="AK144" s="407">
        <f t="shared" ref="AK144" si="337">AK143</f>
        <v>0</v>
      </c>
      <c r="AL144" s="407">
        <f t="shared" ref="AL144" si="338">AL143</f>
        <v>0</v>
      </c>
      <c r="AM144" s="407">
        <f t="shared" ref="AM144" si="339">AM143</f>
        <v>0</v>
      </c>
      <c r="AN144" s="407">
        <f t="shared" ref="AN144" si="340">AN143</f>
        <v>0</v>
      </c>
      <c r="AO144" s="407">
        <f t="shared" ref="AO144" si="341">AO143</f>
        <v>0</v>
      </c>
      <c r="AP144" s="407">
        <f t="shared" ref="AP144" si="342">AP143</f>
        <v>0</v>
      </c>
      <c r="AQ144" s="407">
        <f t="shared" ref="AQ144" si="343">AQ143</f>
        <v>0</v>
      </c>
      <c r="AR144" s="407">
        <f t="shared" ref="AR144" si="344">AR143</f>
        <v>0</v>
      </c>
      <c r="AS144" s="303"/>
    </row>
    <row r="145" spans="1:45" hidden="1" outlineLevel="1">
      <c r="B145" s="509"/>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288"/>
      <c r="AE145" s="408"/>
      <c r="AF145" s="421"/>
      <c r="AG145" s="421"/>
      <c r="AH145" s="421"/>
      <c r="AI145" s="421"/>
      <c r="AJ145" s="421"/>
      <c r="AK145" s="421"/>
      <c r="AL145" s="421"/>
      <c r="AM145" s="421"/>
      <c r="AN145" s="421"/>
      <c r="AO145" s="421"/>
      <c r="AP145" s="421"/>
      <c r="AQ145" s="421"/>
      <c r="AR145" s="421"/>
      <c r="AS145" s="303"/>
    </row>
    <row r="146" spans="1:45" hidden="1" outlineLevel="1">
      <c r="A146" s="511">
        <v>34</v>
      </c>
      <c r="B146" s="509" t="s">
        <v>126</v>
      </c>
      <c r="C146" s="288" t="s">
        <v>25</v>
      </c>
      <c r="D146" s="292"/>
      <c r="E146" s="292"/>
      <c r="F146" s="292"/>
      <c r="G146" s="292"/>
      <c r="H146" s="292"/>
      <c r="I146" s="292"/>
      <c r="J146" s="292"/>
      <c r="K146" s="292"/>
      <c r="L146" s="292"/>
      <c r="M146" s="292"/>
      <c r="N146" s="292"/>
      <c r="O146" s="292"/>
      <c r="P146" s="292"/>
      <c r="Q146" s="292">
        <v>0</v>
      </c>
      <c r="R146" s="292"/>
      <c r="S146" s="292"/>
      <c r="T146" s="292"/>
      <c r="U146" s="292"/>
      <c r="V146" s="292"/>
      <c r="W146" s="292"/>
      <c r="X146" s="292"/>
      <c r="Y146" s="292"/>
      <c r="Z146" s="292"/>
      <c r="AA146" s="292"/>
      <c r="AB146" s="292"/>
      <c r="AC146" s="292"/>
      <c r="AD146" s="292"/>
      <c r="AE146" s="422"/>
      <c r="AF146" s="406"/>
      <c r="AG146" s="406"/>
      <c r="AH146" s="406"/>
      <c r="AI146" s="406"/>
      <c r="AJ146" s="406"/>
      <c r="AK146" s="406"/>
      <c r="AL146" s="411"/>
      <c r="AM146" s="411"/>
      <c r="AN146" s="411"/>
      <c r="AO146" s="411"/>
      <c r="AP146" s="411"/>
      <c r="AQ146" s="411"/>
      <c r="AR146" s="411"/>
      <c r="AS146" s="293">
        <f>SUM(AE146:AR146)</f>
        <v>0</v>
      </c>
    </row>
    <row r="147" spans="1:45" hidden="1" outlineLevel="1">
      <c r="B147" s="291" t="s">
        <v>266</v>
      </c>
      <c r="C147" s="288" t="s">
        <v>163</v>
      </c>
      <c r="D147" s="292"/>
      <c r="E147" s="292"/>
      <c r="F147" s="292"/>
      <c r="G147" s="292"/>
      <c r="H147" s="292"/>
      <c r="I147" s="292"/>
      <c r="J147" s="292"/>
      <c r="K147" s="292"/>
      <c r="L147" s="292"/>
      <c r="M147" s="292"/>
      <c r="N147" s="292"/>
      <c r="O147" s="292"/>
      <c r="P147" s="292"/>
      <c r="Q147" s="292">
        <f>Q146</f>
        <v>0</v>
      </c>
      <c r="R147" s="292"/>
      <c r="S147" s="292"/>
      <c r="T147" s="292"/>
      <c r="U147" s="292"/>
      <c r="V147" s="292"/>
      <c r="W147" s="292"/>
      <c r="X147" s="292"/>
      <c r="Y147" s="292"/>
      <c r="Z147" s="292"/>
      <c r="AA147" s="292"/>
      <c r="AB147" s="292"/>
      <c r="AC147" s="292"/>
      <c r="AD147" s="292"/>
      <c r="AE147" s="407">
        <f>AE146</f>
        <v>0</v>
      </c>
      <c r="AF147" s="407">
        <f t="shared" ref="AF147" si="345">AF146</f>
        <v>0</v>
      </c>
      <c r="AG147" s="407">
        <f t="shared" ref="AG147" si="346">AG146</f>
        <v>0</v>
      </c>
      <c r="AH147" s="407">
        <f t="shared" ref="AH147" si="347">AH146</f>
        <v>0</v>
      </c>
      <c r="AI147" s="407">
        <f t="shared" ref="AI147" si="348">AI146</f>
        <v>0</v>
      </c>
      <c r="AJ147" s="407">
        <f t="shared" ref="AJ147" si="349">AJ146</f>
        <v>0</v>
      </c>
      <c r="AK147" s="407">
        <f t="shared" ref="AK147" si="350">AK146</f>
        <v>0</v>
      </c>
      <c r="AL147" s="407">
        <f t="shared" ref="AL147" si="351">AL146</f>
        <v>0</v>
      </c>
      <c r="AM147" s="407">
        <f t="shared" ref="AM147" si="352">AM146</f>
        <v>0</v>
      </c>
      <c r="AN147" s="407">
        <f t="shared" ref="AN147" si="353">AN146</f>
        <v>0</v>
      </c>
      <c r="AO147" s="407">
        <f t="shared" ref="AO147" si="354">AO146</f>
        <v>0</v>
      </c>
      <c r="AP147" s="407">
        <f t="shared" ref="AP147" si="355">AP146</f>
        <v>0</v>
      </c>
      <c r="AQ147" s="407">
        <f t="shared" ref="AQ147" si="356">AQ146</f>
        <v>0</v>
      </c>
      <c r="AR147" s="407">
        <f t="shared" ref="AR147" si="357">AR146</f>
        <v>0</v>
      </c>
      <c r="AS147" s="303"/>
    </row>
    <row r="148" spans="1:45" hidden="1" outlineLevel="1">
      <c r="B148" s="509"/>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408"/>
      <c r="AF148" s="421"/>
      <c r="AG148" s="421"/>
      <c r="AH148" s="421"/>
      <c r="AI148" s="421"/>
      <c r="AJ148" s="421"/>
      <c r="AK148" s="421"/>
      <c r="AL148" s="421"/>
      <c r="AM148" s="421"/>
      <c r="AN148" s="421"/>
      <c r="AO148" s="421"/>
      <c r="AP148" s="421"/>
      <c r="AQ148" s="421"/>
      <c r="AR148" s="421"/>
      <c r="AS148" s="303"/>
    </row>
    <row r="149" spans="1:45" hidden="1" outlineLevel="1">
      <c r="A149" s="511">
        <v>35</v>
      </c>
      <c r="B149" s="509" t="s">
        <v>127</v>
      </c>
      <c r="C149" s="288" t="s">
        <v>25</v>
      </c>
      <c r="D149" s="292"/>
      <c r="E149" s="292"/>
      <c r="F149" s="292"/>
      <c r="G149" s="292"/>
      <c r="H149" s="292"/>
      <c r="I149" s="292"/>
      <c r="J149" s="292"/>
      <c r="K149" s="292"/>
      <c r="L149" s="292"/>
      <c r="M149" s="292"/>
      <c r="N149" s="292"/>
      <c r="O149" s="292"/>
      <c r="P149" s="292"/>
      <c r="Q149" s="292">
        <v>0</v>
      </c>
      <c r="R149" s="292"/>
      <c r="S149" s="292"/>
      <c r="T149" s="292"/>
      <c r="U149" s="292"/>
      <c r="V149" s="292"/>
      <c r="W149" s="292"/>
      <c r="X149" s="292"/>
      <c r="Y149" s="292"/>
      <c r="Z149" s="292"/>
      <c r="AA149" s="292"/>
      <c r="AB149" s="292"/>
      <c r="AC149" s="292"/>
      <c r="AD149" s="292"/>
      <c r="AE149" s="422"/>
      <c r="AF149" s="406"/>
      <c r="AG149" s="406"/>
      <c r="AH149" s="406"/>
      <c r="AI149" s="406"/>
      <c r="AJ149" s="406"/>
      <c r="AK149" s="406"/>
      <c r="AL149" s="411"/>
      <c r="AM149" s="411"/>
      <c r="AN149" s="411"/>
      <c r="AO149" s="411"/>
      <c r="AP149" s="411"/>
      <c r="AQ149" s="411"/>
      <c r="AR149" s="411"/>
      <c r="AS149" s="293">
        <f>SUM(AE149:AR149)</f>
        <v>0</v>
      </c>
    </row>
    <row r="150" spans="1:45" hidden="1" outlineLevel="1">
      <c r="B150" s="291" t="s">
        <v>266</v>
      </c>
      <c r="C150" s="288" t="s">
        <v>163</v>
      </c>
      <c r="D150" s="292"/>
      <c r="E150" s="292"/>
      <c r="F150" s="292"/>
      <c r="G150" s="292"/>
      <c r="H150" s="292"/>
      <c r="I150" s="292"/>
      <c r="J150" s="292"/>
      <c r="K150" s="292"/>
      <c r="L150" s="292"/>
      <c r="M150" s="292"/>
      <c r="N150" s="292"/>
      <c r="O150" s="292"/>
      <c r="P150" s="292"/>
      <c r="Q150" s="292">
        <f>Q149</f>
        <v>0</v>
      </c>
      <c r="R150" s="292"/>
      <c r="S150" s="292"/>
      <c r="T150" s="292"/>
      <c r="U150" s="292"/>
      <c r="V150" s="292"/>
      <c r="W150" s="292"/>
      <c r="X150" s="292"/>
      <c r="Y150" s="292"/>
      <c r="Z150" s="292"/>
      <c r="AA150" s="292"/>
      <c r="AB150" s="292"/>
      <c r="AC150" s="292"/>
      <c r="AD150" s="292"/>
      <c r="AE150" s="407">
        <f>AE149</f>
        <v>0</v>
      </c>
      <c r="AF150" s="407">
        <f t="shared" ref="AF150" si="358">AF149</f>
        <v>0</v>
      </c>
      <c r="AG150" s="407">
        <f t="shared" ref="AG150" si="359">AG149</f>
        <v>0</v>
      </c>
      <c r="AH150" s="407">
        <f t="shared" ref="AH150" si="360">AH149</f>
        <v>0</v>
      </c>
      <c r="AI150" s="407">
        <f t="shared" ref="AI150" si="361">AI149</f>
        <v>0</v>
      </c>
      <c r="AJ150" s="407">
        <f t="shared" ref="AJ150" si="362">AJ149</f>
        <v>0</v>
      </c>
      <c r="AK150" s="407">
        <f t="shared" ref="AK150" si="363">AK149</f>
        <v>0</v>
      </c>
      <c r="AL150" s="407">
        <f t="shared" ref="AL150" si="364">AL149</f>
        <v>0</v>
      </c>
      <c r="AM150" s="407">
        <f t="shared" ref="AM150" si="365">AM149</f>
        <v>0</v>
      </c>
      <c r="AN150" s="407">
        <f t="shared" ref="AN150" si="366">AN149</f>
        <v>0</v>
      </c>
      <c r="AO150" s="407">
        <f t="shared" ref="AO150" si="367">AO149</f>
        <v>0</v>
      </c>
      <c r="AP150" s="407">
        <f t="shared" ref="AP150" si="368">AP149</f>
        <v>0</v>
      </c>
      <c r="AQ150" s="407">
        <f t="shared" ref="AQ150" si="369">AQ149</f>
        <v>0</v>
      </c>
      <c r="AR150" s="407">
        <f t="shared" ref="AR150" si="370">AR149</f>
        <v>0</v>
      </c>
      <c r="AS150" s="303"/>
    </row>
    <row r="151" spans="1:45" hidden="1" outlineLevel="1">
      <c r="B151" s="291"/>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288"/>
      <c r="AE151" s="408"/>
      <c r="AF151" s="421"/>
      <c r="AG151" s="421"/>
      <c r="AH151" s="421"/>
      <c r="AI151" s="421"/>
      <c r="AJ151" s="421"/>
      <c r="AK151" s="421"/>
      <c r="AL151" s="421"/>
      <c r="AM151" s="421"/>
      <c r="AN151" s="421"/>
      <c r="AO151" s="421"/>
      <c r="AP151" s="421"/>
      <c r="AQ151" s="421"/>
      <c r="AR151" s="421"/>
      <c r="AS151" s="303"/>
    </row>
    <row r="152" spans="1:45" ht="15.75" hidden="1" outlineLevel="1">
      <c r="B152" s="285" t="s">
        <v>498</v>
      </c>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408"/>
      <c r="AF152" s="421"/>
      <c r="AG152" s="421"/>
      <c r="AH152" s="421"/>
      <c r="AI152" s="421"/>
      <c r="AJ152" s="421"/>
      <c r="AK152" s="421"/>
      <c r="AL152" s="421"/>
      <c r="AM152" s="421"/>
      <c r="AN152" s="421"/>
      <c r="AO152" s="421"/>
      <c r="AP152" s="421"/>
      <c r="AQ152" s="421"/>
      <c r="AR152" s="421"/>
      <c r="AS152" s="303"/>
    </row>
    <row r="153" spans="1:45" ht="45" hidden="1" outlineLevel="1">
      <c r="A153" s="511">
        <v>36</v>
      </c>
      <c r="B153" s="509" t="s">
        <v>128</v>
      </c>
      <c r="C153" s="288" t="s">
        <v>25</v>
      </c>
      <c r="D153" s="292"/>
      <c r="E153" s="292"/>
      <c r="F153" s="292"/>
      <c r="G153" s="292"/>
      <c r="H153" s="292"/>
      <c r="I153" s="292"/>
      <c r="J153" s="292"/>
      <c r="K153" s="292"/>
      <c r="L153" s="292"/>
      <c r="M153" s="292"/>
      <c r="N153" s="292"/>
      <c r="O153" s="292"/>
      <c r="P153" s="292"/>
      <c r="Q153" s="292">
        <v>12</v>
      </c>
      <c r="R153" s="292"/>
      <c r="S153" s="292"/>
      <c r="T153" s="292"/>
      <c r="U153" s="292"/>
      <c r="V153" s="292"/>
      <c r="W153" s="292"/>
      <c r="X153" s="292"/>
      <c r="Y153" s="292"/>
      <c r="Z153" s="292"/>
      <c r="AA153" s="292"/>
      <c r="AB153" s="292"/>
      <c r="AC153" s="292"/>
      <c r="AD153" s="292"/>
      <c r="AE153" s="422"/>
      <c r="AF153" s="406"/>
      <c r="AG153" s="406"/>
      <c r="AH153" s="406"/>
      <c r="AI153" s="406"/>
      <c r="AJ153" s="406"/>
      <c r="AK153" s="406"/>
      <c r="AL153" s="411"/>
      <c r="AM153" s="411"/>
      <c r="AN153" s="411"/>
      <c r="AO153" s="411"/>
      <c r="AP153" s="411"/>
      <c r="AQ153" s="411"/>
      <c r="AR153" s="411"/>
      <c r="AS153" s="293">
        <f>SUM(AE153:AR153)</f>
        <v>0</v>
      </c>
    </row>
    <row r="154" spans="1:45" hidden="1" outlineLevel="1">
      <c r="B154" s="291" t="s">
        <v>266</v>
      </c>
      <c r="C154" s="288" t="s">
        <v>163</v>
      </c>
      <c r="D154" s="292"/>
      <c r="E154" s="292"/>
      <c r="F154" s="292"/>
      <c r="G154" s="292"/>
      <c r="H154" s="292"/>
      <c r="I154" s="292"/>
      <c r="J154" s="292"/>
      <c r="K154" s="292"/>
      <c r="L154" s="292"/>
      <c r="M154" s="292"/>
      <c r="N154" s="292"/>
      <c r="O154" s="292"/>
      <c r="P154" s="292"/>
      <c r="Q154" s="292">
        <f>Q153</f>
        <v>12</v>
      </c>
      <c r="R154" s="292"/>
      <c r="S154" s="292"/>
      <c r="T154" s="292"/>
      <c r="U154" s="292"/>
      <c r="V154" s="292"/>
      <c r="W154" s="292"/>
      <c r="X154" s="292"/>
      <c r="Y154" s="292"/>
      <c r="Z154" s="292"/>
      <c r="AA154" s="292"/>
      <c r="AB154" s="292"/>
      <c r="AC154" s="292"/>
      <c r="AD154" s="292"/>
      <c r="AE154" s="407">
        <f>AE153</f>
        <v>0</v>
      </c>
      <c r="AF154" s="407">
        <f t="shared" ref="AF154" si="371">AF153</f>
        <v>0</v>
      </c>
      <c r="AG154" s="407">
        <f t="shared" ref="AG154" si="372">AG153</f>
        <v>0</v>
      </c>
      <c r="AH154" s="407">
        <f t="shared" ref="AH154" si="373">AH153</f>
        <v>0</v>
      </c>
      <c r="AI154" s="407">
        <f t="shared" ref="AI154" si="374">AI153</f>
        <v>0</v>
      </c>
      <c r="AJ154" s="407">
        <f t="shared" ref="AJ154" si="375">AJ153</f>
        <v>0</v>
      </c>
      <c r="AK154" s="407">
        <f t="shared" ref="AK154" si="376">AK153</f>
        <v>0</v>
      </c>
      <c r="AL154" s="407">
        <f t="shared" ref="AL154" si="377">AL153</f>
        <v>0</v>
      </c>
      <c r="AM154" s="407">
        <f t="shared" ref="AM154" si="378">AM153</f>
        <v>0</v>
      </c>
      <c r="AN154" s="407">
        <f t="shared" ref="AN154" si="379">AN153</f>
        <v>0</v>
      </c>
      <c r="AO154" s="407">
        <f t="shared" ref="AO154" si="380">AO153</f>
        <v>0</v>
      </c>
      <c r="AP154" s="407">
        <f t="shared" ref="AP154" si="381">AP153</f>
        <v>0</v>
      </c>
      <c r="AQ154" s="407">
        <f t="shared" ref="AQ154" si="382">AQ153</f>
        <v>0</v>
      </c>
      <c r="AR154" s="407">
        <f t="shared" ref="AR154" si="383">AR153</f>
        <v>0</v>
      </c>
      <c r="AS154" s="303"/>
    </row>
    <row r="155" spans="1:45" hidden="1" outlineLevel="1">
      <c r="B155" s="509"/>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c r="AD155" s="288"/>
      <c r="AE155" s="408"/>
      <c r="AF155" s="421"/>
      <c r="AG155" s="421"/>
      <c r="AH155" s="421"/>
      <c r="AI155" s="421"/>
      <c r="AJ155" s="421"/>
      <c r="AK155" s="421"/>
      <c r="AL155" s="421"/>
      <c r="AM155" s="421"/>
      <c r="AN155" s="421"/>
      <c r="AO155" s="421"/>
      <c r="AP155" s="421"/>
      <c r="AQ155" s="421"/>
      <c r="AR155" s="421"/>
      <c r="AS155" s="303"/>
    </row>
    <row r="156" spans="1:45" hidden="1" outlineLevel="1">
      <c r="A156" s="511">
        <v>37</v>
      </c>
      <c r="B156" s="509" t="s">
        <v>129</v>
      </c>
      <c r="C156" s="288" t="s">
        <v>25</v>
      </c>
      <c r="D156" s="292"/>
      <c r="E156" s="292"/>
      <c r="F156" s="292"/>
      <c r="G156" s="292"/>
      <c r="H156" s="292"/>
      <c r="I156" s="292"/>
      <c r="J156" s="292"/>
      <c r="K156" s="292"/>
      <c r="L156" s="292"/>
      <c r="M156" s="292"/>
      <c r="N156" s="292"/>
      <c r="O156" s="292"/>
      <c r="P156" s="292"/>
      <c r="Q156" s="292">
        <v>12</v>
      </c>
      <c r="R156" s="292"/>
      <c r="S156" s="292"/>
      <c r="T156" s="292"/>
      <c r="U156" s="292"/>
      <c r="V156" s="292"/>
      <c r="W156" s="292"/>
      <c r="X156" s="292"/>
      <c r="Y156" s="292"/>
      <c r="Z156" s="292"/>
      <c r="AA156" s="292"/>
      <c r="AB156" s="292"/>
      <c r="AC156" s="292"/>
      <c r="AD156" s="292"/>
      <c r="AE156" s="422"/>
      <c r="AF156" s="406"/>
      <c r="AG156" s="406"/>
      <c r="AH156" s="406"/>
      <c r="AI156" s="406"/>
      <c r="AJ156" s="406"/>
      <c r="AK156" s="406"/>
      <c r="AL156" s="411"/>
      <c r="AM156" s="411"/>
      <c r="AN156" s="411"/>
      <c r="AO156" s="411"/>
      <c r="AP156" s="411"/>
      <c r="AQ156" s="411"/>
      <c r="AR156" s="411"/>
      <c r="AS156" s="293">
        <f>SUM(AE156:AR156)</f>
        <v>0</v>
      </c>
    </row>
    <row r="157" spans="1:45" hidden="1" outlineLevel="1">
      <c r="B157" s="291" t="s">
        <v>266</v>
      </c>
      <c r="C157" s="288" t="s">
        <v>163</v>
      </c>
      <c r="D157" s="292"/>
      <c r="E157" s="292"/>
      <c r="F157" s="292"/>
      <c r="G157" s="292"/>
      <c r="H157" s="292"/>
      <c r="I157" s="292"/>
      <c r="J157" s="292"/>
      <c r="K157" s="292"/>
      <c r="L157" s="292"/>
      <c r="M157" s="292"/>
      <c r="N157" s="292"/>
      <c r="O157" s="292"/>
      <c r="P157" s="292"/>
      <c r="Q157" s="292">
        <f>Q156</f>
        <v>12</v>
      </c>
      <c r="R157" s="292"/>
      <c r="S157" s="292"/>
      <c r="T157" s="292"/>
      <c r="U157" s="292"/>
      <c r="V157" s="292"/>
      <c r="W157" s="292"/>
      <c r="X157" s="292"/>
      <c r="Y157" s="292"/>
      <c r="Z157" s="292"/>
      <c r="AA157" s="292"/>
      <c r="AB157" s="292"/>
      <c r="AC157" s="292"/>
      <c r="AD157" s="292"/>
      <c r="AE157" s="407">
        <f>AE156</f>
        <v>0</v>
      </c>
      <c r="AF157" s="407">
        <f t="shared" ref="AF157" si="384">AF156</f>
        <v>0</v>
      </c>
      <c r="AG157" s="407">
        <f t="shared" ref="AG157" si="385">AG156</f>
        <v>0</v>
      </c>
      <c r="AH157" s="407">
        <f t="shared" ref="AH157" si="386">AH156</f>
        <v>0</v>
      </c>
      <c r="AI157" s="407">
        <f t="shared" ref="AI157" si="387">AI156</f>
        <v>0</v>
      </c>
      <c r="AJ157" s="407">
        <f t="shared" ref="AJ157" si="388">AJ156</f>
        <v>0</v>
      </c>
      <c r="AK157" s="407">
        <f t="shared" ref="AK157" si="389">AK156</f>
        <v>0</v>
      </c>
      <c r="AL157" s="407">
        <f t="shared" ref="AL157" si="390">AL156</f>
        <v>0</v>
      </c>
      <c r="AM157" s="407">
        <f t="shared" ref="AM157" si="391">AM156</f>
        <v>0</v>
      </c>
      <c r="AN157" s="407">
        <f t="shared" ref="AN157" si="392">AN156</f>
        <v>0</v>
      </c>
      <c r="AO157" s="407">
        <f t="shared" ref="AO157" si="393">AO156</f>
        <v>0</v>
      </c>
      <c r="AP157" s="407">
        <f t="shared" ref="AP157" si="394">AP156</f>
        <v>0</v>
      </c>
      <c r="AQ157" s="407">
        <f t="shared" ref="AQ157" si="395">AQ156</f>
        <v>0</v>
      </c>
      <c r="AR157" s="407">
        <f t="shared" ref="AR157" si="396">AR156</f>
        <v>0</v>
      </c>
      <c r="AS157" s="303"/>
    </row>
    <row r="158" spans="1:45" hidden="1" outlineLevel="1">
      <c r="B158" s="509"/>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408"/>
      <c r="AF158" s="421"/>
      <c r="AG158" s="421"/>
      <c r="AH158" s="421"/>
      <c r="AI158" s="421"/>
      <c r="AJ158" s="421"/>
      <c r="AK158" s="421"/>
      <c r="AL158" s="421"/>
      <c r="AM158" s="421"/>
      <c r="AN158" s="421"/>
      <c r="AO158" s="421"/>
      <c r="AP158" s="421"/>
      <c r="AQ158" s="421"/>
      <c r="AR158" s="421"/>
      <c r="AS158" s="303"/>
    </row>
    <row r="159" spans="1:45" hidden="1" outlineLevel="1">
      <c r="A159" s="511">
        <v>38</v>
      </c>
      <c r="B159" s="509" t="s">
        <v>130</v>
      </c>
      <c r="C159" s="288" t="s">
        <v>25</v>
      </c>
      <c r="D159" s="292"/>
      <c r="E159" s="292"/>
      <c r="F159" s="292"/>
      <c r="G159" s="292"/>
      <c r="H159" s="292"/>
      <c r="I159" s="292"/>
      <c r="J159" s="292"/>
      <c r="K159" s="292"/>
      <c r="L159" s="292"/>
      <c r="M159" s="292"/>
      <c r="N159" s="292"/>
      <c r="O159" s="292"/>
      <c r="P159" s="292"/>
      <c r="Q159" s="292">
        <v>12</v>
      </c>
      <c r="R159" s="292"/>
      <c r="S159" s="292"/>
      <c r="T159" s="292"/>
      <c r="U159" s="292"/>
      <c r="V159" s="292"/>
      <c r="W159" s="292"/>
      <c r="X159" s="292"/>
      <c r="Y159" s="292"/>
      <c r="Z159" s="292"/>
      <c r="AA159" s="292"/>
      <c r="AB159" s="292"/>
      <c r="AC159" s="292"/>
      <c r="AD159" s="292"/>
      <c r="AE159" s="422"/>
      <c r="AF159" s="406"/>
      <c r="AG159" s="406"/>
      <c r="AH159" s="406"/>
      <c r="AI159" s="406"/>
      <c r="AJ159" s="406"/>
      <c r="AK159" s="406"/>
      <c r="AL159" s="411"/>
      <c r="AM159" s="411"/>
      <c r="AN159" s="411"/>
      <c r="AO159" s="411"/>
      <c r="AP159" s="411"/>
      <c r="AQ159" s="411"/>
      <c r="AR159" s="411"/>
      <c r="AS159" s="293">
        <f>SUM(AE159:AR159)</f>
        <v>0</v>
      </c>
    </row>
    <row r="160" spans="1:45" hidden="1" outlineLevel="1">
      <c r="B160" s="291" t="s">
        <v>266</v>
      </c>
      <c r="C160" s="288" t="s">
        <v>163</v>
      </c>
      <c r="D160" s="292"/>
      <c r="E160" s="292"/>
      <c r="F160" s="292"/>
      <c r="G160" s="292"/>
      <c r="H160" s="292"/>
      <c r="I160" s="292"/>
      <c r="J160" s="292"/>
      <c r="K160" s="292"/>
      <c r="L160" s="292"/>
      <c r="M160" s="292"/>
      <c r="N160" s="292"/>
      <c r="O160" s="292"/>
      <c r="P160" s="292"/>
      <c r="Q160" s="292">
        <f>Q159</f>
        <v>12</v>
      </c>
      <c r="R160" s="292"/>
      <c r="S160" s="292"/>
      <c r="T160" s="292"/>
      <c r="U160" s="292"/>
      <c r="V160" s="292"/>
      <c r="W160" s="292"/>
      <c r="X160" s="292"/>
      <c r="Y160" s="292"/>
      <c r="Z160" s="292"/>
      <c r="AA160" s="292"/>
      <c r="AB160" s="292"/>
      <c r="AC160" s="292"/>
      <c r="AD160" s="292"/>
      <c r="AE160" s="407">
        <f>AE159</f>
        <v>0</v>
      </c>
      <c r="AF160" s="407">
        <f t="shared" ref="AF160" si="397">AF159</f>
        <v>0</v>
      </c>
      <c r="AG160" s="407">
        <f t="shared" ref="AG160" si="398">AG159</f>
        <v>0</v>
      </c>
      <c r="AH160" s="407">
        <f t="shared" ref="AH160" si="399">AH159</f>
        <v>0</v>
      </c>
      <c r="AI160" s="407">
        <f t="shared" ref="AI160" si="400">AI159</f>
        <v>0</v>
      </c>
      <c r="AJ160" s="407">
        <f t="shared" ref="AJ160" si="401">AJ159</f>
        <v>0</v>
      </c>
      <c r="AK160" s="407">
        <f t="shared" ref="AK160" si="402">AK159</f>
        <v>0</v>
      </c>
      <c r="AL160" s="407">
        <f t="shared" ref="AL160" si="403">AL159</f>
        <v>0</v>
      </c>
      <c r="AM160" s="407">
        <f t="shared" ref="AM160" si="404">AM159</f>
        <v>0</v>
      </c>
      <c r="AN160" s="407">
        <f t="shared" ref="AN160" si="405">AN159</f>
        <v>0</v>
      </c>
      <c r="AO160" s="407">
        <f t="shared" ref="AO160" si="406">AO159</f>
        <v>0</v>
      </c>
      <c r="AP160" s="407">
        <f t="shared" ref="AP160" si="407">AP159</f>
        <v>0</v>
      </c>
      <c r="AQ160" s="407">
        <f t="shared" ref="AQ160" si="408">AQ159</f>
        <v>0</v>
      </c>
      <c r="AR160" s="407">
        <f t="shared" ref="AR160" si="409">AR159</f>
        <v>0</v>
      </c>
      <c r="AS160" s="303"/>
    </row>
    <row r="161" spans="1:45" hidden="1" outlineLevel="1">
      <c r="B161" s="509"/>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408"/>
      <c r="AF161" s="421"/>
      <c r="AG161" s="421"/>
      <c r="AH161" s="421"/>
      <c r="AI161" s="421"/>
      <c r="AJ161" s="421"/>
      <c r="AK161" s="421"/>
      <c r="AL161" s="421"/>
      <c r="AM161" s="421"/>
      <c r="AN161" s="421"/>
      <c r="AO161" s="421"/>
      <c r="AP161" s="421"/>
      <c r="AQ161" s="421"/>
      <c r="AR161" s="421"/>
      <c r="AS161" s="303"/>
    </row>
    <row r="162" spans="1:45" ht="30" hidden="1" outlineLevel="1">
      <c r="A162" s="511">
        <v>39</v>
      </c>
      <c r="B162" s="509" t="s">
        <v>131</v>
      </c>
      <c r="C162" s="288" t="s">
        <v>25</v>
      </c>
      <c r="D162" s="292"/>
      <c r="E162" s="292"/>
      <c r="F162" s="292"/>
      <c r="G162" s="292"/>
      <c r="H162" s="292"/>
      <c r="I162" s="292"/>
      <c r="J162" s="292"/>
      <c r="K162" s="292"/>
      <c r="L162" s="292"/>
      <c r="M162" s="292"/>
      <c r="N162" s="292"/>
      <c r="O162" s="292"/>
      <c r="P162" s="292"/>
      <c r="Q162" s="292">
        <v>12</v>
      </c>
      <c r="R162" s="292"/>
      <c r="S162" s="292"/>
      <c r="T162" s="292"/>
      <c r="U162" s="292"/>
      <c r="V162" s="292"/>
      <c r="W162" s="292"/>
      <c r="X162" s="292"/>
      <c r="Y162" s="292"/>
      <c r="Z162" s="292"/>
      <c r="AA162" s="292"/>
      <c r="AB162" s="292"/>
      <c r="AC162" s="292"/>
      <c r="AD162" s="292"/>
      <c r="AE162" s="422"/>
      <c r="AF162" s="406"/>
      <c r="AG162" s="406"/>
      <c r="AH162" s="406"/>
      <c r="AI162" s="406"/>
      <c r="AJ162" s="406"/>
      <c r="AK162" s="406"/>
      <c r="AL162" s="411"/>
      <c r="AM162" s="411"/>
      <c r="AN162" s="411"/>
      <c r="AO162" s="411"/>
      <c r="AP162" s="411"/>
      <c r="AQ162" s="411"/>
      <c r="AR162" s="411"/>
      <c r="AS162" s="293">
        <f>SUM(AE162:AR162)</f>
        <v>0</v>
      </c>
    </row>
    <row r="163" spans="1:45" hidden="1" outlineLevel="1">
      <c r="B163" s="291" t="s">
        <v>266</v>
      </c>
      <c r="C163" s="288" t="s">
        <v>163</v>
      </c>
      <c r="D163" s="292"/>
      <c r="E163" s="292"/>
      <c r="F163" s="292"/>
      <c r="G163" s="292"/>
      <c r="H163" s="292"/>
      <c r="I163" s="292"/>
      <c r="J163" s="292"/>
      <c r="K163" s="292"/>
      <c r="L163" s="292"/>
      <c r="M163" s="292"/>
      <c r="N163" s="292"/>
      <c r="O163" s="292"/>
      <c r="P163" s="292"/>
      <c r="Q163" s="292">
        <f>Q162</f>
        <v>12</v>
      </c>
      <c r="R163" s="292"/>
      <c r="S163" s="292"/>
      <c r="T163" s="292"/>
      <c r="U163" s="292"/>
      <c r="V163" s="292"/>
      <c r="W163" s="292"/>
      <c r="X163" s="292"/>
      <c r="Y163" s="292"/>
      <c r="Z163" s="292"/>
      <c r="AA163" s="292"/>
      <c r="AB163" s="292"/>
      <c r="AC163" s="292"/>
      <c r="AD163" s="292"/>
      <c r="AE163" s="407">
        <f>AE162</f>
        <v>0</v>
      </c>
      <c r="AF163" s="407">
        <f t="shared" ref="AF163" si="410">AF162</f>
        <v>0</v>
      </c>
      <c r="AG163" s="407">
        <f t="shared" ref="AG163" si="411">AG162</f>
        <v>0</v>
      </c>
      <c r="AH163" s="407">
        <f t="shared" ref="AH163" si="412">AH162</f>
        <v>0</v>
      </c>
      <c r="AI163" s="407">
        <f t="shared" ref="AI163" si="413">AI162</f>
        <v>0</v>
      </c>
      <c r="AJ163" s="407">
        <f t="shared" ref="AJ163" si="414">AJ162</f>
        <v>0</v>
      </c>
      <c r="AK163" s="407">
        <f t="shared" ref="AK163" si="415">AK162</f>
        <v>0</v>
      </c>
      <c r="AL163" s="407">
        <f t="shared" ref="AL163" si="416">AL162</f>
        <v>0</v>
      </c>
      <c r="AM163" s="407">
        <f t="shared" ref="AM163" si="417">AM162</f>
        <v>0</v>
      </c>
      <c r="AN163" s="407">
        <f t="shared" ref="AN163" si="418">AN162</f>
        <v>0</v>
      </c>
      <c r="AO163" s="407">
        <f t="shared" ref="AO163" si="419">AO162</f>
        <v>0</v>
      </c>
      <c r="AP163" s="407">
        <f t="shared" ref="AP163" si="420">AP162</f>
        <v>0</v>
      </c>
      <c r="AQ163" s="407">
        <f t="shared" ref="AQ163" si="421">AQ162</f>
        <v>0</v>
      </c>
      <c r="AR163" s="407">
        <f t="shared" ref="AR163" si="422">AR162</f>
        <v>0</v>
      </c>
      <c r="AS163" s="303"/>
    </row>
    <row r="164" spans="1:45" hidden="1" outlineLevel="1">
      <c r="B164" s="509"/>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c r="AD164" s="288"/>
      <c r="AE164" s="408"/>
      <c r="AF164" s="421"/>
      <c r="AG164" s="421"/>
      <c r="AH164" s="421"/>
      <c r="AI164" s="421"/>
      <c r="AJ164" s="421"/>
      <c r="AK164" s="421"/>
      <c r="AL164" s="421"/>
      <c r="AM164" s="421"/>
      <c r="AN164" s="421"/>
      <c r="AO164" s="421"/>
      <c r="AP164" s="421"/>
      <c r="AQ164" s="421"/>
      <c r="AR164" s="421"/>
      <c r="AS164" s="303"/>
    </row>
    <row r="165" spans="1:45" ht="30" hidden="1" outlineLevel="1">
      <c r="A165" s="511">
        <v>40</v>
      </c>
      <c r="B165" s="509" t="s">
        <v>132</v>
      </c>
      <c r="C165" s="288" t="s">
        <v>25</v>
      </c>
      <c r="D165" s="292"/>
      <c r="E165" s="292"/>
      <c r="F165" s="292"/>
      <c r="G165" s="292"/>
      <c r="H165" s="292"/>
      <c r="I165" s="292"/>
      <c r="J165" s="292"/>
      <c r="K165" s="292"/>
      <c r="L165" s="292"/>
      <c r="M165" s="292"/>
      <c r="N165" s="292"/>
      <c r="O165" s="292"/>
      <c r="P165" s="292"/>
      <c r="Q165" s="292">
        <v>12</v>
      </c>
      <c r="R165" s="292"/>
      <c r="S165" s="292"/>
      <c r="T165" s="292"/>
      <c r="U165" s="292"/>
      <c r="V165" s="292"/>
      <c r="W165" s="292"/>
      <c r="X165" s="292"/>
      <c r="Y165" s="292"/>
      <c r="Z165" s="292"/>
      <c r="AA165" s="292"/>
      <c r="AB165" s="292"/>
      <c r="AC165" s="292"/>
      <c r="AD165" s="292"/>
      <c r="AE165" s="422"/>
      <c r="AF165" s="406"/>
      <c r="AG165" s="406"/>
      <c r="AH165" s="406"/>
      <c r="AI165" s="406"/>
      <c r="AJ165" s="406"/>
      <c r="AK165" s="406"/>
      <c r="AL165" s="411"/>
      <c r="AM165" s="411"/>
      <c r="AN165" s="411"/>
      <c r="AO165" s="411"/>
      <c r="AP165" s="411"/>
      <c r="AQ165" s="411"/>
      <c r="AR165" s="411"/>
      <c r="AS165" s="293">
        <f>SUM(AE165:AR165)</f>
        <v>0</v>
      </c>
    </row>
    <row r="166" spans="1:45" hidden="1" outlineLevel="1">
      <c r="B166" s="291" t="s">
        <v>266</v>
      </c>
      <c r="C166" s="288" t="s">
        <v>163</v>
      </c>
      <c r="D166" s="292"/>
      <c r="E166" s="292"/>
      <c r="F166" s="292"/>
      <c r="G166" s="292"/>
      <c r="H166" s="292"/>
      <c r="I166" s="292"/>
      <c r="J166" s="292"/>
      <c r="K166" s="292"/>
      <c r="L166" s="292"/>
      <c r="M166" s="292"/>
      <c r="N166" s="292"/>
      <c r="O166" s="292"/>
      <c r="P166" s="292"/>
      <c r="Q166" s="292">
        <f>Q165</f>
        <v>12</v>
      </c>
      <c r="R166" s="292"/>
      <c r="S166" s="292"/>
      <c r="T166" s="292"/>
      <c r="U166" s="292"/>
      <c r="V166" s="292"/>
      <c r="W166" s="292"/>
      <c r="X166" s="292"/>
      <c r="Y166" s="292"/>
      <c r="Z166" s="292"/>
      <c r="AA166" s="292"/>
      <c r="AB166" s="292"/>
      <c r="AC166" s="292"/>
      <c r="AD166" s="292"/>
      <c r="AE166" s="407">
        <f>AE165</f>
        <v>0</v>
      </c>
      <c r="AF166" s="407">
        <f t="shared" ref="AF166" si="423">AF165</f>
        <v>0</v>
      </c>
      <c r="AG166" s="407">
        <f t="shared" ref="AG166" si="424">AG165</f>
        <v>0</v>
      </c>
      <c r="AH166" s="407">
        <f t="shared" ref="AH166" si="425">AH165</f>
        <v>0</v>
      </c>
      <c r="AI166" s="407">
        <f t="shared" ref="AI166" si="426">AI165</f>
        <v>0</v>
      </c>
      <c r="AJ166" s="407">
        <f t="shared" ref="AJ166" si="427">AJ165</f>
        <v>0</v>
      </c>
      <c r="AK166" s="407">
        <f t="shared" ref="AK166" si="428">AK165</f>
        <v>0</v>
      </c>
      <c r="AL166" s="407">
        <f t="shared" ref="AL166" si="429">AL165</f>
        <v>0</v>
      </c>
      <c r="AM166" s="407">
        <f t="shared" ref="AM166" si="430">AM165</f>
        <v>0</v>
      </c>
      <c r="AN166" s="407">
        <f t="shared" ref="AN166" si="431">AN165</f>
        <v>0</v>
      </c>
      <c r="AO166" s="407">
        <f t="shared" ref="AO166" si="432">AO165</f>
        <v>0</v>
      </c>
      <c r="AP166" s="407">
        <f t="shared" ref="AP166" si="433">AP165</f>
        <v>0</v>
      </c>
      <c r="AQ166" s="407">
        <f t="shared" ref="AQ166" si="434">AQ165</f>
        <v>0</v>
      </c>
      <c r="AR166" s="407">
        <f t="shared" ref="AR166" si="435">AR165</f>
        <v>0</v>
      </c>
      <c r="AS166" s="303"/>
    </row>
    <row r="167" spans="1:45" hidden="1" outlineLevel="1">
      <c r="B167" s="509"/>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c r="AD167" s="288"/>
      <c r="AE167" s="408"/>
      <c r="AF167" s="421"/>
      <c r="AG167" s="421"/>
      <c r="AH167" s="421"/>
      <c r="AI167" s="421"/>
      <c r="AJ167" s="421"/>
      <c r="AK167" s="421"/>
      <c r="AL167" s="421"/>
      <c r="AM167" s="421"/>
      <c r="AN167" s="421"/>
      <c r="AO167" s="421"/>
      <c r="AP167" s="421"/>
      <c r="AQ167" s="421"/>
      <c r="AR167" s="421"/>
      <c r="AS167" s="303"/>
    </row>
    <row r="168" spans="1:45" ht="30" hidden="1" outlineLevel="1">
      <c r="A168" s="511">
        <v>41</v>
      </c>
      <c r="B168" s="509" t="s">
        <v>133</v>
      </c>
      <c r="C168" s="288" t="s">
        <v>25</v>
      </c>
      <c r="D168" s="292"/>
      <c r="E168" s="292"/>
      <c r="F168" s="292"/>
      <c r="G168" s="292"/>
      <c r="H168" s="292"/>
      <c r="I168" s="292"/>
      <c r="J168" s="292"/>
      <c r="K168" s="292"/>
      <c r="L168" s="292"/>
      <c r="M168" s="292"/>
      <c r="N168" s="292"/>
      <c r="O168" s="292"/>
      <c r="P168" s="292"/>
      <c r="Q168" s="292">
        <v>12</v>
      </c>
      <c r="R168" s="292"/>
      <c r="S168" s="292"/>
      <c r="T168" s="292"/>
      <c r="U168" s="292"/>
      <c r="V168" s="292"/>
      <c r="W168" s="292"/>
      <c r="X168" s="292"/>
      <c r="Y168" s="292"/>
      <c r="Z168" s="292"/>
      <c r="AA168" s="292"/>
      <c r="AB168" s="292"/>
      <c r="AC168" s="292"/>
      <c r="AD168" s="292"/>
      <c r="AE168" s="422"/>
      <c r="AF168" s="406"/>
      <c r="AG168" s="406"/>
      <c r="AH168" s="406"/>
      <c r="AI168" s="406"/>
      <c r="AJ168" s="406"/>
      <c r="AK168" s="406"/>
      <c r="AL168" s="411"/>
      <c r="AM168" s="411"/>
      <c r="AN168" s="411"/>
      <c r="AO168" s="411"/>
      <c r="AP168" s="411"/>
      <c r="AQ168" s="411"/>
      <c r="AR168" s="411"/>
      <c r="AS168" s="293">
        <f>SUM(AE168:AR168)</f>
        <v>0</v>
      </c>
    </row>
    <row r="169" spans="1:45" hidden="1" outlineLevel="1">
      <c r="B169" s="291" t="s">
        <v>266</v>
      </c>
      <c r="C169" s="288" t="s">
        <v>163</v>
      </c>
      <c r="D169" s="292"/>
      <c r="E169" s="292"/>
      <c r="F169" s="292"/>
      <c r="G169" s="292"/>
      <c r="H169" s="292"/>
      <c r="I169" s="292"/>
      <c r="J169" s="292"/>
      <c r="K169" s="292"/>
      <c r="L169" s="292"/>
      <c r="M169" s="292"/>
      <c r="N169" s="292"/>
      <c r="O169" s="292"/>
      <c r="P169" s="292"/>
      <c r="Q169" s="292">
        <f>Q168</f>
        <v>12</v>
      </c>
      <c r="R169" s="292"/>
      <c r="S169" s="292"/>
      <c r="T169" s="292"/>
      <c r="U169" s="292"/>
      <c r="V169" s="292"/>
      <c r="W169" s="292"/>
      <c r="X169" s="292"/>
      <c r="Y169" s="292"/>
      <c r="Z169" s="292"/>
      <c r="AA169" s="292"/>
      <c r="AB169" s="292"/>
      <c r="AC169" s="292"/>
      <c r="AD169" s="292"/>
      <c r="AE169" s="407">
        <f>AE168</f>
        <v>0</v>
      </c>
      <c r="AF169" s="407">
        <f t="shared" ref="AF169" si="436">AF168</f>
        <v>0</v>
      </c>
      <c r="AG169" s="407">
        <f t="shared" ref="AG169" si="437">AG168</f>
        <v>0</v>
      </c>
      <c r="AH169" s="407">
        <f t="shared" ref="AH169" si="438">AH168</f>
        <v>0</v>
      </c>
      <c r="AI169" s="407">
        <f t="shared" ref="AI169" si="439">AI168</f>
        <v>0</v>
      </c>
      <c r="AJ169" s="407">
        <f t="shared" ref="AJ169" si="440">AJ168</f>
        <v>0</v>
      </c>
      <c r="AK169" s="407">
        <f t="shared" ref="AK169" si="441">AK168</f>
        <v>0</v>
      </c>
      <c r="AL169" s="407">
        <f t="shared" ref="AL169" si="442">AL168</f>
        <v>0</v>
      </c>
      <c r="AM169" s="407">
        <f t="shared" ref="AM169" si="443">AM168</f>
        <v>0</v>
      </c>
      <c r="AN169" s="407">
        <f t="shared" ref="AN169" si="444">AN168</f>
        <v>0</v>
      </c>
      <c r="AO169" s="407">
        <f t="shared" ref="AO169" si="445">AO168</f>
        <v>0</v>
      </c>
      <c r="AP169" s="407">
        <f t="shared" ref="AP169" si="446">AP168</f>
        <v>0</v>
      </c>
      <c r="AQ169" s="407">
        <f t="shared" ref="AQ169" si="447">AQ168</f>
        <v>0</v>
      </c>
      <c r="AR169" s="407">
        <f t="shared" ref="AR169" si="448">AR168</f>
        <v>0</v>
      </c>
      <c r="AS169" s="303"/>
    </row>
    <row r="170" spans="1:45" hidden="1" outlineLevel="1">
      <c r="B170" s="509"/>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c r="AA170" s="288"/>
      <c r="AB170" s="288"/>
      <c r="AC170" s="288"/>
      <c r="AD170" s="288"/>
      <c r="AE170" s="408"/>
      <c r="AF170" s="421"/>
      <c r="AG170" s="421"/>
      <c r="AH170" s="421"/>
      <c r="AI170" s="421"/>
      <c r="AJ170" s="421"/>
      <c r="AK170" s="421"/>
      <c r="AL170" s="421"/>
      <c r="AM170" s="421"/>
      <c r="AN170" s="421"/>
      <c r="AO170" s="421"/>
      <c r="AP170" s="421"/>
      <c r="AQ170" s="421"/>
      <c r="AR170" s="421"/>
      <c r="AS170" s="303"/>
    </row>
    <row r="171" spans="1:45" ht="30" hidden="1" outlineLevel="1">
      <c r="A171" s="511">
        <v>42</v>
      </c>
      <c r="B171" s="509" t="s">
        <v>134</v>
      </c>
      <c r="C171" s="288" t="s">
        <v>25</v>
      </c>
      <c r="D171" s="292"/>
      <c r="E171" s="292"/>
      <c r="F171" s="292"/>
      <c r="G171" s="292"/>
      <c r="H171" s="292"/>
      <c r="I171" s="292"/>
      <c r="J171" s="292"/>
      <c r="K171" s="292"/>
      <c r="L171" s="292"/>
      <c r="M171" s="292"/>
      <c r="N171" s="292"/>
      <c r="O171" s="292"/>
      <c r="P171" s="292"/>
      <c r="Q171" s="288"/>
      <c r="R171" s="292"/>
      <c r="S171" s="292"/>
      <c r="T171" s="292"/>
      <c r="U171" s="292"/>
      <c r="V171" s="292"/>
      <c r="W171" s="292"/>
      <c r="X171" s="292"/>
      <c r="Y171" s="292"/>
      <c r="Z171" s="292"/>
      <c r="AA171" s="292"/>
      <c r="AB171" s="292"/>
      <c r="AC171" s="292"/>
      <c r="AD171" s="292"/>
      <c r="AE171" s="422"/>
      <c r="AF171" s="406"/>
      <c r="AG171" s="406"/>
      <c r="AH171" s="406"/>
      <c r="AI171" s="406"/>
      <c r="AJ171" s="406"/>
      <c r="AK171" s="406"/>
      <c r="AL171" s="411"/>
      <c r="AM171" s="411"/>
      <c r="AN171" s="411"/>
      <c r="AO171" s="411"/>
      <c r="AP171" s="411"/>
      <c r="AQ171" s="411"/>
      <c r="AR171" s="411"/>
      <c r="AS171" s="293">
        <f>SUM(AE171:AR171)</f>
        <v>0</v>
      </c>
    </row>
    <row r="172" spans="1:45" hidden="1" outlineLevel="1">
      <c r="B172" s="291" t="s">
        <v>266</v>
      </c>
      <c r="C172" s="288" t="s">
        <v>163</v>
      </c>
      <c r="D172" s="292"/>
      <c r="E172" s="292"/>
      <c r="F172" s="292"/>
      <c r="G172" s="292"/>
      <c r="H172" s="292"/>
      <c r="I172" s="292"/>
      <c r="J172" s="292"/>
      <c r="K172" s="292"/>
      <c r="L172" s="292"/>
      <c r="M172" s="292"/>
      <c r="N172" s="292"/>
      <c r="O172" s="292"/>
      <c r="P172" s="292"/>
      <c r="Q172" s="464"/>
      <c r="R172" s="292"/>
      <c r="S172" s="292"/>
      <c r="T172" s="292"/>
      <c r="U172" s="292"/>
      <c r="V172" s="292"/>
      <c r="W172" s="292"/>
      <c r="X172" s="292"/>
      <c r="Y172" s="292"/>
      <c r="Z172" s="292"/>
      <c r="AA172" s="292"/>
      <c r="AB172" s="292"/>
      <c r="AC172" s="292"/>
      <c r="AD172" s="292"/>
      <c r="AE172" s="407">
        <f>AE171</f>
        <v>0</v>
      </c>
      <c r="AF172" s="407">
        <f t="shared" ref="AF172" si="449">AF171</f>
        <v>0</v>
      </c>
      <c r="AG172" s="407">
        <f t="shared" ref="AG172" si="450">AG171</f>
        <v>0</v>
      </c>
      <c r="AH172" s="407">
        <f t="shared" ref="AH172" si="451">AH171</f>
        <v>0</v>
      </c>
      <c r="AI172" s="407">
        <f t="shared" ref="AI172" si="452">AI171</f>
        <v>0</v>
      </c>
      <c r="AJ172" s="407">
        <f t="shared" ref="AJ172" si="453">AJ171</f>
        <v>0</v>
      </c>
      <c r="AK172" s="407">
        <f t="shared" ref="AK172" si="454">AK171</f>
        <v>0</v>
      </c>
      <c r="AL172" s="407">
        <f t="shared" ref="AL172" si="455">AL171</f>
        <v>0</v>
      </c>
      <c r="AM172" s="407">
        <f t="shared" ref="AM172" si="456">AM171</f>
        <v>0</v>
      </c>
      <c r="AN172" s="407">
        <f t="shared" ref="AN172" si="457">AN171</f>
        <v>0</v>
      </c>
      <c r="AO172" s="407">
        <f t="shared" ref="AO172" si="458">AO171</f>
        <v>0</v>
      </c>
      <c r="AP172" s="407">
        <f t="shared" ref="AP172" si="459">AP171</f>
        <v>0</v>
      </c>
      <c r="AQ172" s="407">
        <f t="shared" ref="AQ172" si="460">AQ171</f>
        <v>0</v>
      </c>
      <c r="AR172" s="407">
        <f t="shared" ref="AR172" si="461">AR171</f>
        <v>0</v>
      </c>
      <c r="AS172" s="303"/>
    </row>
    <row r="173" spans="1:45" hidden="1" outlineLevel="1">
      <c r="B173" s="509"/>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c r="AA173" s="288"/>
      <c r="AB173" s="288"/>
      <c r="AC173" s="288"/>
      <c r="AD173" s="288"/>
      <c r="AE173" s="408"/>
      <c r="AF173" s="421"/>
      <c r="AG173" s="421"/>
      <c r="AH173" s="421"/>
      <c r="AI173" s="421"/>
      <c r="AJ173" s="421"/>
      <c r="AK173" s="421"/>
      <c r="AL173" s="421"/>
      <c r="AM173" s="421"/>
      <c r="AN173" s="421"/>
      <c r="AO173" s="421"/>
      <c r="AP173" s="421"/>
      <c r="AQ173" s="421"/>
      <c r="AR173" s="421"/>
      <c r="AS173" s="303"/>
    </row>
    <row r="174" spans="1:45" hidden="1" outlineLevel="1">
      <c r="A174" s="511">
        <v>43</v>
      </c>
      <c r="B174" s="509" t="s">
        <v>135</v>
      </c>
      <c r="C174" s="288" t="s">
        <v>25</v>
      </c>
      <c r="D174" s="292"/>
      <c r="E174" s="292"/>
      <c r="F174" s="292"/>
      <c r="G174" s="292"/>
      <c r="H174" s="292"/>
      <c r="I174" s="292"/>
      <c r="J174" s="292"/>
      <c r="K174" s="292"/>
      <c r="L174" s="292"/>
      <c r="M174" s="292"/>
      <c r="N174" s="292"/>
      <c r="O174" s="292"/>
      <c r="P174" s="292"/>
      <c r="Q174" s="292">
        <v>12</v>
      </c>
      <c r="R174" s="292"/>
      <c r="S174" s="292"/>
      <c r="T174" s="292"/>
      <c r="U174" s="292"/>
      <c r="V174" s="292"/>
      <c r="W174" s="292"/>
      <c r="X174" s="292"/>
      <c r="Y174" s="292"/>
      <c r="Z174" s="292"/>
      <c r="AA174" s="292"/>
      <c r="AB174" s="292"/>
      <c r="AC174" s="292"/>
      <c r="AD174" s="292"/>
      <c r="AE174" s="422"/>
      <c r="AF174" s="406"/>
      <c r="AG174" s="406"/>
      <c r="AH174" s="406"/>
      <c r="AI174" s="406"/>
      <c r="AJ174" s="406"/>
      <c r="AK174" s="406"/>
      <c r="AL174" s="411"/>
      <c r="AM174" s="411"/>
      <c r="AN174" s="411"/>
      <c r="AO174" s="411"/>
      <c r="AP174" s="411"/>
      <c r="AQ174" s="411"/>
      <c r="AR174" s="411"/>
      <c r="AS174" s="293">
        <f>SUM(AE174:AR174)</f>
        <v>0</v>
      </c>
    </row>
    <row r="175" spans="1:45" hidden="1" outlineLevel="1">
      <c r="B175" s="291" t="s">
        <v>266</v>
      </c>
      <c r="C175" s="288" t="s">
        <v>163</v>
      </c>
      <c r="D175" s="292"/>
      <c r="E175" s="292"/>
      <c r="F175" s="292"/>
      <c r="G175" s="292"/>
      <c r="H175" s="292"/>
      <c r="I175" s="292"/>
      <c r="J175" s="292"/>
      <c r="K175" s="292"/>
      <c r="L175" s="292"/>
      <c r="M175" s="292"/>
      <c r="N175" s="292"/>
      <c r="O175" s="292"/>
      <c r="P175" s="292"/>
      <c r="Q175" s="292">
        <f>Q174</f>
        <v>12</v>
      </c>
      <c r="R175" s="292"/>
      <c r="S175" s="292"/>
      <c r="T175" s="292"/>
      <c r="U175" s="292"/>
      <c r="V175" s="292"/>
      <c r="W175" s="292"/>
      <c r="X175" s="292"/>
      <c r="Y175" s="292"/>
      <c r="Z175" s="292"/>
      <c r="AA175" s="292"/>
      <c r="AB175" s="292"/>
      <c r="AC175" s="292"/>
      <c r="AD175" s="292"/>
      <c r="AE175" s="407">
        <f>AE174</f>
        <v>0</v>
      </c>
      <c r="AF175" s="407">
        <f t="shared" ref="AF175" si="462">AF174</f>
        <v>0</v>
      </c>
      <c r="AG175" s="407">
        <f t="shared" ref="AG175" si="463">AG174</f>
        <v>0</v>
      </c>
      <c r="AH175" s="407">
        <f t="shared" ref="AH175" si="464">AH174</f>
        <v>0</v>
      </c>
      <c r="AI175" s="407">
        <f t="shared" ref="AI175" si="465">AI174</f>
        <v>0</v>
      </c>
      <c r="AJ175" s="407">
        <f t="shared" ref="AJ175" si="466">AJ174</f>
        <v>0</v>
      </c>
      <c r="AK175" s="407">
        <f t="shared" ref="AK175" si="467">AK174</f>
        <v>0</v>
      </c>
      <c r="AL175" s="407">
        <f t="shared" ref="AL175" si="468">AL174</f>
        <v>0</v>
      </c>
      <c r="AM175" s="407">
        <f t="shared" ref="AM175" si="469">AM174</f>
        <v>0</v>
      </c>
      <c r="AN175" s="407">
        <f t="shared" ref="AN175" si="470">AN174</f>
        <v>0</v>
      </c>
      <c r="AO175" s="407">
        <f t="shared" ref="AO175" si="471">AO174</f>
        <v>0</v>
      </c>
      <c r="AP175" s="407">
        <f t="shared" ref="AP175" si="472">AP174</f>
        <v>0</v>
      </c>
      <c r="AQ175" s="407">
        <f t="shared" ref="AQ175" si="473">AQ174</f>
        <v>0</v>
      </c>
      <c r="AR175" s="407">
        <f t="shared" ref="AR175" si="474">AR174</f>
        <v>0</v>
      </c>
      <c r="AS175" s="303"/>
    </row>
    <row r="176" spans="1:45" hidden="1" outlineLevel="1">
      <c r="B176" s="509"/>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408"/>
      <c r="AF176" s="421"/>
      <c r="AG176" s="421"/>
      <c r="AH176" s="421"/>
      <c r="AI176" s="421"/>
      <c r="AJ176" s="421"/>
      <c r="AK176" s="421"/>
      <c r="AL176" s="421"/>
      <c r="AM176" s="421"/>
      <c r="AN176" s="421"/>
      <c r="AO176" s="421"/>
      <c r="AP176" s="421"/>
      <c r="AQ176" s="421"/>
      <c r="AR176" s="421"/>
      <c r="AS176" s="303"/>
    </row>
    <row r="177" spans="1:45" ht="30" hidden="1" outlineLevel="1">
      <c r="A177" s="511">
        <v>44</v>
      </c>
      <c r="B177" s="509" t="s">
        <v>136</v>
      </c>
      <c r="C177" s="288" t="s">
        <v>25</v>
      </c>
      <c r="D177" s="292"/>
      <c r="E177" s="292"/>
      <c r="F177" s="292"/>
      <c r="G177" s="292"/>
      <c r="H177" s="292"/>
      <c r="I177" s="292"/>
      <c r="J177" s="292"/>
      <c r="K177" s="292"/>
      <c r="L177" s="292"/>
      <c r="M177" s="292"/>
      <c r="N177" s="292"/>
      <c r="O177" s="292"/>
      <c r="P177" s="292"/>
      <c r="Q177" s="292">
        <v>12</v>
      </c>
      <c r="R177" s="292"/>
      <c r="S177" s="292"/>
      <c r="T177" s="292"/>
      <c r="U177" s="292"/>
      <c r="V177" s="292"/>
      <c r="W177" s="292"/>
      <c r="X177" s="292"/>
      <c r="Y177" s="292"/>
      <c r="Z177" s="292"/>
      <c r="AA177" s="292"/>
      <c r="AB177" s="292"/>
      <c r="AC177" s="292"/>
      <c r="AD177" s="292"/>
      <c r="AE177" s="422"/>
      <c r="AF177" s="406">
        <v>0.5</v>
      </c>
      <c r="AG177" s="406">
        <v>0.5</v>
      </c>
      <c r="AH177" s="406"/>
      <c r="AI177" s="406"/>
      <c r="AJ177" s="406"/>
      <c r="AK177" s="406"/>
      <c r="AL177" s="411"/>
      <c r="AM177" s="411"/>
      <c r="AN177" s="411"/>
      <c r="AO177" s="411"/>
      <c r="AP177" s="411"/>
      <c r="AQ177" s="411"/>
      <c r="AR177" s="411"/>
      <c r="AS177" s="293">
        <f>SUM(AE177:AR177)</f>
        <v>1</v>
      </c>
    </row>
    <row r="178" spans="1:45" hidden="1" outlineLevel="1">
      <c r="B178" s="291" t="s">
        <v>266</v>
      </c>
      <c r="C178" s="288" t="s">
        <v>163</v>
      </c>
      <c r="D178" s="878">
        <v>90118</v>
      </c>
      <c r="E178" s="878">
        <v>90118</v>
      </c>
      <c r="F178" s="878">
        <v>90118</v>
      </c>
      <c r="G178" s="878">
        <v>90118</v>
      </c>
      <c r="H178" s="878">
        <v>90118</v>
      </c>
      <c r="I178" s="878">
        <v>90118</v>
      </c>
      <c r="J178" s="878">
        <v>90118</v>
      </c>
      <c r="K178" s="878">
        <v>90118</v>
      </c>
      <c r="L178" s="878">
        <v>90118</v>
      </c>
      <c r="M178" s="878">
        <v>90118</v>
      </c>
      <c r="N178" s="292"/>
      <c r="O178" s="292"/>
      <c r="P178" s="292"/>
      <c r="Q178" s="292">
        <f>Q177</f>
        <v>12</v>
      </c>
      <c r="R178" s="878">
        <v>12</v>
      </c>
      <c r="S178" s="878">
        <v>12</v>
      </c>
      <c r="T178" s="878">
        <v>12</v>
      </c>
      <c r="U178" s="878">
        <v>12</v>
      </c>
      <c r="V178" s="878">
        <v>12</v>
      </c>
      <c r="W178" s="878">
        <v>12</v>
      </c>
      <c r="X178" s="878">
        <v>12</v>
      </c>
      <c r="Y178" s="878">
        <v>12</v>
      </c>
      <c r="Z178" s="878">
        <v>12</v>
      </c>
      <c r="AA178" s="878">
        <v>12</v>
      </c>
      <c r="AB178" s="292"/>
      <c r="AC178" s="292"/>
      <c r="AD178" s="292"/>
      <c r="AE178" s="407">
        <f>AE177</f>
        <v>0</v>
      </c>
      <c r="AF178" s="407">
        <f t="shared" ref="AF178" si="475">AF177</f>
        <v>0.5</v>
      </c>
      <c r="AG178" s="407">
        <f t="shared" ref="AG178" si="476">AG177</f>
        <v>0.5</v>
      </c>
      <c r="AH178" s="407">
        <f t="shared" ref="AH178" si="477">AH177</f>
        <v>0</v>
      </c>
      <c r="AI178" s="407">
        <f t="shared" ref="AI178" si="478">AI177</f>
        <v>0</v>
      </c>
      <c r="AJ178" s="407">
        <f t="shared" ref="AJ178" si="479">AJ177</f>
        <v>0</v>
      </c>
      <c r="AK178" s="407">
        <f t="shared" ref="AK178" si="480">AK177</f>
        <v>0</v>
      </c>
      <c r="AL178" s="407">
        <f t="shared" ref="AL178" si="481">AL177</f>
        <v>0</v>
      </c>
      <c r="AM178" s="407">
        <f t="shared" ref="AM178" si="482">AM177</f>
        <v>0</v>
      </c>
      <c r="AN178" s="407">
        <f t="shared" ref="AN178" si="483">AN177</f>
        <v>0</v>
      </c>
      <c r="AO178" s="407">
        <f t="shared" ref="AO178" si="484">AO177</f>
        <v>0</v>
      </c>
      <c r="AP178" s="407">
        <f t="shared" ref="AP178" si="485">AP177</f>
        <v>0</v>
      </c>
      <c r="AQ178" s="407">
        <f t="shared" ref="AQ178" si="486">AQ177</f>
        <v>0</v>
      </c>
      <c r="AR178" s="407">
        <f t="shared" ref="AR178" si="487">AR177</f>
        <v>0</v>
      </c>
      <c r="AS178" s="303"/>
    </row>
    <row r="179" spans="1:45" hidden="1" outlineLevel="1">
      <c r="B179" s="509"/>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288"/>
      <c r="AE179" s="408"/>
      <c r="AF179" s="421"/>
      <c r="AG179" s="421"/>
      <c r="AH179" s="421"/>
      <c r="AI179" s="421"/>
      <c r="AJ179" s="421"/>
      <c r="AK179" s="421"/>
      <c r="AL179" s="421"/>
      <c r="AM179" s="421"/>
      <c r="AN179" s="421"/>
      <c r="AO179" s="421"/>
      <c r="AP179" s="421"/>
      <c r="AQ179" s="421"/>
      <c r="AR179" s="421"/>
      <c r="AS179" s="303"/>
    </row>
    <row r="180" spans="1:45" ht="30" hidden="1" outlineLevel="1">
      <c r="A180" s="511">
        <v>45</v>
      </c>
      <c r="B180" s="509" t="s">
        <v>137</v>
      </c>
      <c r="C180" s="288" t="s">
        <v>25</v>
      </c>
      <c r="D180" s="292"/>
      <c r="E180" s="292"/>
      <c r="F180" s="292"/>
      <c r="G180" s="292"/>
      <c r="H180" s="292"/>
      <c r="I180" s="292"/>
      <c r="J180" s="292"/>
      <c r="K180" s="292"/>
      <c r="L180" s="292"/>
      <c r="M180" s="292"/>
      <c r="N180" s="292"/>
      <c r="O180" s="292"/>
      <c r="P180" s="292"/>
      <c r="Q180" s="292">
        <v>12</v>
      </c>
      <c r="R180" s="292"/>
      <c r="S180" s="292"/>
      <c r="T180" s="292"/>
      <c r="U180" s="292"/>
      <c r="V180" s="292"/>
      <c r="W180" s="292"/>
      <c r="X180" s="292"/>
      <c r="Y180" s="292"/>
      <c r="Z180" s="292"/>
      <c r="AA180" s="292"/>
      <c r="AB180" s="292"/>
      <c r="AC180" s="292"/>
      <c r="AD180" s="292"/>
      <c r="AE180" s="422"/>
      <c r="AF180" s="406"/>
      <c r="AG180" s="406"/>
      <c r="AH180" s="406"/>
      <c r="AI180" s="406"/>
      <c r="AJ180" s="406"/>
      <c r="AK180" s="406"/>
      <c r="AL180" s="411"/>
      <c r="AM180" s="411"/>
      <c r="AN180" s="411"/>
      <c r="AO180" s="411"/>
      <c r="AP180" s="411"/>
      <c r="AQ180" s="411"/>
      <c r="AR180" s="411"/>
      <c r="AS180" s="293">
        <f>SUM(AE180:AR180)</f>
        <v>0</v>
      </c>
    </row>
    <row r="181" spans="1:45" hidden="1" outlineLevel="1">
      <c r="B181" s="291" t="s">
        <v>266</v>
      </c>
      <c r="C181" s="288" t="s">
        <v>163</v>
      </c>
      <c r="D181" s="292"/>
      <c r="E181" s="292"/>
      <c r="F181" s="292"/>
      <c r="G181" s="292"/>
      <c r="H181" s="292"/>
      <c r="I181" s="292"/>
      <c r="J181" s="292"/>
      <c r="K181" s="292"/>
      <c r="L181" s="292"/>
      <c r="M181" s="292"/>
      <c r="N181" s="292"/>
      <c r="O181" s="292"/>
      <c r="P181" s="292"/>
      <c r="Q181" s="292">
        <f>Q180</f>
        <v>12</v>
      </c>
      <c r="R181" s="292"/>
      <c r="S181" s="292"/>
      <c r="T181" s="292"/>
      <c r="U181" s="292"/>
      <c r="V181" s="292"/>
      <c r="W181" s="292"/>
      <c r="X181" s="292"/>
      <c r="Y181" s="292"/>
      <c r="Z181" s="292"/>
      <c r="AA181" s="292"/>
      <c r="AB181" s="292"/>
      <c r="AC181" s="292"/>
      <c r="AD181" s="292"/>
      <c r="AE181" s="407">
        <f>AE180</f>
        <v>0</v>
      </c>
      <c r="AF181" s="407">
        <f t="shared" ref="AF181" si="488">AF180</f>
        <v>0</v>
      </c>
      <c r="AG181" s="407">
        <f t="shared" ref="AG181" si="489">AG180</f>
        <v>0</v>
      </c>
      <c r="AH181" s="407">
        <f t="shared" ref="AH181" si="490">AH180</f>
        <v>0</v>
      </c>
      <c r="AI181" s="407">
        <f t="shared" ref="AI181" si="491">AI180</f>
        <v>0</v>
      </c>
      <c r="AJ181" s="407">
        <f t="shared" ref="AJ181" si="492">AJ180</f>
        <v>0</v>
      </c>
      <c r="AK181" s="407">
        <f t="shared" ref="AK181" si="493">AK180</f>
        <v>0</v>
      </c>
      <c r="AL181" s="407">
        <f t="shared" ref="AL181" si="494">AL180</f>
        <v>0</v>
      </c>
      <c r="AM181" s="407">
        <f t="shared" ref="AM181" si="495">AM180</f>
        <v>0</v>
      </c>
      <c r="AN181" s="407">
        <f t="shared" ref="AN181" si="496">AN180</f>
        <v>0</v>
      </c>
      <c r="AO181" s="407">
        <f t="shared" ref="AO181" si="497">AO180</f>
        <v>0</v>
      </c>
      <c r="AP181" s="407">
        <f t="shared" ref="AP181" si="498">AP180</f>
        <v>0</v>
      </c>
      <c r="AQ181" s="407">
        <f t="shared" ref="AQ181" si="499">AQ180</f>
        <v>0</v>
      </c>
      <c r="AR181" s="407">
        <f t="shared" ref="AR181" si="500">AR180</f>
        <v>0</v>
      </c>
      <c r="AS181" s="303"/>
    </row>
    <row r="182" spans="1:45" hidden="1" outlineLevel="1">
      <c r="B182" s="509"/>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c r="AD182" s="288"/>
      <c r="AE182" s="408"/>
      <c r="AF182" s="421"/>
      <c r="AG182" s="421"/>
      <c r="AH182" s="421"/>
      <c r="AI182" s="421"/>
      <c r="AJ182" s="421"/>
      <c r="AK182" s="421"/>
      <c r="AL182" s="421"/>
      <c r="AM182" s="421"/>
      <c r="AN182" s="421"/>
      <c r="AO182" s="421"/>
      <c r="AP182" s="421"/>
      <c r="AQ182" s="421"/>
      <c r="AR182" s="421"/>
      <c r="AS182" s="303"/>
    </row>
    <row r="183" spans="1:45" ht="30" hidden="1" outlineLevel="1">
      <c r="A183" s="511">
        <v>46</v>
      </c>
      <c r="B183" s="509" t="s">
        <v>138</v>
      </c>
      <c r="C183" s="288" t="s">
        <v>25</v>
      </c>
      <c r="D183" s="292"/>
      <c r="E183" s="292"/>
      <c r="F183" s="292"/>
      <c r="G183" s="292"/>
      <c r="H183" s="292"/>
      <c r="I183" s="292"/>
      <c r="J183" s="292"/>
      <c r="K183" s="292"/>
      <c r="L183" s="292"/>
      <c r="M183" s="292"/>
      <c r="N183" s="292"/>
      <c r="O183" s="292"/>
      <c r="P183" s="292"/>
      <c r="Q183" s="292">
        <v>12</v>
      </c>
      <c r="R183" s="292"/>
      <c r="S183" s="292"/>
      <c r="T183" s="292"/>
      <c r="U183" s="292"/>
      <c r="V183" s="292"/>
      <c r="W183" s="292"/>
      <c r="X183" s="292"/>
      <c r="Y183" s="292"/>
      <c r="Z183" s="292"/>
      <c r="AA183" s="292"/>
      <c r="AB183" s="292"/>
      <c r="AC183" s="292"/>
      <c r="AD183" s="292"/>
      <c r="AE183" s="422"/>
      <c r="AF183" s="406"/>
      <c r="AG183" s="406"/>
      <c r="AH183" s="406"/>
      <c r="AI183" s="406"/>
      <c r="AJ183" s="406"/>
      <c r="AK183" s="406"/>
      <c r="AL183" s="411"/>
      <c r="AM183" s="411"/>
      <c r="AN183" s="411"/>
      <c r="AO183" s="411"/>
      <c r="AP183" s="411"/>
      <c r="AQ183" s="411"/>
      <c r="AR183" s="411"/>
      <c r="AS183" s="293">
        <f>SUM(AE183:AR183)</f>
        <v>0</v>
      </c>
    </row>
    <row r="184" spans="1:45" hidden="1" outlineLevel="1">
      <c r="B184" s="291" t="s">
        <v>266</v>
      </c>
      <c r="C184" s="288" t="s">
        <v>163</v>
      </c>
      <c r="D184" s="292"/>
      <c r="E184" s="292"/>
      <c r="F184" s="292"/>
      <c r="G184" s="292"/>
      <c r="H184" s="292"/>
      <c r="I184" s="292"/>
      <c r="J184" s="292"/>
      <c r="K184" s="292"/>
      <c r="L184" s="292"/>
      <c r="M184" s="292"/>
      <c r="N184" s="292"/>
      <c r="O184" s="292"/>
      <c r="P184" s="292"/>
      <c r="Q184" s="292">
        <f>Q183</f>
        <v>12</v>
      </c>
      <c r="R184" s="292"/>
      <c r="S184" s="292"/>
      <c r="T184" s="292"/>
      <c r="U184" s="292"/>
      <c r="V184" s="292"/>
      <c r="W184" s="292"/>
      <c r="X184" s="292"/>
      <c r="Y184" s="292"/>
      <c r="Z184" s="292"/>
      <c r="AA184" s="292"/>
      <c r="AB184" s="292"/>
      <c r="AC184" s="292"/>
      <c r="AD184" s="292"/>
      <c r="AE184" s="407">
        <f>AE183</f>
        <v>0</v>
      </c>
      <c r="AF184" s="407">
        <f t="shared" ref="AF184" si="501">AF183</f>
        <v>0</v>
      </c>
      <c r="AG184" s="407">
        <f t="shared" ref="AG184" si="502">AG183</f>
        <v>0</v>
      </c>
      <c r="AH184" s="407">
        <f t="shared" ref="AH184" si="503">AH183</f>
        <v>0</v>
      </c>
      <c r="AI184" s="407">
        <f t="shared" ref="AI184" si="504">AI183</f>
        <v>0</v>
      </c>
      <c r="AJ184" s="407">
        <f t="shared" ref="AJ184" si="505">AJ183</f>
        <v>0</v>
      </c>
      <c r="AK184" s="407">
        <f t="shared" ref="AK184" si="506">AK183</f>
        <v>0</v>
      </c>
      <c r="AL184" s="407">
        <f t="shared" ref="AL184" si="507">AL183</f>
        <v>0</v>
      </c>
      <c r="AM184" s="407">
        <f t="shared" ref="AM184" si="508">AM183</f>
        <v>0</v>
      </c>
      <c r="AN184" s="407">
        <f t="shared" ref="AN184" si="509">AN183</f>
        <v>0</v>
      </c>
      <c r="AO184" s="407">
        <f t="shared" ref="AO184" si="510">AO183</f>
        <v>0</v>
      </c>
      <c r="AP184" s="407">
        <f t="shared" ref="AP184" si="511">AP183</f>
        <v>0</v>
      </c>
      <c r="AQ184" s="407">
        <f t="shared" ref="AQ184" si="512">AQ183</f>
        <v>0</v>
      </c>
      <c r="AR184" s="407">
        <f t="shared" ref="AR184" si="513">AR183</f>
        <v>0</v>
      </c>
      <c r="AS184" s="303"/>
    </row>
    <row r="185" spans="1:45" hidden="1" outlineLevel="1">
      <c r="B185" s="509"/>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408"/>
      <c r="AF185" s="421"/>
      <c r="AG185" s="421"/>
      <c r="AH185" s="421"/>
      <c r="AI185" s="421"/>
      <c r="AJ185" s="421"/>
      <c r="AK185" s="421"/>
      <c r="AL185" s="421"/>
      <c r="AM185" s="421"/>
      <c r="AN185" s="421"/>
      <c r="AO185" s="421"/>
      <c r="AP185" s="421"/>
      <c r="AQ185" s="421"/>
      <c r="AR185" s="421"/>
      <c r="AS185" s="303"/>
    </row>
    <row r="186" spans="1:45" ht="30" hidden="1" outlineLevel="1">
      <c r="A186" s="511">
        <v>47</v>
      </c>
      <c r="B186" s="509" t="s">
        <v>139</v>
      </c>
      <c r="C186" s="288" t="s">
        <v>25</v>
      </c>
      <c r="D186" s="292"/>
      <c r="E186" s="292"/>
      <c r="F186" s="292"/>
      <c r="G186" s="292"/>
      <c r="H186" s="292"/>
      <c r="I186" s="292"/>
      <c r="J186" s="292"/>
      <c r="K186" s="292"/>
      <c r="L186" s="292"/>
      <c r="M186" s="292"/>
      <c r="N186" s="292"/>
      <c r="O186" s="292"/>
      <c r="P186" s="292"/>
      <c r="Q186" s="292">
        <v>12</v>
      </c>
      <c r="R186" s="292"/>
      <c r="S186" s="292"/>
      <c r="T186" s="292"/>
      <c r="U186" s="292"/>
      <c r="V186" s="292"/>
      <c r="W186" s="292"/>
      <c r="X186" s="292"/>
      <c r="Y186" s="292"/>
      <c r="Z186" s="292"/>
      <c r="AA186" s="292"/>
      <c r="AB186" s="292"/>
      <c r="AC186" s="292"/>
      <c r="AD186" s="292"/>
      <c r="AE186" s="422"/>
      <c r="AF186" s="406"/>
      <c r="AG186" s="406"/>
      <c r="AH186" s="406"/>
      <c r="AI186" s="406"/>
      <c r="AJ186" s="406"/>
      <c r="AK186" s="406"/>
      <c r="AL186" s="411"/>
      <c r="AM186" s="411"/>
      <c r="AN186" s="411"/>
      <c r="AO186" s="411"/>
      <c r="AP186" s="411"/>
      <c r="AQ186" s="411"/>
      <c r="AR186" s="411"/>
      <c r="AS186" s="293">
        <f>SUM(AE186:AR186)</f>
        <v>0</v>
      </c>
    </row>
    <row r="187" spans="1:45" hidden="1" outlineLevel="1">
      <c r="B187" s="291" t="s">
        <v>266</v>
      </c>
      <c r="C187" s="288" t="s">
        <v>163</v>
      </c>
      <c r="D187" s="292"/>
      <c r="E187" s="292"/>
      <c r="F187" s="292"/>
      <c r="G187" s="292"/>
      <c r="H187" s="292"/>
      <c r="I187" s="292"/>
      <c r="J187" s="292"/>
      <c r="K187" s="292"/>
      <c r="L187" s="292"/>
      <c r="M187" s="292"/>
      <c r="N187" s="292"/>
      <c r="O187" s="292"/>
      <c r="P187" s="292"/>
      <c r="Q187" s="292">
        <f>Q186</f>
        <v>12</v>
      </c>
      <c r="R187" s="292"/>
      <c r="S187" s="292"/>
      <c r="T187" s="292"/>
      <c r="U187" s="292"/>
      <c r="V187" s="292"/>
      <c r="W187" s="292"/>
      <c r="X187" s="292"/>
      <c r="Y187" s="292"/>
      <c r="Z187" s="292"/>
      <c r="AA187" s="292"/>
      <c r="AB187" s="292"/>
      <c r="AC187" s="292"/>
      <c r="AD187" s="292"/>
      <c r="AE187" s="407">
        <f>AE186</f>
        <v>0</v>
      </c>
      <c r="AF187" s="407">
        <f t="shared" ref="AF187" si="514">AF186</f>
        <v>0</v>
      </c>
      <c r="AG187" s="407">
        <f t="shared" ref="AG187" si="515">AG186</f>
        <v>0</v>
      </c>
      <c r="AH187" s="407">
        <f t="shared" ref="AH187" si="516">AH186</f>
        <v>0</v>
      </c>
      <c r="AI187" s="407">
        <f t="shared" ref="AI187" si="517">AI186</f>
        <v>0</v>
      </c>
      <c r="AJ187" s="407">
        <f t="shared" ref="AJ187" si="518">AJ186</f>
        <v>0</v>
      </c>
      <c r="AK187" s="407">
        <f t="shared" ref="AK187" si="519">AK186</f>
        <v>0</v>
      </c>
      <c r="AL187" s="407">
        <f t="shared" ref="AL187" si="520">AL186</f>
        <v>0</v>
      </c>
      <c r="AM187" s="407">
        <f t="shared" ref="AM187" si="521">AM186</f>
        <v>0</v>
      </c>
      <c r="AN187" s="407">
        <f t="shared" ref="AN187" si="522">AN186</f>
        <v>0</v>
      </c>
      <c r="AO187" s="407">
        <f t="shared" ref="AO187" si="523">AO186</f>
        <v>0</v>
      </c>
      <c r="AP187" s="407">
        <f t="shared" ref="AP187" si="524">AP186</f>
        <v>0</v>
      </c>
      <c r="AQ187" s="407">
        <f t="shared" ref="AQ187" si="525">AQ186</f>
        <v>0</v>
      </c>
      <c r="AR187" s="407">
        <f t="shared" ref="AR187" si="526">AR186</f>
        <v>0</v>
      </c>
      <c r="AS187" s="303"/>
    </row>
    <row r="188" spans="1:45" hidden="1" outlineLevel="1">
      <c r="B188" s="509"/>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c r="AD188" s="288"/>
      <c r="AE188" s="408"/>
      <c r="AF188" s="421"/>
      <c r="AG188" s="421"/>
      <c r="AH188" s="421"/>
      <c r="AI188" s="421"/>
      <c r="AJ188" s="421"/>
      <c r="AK188" s="421"/>
      <c r="AL188" s="421"/>
      <c r="AM188" s="421"/>
      <c r="AN188" s="421"/>
      <c r="AO188" s="421"/>
      <c r="AP188" s="421"/>
      <c r="AQ188" s="421"/>
      <c r="AR188" s="421"/>
      <c r="AS188" s="303"/>
    </row>
    <row r="189" spans="1:45" ht="30" hidden="1" outlineLevel="1">
      <c r="A189" s="511">
        <v>48</v>
      </c>
      <c r="B189" s="509" t="s">
        <v>140</v>
      </c>
      <c r="C189" s="288" t="s">
        <v>25</v>
      </c>
      <c r="D189" s="292"/>
      <c r="E189" s="292"/>
      <c r="F189" s="292"/>
      <c r="G189" s="292"/>
      <c r="H189" s="292"/>
      <c r="I189" s="292"/>
      <c r="J189" s="292"/>
      <c r="K189" s="292"/>
      <c r="L189" s="292"/>
      <c r="M189" s="292"/>
      <c r="N189" s="292"/>
      <c r="O189" s="292"/>
      <c r="P189" s="292"/>
      <c r="Q189" s="292">
        <v>12</v>
      </c>
      <c r="R189" s="292"/>
      <c r="S189" s="292"/>
      <c r="T189" s="292"/>
      <c r="U189" s="292"/>
      <c r="V189" s="292"/>
      <c r="W189" s="292"/>
      <c r="X189" s="292"/>
      <c r="Y189" s="292"/>
      <c r="Z189" s="292"/>
      <c r="AA189" s="292"/>
      <c r="AB189" s="292"/>
      <c r="AC189" s="292"/>
      <c r="AD189" s="292"/>
      <c r="AE189" s="422"/>
      <c r="AF189" s="406"/>
      <c r="AG189" s="406"/>
      <c r="AH189" s="406"/>
      <c r="AI189" s="406"/>
      <c r="AJ189" s="406"/>
      <c r="AK189" s="406"/>
      <c r="AL189" s="411"/>
      <c r="AM189" s="411"/>
      <c r="AN189" s="411"/>
      <c r="AO189" s="411"/>
      <c r="AP189" s="411"/>
      <c r="AQ189" s="411"/>
      <c r="AR189" s="411"/>
      <c r="AS189" s="293">
        <f>SUM(AE189:AR189)</f>
        <v>0</v>
      </c>
    </row>
    <row r="190" spans="1:45" hidden="1" outlineLevel="1">
      <c r="B190" s="291" t="s">
        <v>266</v>
      </c>
      <c r="C190" s="288" t="s">
        <v>163</v>
      </c>
      <c r="D190" s="292"/>
      <c r="E190" s="292"/>
      <c r="F190" s="292"/>
      <c r="G190" s="292"/>
      <c r="H190" s="292"/>
      <c r="I190" s="292"/>
      <c r="J190" s="292"/>
      <c r="K190" s="292"/>
      <c r="L190" s="292"/>
      <c r="M190" s="292"/>
      <c r="N190" s="292"/>
      <c r="O190" s="292"/>
      <c r="P190" s="292"/>
      <c r="Q190" s="292">
        <f>Q189</f>
        <v>12</v>
      </c>
      <c r="R190" s="292"/>
      <c r="S190" s="292"/>
      <c r="T190" s="292"/>
      <c r="U190" s="292"/>
      <c r="V190" s="292"/>
      <c r="W190" s="292"/>
      <c r="X190" s="292"/>
      <c r="Y190" s="292"/>
      <c r="Z190" s="292"/>
      <c r="AA190" s="292"/>
      <c r="AB190" s="292"/>
      <c r="AC190" s="292"/>
      <c r="AD190" s="292"/>
      <c r="AE190" s="407">
        <f>AE189</f>
        <v>0</v>
      </c>
      <c r="AF190" s="407">
        <f t="shared" ref="AF190" si="527">AF189</f>
        <v>0</v>
      </c>
      <c r="AG190" s="407">
        <f t="shared" ref="AG190" si="528">AG189</f>
        <v>0</v>
      </c>
      <c r="AH190" s="407">
        <f t="shared" ref="AH190" si="529">AH189</f>
        <v>0</v>
      </c>
      <c r="AI190" s="407">
        <f t="shared" ref="AI190" si="530">AI189</f>
        <v>0</v>
      </c>
      <c r="AJ190" s="407">
        <f t="shared" ref="AJ190" si="531">AJ189</f>
        <v>0</v>
      </c>
      <c r="AK190" s="407">
        <f t="shared" ref="AK190" si="532">AK189</f>
        <v>0</v>
      </c>
      <c r="AL190" s="407">
        <f t="shared" ref="AL190" si="533">AL189</f>
        <v>0</v>
      </c>
      <c r="AM190" s="407">
        <f t="shared" ref="AM190" si="534">AM189</f>
        <v>0</v>
      </c>
      <c r="AN190" s="407">
        <f t="shared" ref="AN190" si="535">AN189</f>
        <v>0</v>
      </c>
      <c r="AO190" s="407">
        <f t="shared" ref="AO190" si="536">AO189</f>
        <v>0</v>
      </c>
      <c r="AP190" s="407">
        <f t="shared" ref="AP190" si="537">AP189</f>
        <v>0</v>
      </c>
      <c r="AQ190" s="407">
        <f t="shared" ref="AQ190" si="538">AQ189</f>
        <v>0</v>
      </c>
      <c r="AR190" s="407">
        <f t="shared" ref="AR190" si="539">AR189</f>
        <v>0</v>
      </c>
      <c r="AS190" s="303"/>
    </row>
    <row r="191" spans="1:45" hidden="1" outlineLevel="1">
      <c r="B191" s="509"/>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c r="AA191" s="288"/>
      <c r="AB191" s="288"/>
      <c r="AC191" s="288"/>
      <c r="AD191" s="288"/>
      <c r="AE191" s="408"/>
      <c r="AF191" s="421"/>
      <c r="AG191" s="421"/>
      <c r="AH191" s="421"/>
      <c r="AI191" s="421"/>
      <c r="AJ191" s="421"/>
      <c r="AK191" s="421"/>
      <c r="AL191" s="421"/>
      <c r="AM191" s="421"/>
      <c r="AN191" s="421"/>
      <c r="AO191" s="421"/>
      <c r="AP191" s="421"/>
      <c r="AQ191" s="421"/>
      <c r="AR191" s="421"/>
      <c r="AS191" s="303"/>
    </row>
    <row r="192" spans="1:45" ht="30" hidden="1" outlineLevel="1">
      <c r="A192" s="511">
        <v>49</v>
      </c>
      <c r="B192" s="509" t="s">
        <v>141</v>
      </c>
      <c r="C192" s="288" t="s">
        <v>25</v>
      </c>
      <c r="D192" s="292"/>
      <c r="E192" s="292"/>
      <c r="F192" s="292"/>
      <c r="G192" s="292"/>
      <c r="H192" s="292"/>
      <c r="I192" s="292"/>
      <c r="J192" s="292"/>
      <c r="K192" s="292"/>
      <c r="L192" s="292"/>
      <c r="M192" s="292"/>
      <c r="N192" s="292"/>
      <c r="O192" s="292"/>
      <c r="P192" s="292"/>
      <c r="Q192" s="292">
        <v>12</v>
      </c>
      <c r="R192" s="292"/>
      <c r="S192" s="292"/>
      <c r="T192" s="292"/>
      <c r="U192" s="292"/>
      <c r="V192" s="292"/>
      <c r="W192" s="292"/>
      <c r="X192" s="292"/>
      <c r="Y192" s="292"/>
      <c r="Z192" s="292"/>
      <c r="AA192" s="292"/>
      <c r="AB192" s="292"/>
      <c r="AC192" s="292"/>
      <c r="AD192" s="292"/>
      <c r="AE192" s="422"/>
      <c r="AF192" s="406"/>
      <c r="AG192" s="406"/>
      <c r="AH192" s="406"/>
      <c r="AI192" s="406"/>
      <c r="AJ192" s="406"/>
      <c r="AK192" s="406"/>
      <c r="AL192" s="411"/>
      <c r="AM192" s="411"/>
      <c r="AN192" s="411"/>
      <c r="AO192" s="411"/>
      <c r="AP192" s="411"/>
      <c r="AQ192" s="411"/>
      <c r="AR192" s="411"/>
      <c r="AS192" s="293">
        <f>SUM(AE192:AR192)</f>
        <v>0</v>
      </c>
    </row>
    <row r="193" spans="2:45" hidden="1" outlineLevel="1">
      <c r="B193" s="291" t="s">
        <v>266</v>
      </c>
      <c r="C193" s="288" t="s">
        <v>163</v>
      </c>
      <c r="D193" s="292"/>
      <c r="E193" s="292"/>
      <c r="F193" s="292"/>
      <c r="G193" s="292"/>
      <c r="H193" s="292"/>
      <c r="I193" s="292"/>
      <c r="J193" s="292"/>
      <c r="K193" s="292"/>
      <c r="L193" s="292"/>
      <c r="M193" s="292"/>
      <c r="N193" s="292"/>
      <c r="O193" s="292"/>
      <c r="P193" s="292"/>
      <c r="Q193" s="292">
        <f>Q192</f>
        <v>12</v>
      </c>
      <c r="R193" s="292"/>
      <c r="S193" s="292"/>
      <c r="T193" s="292"/>
      <c r="U193" s="292"/>
      <c r="V193" s="292"/>
      <c r="W193" s="292"/>
      <c r="X193" s="292"/>
      <c r="Y193" s="292"/>
      <c r="Z193" s="292"/>
      <c r="AA193" s="292"/>
      <c r="AB193" s="292"/>
      <c r="AC193" s="292"/>
      <c r="AD193" s="292"/>
      <c r="AE193" s="407">
        <f>AE192</f>
        <v>0</v>
      </c>
      <c r="AF193" s="407">
        <f t="shared" ref="AF193" si="540">AF192</f>
        <v>0</v>
      </c>
      <c r="AG193" s="407">
        <f t="shared" ref="AG193" si="541">AG192</f>
        <v>0</v>
      </c>
      <c r="AH193" s="407">
        <f t="shared" ref="AH193" si="542">AH192</f>
        <v>0</v>
      </c>
      <c r="AI193" s="407">
        <f t="shared" ref="AI193" si="543">AI192</f>
        <v>0</v>
      </c>
      <c r="AJ193" s="407">
        <f t="shared" ref="AJ193" si="544">AJ192</f>
        <v>0</v>
      </c>
      <c r="AK193" s="407">
        <f t="shared" ref="AK193" si="545">AK192</f>
        <v>0</v>
      </c>
      <c r="AL193" s="407">
        <f t="shared" ref="AL193" si="546">AL192</f>
        <v>0</v>
      </c>
      <c r="AM193" s="407">
        <f t="shared" ref="AM193" si="547">AM192</f>
        <v>0</v>
      </c>
      <c r="AN193" s="407">
        <f t="shared" ref="AN193" si="548">AN192</f>
        <v>0</v>
      </c>
      <c r="AO193" s="407">
        <f t="shared" ref="AO193" si="549">AO192</f>
        <v>0</v>
      </c>
      <c r="AP193" s="407">
        <f t="shared" ref="AP193" si="550">AP192</f>
        <v>0</v>
      </c>
      <c r="AQ193" s="407">
        <f t="shared" ref="AQ193" si="551">AQ192</f>
        <v>0</v>
      </c>
      <c r="AR193" s="407">
        <f t="shared" ref="AR193" si="552">AR192</f>
        <v>0</v>
      </c>
      <c r="AS193" s="303"/>
    </row>
    <row r="194" spans="2:45" hidden="1" outlineLevel="1">
      <c r="B194" s="291"/>
      <c r="C194" s="302"/>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c r="AA194" s="288"/>
      <c r="AB194" s="288"/>
      <c r="AC194" s="288"/>
      <c r="AD194" s="288"/>
      <c r="AE194" s="298"/>
      <c r="AF194" s="298"/>
      <c r="AG194" s="298"/>
      <c r="AH194" s="298"/>
      <c r="AI194" s="298"/>
      <c r="AJ194" s="298"/>
      <c r="AK194" s="298"/>
      <c r="AL194" s="298"/>
      <c r="AM194" s="298"/>
      <c r="AN194" s="298"/>
      <c r="AO194" s="298"/>
      <c r="AP194" s="298"/>
      <c r="AQ194" s="298"/>
      <c r="AR194" s="298"/>
      <c r="AS194" s="303"/>
    </row>
    <row r="195" spans="2:45" ht="15.75" collapsed="1">
      <c r="B195" s="324" t="s">
        <v>270</v>
      </c>
      <c r="C195" s="326"/>
      <c r="D195" s="326">
        <f>SUM(D38:D193)</f>
        <v>3119882</v>
      </c>
      <c r="E195" s="326"/>
      <c r="F195" s="326"/>
      <c r="G195" s="326"/>
      <c r="H195" s="326"/>
      <c r="I195" s="326"/>
      <c r="J195" s="326"/>
      <c r="K195" s="326"/>
      <c r="L195" s="326"/>
      <c r="M195" s="326"/>
      <c r="N195" s="326"/>
      <c r="O195" s="326"/>
      <c r="P195" s="326"/>
      <c r="Q195" s="326"/>
      <c r="R195" s="326">
        <f>SUM(R38:R193)</f>
        <v>490</v>
      </c>
      <c r="S195" s="326"/>
      <c r="T195" s="326"/>
      <c r="U195" s="326"/>
      <c r="V195" s="326"/>
      <c r="W195" s="326"/>
      <c r="X195" s="326"/>
      <c r="Y195" s="326"/>
      <c r="Z195" s="326"/>
      <c r="AA195" s="326"/>
      <c r="AB195" s="326"/>
      <c r="AC195" s="326"/>
      <c r="AD195" s="326"/>
      <c r="AE195" s="326">
        <f>IF(AE36="kWh",SUMPRODUCT(D38:D193,AE38:AE193))</f>
        <v>329495</v>
      </c>
      <c r="AF195" s="326">
        <f>IF(AF36="kWh",SUMPRODUCT(D38:D193,AF38:AF193))</f>
        <v>455492.67283925856</v>
      </c>
      <c r="AG195" s="326">
        <f>IF(AG36="kw",SUMPRODUCT(Q38:Q193,R38:R193,AG38:AG193),SUMPRODUCT(D38:D193,AG38:AG193))</f>
        <v>3219.8406517477888</v>
      </c>
      <c r="AH195" s="326">
        <f>IF(AH36="kw",SUMPRODUCT(Q38:Q193,R38:R193,AH38:AH193),SUMPRODUCT(D38:D193,AH38:AH193))</f>
        <v>0</v>
      </c>
      <c r="AI195" s="326">
        <f>IF(AI36="kw",SUMPRODUCT(Q38:Q193,R38:R193,AI38:AI193),SUMPRODUCT(D38:D193,AI38:AI193))</f>
        <v>0</v>
      </c>
      <c r="AJ195" s="326">
        <f>IF(AJ36="kw",SUMPRODUCT(Q38:Q193,R38:R193,AJ38:AJ193),SUMPRODUCT(D38:D193,AJ38:AJ193))</f>
        <v>932.25769173999049</v>
      </c>
      <c r="AK195" s="326">
        <f>IF(AK36="kw",SUMPRODUCT(Q38:Q193,R38:R193,AK38:AK193),SUMPRODUCT(D38:D193,AK38:AK193))</f>
        <v>0</v>
      </c>
      <c r="AL195" s="326">
        <f>IF(AL36="kw",SUMPRODUCT(Q38:Q193,R38:R193,AL38:AL193),SUMPRODUCT(D38:D193,AL38:AL193))</f>
        <v>0</v>
      </c>
      <c r="AM195" s="326">
        <f>IF(AM36="kw",SUMPRODUCT(Q38:Q193,R38:R193,AM38:AM193),SUMPRODUCT(D38:D193,AM38:AM193))</f>
        <v>0</v>
      </c>
      <c r="AN195" s="326">
        <f>IF(AN36="kw",SUMPRODUCT(Q38:Q193,R38:R193,AN38:AN193),SUMPRODUCT(D38:D193,AN38:AN193))</f>
        <v>0</v>
      </c>
      <c r="AO195" s="326">
        <f>IF(AO36="kw",SUMPRODUCT(Q38:Q193,R38:R193,AO38:AO193),SUMPRODUCT(D38:D193,AO38:AO193))</f>
        <v>0</v>
      </c>
      <c r="AP195" s="326">
        <f>IF(AP36="kw",SUMPRODUCT(Q38:Q193,R38:R193,AP38:AP193),SUMPRODUCT(D38:D193,AP38:AP193))</f>
        <v>0</v>
      </c>
      <c r="AQ195" s="326">
        <f>IF(AQ36="kw",SUMPRODUCT(Q38:Q193,R38:R193,AQ38:AQ193),SUMPRODUCT(D38:D193,AQ38:AQ193))</f>
        <v>0</v>
      </c>
      <c r="AR195" s="326">
        <f>IF(AR36="kw",SUMPRODUCT(Q38:Q193,R38:R193,AR38:AR193),SUMPRODUCT(D38:D193,AR38:AR193))</f>
        <v>0</v>
      </c>
      <c r="AS195" s="327"/>
    </row>
    <row r="196" spans="2:45" ht="15.75">
      <c r="B196" s="387" t="s">
        <v>271</v>
      </c>
      <c r="C196" s="388"/>
      <c r="D196" s="388"/>
      <c r="E196" s="388"/>
      <c r="F196" s="388"/>
      <c r="G196" s="388"/>
      <c r="H196" s="388"/>
      <c r="I196" s="388"/>
      <c r="J196" s="388"/>
      <c r="K196" s="388"/>
      <c r="L196" s="388"/>
      <c r="M196" s="388"/>
      <c r="N196" s="388"/>
      <c r="O196" s="388"/>
      <c r="P196" s="388"/>
      <c r="Q196" s="388"/>
      <c r="R196" s="388"/>
      <c r="S196" s="388"/>
      <c r="T196" s="388"/>
      <c r="U196" s="388"/>
      <c r="V196" s="388"/>
      <c r="W196" s="388"/>
      <c r="X196" s="388"/>
      <c r="Y196" s="388"/>
      <c r="Z196" s="388"/>
      <c r="AA196" s="388"/>
      <c r="AB196" s="388"/>
      <c r="AC196" s="388"/>
      <c r="AD196" s="388"/>
      <c r="AE196" s="388">
        <f>HLOOKUP(AE35,'2. LRAMVA Threshold'!$B$42:$Q$60,7,FALSE)</f>
        <v>0</v>
      </c>
      <c r="AF196" s="388">
        <f>HLOOKUP(AF35,'2. LRAMVA Threshold'!$B$42:$Q$53,7,FALSE)</f>
        <v>0</v>
      </c>
      <c r="AG196" s="388">
        <f>HLOOKUP(AG35,'2. LRAMVA Threshold'!$B$42:$Q$53,7,FALSE)</f>
        <v>0</v>
      </c>
      <c r="AH196" s="388">
        <f>HLOOKUP(AH35,'2. LRAMVA Threshold'!$B$42:$Q$53,7,FALSE)</f>
        <v>0</v>
      </c>
      <c r="AI196" s="388">
        <f>HLOOKUP(AI35,'2. LRAMVA Threshold'!$B$42:$Q$53,7,FALSE)</f>
        <v>0</v>
      </c>
      <c r="AJ196" s="388">
        <f>HLOOKUP(AJ35,'2. LRAMVA Threshold'!$B$42:$Q$53,7,FALSE)</f>
        <v>0</v>
      </c>
      <c r="AK196" s="388">
        <f>HLOOKUP(AK35,'2. LRAMVA Threshold'!$B$42:$Q$53,7,FALSE)</f>
        <v>0</v>
      </c>
      <c r="AL196" s="388">
        <f>HLOOKUP(AL35,'2. LRAMVA Threshold'!$B$42:$Q$53,7,FALSE)</f>
        <v>0</v>
      </c>
      <c r="AM196" s="388">
        <f>HLOOKUP(AM35,'2. LRAMVA Threshold'!$B$42:$Q$53,7,FALSE)</f>
        <v>0</v>
      </c>
      <c r="AN196" s="388">
        <f>HLOOKUP(AN35,'2. LRAMVA Threshold'!$B$42:$Q$53,7,FALSE)</f>
        <v>0</v>
      </c>
      <c r="AO196" s="388">
        <f>HLOOKUP(AO35,'2. LRAMVA Threshold'!$B$42:$Q$53,7,FALSE)</f>
        <v>0</v>
      </c>
      <c r="AP196" s="388">
        <f>HLOOKUP(AP35,'2. LRAMVA Threshold'!$B$42:$Q$53,7,FALSE)</f>
        <v>0</v>
      </c>
      <c r="AQ196" s="388">
        <f>HLOOKUP(AQ35,'2. LRAMVA Threshold'!$B$42:$Q$53,7,FALSE)</f>
        <v>0</v>
      </c>
      <c r="AR196" s="388">
        <f>HLOOKUP(AR35,'2. LRAMVA Threshold'!$B$42:$Q$53,7,FALSE)</f>
        <v>0</v>
      </c>
      <c r="AS196" s="389"/>
    </row>
    <row r="197" spans="2:45">
      <c r="B197" s="510"/>
      <c r="C197" s="428"/>
      <c r="D197" s="429"/>
      <c r="E197" s="429"/>
      <c r="F197" s="429"/>
      <c r="G197" s="429"/>
      <c r="H197" s="429"/>
      <c r="I197" s="429"/>
      <c r="J197" s="429"/>
      <c r="K197" s="429"/>
      <c r="L197" s="429"/>
      <c r="M197" s="429"/>
      <c r="N197" s="392"/>
      <c r="O197" s="392"/>
      <c r="P197" s="392"/>
      <c r="Q197" s="429"/>
      <c r="R197" s="430"/>
      <c r="S197" s="429"/>
      <c r="T197" s="429"/>
      <c r="U197" s="429"/>
      <c r="V197" s="431"/>
      <c r="W197" s="431"/>
      <c r="X197" s="431"/>
      <c r="Y197" s="431"/>
      <c r="Z197" s="429"/>
      <c r="AA197" s="429"/>
      <c r="AB197" s="392"/>
      <c r="AC197" s="392"/>
      <c r="AD197" s="392"/>
      <c r="AE197" s="432"/>
      <c r="AF197" s="432"/>
      <c r="AG197" s="432"/>
      <c r="AH197" s="432"/>
      <c r="AI197" s="432"/>
      <c r="AJ197" s="432"/>
      <c r="AK197" s="432"/>
      <c r="AL197" s="395"/>
      <c r="AM197" s="395"/>
      <c r="AN197" s="395"/>
      <c r="AO197" s="395"/>
      <c r="AP197" s="395"/>
      <c r="AQ197" s="395"/>
      <c r="AR197" s="395"/>
      <c r="AS197" s="396"/>
    </row>
    <row r="198" spans="2:45">
      <c r="B198" s="321" t="s">
        <v>168</v>
      </c>
      <c r="C198" s="335"/>
      <c r="D198" s="335"/>
      <c r="E198" s="372"/>
      <c r="F198" s="372"/>
      <c r="G198" s="372"/>
      <c r="H198" s="372"/>
      <c r="I198" s="372"/>
      <c r="J198" s="372"/>
      <c r="K198" s="372"/>
      <c r="L198" s="372"/>
      <c r="M198" s="372"/>
      <c r="N198" s="372"/>
      <c r="O198" s="372"/>
      <c r="P198" s="372"/>
      <c r="Q198" s="372"/>
      <c r="R198" s="288"/>
      <c r="S198" s="337"/>
      <c r="T198" s="337"/>
      <c r="U198" s="337"/>
      <c r="V198" s="336"/>
      <c r="W198" s="336"/>
      <c r="X198" s="336"/>
      <c r="Y198" s="336"/>
      <c r="Z198" s="337"/>
      <c r="AA198" s="337"/>
      <c r="AB198" s="337"/>
      <c r="AC198" s="337"/>
      <c r="AD198" s="337"/>
      <c r="AE198" s="822">
        <f>HLOOKUP(AE$35,'3.  Distribution Rates'!$C$122:$P$135,7,FALSE)</f>
        <v>1.2699999999999999E-2</v>
      </c>
      <c r="AF198" s="822">
        <f>HLOOKUP(AF$35,'3.  Distribution Rates'!$C$122:$P$135,7,FALSE)</f>
        <v>1.1299999999999999E-2</v>
      </c>
      <c r="AG198" s="338">
        <f>HLOOKUP(AG$35,'3.  Distribution Rates'!$C$122:$P$135,7,FALSE)</f>
        <v>2.1206999999999998</v>
      </c>
      <c r="AH198" s="338">
        <f>HLOOKUP(AH$35,'3.  Distribution Rates'!$C$122:$P$135,7,FALSE)</f>
        <v>0</v>
      </c>
      <c r="AI198" s="338">
        <f>HLOOKUP(AI$35,'3.  Distribution Rates'!$C$122:$P$135,7,FALSE)</f>
        <v>6.1000000000000004E-3</v>
      </c>
      <c r="AJ198" s="338">
        <f>HLOOKUP(AJ$35,'3.  Distribution Rates'!$C$122:$P$135,7,FALSE)</f>
        <v>29.285399999999999</v>
      </c>
      <c r="AK198" s="338">
        <f>HLOOKUP(AK$35,'3.  Distribution Rates'!$C$122:$P$135,7,FALSE)</f>
        <v>0</v>
      </c>
      <c r="AL198" s="338">
        <f>HLOOKUP(AL$35,'3.  Distribution Rates'!$C$122:$P$135,7,FALSE)</f>
        <v>0</v>
      </c>
      <c r="AM198" s="338">
        <f>HLOOKUP(AM$35,'3.  Distribution Rates'!$C$122:$P$135,7,FALSE)</f>
        <v>0</v>
      </c>
      <c r="AN198" s="338">
        <f>HLOOKUP(AN$35,'3.  Distribution Rates'!$C$122:$P$135,7,FALSE)</f>
        <v>0</v>
      </c>
      <c r="AO198" s="338">
        <f>HLOOKUP(AO$35,'3.  Distribution Rates'!$C$122:$P$135,7,FALSE)</f>
        <v>0</v>
      </c>
      <c r="AP198" s="338">
        <f>HLOOKUP(AP$35,'3.  Distribution Rates'!$C$122:$P$135,7,FALSE)</f>
        <v>0</v>
      </c>
      <c r="AQ198" s="338">
        <f>HLOOKUP(AQ$35,'3.  Distribution Rates'!$C$122:$P$135,7,FALSE)</f>
        <v>0</v>
      </c>
      <c r="AR198" s="338">
        <f>HLOOKUP(AR$35,'3.  Distribution Rates'!$C$122:$P$135,7,FALSE)</f>
        <v>0</v>
      </c>
      <c r="AS198" s="345"/>
    </row>
    <row r="199" spans="2:45">
      <c r="B199" s="321" t="s">
        <v>149</v>
      </c>
      <c r="C199" s="342"/>
      <c r="D199" s="306"/>
      <c r="E199" s="276"/>
      <c r="F199" s="276"/>
      <c r="G199" s="276"/>
      <c r="H199" s="276"/>
      <c r="I199" s="276"/>
      <c r="J199" s="276"/>
      <c r="K199" s="276"/>
      <c r="L199" s="276"/>
      <c r="M199" s="276"/>
      <c r="N199" s="276"/>
      <c r="O199" s="276"/>
      <c r="P199" s="276"/>
      <c r="Q199" s="276"/>
      <c r="R199" s="288"/>
      <c r="S199" s="276"/>
      <c r="T199" s="276"/>
      <c r="U199" s="276"/>
      <c r="V199" s="306"/>
      <c r="W199" s="306"/>
      <c r="X199" s="306"/>
      <c r="Y199" s="306"/>
      <c r="Z199" s="276"/>
      <c r="AA199" s="276"/>
      <c r="AB199" s="276"/>
      <c r="AC199" s="276"/>
      <c r="AD199" s="276"/>
      <c r="AE199" s="880"/>
      <c r="AF199" s="880"/>
      <c r="AG199" s="880"/>
      <c r="AH199" s="880"/>
      <c r="AI199" s="880"/>
      <c r="AJ199" s="880"/>
      <c r="AK199" s="374">
        <f>'4.  2011-2014 LRAM'!AS138*AK198</f>
        <v>0</v>
      </c>
      <c r="AL199" s="374">
        <f>'4.  2011-2014 LRAM'!AT138*AL198</f>
        <v>0</v>
      </c>
      <c r="AM199" s="374">
        <f>'4.  2011-2014 LRAM'!AU138*AM198</f>
        <v>0</v>
      </c>
      <c r="AN199" s="374">
        <f>'4.  2011-2014 LRAM'!AV138*AN198</f>
        <v>0</v>
      </c>
      <c r="AO199" s="374">
        <f>'4.  2011-2014 LRAM'!AW138*AO198</f>
        <v>0</v>
      </c>
      <c r="AP199" s="374">
        <f>'4.  2011-2014 LRAM'!AX138*AP198</f>
        <v>0</v>
      </c>
      <c r="AQ199" s="374">
        <f>'4.  2011-2014 LRAM'!AY138*AQ198</f>
        <v>0</v>
      </c>
      <c r="AR199" s="374">
        <f>'4.  2011-2014 LRAM'!AZ138*AR198</f>
        <v>0</v>
      </c>
      <c r="AS199" s="612">
        <f>SUM(AE199:AR199)</f>
        <v>0</v>
      </c>
    </row>
    <row r="200" spans="2:45">
      <c r="B200" s="321" t="s">
        <v>150</v>
      </c>
      <c r="C200" s="342"/>
      <c r="D200" s="306"/>
      <c r="E200" s="276"/>
      <c r="F200" s="276"/>
      <c r="G200" s="276"/>
      <c r="H200" s="276"/>
      <c r="I200" s="276"/>
      <c r="J200" s="276"/>
      <c r="K200" s="276"/>
      <c r="L200" s="276"/>
      <c r="M200" s="276"/>
      <c r="N200" s="276"/>
      <c r="O200" s="276"/>
      <c r="P200" s="276"/>
      <c r="Q200" s="276"/>
      <c r="R200" s="288"/>
      <c r="S200" s="276"/>
      <c r="T200" s="276"/>
      <c r="U200" s="276"/>
      <c r="V200" s="306"/>
      <c r="W200" s="306"/>
      <c r="X200" s="306"/>
      <c r="Y200" s="306"/>
      <c r="Z200" s="276"/>
      <c r="AA200" s="276"/>
      <c r="AB200" s="276"/>
      <c r="AC200" s="276"/>
      <c r="AD200" s="276"/>
      <c r="AE200" s="880"/>
      <c r="AF200" s="880"/>
      <c r="AG200" s="880"/>
      <c r="AH200" s="880"/>
      <c r="AI200" s="880"/>
      <c r="AJ200" s="880"/>
      <c r="AK200" s="374">
        <f>'4.  2011-2014 LRAM'!AS277*AK198</f>
        <v>0</v>
      </c>
      <c r="AL200" s="374">
        <f>'4.  2011-2014 LRAM'!AT277*AL198</f>
        <v>0</v>
      </c>
      <c r="AM200" s="374">
        <f>'4.  2011-2014 LRAM'!AU277*AM198</f>
        <v>0</v>
      </c>
      <c r="AN200" s="374">
        <f>'4.  2011-2014 LRAM'!AV277*AN198</f>
        <v>0</v>
      </c>
      <c r="AO200" s="374">
        <f>'4.  2011-2014 LRAM'!AW277*AO198</f>
        <v>0</v>
      </c>
      <c r="AP200" s="374">
        <f>'4.  2011-2014 LRAM'!AX277*AP198</f>
        <v>0</v>
      </c>
      <c r="AQ200" s="374">
        <f>'4.  2011-2014 LRAM'!AY277*AQ198</f>
        <v>0</v>
      </c>
      <c r="AR200" s="374">
        <f>'4.  2011-2014 LRAM'!AZ277*AR198</f>
        <v>0</v>
      </c>
      <c r="AS200" s="612">
        <f>SUM(AE200:AR200)</f>
        <v>0</v>
      </c>
    </row>
    <row r="201" spans="2:45">
      <c r="B201" s="321" t="s">
        <v>151</v>
      </c>
      <c r="C201" s="342"/>
      <c r="D201" s="306"/>
      <c r="E201" s="276"/>
      <c r="F201" s="276"/>
      <c r="G201" s="276"/>
      <c r="H201" s="276"/>
      <c r="I201" s="276"/>
      <c r="J201" s="276"/>
      <c r="K201" s="276"/>
      <c r="L201" s="276"/>
      <c r="M201" s="276"/>
      <c r="N201" s="276"/>
      <c r="O201" s="276"/>
      <c r="P201" s="276"/>
      <c r="Q201" s="276"/>
      <c r="R201" s="288"/>
      <c r="S201" s="276"/>
      <c r="T201" s="276"/>
      <c r="U201" s="276"/>
      <c r="V201" s="306"/>
      <c r="W201" s="306"/>
      <c r="X201" s="306"/>
      <c r="Y201" s="306"/>
      <c r="Z201" s="276"/>
      <c r="AA201" s="276"/>
      <c r="AB201" s="276"/>
      <c r="AC201" s="276"/>
      <c r="AD201" s="276"/>
      <c r="AE201" s="880"/>
      <c r="AF201" s="880"/>
      <c r="AG201" s="880"/>
      <c r="AH201" s="880"/>
      <c r="AI201" s="880"/>
      <c r="AJ201" s="880"/>
      <c r="AK201" s="374">
        <f>'4.  2011-2014 LRAM'!AS413*AK198</f>
        <v>0</v>
      </c>
      <c r="AL201" s="374">
        <f>'4.  2011-2014 LRAM'!AT413*AL198</f>
        <v>0</v>
      </c>
      <c r="AM201" s="374">
        <f>'4.  2011-2014 LRAM'!AU413*AM198</f>
        <v>0</v>
      </c>
      <c r="AN201" s="374">
        <f>'4.  2011-2014 LRAM'!AV413*AN198</f>
        <v>0</v>
      </c>
      <c r="AO201" s="374">
        <f>'4.  2011-2014 LRAM'!AW413*AO198</f>
        <v>0</v>
      </c>
      <c r="AP201" s="374">
        <f>'4.  2011-2014 LRAM'!AX413*AP198</f>
        <v>0</v>
      </c>
      <c r="AQ201" s="374">
        <f>'4.  2011-2014 LRAM'!AY413*AQ198</f>
        <v>0</v>
      </c>
      <c r="AR201" s="374">
        <f>'4.  2011-2014 LRAM'!AZ413*AR198</f>
        <v>0</v>
      </c>
      <c r="AS201" s="612">
        <f>SUM(AE201:AR201)</f>
        <v>0</v>
      </c>
    </row>
    <row r="202" spans="2:45">
      <c r="B202" s="321" t="s">
        <v>152</v>
      </c>
      <c r="C202" s="342"/>
      <c r="D202" s="306"/>
      <c r="E202" s="276"/>
      <c r="F202" s="276"/>
      <c r="G202" s="276"/>
      <c r="H202" s="276"/>
      <c r="I202" s="276"/>
      <c r="J202" s="276"/>
      <c r="K202" s="276"/>
      <c r="L202" s="276"/>
      <c r="M202" s="276"/>
      <c r="N202" s="276"/>
      <c r="O202" s="276"/>
      <c r="P202" s="276"/>
      <c r="Q202" s="276"/>
      <c r="R202" s="288"/>
      <c r="S202" s="276"/>
      <c r="T202" s="276"/>
      <c r="U202" s="276"/>
      <c r="V202" s="306"/>
      <c r="W202" s="306"/>
      <c r="X202" s="306"/>
      <c r="Y202" s="306"/>
      <c r="Z202" s="276"/>
      <c r="AA202" s="276"/>
      <c r="AB202" s="276"/>
      <c r="AC202" s="276"/>
      <c r="AD202" s="276"/>
      <c r="AE202" s="880"/>
      <c r="AF202" s="880"/>
      <c r="AG202" s="880"/>
      <c r="AH202" s="880"/>
      <c r="AI202" s="880"/>
      <c r="AJ202" s="880"/>
      <c r="AK202" s="374">
        <f>'4.  2011-2014 LRAM'!AS550*AK198</f>
        <v>0</v>
      </c>
      <c r="AL202" s="374">
        <f>'4.  2011-2014 LRAM'!AT550*AL198</f>
        <v>0</v>
      </c>
      <c r="AM202" s="374">
        <f>'4.  2011-2014 LRAM'!AU550*AM198</f>
        <v>0</v>
      </c>
      <c r="AN202" s="374">
        <f>'4.  2011-2014 LRAM'!AV550*AN198</f>
        <v>0</v>
      </c>
      <c r="AO202" s="374">
        <f>'4.  2011-2014 LRAM'!AW550*AO198</f>
        <v>0</v>
      </c>
      <c r="AP202" s="374">
        <f>'4.  2011-2014 LRAM'!AX550*AP198</f>
        <v>0</v>
      </c>
      <c r="AQ202" s="374">
        <f>'4.  2011-2014 LRAM'!AY550*AQ198</f>
        <v>0</v>
      </c>
      <c r="AR202" s="374">
        <f>'4.  2011-2014 LRAM'!AZ550*AR198</f>
        <v>0</v>
      </c>
      <c r="AS202" s="612">
        <f>SUM(AE202:AR202)</f>
        <v>0</v>
      </c>
    </row>
    <row r="203" spans="2:45">
      <c r="B203" s="321" t="s">
        <v>153</v>
      </c>
      <c r="C203" s="342"/>
      <c r="D203" s="306"/>
      <c r="E203" s="276"/>
      <c r="F203" s="276"/>
      <c r="G203" s="276"/>
      <c r="H203" s="276"/>
      <c r="I203" s="276"/>
      <c r="J203" s="276"/>
      <c r="K203" s="276"/>
      <c r="L203" s="276"/>
      <c r="M203" s="276"/>
      <c r="N203" s="276"/>
      <c r="O203" s="276"/>
      <c r="P203" s="276"/>
      <c r="Q203" s="276"/>
      <c r="R203" s="288"/>
      <c r="S203" s="276"/>
      <c r="T203" s="276"/>
      <c r="U203" s="276"/>
      <c r="V203" s="306"/>
      <c r="W203" s="306"/>
      <c r="X203" s="306"/>
      <c r="Y203" s="306"/>
      <c r="Z203" s="276"/>
      <c r="AA203" s="276"/>
      <c r="AB203" s="276"/>
      <c r="AC203" s="276"/>
      <c r="AD203" s="276"/>
      <c r="AE203" s="880"/>
      <c r="AF203" s="880"/>
      <c r="AG203" s="880"/>
      <c r="AH203" s="880"/>
      <c r="AI203" s="880"/>
      <c r="AJ203" s="880"/>
      <c r="AK203" s="374">
        <f t="shared" ref="AK203:AR203" si="553">AK195*AK198</f>
        <v>0</v>
      </c>
      <c r="AL203" s="374">
        <f t="shared" si="553"/>
        <v>0</v>
      </c>
      <c r="AM203" s="374">
        <f t="shared" si="553"/>
        <v>0</v>
      </c>
      <c r="AN203" s="374">
        <f t="shared" si="553"/>
        <v>0</v>
      </c>
      <c r="AO203" s="374">
        <f t="shared" si="553"/>
        <v>0</v>
      </c>
      <c r="AP203" s="374">
        <f t="shared" si="553"/>
        <v>0</v>
      </c>
      <c r="AQ203" s="374">
        <f t="shared" si="553"/>
        <v>0</v>
      </c>
      <c r="AR203" s="374">
        <f t="shared" si="553"/>
        <v>0</v>
      </c>
      <c r="AS203" s="612">
        <f>SUM(AE203:AR203)</f>
        <v>0</v>
      </c>
    </row>
    <row r="204" spans="2:45" ht="15.75">
      <c r="B204" s="346" t="s">
        <v>267</v>
      </c>
      <c r="C204" s="342"/>
      <c r="D204" s="333"/>
      <c r="E204" s="331"/>
      <c r="F204" s="331"/>
      <c r="G204" s="331"/>
      <c r="H204" s="331"/>
      <c r="I204" s="331"/>
      <c r="J204" s="331"/>
      <c r="K204" s="331"/>
      <c r="L204" s="331"/>
      <c r="M204" s="331"/>
      <c r="N204" s="331"/>
      <c r="O204" s="331"/>
      <c r="P204" s="331"/>
      <c r="Q204" s="331"/>
      <c r="R204" s="297"/>
      <c r="S204" s="331"/>
      <c r="T204" s="331"/>
      <c r="U204" s="331"/>
      <c r="V204" s="333"/>
      <c r="W204" s="333"/>
      <c r="X204" s="333"/>
      <c r="Y204" s="333"/>
      <c r="Z204" s="331"/>
      <c r="AA204" s="331"/>
      <c r="AB204" s="331"/>
      <c r="AC204" s="331"/>
      <c r="AD204" s="331"/>
      <c r="AE204" s="343">
        <f>SUM(AE199:AE203)</f>
        <v>0</v>
      </c>
      <c r="AF204" s="343">
        <f>SUM(AF199:AF203)</f>
        <v>0</v>
      </c>
      <c r="AG204" s="343">
        <f t="shared" ref="AG204:AK204" si="554">SUM(AG199:AG203)</f>
        <v>0</v>
      </c>
      <c r="AH204" s="343">
        <f t="shared" si="554"/>
        <v>0</v>
      </c>
      <c r="AI204" s="343">
        <f t="shared" si="554"/>
        <v>0</v>
      </c>
      <c r="AJ204" s="343">
        <f t="shared" si="554"/>
        <v>0</v>
      </c>
      <c r="AK204" s="343">
        <f t="shared" si="554"/>
        <v>0</v>
      </c>
      <c r="AL204" s="343">
        <f>SUM(AL199:AL203)</f>
        <v>0</v>
      </c>
      <c r="AM204" s="343">
        <f>SUM(AM199:AM203)</f>
        <v>0</v>
      </c>
      <c r="AN204" s="343">
        <f t="shared" ref="AN204:AR204" si="555">SUM(AN199:AN203)</f>
        <v>0</v>
      </c>
      <c r="AO204" s="343">
        <f t="shared" si="555"/>
        <v>0</v>
      </c>
      <c r="AP204" s="343">
        <f t="shared" si="555"/>
        <v>0</v>
      </c>
      <c r="AQ204" s="343">
        <f t="shared" si="555"/>
        <v>0</v>
      </c>
      <c r="AR204" s="343">
        <f t="shared" si="555"/>
        <v>0</v>
      </c>
      <c r="AS204" s="403">
        <f>SUM(AS199:AS203)</f>
        <v>0</v>
      </c>
    </row>
    <row r="205" spans="2:45" ht="15.75">
      <c r="B205" s="346" t="s">
        <v>268</v>
      </c>
      <c r="C205" s="342"/>
      <c r="D205" s="347"/>
      <c r="E205" s="331"/>
      <c r="F205" s="331"/>
      <c r="G205" s="331"/>
      <c r="H205" s="331"/>
      <c r="I205" s="331"/>
      <c r="J205" s="331"/>
      <c r="K205" s="331"/>
      <c r="L205" s="331"/>
      <c r="M205" s="331"/>
      <c r="N205" s="331"/>
      <c r="O205" s="331"/>
      <c r="P205" s="331"/>
      <c r="Q205" s="331"/>
      <c r="R205" s="297"/>
      <c r="S205" s="331"/>
      <c r="T205" s="331"/>
      <c r="U205" s="331"/>
      <c r="V205" s="333"/>
      <c r="W205" s="333"/>
      <c r="X205" s="333"/>
      <c r="Y205" s="333"/>
      <c r="Z205" s="331"/>
      <c r="AA205" s="331"/>
      <c r="AB205" s="331"/>
      <c r="AC205" s="331"/>
      <c r="AD205" s="331"/>
      <c r="AE205" s="344">
        <f>AE196*AE198</f>
        <v>0</v>
      </c>
      <c r="AF205" s="344">
        <f t="shared" ref="AF205:AK205" si="556">AF196*AF198</f>
        <v>0</v>
      </c>
      <c r="AG205" s="344">
        <f t="shared" si="556"/>
        <v>0</v>
      </c>
      <c r="AH205" s="344">
        <f t="shared" si="556"/>
        <v>0</v>
      </c>
      <c r="AI205" s="344">
        <f t="shared" si="556"/>
        <v>0</v>
      </c>
      <c r="AJ205" s="344">
        <f t="shared" si="556"/>
        <v>0</v>
      </c>
      <c r="AK205" s="344">
        <f t="shared" si="556"/>
        <v>0</v>
      </c>
      <c r="AL205" s="344">
        <f>AL196*AL198</f>
        <v>0</v>
      </c>
      <c r="AM205" s="344">
        <f t="shared" ref="AM205:AR205" si="557">AM196*AM198</f>
        <v>0</v>
      </c>
      <c r="AN205" s="344">
        <f t="shared" si="557"/>
        <v>0</v>
      </c>
      <c r="AO205" s="344">
        <f t="shared" si="557"/>
        <v>0</v>
      </c>
      <c r="AP205" s="344">
        <f t="shared" si="557"/>
        <v>0</v>
      </c>
      <c r="AQ205" s="344">
        <f t="shared" si="557"/>
        <v>0</v>
      </c>
      <c r="AR205" s="344">
        <f t="shared" si="557"/>
        <v>0</v>
      </c>
      <c r="AS205" s="403">
        <f>SUM(AE205:AR205)</f>
        <v>0</v>
      </c>
    </row>
    <row r="206" spans="2:45" ht="15.75">
      <c r="B206" s="346" t="s">
        <v>269</v>
      </c>
      <c r="C206" s="342"/>
      <c r="D206" s="347"/>
      <c r="E206" s="331"/>
      <c r="F206" s="331"/>
      <c r="G206" s="331"/>
      <c r="H206" s="331"/>
      <c r="I206" s="331"/>
      <c r="J206" s="331"/>
      <c r="K206" s="331"/>
      <c r="L206" s="331"/>
      <c r="M206" s="331"/>
      <c r="N206" s="331"/>
      <c r="O206" s="331"/>
      <c r="P206" s="331"/>
      <c r="Q206" s="331"/>
      <c r="R206" s="297"/>
      <c r="S206" s="331"/>
      <c r="T206" s="331"/>
      <c r="U206" s="331"/>
      <c r="V206" s="347"/>
      <c r="W206" s="347"/>
      <c r="X206" s="347"/>
      <c r="Y206" s="347"/>
      <c r="Z206" s="331"/>
      <c r="AA206" s="331"/>
      <c r="AB206" s="331"/>
      <c r="AC206" s="331"/>
      <c r="AD206" s="331"/>
      <c r="AE206" s="348"/>
      <c r="AF206" s="348"/>
      <c r="AG206" s="348"/>
      <c r="AH206" s="348"/>
      <c r="AI206" s="348"/>
      <c r="AJ206" s="348"/>
      <c r="AK206" s="348"/>
      <c r="AL206" s="348"/>
      <c r="AM206" s="348"/>
      <c r="AN206" s="348"/>
      <c r="AO206" s="348"/>
      <c r="AP206" s="348"/>
      <c r="AQ206" s="348"/>
      <c r="AR206" s="348"/>
      <c r="AS206" s="403">
        <f>AS204-AS205</f>
        <v>0</v>
      </c>
    </row>
    <row r="207" spans="2:45">
      <c r="B207" s="321"/>
      <c r="C207" s="347"/>
      <c r="D207" s="347"/>
      <c r="E207" s="331"/>
      <c r="F207" s="331"/>
      <c r="G207" s="331"/>
      <c r="H207" s="331"/>
      <c r="I207" s="331"/>
      <c r="J207" s="331"/>
      <c r="K207" s="331"/>
      <c r="L207" s="331"/>
      <c r="M207" s="331"/>
      <c r="N207" s="331"/>
      <c r="O207" s="331"/>
      <c r="P207" s="331"/>
      <c r="Q207" s="331"/>
      <c r="R207" s="297"/>
      <c r="S207" s="331"/>
      <c r="T207" s="331"/>
      <c r="U207" s="331"/>
      <c r="V207" s="347"/>
      <c r="W207" s="342"/>
      <c r="X207" s="347"/>
      <c r="Y207" s="347"/>
      <c r="Z207" s="331"/>
      <c r="AA207" s="331"/>
      <c r="AB207" s="331"/>
      <c r="AC207" s="331"/>
      <c r="AD207" s="331"/>
      <c r="AE207" s="349"/>
      <c r="AF207" s="349"/>
      <c r="AG207" s="349"/>
      <c r="AH207" s="349"/>
      <c r="AI207" s="349"/>
      <c r="AJ207" s="349"/>
      <c r="AK207" s="349"/>
      <c r="AL207" s="349"/>
      <c r="AM207" s="349"/>
      <c r="AN207" s="349"/>
      <c r="AO207" s="349"/>
      <c r="AP207" s="349"/>
      <c r="AQ207" s="349"/>
      <c r="AR207" s="349"/>
      <c r="AS207" s="345"/>
    </row>
    <row r="208" spans="2:45">
      <c r="B208" s="291" t="s">
        <v>144</v>
      </c>
      <c r="C208" s="301"/>
      <c r="D208" s="276"/>
      <c r="E208" s="276"/>
      <c r="F208" s="276"/>
      <c r="G208" s="276"/>
      <c r="H208" s="276"/>
      <c r="I208" s="276"/>
      <c r="J208" s="276"/>
      <c r="K208" s="276"/>
      <c r="L208" s="276"/>
      <c r="M208" s="276"/>
      <c r="N208" s="276"/>
      <c r="O208" s="276"/>
      <c r="P208" s="276"/>
      <c r="Q208" s="276"/>
      <c r="R208" s="354"/>
      <c r="S208" s="276"/>
      <c r="T208" s="276"/>
      <c r="U208" s="276"/>
      <c r="V208" s="301"/>
      <c r="W208" s="306"/>
      <c r="X208" s="306"/>
      <c r="Y208" s="276"/>
      <c r="Z208" s="276"/>
      <c r="AA208" s="306"/>
      <c r="AB208" s="306"/>
      <c r="AC208" s="306"/>
      <c r="AD208" s="306"/>
      <c r="AE208" s="288">
        <f>SUMPRODUCT($E$38:$E$193,AE38:AE193)</f>
        <v>325394</v>
      </c>
      <c r="AF208" s="288">
        <f>SUMPRODUCT($E$38:$E$193,AF38:AF193)</f>
        <v>455492.67283925856</v>
      </c>
      <c r="AG208" s="288">
        <f>IF(AG36="kw",SUMPRODUCT($Q$38:$Q$193,$S$38:$S$193,AG38:AG193),SUMPRODUCT($E$38:$E$193,AG38:AG193))</f>
        <v>3219.8406517477888</v>
      </c>
      <c r="AH208" s="288">
        <f t="shared" ref="AH208:AR208" si="558">IF(AH36="kw",SUMPRODUCT($Q$38:$Q$193,$S$38:$S$193,AH38:AH193),SUMPRODUCT($E$38:$E$193,AH38:AH193))</f>
        <v>0</v>
      </c>
      <c r="AI208" s="288">
        <f t="shared" si="558"/>
        <v>0</v>
      </c>
      <c r="AJ208" s="288">
        <f t="shared" si="558"/>
        <v>932.25769173999049</v>
      </c>
      <c r="AK208" s="288">
        <f t="shared" si="558"/>
        <v>0</v>
      </c>
      <c r="AL208" s="288">
        <f t="shared" si="558"/>
        <v>0</v>
      </c>
      <c r="AM208" s="288">
        <f t="shared" si="558"/>
        <v>0</v>
      </c>
      <c r="AN208" s="288">
        <f t="shared" si="558"/>
        <v>0</v>
      </c>
      <c r="AO208" s="288">
        <f t="shared" si="558"/>
        <v>0</v>
      </c>
      <c r="AP208" s="288">
        <f t="shared" si="558"/>
        <v>0</v>
      </c>
      <c r="AQ208" s="288">
        <f t="shared" si="558"/>
        <v>0</v>
      </c>
      <c r="AR208" s="288">
        <f t="shared" si="558"/>
        <v>0</v>
      </c>
      <c r="AS208" s="345"/>
    </row>
    <row r="209" spans="2:45">
      <c r="B209" s="291" t="s">
        <v>145</v>
      </c>
      <c r="C209" s="301"/>
      <c r="D209" s="276"/>
      <c r="E209" s="276"/>
      <c r="F209" s="276"/>
      <c r="G209" s="276"/>
      <c r="H209" s="276"/>
      <c r="I209" s="276"/>
      <c r="J209" s="276"/>
      <c r="K209" s="276"/>
      <c r="L209" s="276"/>
      <c r="M209" s="276"/>
      <c r="N209" s="276"/>
      <c r="O209" s="276"/>
      <c r="P209" s="276"/>
      <c r="Q209" s="276"/>
      <c r="R209" s="354"/>
      <c r="S209" s="276"/>
      <c r="T209" s="276"/>
      <c r="U209" s="276"/>
      <c r="V209" s="301"/>
      <c r="W209" s="306"/>
      <c r="X209" s="306"/>
      <c r="Y209" s="276"/>
      <c r="Z209" s="276"/>
      <c r="AA209" s="306"/>
      <c r="AB209" s="306"/>
      <c r="AC209" s="306"/>
      <c r="AD209" s="306"/>
      <c r="AE209" s="288">
        <f>SUMPRODUCT($F$38:$F$193,AE38:AE193)</f>
        <v>325302</v>
      </c>
      <c r="AF209" s="288">
        <f>SUMPRODUCT($F$38:$F$193,AF38:AF193)</f>
        <v>455492.67283925856</v>
      </c>
      <c r="AG209" s="288">
        <f>IF(AG36="kw",SUMPRODUCT($Q$38:$Q$193,$T$38:$T$193,AG38:AG193),SUMPRODUCT($F$38:$F$193,AG38:AG193))</f>
        <v>3219.8406517477888</v>
      </c>
      <c r="AH209" s="288">
        <f t="shared" ref="AH209:AR209" si="559">IF(AH36="kw",SUMPRODUCT($Q$38:$Q$193,$T$38:$T$193,AH38:AH193),SUMPRODUCT($F$38:$F$193,AH38:AH193))</f>
        <v>0</v>
      </c>
      <c r="AI209" s="288">
        <f t="shared" si="559"/>
        <v>0</v>
      </c>
      <c r="AJ209" s="288">
        <f t="shared" si="559"/>
        <v>932.25769173999049</v>
      </c>
      <c r="AK209" s="288">
        <f t="shared" si="559"/>
        <v>0</v>
      </c>
      <c r="AL209" s="288">
        <f t="shared" si="559"/>
        <v>0</v>
      </c>
      <c r="AM209" s="288">
        <f t="shared" si="559"/>
        <v>0</v>
      </c>
      <c r="AN209" s="288">
        <f t="shared" si="559"/>
        <v>0</v>
      </c>
      <c r="AO209" s="288">
        <f t="shared" si="559"/>
        <v>0</v>
      </c>
      <c r="AP209" s="288">
        <f t="shared" si="559"/>
        <v>0</v>
      </c>
      <c r="AQ209" s="288">
        <f t="shared" si="559"/>
        <v>0</v>
      </c>
      <c r="AR209" s="288">
        <f t="shared" si="559"/>
        <v>0</v>
      </c>
      <c r="AS209" s="334"/>
    </row>
    <row r="210" spans="2:45">
      <c r="B210" s="291" t="s">
        <v>146</v>
      </c>
      <c r="C210" s="301"/>
      <c r="D210" s="276"/>
      <c r="E210" s="276"/>
      <c r="F210" s="276"/>
      <c r="G210" s="276"/>
      <c r="H210" s="276"/>
      <c r="I210" s="276"/>
      <c r="J210" s="276"/>
      <c r="K210" s="276"/>
      <c r="L210" s="276"/>
      <c r="M210" s="276"/>
      <c r="N210" s="276"/>
      <c r="O210" s="276"/>
      <c r="P210" s="276"/>
      <c r="Q210" s="276"/>
      <c r="R210" s="354"/>
      <c r="S210" s="276"/>
      <c r="T210" s="276"/>
      <c r="U210" s="276"/>
      <c r="V210" s="301"/>
      <c r="W210" s="306"/>
      <c r="X210" s="306"/>
      <c r="Y210" s="276"/>
      <c r="Z210" s="276"/>
      <c r="AA210" s="306"/>
      <c r="AB210" s="306"/>
      <c r="AC210" s="306"/>
      <c r="AD210" s="306"/>
      <c r="AE210" s="288">
        <f>SUMPRODUCT($G$38:$G$193,AE38:AE193)</f>
        <v>325210</v>
      </c>
      <c r="AF210" s="288">
        <f>SUMPRODUCT($G$38:$G$193,AF38:AF193)</f>
        <v>462874.85323925852</v>
      </c>
      <c r="AG210" s="288">
        <f>IF(AG36="kw",SUMPRODUCT($Q$38:$Q$193,$U$38:$U$193,AG38:AG193),SUMPRODUCT($G$38:$G$193,AG38:AG193))</f>
        <v>3171.9246517477886</v>
      </c>
      <c r="AH210" s="288">
        <f t="shared" ref="AH210:AR210" si="560">IF(AH36="kw",SUMPRODUCT($Q$38:$Q$193,$U$38:$U$193,AH38:AH193),SUMPRODUCT($G$38:$G$193,AH38:AH193))</f>
        <v>0</v>
      </c>
      <c r="AI210" s="288">
        <f t="shared" si="560"/>
        <v>0</v>
      </c>
      <c r="AJ210" s="288">
        <f t="shared" si="560"/>
        <v>935.84329173999049</v>
      </c>
      <c r="AK210" s="288">
        <f t="shared" si="560"/>
        <v>0</v>
      </c>
      <c r="AL210" s="288">
        <f t="shared" si="560"/>
        <v>0</v>
      </c>
      <c r="AM210" s="288">
        <f t="shared" si="560"/>
        <v>0</v>
      </c>
      <c r="AN210" s="288">
        <f t="shared" si="560"/>
        <v>0</v>
      </c>
      <c r="AO210" s="288">
        <f t="shared" si="560"/>
        <v>0</v>
      </c>
      <c r="AP210" s="288">
        <f t="shared" si="560"/>
        <v>0</v>
      </c>
      <c r="AQ210" s="288">
        <f t="shared" si="560"/>
        <v>0</v>
      </c>
      <c r="AR210" s="288">
        <f t="shared" si="560"/>
        <v>0</v>
      </c>
      <c r="AS210" s="334"/>
    </row>
    <row r="211" spans="2:45">
      <c r="B211" s="291" t="s">
        <v>147</v>
      </c>
      <c r="C211" s="301"/>
      <c r="D211" s="276"/>
      <c r="E211" s="276"/>
      <c r="F211" s="276"/>
      <c r="G211" s="276"/>
      <c r="H211" s="276"/>
      <c r="I211" s="276"/>
      <c r="J211" s="276"/>
      <c r="K211" s="276"/>
      <c r="L211" s="276"/>
      <c r="M211" s="276"/>
      <c r="N211" s="276"/>
      <c r="O211" s="276"/>
      <c r="P211" s="276"/>
      <c r="Q211" s="276"/>
      <c r="R211" s="354"/>
      <c r="S211" s="276"/>
      <c r="T211" s="276"/>
      <c r="U211" s="276"/>
      <c r="V211" s="301"/>
      <c r="W211" s="306"/>
      <c r="X211" s="306"/>
      <c r="Y211" s="276"/>
      <c r="Z211" s="276"/>
      <c r="AA211" s="306"/>
      <c r="AB211" s="306"/>
      <c r="AC211" s="306"/>
      <c r="AD211" s="306"/>
      <c r="AE211" s="288">
        <f>SUMPRODUCT($H$38:$H$193,AE38:AE193)</f>
        <v>324385</v>
      </c>
      <c r="AF211" s="288">
        <f>SUMPRODUCT($H$38:$H$193,AF38:AF193)</f>
        <v>462874.85323925852</v>
      </c>
      <c r="AG211" s="288">
        <f>IF(AG36="kw",SUMPRODUCT($Q$38:$Q$193,$V$38:$V$193,AG38:AG193),SUMPRODUCT($H$38:$H$193,AG38:AG193))</f>
        <v>3171.9246517477886</v>
      </c>
      <c r="AH211" s="288">
        <f t="shared" ref="AH211:AR211" si="561">IF(AH36="kw",SUMPRODUCT($Q$38:$Q$193,$V$38:$V$193,AH38:AH193),SUMPRODUCT($H$38:$H$193,AH38:AH193))</f>
        <v>0</v>
      </c>
      <c r="AI211" s="288">
        <f t="shared" si="561"/>
        <v>0</v>
      </c>
      <c r="AJ211" s="288">
        <f t="shared" si="561"/>
        <v>935.84329173999049</v>
      </c>
      <c r="AK211" s="288">
        <f t="shared" si="561"/>
        <v>0</v>
      </c>
      <c r="AL211" s="288">
        <f t="shared" si="561"/>
        <v>0</v>
      </c>
      <c r="AM211" s="288">
        <f t="shared" si="561"/>
        <v>0</v>
      </c>
      <c r="AN211" s="288">
        <f t="shared" si="561"/>
        <v>0</v>
      </c>
      <c r="AO211" s="288">
        <f t="shared" si="561"/>
        <v>0</v>
      </c>
      <c r="AP211" s="288">
        <f t="shared" si="561"/>
        <v>0</v>
      </c>
      <c r="AQ211" s="288">
        <f t="shared" si="561"/>
        <v>0</v>
      </c>
      <c r="AR211" s="288">
        <f t="shared" si="561"/>
        <v>0</v>
      </c>
      <c r="AS211" s="334"/>
    </row>
    <row r="212" spans="2:45">
      <c r="B212" s="291" t="s">
        <v>148</v>
      </c>
      <c r="C212" s="301"/>
      <c r="D212" s="276"/>
      <c r="E212" s="276"/>
      <c r="F212" s="276"/>
      <c r="G212" s="276"/>
      <c r="H212" s="276"/>
      <c r="I212" s="276"/>
      <c r="J212" s="276"/>
      <c r="K212" s="276"/>
      <c r="L212" s="276"/>
      <c r="M212" s="276"/>
      <c r="N212" s="276"/>
      <c r="O212" s="276"/>
      <c r="P212" s="276"/>
      <c r="Q212" s="276"/>
      <c r="R212" s="354"/>
      <c r="S212" s="276"/>
      <c r="T212" s="276"/>
      <c r="U212" s="276"/>
      <c r="V212" s="301"/>
      <c r="W212" s="306"/>
      <c r="X212" s="306"/>
      <c r="Y212" s="276"/>
      <c r="Z212" s="276"/>
      <c r="AA212" s="306"/>
      <c r="AB212" s="306"/>
      <c r="AC212" s="306"/>
      <c r="AD212" s="306"/>
      <c r="AE212" s="288">
        <f>SUMPRODUCT($I$38:$I$193,AE38:AE193)</f>
        <v>321943</v>
      </c>
      <c r="AF212" s="288">
        <f>SUMPRODUCT($I$38:$I$193,AF38:AF193)</f>
        <v>462874.85323925852</v>
      </c>
      <c r="AG212" s="288">
        <f>IF(AG36="kw",SUMPRODUCT($Q$38:$Q$193,$W$38:$W$193,AG38:AG193),SUMPRODUCT($I$38:$I$193,AG38:AG193))</f>
        <v>3171.9246517477886</v>
      </c>
      <c r="AH212" s="288">
        <f t="shared" ref="AH212:AR212" si="562">IF(AH36="kw",SUMPRODUCT($Q$38:$Q$193,$W$38:$W$193,AH38:AH193),SUMPRODUCT($I$38:$I$193,AH38:AH193))</f>
        <v>0</v>
      </c>
      <c r="AI212" s="288">
        <f t="shared" si="562"/>
        <v>0</v>
      </c>
      <c r="AJ212" s="288">
        <f t="shared" si="562"/>
        <v>935.84329173999049</v>
      </c>
      <c r="AK212" s="288">
        <f t="shared" si="562"/>
        <v>0</v>
      </c>
      <c r="AL212" s="288">
        <f t="shared" si="562"/>
        <v>0</v>
      </c>
      <c r="AM212" s="288">
        <f t="shared" si="562"/>
        <v>0</v>
      </c>
      <c r="AN212" s="288">
        <f t="shared" si="562"/>
        <v>0</v>
      </c>
      <c r="AO212" s="288">
        <f t="shared" si="562"/>
        <v>0</v>
      </c>
      <c r="AP212" s="288">
        <f t="shared" si="562"/>
        <v>0</v>
      </c>
      <c r="AQ212" s="288">
        <f t="shared" si="562"/>
        <v>0</v>
      </c>
      <c r="AR212" s="288">
        <f t="shared" si="562"/>
        <v>0</v>
      </c>
      <c r="AS212" s="334"/>
    </row>
    <row r="213" spans="2:45">
      <c r="B213" s="291" t="s">
        <v>840</v>
      </c>
      <c r="C213" s="301"/>
      <c r="D213" s="276"/>
      <c r="E213" s="276"/>
      <c r="F213" s="276"/>
      <c r="G213" s="276"/>
      <c r="H213" s="276"/>
      <c r="I213" s="276"/>
      <c r="J213" s="276"/>
      <c r="K213" s="276"/>
      <c r="L213" s="276"/>
      <c r="M213" s="276"/>
      <c r="N213" s="276"/>
      <c r="O213" s="276"/>
      <c r="P213" s="276"/>
      <c r="Q213" s="276"/>
      <c r="R213" s="354"/>
      <c r="S213" s="276"/>
      <c r="T213" s="276"/>
      <c r="U213" s="276"/>
      <c r="V213" s="301"/>
      <c r="W213" s="306"/>
      <c r="X213" s="306"/>
      <c r="Y213" s="276"/>
      <c r="Z213" s="276"/>
      <c r="AA213" s="306"/>
      <c r="AB213" s="306"/>
      <c r="AC213" s="306"/>
      <c r="AD213" s="306"/>
      <c r="AE213" s="288">
        <f>SUMPRODUCT($J$38:$J$193,AE38:AE193)</f>
        <v>321943</v>
      </c>
      <c r="AF213" s="288">
        <f>SUMPRODUCT($J$38:$J$193,AF38:AF193)</f>
        <v>462874.65903925855</v>
      </c>
      <c r="AG213" s="288">
        <f>IF(AG36="kw",SUMPRODUCT($Q$38:$Q$193,$X$38:$X$193,AG38:AG193),SUMPRODUCT($J$38:$J$193,AG38:AG193))</f>
        <v>3171.9246517477886</v>
      </c>
      <c r="AH213" s="288">
        <f t="shared" ref="AH213:AR213" si="563">IF(AH36="kw",SUMPRODUCT($Q$38:$Q$193,$X$38:$X$193,AH38:AH193),SUMPRODUCT($J$38:$J$193,AH38:AH193))</f>
        <v>0</v>
      </c>
      <c r="AI213" s="288">
        <f t="shared" si="563"/>
        <v>0</v>
      </c>
      <c r="AJ213" s="288">
        <f t="shared" si="563"/>
        <v>935.84329173999049</v>
      </c>
      <c r="AK213" s="288">
        <f t="shared" si="563"/>
        <v>0</v>
      </c>
      <c r="AL213" s="288">
        <f t="shared" si="563"/>
        <v>0</v>
      </c>
      <c r="AM213" s="288">
        <f t="shared" si="563"/>
        <v>0</v>
      </c>
      <c r="AN213" s="288">
        <f t="shared" si="563"/>
        <v>0</v>
      </c>
      <c r="AO213" s="288">
        <f t="shared" si="563"/>
        <v>0</v>
      </c>
      <c r="AP213" s="288">
        <f t="shared" si="563"/>
        <v>0</v>
      </c>
      <c r="AQ213" s="288">
        <f t="shared" si="563"/>
        <v>0</v>
      </c>
      <c r="AR213" s="288">
        <f t="shared" si="563"/>
        <v>0</v>
      </c>
      <c r="AS213" s="334"/>
    </row>
    <row r="214" spans="2:45">
      <c r="B214" s="291" t="s">
        <v>845</v>
      </c>
      <c r="C214" s="301"/>
      <c r="D214" s="276"/>
      <c r="E214" s="276"/>
      <c r="F214" s="276"/>
      <c r="G214" s="276"/>
      <c r="H214" s="276"/>
      <c r="I214" s="276"/>
      <c r="J214" s="276"/>
      <c r="K214" s="276"/>
      <c r="L214" s="276"/>
      <c r="M214" s="276"/>
      <c r="N214" s="276"/>
      <c r="O214" s="276"/>
      <c r="P214" s="276"/>
      <c r="Q214" s="276"/>
      <c r="R214" s="354"/>
      <c r="S214" s="276"/>
      <c r="T214" s="276"/>
      <c r="U214" s="276"/>
      <c r="V214" s="301"/>
      <c r="W214" s="306"/>
      <c r="X214" s="306"/>
      <c r="Y214" s="276"/>
      <c r="Z214" s="276"/>
      <c r="AA214" s="306"/>
      <c r="AB214" s="306"/>
      <c r="AC214" s="306"/>
      <c r="AD214" s="306"/>
      <c r="AE214" s="288">
        <f>SUMPRODUCT($K$35:$K$193,AE35:AE193)</f>
        <v>321841</v>
      </c>
      <c r="AF214" s="288">
        <f>SUMPRODUCT($K$35:$K$193,AF35:AF193)</f>
        <v>462874.65903925855</v>
      </c>
      <c r="AG214" s="288">
        <f>IF(AG36="kw",SUMPRODUCT($Q$38:$Q$193,$Y$38:$Y$193,AG38:AG193),SUMPRODUCT($K$38:$K$193,AG38:AG193))</f>
        <v>2775.9246517477886</v>
      </c>
      <c r="AH214" s="288">
        <f t="shared" ref="AH214:AR214" si="564">IF(AH36="kw",SUMPRODUCT($Q$38:$Q$193,$Y$38:$Y$193,AH38:AH193),SUMPRODUCT($K$38:$K$193,AH38:AH193))</f>
        <v>0</v>
      </c>
      <c r="AI214" s="288">
        <f t="shared" si="564"/>
        <v>0</v>
      </c>
      <c r="AJ214" s="288">
        <f t="shared" si="564"/>
        <v>935.84329173999049</v>
      </c>
      <c r="AK214" s="288">
        <f t="shared" si="564"/>
        <v>0</v>
      </c>
      <c r="AL214" s="288">
        <f t="shared" si="564"/>
        <v>0</v>
      </c>
      <c r="AM214" s="288">
        <f t="shared" si="564"/>
        <v>0</v>
      </c>
      <c r="AN214" s="288">
        <f t="shared" si="564"/>
        <v>0</v>
      </c>
      <c r="AO214" s="288">
        <f t="shared" si="564"/>
        <v>0</v>
      </c>
      <c r="AP214" s="288">
        <f t="shared" si="564"/>
        <v>0</v>
      </c>
      <c r="AQ214" s="288">
        <f t="shared" si="564"/>
        <v>0</v>
      </c>
      <c r="AR214" s="288">
        <f t="shared" si="564"/>
        <v>0</v>
      </c>
      <c r="AS214" s="334"/>
    </row>
    <row r="215" spans="2:45">
      <c r="B215" s="291" t="s">
        <v>846</v>
      </c>
      <c r="C215" s="301"/>
      <c r="D215" s="276"/>
      <c r="E215" s="276"/>
      <c r="F215" s="276"/>
      <c r="G215" s="276"/>
      <c r="H215" s="276"/>
      <c r="I215" s="276"/>
      <c r="J215" s="276"/>
      <c r="K215" s="276"/>
      <c r="L215" s="276"/>
      <c r="M215" s="276"/>
      <c r="N215" s="276"/>
      <c r="O215" s="276"/>
      <c r="P215" s="276"/>
      <c r="Q215" s="276"/>
      <c r="R215" s="354"/>
      <c r="S215" s="276"/>
      <c r="T215" s="276"/>
      <c r="U215" s="276"/>
      <c r="V215" s="301"/>
      <c r="W215" s="306"/>
      <c r="X215" s="306"/>
      <c r="Y215" s="276"/>
      <c r="Z215" s="276"/>
      <c r="AA215" s="306"/>
      <c r="AB215" s="306"/>
      <c r="AC215" s="306"/>
      <c r="AD215" s="306"/>
      <c r="AE215" s="288">
        <f>SUMPRODUCT($L$38:$L$193,AE38:AE193)</f>
        <v>321129</v>
      </c>
      <c r="AF215" s="288">
        <f>SUMPRODUCT($L$38:$L$193,AF38:AF193)</f>
        <v>448889.34603925853</v>
      </c>
      <c r="AG215" s="288">
        <f>IF(AG36="kw",SUMPRODUCT($Q$38:$Q$193,$Z$38:$Z$193,AG38:AG193),SUMPRODUCT($L$38:$L$193,AG38:AG193))</f>
        <v>2522.0766517477887</v>
      </c>
      <c r="AH215" s="288">
        <f t="shared" ref="AH215:AR215" si="565">IF(AH36="kw",SUMPRODUCT($Q$38:$Q$193,$Z$38:$Z$193,AH38:AH193),SUMPRODUCT($L$38:$L$193,AH38:AH193))</f>
        <v>0</v>
      </c>
      <c r="AI215" s="288">
        <f t="shared" si="565"/>
        <v>0</v>
      </c>
      <c r="AJ215" s="288">
        <f t="shared" si="565"/>
        <v>856.9600917399905</v>
      </c>
      <c r="AK215" s="288">
        <f t="shared" si="565"/>
        <v>0</v>
      </c>
      <c r="AL215" s="288">
        <f t="shared" si="565"/>
        <v>0</v>
      </c>
      <c r="AM215" s="288">
        <f t="shared" si="565"/>
        <v>0</v>
      </c>
      <c r="AN215" s="288">
        <f t="shared" si="565"/>
        <v>0</v>
      </c>
      <c r="AO215" s="288">
        <f t="shared" si="565"/>
        <v>0</v>
      </c>
      <c r="AP215" s="288">
        <f t="shared" si="565"/>
        <v>0</v>
      </c>
      <c r="AQ215" s="288">
        <f t="shared" si="565"/>
        <v>0</v>
      </c>
      <c r="AR215" s="288">
        <f t="shared" si="565"/>
        <v>0</v>
      </c>
      <c r="AS215" s="334"/>
    </row>
    <row r="216" spans="2:45">
      <c r="B216" s="291" t="s">
        <v>847</v>
      </c>
      <c r="C216" s="301"/>
      <c r="D216" s="276"/>
      <c r="E216" s="276"/>
      <c r="F216" s="276"/>
      <c r="G216" s="276"/>
      <c r="H216" s="276"/>
      <c r="I216" s="276"/>
      <c r="J216" s="276"/>
      <c r="K216" s="276"/>
      <c r="L216" s="276"/>
      <c r="M216" s="276"/>
      <c r="N216" s="276"/>
      <c r="O216" s="276"/>
      <c r="P216" s="276"/>
      <c r="Q216" s="276"/>
      <c r="R216" s="354"/>
      <c r="S216" s="276"/>
      <c r="T216" s="276"/>
      <c r="U216" s="276"/>
      <c r="V216" s="301"/>
      <c r="W216" s="306"/>
      <c r="X216" s="306"/>
      <c r="Y216" s="276"/>
      <c r="Z216" s="276"/>
      <c r="AA216" s="306"/>
      <c r="AB216" s="306"/>
      <c r="AC216" s="306"/>
      <c r="AD216" s="306"/>
      <c r="AE216" s="288">
        <f>SUMPRODUCT($M$38:$M$193,AE38:AE193)</f>
        <v>321129</v>
      </c>
      <c r="AF216" s="288">
        <f>SUMPRODUCT($M$38:$M$193,AF38:AF193)</f>
        <v>422624.18443925853</v>
      </c>
      <c r="AG216" s="288">
        <f>IF(AG36="kw",SUMPRODUCT($Q$38:$Q$193,$AA$38:$AA$193,AG38:AG193),SUMPRODUCT($M$38:$M$193,AG38:AG193))</f>
        <v>2351.7246517477888</v>
      </c>
      <c r="AH216" s="288">
        <f t="shared" ref="AH216:AR216" si="566">IF(AH36="kw",SUMPRODUCT($Q$38:$Q$193,$AA$38:$AA$193,AH38:AH193),SUMPRODUCT($M$38:$M$193,AH38:AH193))</f>
        <v>0</v>
      </c>
      <c r="AI216" s="288">
        <f t="shared" si="566"/>
        <v>0</v>
      </c>
      <c r="AJ216" s="288">
        <f t="shared" si="566"/>
        <v>756.56329173999052</v>
      </c>
      <c r="AK216" s="288">
        <f t="shared" si="566"/>
        <v>0</v>
      </c>
      <c r="AL216" s="288">
        <f t="shared" si="566"/>
        <v>0</v>
      </c>
      <c r="AM216" s="288">
        <f t="shared" si="566"/>
        <v>0</v>
      </c>
      <c r="AN216" s="288">
        <f t="shared" si="566"/>
        <v>0</v>
      </c>
      <c r="AO216" s="288">
        <f t="shared" si="566"/>
        <v>0</v>
      </c>
      <c r="AP216" s="288">
        <f t="shared" si="566"/>
        <v>0</v>
      </c>
      <c r="AQ216" s="288">
        <f t="shared" si="566"/>
        <v>0</v>
      </c>
      <c r="AR216" s="288">
        <f t="shared" si="566"/>
        <v>0</v>
      </c>
      <c r="AS216" s="334"/>
    </row>
    <row r="217" spans="2:45">
      <c r="B217" s="291" t="s">
        <v>848</v>
      </c>
      <c r="C217" s="301"/>
      <c r="D217" s="276"/>
      <c r="E217" s="276"/>
      <c r="F217" s="276"/>
      <c r="G217" s="276"/>
      <c r="H217" s="276"/>
      <c r="I217" s="276"/>
      <c r="J217" s="276"/>
      <c r="K217" s="276"/>
      <c r="L217" s="276"/>
      <c r="M217" s="276"/>
      <c r="N217" s="276"/>
      <c r="O217" s="276"/>
      <c r="P217" s="276"/>
      <c r="Q217" s="276"/>
      <c r="R217" s="354"/>
      <c r="S217" s="276"/>
      <c r="T217" s="276"/>
      <c r="U217" s="276"/>
      <c r="V217" s="301"/>
      <c r="W217" s="306"/>
      <c r="X217" s="306"/>
      <c r="Y217" s="276"/>
      <c r="Z217" s="276"/>
      <c r="AA217" s="306"/>
      <c r="AB217" s="306"/>
      <c r="AC217" s="306"/>
      <c r="AD217" s="306"/>
      <c r="AE217" s="288">
        <f>SUMPRODUCT($N$38:$N$193,AE38:AE193)</f>
        <v>0</v>
      </c>
      <c r="AF217" s="288">
        <f>SUMPRODUCT($N$38:$N$193,AF38:AF193)</f>
        <v>0</v>
      </c>
      <c r="AG217" s="288">
        <f>IF(AG36="kw",SUMPRODUCT($Q$38:$Q$193,$AB$38:$AB$193,AG38:AG193),SUMPRODUCT($N$38:$N$193,AG38:AG193))</f>
        <v>0</v>
      </c>
      <c r="AH217" s="288">
        <f t="shared" ref="AH217:AR217" si="567">IF(AH36="kw",SUMPRODUCT($Q$38:$Q$193,$AB$38:$AB$193,AH38:AH193),SUMPRODUCT($N$38:$N$193,AH38:AH193))</f>
        <v>0</v>
      </c>
      <c r="AI217" s="288">
        <f t="shared" si="567"/>
        <v>0</v>
      </c>
      <c r="AJ217" s="288">
        <f t="shared" si="567"/>
        <v>0</v>
      </c>
      <c r="AK217" s="288">
        <f t="shared" si="567"/>
        <v>0</v>
      </c>
      <c r="AL217" s="288">
        <f t="shared" si="567"/>
        <v>0</v>
      </c>
      <c r="AM217" s="288">
        <f t="shared" si="567"/>
        <v>0</v>
      </c>
      <c r="AN217" s="288">
        <f t="shared" si="567"/>
        <v>0</v>
      </c>
      <c r="AO217" s="288">
        <f t="shared" si="567"/>
        <v>0</v>
      </c>
      <c r="AP217" s="288">
        <f t="shared" si="567"/>
        <v>0</v>
      </c>
      <c r="AQ217" s="288">
        <f t="shared" si="567"/>
        <v>0</v>
      </c>
      <c r="AR217" s="288">
        <f t="shared" si="567"/>
        <v>0</v>
      </c>
      <c r="AS217" s="334"/>
    </row>
    <row r="218" spans="2:45">
      <c r="B218" s="291" t="s">
        <v>849</v>
      </c>
      <c r="C218" s="301"/>
      <c r="D218" s="276"/>
      <c r="E218" s="276"/>
      <c r="F218" s="276"/>
      <c r="G218" s="276"/>
      <c r="H218" s="276"/>
      <c r="I218" s="276"/>
      <c r="J218" s="276"/>
      <c r="K218" s="276"/>
      <c r="L218" s="276"/>
      <c r="M218" s="276"/>
      <c r="N218" s="276"/>
      <c r="O218" s="276"/>
      <c r="P218" s="276"/>
      <c r="Q218" s="276"/>
      <c r="R218" s="354"/>
      <c r="S218" s="276"/>
      <c r="T218" s="276"/>
      <c r="U218" s="276"/>
      <c r="V218" s="301"/>
      <c r="W218" s="306"/>
      <c r="X218" s="306"/>
      <c r="Y218" s="276"/>
      <c r="Z218" s="276"/>
      <c r="AA218" s="306"/>
      <c r="AB218" s="306"/>
      <c r="AC218" s="306"/>
      <c r="AD218" s="306"/>
      <c r="AE218" s="288">
        <f>SUMPRODUCT($O$38:$O$193,AE38:AE193)</f>
        <v>0</v>
      </c>
      <c r="AF218" s="288">
        <f>SUMPRODUCT($O$38:$O$193,AF38:AF193)</f>
        <v>0</v>
      </c>
      <c r="AG218" s="288">
        <f>IF(AG36="kw",SUMPRODUCT($Q$38:$Q$193,$AC$38:$AC$193,AG38:AG193),SUMPRODUCT($O$38:$O$193,AG38:AG193))</f>
        <v>0</v>
      </c>
      <c r="AH218" s="288">
        <f t="shared" ref="AH218:AR218" si="568">IF(AH36="kw",SUMPRODUCT($Q$38:$Q$193,$AC$38:$AC$193,AH38:AH193),SUMPRODUCT($O$38:$O$193,AH38:AH193))</f>
        <v>0</v>
      </c>
      <c r="AI218" s="288">
        <f t="shared" si="568"/>
        <v>0</v>
      </c>
      <c r="AJ218" s="288">
        <f t="shared" si="568"/>
        <v>0</v>
      </c>
      <c r="AK218" s="288">
        <f t="shared" si="568"/>
        <v>0</v>
      </c>
      <c r="AL218" s="288">
        <f t="shared" si="568"/>
        <v>0</v>
      </c>
      <c r="AM218" s="288">
        <f t="shared" si="568"/>
        <v>0</v>
      </c>
      <c r="AN218" s="288">
        <f t="shared" si="568"/>
        <v>0</v>
      </c>
      <c r="AO218" s="288">
        <f t="shared" si="568"/>
        <v>0</v>
      </c>
      <c r="AP218" s="288">
        <f t="shared" si="568"/>
        <v>0</v>
      </c>
      <c r="AQ218" s="288">
        <f t="shared" si="568"/>
        <v>0</v>
      </c>
      <c r="AR218" s="288">
        <f t="shared" si="568"/>
        <v>0</v>
      </c>
      <c r="AS218" s="334"/>
    </row>
    <row r="219" spans="2:45">
      <c r="B219" s="433" t="s">
        <v>850</v>
      </c>
      <c r="C219" s="361"/>
      <c r="D219" s="380"/>
      <c r="E219" s="380"/>
      <c r="F219" s="380"/>
      <c r="G219" s="380"/>
      <c r="H219" s="380"/>
      <c r="I219" s="380"/>
      <c r="J219" s="380"/>
      <c r="K219" s="380"/>
      <c r="L219" s="380"/>
      <c r="M219" s="380"/>
      <c r="N219" s="380"/>
      <c r="O219" s="380"/>
      <c r="P219" s="380"/>
      <c r="Q219" s="380"/>
      <c r="R219" s="379"/>
      <c r="S219" s="380"/>
      <c r="T219" s="380"/>
      <c r="U219" s="380"/>
      <c r="V219" s="361"/>
      <c r="W219" s="381"/>
      <c r="X219" s="381"/>
      <c r="Y219" s="380"/>
      <c r="Z219" s="380"/>
      <c r="AA219" s="381"/>
      <c r="AB219" s="381"/>
      <c r="AC219" s="381"/>
      <c r="AD219" s="381"/>
      <c r="AE219" s="323">
        <f>SUMPRODUCT($P$38:$P$193,AE38:AE193)</f>
        <v>0</v>
      </c>
      <c r="AF219" s="323">
        <f>SUMPRODUCT($P$38:$P$193,AF38:AF193)</f>
        <v>0</v>
      </c>
      <c r="AG219" s="323">
        <f>IF(AG36="kw",SUMPRODUCT($Q$38:$Q$193,$AD$38:$AD$193,AG38:AG193),SUMPRODUCT($P$38:$P$193,AG38:AG193))</f>
        <v>0</v>
      </c>
      <c r="AH219" s="323">
        <f t="shared" ref="AH219:AR219" si="569">IF(AH36="kw",SUMPRODUCT($Q$38:$Q$193,$AD$38:$AD$193,AH38:AH193),SUMPRODUCT($P$38:$P$193,AH38:AH193))</f>
        <v>0</v>
      </c>
      <c r="AI219" s="323">
        <f t="shared" si="569"/>
        <v>0</v>
      </c>
      <c r="AJ219" s="323">
        <f t="shared" si="569"/>
        <v>0</v>
      </c>
      <c r="AK219" s="323">
        <f t="shared" si="569"/>
        <v>0</v>
      </c>
      <c r="AL219" s="323">
        <f t="shared" si="569"/>
        <v>0</v>
      </c>
      <c r="AM219" s="323">
        <f t="shared" si="569"/>
        <v>0</v>
      </c>
      <c r="AN219" s="323">
        <f t="shared" si="569"/>
        <v>0</v>
      </c>
      <c r="AO219" s="323">
        <f t="shared" si="569"/>
        <v>0</v>
      </c>
      <c r="AP219" s="323">
        <f t="shared" si="569"/>
        <v>0</v>
      </c>
      <c r="AQ219" s="323">
        <f t="shared" si="569"/>
        <v>0</v>
      </c>
      <c r="AR219" s="323">
        <f t="shared" si="569"/>
        <v>0</v>
      </c>
      <c r="AS219" s="382"/>
    </row>
    <row r="220" spans="2:45" ht="20.25" customHeight="1">
      <c r="B220" s="364" t="s">
        <v>577</v>
      </c>
      <c r="C220" s="383"/>
      <c r="D220" s="384"/>
      <c r="E220" s="384"/>
      <c r="F220" s="384"/>
      <c r="G220" s="384"/>
      <c r="H220" s="384"/>
      <c r="I220" s="384"/>
      <c r="J220" s="384"/>
      <c r="K220" s="384"/>
      <c r="L220" s="384"/>
      <c r="M220" s="384"/>
      <c r="N220" s="384"/>
      <c r="O220" s="384"/>
      <c r="P220" s="384"/>
      <c r="Q220" s="384"/>
      <c r="R220" s="384"/>
      <c r="S220" s="384"/>
      <c r="T220" s="384"/>
      <c r="U220" s="384"/>
      <c r="V220" s="367"/>
      <c r="W220" s="368"/>
      <c r="X220" s="384"/>
      <c r="Y220" s="384"/>
      <c r="Z220" s="384"/>
      <c r="AA220" s="384"/>
      <c r="AB220" s="384"/>
      <c r="AC220" s="384"/>
      <c r="AD220" s="384"/>
      <c r="AE220" s="405"/>
      <c r="AF220" s="405"/>
      <c r="AG220" s="405"/>
      <c r="AH220" s="405"/>
      <c r="AI220" s="405"/>
      <c r="AJ220" s="405"/>
      <c r="AK220" s="405"/>
      <c r="AL220" s="405"/>
      <c r="AM220" s="405"/>
      <c r="AN220" s="405"/>
      <c r="AO220" s="405"/>
      <c r="AP220" s="405"/>
      <c r="AQ220" s="405"/>
      <c r="AR220" s="405"/>
      <c r="AS220" s="385"/>
    </row>
    <row r="221" spans="2:45" ht="15.75">
      <c r="B221" s="434"/>
    </row>
    <row r="222" spans="2:45" ht="15.75">
      <c r="B222" s="434"/>
    </row>
    <row r="223" spans="2:45" ht="15.75">
      <c r="B223" s="277" t="s">
        <v>272</v>
      </c>
      <c r="C223" s="278"/>
      <c r="D223" s="579" t="s">
        <v>522</v>
      </c>
      <c r="E223" s="250"/>
      <c r="F223" s="579"/>
      <c r="G223" s="250"/>
      <c r="H223" s="250"/>
      <c r="I223" s="250"/>
      <c r="J223" s="250"/>
      <c r="K223" s="250"/>
      <c r="L223" s="250"/>
      <c r="M223" s="250"/>
      <c r="N223" s="250"/>
      <c r="O223" s="250"/>
      <c r="P223" s="250"/>
      <c r="Q223" s="250"/>
      <c r="R223" s="278"/>
      <c r="S223" s="250"/>
      <c r="T223" s="250"/>
      <c r="U223" s="250"/>
      <c r="V223" s="250"/>
      <c r="W223" s="250"/>
      <c r="X223" s="250"/>
      <c r="Y223" s="250"/>
      <c r="Z223" s="250"/>
      <c r="AA223" s="250"/>
      <c r="AB223" s="250"/>
      <c r="AC223" s="250"/>
      <c r="AD223" s="250"/>
      <c r="AE223" s="267"/>
      <c r="AF223" s="264"/>
      <c r="AG223" s="264"/>
      <c r="AH223" s="264"/>
      <c r="AI223" s="264"/>
      <c r="AJ223" s="264"/>
      <c r="AK223" s="264"/>
      <c r="AL223" s="264"/>
      <c r="AM223" s="264"/>
      <c r="AN223" s="264"/>
      <c r="AO223" s="264"/>
      <c r="AP223" s="264"/>
      <c r="AQ223" s="264"/>
      <c r="AR223" s="264"/>
      <c r="AS223" s="279"/>
    </row>
    <row r="224" spans="2:45" ht="34.5" customHeight="1">
      <c r="B224" s="949" t="s">
        <v>211</v>
      </c>
      <c r="C224" s="951" t="s">
        <v>33</v>
      </c>
      <c r="D224" s="281" t="s">
        <v>420</v>
      </c>
      <c r="E224" s="960" t="s">
        <v>209</v>
      </c>
      <c r="F224" s="961"/>
      <c r="G224" s="961"/>
      <c r="H224" s="961"/>
      <c r="I224" s="961"/>
      <c r="J224" s="961"/>
      <c r="K224" s="961"/>
      <c r="L224" s="961"/>
      <c r="M224" s="961"/>
      <c r="N224" s="961"/>
      <c r="O224" s="961"/>
      <c r="P224" s="962"/>
      <c r="Q224" s="958" t="s">
        <v>213</v>
      </c>
      <c r="R224" s="281" t="s">
        <v>421</v>
      </c>
      <c r="S224" s="955" t="s">
        <v>212</v>
      </c>
      <c r="T224" s="956"/>
      <c r="U224" s="956"/>
      <c r="V224" s="956"/>
      <c r="W224" s="956"/>
      <c r="X224" s="956"/>
      <c r="Y224" s="956"/>
      <c r="Z224" s="956"/>
      <c r="AA224" s="956"/>
      <c r="AB224" s="956"/>
      <c r="AC224" s="956"/>
      <c r="AD224" s="963"/>
      <c r="AE224" s="955" t="s">
        <v>242</v>
      </c>
      <c r="AF224" s="956"/>
      <c r="AG224" s="956"/>
      <c r="AH224" s="956"/>
      <c r="AI224" s="956"/>
      <c r="AJ224" s="956"/>
      <c r="AK224" s="956"/>
      <c r="AL224" s="956"/>
      <c r="AM224" s="956"/>
      <c r="AN224" s="956"/>
      <c r="AO224" s="956"/>
      <c r="AP224" s="956"/>
      <c r="AQ224" s="956"/>
      <c r="AR224" s="956"/>
      <c r="AS224" s="957"/>
    </row>
    <row r="225" spans="1:45" ht="60.75" customHeight="1">
      <c r="B225" s="950"/>
      <c r="C225" s="952"/>
      <c r="D225" s="282">
        <v>2016</v>
      </c>
      <c r="E225" s="282">
        <v>2017</v>
      </c>
      <c r="F225" s="282">
        <v>2018</v>
      </c>
      <c r="G225" s="282">
        <v>2019</v>
      </c>
      <c r="H225" s="282">
        <v>2020</v>
      </c>
      <c r="I225" s="282">
        <v>2021</v>
      </c>
      <c r="J225" s="282">
        <v>2022</v>
      </c>
      <c r="K225" s="282">
        <v>2023</v>
      </c>
      <c r="L225" s="282">
        <v>2024</v>
      </c>
      <c r="M225" s="282">
        <v>2025</v>
      </c>
      <c r="N225" s="282">
        <v>2026</v>
      </c>
      <c r="O225" s="282">
        <v>2027</v>
      </c>
      <c r="P225" s="282">
        <v>2028</v>
      </c>
      <c r="Q225" s="959"/>
      <c r="R225" s="282">
        <v>2016</v>
      </c>
      <c r="S225" s="282">
        <v>2017</v>
      </c>
      <c r="T225" s="282">
        <v>2018</v>
      </c>
      <c r="U225" s="282">
        <v>2019</v>
      </c>
      <c r="V225" s="282">
        <v>2020</v>
      </c>
      <c r="W225" s="282">
        <v>2021</v>
      </c>
      <c r="X225" s="282">
        <v>2022</v>
      </c>
      <c r="Y225" s="282">
        <v>2023</v>
      </c>
      <c r="Z225" s="282">
        <v>2024</v>
      </c>
      <c r="AA225" s="282">
        <v>2025</v>
      </c>
      <c r="AB225" s="282">
        <v>2026</v>
      </c>
      <c r="AC225" s="282">
        <v>2027</v>
      </c>
      <c r="AD225" s="282">
        <v>2028</v>
      </c>
      <c r="AE225" s="282" t="str">
        <f>'1.  LRAMVA Summary'!$D$53</f>
        <v>Residential</v>
      </c>
      <c r="AF225" s="282" t="str">
        <f>'1.  LRAMVA Summary'!$E$53</f>
        <v>GS&lt;50 kW</v>
      </c>
      <c r="AG225" s="282" t="str">
        <f>'1.  LRAMVA Summary'!$F$53</f>
        <v>GS 50 - 4,999 kW</v>
      </c>
      <c r="AH225" s="282" t="str">
        <f>'1.  LRAMVA Summary'!$G$53</f>
        <v>Large Use</v>
      </c>
      <c r="AI225" s="282" t="str">
        <f>'1.  LRAMVA Summary'!$H$53</f>
        <v>Unmetered</v>
      </c>
      <c r="AJ225" s="282" t="str">
        <f>'1.  LRAMVA Summary'!$I$53</f>
        <v>Street Lights</v>
      </c>
      <c r="AK225" s="282" t="str">
        <f>'1.  LRAMVA Summary'!$J$53</f>
        <v/>
      </c>
      <c r="AL225" s="282" t="str">
        <f>'1.  LRAMVA Summary'!$K$53</f>
        <v/>
      </c>
      <c r="AM225" s="282" t="str">
        <f>'1.  LRAMVA Summary'!$L$53</f>
        <v/>
      </c>
      <c r="AN225" s="282" t="str">
        <f>'1.  LRAMVA Summary'!$M$53</f>
        <v/>
      </c>
      <c r="AO225" s="282" t="str">
        <f>'1.  LRAMVA Summary'!$N$53</f>
        <v/>
      </c>
      <c r="AP225" s="282" t="str">
        <f>'1.  LRAMVA Summary'!$O$53</f>
        <v/>
      </c>
      <c r="AQ225" s="282" t="str">
        <f>'1.  LRAMVA Summary'!$P$53</f>
        <v/>
      </c>
      <c r="AR225" s="282" t="str">
        <f>'1.  LRAMVA Summary'!$Q$53</f>
        <v/>
      </c>
      <c r="AS225" s="284" t="str">
        <f>'1.  LRAMVA Summary'!$R$53</f>
        <v>Total</v>
      </c>
    </row>
    <row r="226" spans="1:45" ht="15.75" customHeight="1">
      <c r="B226" s="507" t="s">
        <v>500</v>
      </c>
      <c r="C226" s="286"/>
      <c r="D226" s="286"/>
      <c r="E226" s="286"/>
      <c r="F226" s="286"/>
      <c r="G226" s="286"/>
      <c r="H226" s="286"/>
      <c r="I226" s="286"/>
      <c r="J226" s="286"/>
      <c r="K226" s="286"/>
      <c r="L226" s="286"/>
      <c r="M226" s="286"/>
      <c r="N226" s="286"/>
      <c r="O226" s="286"/>
      <c r="P226" s="286"/>
      <c r="Q226" s="287"/>
      <c r="R226" s="286"/>
      <c r="S226" s="286"/>
      <c r="T226" s="286"/>
      <c r="U226" s="286"/>
      <c r="V226" s="286"/>
      <c r="W226" s="286"/>
      <c r="X226" s="286"/>
      <c r="Y226" s="286"/>
      <c r="Z226" s="286"/>
      <c r="AA226" s="286"/>
      <c r="AB226" s="286"/>
      <c r="AC226" s="286"/>
      <c r="AD226" s="286"/>
      <c r="AE226" s="288" t="str">
        <f>'1.  LRAMVA Summary'!$D$54</f>
        <v>kWh</v>
      </c>
      <c r="AF226" s="288" t="str">
        <f>'1.  LRAMVA Summary'!$E$54</f>
        <v>kWh</v>
      </c>
      <c r="AG226" s="288" t="str">
        <f>'1.  LRAMVA Summary'!$F$54</f>
        <v>kw</v>
      </c>
      <c r="AH226" s="288" t="str">
        <f>'1.  LRAMVA Summary'!$G$54</f>
        <v>kW</v>
      </c>
      <c r="AI226" s="288" t="str">
        <f>'1.  LRAMVA Summary'!$H$54</f>
        <v>kWh</v>
      </c>
      <c r="AJ226" s="288" t="str">
        <f>'1.  LRAMVA Summary'!$I$54</f>
        <v>kW</v>
      </c>
      <c r="AK226" s="288">
        <f>'1.  LRAMVA Summary'!$J$54</f>
        <v>0</v>
      </c>
      <c r="AL226" s="288">
        <f>'1.  LRAMVA Summary'!$K$54</f>
        <v>0</v>
      </c>
      <c r="AM226" s="288">
        <f>'1.  LRAMVA Summary'!$L$54</f>
        <v>0</v>
      </c>
      <c r="AN226" s="288">
        <f>'1.  LRAMVA Summary'!$M$54</f>
        <v>0</v>
      </c>
      <c r="AO226" s="288">
        <f>'1.  LRAMVA Summary'!$N$54</f>
        <v>0</v>
      </c>
      <c r="AP226" s="288">
        <f>'1.  LRAMVA Summary'!$O$54</f>
        <v>0</v>
      </c>
      <c r="AQ226" s="288">
        <f>'1.  LRAMVA Summary'!$P$54</f>
        <v>0</v>
      </c>
      <c r="AR226" s="288">
        <f>'1.  LRAMVA Summary'!$Q$54</f>
        <v>0</v>
      </c>
      <c r="AS226" s="289"/>
    </row>
    <row r="227" spans="1:45" ht="15.75" hidden="1" outlineLevel="1">
      <c r="B227" s="285" t="s">
        <v>493</v>
      </c>
      <c r="C227" s="286"/>
      <c r="D227" s="286"/>
      <c r="E227" s="286"/>
      <c r="F227" s="286"/>
      <c r="G227" s="286"/>
      <c r="H227" s="286"/>
      <c r="I227" s="286"/>
      <c r="J227" s="286"/>
      <c r="K227" s="286"/>
      <c r="L227" s="286"/>
      <c r="M227" s="286"/>
      <c r="N227" s="286"/>
      <c r="O227" s="286"/>
      <c r="P227" s="286"/>
      <c r="Q227" s="287"/>
      <c r="R227" s="286"/>
      <c r="S227" s="286"/>
      <c r="T227" s="286"/>
      <c r="U227" s="286"/>
      <c r="V227" s="286"/>
      <c r="W227" s="286"/>
      <c r="X227" s="286"/>
      <c r="Y227" s="286"/>
      <c r="Z227" s="286"/>
      <c r="AA227" s="286"/>
      <c r="AB227" s="286"/>
      <c r="AC227" s="286"/>
      <c r="AD227" s="286"/>
      <c r="AE227" s="288"/>
      <c r="AF227" s="288"/>
      <c r="AG227" s="288"/>
      <c r="AH227" s="288"/>
      <c r="AI227" s="288"/>
      <c r="AJ227" s="288"/>
      <c r="AK227" s="288"/>
      <c r="AL227" s="288"/>
      <c r="AM227" s="288"/>
      <c r="AN227" s="288"/>
      <c r="AO227" s="288"/>
      <c r="AP227" s="288"/>
      <c r="AQ227" s="288"/>
      <c r="AR227" s="288"/>
      <c r="AS227" s="289"/>
    </row>
    <row r="228" spans="1:45" hidden="1" outlineLevel="1">
      <c r="A228" s="511">
        <v>1</v>
      </c>
      <c r="B228" s="509" t="s">
        <v>95</v>
      </c>
      <c r="C228" s="288" t="s">
        <v>25</v>
      </c>
      <c r="D228" s="292"/>
      <c r="E228" s="292"/>
      <c r="F228" s="292"/>
      <c r="G228" s="292"/>
      <c r="H228" s="292"/>
      <c r="I228" s="292"/>
      <c r="J228" s="292"/>
      <c r="K228" s="292"/>
      <c r="L228" s="292"/>
      <c r="M228" s="292"/>
      <c r="N228" s="292"/>
      <c r="O228" s="292"/>
      <c r="P228" s="292"/>
      <c r="Q228" s="288"/>
      <c r="R228" s="292"/>
      <c r="S228" s="292"/>
      <c r="T228" s="292"/>
      <c r="U228" s="292"/>
      <c r="V228" s="292"/>
      <c r="W228" s="292"/>
      <c r="X228" s="292"/>
      <c r="Y228" s="292"/>
      <c r="Z228" s="292"/>
      <c r="AA228" s="292"/>
      <c r="AB228" s="292"/>
      <c r="AC228" s="292"/>
      <c r="AD228" s="292"/>
      <c r="AE228" s="406"/>
      <c r="AF228" s="406"/>
      <c r="AG228" s="406"/>
      <c r="AH228" s="406"/>
      <c r="AI228" s="406"/>
      <c r="AJ228" s="406"/>
      <c r="AK228" s="406"/>
      <c r="AL228" s="406"/>
      <c r="AM228" s="406"/>
      <c r="AN228" s="406"/>
      <c r="AO228" s="406"/>
      <c r="AP228" s="406"/>
      <c r="AQ228" s="406"/>
      <c r="AR228" s="406"/>
      <c r="AS228" s="293">
        <f>SUM(AE228:AR228)</f>
        <v>0</v>
      </c>
    </row>
    <row r="229" spans="1:45" hidden="1" outlineLevel="1">
      <c r="B229" s="291" t="s">
        <v>288</v>
      </c>
      <c r="C229" s="288" t="s">
        <v>163</v>
      </c>
      <c r="D229" s="292"/>
      <c r="E229" s="292"/>
      <c r="F229" s="292"/>
      <c r="G229" s="292"/>
      <c r="H229" s="292"/>
      <c r="I229" s="292"/>
      <c r="J229" s="292"/>
      <c r="K229" s="292"/>
      <c r="L229" s="292"/>
      <c r="M229" s="292"/>
      <c r="N229" s="292"/>
      <c r="O229" s="292"/>
      <c r="P229" s="292"/>
      <c r="Q229" s="464"/>
      <c r="R229" s="292"/>
      <c r="S229" s="292"/>
      <c r="T229" s="292"/>
      <c r="U229" s="292"/>
      <c r="V229" s="292"/>
      <c r="W229" s="292"/>
      <c r="X229" s="292"/>
      <c r="Y229" s="292"/>
      <c r="Z229" s="292"/>
      <c r="AA229" s="292"/>
      <c r="AB229" s="292"/>
      <c r="AC229" s="292"/>
      <c r="AD229" s="292"/>
      <c r="AE229" s="407">
        <f>AE228</f>
        <v>0</v>
      </c>
      <c r="AF229" s="407">
        <f t="shared" ref="AF229" si="570">AF228</f>
        <v>0</v>
      </c>
      <c r="AG229" s="407">
        <f t="shared" ref="AG229" si="571">AG228</f>
        <v>0</v>
      </c>
      <c r="AH229" s="407">
        <f t="shared" ref="AH229" si="572">AH228</f>
        <v>0</v>
      </c>
      <c r="AI229" s="407">
        <f t="shared" ref="AI229" si="573">AI228</f>
        <v>0</v>
      </c>
      <c r="AJ229" s="407">
        <f t="shared" ref="AJ229" si="574">AJ228</f>
        <v>0</v>
      </c>
      <c r="AK229" s="407">
        <f t="shared" ref="AK229" si="575">AK228</f>
        <v>0</v>
      </c>
      <c r="AL229" s="407">
        <f t="shared" ref="AL229" si="576">AL228</f>
        <v>0</v>
      </c>
      <c r="AM229" s="407">
        <f t="shared" ref="AM229" si="577">AM228</f>
        <v>0</v>
      </c>
      <c r="AN229" s="407">
        <f t="shared" ref="AN229" si="578">AN228</f>
        <v>0</v>
      </c>
      <c r="AO229" s="407">
        <f t="shared" ref="AO229" si="579">AO228</f>
        <v>0</v>
      </c>
      <c r="AP229" s="407">
        <f t="shared" ref="AP229" si="580">AP228</f>
        <v>0</v>
      </c>
      <c r="AQ229" s="407">
        <f t="shared" ref="AQ229" si="581">AQ228</f>
        <v>0</v>
      </c>
      <c r="AR229" s="407">
        <f t="shared" ref="AR229" si="582">AR228</f>
        <v>0</v>
      </c>
      <c r="AS229" s="294"/>
    </row>
    <row r="230" spans="1:45" ht="15.75" hidden="1" outlineLevel="1">
      <c r="B230" s="295"/>
      <c r="C230" s="296"/>
      <c r="D230" s="296"/>
      <c r="E230" s="296"/>
      <c r="F230" s="296"/>
      <c r="G230" s="296"/>
      <c r="H230" s="296"/>
      <c r="I230" s="296"/>
      <c r="J230" s="745"/>
      <c r="K230" s="296"/>
      <c r="L230" s="296"/>
      <c r="M230" s="296"/>
      <c r="N230" s="296"/>
      <c r="O230" s="296"/>
      <c r="P230" s="296"/>
      <c r="Q230" s="297"/>
      <c r="R230" s="296"/>
      <c r="S230" s="296"/>
      <c r="T230" s="296"/>
      <c r="U230" s="296"/>
      <c r="V230" s="296"/>
      <c r="W230" s="296"/>
      <c r="X230" s="296"/>
      <c r="Y230" s="296"/>
      <c r="Z230" s="296"/>
      <c r="AA230" s="296"/>
      <c r="AB230" s="296"/>
      <c r="AC230" s="296"/>
      <c r="AD230" s="296"/>
      <c r="AE230" s="408"/>
      <c r="AF230" s="409"/>
      <c r="AG230" s="409"/>
      <c r="AH230" s="409"/>
      <c r="AI230" s="409"/>
      <c r="AJ230" s="409"/>
      <c r="AK230" s="409"/>
      <c r="AL230" s="409"/>
      <c r="AM230" s="409"/>
      <c r="AN230" s="409"/>
      <c r="AO230" s="409"/>
      <c r="AP230" s="409"/>
      <c r="AQ230" s="409"/>
      <c r="AR230" s="409"/>
      <c r="AS230" s="299"/>
    </row>
    <row r="231" spans="1:45" hidden="1" outlineLevel="1">
      <c r="A231" s="511">
        <v>2</v>
      </c>
      <c r="B231" s="509" t="s">
        <v>96</v>
      </c>
      <c r="C231" s="288" t="s">
        <v>25</v>
      </c>
      <c r="D231" s="292"/>
      <c r="E231" s="292"/>
      <c r="F231" s="292"/>
      <c r="G231" s="292"/>
      <c r="H231" s="292"/>
      <c r="I231" s="292"/>
      <c r="J231" s="292"/>
      <c r="K231" s="292"/>
      <c r="L231" s="292"/>
      <c r="M231" s="292"/>
      <c r="N231" s="292"/>
      <c r="O231" s="292"/>
      <c r="P231" s="292"/>
      <c r="Q231" s="288"/>
      <c r="R231" s="292"/>
      <c r="S231" s="292"/>
      <c r="T231" s="292"/>
      <c r="U231" s="292"/>
      <c r="V231" s="292"/>
      <c r="W231" s="292"/>
      <c r="X231" s="292"/>
      <c r="Y231" s="292"/>
      <c r="Z231" s="292"/>
      <c r="AA231" s="292"/>
      <c r="AB231" s="292"/>
      <c r="AC231" s="292"/>
      <c r="AD231" s="292"/>
      <c r="AE231" s="406"/>
      <c r="AF231" s="406"/>
      <c r="AG231" s="406"/>
      <c r="AH231" s="406"/>
      <c r="AI231" s="406"/>
      <c r="AJ231" s="406"/>
      <c r="AK231" s="406"/>
      <c r="AL231" s="406"/>
      <c r="AM231" s="406"/>
      <c r="AN231" s="406"/>
      <c r="AO231" s="406"/>
      <c r="AP231" s="406"/>
      <c r="AQ231" s="406"/>
      <c r="AR231" s="406"/>
      <c r="AS231" s="293">
        <f>SUM(AE231:AR231)</f>
        <v>0</v>
      </c>
    </row>
    <row r="232" spans="1:45" hidden="1" outlineLevel="1">
      <c r="B232" s="291" t="s">
        <v>288</v>
      </c>
      <c r="C232" s="288" t="s">
        <v>163</v>
      </c>
      <c r="D232" s="292"/>
      <c r="E232" s="292"/>
      <c r="F232" s="292"/>
      <c r="G232" s="292"/>
      <c r="H232" s="292"/>
      <c r="I232" s="292"/>
      <c r="J232" s="292"/>
      <c r="K232" s="292"/>
      <c r="L232" s="292"/>
      <c r="M232" s="292"/>
      <c r="N232" s="292"/>
      <c r="O232" s="292"/>
      <c r="P232" s="292"/>
      <c r="Q232" s="464"/>
      <c r="R232" s="292"/>
      <c r="S232" s="292"/>
      <c r="T232" s="292"/>
      <c r="U232" s="292"/>
      <c r="V232" s="292"/>
      <c r="W232" s="292"/>
      <c r="X232" s="292"/>
      <c r="Y232" s="292"/>
      <c r="Z232" s="292"/>
      <c r="AA232" s="292"/>
      <c r="AB232" s="292"/>
      <c r="AC232" s="292"/>
      <c r="AD232" s="292"/>
      <c r="AE232" s="407">
        <f>AE231</f>
        <v>0</v>
      </c>
      <c r="AF232" s="407">
        <f t="shared" ref="AF232" si="583">AF231</f>
        <v>0</v>
      </c>
      <c r="AG232" s="407">
        <f t="shared" ref="AG232" si="584">AG231</f>
        <v>0</v>
      </c>
      <c r="AH232" s="407">
        <f t="shared" ref="AH232" si="585">AH231</f>
        <v>0</v>
      </c>
      <c r="AI232" s="407">
        <f t="shared" ref="AI232" si="586">AI231</f>
        <v>0</v>
      </c>
      <c r="AJ232" s="407">
        <f t="shared" ref="AJ232" si="587">AJ231</f>
        <v>0</v>
      </c>
      <c r="AK232" s="407">
        <f t="shared" ref="AK232" si="588">AK231</f>
        <v>0</v>
      </c>
      <c r="AL232" s="407">
        <f t="shared" ref="AL232" si="589">AL231</f>
        <v>0</v>
      </c>
      <c r="AM232" s="407">
        <f t="shared" ref="AM232" si="590">AM231</f>
        <v>0</v>
      </c>
      <c r="AN232" s="407">
        <f t="shared" ref="AN232" si="591">AN231</f>
        <v>0</v>
      </c>
      <c r="AO232" s="407">
        <f t="shared" ref="AO232" si="592">AO231</f>
        <v>0</v>
      </c>
      <c r="AP232" s="407">
        <f t="shared" ref="AP232" si="593">AP231</f>
        <v>0</v>
      </c>
      <c r="AQ232" s="407">
        <f t="shared" ref="AQ232" si="594">AQ231</f>
        <v>0</v>
      </c>
      <c r="AR232" s="407">
        <f t="shared" ref="AR232" si="595">AR231</f>
        <v>0</v>
      </c>
      <c r="AS232" s="294"/>
    </row>
    <row r="233" spans="1:45" ht="15.75" hidden="1" outlineLevel="1">
      <c r="B233" s="295"/>
      <c r="C233" s="296"/>
      <c r="D233" s="301"/>
      <c r="E233" s="301"/>
      <c r="F233" s="301"/>
      <c r="G233" s="301"/>
      <c r="H233" s="301"/>
      <c r="I233" s="301"/>
      <c r="J233" s="301"/>
      <c r="K233" s="301"/>
      <c r="L233" s="301"/>
      <c r="M233" s="301"/>
      <c r="N233" s="301"/>
      <c r="O233" s="301"/>
      <c r="P233" s="301"/>
      <c r="Q233" s="297"/>
      <c r="R233" s="301"/>
      <c r="S233" s="301"/>
      <c r="T233" s="301"/>
      <c r="U233" s="301"/>
      <c r="V233" s="301"/>
      <c r="W233" s="301"/>
      <c r="X233" s="301"/>
      <c r="Y233" s="301"/>
      <c r="Z233" s="301"/>
      <c r="AA233" s="301"/>
      <c r="AB233" s="301"/>
      <c r="AC233" s="301"/>
      <c r="AD233" s="301"/>
      <c r="AE233" s="408"/>
      <c r="AF233" s="409"/>
      <c r="AG233" s="409"/>
      <c r="AH233" s="409"/>
      <c r="AI233" s="409"/>
      <c r="AJ233" s="409"/>
      <c r="AK233" s="409"/>
      <c r="AL233" s="409"/>
      <c r="AM233" s="409"/>
      <c r="AN233" s="409"/>
      <c r="AO233" s="409"/>
      <c r="AP233" s="409"/>
      <c r="AQ233" s="409"/>
      <c r="AR233" s="409"/>
      <c r="AS233" s="299"/>
    </row>
    <row r="234" spans="1:45" hidden="1" outlineLevel="1">
      <c r="A234" s="511">
        <v>3</v>
      </c>
      <c r="B234" s="509" t="s">
        <v>97</v>
      </c>
      <c r="C234" s="288" t="s">
        <v>25</v>
      </c>
      <c r="D234" s="292"/>
      <c r="E234" s="292"/>
      <c r="F234" s="292"/>
      <c r="G234" s="292"/>
      <c r="H234" s="292"/>
      <c r="I234" s="292"/>
      <c r="J234" s="292"/>
      <c r="K234" s="292"/>
      <c r="L234" s="292"/>
      <c r="M234" s="292"/>
      <c r="N234" s="292"/>
      <c r="O234" s="292"/>
      <c r="P234" s="292"/>
      <c r="Q234" s="288"/>
      <c r="R234" s="292"/>
      <c r="S234" s="292"/>
      <c r="T234" s="292"/>
      <c r="U234" s="292"/>
      <c r="V234" s="292"/>
      <c r="W234" s="292"/>
      <c r="X234" s="292"/>
      <c r="Y234" s="292"/>
      <c r="Z234" s="292"/>
      <c r="AA234" s="292"/>
      <c r="AB234" s="292"/>
      <c r="AC234" s="292"/>
      <c r="AD234" s="292"/>
      <c r="AE234" s="406"/>
      <c r="AF234" s="406"/>
      <c r="AG234" s="406"/>
      <c r="AH234" s="406"/>
      <c r="AI234" s="406"/>
      <c r="AJ234" s="406"/>
      <c r="AK234" s="406"/>
      <c r="AL234" s="406"/>
      <c r="AM234" s="406"/>
      <c r="AN234" s="406"/>
      <c r="AO234" s="406"/>
      <c r="AP234" s="406"/>
      <c r="AQ234" s="406"/>
      <c r="AR234" s="406"/>
      <c r="AS234" s="293">
        <f>SUM(AE234:AR234)</f>
        <v>0</v>
      </c>
    </row>
    <row r="235" spans="1:45" hidden="1" outlineLevel="1">
      <c r="B235" s="291" t="s">
        <v>288</v>
      </c>
      <c r="C235" s="288" t="s">
        <v>163</v>
      </c>
      <c r="D235" s="292"/>
      <c r="E235" s="292"/>
      <c r="F235" s="292"/>
      <c r="G235" s="292"/>
      <c r="H235" s="292"/>
      <c r="I235" s="292"/>
      <c r="J235" s="292"/>
      <c r="K235" s="292"/>
      <c r="L235" s="292"/>
      <c r="M235" s="292"/>
      <c r="N235" s="292"/>
      <c r="O235" s="292"/>
      <c r="P235" s="292"/>
      <c r="Q235" s="464"/>
      <c r="R235" s="292"/>
      <c r="S235" s="292"/>
      <c r="T235" s="292"/>
      <c r="U235" s="292"/>
      <c r="V235" s="292"/>
      <c r="W235" s="292"/>
      <c r="X235" s="292"/>
      <c r="Y235" s="292"/>
      <c r="Z235" s="292"/>
      <c r="AA235" s="292"/>
      <c r="AB235" s="292"/>
      <c r="AC235" s="292"/>
      <c r="AD235" s="292"/>
      <c r="AE235" s="407">
        <f>AE234</f>
        <v>0</v>
      </c>
      <c r="AF235" s="407">
        <f t="shared" ref="AF235" si="596">AF234</f>
        <v>0</v>
      </c>
      <c r="AG235" s="407">
        <f t="shared" ref="AG235" si="597">AG234</f>
        <v>0</v>
      </c>
      <c r="AH235" s="407">
        <f t="shared" ref="AH235" si="598">AH234</f>
        <v>0</v>
      </c>
      <c r="AI235" s="407">
        <f t="shared" ref="AI235" si="599">AI234</f>
        <v>0</v>
      </c>
      <c r="AJ235" s="407">
        <f t="shared" ref="AJ235" si="600">AJ234</f>
        <v>0</v>
      </c>
      <c r="AK235" s="407">
        <f t="shared" ref="AK235" si="601">AK234</f>
        <v>0</v>
      </c>
      <c r="AL235" s="407">
        <f t="shared" ref="AL235" si="602">AL234</f>
        <v>0</v>
      </c>
      <c r="AM235" s="407">
        <f t="shared" ref="AM235" si="603">AM234</f>
        <v>0</v>
      </c>
      <c r="AN235" s="407">
        <f t="shared" ref="AN235" si="604">AN234</f>
        <v>0</v>
      </c>
      <c r="AO235" s="407">
        <f t="shared" ref="AO235" si="605">AO234</f>
        <v>0</v>
      </c>
      <c r="AP235" s="407">
        <f t="shared" ref="AP235" si="606">AP234</f>
        <v>0</v>
      </c>
      <c r="AQ235" s="407">
        <f t="shared" ref="AQ235" si="607">AQ234</f>
        <v>0</v>
      </c>
      <c r="AR235" s="407">
        <f t="shared" ref="AR235" si="608">AR234</f>
        <v>0</v>
      </c>
      <c r="AS235" s="294"/>
    </row>
    <row r="236" spans="1:45" hidden="1" outlineLevel="1">
      <c r="B236" s="291"/>
      <c r="C236" s="302"/>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c r="AA236" s="288"/>
      <c r="AB236" s="288"/>
      <c r="AC236" s="288"/>
      <c r="AD236" s="288"/>
      <c r="AE236" s="408"/>
      <c r="AF236" s="408"/>
      <c r="AG236" s="408"/>
      <c r="AH236" s="408"/>
      <c r="AI236" s="408"/>
      <c r="AJ236" s="408"/>
      <c r="AK236" s="408"/>
      <c r="AL236" s="408"/>
      <c r="AM236" s="408"/>
      <c r="AN236" s="408"/>
      <c r="AO236" s="408"/>
      <c r="AP236" s="408"/>
      <c r="AQ236" s="408"/>
      <c r="AR236" s="408"/>
      <c r="AS236" s="303"/>
    </row>
    <row r="237" spans="1:45" hidden="1" outlineLevel="1">
      <c r="A237" s="511">
        <v>4</v>
      </c>
      <c r="B237" s="509" t="s">
        <v>652</v>
      </c>
      <c r="C237" s="288" t="s">
        <v>25</v>
      </c>
      <c r="D237" s="292"/>
      <c r="E237" s="292"/>
      <c r="F237" s="292"/>
      <c r="G237" s="292"/>
      <c r="H237" s="292"/>
      <c r="I237" s="292"/>
      <c r="J237" s="292"/>
      <c r="K237" s="292"/>
      <c r="L237" s="292"/>
      <c r="M237" s="292"/>
      <c r="N237" s="292"/>
      <c r="O237" s="292"/>
      <c r="P237" s="292"/>
      <c r="Q237" s="288"/>
      <c r="R237" s="292"/>
      <c r="S237" s="292"/>
      <c r="T237" s="292"/>
      <c r="U237" s="292"/>
      <c r="V237" s="292"/>
      <c r="W237" s="292"/>
      <c r="X237" s="292"/>
      <c r="Y237" s="292"/>
      <c r="Z237" s="292"/>
      <c r="AA237" s="292"/>
      <c r="AB237" s="292"/>
      <c r="AC237" s="292"/>
      <c r="AD237" s="292"/>
      <c r="AE237" s="406"/>
      <c r="AF237" s="406"/>
      <c r="AG237" s="406"/>
      <c r="AH237" s="406"/>
      <c r="AI237" s="406"/>
      <c r="AJ237" s="406"/>
      <c r="AK237" s="406"/>
      <c r="AL237" s="406"/>
      <c r="AM237" s="406"/>
      <c r="AN237" s="406"/>
      <c r="AO237" s="406"/>
      <c r="AP237" s="406"/>
      <c r="AQ237" s="406"/>
      <c r="AR237" s="406"/>
      <c r="AS237" s="293">
        <f>SUM(AE237:AR237)</f>
        <v>0</v>
      </c>
    </row>
    <row r="238" spans="1:45" hidden="1" outlineLevel="1">
      <c r="B238" s="291" t="s">
        <v>288</v>
      </c>
      <c r="C238" s="288" t="s">
        <v>163</v>
      </c>
      <c r="D238" s="292"/>
      <c r="E238" s="292"/>
      <c r="F238" s="292"/>
      <c r="G238" s="292"/>
      <c r="H238" s="292"/>
      <c r="I238" s="292"/>
      <c r="J238" s="292"/>
      <c r="K238" s="292"/>
      <c r="L238" s="292"/>
      <c r="M238" s="292"/>
      <c r="N238" s="292"/>
      <c r="O238" s="292"/>
      <c r="P238" s="292"/>
      <c r="Q238" s="464"/>
      <c r="R238" s="292"/>
      <c r="S238" s="292"/>
      <c r="T238" s="292"/>
      <c r="U238" s="292"/>
      <c r="V238" s="292"/>
      <c r="W238" s="292"/>
      <c r="X238" s="292"/>
      <c r="Y238" s="292"/>
      <c r="Z238" s="292"/>
      <c r="AA238" s="292"/>
      <c r="AB238" s="292"/>
      <c r="AC238" s="292"/>
      <c r="AD238" s="292"/>
      <c r="AE238" s="407">
        <f>AE237</f>
        <v>0</v>
      </c>
      <c r="AF238" s="407">
        <f t="shared" ref="AF238" si="609">AF237</f>
        <v>0</v>
      </c>
      <c r="AG238" s="407">
        <f t="shared" ref="AG238" si="610">AG237</f>
        <v>0</v>
      </c>
      <c r="AH238" s="407">
        <f t="shared" ref="AH238" si="611">AH237</f>
        <v>0</v>
      </c>
      <c r="AI238" s="407">
        <f t="shared" ref="AI238" si="612">AI237</f>
        <v>0</v>
      </c>
      <c r="AJ238" s="407">
        <f t="shared" ref="AJ238" si="613">AJ237</f>
        <v>0</v>
      </c>
      <c r="AK238" s="407">
        <f t="shared" ref="AK238" si="614">AK237</f>
        <v>0</v>
      </c>
      <c r="AL238" s="407">
        <f t="shared" ref="AL238" si="615">AL237</f>
        <v>0</v>
      </c>
      <c r="AM238" s="407">
        <f t="shared" ref="AM238" si="616">AM237</f>
        <v>0</v>
      </c>
      <c r="AN238" s="407">
        <f t="shared" ref="AN238" si="617">AN237</f>
        <v>0</v>
      </c>
      <c r="AO238" s="407">
        <f t="shared" ref="AO238" si="618">AO237</f>
        <v>0</v>
      </c>
      <c r="AP238" s="407">
        <f t="shared" ref="AP238" si="619">AP237</f>
        <v>0</v>
      </c>
      <c r="AQ238" s="407">
        <f t="shared" ref="AQ238" si="620">AQ237</f>
        <v>0</v>
      </c>
      <c r="AR238" s="407">
        <f t="shared" ref="AR238" si="621">AR237</f>
        <v>0</v>
      </c>
      <c r="AS238" s="294"/>
    </row>
    <row r="239" spans="1:45" hidden="1" outlineLevel="1">
      <c r="B239" s="291"/>
      <c r="C239" s="302"/>
      <c r="D239" s="301"/>
      <c r="E239" s="301"/>
      <c r="F239" s="301"/>
      <c r="G239" s="301"/>
      <c r="H239" s="301"/>
      <c r="I239" s="301"/>
      <c r="J239" s="301"/>
      <c r="K239" s="301"/>
      <c r="L239" s="301"/>
      <c r="M239" s="301"/>
      <c r="N239" s="301"/>
      <c r="O239" s="301"/>
      <c r="P239" s="301"/>
      <c r="Q239" s="288"/>
      <c r="R239" s="301"/>
      <c r="S239" s="301"/>
      <c r="T239" s="301"/>
      <c r="U239" s="301"/>
      <c r="V239" s="301"/>
      <c r="W239" s="301"/>
      <c r="X239" s="301"/>
      <c r="Y239" s="301"/>
      <c r="Z239" s="301"/>
      <c r="AA239" s="301"/>
      <c r="AB239" s="301"/>
      <c r="AC239" s="301"/>
      <c r="AD239" s="301"/>
      <c r="AE239" s="408"/>
      <c r="AF239" s="408"/>
      <c r="AG239" s="408"/>
      <c r="AH239" s="408"/>
      <c r="AI239" s="408"/>
      <c r="AJ239" s="408"/>
      <c r="AK239" s="408"/>
      <c r="AL239" s="408"/>
      <c r="AM239" s="408"/>
      <c r="AN239" s="408"/>
      <c r="AO239" s="408"/>
      <c r="AP239" s="408"/>
      <c r="AQ239" s="408"/>
      <c r="AR239" s="408"/>
      <c r="AS239" s="303"/>
    </row>
    <row r="240" spans="1:45" ht="30" hidden="1" outlineLevel="1">
      <c r="A240" s="511">
        <v>5</v>
      </c>
      <c r="B240" s="509" t="s">
        <v>98</v>
      </c>
      <c r="C240" s="288" t="s">
        <v>25</v>
      </c>
      <c r="D240" s="292"/>
      <c r="E240" s="292"/>
      <c r="F240" s="292"/>
      <c r="G240" s="292"/>
      <c r="H240" s="292"/>
      <c r="I240" s="292"/>
      <c r="J240" s="292"/>
      <c r="K240" s="292"/>
      <c r="L240" s="292"/>
      <c r="M240" s="292"/>
      <c r="N240" s="292"/>
      <c r="O240" s="292"/>
      <c r="P240" s="292"/>
      <c r="Q240" s="288"/>
      <c r="R240" s="292"/>
      <c r="S240" s="292"/>
      <c r="T240" s="292"/>
      <c r="U240" s="292"/>
      <c r="V240" s="292"/>
      <c r="W240" s="292"/>
      <c r="X240" s="292"/>
      <c r="Y240" s="292"/>
      <c r="Z240" s="292"/>
      <c r="AA240" s="292"/>
      <c r="AB240" s="292"/>
      <c r="AC240" s="292"/>
      <c r="AD240" s="292"/>
      <c r="AE240" s="406"/>
      <c r="AF240" s="406"/>
      <c r="AG240" s="406"/>
      <c r="AH240" s="406"/>
      <c r="AI240" s="406"/>
      <c r="AJ240" s="406"/>
      <c r="AK240" s="406"/>
      <c r="AL240" s="406"/>
      <c r="AM240" s="406"/>
      <c r="AN240" s="406"/>
      <c r="AO240" s="406"/>
      <c r="AP240" s="406"/>
      <c r="AQ240" s="406"/>
      <c r="AR240" s="406"/>
      <c r="AS240" s="293">
        <f>SUM(AE240:AR240)</f>
        <v>0</v>
      </c>
    </row>
    <row r="241" spans="1:45" hidden="1" outlineLevel="1">
      <c r="B241" s="291" t="s">
        <v>288</v>
      </c>
      <c r="C241" s="288" t="s">
        <v>163</v>
      </c>
      <c r="D241" s="292"/>
      <c r="E241" s="292"/>
      <c r="F241" s="292"/>
      <c r="G241" s="292"/>
      <c r="H241" s="292"/>
      <c r="I241" s="292"/>
      <c r="J241" s="292"/>
      <c r="K241" s="292"/>
      <c r="L241" s="292"/>
      <c r="M241" s="292"/>
      <c r="N241" s="292"/>
      <c r="O241" s="292"/>
      <c r="P241" s="292"/>
      <c r="Q241" s="464"/>
      <c r="R241" s="292"/>
      <c r="S241" s="292"/>
      <c r="T241" s="292"/>
      <c r="U241" s="292"/>
      <c r="V241" s="292"/>
      <c r="W241" s="292"/>
      <c r="X241" s="292"/>
      <c r="Y241" s="292"/>
      <c r="Z241" s="292"/>
      <c r="AA241" s="292"/>
      <c r="AB241" s="292"/>
      <c r="AC241" s="292"/>
      <c r="AD241" s="292"/>
      <c r="AE241" s="407">
        <f>AE240</f>
        <v>0</v>
      </c>
      <c r="AF241" s="407">
        <f t="shared" ref="AF241" si="622">AF240</f>
        <v>0</v>
      </c>
      <c r="AG241" s="407">
        <f t="shared" ref="AG241" si="623">AG240</f>
        <v>0</v>
      </c>
      <c r="AH241" s="407">
        <f t="shared" ref="AH241" si="624">AH240</f>
        <v>0</v>
      </c>
      <c r="AI241" s="407">
        <f t="shared" ref="AI241" si="625">AI240</f>
        <v>0</v>
      </c>
      <c r="AJ241" s="407">
        <f t="shared" ref="AJ241" si="626">AJ240</f>
        <v>0</v>
      </c>
      <c r="AK241" s="407">
        <f t="shared" ref="AK241" si="627">AK240</f>
        <v>0</v>
      </c>
      <c r="AL241" s="407">
        <f t="shared" ref="AL241" si="628">AL240</f>
        <v>0</v>
      </c>
      <c r="AM241" s="407">
        <f t="shared" ref="AM241" si="629">AM240</f>
        <v>0</v>
      </c>
      <c r="AN241" s="407">
        <f t="shared" ref="AN241" si="630">AN240</f>
        <v>0</v>
      </c>
      <c r="AO241" s="407">
        <f t="shared" ref="AO241" si="631">AO240</f>
        <v>0</v>
      </c>
      <c r="AP241" s="407">
        <f t="shared" ref="AP241" si="632">AP240</f>
        <v>0</v>
      </c>
      <c r="AQ241" s="407">
        <f t="shared" ref="AQ241" si="633">AQ240</f>
        <v>0</v>
      </c>
      <c r="AR241" s="407">
        <f t="shared" ref="AR241" si="634">AR240</f>
        <v>0</v>
      </c>
      <c r="AS241" s="294"/>
    </row>
    <row r="242" spans="1:45" hidden="1" outlineLevel="1">
      <c r="B242" s="291"/>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418"/>
      <c r="AF242" s="419"/>
      <c r="AG242" s="419"/>
      <c r="AH242" s="419"/>
      <c r="AI242" s="419"/>
      <c r="AJ242" s="419"/>
      <c r="AK242" s="419"/>
      <c r="AL242" s="419"/>
      <c r="AM242" s="419"/>
      <c r="AN242" s="419"/>
      <c r="AO242" s="419"/>
      <c r="AP242" s="419"/>
      <c r="AQ242" s="419"/>
      <c r="AR242" s="419"/>
      <c r="AS242" s="294"/>
    </row>
    <row r="243" spans="1:45" ht="15.75" hidden="1" outlineLevel="1">
      <c r="B243" s="316" t="s">
        <v>494</v>
      </c>
      <c r="C243" s="286"/>
      <c r="D243" s="286"/>
      <c r="E243" s="286"/>
      <c r="F243" s="286"/>
      <c r="G243" s="286"/>
      <c r="H243" s="286"/>
      <c r="I243" s="286"/>
      <c r="J243" s="286"/>
      <c r="K243" s="286"/>
      <c r="L243" s="286"/>
      <c r="M243" s="286"/>
      <c r="N243" s="286"/>
      <c r="O243" s="286"/>
      <c r="P243" s="286"/>
      <c r="Q243" s="287"/>
      <c r="R243" s="286"/>
      <c r="S243" s="286"/>
      <c r="T243" s="286"/>
      <c r="U243" s="286"/>
      <c r="V243" s="286"/>
      <c r="W243" s="286"/>
      <c r="X243" s="286"/>
      <c r="Y243" s="286"/>
      <c r="Z243" s="286"/>
      <c r="AA243" s="286"/>
      <c r="AB243" s="286"/>
      <c r="AC243" s="286"/>
      <c r="AD243" s="286"/>
      <c r="AE243" s="410"/>
      <c r="AF243" s="410"/>
      <c r="AG243" s="410"/>
      <c r="AH243" s="410"/>
      <c r="AI243" s="410"/>
      <c r="AJ243" s="410"/>
      <c r="AK243" s="410"/>
      <c r="AL243" s="410"/>
      <c r="AM243" s="410"/>
      <c r="AN243" s="410"/>
      <c r="AO243" s="410"/>
      <c r="AP243" s="410"/>
      <c r="AQ243" s="410"/>
      <c r="AR243" s="410"/>
      <c r="AS243" s="289"/>
    </row>
    <row r="244" spans="1:45" hidden="1" outlineLevel="1">
      <c r="A244" s="511">
        <v>6</v>
      </c>
      <c r="B244" s="509" t="s">
        <v>99</v>
      </c>
      <c r="C244" s="288" t="s">
        <v>25</v>
      </c>
      <c r="D244" s="292"/>
      <c r="E244" s="292"/>
      <c r="F244" s="292"/>
      <c r="G244" s="292"/>
      <c r="H244" s="292"/>
      <c r="I244" s="292"/>
      <c r="J244" s="292"/>
      <c r="K244" s="292"/>
      <c r="L244" s="292"/>
      <c r="M244" s="292"/>
      <c r="N244" s="292"/>
      <c r="O244" s="292"/>
      <c r="P244" s="292"/>
      <c r="Q244" s="292">
        <v>12</v>
      </c>
      <c r="R244" s="292"/>
      <c r="S244" s="292"/>
      <c r="T244" s="292"/>
      <c r="U244" s="292"/>
      <c r="V244" s="292"/>
      <c r="W244" s="292"/>
      <c r="X244" s="292"/>
      <c r="Y244" s="292"/>
      <c r="Z244" s="292"/>
      <c r="AA244" s="292"/>
      <c r="AB244" s="292"/>
      <c r="AC244" s="292"/>
      <c r="AD244" s="292"/>
      <c r="AE244" s="411"/>
      <c r="AF244" s="406"/>
      <c r="AG244" s="406"/>
      <c r="AH244" s="406"/>
      <c r="AI244" s="406"/>
      <c r="AJ244" s="406"/>
      <c r="AK244" s="406"/>
      <c r="AL244" s="411"/>
      <c r="AM244" s="411"/>
      <c r="AN244" s="411"/>
      <c r="AO244" s="411"/>
      <c r="AP244" s="411"/>
      <c r="AQ244" s="411"/>
      <c r="AR244" s="411"/>
      <c r="AS244" s="293">
        <f>SUM(AE244:AR244)</f>
        <v>0</v>
      </c>
    </row>
    <row r="245" spans="1:45" hidden="1" outlineLevel="1">
      <c r="B245" s="291" t="s">
        <v>288</v>
      </c>
      <c r="C245" s="288" t="s">
        <v>163</v>
      </c>
      <c r="D245" s="292"/>
      <c r="E245" s="292"/>
      <c r="F245" s="292"/>
      <c r="G245" s="292"/>
      <c r="H245" s="292"/>
      <c r="I245" s="292"/>
      <c r="J245" s="292"/>
      <c r="K245" s="292"/>
      <c r="L245" s="292"/>
      <c r="M245" s="292"/>
      <c r="N245" s="292"/>
      <c r="O245" s="292"/>
      <c r="P245" s="292"/>
      <c r="Q245" s="292">
        <f>Q244</f>
        <v>12</v>
      </c>
      <c r="R245" s="292"/>
      <c r="S245" s="292"/>
      <c r="T245" s="292"/>
      <c r="U245" s="292"/>
      <c r="V245" s="292"/>
      <c r="W245" s="292"/>
      <c r="X245" s="292"/>
      <c r="Y245" s="292"/>
      <c r="Z245" s="292"/>
      <c r="AA245" s="292"/>
      <c r="AB245" s="292"/>
      <c r="AC245" s="292"/>
      <c r="AD245" s="292"/>
      <c r="AE245" s="407">
        <f>AE244</f>
        <v>0</v>
      </c>
      <c r="AF245" s="407">
        <f t="shared" ref="AF245" si="635">AF244</f>
        <v>0</v>
      </c>
      <c r="AG245" s="407">
        <f t="shared" ref="AG245" si="636">AG244</f>
        <v>0</v>
      </c>
      <c r="AH245" s="407">
        <f t="shared" ref="AH245" si="637">AH244</f>
        <v>0</v>
      </c>
      <c r="AI245" s="407">
        <f t="shared" ref="AI245" si="638">AI244</f>
        <v>0</v>
      </c>
      <c r="AJ245" s="407">
        <f t="shared" ref="AJ245" si="639">AJ244</f>
        <v>0</v>
      </c>
      <c r="AK245" s="407">
        <f t="shared" ref="AK245" si="640">AK244</f>
        <v>0</v>
      </c>
      <c r="AL245" s="407">
        <f t="shared" ref="AL245" si="641">AL244</f>
        <v>0</v>
      </c>
      <c r="AM245" s="407">
        <f t="shared" ref="AM245" si="642">AM244</f>
        <v>0</v>
      </c>
      <c r="AN245" s="407">
        <f t="shared" ref="AN245" si="643">AN244</f>
        <v>0</v>
      </c>
      <c r="AO245" s="407">
        <f t="shared" ref="AO245" si="644">AO244</f>
        <v>0</v>
      </c>
      <c r="AP245" s="407">
        <f t="shared" ref="AP245" si="645">AP244</f>
        <v>0</v>
      </c>
      <c r="AQ245" s="407">
        <f t="shared" ref="AQ245" si="646">AQ244</f>
        <v>0</v>
      </c>
      <c r="AR245" s="407">
        <f t="shared" ref="AR245" si="647">AR244</f>
        <v>0</v>
      </c>
      <c r="AS245" s="308"/>
    </row>
    <row r="246" spans="1:45" hidden="1" outlineLevel="1">
      <c r="B246" s="307"/>
      <c r="C246" s="309"/>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288"/>
      <c r="AE246" s="412"/>
      <c r="AF246" s="412"/>
      <c r="AG246" s="412"/>
      <c r="AH246" s="412"/>
      <c r="AI246" s="412"/>
      <c r="AJ246" s="412"/>
      <c r="AK246" s="412"/>
      <c r="AL246" s="412"/>
      <c r="AM246" s="412"/>
      <c r="AN246" s="412"/>
      <c r="AO246" s="412"/>
      <c r="AP246" s="412"/>
      <c r="AQ246" s="412"/>
      <c r="AR246" s="412"/>
      <c r="AS246" s="310"/>
    </row>
    <row r="247" spans="1:45" ht="30" hidden="1" outlineLevel="1">
      <c r="A247" s="511">
        <v>7</v>
      </c>
      <c r="B247" s="509" t="s">
        <v>100</v>
      </c>
      <c r="C247" s="288" t="s">
        <v>25</v>
      </c>
      <c r="D247" s="292"/>
      <c r="E247" s="292"/>
      <c r="F247" s="292"/>
      <c r="G247" s="292"/>
      <c r="H247" s="292"/>
      <c r="I247" s="292"/>
      <c r="J247" s="292"/>
      <c r="K247" s="292"/>
      <c r="L247" s="292"/>
      <c r="M247" s="292"/>
      <c r="N247" s="292"/>
      <c r="O247" s="292"/>
      <c r="P247" s="292"/>
      <c r="Q247" s="292">
        <v>12</v>
      </c>
      <c r="R247" s="292"/>
      <c r="S247" s="292"/>
      <c r="T247" s="292"/>
      <c r="U247" s="292"/>
      <c r="V247" s="292"/>
      <c r="W247" s="292"/>
      <c r="X247" s="292"/>
      <c r="Y247" s="292"/>
      <c r="Z247" s="292"/>
      <c r="AA247" s="292"/>
      <c r="AB247" s="292"/>
      <c r="AC247" s="292"/>
      <c r="AD247" s="292"/>
      <c r="AE247" s="411"/>
      <c r="AF247" s="406"/>
      <c r="AG247" s="406"/>
      <c r="AH247" s="406"/>
      <c r="AI247" s="406"/>
      <c r="AJ247" s="406"/>
      <c r="AK247" s="406"/>
      <c r="AL247" s="411"/>
      <c r="AM247" s="411"/>
      <c r="AN247" s="411"/>
      <c r="AO247" s="411"/>
      <c r="AP247" s="411"/>
      <c r="AQ247" s="411"/>
      <c r="AR247" s="411"/>
      <c r="AS247" s="293">
        <f>SUM(AE247:AR247)</f>
        <v>0</v>
      </c>
    </row>
    <row r="248" spans="1:45" hidden="1" outlineLevel="1">
      <c r="B248" s="291" t="s">
        <v>288</v>
      </c>
      <c r="C248" s="288" t="s">
        <v>163</v>
      </c>
      <c r="D248" s="292"/>
      <c r="E248" s="292"/>
      <c r="F248" s="292"/>
      <c r="G248" s="292"/>
      <c r="H248" s="292"/>
      <c r="I248" s="292"/>
      <c r="J248" s="292"/>
      <c r="K248" s="292"/>
      <c r="L248" s="292"/>
      <c r="M248" s="292"/>
      <c r="N248" s="292"/>
      <c r="O248" s="292"/>
      <c r="P248" s="292"/>
      <c r="Q248" s="292">
        <f>Q247</f>
        <v>12</v>
      </c>
      <c r="R248" s="292"/>
      <c r="S248" s="292"/>
      <c r="T248" s="292"/>
      <c r="U248" s="292"/>
      <c r="V248" s="292"/>
      <c r="W248" s="292"/>
      <c r="X248" s="292"/>
      <c r="Y248" s="292"/>
      <c r="Z248" s="292"/>
      <c r="AA248" s="292"/>
      <c r="AB248" s="292"/>
      <c r="AC248" s="292"/>
      <c r="AD248" s="292"/>
      <c r="AE248" s="407">
        <f>AE247</f>
        <v>0</v>
      </c>
      <c r="AF248" s="407">
        <f t="shared" ref="AF248" si="648">AF247</f>
        <v>0</v>
      </c>
      <c r="AG248" s="407">
        <f t="shared" ref="AG248" si="649">AG247</f>
        <v>0</v>
      </c>
      <c r="AH248" s="407">
        <f t="shared" ref="AH248" si="650">AH247</f>
        <v>0</v>
      </c>
      <c r="AI248" s="407">
        <f t="shared" ref="AI248" si="651">AI247</f>
        <v>0</v>
      </c>
      <c r="AJ248" s="407">
        <f t="shared" ref="AJ248" si="652">AJ247</f>
        <v>0</v>
      </c>
      <c r="AK248" s="407">
        <f t="shared" ref="AK248" si="653">AK247</f>
        <v>0</v>
      </c>
      <c r="AL248" s="407">
        <f t="shared" ref="AL248" si="654">AL247</f>
        <v>0</v>
      </c>
      <c r="AM248" s="407">
        <f t="shared" ref="AM248" si="655">AM247</f>
        <v>0</v>
      </c>
      <c r="AN248" s="407">
        <f t="shared" ref="AN248" si="656">AN247</f>
        <v>0</v>
      </c>
      <c r="AO248" s="407">
        <f t="shared" ref="AO248" si="657">AO247</f>
        <v>0</v>
      </c>
      <c r="AP248" s="407">
        <f t="shared" ref="AP248" si="658">AP247</f>
        <v>0</v>
      </c>
      <c r="AQ248" s="407">
        <f t="shared" ref="AQ248" si="659">AQ247</f>
        <v>0</v>
      </c>
      <c r="AR248" s="407">
        <f t="shared" ref="AR248" si="660">AR247</f>
        <v>0</v>
      </c>
      <c r="AS248" s="308"/>
    </row>
    <row r="249" spans="1:45" hidden="1" outlineLevel="1">
      <c r="B249" s="311"/>
      <c r="C249" s="309"/>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412"/>
      <c r="AF249" s="413"/>
      <c r="AG249" s="412"/>
      <c r="AH249" s="412"/>
      <c r="AI249" s="412"/>
      <c r="AJ249" s="412"/>
      <c r="AK249" s="412"/>
      <c r="AL249" s="412"/>
      <c r="AM249" s="412"/>
      <c r="AN249" s="412"/>
      <c r="AO249" s="412"/>
      <c r="AP249" s="412"/>
      <c r="AQ249" s="412"/>
      <c r="AR249" s="412"/>
      <c r="AS249" s="310"/>
    </row>
    <row r="250" spans="1:45" hidden="1" outlineLevel="1">
      <c r="A250" s="511">
        <v>8</v>
      </c>
      <c r="B250" s="509" t="s">
        <v>101</v>
      </c>
      <c r="C250" s="288" t="s">
        <v>25</v>
      </c>
      <c r="D250" s="292"/>
      <c r="E250" s="292"/>
      <c r="F250" s="292"/>
      <c r="G250" s="292"/>
      <c r="H250" s="292"/>
      <c r="I250" s="292"/>
      <c r="J250" s="292"/>
      <c r="K250" s="292"/>
      <c r="L250" s="292"/>
      <c r="M250" s="292"/>
      <c r="N250" s="292"/>
      <c r="O250" s="292"/>
      <c r="P250" s="292"/>
      <c r="Q250" s="292">
        <v>12</v>
      </c>
      <c r="R250" s="292"/>
      <c r="S250" s="292"/>
      <c r="T250" s="292"/>
      <c r="U250" s="292"/>
      <c r="V250" s="292"/>
      <c r="W250" s="292"/>
      <c r="X250" s="292"/>
      <c r="Y250" s="292"/>
      <c r="Z250" s="292"/>
      <c r="AA250" s="292"/>
      <c r="AB250" s="292"/>
      <c r="AC250" s="292"/>
      <c r="AD250" s="292"/>
      <c r="AE250" s="411"/>
      <c r="AF250" s="406"/>
      <c r="AG250" s="406"/>
      <c r="AH250" s="406"/>
      <c r="AI250" s="406"/>
      <c r="AJ250" s="406"/>
      <c r="AK250" s="406"/>
      <c r="AL250" s="411"/>
      <c r="AM250" s="411"/>
      <c r="AN250" s="411"/>
      <c r="AO250" s="411"/>
      <c r="AP250" s="411"/>
      <c r="AQ250" s="411"/>
      <c r="AR250" s="411"/>
      <c r="AS250" s="293">
        <f>SUM(AE250:AR250)</f>
        <v>0</v>
      </c>
    </row>
    <row r="251" spans="1:45" hidden="1" outlineLevel="1">
      <c r="B251" s="291" t="s">
        <v>288</v>
      </c>
      <c r="C251" s="288" t="s">
        <v>163</v>
      </c>
      <c r="D251" s="292"/>
      <c r="E251" s="292"/>
      <c r="F251" s="292"/>
      <c r="G251" s="292"/>
      <c r="H251" s="292"/>
      <c r="I251" s="292"/>
      <c r="J251" s="292"/>
      <c r="K251" s="292"/>
      <c r="L251" s="292"/>
      <c r="M251" s="292"/>
      <c r="N251" s="292"/>
      <c r="O251" s="292"/>
      <c r="P251" s="292"/>
      <c r="Q251" s="292">
        <f>Q250</f>
        <v>12</v>
      </c>
      <c r="R251" s="292"/>
      <c r="S251" s="292"/>
      <c r="T251" s="292"/>
      <c r="U251" s="292"/>
      <c r="V251" s="292"/>
      <c r="W251" s="292"/>
      <c r="X251" s="292"/>
      <c r="Y251" s="292"/>
      <c r="Z251" s="292"/>
      <c r="AA251" s="292"/>
      <c r="AB251" s="292"/>
      <c r="AC251" s="292"/>
      <c r="AD251" s="292"/>
      <c r="AE251" s="407">
        <f>AE250</f>
        <v>0</v>
      </c>
      <c r="AF251" s="407">
        <f t="shared" ref="AF251" si="661">AF250</f>
        <v>0</v>
      </c>
      <c r="AG251" s="407">
        <f t="shared" ref="AG251" si="662">AG250</f>
        <v>0</v>
      </c>
      <c r="AH251" s="407">
        <f t="shared" ref="AH251" si="663">AH250</f>
        <v>0</v>
      </c>
      <c r="AI251" s="407">
        <f t="shared" ref="AI251" si="664">AI250</f>
        <v>0</v>
      </c>
      <c r="AJ251" s="407">
        <f t="shared" ref="AJ251" si="665">AJ250</f>
        <v>0</v>
      </c>
      <c r="AK251" s="407">
        <f t="shared" ref="AK251" si="666">AK250</f>
        <v>0</v>
      </c>
      <c r="AL251" s="407">
        <f t="shared" ref="AL251" si="667">AL250</f>
        <v>0</v>
      </c>
      <c r="AM251" s="407">
        <f t="shared" ref="AM251" si="668">AM250</f>
        <v>0</v>
      </c>
      <c r="AN251" s="407">
        <f t="shared" ref="AN251" si="669">AN250</f>
        <v>0</v>
      </c>
      <c r="AO251" s="407">
        <f t="shared" ref="AO251" si="670">AO250</f>
        <v>0</v>
      </c>
      <c r="AP251" s="407">
        <f t="shared" ref="AP251" si="671">AP250</f>
        <v>0</v>
      </c>
      <c r="AQ251" s="407">
        <f t="shared" ref="AQ251" si="672">AQ250</f>
        <v>0</v>
      </c>
      <c r="AR251" s="407">
        <f t="shared" ref="AR251" si="673">AR250</f>
        <v>0</v>
      </c>
      <c r="AS251" s="308"/>
    </row>
    <row r="252" spans="1:45" hidden="1" outlineLevel="1">
      <c r="B252" s="311"/>
      <c r="C252" s="309"/>
      <c r="D252" s="313"/>
      <c r="E252" s="313"/>
      <c r="F252" s="313"/>
      <c r="G252" s="313"/>
      <c r="H252" s="313"/>
      <c r="I252" s="313"/>
      <c r="J252" s="313"/>
      <c r="K252" s="313"/>
      <c r="L252" s="313"/>
      <c r="M252" s="313"/>
      <c r="N252" s="313"/>
      <c r="O252" s="313"/>
      <c r="P252" s="313"/>
      <c r="Q252" s="288"/>
      <c r="R252" s="313"/>
      <c r="S252" s="313"/>
      <c r="T252" s="313"/>
      <c r="U252" s="313"/>
      <c r="V252" s="313"/>
      <c r="W252" s="313"/>
      <c r="X252" s="313"/>
      <c r="Y252" s="313"/>
      <c r="Z252" s="313"/>
      <c r="AA252" s="313"/>
      <c r="AB252" s="313"/>
      <c r="AC252" s="313"/>
      <c r="AD252" s="313"/>
      <c r="AE252" s="412"/>
      <c r="AF252" s="413"/>
      <c r="AG252" s="412"/>
      <c r="AH252" s="412"/>
      <c r="AI252" s="412"/>
      <c r="AJ252" s="412"/>
      <c r="AK252" s="412"/>
      <c r="AL252" s="412"/>
      <c r="AM252" s="412"/>
      <c r="AN252" s="412"/>
      <c r="AO252" s="412"/>
      <c r="AP252" s="412"/>
      <c r="AQ252" s="412"/>
      <c r="AR252" s="412"/>
      <c r="AS252" s="310"/>
    </row>
    <row r="253" spans="1:45" hidden="1" outlineLevel="1">
      <c r="A253" s="511">
        <v>9</v>
      </c>
      <c r="B253" s="509" t="s">
        <v>102</v>
      </c>
      <c r="C253" s="288" t="s">
        <v>25</v>
      </c>
      <c r="D253" s="292"/>
      <c r="E253" s="292"/>
      <c r="F253" s="292"/>
      <c r="G253" s="292"/>
      <c r="H253" s="292"/>
      <c r="I253" s="292"/>
      <c r="J253" s="292"/>
      <c r="K253" s="292"/>
      <c r="L253" s="292"/>
      <c r="M253" s="292"/>
      <c r="N253" s="292"/>
      <c r="O253" s="292"/>
      <c r="P253" s="292"/>
      <c r="Q253" s="292">
        <v>12</v>
      </c>
      <c r="R253" s="292"/>
      <c r="S253" s="292"/>
      <c r="T253" s="292"/>
      <c r="U253" s="292"/>
      <c r="V253" s="292"/>
      <c r="W253" s="292"/>
      <c r="X253" s="292"/>
      <c r="Y253" s="292"/>
      <c r="Z253" s="292"/>
      <c r="AA253" s="292"/>
      <c r="AB253" s="292"/>
      <c r="AC253" s="292"/>
      <c r="AD253" s="292"/>
      <c r="AE253" s="411"/>
      <c r="AF253" s="406"/>
      <c r="AG253" s="406"/>
      <c r="AH253" s="406"/>
      <c r="AI253" s="406"/>
      <c r="AJ253" s="406"/>
      <c r="AK253" s="406"/>
      <c r="AL253" s="411"/>
      <c r="AM253" s="411"/>
      <c r="AN253" s="411"/>
      <c r="AO253" s="411"/>
      <c r="AP253" s="411"/>
      <c r="AQ253" s="411"/>
      <c r="AR253" s="411"/>
      <c r="AS253" s="293">
        <f>SUM(AE253:AR253)</f>
        <v>0</v>
      </c>
    </row>
    <row r="254" spans="1:45" hidden="1" outlineLevel="1">
      <c r="B254" s="291" t="s">
        <v>288</v>
      </c>
      <c r="C254" s="288" t="s">
        <v>163</v>
      </c>
      <c r="D254" s="292"/>
      <c r="E254" s="292"/>
      <c r="F254" s="292"/>
      <c r="G254" s="292"/>
      <c r="H254" s="292"/>
      <c r="I254" s="292"/>
      <c r="J254" s="292"/>
      <c r="K254" s="292"/>
      <c r="L254" s="292"/>
      <c r="M254" s="292"/>
      <c r="N254" s="292"/>
      <c r="O254" s="292"/>
      <c r="P254" s="292"/>
      <c r="Q254" s="292">
        <f>Q253</f>
        <v>12</v>
      </c>
      <c r="R254" s="292"/>
      <c r="S254" s="292"/>
      <c r="T254" s="292"/>
      <c r="U254" s="292"/>
      <c r="V254" s="292"/>
      <c r="W254" s="292"/>
      <c r="X254" s="292"/>
      <c r="Y254" s="292"/>
      <c r="Z254" s="292"/>
      <c r="AA254" s="292"/>
      <c r="AB254" s="292"/>
      <c r="AC254" s="292"/>
      <c r="AD254" s="292"/>
      <c r="AE254" s="407">
        <f>AE253</f>
        <v>0</v>
      </c>
      <c r="AF254" s="407">
        <f t="shared" ref="AF254" si="674">AF253</f>
        <v>0</v>
      </c>
      <c r="AG254" s="407">
        <f t="shared" ref="AG254" si="675">AG253</f>
        <v>0</v>
      </c>
      <c r="AH254" s="407">
        <f t="shared" ref="AH254" si="676">AH253</f>
        <v>0</v>
      </c>
      <c r="AI254" s="407">
        <f t="shared" ref="AI254" si="677">AI253</f>
        <v>0</v>
      </c>
      <c r="AJ254" s="407">
        <f t="shared" ref="AJ254" si="678">AJ253</f>
        <v>0</v>
      </c>
      <c r="AK254" s="407">
        <f t="shared" ref="AK254" si="679">AK253</f>
        <v>0</v>
      </c>
      <c r="AL254" s="407">
        <f t="shared" ref="AL254" si="680">AL253</f>
        <v>0</v>
      </c>
      <c r="AM254" s="407">
        <f t="shared" ref="AM254" si="681">AM253</f>
        <v>0</v>
      </c>
      <c r="AN254" s="407">
        <f t="shared" ref="AN254" si="682">AN253</f>
        <v>0</v>
      </c>
      <c r="AO254" s="407">
        <f t="shared" ref="AO254" si="683">AO253</f>
        <v>0</v>
      </c>
      <c r="AP254" s="407">
        <f t="shared" ref="AP254" si="684">AP253</f>
        <v>0</v>
      </c>
      <c r="AQ254" s="407">
        <f t="shared" ref="AQ254" si="685">AQ253</f>
        <v>0</v>
      </c>
      <c r="AR254" s="407">
        <f t="shared" ref="AR254" si="686">AR253</f>
        <v>0</v>
      </c>
      <c r="AS254" s="308"/>
    </row>
    <row r="255" spans="1:45" hidden="1" outlineLevel="1">
      <c r="B255" s="311"/>
      <c r="C255" s="309"/>
      <c r="D255" s="313"/>
      <c r="E255" s="313"/>
      <c r="F255" s="313"/>
      <c r="G255" s="313"/>
      <c r="H255" s="313"/>
      <c r="I255" s="313"/>
      <c r="J255" s="313"/>
      <c r="K255" s="313"/>
      <c r="L255" s="313"/>
      <c r="M255" s="313"/>
      <c r="N255" s="313"/>
      <c r="O255" s="313"/>
      <c r="P255" s="313"/>
      <c r="Q255" s="288"/>
      <c r="R255" s="313"/>
      <c r="S255" s="313"/>
      <c r="T255" s="313"/>
      <c r="U255" s="313"/>
      <c r="V255" s="313"/>
      <c r="W255" s="313"/>
      <c r="X255" s="313"/>
      <c r="Y255" s="313"/>
      <c r="Z255" s="313"/>
      <c r="AA255" s="313"/>
      <c r="AB255" s="313"/>
      <c r="AC255" s="313"/>
      <c r="AD255" s="313"/>
      <c r="AE255" s="412"/>
      <c r="AF255" s="412"/>
      <c r="AG255" s="412"/>
      <c r="AH255" s="412"/>
      <c r="AI255" s="412"/>
      <c r="AJ255" s="412"/>
      <c r="AK255" s="412"/>
      <c r="AL255" s="412"/>
      <c r="AM255" s="412"/>
      <c r="AN255" s="412"/>
      <c r="AO255" s="412"/>
      <c r="AP255" s="412"/>
      <c r="AQ255" s="412"/>
      <c r="AR255" s="412"/>
      <c r="AS255" s="310"/>
    </row>
    <row r="256" spans="1:45" hidden="1" outlineLevel="1">
      <c r="A256" s="511">
        <v>10</v>
      </c>
      <c r="B256" s="509" t="s">
        <v>103</v>
      </c>
      <c r="C256" s="288" t="s">
        <v>25</v>
      </c>
      <c r="D256" s="292"/>
      <c r="E256" s="292"/>
      <c r="F256" s="292"/>
      <c r="G256" s="292"/>
      <c r="H256" s="292"/>
      <c r="I256" s="292"/>
      <c r="J256" s="292"/>
      <c r="K256" s="292"/>
      <c r="L256" s="292"/>
      <c r="M256" s="292"/>
      <c r="N256" s="292"/>
      <c r="O256" s="292"/>
      <c r="P256" s="292"/>
      <c r="Q256" s="292">
        <v>3</v>
      </c>
      <c r="R256" s="292"/>
      <c r="S256" s="292"/>
      <c r="T256" s="292"/>
      <c r="U256" s="292"/>
      <c r="V256" s="292"/>
      <c r="W256" s="292"/>
      <c r="X256" s="292"/>
      <c r="Y256" s="292"/>
      <c r="Z256" s="292"/>
      <c r="AA256" s="292"/>
      <c r="AB256" s="292"/>
      <c r="AC256" s="292"/>
      <c r="AD256" s="292"/>
      <c r="AE256" s="411"/>
      <c r="AF256" s="406"/>
      <c r="AG256" s="406"/>
      <c r="AH256" s="406"/>
      <c r="AI256" s="406"/>
      <c r="AJ256" s="406"/>
      <c r="AK256" s="406"/>
      <c r="AL256" s="411"/>
      <c r="AM256" s="411"/>
      <c r="AN256" s="411"/>
      <c r="AO256" s="411"/>
      <c r="AP256" s="411"/>
      <c r="AQ256" s="411"/>
      <c r="AR256" s="411"/>
      <c r="AS256" s="293">
        <f>SUM(AE256:AR256)</f>
        <v>0</v>
      </c>
    </row>
    <row r="257" spans="1:46" hidden="1" outlineLevel="1">
      <c r="B257" s="291" t="s">
        <v>288</v>
      </c>
      <c r="C257" s="288" t="s">
        <v>163</v>
      </c>
      <c r="D257" s="292"/>
      <c r="E257" s="292"/>
      <c r="F257" s="292"/>
      <c r="G257" s="292"/>
      <c r="H257" s="292"/>
      <c r="I257" s="292"/>
      <c r="J257" s="292"/>
      <c r="K257" s="292"/>
      <c r="L257" s="292"/>
      <c r="M257" s="292"/>
      <c r="N257" s="292"/>
      <c r="O257" s="292"/>
      <c r="P257" s="292"/>
      <c r="Q257" s="292">
        <f>Q256</f>
        <v>3</v>
      </c>
      <c r="R257" s="292"/>
      <c r="S257" s="292"/>
      <c r="T257" s="292"/>
      <c r="U257" s="292"/>
      <c r="V257" s="292"/>
      <c r="W257" s="292"/>
      <c r="X257" s="292"/>
      <c r="Y257" s="292"/>
      <c r="Z257" s="292"/>
      <c r="AA257" s="292"/>
      <c r="AB257" s="292"/>
      <c r="AC257" s="292"/>
      <c r="AD257" s="292"/>
      <c r="AE257" s="407">
        <f>AE256</f>
        <v>0</v>
      </c>
      <c r="AF257" s="407">
        <f t="shared" ref="AF257" si="687">AF256</f>
        <v>0</v>
      </c>
      <c r="AG257" s="407">
        <f t="shared" ref="AG257" si="688">AG256</f>
        <v>0</v>
      </c>
      <c r="AH257" s="407">
        <f t="shared" ref="AH257" si="689">AH256</f>
        <v>0</v>
      </c>
      <c r="AI257" s="407">
        <f t="shared" ref="AI257" si="690">AI256</f>
        <v>0</v>
      </c>
      <c r="AJ257" s="407">
        <f t="shared" ref="AJ257" si="691">AJ256</f>
        <v>0</v>
      </c>
      <c r="AK257" s="407">
        <f t="shared" ref="AK257" si="692">AK256</f>
        <v>0</v>
      </c>
      <c r="AL257" s="407">
        <f t="shared" ref="AL257" si="693">AL256</f>
        <v>0</v>
      </c>
      <c r="AM257" s="407">
        <f t="shared" ref="AM257" si="694">AM256</f>
        <v>0</v>
      </c>
      <c r="AN257" s="407">
        <f t="shared" ref="AN257" si="695">AN256</f>
        <v>0</v>
      </c>
      <c r="AO257" s="407">
        <f t="shared" ref="AO257" si="696">AO256</f>
        <v>0</v>
      </c>
      <c r="AP257" s="407">
        <f t="shared" ref="AP257" si="697">AP256</f>
        <v>0</v>
      </c>
      <c r="AQ257" s="407">
        <f t="shared" ref="AQ257" si="698">AQ256</f>
        <v>0</v>
      </c>
      <c r="AR257" s="407">
        <f t="shared" ref="AR257" si="699">AR256</f>
        <v>0</v>
      </c>
      <c r="AS257" s="308"/>
    </row>
    <row r="258" spans="1:46" hidden="1" outlineLevel="1">
      <c r="B258" s="311"/>
      <c r="C258" s="309"/>
      <c r="D258" s="313"/>
      <c r="E258" s="313"/>
      <c r="F258" s="313"/>
      <c r="G258" s="313"/>
      <c r="H258" s="313"/>
      <c r="I258" s="313"/>
      <c r="J258" s="313"/>
      <c r="K258" s="313"/>
      <c r="L258" s="313"/>
      <c r="M258" s="313"/>
      <c r="N258" s="313"/>
      <c r="O258" s="313"/>
      <c r="P258" s="313"/>
      <c r="Q258" s="288"/>
      <c r="R258" s="313"/>
      <c r="S258" s="313"/>
      <c r="T258" s="313"/>
      <c r="U258" s="313"/>
      <c r="V258" s="313"/>
      <c r="W258" s="313"/>
      <c r="X258" s="313"/>
      <c r="Y258" s="313"/>
      <c r="Z258" s="313"/>
      <c r="AA258" s="313"/>
      <c r="AB258" s="313"/>
      <c r="AC258" s="313"/>
      <c r="AD258" s="313"/>
      <c r="AE258" s="412"/>
      <c r="AF258" s="413"/>
      <c r="AG258" s="412"/>
      <c r="AH258" s="412"/>
      <c r="AI258" s="412"/>
      <c r="AJ258" s="412"/>
      <c r="AK258" s="412"/>
      <c r="AL258" s="412"/>
      <c r="AM258" s="412"/>
      <c r="AN258" s="412"/>
      <c r="AO258" s="412"/>
      <c r="AP258" s="412"/>
      <c r="AQ258" s="412"/>
      <c r="AR258" s="412"/>
      <c r="AS258" s="310"/>
    </row>
    <row r="259" spans="1:46" ht="15.75" hidden="1" outlineLevel="1">
      <c r="B259" s="285" t="s">
        <v>10</v>
      </c>
      <c r="C259" s="286"/>
      <c r="D259" s="286"/>
      <c r="E259" s="286"/>
      <c r="F259" s="286"/>
      <c r="G259" s="286"/>
      <c r="H259" s="286"/>
      <c r="I259" s="286"/>
      <c r="J259" s="286"/>
      <c r="K259" s="286"/>
      <c r="L259" s="286"/>
      <c r="M259" s="286"/>
      <c r="N259" s="286"/>
      <c r="O259" s="286"/>
      <c r="P259" s="286"/>
      <c r="Q259" s="287"/>
      <c r="R259" s="286"/>
      <c r="S259" s="286"/>
      <c r="T259" s="286"/>
      <c r="U259" s="286"/>
      <c r="V259" s="286"/>
      <c r="W259" s="286"/>
      <c r="X259" s="286"/>
      <c r="Y259" s="286"/>
      <c r="Z259" s="286"/>
      <c r="AA259" s="286"/>
      <c r="AB259" s="286"/>
      <c r="AC259" s="286"/>
      <c r="AD259" s="286"/>
      <c r="AE259" s="410"/>
      <c r="AF259" s="410"/>
      <c r="AG259" s="410"/>
      <c r="AH259" s="410"/>
      <c r="AI259" s="410"/>
      <c r="AJ259" s="410"/>
      <c r="AK259" s="410"/>
      <c r="AL259" s="410"/>
      <c r="AM259" s="410"/>
      <c r="AN259" s="410"/>
      <c r="AO259" s="410"/>
      <c r="AP259" s="410"/>
      <c r="AQ259" s="410"/>
      <c r="AR259" s="410"/>
      <c r="AS259" s="289"/>
    </row>
    <row r="260" spans="1:46" ht="30" hidden="1" outlineLevel="1">
      <c r="A260" s="511">
        <v>11</v>
      </c>
      <c r="B260" s="509" t="s">
        <v>104</v>
      </c>
      <c r="C260" s="288" t="s">
        <v>25</v>
      </c>
      <c r="D260" s="292"/>
      <c r="E260" s="292"/>
      <c r="F260" s="292"/>
      <c r="G260" s="292"/>
      <c r="H260" s="292"/>
      <c r="I260" s="292"/>
      <c r="J260" s="292"/>
      <c r="K260" s="292"/>
      <c r="L260" s="292"/>
      <c r="M260" s="292"/>
      <c r="N260" s="292"/>
      <c r="O260" s="292"/>
      <c r="P260" s="292"/>
      <c r="Q260" s="292">
        <v>12</v>
      </c>
      <c r="R260" s="292"/>
      <c r="S260" s="292"/>
      <c r="T260" s="292"/>
      <c r="U260" s="292"/>
      <c r="V260" s="292"/>
      <c r="W260" s="292"/>
      <c r="X260" s="292"/>
      <c r="Y260" s="292"/>
      <c r="Z260" s="292"/>
      <c r="AA260" s="292"/>
      <c r="AB260" s="292"/>
      <c r="AC260" s="292"/>
      <c r="AD260" s="292"/>
      <c r="AE260" s="422"/>
      <c r="AF260" s="406"/>
      <c r="AG260" s="406"/>
      <c r="AH260" s="406"/>
      <c r="AI260" s="406"/>
      <c r="AJ260" s="406"/>
      <c r="AK260" s="406"/>
      <c r="AL260" s="411"/>
      <c r="AM260" s="411"/>
      <c r="AN260" s="411"/>
      <c r="AO260" s="411"/>
      <c r="AP260" s="411"/>
      <c r="AQ260" s="411"/>
      <c r="AR260" s="411"/>
      <c r="AS260" s="293">
        <f>SUM(AE260:AR260)</f>
        <v>0</v>
      </c>
    </row>
    <row r="261" spans="1:46" hidden="1" outlineLevel="1">
      <c r="B261" s="291" t="s">
        <v>288</v>
      </c>
      <c r="C261" s="288" t="s">
        <v>163</v>
      </c>
      <c r="D261" s="292"/>
      <c r="E261" s="292"/>
      <c r="F261" s="292"/>
      <c r="G261" s="292"/>
      <c r="H261" s="292"/>
      <c r="I261" s="292"/>
      <c r="J261" s="292"/>
      <c r="K261" s="292"/>
      <c r="L261" s="292"/>
      <c r="M261" s="292"/>
      <c r="N261" s="292"/>
      <c r="O261" s="292"/>
      <c r="P261" s="292"/>
      <c r="Q261" s="292">
        <f>Q260</f>
        <v>12</v>
      </c>
      <c r="R261" s="292"/>
      <c r="S261" s="292"/>
      <c r="T261" s="292"/>
      <c r="U261" s="292"/>
      <c r="V261" s="292"/>
      <c r="W261" s="292"/>
      <c r="X261" s="292"/>
      <c r="Y261" s="292"/>
      <c r="Z261" s="292"/>
      <c r="AA261" s="292"/>
      <c r="AB261" s="292"/>
      <c r="AC261" s="292"/>
      <c r="AD261" s="292"/>
      <c r="AE261" s="407">
        <f>AE260</f>
        <v>0</v>
      </c>
      <c r="AF261" s="407">
        <f t="shared" ref="AF261" si="700">AF260</f>
        <v>0</v>
      </c>
      <c r="AG261" s="407">
        <f t="shared" ref="AG261" si="701">AG260</f>
        <v>0</v>
      </c>
      <c r="AH261" s="407">
        <f t="shared" ref="AH261" si="702">AH260</f>
        <v>0</v>
      </c>
      <c r="AI261" s="407">
        <f t="shared" ref="AI261" si="703">AI260</f>
        <v>0</v>
      </c>
      <c r="AJ261" s="407">
        <f t="shared" ref="AJ261" si="704">AJ260</f>
        <v>0</v>
      </c>
      <c r="AK261" s="407">
        <f t="shared" ref="AK261" si="705">AK260</f>
        <v>0</v>
      </c>
      <c r="AL261" s="407">
        <f t="shared" ref="AL261" si="706">AL260</f>
        <v>0</v>
      </c>
      <c r="AM261" s="407">
        <f t="shared" ref="AM261" si="707">AM260</f>
        <v>0</v>
      </c>
      <c r="AN261" s="407">
        <f t="shared" ref="AN261" si="708">AN260</f>
        <v>0</v>
      </c>
      <c r="AO261" s="407">
        <f t="shared" ref="AO261" si="709">AO260</f>
        <v>0</v>
      </c>
      <c r="AP261" s="407">
        <f t="shared" ref="AP261" si="710">AP260</f>
        <v>0</v>
      </c>
      <c r="AQ261" s="407">
        <f t="shared" ref="AQ261" si="711">AQ260</f>
        <v>0</v>
      </c>
      <c r="AR261" s="407">
        <f t="shared" ref="AR261" si="712">AR260</f>
        <v>0</v>
      </c>
      <c r="AS261" s="294"/>
    </row>
    <row r="262" spans="1:46" hidden="1" outlineLevel="1">
      <c r="B262" s="312"/>
      <c r="C262" s="302"/>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408"/>
      <c r="AF262" s="417"/>
      <c r="AG262" s="417"/>
      <c r="AH262" s="417"/>
      <c r="AI262" s="417"/>
      <c r="AJ262" s="417"/>
      <c r="AK262" s="417"/>
      <c r="AL262" s="417"/>
      <c r="AM262" s="417"/>
      <c r="AN262" s="417"/>
      <c r="AO262" s="417"/>
      <c r="AP262" s="417"/>
      <c r="AQ262" s="417"/>
      <c r="AR262" s="417"/>
      <c r="AS262" s="303"/>
    </row>
    <row r="263" spans="1:46" ht="30" hidden="1" outlineLevel="1">
      <c r="A263" s="511">
        <v>12</v>
      </c>
      <c r="B263" s="509" t="s">
        <v>105</v>
      </c>
      <c r="C263" s="288" t="s">
        <v>25</v>
      </c>
      <c r="D263" s="292"/>
      <c r="E263" s="292"/>
      <c r="F263" s="292"/>
      <c r="G263" s="292"/>
      <c r="H263" s="292"/>
      <c r="I263" s="292"/>
      <c r="J263" s="292"/>
      <c r="K263" s="292"/>
      <c r="L263" s="292"/>
      <c r="M263" s="292"/>
      <c r="N263" s="292"/>
      <c r="O263" s="292"/>
      <c r="P263" s="292"/>
      <c r="Q263" s="292">
        <v>12</v>
      </c>
      <c r="R263" s="292"/>
      <c r="S263" s="292"/>
      <c r="T263" s="292"/>
      <c r="U263" s="292"/>
      <c r="V263" s="292"/>
      <c r="W263" s="292"/>
      <c r="X263" s="292"/>
      <c r="Y263" s="292"/>
      <c r="Z263" s="292"/>
      <c r="AA263" s="292"/>
      <c r="AB263" s="292"/>
      <c r="AC263" s="292"/>
      <c r="AD263" s="292"/>
      <c r="AE263" s="406"/>
      <c r="AF263" s="406"/>
      <c r="AG263" s="406"/>
      <c r="AH263" s="406"/>
      <c r="AI263" s="406"/>
      <c r="AJ263" s="406"/>
      <c r="AK263" s="406"/>
      <c r="AL263" s="411"/>
      <c r="AM263" s="411"/>
      <c r="AN263" s="411"/>
      <c r="AO263" s="411"/>
      <c r="AP263" s="411"/>
      <c r="AQ263" s="411"/>
      <c r="AR263" s="411"/>
      <c r="AS263" s="293">
        <f>SUM(AE263:AR263)</f>
        <v>0</v>
      </c>
    </row>
    <row r="264" spans="1:46" hidden="1" outlineLevel="1">
      <c r="B264" s="291" t="s">
        <v>288</v>
      </c>
      <c r="C264" s="288" t="s">
        <v>163</v>
      </c>
      <c r="D264" s="292"/>
      <c r="E264" s="292"/>
      <c r="F264" s="292"/>
      <c r="G264" s="292"/>
      <c r="H264" s="292"/>
      <c r="I264" s="292"/>
      <c r="J264" s="292"/>
      <c r="K264" s="292"/>
      <c r="L264" s="292"/>
      <c r="M264" s="292"/>
      <c r="N264" s="292"/>
      <c r="O264" s="292"/>
      <c r="P264" s="292"/>
      <c r="Q264" s="292">
        <f>Q263</f>
        <v>12</v>
      </c>
      <c r="R264" s="292"/>
      <c r="S264" s="292"/>
      <c r="T264" s="292"/>
      <c r="U264" s="292"/>
      <c r="V264" s="292"/>
      <c r="W264" s="292"/>
      <c r="X264" s="292"/>
      <c r="Y264" s="292"/>
      <c r="Z264" s="292"/>
      <c r="AA264" s="292"/>
      <c r="AB264" s="292"/>
      <c r="AC264" s="292"/>
      <c r="AD264" s="292"/>
      <c r="AE264" s="407">
        <f>AE263</f>
        <v>0</v>
      </c>
      <c r="AF264" s="407">
        <f t="shared" ref="AF264" si="713">AF263</f>
        <v>0</v>
      </c>
      <c r="AG264" s="407">
        <f t="shared" ref="AG264" si="714">AG263</f>
        <v>0</v>
      </c>
      <c r="AH264" s="407">
        <f t="shared" ref="AH264" si="715">AH263</f>
        <v>0</v>
      </c>
      <c r="AI264" s="407">
        <f t="shared" ref="AI264" si="716">AI263</f>
        <v>0</v>
      </c>
      <c r="AJ264" s="407">
        <f t="shared" ref="AJ264" si="717">AJ263</f>
        <v>0</v>
      </c>
      <c r="AK264" s="407">
        <f t="shared" ref="AK264" si="718">AK263</f>
        <v>0</v>
      </c>
      <c r="AL264" s="407">
        <f t="shared" ref="AL264" si="719">AL263</f>
        <v>0</v>
      </c>
      <c r="AM264" s="407">
        <f t="shared" ref="AM264" si="720">AM263</f>
        <v>0</v>
      </c>
      <c r="AN264" s="407">
        <f t="shared" ref="AN264" si="721">AN263</f>
        <v>0</v>
      </c>
      <c r="AO264" s="407">
        <f t="shared" ref="AO264" si="722">AO263</f>
        <v>0</v>
      </c>
      <c r="AP264" s="407">
        <f t="shared" ref="AP264" si="723">AP263</f>
        <v>0</v>
      </c>
      <c r="AQ264" s="407">
        <f t="shared" ref="AQ264" si="724">AQ263</f>
        <v>0</v>
      </c>
      <c r="AR264" s="407">
        <f t="shared" ref="AR264" si="725">AR263</f>
        <v>0</v>
      </c>
      <c r="AS264" s="294"/>
    </row>
    <row r="265" spans="1:46" hidden="1" outlineLevel="1">
      <c r="B265" s="312"/>
      <c r="C265" s="302"/>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288"/>
      <c r="AE265" s="418"/>
      <c r="AF265" s="418"/>
      <c r="AG265" s="408"/>
      <c r="AH265" s="408"/>
      <c r="AI265" s="408"/>
      <c r="AJ265" s="408"/>
      <c r="AK265" s="408"/>
      <c r="AL265" s="408"/>
      <c r="AM265" s="408"/>
      <c r="AN265" s="408"/>
      <c r="AO265" s="408"/>
      <c r="AP265" s="408"/>
      <c r="AQ265" s="408"/>
      <c r="AR265" s="408"/>
      <c r="AS265" s="303"/>
    </row>
    <row r="266" spans="1:46" ht="30" hidden="1" outlineLevel="1">
      <c r="A266" s="511">
        <v>13</v>
      </c>
      <c r="B266" s="509" t="s">
        <v>106</v>
      </c>
      <c r="C266" s="288" t="s">
        <v>25</v>
      </c>
      <c r="D266" s="292"/>
      <c r="E266" s="292"/>
      <c r="F266" s="292"/>
      <c r="G266" s="292"/>
      <c r="H266" s="292"/>
      <c r="I266" s="292"/>
      <c r="J266" s="292"/>
      <c r="K266" s="292"/>
      <c r="L266" s="292"/>
      <c r="M266" s="292"/>
      <c r="N266" s="292"/>
      <c r="O266" s="292"/>
      <c r="P266" s="292"/>
      <c r="Q266" s="292">
        <v>12</v>
      </c>
      <c r="R266" s="292"/>
      <c r="S266" s="292"/>
      <c r="T266" s="292"/>
      <c r="U266" s="292"/>
      <c r="V266" s="292"/>
      <c r="W266" s="292"/>
      <c r="X266" s="292"/>
      <c r="Y266" s="292"/>
      <c r="Z266" s="292"/>
      <c r="AA266" s="292"/>
      <c r="AB266" s="292"/>
      <c r="AC266" s="292"/>
      <c r="AD266" s="292"/>
      <c r="AE266" s="406"/>
      <c r="AF266" s="406"/>
      <c r="AG266" s="406"/>
      <c r="AH266" s="406"/>
      <c r="AI266" s="406"/>
      <c r="AJ266" s="406"/>
      <c r="AK266" s="406"/>
      <c r="AL266" s="411"/>
      <c r="AM266" s="411"/>
      <c r="AN266" s="411"/>
      <c r="AO266" s="411"/>
      <c r="AP266" s="411"/>
      <c r="AQ266" s="411"/>
      <c r="AR266" s="411"/>
      <c r="AS266" s="293">
        <f>SUM(AE266:AR266)</f>
        <v>0</v>
      </c>
    </row>
    <row r="267" spans="1:46" hidden="1" outlineLevel="1">
      <c r="B267" s="291" t="s">
        <v>288</v>
      </c>
      <c r="C267" s="288" t="s">
        <v>163</v>
      </c>
      <c r="D267" s="292"/>
      <c r="E267" s="292"/>
      <c r="F267" s="292"/>
      <c r="G267" s="292"/>
      <c r="H267" s="292"/>
      <c r="I267" s="292"/>
      <c r="J267" s="292"/>
      <c r="K267" s="292"/>
      <c r="L267" s="292"/>
      <c r="M267" s="292"/>
      <c r="N267" s="292"/>
      <c r="O267" s="292"/>
      <c r="P267" s="292"/>
      <c r="Q267" s="292">
        <f>Q266</f>
        <v>12</v>
      </c>
      <c r="R267" s="292"/>
      <c r="S267" s="292"/>
      <c r="T267" s="292"/>
      <c r="U267" s="292"/>
      <c r="V267" s="292"/>
      <c r="W267" s="292"/>
      <c r="X267" s="292"/>
      <c r="Y267" s="292"/>
      <c r="Z267" s="292"/>
      <c r="AA267" s="292"/>
      <c r="AB267" s="292"/>
      <c r="AC267" s="292"/>
      <c r="AD267" s="292"/>
      <c r="AE267" s="407">
        <f>AE266</f>
        <v>0</v>
      </c>
      <c r="AF267" s="407">
        <f t="shared" ref="AF267" si="726">AF266</f>
        <v>0</v>
      </c>
      <c r="AG267" s="407">
        <f t="shared" ref="AG267" si="727">AG266</f>
        <v>0</v>
      </c>
      <c r="AH267" s="407">
        <f t="shared" ref="AH267" si="728">AH266</f>
        <v>0</v>
      </c>
      <c r="AI267" s="407">
        <f t="shared" ref="AI267" si="729">AI266</f>
        <v>0</v>
      </c>
      <c r="AJ267" s="407">
        <f t="shared" ref="AJ267" si="730">AJ266</f>
        <v>0</v>
      </c>
      <c r="AK267" s="407">
        <f t="shared" ref="AK267" si="731">AK266</f>
        <v>0</v>
      </c>
      <c r="AL267" s="407">
        <f t="shared" ref="AL267" si="732">AL266</f>
        <v>0</v>
      </c>
      <c r="AM267" s="407">
        <f t="shared" ref="AM267" si="733">AM266</f>
        <v>0</v>
      </c>
      <c r="AN267" s="407">
        <f t="shared" ref="AN267" si="734">AN266</f>
        <v>0</v>
      </c>
      <c r="AO267" s="407">
        <f t="shared" ref="AO267" si="735">AO266</f>
        <v>0</v>
      </c>
      <c r="AP267" s="407">
        <f t="shared" ref="AP267" si="736">AP266</f>
        <v>0</v>
      </c>
      <c r="AQ267" s="407">
        <f t="shared" ref="AQ267" si="737">AQ266</f>
        <v>0</v>
      </c>
      <c r="AR267" s="407">
        <f t="shared" ref="AR267" si="738">AR266</f>
        <v>0</v>
      </c>
      <c r="AS267" s="303"/>
    </row>
    <row r="268" spans="1:46" hidden="1" outlineLevel="1">
      <c r="B268" s="312"/>
      <c r="C268" s="302"/>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288"/>
      <c r="AE268" s="408"/>
      <c r="AF268" s="408"/>
      <c r="AG268" s="408"/>
      <c r="AH268" s="408"/>
      <c r="AI268" s="408"/>
      <c r="AJ268" s="408"/>
      <c r="AK268" s="408"/>
      <c r="AL268" s="408"/>
      <c r="AM268" s="408"/>
      <c r="AN268" s="408"/>
      <c r="AO268" s="408"/>
      <c r="AP268" s="408"/>
      <c r="AQ268" s="408"/>
      <c r="AR268" s="408"/>
      <c r="AS268" s="303"/>
    </row>
    <row r="269" spans="1:46" ht="15.75" hidden="1" outlineLevel="1">
      <c r="B269" s="285" t="s">
        <v>107</v>
      </c>
      <c r="C269" s="286"/>
      <c r="D269" s="287"/>
      <c r="E269" s="287"/>
      <c r="F269" s="287"/>
      <c r="G269" s="287"/>
      <c r="H269" s="287"/>
      <c r="I269" s="287"/>
      <c r="J269" s="287"/>
      <c r="K269" s="287"/>
      <c r="L269" s="287"/>
      <c r="M269" s="287"/>
      <c r="N269" s="287"/>
      <c r="O269" s="287"/>
      <c r="P269" s="287"/>
      <c r="Q269" s="287"/>
      <c r="R269" s="287"/>
      <c r="S269" s="286"/>
      <c r="T269" s="286"/>
      <c r="U269" s="286"/>
      <c r="V269" s="286"/>
      <c r="W269" s="286"/>
      <c r="X269" s="286"/>
      <c r="Y269" s="286"/>
      <c r="Z269" s="286"/>
      <c r="AA269" s="286"/>
      <c r="AB269" s="286"/>
      <c r="AC269" s="286"/>
      <c r="AD269" s="286"/>
      <c r="AE269" s="410"/>
      <c r="AF269" s="410"/>
      <c r="AG269" s="410"/>
      <c r="AH269" s="410"/>
      <c r="AI269" s="410"/>
      <c r="AJ269" s="410"/>
      <c r="AK269" s="410"/>
      <c r="AL269" s="410"/>
      <c r="AM269" s="410"/>
      <c r="AN269" s="410"/>
      <c r="AO269" s="410"/>
      <c r="AP269" s="410"/>
      <c r="AQ269" s="410"/>
      <c r="AR269" s="410"/>
      <c r="AS269" s="289"/>
    </row>
    <row r="270" spans="1:46" hidden="1" outlineLevel="1">
      <c r="A270" s="511">
        <v>14</v>
      </c>
      <c r="B270" s="312" t="s">
        <v>108</v>
      </c>
      <c r="C270" s="288" t="s">
        <v>25</v>
      </c>
      <c r="D270" s="292"/>
      <c r="E270" s="292"/>
      <c r="F270" s="292"/>
      <c r="G270" s="292"/>
      <c r="H270" s="292"/>
      <c r="I270" s="292"/>
      <c r="J270" s="292"/>
      <c r="K270" s="292"/>
      <c r="L270" s="292"/>
      <c r="M270" s="292"/>
      <c r="N270" s="292"/>
      <c r="O270" s="292"/>
      <c r="P270" s="292"/>
      <c r="Q270" s="292">
        <v>12</v>
      </c>
      <c r="R270" s="292"/>
      <c r="S270" s="292"/>
      <c r="T270" s="292"/>
      <c r="U270" s="292"/>
      <c r="V270" s="292"/>
      <c r="W270" s="292"/>
      <c r="X270" s="292"/>
      <c r="Y270" s="292"/>
      <c r="Z270" s="292"/>
      <c r="AA270" s="292"/>
      <c r="AB270" s="292"/>
      <c r="AC270" s="292"/>
      <c r="AD270" s="292"/>
      <c r="AE270" s="406"/>
      <c r="AF270" s="406"/>
      <c r="AG270" s="406"/>
      <c r="AH270" s="406"/>
      <c r="AI270" s="406"/>
      <c r="AJ270" s="406"/>
      <c r="AK270" s="406"/>
      <c r="AL270" s="406"/>
      <c r="AM270" s="406"/>
      <c r="AN270" s="406"/>
      <c r="AO270" s="406"/>
      <c r="AP270" s="406"/>
      <c r="AQ270" s="406"/>
      <c r="AR270" s="406"/>
      <c r="AS270" s="293">
        <f>SUM(AE270:AR270)</f>
        <v>0</v>
      </c>
    </row>
    <row r="271" spans="1:46" hidden="1" outlineLevel="1">
      <c r="B271" s="291" t="s">
        <v>288</v>
      </c>
      <c r="C271" s="288" t="s">
        <v>163</v>
      </c>
      <c r="D271" s="292"/>
      <c r="E271" s="292"/>
      <c r="F271" s="292"/>
      <c r="G271" s="292"/>
      <c r="H271" s="292"/>
      <c r="I271" s="292"/>
      <c r="J271" s="292"/>
      <c r="K271" s="292"/>
      <c r="L271" s="292"/>
      <c r="M271" s="292"/>
      <c r="N271" s="292"/>
      <c r="O271" s="292"/>
      <c r="P271" s="292"/>
      <c r="Q271" s="292">
        <f>Q270</f>
        <v>12</v>
      </c>
      <c r="R271" s="292"/>
      <c r="S271" s="292"/>
      <c r="T271" s="292"/>
      <c r="U271" s="292"/>
      <c r="V271" s="292"/>
      <c r="W271" s="292"/>
      <c r="X271" s="292"/>
      <c r="Y271" s="292"/>
      <c r="Z271" s="292"/>
      <c r="AA271" s="292"/>
      <c r="AB271" s="292"/>
      <c r="AC271" s="292"/>
      <c r="AD271" s="292"/>
      <c r="AE271" s="407">
        <f>AE270</f>
        <v>0</v>
      </c>
      <c r="AF271" s="407">
        <f t="shared" ref="AF271" si="739">AF270</f>
        <v>0</v>
      </c>
      <c r="AG271" s="407">
        <f t="shared" ref="AG271" si="740">AG270</f>
        <v>0</v>
      </c>
      <c r="AH271" s="407">
        <f t="shared" ref="AH271" si="741">AH270</f>
        <v>0</v>
      </c>
      <c r="AI271" s="407">
        <f t="shared" ref="AI271" si="742">AI270</f>
        <v>0</v>
      </c>
      <c r="AJ271" s="407">
        <f t="shared" ref="AJ271" si="743">AJ270</f>
        <v>0</v>
      </c>
      <c r="AK271" s="407">
        <f t="shared" ref="AK271" si="744">AK270</f>
        <v>0</v>
      </c>
      <c r="AL271" s="407">
        <f t="shared" ref="AL271" si="745">AL270</f>
        <v>0</v>
      </c>
      <c r="AM271" s="407">
        <f t="shared" ref="AM271" si="746">AM270</f>
        <v>0</v>
      </c>
      <c r="AN271" s="407">
        <f t="shared" ref="AN271" si="747">AN270</f>
        <v>0</v>
      </c>
      <c r="AO271" s="407">
        <f t="shared" ref="AO271" si="748">AO270</f>
        <v>0</v>
      </c>
      <c r="AP271" s="407">
        <f t="shared" ref="AP271" si="749">AP270</f>
        <v>0</v>
      </c>
      <c r="AQ271" s="407">
        <f t="shared" ref="AQ271" si="750">AQ270</f>
        <v>0</v>
      </c>
      <c r="AR271" s="407">
        <f t="shared" ref="AR271" si="751">AR270</f>
        <v>0</v>
      </c>
      <c r="AS271" s="294"/>
    </row>
    <row r="272" spans="1:46" hidden="1" outlineLevel="1">
      <c r="A272" s="512"/>
      <c r="B272" s="312"/>
      <c r="C272" s="302"/>
      <c r="D272" s="288"/>
      <c r="E272" s="288"/>
      <c r="F272" s="288"/>
      <c r="G272" s="288"/>
      <c r="H272" s="288"/>
      <c r="I272" s="288"/>
      <c r="J272" s="288"/>
      <c r="K272" s="288"/>
      <c r="L272" s="288"/>
      <c r="M272" s="288"/>
      <c r="N272" s="288"/>
      <c r="O272" s="288"/>
      <c r="P272" s="288"/>
      <c r="Q272" s="464"/>
      <c r="R272" s="288"/>
      <c r="S272" s="288"/>
      <c r="T272" s="288"/>
      <c r="U272" s="288"/>
      <c r="V272" s="288"/>
      <c r="W272" s="288"/>
      <c r="X272" s="288"/>
      <c r="Y272" s="288"/>
      <c r="Z272" s="288"/>
      <c r="AA272" s="288"/>
      <c r="AB272" s="288"/>
      <c r="AC272" s="288"/>
      <c r="AD272" s="288"/>
      <c r="AE272" s="408"/>
      <c r="AF272" s="408"/>
      <c r="AG272" s="408"/>
      <c r="AH272" s="408"/>
      <c r="AI272" s="408"/>
      <c r="AJ272" s="408"/>
      <c r="AK272" s="408"/>
      <c r="AL272" s="408"/>
      <c r="AM272" s="408"/>
      <c r="AN272" s="408"/>
      <c r="AO272" s="408"/>
      <c r="AP272" s="408"/>
      <c r="AQ272" s="408"/>
      <c r="AR272" s="408"/>
      <c r="AS272" s="298"/>
      <c r="AT272" s="613"/>
    </row>
    <row r="273" spans="1:46" s="306" customFormat="1" ht="15.75" hidden="1" outlineLevel="1">
      <c r="A273" s="512"/>
      <c r="B273" s="285" t="s">
        <v>486</v>
      </c>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c r="AA273" s="288"/>
      <c r="AB273" s="288"/>
      <c r="AC273" s="288"/>
      <c r="AD273" s="288"/>
      <c r="AE273" s="408"/>
      <c r="AF273" s="408"/>
      <c r="AG273" s="408"/>
      <c r="AH273" s="408"/>
      <c r="AI273" s="408"/>
      <c r="AJ273" s="408"/>
      <c r="AK273" s="412"/>
      <c r="AL273" s="412"/>
      <c r="AM273" s="412"/>
      <c r="AN273" s="412"/>
      <c r="AO273" s="412"/>
      <c r="AP273" s="412"/>
      <c r="AQ273" s="412"/>
      <c r="AR273" s="412"/>
      <c r="AS273" s="506"/>
      <c r="AT273" s="614"/>
    </row>
    <row r="274" spans="1:46" hidden="1" outlineLevel="1">
      <c r="A274" s="511">
        <v>15</v>
      </c>
      <c r="B274" s="291" t="s">
        <v>491</v>
      </c>
      <c r="C274" s="288" t="s">
        <v>25</v>
      </c>
      <c r="D274" s="292"/>
      <c r="E274" s="292"/>
      <c r="F274" s="292"/>
      <c r="G274" s="292"/>
      <c r="H274" s="292"/>
      <c r="I274" s="292"/>
      <c r="J274" s="292"/>
      <c r="K274" s="292"/>
      <c r="L274" s="292"/>
      <c r="M274" s="292"/>
      <c r="N274" s="292"/>
      <c r="O274" s="292"/>
      <c r="P274" s="292"/>
      <c r="Q274" s="292">
        <v>0</v>
      </c>
      <c r="R274" s="292"/>
      <c r="S274" s="292"/>
      <c r="T274" s="292"/>
      <c r="U274" s="292"/>
      <c r="V274" s="292"/>
      <c r="W274" s="292"/>
      <c r="X274" s="292"/>
      <c r="Y274" s="292"/>
      <c r="Z274" s="292"/>
      <c r="AA274" s="292"/>
      <c r="AB274" s="292"/>
      <c r="AC274" s="292"/>
      <c r="AD274" s="292"/>
      <c r="AE274" s="406"/>
      <c r="AF274" s="406"/>
      <c r="AG274" s="406"/>
      <c r="AH274" s="406"/>
      <c r="AI274" s="406"/>
      <c r="AJ274" s="406"/>
      <c r="AK274" s="406"/>
      <c r="AL274" s="406"/>
      <c r="AM274" s="406"/>
      <c r="AN274" s="406"/>
      <c r="AO274" s="406"/>
      <c r="AP274" s="406"/>
      <c r="AQ274" s="406"/>
      <c r="AR274" s="406"/>
      <c r="AS274" s="293">
        <f>SUM(AE274:AR274)</f>
        <v>0</v>
      </c>
    </row>
    <row r="275" spans="1:46" hidden="1" outlineLevel="1">
      <c r="B275" s="291" t="s">
        <v>288</v>
      </c>
      <c r="C275" s="288" t="s">
        <v>163</v>
      </c>
      <c r="D275" s="292"/>
      <c r="E275" s="292"/>
      <c r="F275" s="292"/>
      <c r="G275" s="292"/>
      <c r="H275" s="292"/>
      <c r="I275" s="292"/>
      <c r="J275" s="292"/>
      <c r="K275" s="292"/>
      <c r="L275" s="292"/>
      <c r="M275" s="292"/>
      <c r="N275" s="292"/>
      <c r="O275" s="292"/>
      <c r="P275" s="292"/>
      <c r="Q275" s="292">
        <f>Q274</f>
        <v>0</v>
      </c>
      <c r="R275" s="292"/>
      <c r="S275" s="292"/>
      <c r="T275" s="292"/>
      <c r="U275" s="292"/>
      <c r="V275" s="292"/>
      <c r="W275" s="292"/>
      <c r="X275" s="292"/>
      <c r="Y275" s="292"/>
      <c r="Z275" s="292"/>
      <c r="AA275" s="292"/>
      <c r="AB275" s="292"/>
      <c r="AC275" s="292"/>
      <c r="AD275" s="292"/>
      <c r="AE275" s="407">
        <f>AE274</f>
        <v>0</v>
      </c>
      <c r="AF275" s="407">
        <f t="shared" ref="AF275:AR275" si="752">AF274</f>
        <v>0</v>
      </c>
      <c r="AG275" s="407">
        <f t="shared" si="752"/>
        <v>0</v>
      </c>
      <c r="AH275" s="407">
        <f t="shared" si="752"/>
        <v>0</v>
      </c>
      <c r="AI275" s="407">
        <f t="shared" si="752"/>
        <v>0</v>
      </c>
      <c r="AJ275" s="407">
        <f t="shared" si="752"/>
        <v>0</v>
      </c>
      <c r="AK275" s="407">
        <f t="shared" si="752"/>
        <v>0</v>
      </c>
      <c r="AL275" s="407">
        <f t="shared" si="752"/>
        <v>0</v>
      </c>
      <c r="AM275" s="407">
        <f t="shared" si="752"/>
        <v>0</v>
      </c>
      <c r="AN275" s="407">
        <f t="shared" si="752"/>
        <v>0</v>
      </c>
      <c r="AO275" s="407">
        <f t="shared" si="752"/>
        <v>0</v>
      </c>
      <c r="AP275" s="407">
        <f t="shared" si="752"/>
        <v>0</v>
      </c>
      <c r="AQ275" s="407">
        <f t="shared" si="752"/>
        <v>0</v>
      </c>
      <c r="AR275" s="407">
        <f t="shared" si="752"/>
        <v>0</v>
      </c>
      <c r="AS275" s="294"/>
    </row>
    <row r="276" spans="1:46" hidden="1" outlineLevel="1">
      <c r="B276" s="312"/>
      <c r="C276" s="302"/>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c r="AA276" s="288"/>
      <c r="AB276" s="288"/>
      <c r="AC276" s="288"/>
      <c r="AD276" s="288"/>
      <c r="AE276" s="408"/>
      <c r="AF276" s="408"/>
      <c r="AG276" s="408"/>
      <c r="AH276" s="408"/>
      <c r="AI276" s="408"/>
      <c r="AJ276" s="408"/>
      <c r="AK276" s="408"/>
      <c r="AL276" s="408"/>
      <c r="AM276" s="408"/>
      <c r="AN276" s="408"/>
      <c r="AO276" s="408"/>
      <c r="AP276" s="408"/>
      <c r="AQ276" s="408"/>
      <c r="AR276" s="408"/>
      <c r="AS276" s="303"/>
    </row>
    <row r="277" spans="1:46" s="280" customFormat="1" hidden="1" outlineLevel="1">
      <c r="A277" s="511">
        <v>16</v>
      </c>
      <c r="B277" s="321" t="s">
        <v>487</v>
      </c>
      <c r="C277" s="288" t="s">
        <v>25</v>
      </c>
      <c r="D277" s="292"/>
      <c r="E277" s="292"/>
      <c r="F277" s="292"/>
      <c r="G277" s="292"/>
      <c r="H277" s="292"/>
      <c r="I277" s="292"/>
      <c r="J277" s="292"/>
      <c r="K277" s="292"/>
      <c r="L277" s="292"/>
      <c r="M277" s="292"/>
      <c r="N277" s="292"/>
      <c r="O277" s="292"/>
      <c r="P277" s="292"/>
      <c r="Q277" s="292">
        <v>0</v>
      </c>
      <c r="R277" s="292"/>
      <c r="S277" s="292"/>
      <c r="T277" s="292"/>
      <c r="U277" s="292"/>
      <c r="V277" s="292"/>
      <c r="W277" s="292"/>
      <c r="X277" s="292"/>
      <c r="Y277" s="292"/>
      <c r="Z277" s="292"/>
      <c r="AA277" s="292"/>
      <c r="AB277" s="292"/>
      <c r="AC277" s="292"/>
      <c r="AD277" s="292"/>
      <c r="AE277" s="406"/>
      <c r="AF277" s="406"/>
      <c r="AG277" s="406"/>
      <c r="AH277" s="406"/>
      <c r="AI277" s="406"/>
      <c r="AJ277" s="406"/>
      <c r="AK277" s="406"/>
      <c r="AL277" s="406"/>
      <c r="AM277" s="406"/>
      <c r="AN277" s="406"/>
      <c r="AO277" s="406"/>
      <c r="AP277" s="406"/>
      <c r="AQ277" s="406"/>
      <c r="AR277" s="406"/>
      <c r="AS277" s="293">
        <f>SUM(AE277:AR277)</f>
        <v>0</v>
      </c>
    </row>
    <row r="278" spans="1:46" s="280" customFormat="1" hidden="1" outlineLevel="1">
      <c r="A278" s="511"/>
      <c r="B278" s="321" t="s">
        <v>288</v>
      </c>
      <c r="C278" s="288" t="s">
        <v>163</v>
      </c>
      <c r="D278" s="292"/>
      <c r="E278" s="292"/>
      <c r="F278" s="292"/>
      <c r="G278" s="292"/>
      <c r="H278" s="292"/>
      <c r="I278" s="292"/>
      <c r="J278" s="292"/>
      <c r="K278" s="292"/>
      <c r="L278" s="292"/>
      <c r="M278" s="292"/>
      <c r="N278" s="292"/>
      <c r="O278" s="292"/>
      <c r="P278" s="292"/>
      <c r="Q278" s="292">
        <f>Q277</f>
        <v>0</v>
      </c>
      <c r="R278" s="292"/>
      <c r="S278" s="292"/>
      <c r="T278" s="292"/>
      <c r="U278" s="292"/>
      <c r="V278" s="292"/>
      <c r="W278" s="292"/>
      <c r="X278" s="292"/>
      <c r="Y278" s="292"/>
      <c r="Z278" s="292"/>
      <c r="AA278" s="292"/>
      <c r="AB278" s="292"/>
      <c r="AC278" s="292"/>
      <c r="AD278" s="292"/>
      <c r="AE278" s="407">
        <f>AE277</f>
        <v>0</v>
      </c>
      <c r="AF278" s="407">
        <f t="shared" ref="AF278:AR278" si="753">AF277</f>
        <v>0</v>
      </c>
      <c r="AG278" s="407">
        <f t="shared" si="753"/>
        <v>0</v>
      </c>
      <c r="AH278" s="407">
        <f t="shared" si="753"/>
        <v>0</v>
      </c>
      <c r="AI278" s="407">
        <f t="shared" si="753"/>
        <v>0</v>
      </c>
      <c r="AJ278" s="407">
        <f t="shared" si="753"/>
        <v>0</v>
      </c>
      <c r="AK278" s="407">
        <f t="shared" si="753"/>
        <v>0</v>
      </c>
      <c r="AL278" s="407">
        <f t="shared" si="753"/>
        <v>0</v>
      </c>
      <c r="AM278" s="407">
        <f t="shared" si="753"/>
        <v>0</v>
      </c>
      <c r="AN278" s="407">
        <f t="shared" si="753"/>
        <v>0</v>
      </c>
      <c r="AO278" s="407">
        <f t="shared" si="753"/>
        <v>0</v>
      </c>
      <c r="AP278" s="407">
        <f t="shared" si="753"/>
        <v>0</v>
      </c>
      <c r="AQ278" s="407">
        <f t="shared" si="753"/>
        <v>0</v>
      </c>
      <c r="AR278" s="407">
        <f t="shared" si="753"/>
        <v>0</v>
      </c>
      <c r="AS278" s="294"/>
    </row>
    <row r="279" spans="1:46" s="280" customFormat="1" hidden="1" outlineLevel="1">
      <c r="A279" s="511"/>
      <c r="B279" s="321"/>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c r="AA279" s="288"/>
      <c r="AB279" s="288"/>
      <c r="AC279" s="288"/>
      <c r="AD279" s="288"/>
      <c r="AE279" s="408"/>
      <c r="AF279" s="408"/>
      <c r="AG279" s="408"/>
      <c r="AH279" s="408"/>
      <c r="AI279" s="408"/>
      <c r="AJ279" s="408"/>
      <c r="AK279" s="412"/>
      <c r="AL279" s="412"/>
      <c r="AM279" s="412"/>
      <c r="AN279" s="412"/>
      <c r="AO279" s="412"/>
      <c r="AP279" s="412"/>
      <c r="AQ279" s="412"/>
      <c r="AR279" s="412"/>
      <c r="AS279" s="310"/>
    </row>
    <row r="280" spans="1:46" ht="15.75" hidden="1" outlineLevel="1">
      <c r="B280" s="508" t="s">
        <v>492</v>
      </c>
      <c r="C280" s="317"/>
      <c r="D280" s="287"/>
      <c r="E280" s="286"/>
      <c r="F280" s="286"/>
      <c r="G280" s="286"/>
      <c r="H280" s="286"/>
      <c r="I280" s="286"/>
      <c r="J280" s="286"/>
      <c r="K280" s="286"/>
      <c r="L280" s="286"/>
      <c r="M280" s="286"/>
      <c r="N280" s="286"/>
      <c r="O280" s="286"/>
      <c r="P280" s="286"/>
      <c r="Q280" s="287"/>
      <c r="R280" s="286"/>
      <c r="S280" s="286"/>
      <c r="T280" s="286"/>
      <c r="U280" s="286"/>
      <c r="V280" s="286"/>
      <c r="W280" s="286"/>
      <c r="X280" s="286"/>
      <c r="Y280" s="286"/>
      <c r="Z280" s="286"/>
      <c r="AA280" s="286"/>
      <c r="AB280" s="286"/>
      <c r="AC280" s="286"/>
      <c r="AD280" s="286"/>
      <c r="AE280" s="410"/>
      <c r="AF280" s="410"/>
      <c r="AG280" s="410"/>
      <c r="AH280" s="410"/>
      <c r="AI280" s="410"/>
      <c r="AJ280" s="410"/>
      <c r="AK280" s="410"/>
      <c r="AL280" s="410"/>
      <c r="AM280" s="410"/>
      <c r="AN280" s="410"/>
      <c r="AO280" s="410"/>
      <c r="AP280" s="410"/>
      <c r="AQ280" s="410"/>
      <c r="AR280" s="410"/>
      <c r="AS280" s="289"/>
    </row>
    <row r="281" spans="1:46" hidden="1" outlineLevel="1">
      <c r="A281" s="511">
        <v>17</v>
      </c>
      <c r="B281" s="509" t="s">
        <v>112</v>
      </c>
      <c r="C281" s="288" t="s">
        <v>25</v>
      </c>
      <c r="D281" s="292"/>
      <c r="E281" s="292"/>
      <c r="F281" s="292"/>
      <c r="G281" s="292"/>
      <c r="H281" s="292"/>
      <c r="I281" s="292"/>
      <c r="J281" s="292"/>
      <c r="K281" s="292"/>
      <c r="L281" s="292"/>
      <c r="M281" s="292"/>
      <c r="N281" s="292"/>
      <c r="O281" s="292"/>
      <c r="P281" s="292"/>
      <c r="Q281" s="292">
        <v>12</v>
      </c>
      <c r="R281" s="292"/>
      <c r="S281" s="292"/>
      <c r="T281" s="292"/>
      <c r="U281" s="292"/>
      <c r="V281" s="292"/>
      <c r="W281" s="292"/>
      <c r="X281" s="292"/>
      <c r="Y281" s="292"/>
      <c r="Z281" s="292"/>
      <c r="AA281" s="292"/>
      <c r="AB281" s="292"/>
      <c r="AC281" s="292"/>
      <c r="AD281" s="292"/>
      <c r="AE281" s="422"/>
      <c r="AF281" s="406"/>
      <c r="AG281" s="406"/>
      <c r="AH281" s="406"/>
      <c r="AI281" s="406"/>
      <c r="AJ281" s="406"/>
      <c r="AK281" s="406"/>
      <c r="AL281" s="411"/>
      <c r="AM281" s="411"/>
      <c r="AN281" s="411"/>
      <c r="AO281" s="411"/>
      <c r="AP281" s="411"/>
      <c r="AQ281" s="411"/>
      <c r="AR281" s="411"/>
      <c r="AS281" s="293">
        <f>SUM(AE281:AR281)</f>
        <v>0</v>
      </c>
    </row>
    <row r="282" spans="1:46" hidden="1" outlineLevel="1">
      <c r="B282" s="291" t="s">
        <v>288</v>
      </c>
      <c r="C282" s="288" t="s">
        <v>163</v>
      </c>
      <c r="D282" s="292"/>
      <c r="E282" s="292"/>
      <c r="F282" s="292"/>
      <c r="G282" s="292"/>
      <c r="H282" s="292"/>
      <c r="I282" s="292"/>
      <c r="J282" s="292"/>
      <c r="K282" s="292"/>
      <c r="L282" s="292"/>
      <c r="M282" s="292"/>
      <c r="N282" s="292"/>
      <c r="O282" s="292"/>
      <c r="P282" s="292"/>
      <c r="Q282" s="292">
        <f>Q281</f>
        <v>12</v>
      </c>
      <c r="R282" s="292"/>
      <c r="S282" s="292"/>
      <c r="T282" s="292"/>
      <c r="U282" s="292"/>
      <c r="V282" s="292"/>
      <c r="W282" s="292"/>
      <c r="X282" s="292"/>
      <c r="Y282" s="292"/>
      <c r="Z282" s="292"/>
      <c r="AA282" s="292"/>
      <c r="AB282" s="292"/>
      <c r="AC282" s="292"/>
      <c r="AD282" s="292"/>
      <c r="AE282" s="407">
        <f>AE281</f>
        <v>0</v>
      </c>
      <c r="AF282" s="407">
        <f t="shared" ref="AF282:AR282" si="754">AF281</f>
        <v>0</v>
      </c>
      <c r="AG282" s="407">
        <f t="shared" si="754"/>
        <v>0</v>
      </c>
      <c r="AH282" s="407">
        <f t="shared" si="754"/>
        <v>0</v>
      </c>
      <c r="AI282" s="407">
        <f t="shared" si="754"/>
        <v>0</v>
      </c>
      <c r="AJ282" s="407">
        <f t="shared" si="754"/>
        <v>0</v>
      </c>
      <c r="AK282" s="407">
        <f t="shared" si="754"/>
        <v>0</v>
      </c>
      <c r="AL282" s="407">
        <f t="shared" si="754"/>
        <v>0</v>
      </c>
      <c r="AM282" s="407">
        <f t="shared" si="754"/>
        <v>0</v>
      </c>
      <c r="AN282" s="407">
        <f t="shared" si="754"/>
        <v>0</v>
      </c>
      <c r="AO282" s="407">
        <f t="shared" si="754"/>
        <v>0</v>
      </c>
      <c r="AP282" s="407">
        <f t="shared" si="754"/>
        <v>0</v>
      </c>
      <c r="AQ282" s="407">
        <f t="shared" si="754"/>
        <v>0</v>
      </c>
      <c r="AR282" s="407">
        <f t="shared" si="754"/>
        <v>0</v>
      </c>
      <c r="AS282" s="303"/>
    </row>
    <row r="283" spans="1:46" hidden="1" outlineLevel="1">
      <c r="B283" s="291"/>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c r="AA283" s="288"/>
      <c r="AB283" s="288"/>
      <c r="AC283" s="288"/>
      <c r="AD283" s="288"/>
      <c r="AE283" s="418"/>
      <c r="AF283" s="421"/>
      <c r="AG283" s="421"/>
      <c r="AH283" s="421"/>
      <c r="AI283" s="421"/>
      <c r="AJ283" s="421"/>
      <c r="AK283" s="421"/>
      <c r="AL283" s="421"/>
      <c r="AM283" s="421"/>
      <c r="AN283" s="421"/>
      <c r="AO283" s="421"/>
      <c r="AP283" s="421"/>
      <c r="AQ283" s="421"/>
      <c r="AR283" s="421"/>
      <c r="AS283" s="303"/>
    </row>
    <row r="284" spans="1:46" hidden="1" outlineLevel="1">
      <c r="A284" s="511">
        <v>18</v>
      </c>
      <c r="B284" s="509" t="s">
        <v>109</v>
      </c>
      <c r="C284" s="288" t="s">
        <v>25</v>
      </c>
      <c r="D284" s="292"/>
      <c r="E284" s="292"/>
      <c r="F284" s="292"/>
      <c r="G284" s="292"/>
      <c r="H284" s="292"/>
      <c r="I284" s="292"/>
      <c r="J284" s="292"/>
      <c r="K284" s="292"/>
      <c r="L284" s="292"/>
      <c r="M284" s="292"/>
      <c r="N284" s="292"/>
      <c r="O284" s="292"/>
      <c r="P284" s="292"/>
      <c r="Q284" s="292">
        <v>12</v>
      </c>
      <c r="R284" s="292"/>
      <c r="S284" s="292"/>
      <c r="T284" s="292"/>
      <c r="U284" s="292"/>
      <c r="V284" s="292"/>
      <c r="W284" s="292"/>
      <c r="X284" s="292"/>
      <c r="Y284" s="292"/>
      <c r="Z284" s="292"/>
      <c r="AA284" s="292"/>
      <c r="AB284" s="292"/>
      <c r="AC284" s="292"/>
      <c r="AD284" s="292"/>
      <c r="AE284" s="422"/>
      <c r="AF284" s="406"/>
      <c r="AG284" s="406"/>
      <c r="AH284" s="406"/>
      <c r="AI284" s="406"/>
      <c r="AJ284" s="406"/>
      <c r="AK284" s="406"/>
      <c r="AL284" s="411"/>
      <c r="AM284" s="411"/>
      <c r="AN284" s="411"/>
      <c r="AO284" s="411"/>
      <c r="AP284" s="411"/>
      <c r="AQ284" s="411"/>
      <c r="AR284" s="411"/>
      <c r="AS284" s="293">
        <f>SUM(AE284:AR284)</f>
        <v>0</v>
      </c>
    </row>
    <row r="285" spans="1:46" hidden="1" outlineLevel="1">
      <c r="B285" s="291" t="s">
        <v>288</v>
      </c>
      <c r="C285" s="288" t="s">
        <v>163</v>
      </c>
      <c r="D285" s="292"/>
      <c r="E285" s="292"/>
      <c r="F285" s="292"/>
      <c r="G285" s="292"/>
      <c r="H285" s="292"/>
      <c r="I285" s="292"/>
      <c r="J285" s="292"/>
      <c r="K285" s="292"/>
      <c r="L285" s="292"/>
      <c r="M285" s="292"/>
      <c r="N285" s="292"/>
      <c r="O285" s="292"/>
      <c r="P285" s="292"/>
      <c r="Q285" s="292">
        <f>Q284</f>
        <v>12</v>
      </c>
      <c r="R285" s="292"/>
      <c r="S285" s="292"/>
      <c r="T285" s="292"/>
      <c r="U285" s="292"/>
      <c r="V285" s="292"/>
      <c r="W285" s="292"/>
      <c r="X285" s="292"/>
      <c r="Y285" s="292"/>
      <c r="Z285" s="292"/>
      <c r="AA285" s="292"/>
      <c r="AB285" s="292"/>
      <c r="AC285" s="292"/>
      <c r="AD285" s="292"/>
      <c r="AE285" s="407">
        <f>AE284</f>
        <v>0</v>
      </c>
      <c r="AF285" s="407">
        <f t="shared" ref="AF285:AR285" si="755">AF284</f>
        <v>0</v>
      </c>
      <c r="AG285" s="407">
        <f t="shared" si="755"/>
        <v>0</v>
      </c>
      <c r="AH285" s="407">
        <f t="shared" si="755"/>
        <v>0</v>
      </c>
      <c r="AI285" s="407">
        <f t="shared" si="755"/>
        <v>0</v>
      </c>
      <c r="AJ285" s="407">
        <f t="shared" si="755"/>
        <v>0</v>
      </c>
      <c r="AK285" s="407">
        <f t="shared" si="755"/>
        <v>0</v>
      </c>
      <c r="AL285" s="407">
        <f t="shared" si="755"/>
        <v>0</v>
      </c>
      <c r="AM285" s="407">
        <f t="shared" si="755"/>
        <v>0</v>
      </c>
      <c r="AN285" s="407">
        <f t="shared" si="755"/>
        <v>0</v>
      </c>
      <c r="AO285" s="407">
        <f t="shared" si="755"/>
        <v>0</v>
      </c>
      <c r="AP285" s="407">
        <f t="shared" si="755"/>
        <v>0</v>
      </c>
      <c r="AQ285" s="407">
        <f t="shared" si="755"/>
        <v>0</v>
      </c>
      <c r="AR285" s="407">
        <f t="shared" si="755"/>
        <v>0</v>
      </c>
      <c r="AS285" s="303"/>
    </row>
    <row r="286" spans="1:46" hidden="1" outlineLevel="1">
      <c r="B286" s="319"/>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c r="AA286" s="288"/>
      <c r="AB286" s="288"/>
      <c r="AC286" s="288"/>
      <c r="AD286" s="288"/>
      <c r="AE286" s="419"/>
      <c r="AF286" s="420"/>
      <c r="AG286" s="420"/>
      <c r="AH286" s="420"/>
      <c r="AI286" s="420"/>
      <c r="AJ286" s="420"/>
      <c r="AK286" s="420"/>
      <c r="AL286" s="420"/>
      <c r="AM286" s="420"/>
      <c r="AN286" s="420"/>
      <c r="AO286" s="420"/>
      <c r="AP286" s="420"/>
      <c r="AQ286" s="420"/>
      <c r="AR286" s="420"/>
      <c r="AS286" s="294"/>
    </row>
    <row r="287" spans="1:46" hidden="1" outlineLevel="1">
      <c r="A287" s="511">
        <v>19</v>
      </c>
      <c r="B287" s="509" t="s">
        <v>111</v>
      </c>
      <c r="C287" s="288" t="s">
        <v>25</v>
      </c>
      <c r="D287" s="292"/>
      <c r="E287" s="292"/>
      <c r="F287" s="292"/>
      <c r="G287" s="292"/>
      <c r="H287" s="292"/>
      <c r="I287" s="292"/>
      <c r="J287" s="292"/>
      <c r="K287" s="292"/>
      <c r="L287" s="292"/>
      <c r="M287" s="292"/>
      <c r="N287" s="292"/>
      <c r="O287" s="292"/>
      <c r="P287" s="292"/>
      <c r="Q287" s="292">
        <v>12</v>
      </c>
      <c r="R287" s="292"/>
      <c r="S287" s="292"/>
      <c r="T287" s="292"/>
      <c r="U287" s="292"/>
      <c r="V287" s="292"/>
      <c r="W287" s="292"/>
      <c r="X287" s="292"/>
      <c r="Y287" s="292"/>
      <c r="Z287" s="292"/>
      <c r="AA287" s="292"/>
      <c r="AB287" s="292"/>
      <c r="AC287" s="292"/>
      <c r="AD287" s="292"/>
      <c r="AE287" s="422"/>
      <c r="AF287" s="406"/>
      <c r="AG287" s="406"/>
      <c r="AH287" s="406"/>
      <c r="AI287" s="406"/>
      <c r="AJ287" s="406"/>
      <c r="AK287" s="406"/>
      <c r="AL287" s="411"/>
      <c r="AM287" s="411"/>
      <c r="AN287" s="411"/>
      <c r="AO287" s="411"/>
      <c r="AP287" s="411"/>
      <c r="AQ287" s="411"/>
      <c r="AR287" s="411"/>
      <c r="AS287" s="293">
        <f>SUM(AE287:AR287)</f>
        <v>0</v>
      </c>
    </row>
    <row r="288" spans="1:46" hidden="1" outlineLevel="1">
      <c r="B288" s="291" t="s">
        <v>288</v>
      </c>
      <c r="C288" s="288" t="s">
        <v>163</v>
      </c>
      <c r="D288" s="292"/>
      <c r="E288" s="292"/>
      <c r="F288" s="292"/>
      <c r="G288" s="292"/>
      <c r="H288" s="292"/>
      <c r="I288" s="292"/>
      <c r="J288" s="292"/>
      <c r="K288" s="292"/>
      <c r="L288" s="292"/>
      <c r="M288" s="292"/>
      <c r="N288" s="292"/>
      <c r="O288" s="292"/>
      <c r="P288" s="292"/>
      <c r="Q288" s="292">
        <f>Q287</f>
        <v>12</v>
      </c>
      <c r="R288" s="292"/>
      <c r="S288" s="292"/>
      <c r="T288" s="292"/>
      <c r="U288" s="292"/>
      <c r="V288" s="292"/>
      <c r="W288" s="292"/>
      <c r="X288" s="292"/>
      <c r="Y288" s="292"/>
      <c r="Z288" s="292"/>
      <c r="AA288" s="292"/>
      <c r="AB288" s="292"/>
      <c r="AC288" s="292"/>
      <c r="AD288" s="292"/>
      <c r="AE288" s="407">
        <f>AE287</f>
        <v>0</v>
      </c>
      <c r="AF288" s="407">
        <f t="shared" ref="AF288:AR288" si="756">AF287</f>
        <v>0</v>
      </c>
      <c r="AG288" s="407">
        <f t="shared" si="756"/>
        <v>0</v>
      </c>
      <c r="AH288" s="407">
        <f t="shared" si="756"/>
        <v>0</v>
      </c>
      <c r="AI288" s="407">
        <f t="shared" si="756"/>
        <v>0</v>
      </c>
      <c r="AJ288" s="407">
        <f t="shared" si="756"/>
        <v>0</v>
      </c>
      <c r="AK288" s="407">
        <f t="shared" si="756"/>
        <v>0</v>
      </c>
      <c r="AL288" s="407">
        <f t="shared" si="756"/>
        <v>0</v>
      </c>
      <c r="AM288" s="407">
        <f t="shared" si="756"/>
        <v>0</v>
      </c>
      <c r="AN288" s="407">
        <f t="shared" si="756"/>
        <v>0</v>
      </c>
      <c r="AO288" s="407">
        <f t="shared" si="756"/>
        <v>0</v>
      </c>
      <c r="AP288" s="407">
        <f t="shared" si="756"/>
        <v>0</v>
      </c>
      <c r="AQ288" s="407">
        <f t="shared" si="756"/>
        <v>0</v>
      </c>
      <c r="AR288" s="407">
        <f t="shared" si="756"/>
        <v>0</v>
      </c>
      <c r="AS288" s="294"/>
    </row>
    <row r="289" spans="1:45" hidden="1" outlineLevel="1">
      <c r="B289" s="319"/>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c r="AA289" s="288"/>
      <c r="AB289" s="288"/>
      <c r="AC289" s="288"/>
      <c r="AD289" s="288"/>
      <c r="AE289" s="408"/>
      <c r="AF289" s="408"/>
      <c r="AG289" s="408"/>
      <c r="AH289" s="408"/>
      <c r="AI289" s="408"/>
      <c r="AJ289" s="408"/>
      <c r="AK289" s="408"/>
      <c r="AL289" s="408"/>
      <c r="AM289" s="408"/>
      <c r="AN289" s="408"/>
      <c r="AO289" s="408"/>
      <c r="AP289" s="408"/>
      <c r="AQ289" s="408"/>
      <c r="AR289" s="408"/>
      <c r="AS289" s="303"/>
    </row>
    <row r="290" spans="1:45" hidden="1" outlineLevel="1">
      <c r="A290" s="511">
        <v>20</v>
      </c>
      <c r="B290" s="509" t="s">
        <v>110</v>
      </c>
      <c r="C290" s="288" t="s">
        <v>25</v>
      </c>
      <c r="D290" s="292"/>
      <c r="E290" s="292"/>
      <c r="F290" s="292"/>
      <c r="G290" s="292"/>
      <c r="H290" s="292"/>
      <c r="I290" s="292"/>
      <c r="J290" s="292"/>
      <c r="K290" s="292"/>
      <c r="L290" s="292"/>
      <c r="M290" s="292"/>
      <c r="N290" s="292"/>
      <c r="O290" s="292"/>
      <c r="P290" s="292"/>
      <c r="Q290" s="292">
        <v>12</v>
      </c>
      <c r="R290" s="292"/>
      <c r="S290" s="292"/>
      <c r="T290" s="292"/>
      <c r="U290" s="292"/>
      <c r="V290" s="292"/>
      <c r="W290" s="292"/>
      <c r="X290" s="292"/>
      <c r="Y290" s="292"/>
      <c r="Z290" s="292"/>
      <c r="AA290" s="292"/>
      <c r="AB290" s="292"/>
      <c r="AC290" s="292"/>
      <c r="AD290" s="292"/>
      <c r="AE290" s="422"/>
      <c r="AF290" s="406"/>
      <c r="AG290" s="406"/>
      <c r="AH290" s="406"/>
      <c r="AI290" s="406"/>
      <c r="AJ290" s="406"/>
      <c r="AK290" s="406"/>
      <c r="AL290" s="411"/>
      <c r="AM290" s="411"/>
      <c r="AN290" s="411"/>
      <c r="AO290" s="411"/>
      <c r="AP290" s="411"/>
      <c r="AQ290" s="411"/>
      <c r="AR290" s="411"/>
      <c r="AS290" s="293">
        <f>SUM(AE290:AR290)</f>
        <v>0</v>
      </c>
    </row>
    <row r="291" spans="1:45" hidden="1" outlineLevel="1">
      <c r="B291" s="291" t="s">
        <v>288</v>
      </c>
      <c r="C291" s="288" t="s">
        <v>163</v>
      </c>
      <c r="D291" s="292"/>
      <c r="E291" s="292"/>
      <c r="F291" s="292"/>
      <c r="G291" s="292"/>
      <c r="H291" s="292"/>
      <c r="I291" s="292"/>
      <c r="J291" s="292"/>
      <c r="K291" s="292"/>
      <c r="L291" s="292"/>
      <c r="M291" s="292"/>
      <c r="N291" s="292"/>
      <c r="O291" s="292"/>
      <c r="P291" s="292"/>
      <c r="Q291" s="292">
        <f>Q290</f>
        <v>12</v>
      </c>
      <c r="R291" s="292"/>
      <c r="S291" s="292"/>
      <c r="T291" s="292"/>
      <c r="U291" s="292"/>
      <c r="V291" s="292"/>
      <c r="W291" s="292"/>
      <c r="X291" s="292"/>
      <c r="Y291" s="292"/>
      <c r="Z291" s="292"/>
      <c r="AA291" s="292"/>
      <c r="AB291" s="292"/>
      <c r="AC291" s="292"/>
      <c r="AD291" s="292"/>
      <c r="AE291" s="407">
        <f t="shared" ref="AE291:AR291" si="757">AE290</f>
        <v>0</v>
      </c>
      <c r="AF291" s="407">
        <f t="shared" si="757"/>
        <v>0</v>
      </c>
      <c r="AG291" s="407">
        <f t="shared" si="757"/>
        <v>0</v>
      </c>
      <c r="AH291" s="407">
        <f t="shared" si="757"/>
        <v>0</v>
      </c>
      <c r="AI291" s="407">
        <f t="shared" si="757"/>
        <v>0</v>
      </c>
      <c r="AJ291" s="407">
        <f t="shared" si="757"/>
        <v>0</v>
      </c>
      <c r="AK291" s="407">
        <f t="shared" si="757"/>
        <v>0</v>
      </c>
      <c r="AL291" s="407">
        <f t="shared" si="757"/>
        <v>0</v>
      </c>
      <c r="AM291" s="407">
        <f t="shared" si="757"/>
        <v>0</v>
      </c>
      <c r="AN291" s="407">
        <f t="shared" si="757"/>
        <v>0</v>
      </c>
      <c r="AO291" s="407">
        <f t="shared" si="757"/>
        <v>0</v>
      </c>
      <c r="AP291" s="407">
        <f t="shared" si="757"/>
        <v>0</v>
      </c>
      <c r="AQ291" s="407">
        <f t="shared" si="757"/>
        <v>0</v>
      </c>
      <c r="AR291" s="407">
        <f t="shared" si="757"/>
        <v>0</v>
      </c>
      <c r="AS291" s="303"/>
    </row>
    <row r="292" spans="1:45" ht="15.75" hidden="1" outlineLevel="1">
      <c r="B292" s="320"/>
      <c r="C292" s="297"/>
      <c r="D292" s="288"/>
      <c r="E292" s="288"/>
      <c r="F292" s="288"/>
      <c r="G292" s="288"/>
      <c r="H292" s="288"/>
      <c r="I292" s="288"/>
      <c r="J292" s="288"/>
      <c r="K292" s="288"/>
      <c r="L292" s="288"/>
      <c r="M292" s="288"/>
      <c r="N292" s="288"/>
      <c r="O292" s="288"/>
      <c r="P292" s="288"/>
      <c r="Q292" s="297"/>
      <c r="R292" s="288"/>
      <c r="S292" s="288"/>
      <c r="T292" s="288"/>
      <c r="U292" s="288"/>
      <c r="V292" s="288"/>
      <c r="W292" s="288"/>
      <c r="X292" s="288"/>
      <c r="Y292" s="288"/>
      <c r="Z292" s="288"/>
      <c r="AA292" s="288"/>
      <c r="AB292" s="288"/>
      <c r="AC292" s="288"/>
      <c r="AD292" s="288"/>
      <c r="AE292" s="408"/>
      <c r="AF292" s="408"/>
      <c r="AG292" s="408"/>
      <c r="AH292" s="408"/>
      <c r="AI292" s="408"/>
      <c r="AJ292" s="408"/>
      <c r="AK292" s="408"/>
      <c r="AL292" s="408"/>
      <c r="AM292" s="408"/>
      <c r="AN292" s="408"/>
      <c r="AO292" s="408"/>
      <c r="AP292" s="408"/>
      <c r="AQ292" s="408"/>
      <c r="AR292" s="408"/>
      <c r="AS292" s="303"/>
    </row>
    <row r="293" spans="1:45" ht="15.75" hidden="1" outlineLevel="1">
      <c r="B293" s="507" t="s">
        <v>499</v>
      </c>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c r="AA293" s="288"/>
      <c r="AB293" s="288"/>
      <c r="AC293" s="288"/>
      <c r="AD293" s="288"/>
      <c r="AE293" s="418"/>
      <c r="AF293" s="421"/>
      <c r="AG293" s="421"/>
      <c r="AH293" s="421"/>
      <c r="AI293" s="421"/>
      <c r="AJ293" s="421"/>
      <c r="AK293" s="421"/>
      <c r="AL293" s="421"/>
      <c r="AM293" s="421"/>
      <c r="AN293" s="421"/>
      <c r="AO293" s="421"/>
      <c r="AP293" s="421"/>
      <c r="AQ293" s="421"/>
      <c r="AR293" s="421"/>
      <c r="AS293" s="303"/>
    </row>
    <row r="294" spans="1:45" ht="15.75" hidden="1" outlineLevel="1">
      <c r="B294" s="285" t="s">
        <v>495</v>
      </c>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c r="AA294" s="288"/>
      <c r="AB294" s="288"/>
      <c r="AC294" s="288"/>
      <c r="AD294" s="288"/>
      <c r="AE294" s="418"/>
      <c r="AF294" s="421"/>
      <c r="AG294" s="421"/>
      <c r="AH294" s="421"/>
      <c r="AI294" s="421"/>
      <c r="AJ294" s="421"/>
      <c r="AK294" s="421"/>
      <c r="AL294" s="421"/>
      <c r="AM294" s="421"/>
      <c r="AN294" s="421"/>
      <c r="AO294" s="421"/>
      <c r="AP294" s="421"/>
      <c r="AQ294" s="421"/>
      <c r="AR294" s="421"/>
      <c r="AS294" s="303"/>
    </row>
    <row r="295" spans="1:45" hidden="1" outlineLevel="1">
      <c r="A295" s="511">
        <v>21</v>
      </c>
      <c r="B295" s="509" t="s">
        <v>113</v>
      </c>
      <c r="C295" s="288" t="s">
        <v>25</v>
      </c>
      <c r="D295" s="878">
        <v>566176</v>
      </c>
      <c r="E295" s="878">
        <v>566176</v>
      </c>
      <c r="F295" s="878">
        <v>566176</v>
      </c>
      <c r="G295" s="878">
        <v>566176</v>
      </c>
      <c r="H295" s="878">
        <v>566176</v>
      </c>
      <c r="I295" s="878">
        <v>566176</v>
      </c>
      <c r="J295" s="878">
        <v>566176</v>
      </c>
      <c r="K295" s="878">
        <v>566100</v>
      </c>
      <c r="L295" s="878">
        <v>566100</v>
      </c>
      <c r="M295" s="878">
        <v>563582</v>
      </c>
      <c r="N295" s="292"/>
      <c r="O295" s="292"/>
      <c r="P295" s="292"/>
      <c r="Q295" s="288"/>
      <c r="R295" s="292">
        <v>37</v>
      </c>
      <c r="S295" s="292">
        <v>37</v>
      </c>
      <c r="T295" s="292">
        <v>37</v>
      </c>
      <c r="U295" s="292">
        <v>37</v>
      </c>
      <c r="V295" s="292">
        <v>37</v>
      </c>
      <c r="W295" s="292">
        <v>37</v>
      </c>
      <c r="X295" s="292">
        <v>37</v>
      </c>
      <c r="Y295" s="292">
        <v>37</v>
      </c>
      <c r="Z295" s="292">
        <v>37</v>
      </c>
      <c r="AA295" s="292">
        <v>37</v>
      </c>
      <c r="AB295" s="292"/>
      <c r="AC295" s="292"/>
      <c r="AD295" s="292"/>
      <c r="AE295" s="406">
        <v>1</v>
      </c>
      <c r="AF295" s="406"/>
      <c r="AG295" s="406"/>
      <c r="AH295" s="406"/>
      <c r="AI295" s="406"/>
      <c r="AJ295" s="406"/>
      <c r="AK295" s="406"/>
      <c r="AL295" s="406"/>
      <c r="AM295" s="406"/>
      <c r="AN295" s="406"/>
      <c r="AO295" s="406"/>
      <c r="AP295" s="406"/>
      <c r="AQ295" s="406"/>
      <c r="AR295" s="406"/>
      <c r="AS295" s="293">
        <f>SUM(AE295:AR295)</f>
        <v>1</v>
      </c>
    </row>
    <row r="296" spans="1:45" hidden="1" outlineLevel="1">
      <c r="B296" s="291" t="s">
        <v>288</v>
      </c>
      <c r="C296" s="288" t="s">
        <v>163</v>
      </c>
      <c r="D296" s="878">
        <v>64552</v>
      </c>
      <c r="E296" s="878">
        <v>64552</v>
      </c>
      <c r="F296" s="878">
        <v>64552</v>
      </c>
      <c r="G296" s="878">
        <v>64552</v>
      </c>
      <c r="H296" s="878">
        <v>64552</v>
      </c>
      <c r="I296" s="878">
        <v>64552</v>
      </c>
      <c r="J296" s="878">
        <v>64552</v>
      </c>
      <c r="K296" s="878">
        <v>64546</v>
      </c>
      <c r="L296" s="878">
        <v>64546</v>
      </c>
      <c r="M296" s="878">
        <v>64637</v>
      </c>
      <c r="N296" s="292"/>
      <c r="O296" s="292"/>
      <c r="P296" s="292"/>
      <c r="Q296" s="288"/>
      <c r="R296" s="292">
        <v>4</v>
      </c>
      <c r="S296" s="292">
        <v>4</v>
      </c>
      <c r="T296" s="292">
        <v>4</v>
      </c>
      <c r="U296" s="292">
        <v>4</v>
      </c>
      <c r="V296" s="292">
        <v>4</v>
      </c>
      <c r="W296" s="292">
        <v>4</v>
      </c>
      <c r="X296" s="292">
        <v>4</v>
      </c>
      <c r="Y296" s="292">
        <v>4</v>
      </c>
      <c r="Z296" s="292">
        <v>4</v>
      </c>
      <c r="AA296" s="292">
        <v>4</v>
      </c>
      <c r="AB296" s="292"/>
      <c r="AC296" s="292"/>
      <c r="AD296" s="292"/>
      <c r="AE296" s="407">
        <f>AE295</f>
        <v>1</v>
      </c>
      <c r="AF296" s="407">
        <f t="shared" ref="AF296" si="758">AF295</f>
        <v>0</v>
      </c>
      <c r="AG296" s="407">
        <f t="shared" ref="AG296" si="759">AG295</f>
        <v>0</v>
      </c>
      <c r="AH296" s="407">
        <f t="shared" ref="AH296" si="760">AH295</f>
        <v>0</v>
      </c>
      <c r="AI296" s="407">
        <f t="shared" ref="AI296" si="761">AI295</f>
        <v>0</v>
      </c>
      <c r="AJ296" s="407">
        <f t="shared" ref="AJ296" si="762">AJ295</f>
        <v>0</v>
      </c>
      <c r="AK296" s="407">
        <f t="shared" ref="AK296" si="763">AK295</f>
        <v>0</v>
      </c>
      <c r="AL296" s="407">
        <f t="shared" ref="AL296" si="764">AL295</f>
        <v>0</v>
      </c>
      <c r="AM296" s="407">
        <f t="shared" ref="AM296" si="765">AM295</f>
        <v>0</v>
      </c>
      <c r="AN296" s="407">
        <f t="shared" ref="AN296" si="766">AN295</f>
        <v>0</v>
      </c>
      <c r="AO296" s="407">
        <f t="shared" ref="AO296" si="767">AO295</f>
        <v>0</v>
      </c>
      <c r="AP296" s="407">
        <f t="shared" ref="AP296" si="768">AP295</f>
        <v>0</v>
      </c>
      <c r="AQ296" s="407">
        <f t="shared" ref="AQ296" si="769">AQ295</f>
        <v>0</v>
      </c>
      <c r="AR296" s="407">
        <f t="shared" ref="AR296" si="770">AR295</f>
        <v>0</v>
      </c>
      <c r="AS296" s="303"/>
    </row>
    <row r="297" spans="1:45" hidden="1" outlineLevel="1">
      <c r="B297" s="291"/>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c r="AD297" s="288"/>
      <c r="AE297" s="418"/>
      <c r="AF297" s="421"/>
      <c r="AG297" s="421"/>
      <c r="AH297" s="421"/>
      <c r="AI297" s="421"/>
      <c r="AJ297" s="421"/>
      <c r="AK297" s="421"/>
      <c r="AL297" s="421"/>
      <c r="AM297" s="421"/>
      <c r="AN297" s="421"/>
      <c r="AO297" s="421"/>
      <c r="AP297" s="421"/>
      <c r="AQ297" s="421"/>
      <c r="AR297" s="421"/>
      <c r="AS297" s="303"/>
    </row>
    <row r="298" spans="1:45" hidden="1" outlineLevel="1">
      <c r="A298" s="511">
        <v>22</v>
      </c>
      <c r="B298" s="509" t="s">
        <v>114</v>
      </c>
      <c r="C298" s="288" t="s">
        <v>25</v>
      </c>
      <c r="D298" s="292">
        <v>106387</v>
      </c>
      <c r="E298" s="292">
        <v>106387</v>
      </c>
      <c r="F298" s="292">
        <v>106387</v>
      </c>
      <c r="G298" s="292">
        <v>106387</v>
      </c>
      <c r="H298" s="292">
        <v>106387</v>
      </c>
      <c r="I298" s="292">
        <v>106387</v>
      </c>
      <c r="J298" s="292">
        <v>106387</v>
      </c>
      <c r="K298" s="292">
        <v>106387</v>
      </c>
      <c r="L298" s="292">
        <v>106387</v>
      </c>
      <c r="M298" s="292">
        <v>106387</v>
      </c>
      <c r="N298" s="292"/>
      <c r="O298" s="292"/>
      <c r="P298" s="292"/>
      <c r="Q298" s="288"/>
      <c r="R298" s="292">
        <v>32</v>
      </c>
      <c r="S298" s="292">
        <v>32</v>
      </c>
      <c r="T298" s="292">
        <v>32</v>
      </c>
      <c r="U298" s="292">
        <v>32</v>
      </c>
      <c r="V298" s="292">
        <v>32</v>
      </c>
      <c r="W298" s="292">
        <v>32</v>
      </c>
      <c r="X298" s="292">
        <v>32</v>
      </c>
      <c r="Y298" s="292">
        <v>32</v>
      </c>
      <c r="Z298" s="292">
        <v>32</v>
      </c>
      <c r="AA298" s="292">
        <v>32</v>
      </c>
      <c r="AB298" s="292"/>
      <c r="AC298" s="292"/>
      <c r="AD298" s="292"/>
      <c r="AE298" s="406">
        <v>1</v>
      </c>
      <c r="AF298" s="406"/>
      <c r="AG298" s="406"/>
      <c r="AH298" s="406"/>
      <c r="AI298" s="406"/>
      <c r="AJ298" s="406"/>
      <c r="AK298" s="406"/>
      <c r="AL298" s="406"/>
      <c r="AM298" s="406"/>
      <c r="AN298" s="406"/>
      <c r="AO298" s="406"/>
      <c r="AP298" s="406"/>
      <c r="AQ298" s="406"/>
      <c r="AR298" s="406"/>
      <c r="AS298" s="293">
        <f>SUM(AE298:AR298)</f>
        <v>1</v>
      </c>
    </row>
    <row r="299" spans="1:45" hidden="1" outlineLevel="1">
      <c r="B299" s="291" t="s">
        <v>288</v>
      </c>
      <c r="C299" s="288" t="s">
        <v>163</v>
      </c>
      <c r="D299" s="292">
        <v>1977</v>
      </c>
      <c r="E299" s="292">
        <v>1977</v>
      </c>
      <c r="F299" s="292">
        <v>1977</v>
      </c>
      <c r="G299" s="292">
        <v>1977</v>
      </c>
      <c r="H299" s="292">
        <v>1977</v>
      </c>
      <c r="I299" s="292">
        <v>1977</v>
      </c>
      <c r="J299" s="292">
        <v>1977</v>
      </c>
      <c r="K299" s="292">
        <v>1977</v>
      </c>
      <c r="L299" s="292">
        <v>1977</v>
      </c>
      <c r="M299" s="292">
        <v>1977</v>
      </c>
      <c r="N299" s="292"/>
      <c r="O299" s="292"/>
      <c r="P299" s="292"/>
      <c r="Q299" s="288"/>
      <c r="R299" s="292">
        <v>1</v>
      </c>
      <c r="S299" s="292">
        <v>1</v>
      </c>
      <c r="T299" s="292">
        <v>1</v>
      </c>
      <c r="U299" s="292">
        <v>1</v>
      </c>
      <c r="V299" s="292">
        <v>1</v>
      </c>
      <c r="W299" s="292">
        <v>1</v>
      </c>
      <c r="X299" s="292">
        <v>1</v>
      </c>
      <c r="Y299" s="292">
        <v>1</v>
      </c>
      <c r="Z299" s="292">
        <v>1</v>
      </c>
      <c r="AA299" s="292">
        <v>1</v>
      </c>
      <c r="AB299" s="292"/>
      <c r="AC299" s="292"/>
      <c r="AD299" s="292"/>
      <c r="AE299" s="407">
        <f>AE298</f>
        <v>1</v>
      </c>
      <c r="AF299" s="407">
        <f t="shared" ref="AF299" si="771">AF298</f>
        <v>0</v>
      </c>
      <c r="AG299" s="407">
        <f t="shared" ref="AG299" si="772">AG298</f>
        <v>0</v>
      </c>
      <c r="AH299" s="407">
        <f t="shared" ref="AH299" si="773">AH298</f>
        <v>0</v>
      </c>
      <c r="AI299" s="407">
        <f t="shared" ref="AI299" si="774">AI298</f>
        <v>0</v>
      </c>
      <c r="AJ299" s="407">
        <f t="shared" ref="AJ299" si="775">AJ298</f>
        <v>0</v>
      </c>
      <c r="AK299" s="407">
        <f t="shared" ref="AK299" si="776">AK298</f>
        <v>0</v>
      </c>
      <c r="AL299" s="407">
        <f t="shared" ref="AL299" si="777">AL298</f>
        <v>0</v>
      </c>
      <c r="AM299" s="407">
        <f t="shared" ref="AM299" si="778">AM298</f>
        <v>0</v>
      </c>
      <c r="AN299" s="407">
        <f t="shared" ref="AN299" si="779">AN298</f>
        <v>0</v>
      </c>
      <c r="AO299" s="407">
        <f t="shared" ref="AO299" si="780">AO298</f>
        <v>0</v>
      </c>
      <c r="AP299" s="407">
        <f t="shared" ref="AP299" si="781">AP298</f>
        <v>0</v>
      </c>
      <c r="AQ299" s="407">
        <f t="shared" ref="AQ299" si="782">AQ298</f>
        <v>0</v>
      </c>
      <c r="AR299" s="407">
        <f t="shared" ref="AR299" si="783">AR298</f>
        <v>0</v>
      </c>
      <c r="AS299" s="303"/>
    </row>
    <row r="300" spans="1:45" hidden="1" outlineLevel="1">
      <c r="B300" s="291"/>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c r="AA300" s="288"/>
      <c r="AB300" s="288"/>
      <c r="AC300" s="288"/>
      <c r="AD300" s="288"/>
      <c r="AE300" s="418"/>
      <c r="AF300" s="421"/>
      <c r="AG300" s="421"/>
      <c r="AH300" s="421"/>
      <c r="AI300" s="421"/>
      <c r="AJ300" s="421"/>
      <c r="AK300" s="421"/>
      <c r="AL300" s="421"/>
      <c r="AM300" s="421"/>
      <c r="AN300" s="421"/>
      <c r="AO300" s="421"/>
      <c r="AP300" s="421"/>
      <c r="AQ300" s="421"/>
      <c r="AR300" s="421"/>
      <c r="AS300" s="303"/>
    </row>
    <row r="301" spans="1:45" hidden="1" outlineLevel="1">
      <c r="A301" s="511">
        <v>23</v>
      </c>
      <c r="B301" s="509" t="s">
        <v>115</v>
      </c>
      <c r="C301" s="288" t="s">
        <v>25</v>
      </c>
      <c r="D301" s="292"/>
      <c r="E301" s="292"/>
      <c r="F301" s="292"/>
      <c r="G301" s="292"/>
      <c r="H301" s="292"/>
      <c r="I301" s="292"/>
      <c r="J301" s="292"/>
      <c r="K301" s="292"/>
      <c r="L301" s="292"/>
      <c r="M301" s="292"/>
      <c r="N301" s="292"/>
      <c r="O301" s="292"/>
      <c r="P301" s="292"/>
      <c r="Q301" s="288"/>
      <c r="R301" s="292"/>
      <c r="S301" s="292"/>
      <c r="T301" s="292"/>
      <c r="U301" s="292"/>
      <c r="V301" s="292"/>
      <c r="W301" s="292"/>
      <c r="X301" s="292"/>
      <c r="Y301" s="292"/>
      <c r="Z301" s="292"/>
      <c r="AA301" s="292"/>
      <c r="AB301" s="292"/>
      <c r="AC301" s="292"/>
      <c r="AD301" s="292"/>
      <c r="AE301" s="406"/>
      <c r="AF301" s="406"/>
      <c r="AG301" s="406"/>
      <c r="AH301" s="406"/>
      <c r="AI301" s="406"/>
      <c r="AJ301" s="406"/>
      <c r="AK301" s="406"/>
      <c r="AL301" s="406"/>
      <c r="AM301" s="406"/>
      <c r="AN301" s="406"/>
      <c r="AO301" s="406"/>
      <c r="AP301" s="406"/>
      <c r="AQ301" s="406"/>
      <c r="AR301" s="406"/>
      <c r="AS301" s="293">
        <f>SUM(AE301:AR301)</f>
        <v>0</v>
      </c>
    </row>
    <row r="302" spans="1:45" hidden="1" outlineLevel="1">
      <c r="B302" s="291" t="s">
        <v>288</v>
      </c>
      <c r="C302" s="288" t="s">
        <v>163</v>
      </c>
      <c r="D302" s="292"/>
      <c r="E302" s="292"/>
      <c r="F302" s="292"/>
      <c r="G302" s="292"/>
      <c r="H302" s="292"/>
      <c r="I302" s="292"/>
      <c r="J302" s="292"/>
      <c r="K302" s="292"/>
      <c r="L302" s="292"/>
      <c r="M302" s="292"/>
      <c r="N302" s="292"/>
      <c r="O302" s="292"/>
      <c r="P302" s="292"/>
      <c r="Q302" s="288"/>
      <c r="R302" s="292"/>
      <c r="S302" s="292"/>
      <c r="T302" s="292"/>
      <c r="U302" s="292"/>
      <c r="V302" s="292"/>
      <c r="W302" s="292"/>
      <c r="X302" s="292"/>
      <c r="Y302" s="292"/>
      <c r="Z302" s="292"/>
      <c r="AA302" s="292"/>
      <c r="AB302" s="292"/>
      <c r="AC302" s="292"/>
      <c r="AD302" s="292"/>
      <c r="AE302" s="407">
        <f>AE301</f>
        <v>0</v>
      </c>
      <c r="AF302" s="407">
        <f t="shared" ref="AF302" si="784">AF301</f>
        <v>0</v>
      </c>
      <c r="AG302" s="407">
        <f t="shared" ref="AG302" si="785">AG301</f>
        <v>0</v>
      </c>
      <c r="AH302" s="407">
        <f t="shared" ref="AH302" si="786">AH301</f>
        <v>0</v>
      </c>
      <c r="AI302" s="407">
        <f t="shared" ref="AI302" si="787">AI301</f>
        <v>0</v>
      </c>
      <c r="AJ302" s="407">
        <f t="shared" ref="AJ302" si="788">AJ301</f>
        <v>0</v>
      </c>
      <c r="AK302" s="407">
        <f t="shared" ref="AK302" si="789">AK301</f>
        <v>0</v>
      </c>
      <c r="AL302" s="407">
        <f t="shared" ref="AL302" si="790">AL301</f>
        <v>0</v>
      </c>
      <c r="AM302" s="407">
        <f t="shared" ref="AM302" si="791">AM301</f>
        <v>0</v>
      </c>
      <c r="AN302" s="407">
        <f t="shared" ref="AN302" si="792">AN301</f>
        <v>0</v>
      </c>
      <c r="AO302" s="407">
        <f t="shared" ref="AO302" si="793">AO301</f>
        <v>0</v>
      </c>
      <c r="AP302" s="407">
        <f t="shared" ref="AP302" si="794">AP301</f>
        <v>0</v>
      </c>
      <c r="AQ302" s="407">
        <f t="shared" ref="AQ302" si="795">AQ301</f>
        <v>0</v>
      </c>
      <c r="AR302" s="407">
        <f t="shared" ref="AR302" si="796">AR301</f>
        <v>0</v>
      </c>
      <c r="AS302" s="303"/>
    </row>
    <row r="303" spans="1:45" hidden="1" outlineLevel="1">
      <c r="B303" s="319"/>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c r="AA303" s="288"/>
      <c r="AB303" s="288"/>
      <c r="AC303" s="288"/>
      <c r="AD303" s="288"/>
      <c r="AE303" s="418"/>
      <c r="AF303" s="421"/>
      <c r="AG303" s="421"/>
      <c r="AH303" s="421"/>
      <c r="AI303" s="421"/>
      <c r="AJ303" s="421"/>
      <c r="AK303" s="421"/>
      <c r="AL303" s="421"/>
      <c r="AM303" s="421"/>
      <c r="AN303" s="421"/>
      <c r="AO303" s="421"/>
      <c r="AP303" s="421"/>
      <c r="AQ303" s="421"/>
      <c r="AR303" s="421"/>
      <c r="AS303" s="303"/>
    </row>
    <row r="304" spans="1:45" hidden="1" outlineLevel="1">
      <c r="A304" s="511">
        <v>24</v>
      </c>
      <c r="B304" s="509" t="s">
        <v>116</v>
      </c>
      <c r="C304" s="288" t="s">
        <v>25</v>
      </c>
      <c r="D304" s="878">
        <v>2661</v>
      </c>
      <c r="E304" s="878">
        <v>2661</v>
      </c>
      <c r="F304" s="878">
        <v>2661</v>
      </c>
      <c r="G304" s="878">
        <v>2661</v>
      </c>
      <c r="H304" s="878">
        <v>2661</v>
      </c>
      <c r="I304" s="878">
        <v>2661</v>
      </c>
      <c r="J304" s="878">
        <v>2661</v>
      </c>
      <c r="K304" s="878">
        <v>2661</v>
      </c>
      <c r="L304" s="878">
        <v>2661</v>
      </c>
      <c r="M304" s="878">
        <v>2661</v>
      </c>
      <c r="N304" s="292"/>
      <c r="O304" s="292"/>
      <c r="P304" s="292"/>
      <c r="Q304" s="288"/>
      <c r="R304" s="292">
        <v>0</v>
      </c>
      <c r="S304" s="292">
        <v>0</v>
      </c>
      <c r="T304" s="292">
        <v>0</v>
      </c>
      <c r="U304" s="292">
        <v>0</v>
      </c>
      <c r="V304" s="292">
        <v>0</v>
      </c>
      <c r="W304" s="292">
        <v>0</v>
      </c>
      <c r="X304" s="292">
        <v>0</v>
      </c>
      <c r="Y304" s="292">
        <v>0</v>
      </c>
      <c r="Z304" s="292">
        <v>0</v>
      </c>
      <c r="AA304" s="292">
        <v>0</v>
      </c>
      <c r="AB304" s="292"/>
      <c r="AC304" s="292"/>
      <c r="AD304" s="292"/>
      <c r="AE304" s="406">
        <v>1</v>
      </c>
      <c r="AF304" s="406"/>
      <c r="AG304" s="406"/>
      <c r="AH304" s="406"/>
      <c r="AI304" s="406"/>
      <c r="AJ304" s="406"/>
      <c r="AK304" s="406"/>
      <c r="AL304" s="406"/>
      <c r="AM304" s="406"/>
      <c r="AN304" s="406"/>
      <c r="AO304" s="406"/>
      <c r="AP304" s="406"/>
      <c r="AQ304" s="406"/>
      <c r="AR304" s="406"/>
      <c r="AS304" s="293">
        <f>SUM(AE304:AR304)</f>
        <v>1</v>
      </c>
    </row>
    <row r="305" spans="1:45" hidden="1" outlineLevel="1">
      <c r="B305" s="291" t="s">
        <v>288</v>
      </c>
      <c r="C305" s="288" t="s">
        <v>163</v>
      </c>
      <c r="D305" s="292"/>
      <c r="E305" s="292"/>
      <c r="F305" s="292"/>
      <c r="G305" s="292"/>
      <c r="H305" s="292"/>
      <c r="I305" s="292"/>
      <c r="J305" s="292"/>
      <c r="K305" s="292"/>
      <c r="L305" s="292"/>
      <c r="M305" s="292"/>
      <c r="N305" s="292"/>
      <c r="O305" s="292"/>
      <c r="P305" s="292"/>
      <c r="Q305" s="288"/>
      <c r="R305" s="292"/>
      <c r="S305" s="292"/>
      <c r="T305" s="292"/>
      <c r="U305" s="292"/>
      <c r="V305" s="292"/>
      <c r="W305" s="292"/>
      <c r="X305" s="292"/>
      <c r="Y305" s="292"/>
      <c r="Z305" s="292"/>
      <c r="AA305" s="292"/>
      <c r="AB305" s="292"/>
      <c r="AC305" s="292"/>
      <c r="AD305" s="292"/>
      <c r="AE305" s="407">
        <f>AE304</f>
        <v>1</v>
      </c>
      <c r="AF305" s="407">
        <f t="shared" ref="AF305" si="797">AF304</f>
        <v>0</v>
      </c>
      <c r="AG305" s="407">
        <f t="shared" ref="AG305" si="798">AG304</f>
        <v>0</v>
      </c>
      <c r="AH305" s="407">
        <f t="shared" ref="AH305" si="799">AH304</f>
        <v>0</v>
      </c>
      <c r="AI305" s="407">
        <f t="shared" ref="AI305" si="800">AI304</f>
        <v>0</v>
      </c>
      <c r="AJ305" s="407">
        <f t="shared" ref="AJ305" si="801">AJ304</f>
        <v>0</v>
      </c>
      <c r="AK305" s="407">
        <f t="shared" ref="AK305" si="802">AK304</f>
        <v>0</v>
      </c>
      <c r="AL305" s="407">
        <f t="shared" ref="AL305" si="803">AL304</f>
        <v>0</v>
      </c>
      <c r="AM305" s="407">
        <f t="shared" ref="AM305" si="804">AM304</f>
        <v>0</v>
      </c>
      <c r="AN305" s="407">
        <f t="shared" ref="AN305" si="805">AN304</f>
        <v>0</v>
      </c>
      <c r="AO305" s="407">
        <f t="shared" ref="AO305" si="806">AO304</f>
        <v>0</v>
      </c>
      <c r="AP305" s="407">
        <f t="shared" ref="AP305" si="807">AP304</f>
        <v>0</v>
      </c>
      <c r="AQ305" s="407">
        <f t="shared" ref="AQ305" si="808">AQ304</f>
        <v>0</v>
      </c>
      <c r="AR305" s="407">
        <f t="shared" ref="AR305" si="809">AR304</f>
        <v>0</v>
      </c>
      <c r="AS305" s="303"/>
    </row>
    <row r="306" spans="1:45" hidden="1" outlineLevel="1">
      <c r="B306" s="291"/>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c r="AA306" s="288"/>
      <c r="AB306" s="288"/>
      <c r="AC306" s="288"/>
      <c r="AD306" s="288"/>
      <c r="AE306" s="408"/>
      <c r="AF306" s="421"/>
      <c r="AG306" s="421"/>
      <c r="AH306" s="421"/>
      <c r="AI306" s="421"/>
      <c r="AJ306" s="421"/>
      <c r="AK306" s="421"/>
      <c r="AL306" s="421"/>
      <c r="AM306" s="421"/>
      <c r="AN306" s="421"/>
      <c r="AO306" s="421"/>
      <c r="AP306" s="421"/>
      <c r="AQ306" s="421"/>
      <c r="AR306" s="421"/>
      <c r="AS306" s="303"/>
    </row>
    <row r="307" spans="1:45" ht="15.75" hidden="1" outlineLevel="1">
      <c r="B307" s="285" t="s">
        <v>496</v>
      </c>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c r="AA307" s="288"/>
      <c r="AB307" s="288"/>
      <c r="AC307" s="288"/>
      <c r="AD307" s="288"/>
      <c r="AE307" s="408"/>
      <c r="AF307" s="421"/>
      <c r="AG307" s="421"/>
      <c r="AH307" s="421"/>
      <c r="AI307" s="421"/>
      <c r="AJ307" s="421"/>
      <c r="AK307" s="421"/>
      <c r="AL307" s="421"/>
      <c r="AM307" s="421"/>
      <c r="AN307" s="421"/>
      <c r="AO307" s="421"/>
      <c r="AP307" s="421"/>
      <c r="AQ307" s="421"/>
      <c r="AR307" s="421"/>
      <c r="AS307" s="303"/>
    </row>
    <row r="308" spans="1:45" hidden="1" outlineLevel="1">
      <c r="A308" s="511">
        <v>25</v>
      </c>
      <c r="B308" s="509" t="s">
        <v>117</v>
      </c>
      <c r="C308" s="288" t="s">
        <v>25</v>
      </c>
      <c r="D308" s="292"/>
      <c r="E308" s="292"/>
      <c r="F308" s="292"/>
      <c r="G308" s="292"/>
      <c r="H308" s="292"/>
      <c r="I308" s="292"/>
      <c r="J308" s="292"/>
      <c r="K308" s="292"/>
      <c r="L308" s="292"/>
      <c r="M308" s="292"/>
      <c r="N308" s="292"/>
      <c r="O308" s="292"/>
      <c r="P308" s="292"/>
      <c r="Q308" s="292">
        <v>12</v>
      </c>
      <c r="R308" s="292"/>
      <c r="S308" s="292"/>
      <c r="T308" s="292"/>
      <c r="U308" s="292"/>
      <c r="V308" s="292"/>
      <c r="W308" s="292"/>
      <c r="X308" s="292"/>
      <c r="Y308" s="292"/>
      <c r="Z308" s="292"/>
      <c r="AA308" s="292"/>
      <c r="AB308" s="292"/>
      <c r="AC308" s="292"/>
      <c r="AD308" s="292"/>
      <c r="AE308" s="422"/>
      <c r="AF308" s="406"/>
      <c r="AG308" s="406"/>
      <c r="AH308" s="406"/>
      <c r="AI308" s="406"/>
      <c r="AJ308" s="406"/>
      <c r="AK308" s="406"/>
      <c r="AL308" s="406"/>
      <c r="AM308" s="411"/>
      <c r="AN308" s="411"/>
      <c r="AO308" s="411"/>
      <c r="AP308" s="411"/>
      <c r="AQ308" s="411"/>
      <c r="AR308" s="411"/>
      <c r="AS308" s="293">
        <f>SUM(AE308:AR308)</f>
        <v>0</v>
      </c>
    </row>
    <row r="309" spans="1:45" hidden="1" outlineLevel="1">
      <c r="B309" s="291" t="s">
        <v>288</v>
      </c>
      <c r="C309" s="288" t="s">
        <v>163</v>
      </c>
      <c r="D309" s="292"/>
      <c r="E309" s="292"/>
      <c r="F309" s="292"/>
      <c r="G309" s="292"/>
      <c r="H309" s="292"/>
      <c r="I309" s="292"/>
      <c r="J309" s="292"/>
      <c r="K309" s="292"/>
      <c r="L309" s="292"/>
      <c r="M309" s="292"/>
      <c r="N309" s="292"/>
      <c r="O309" s="292"/>
      <c r="P309" s="292"/>
      <c r="Q309" s="292">
        <f>Q308</f>
        <v>12</v>
      </c>
      <c r="R309" s="292"/>
      <c r="S309" s="292"/>
      <c r="T309" s="292"/>
      <c r="U309" s="292"/>
      <c r="V309" s="292"/>
      <c r="W309" s="292"/>
      <c r="X309" s="292"/>
      <c r="Y309" s="292"/>
      <c r="Z309" s="292"/>
      <c r="AA309" s="292"/>
      <c r="AB309" s="292"/>
      <c r="AC309" s="292"/>
      <c r="AD309" s="292"/>
      <c r="AE309" s="407">
        <f>AE308</f>
        <v>0</v>
      </c>
      <c r="AF309" s="407">
        <f t="shared" ref="AF309" si="810">AF308</f>
        <v>0</v>
      </c>
      <c r="AG309" s="407">
        <f t="shared" ref="AG309" si="811">AG308</f>
        <v>0</v>
      </c>
      <c r="AH309" s="407">
        <f t="shared" ref="AH309" si="812">AH308</f>
        <v>0</v>
      </c>
      <c r="AI309" s="407">
        <f t="shared" ref="AI309" si="813">AI308</f>
        <v>0</v>
      </c>
      <c r="AJ309" s="407">
        <f t="shared" ref="AJ309" si="814">AJ308</f>
        <v>0</v>
      </c>
      <c r="AK309" s="407">
        <f t="shared" ref="AK309" si="815">AK308</f>
        <v>0</v>
      </c>
      <c r="AL309" s="407">
        <f t="shared" ref="AL309" si="816">AL308</f>
        <v>0</v>
      </c>
      <c r="AM309" s="407">
        <f t="shared" ref="AM309" si="817">AM308</f>
        <v>0</v>
      </c>
      <c r="AN309" s="407">
        <f t="shared" ref="AN309" si="818">AN308</f>
        <v>0</v>
      </c>
      <c r="AO309" s="407">
        <f t="shared" ref="AO309" si="819">AO308</f>
        <v>0</v>
      </c>
      <c r="AP309" s="407">
        <f t="shared" ref="AP309" si="820">AP308</f>
        <v>0</v>
      </c>
      <c r="AQ309" s="407">
        <f t="shared" ref="AQ309" si="821">AQ308</f>
        <v>0</v>
      </c>
      <c r="AR309" s="407">
        <f t="shared" ref="AR309" si="822">AR308</f>
        <v>0</v>
      </c>
      <c r="AS309" s="303"/>
    </row>
    <row r="310" spans="1:45" hidden="1" outlineLevel="1">
      <c r="B310" s="291"/>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c r="AD310" s="288"/>
      <c r="AE310" s="408"/>
      <c r="AF310" s="421"/>
      <c r="AG310" s="421"/>
      <c r="AH310" s="421"/>
      <c r="AI310" s="421"/>
      <c r="AJ310" s="421"/>
      <c r="AK310" s="421"/>
      <c r="AL310" s="421"/>
      <c r="AM310" s="421"/>
      <c r="AN310" s="421"/>
      <c r="AO310" s="421"/>
      <c r="AP310" s="421"/>
      <c r="AQ310" s="421"/>
      <c r="AR310" s="421"/>
      <c r="AS310" s="303"/>
    </row>
    <row r="311" spans="1:45" hidden="1" outlineLevel="1">
      <c r="A311" s="511">
        <v>26</v>
      </c>
      <c r="B311" s="509" t="s">
        <v>118</v>
      </c>
      <c r="C311" s="288" t="s">
        <v>25</v>
      </c>
      <c r="D311" s="292">
        <v>2356545</v>
      </c>
      <c r="E311" s="292">
        <v>2303157</v>
      </c>
      <c r="F311" s="292">
        <v>2303157</v>
      </c>
      <c r="G311" s="292">
        <v>2303157</v>
      </c>
      <c r="H311" s="292">
        <v>2303157</v>
      </c>
      <c r="I311" s="292">
        <v>2223286</v>
      </c>
      <c r="J311" s="292">
        <v>2223286</v>
      </c>
      <c r="K311" s="292">
        <v>2223286</v>
      </c>
      <c r="L311" s="292">
        <v>2223286</v>
      </c>
      <c r="M311" s="292">
        <v>2223286</v>
      </c>
      <c r="N311" s="292"/>
      <c r="O311" s="292"/>
      <c r="P311" s="292"/>
      <c r="Q311" s="292">
        <v>12</v>
      </c>
      <c r="R311" s="292">
        <v>396</v>
      </c>
      <c r="S311" s="292">
        <v>385</v>
      </c>
      <c r="T311" s="292">
        <v>385</v>
      </c>
      <c r="U311" s="292">
        <v>385</v>
      </c>
      <c r="V311" s="292">
        <v>385</v>
      </c>
      <c r="W311" s="292">
        <v>372</v>
      </c>
      <c r="X311" s="292">
        <v>372</v>
      </c>
      <c r="Y311" s="292">
        <v>372</v>
      </c>
      <c r="Z311" s="292">
        <v>372</v>
      </c>
      <c r="AA311" s="292">
        <v>372</v>
      </c>
      <c r="AB311" s="292"/>
      <c r="AC311" s="292"/>
      <c r="AD311" s="292"/>
      <c r="AE311" s="422"/>
      <c r="AF311" s="406">
        <v>0.21979808451733299</v>
      </c>
      <c r="AG311" s="406">
        <v>0.75810308699497897</v>
      </c>
      <c r="AH311" s="406"/>
      <c r="AI311" s="406"/>
      <c r="AJ311" s="406">
        <v>2.2098405681166701E-2</v>
      </c>
      <c r="AK311" s="406"/>
      <c r="AL311" s="406"/>
      <c r="AM311" s="411"/>
      <c r="AN311" s="411"/>
      <c r="AO311" s="411"/>
      <c r="AP311" s="411"/>
      <c r="AQ311" s="411"/>
      <c r="AR311" s="411"/>
      <c r="AS311" s="293">
        <f>SUM(AE311:AR311)</f>
        <v>0.99999957719347865</v>
      </c>
    </row>
    <row r="312" spans="1:45" hidden="1" outlineLevel="1">
      <c r="B312" s="291" t="s">
        <v>288</v>
      </c>
      <c r="C312" s="288" t="s">
        <v>163</v>
      </c>
      <c r="D312" s="292">
        <v>411613</v>
      </c>
      <c r="E312" s="292">
        <v>465001</v>
      </c>
      <c r="F312" s="292">
        <v>465001</v>
      </c>
      <c r="G312" s="292">
        <v>465001</v>
      </c>
      <c r="H312" s="292">
        <v>465001</v>
      </c>
      <c r="I312" s="292">
        <v>465001</v>
      </c>
      <c r="J312" s="292">
        <v>465001</v>
      </c>
      <c r="K312" s="292">
        <v>465001</v>
      </c>
      <c r="L312" s="292">
        <v>418628</v>
      </c>
      <c r="M312" s="292">
        <v>418628</v>
      </c>
      <c r="N312" s="292"/>
      <c r="O312" s="292"/>
      <c r="P312" s="292"/>
      <c r="Q312" s="292">
        <f>Q311</f>
        <v>12</v>
      </c>
      <c r="R312" s="292">
        <v>44</v>
      </c>
      <c r="S312" s="292">
        <v>55</v>
      </c>
      <c r="T312" s="292">
        <v>55</v>
      </c>
      <c r="U312" s="292">
        <v>55</v>
      </c>
      <c r="V312" s="292">
        <v>55</v>
      </c>
      <c r="W312" s="292">
        <v>55</v>
      </c>
      <c r="X312" s="292">
        <v>55</v>
      </c>
      <c r="Y312" s="292">
        <v>55</v>
      </c>
      <c r="Z312" s="292">
        <v>55</v>
      </c>
      <c r="AA312" s="292">
        <v>55</v>
      </c>
      <c r="AB312" s="292"/>
      <c r="AC312" s="292"/>
      <c r="AD312" s="292"/>
      <c r="AE312" s="407">
        <f>AE311</f>
        <v>0</v>
      </c>
      <c r="AF312" s="407">
        <f t="shared" ref="AF312" si="823">AF311</f>
        <v>0.21979808451733299</v>
      </c>
      <c r="AG312" s="407">
        <f t="shared" ref="AG312" si="824">AG311</f>
        <v>0.75810308699497897</v>
      </c>
      <c r="AH312" s="407">
        <f t="shared" ref="AH312" si="825">AH311</f>
        <v>0</v>
      </c>
      <c r="AI312" s="407">
        <f t="shared" ref="AI312" si="826">AI311</f>
        <v>0</v>
      </c>
      <c r="AJ312" s="407">
        <f t="shared" ref="AJ312" si="827">AJ311</f>
        <v>2.2098405681166701E-2</v>
      </c>
      <c r="AK312" s="407">
        <f t="shared" ref="AK312" si="828">AK311</f>
        <v>0</v>
      </c>
      <c r="AL312" s="407">
        <f t="shared" ref="AL312" si="829">AL311</f>
        <v>0</v>
      </c>
      <c r="AM312" s="407">
        <f t="shared" ref="AM312" si="830">AM311</f>
        <v>0</v>
      </c>
      <c r="AN312" s="407">
        <f t="shared" ref="AN312" si="831">AN311</f>
        <v>0</v>
      </c>
      <c r="AO312" s="407">
        <f t="shared" ref="AO312" si="832">AO311</f>
        <v>0</v>
      </c>
      <c r="AP312" s="407">
        <f t="shared" ref="AP312" si="833">AP311</f>
        <v>0</v>
      </c>
      <c r="AQ312" s="407">
        <f t="shared" ref="AQ312" si="834">AQ311</f>
        <v>0</v>
      </c>
      <c r="AR312" s="407">
        <f t="shared" ref="AR312" si="835">AR311</f>
        <v>0</v>
      </c>
      <c r="AS312" s="303"/>
    </row>
    <row r="313" spans="1:45" hidden="1" outlineLevel="1">
      <c r="B313" s="291"/>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c r="AA313" s="288"/>
      <c r="AB313" s="288"/>
      <c r="AC313" s="288"/>
      <c r="AD313" s="288"/>
      <c r="AE313" s="408"/>
      <c r="AF313" s="421"/>
      <c r="AG313" s="421"/>
      <c r="AH313" s="421"/>
      <c r="AI313" s="421"/>
      <c r="AJ313" s="421"/>
      <c r="AK313" s="421"/>
      <c r="AL313" s="421"/>
      <c r="AM313" s="421"/>
      <c r="AN313" s="421"/>
      <c r="AO313" s="421"/>
      <c r="AP313" s="421"/>
      <c r="AQ313" s="421"/>
      <c r="AR313" s="421"/>
      <c r="AS313" s="303"/>
    </row>
    <row r="314" spans="1:45" hidden="1" outlineLevel="1">
      <c r="A314" s="511">
        <v>27</v>
      </c>
      <c r="B314" s="509" t="s">
        <v>119</v>
      </c>
      <c r="C314" s="288" t="s">
        <v>25</v>
      </c>
      <c r="D314" s="292">
        <v>304897</v>
      </c>
      <c r="E314" s="292">
        <v>304897</v>
      </c>
      <c r="F314" s="292">
        <v>304325</v>
      </c>
      <c r="G314" s="292">
        <v>299799</v>
      </c>
      <c r="H314" s="292">
        <v>271274</v>
      </c>
      <c r="I314" s="292">
        <v>244731</v>
      </c>
      <c r="J314" s="292">
        <v>190426</v>
      </c>
      <c r="K314" s="292">
        <v>142537</v>
      </c>
      <c r="L314" s="292">
        <v>55670</v>
      </c>
      <c r="M314" s="292">
        <v>30034</v>
      </c>
      <c r="N314" s="292"/>
      <c r="O314" s="292"/>
      <c r="P314" s="292"/>
      <c r="Q314" s="292">
        <v>12</v>
      </c>
      <c r="R314" s="292">
        <v>58</v>
      </c>
      <c r="S314" s="292">
        <v>58</v>
      </c>
      <c r="T314" s="292">
        <v>58</v>
      </c>
      <c r="U314" s="292">
        <v>57</v>
      </c>
      <c r="V314" s="292">
        <v>54</v>
      </c>
      <c r="W314" s="292">
        <v>51</v>
      </c>
      <c r="X314" s="292">
        <v>42</v>
      </c>
      <c r="Y314" s="292">
        <v>33</v>
      </c>
      <c r="Z314" s="292">
        <v>15</v>
      </c>
      <c r="AA314" s="292">
        <v>9</v>
      </c>
      <c r="AB314" s="292"/>
      <c r="AC314" s="292"/>
      <c r="AD314" s="292"/>
      <c r="AE314" s="422">
        <v>1</v>
      </c>
      <c r="AF314" s="406"/>
      <c r="AG314" s="406"/>
      <c r="AH314" s="406"/>
      <c r="AI314" s="406"/>
      <c r="AJ314" s="406"/>
      <c r="AK314" s="406"/>
      <c r="AL314" s="406"/>
      <c r="AM314" s="411"/>
      <c r="AN314" s="411"/>
      <c r="AO314" s="411"/>
      <c r="AP314" s="411"/>
      <c r="AQ314" s="411"/>
      <c r="AR314" s="411"/>
      <c r="AS314" s="293">
        <f>SUM(AE314:AR314)</f>
        <v>1</v>
      </c>
    </row>
    <row r="315" spans="1:45" hidden="1" outlineLevel="1">
      <c r="B315" s="291" t="s">
        <v>288</v>
      </c>
      <c r="C315" s="288" t="s">
        <v>163</v>
      </c>
      <c r="D315" s="292">
        <v>62454</v>
      </c>
      <c r="E315" s="292">
        <v>62454</v>
      </c>
      <c r="F315" s="292">
        <v>62226</v>
      </c>
      <c r="G315" s="292">
        <v>60867</v>
      </c>
      <c r="H315" s="292">
        <v>54736</v>
      </c>
      <c r="I315" s="292">
        <v>47037</v>
      </c>
      <c r="J315" s="292">
        <v>36971</v>
      </c>
      <c r="K315" s="292">
        <v>27950</v>
      </c>
      <c r="L315" s="292">
        <v>13536</v>
      </c>
      <c r="M315" s="292">
        <v>9586</v>
      </c>
      <c r="N315" s="292"/>
      <c r="O315" s="292"/>
      <c r="P315" s="292"/>
      <c r="Q315" s="292">
        <f>Q314</f>
        <v>12</v>
      </c>
      <c r="R315" s="292">
        <v>12</v>
      </c>
      <c r="S315" s="292">
        <v>12</v>
      </c>
      <c r="T315" s="292">
        <v>12</v>
      </c>
      <c r="U315" s="292">
        <v>12</v>
      </c>
      <c r="V315" s="292">
        <v>11</v>
      </c>
      <c r="W315" s="292">
        <v>10</v>
      </c>
      <c r="X315" s="292">
        <v>9</v>
      </c>
      <c r="Y315" s="292">
        <v>7</v>
      </c>
      <c r="Z315" s="292">
        <v>4</v>
      </c>
      <c r="AA315" s="292">
        <v>3</v>
      </c>
      <c r="AB315" s="292"/>
      <c r="AC315" s="292"/>
      <c r="AD315" s="292"/>
      <c r="AE315" s="407">
        <f>AE314</f>
        <v>1</v>
      </c>
      <c r="AF315" s="407">
        <f t="shared" ref="AF315" si="836">AF314</f>
        <v>0</v>
      </c>
      <c r="AG315" s="407">
        <f t="shared" ref="AG315" si="837">AG314</f>
        <v>0</v>
      </c>
      <c r="AH315" s="407">
        <f t="shared" ref="AH315" si="838">AH314</f>
        <v>0</v>
      </c>
      <c r="AI315" s="407">
        <f t="shared" ref="AI315" si="839">AI314</f>
        <v>0</v>
      </c>
      <c r="AJ315" s="407">
        <f t="shared" ref="AJ315" si="840">AJ314</f>
        <v>0</v>
      </c>
      <c r="AK315" s="407">
        <f t="shared" ref="AK315" si="841">AK314</f>
        <v>0</v>
      </c>
      <c r="AL315" s="407">
        <f t="shared" ref="AL315" si="842">AL314</f>
        <v>0</v>
      </c>
      <c r="AM315" s="407">
        <f t="shared" ref="AM315" si="843">AM314</f>
        <v>0</v>
      </c>
      <c r="AN315" s="407">
        <f t="shared" ref="AN315" si="844">AN314</f>
        <v>0</v>
      </c>
      <c r="AO315" s="407">
        <f t="shared" ref="AO315" si="845">AO314</f>
        <v>0</v>
      </c>
      <c r="AP315" s="407">
        <f t="shared" ref="AP315" si="846">AP314</f>
        <v>0</v>
      </c>
      <c r="AQ315" s="407">
        <f t="shared" ref="AQ315" si="847">AQ314</f>
        <v>0</v>
      </c>
      <c r="AR315" s="407">
        <f t="shared" ref="AR315" si="848">AR314</f>
        <v>0</v>
      </c>
      <c r="AS315" s="303"/>
    </row>
    <row r="316" spans="1:45" hidden="1" outlineLevel="1">
      <c r="B316" s="291"/>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8"/>
      <c r="AD316" s="288"/>
      <c r="AE316" s="408"/>
      <c r="AF316" s="421"/>
      <c r="AG316" s="421"/>
      <c r="AH316" s="421"/>
      <c r="AI316" s="421"/>
      <c r="AJ316" s="421"/>
      <c r="AK316" s="421"/>
      <c r="AL316" s="421"/>
      <c r="AM316" s="421"/>
      <c r="AN316" s="421"/>
      <c r="AO316" s="421"/>
      <c r="AP316" s="421"/>
      <c r="AQ316" s="421"/>
      <c r="AR316" s="421"/>
      <c r="AS316" s="303"/>
    </row>
    <row r="317" spans="1:45" ht="30" hidden="1" outlineLevel="1">
      <c r="A317" s="511">
        <v>28</v>
      </c>
      <c r="B317" s="509" t="s">
        <v>120</v>
      </c>
      <c r="C317" s="288" t="s">
        <v>25</v>
      </c>
      <c r="D317" s="292">
        <v>152197</v>
      </c>
      <c r="E317" s="292">
        <v>152197</v>
      </c>
      <c r="F317" s="292">
        <v>152197</v>
      </c>
      <c r="G317" s="292">
        <v>152197</v>
      </c>
      <c r="H317" s="292">
        <v>152197</v>
      </c>
      <c r="I317" s="292">
        <v>152197</v>
      </c>
      <c r="J317" s="292">
        <v>152197</v>
      </c>
      <c r="K317" s="292">
        <v>152197</v>
      </c>
      <c r="L317" s="292">
        <v>152197</v>
      </c>
      <c r="M317" s="292">
        <v>152197</v>
      </c>
      <c r="N317" s="292"/>
      <c r="O317" s="292"/>
      <c r="P317" s="292"/>
      <c r="Q317" s="292">
        <v>12</v>
      </c>
      <c r="R317" s="292">
        <v>37</v>
      </c>
      <c r="S317" s="292">
        <v>37</v>
      </c>
      <c r="T317" s="292">
        <v>37</v>
      </c>
      <c r="U317" s="292">
        <v>37</v>
      </c>
      <c r="V317" s="292">
        <v>37</v>
      </c>
      <c r="W317" s="292">
        <v>37</v>
      </c>
      <c r="X317" s="292">
        <v>37</v>
      </c>
      <c r="Y317" s="292">
        <v>37</v>
      </c>
      <c r="Z317" s="292">
        <v>37</v>
      </c>
      <c r="AA317" s="292">
        <v>37</v>
      </c>
      <c r="AB317" s="292"/>
      <c r="AC317" s="292"/>
      <c r="AD317" s="292"/>
      <c r="AE317" s="422"/>
      <c r="AF317" s="406">
        <v>0.53841198385594502</v>
      </c>
      <c r="AG317" s="406">
        <v>0.46158801614405498</v>
      </c>
      <c r="AH317" s="406"/>
      <c r="AI317" s="406"/>
      <c r="AJ317" s="406"/>
      <c r="AK317" s="406"/>
      <c r="AL317" s="406"/>
      <c r="AM317" s="411"/>
      <c r="AN317" s="411"/>
      <c r="AO317" s="411"/>
      <c r="AP317" s="411"/>
      <c r="AQ317" s="411"/>
      <c r="AR317" s="411"/>
      <c r="AS317" s="293">
        <f>SUM(AE317:AR317)</f>
        <v>1</v>
      </c>
    </row>
    <row r="318" spans="1:45" hidden="1" outlineLevel="1">
      <c r="B318" s="291" t="s">
        <v>288</v>
      </c>
      <c r="C318" s="288" t="s">
        <v>163</v>
      </c>
      <c r="D318" s="292"/>
      <c r="E318" s="292"/>
      <c r="F318" s="292"/>
      <c r="G318" s="292"/>
      <c r="H318" s="292"/>
      <c r="I318" s="292"/>
      <c r="J318" s="292"/>
      <c r="K318" s="292"/>
      <c r="L318" s="292"/>
      <c r="M318" s="292"/>
      <c r="N318" s="292"/>
      <c r="O318" s="292"/>
      <c r="P318" s="292"/>
      <c r="Q318" s="292">
        <f>Q317</f>
        <v>12</v>
      </c>
      <c r="R318" s="292"/>
      <c r="S318" s="292"/>
      <c r="T318" s="292"/>
      <c r="U318" s="292"/>
      <c r="V318" s="292"/>
      <c r="W318" s="292"/>
      <c r="X318" s="292"/>
      <c r="Y318" s="292"/>
      <c r="Z318" s="292"/>
      <c r="AA318" s="292"/>
      <c r="AB318" s="292"/>
      <c r="AC318" s="292"/>
      <c r="AD318" s="292"/>
      <c r="AE318" s="407">
        <f>AE317</f>
        <v>0</v>
      </c>
      <c r="AF318" s="407">
        <f t="shared" ref="AF318" si="849">AF317</f>
        <v>0.53841198385594502</v>
      </c>
      <c r="AG318" s="407">
        <f t="shared" ref="AG318" si="850">AG317</f>
        <v>0.46158801614405498</v>
      </c>
      <c r="AH318" s="407">
        <f t="shared" ref="AH318" si="851">AH317</f>
        <v>0</v>
      </c>
      <c r="AI318" s="407">
        <f t="shared" ref="AI318" si="852">AI317</f>
        <v>0</v>
      </c>
      <c r="AJ318" s="407">
        <f t="shared" ref="AJ318" si="853">AJ317</f>
        <v>0</v>
      </c>
      <c r="AK318" s="407">
        <f t="shared" ref="AK318" si="854">AK317</f>
        <v>0</v>
      </c>
      <c r="AL318" s="407">
        <f t="shared" ref="AL318" si="855">AL317</f>
        <v>0</v>
      </c>
      <c r="AM318" s="407">
        <f t="shared" ref="AM318" si="856">AM317</f>
        <v>0</v>
      </c>
      <c r="AN318" s="407">
        <f t="shared" ref="AN318" si="857">AN317</f>
        <v>0</v>
      </c>
      <c r="AO318" s="407">
        <f t="shared" ref="AO318" si="858">AO317</f>
        <v>0</v>
      </c>
      <c r="AP318" s="407">
        <f t="shared" ref="AP318" si="859">AP317</f>
        <v>0</v>
      </c>
      <c r="AQ318" s="407">
        <f t="shared" ref="AQ318" si="860">AQ317</f>
        <v>0</v>
      </c>
      <c r="AR318" s="407">
        <f t="shared" ref="AR318" si="861">AR317</f>
        <v>0</v>
      </c>
      <c r="AS318" s="303"/>
    </row>
    <row r="319" spans="1:45" hidden="1" outlineLevel="1">
      <c r="B319" s="291"/>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c r="AA319" s="288"/>
      <c r="AB319" s="288"/>
      <c r="AC319" s="288"/>
      <c r="AD319" s="288"/>
      <c r="AE319" s="408"/>
      <c r="AF319" s="421"/>
      <c r="AG319" s="421"/>
      <c r="AH319" s="421"/>
      <c r="AI319" s="421"/>
      <c r="AJ319" s="421"/>
      <c r="AK319" s="421"/>
      <c r="AL319" s="421"/>
      <c r="AM319" s="421"/>
      <c r="AN319" s="421"/>
      <c r="AO319" s="421"/>
      <c r="AP319" s="421"/>
      <c r="AQ319" s="421"/>
      <c r="AR319" s="421"/>
      <c r="AS319" s="303"/>
    </row>
    <row r="320" spans="1:45" ht="30" hidden="1" outlineLevel="1">
      <c r="A320" s="511">
        <v>29</v>
      </c>
      <c r="B320" s="509" t="s">
        <v>121</v>
      </c>
      <c r="C320" s="288" t="s">
        <v>25</v>
      </c>
      <c r="D320" s="292"/>
      <c r="E320" s="292"/>
      <c r="F320" s="292"/>
      <c r="G320" s="292"/>
      <c r="H320" s="292"/>
      <c r="I320" s="292"/>
      <c r="J320" s="292"/>
      <c r="K320" s="292"/>
      <c r="L320" s="292"/>
      <c r="M320" s="292"/>
      <c r="N320" s="292"/>
      <c r="O320" s="292"/>
      <c r="P320" s="292"/>
      <c r="Q320" s="292">
        <v>3</v>
      </c>
      <c r="R320" s="292"/>
      <c r="S320" s="292"/>
      <c r="T320" s="292"/>
      <c r="U320" s="292"/>
      <c r="V320" s="292"/>
      <c r="W320" s="292"/>
      <c r="X320" s="292"/>
      <c r="Y320" s="292"/>
      <c r="Z320" s="292"/>
      <c r="AA320" s="292"/>
      <c r="AB320" s="292"/>
      <c r="AC320" s="292"/>
      <c r="AD320" s="292"/>
      <c r="AE320" s="422"/>
      <c r="AF320" s="406"/>
      <c r="AG320" s="406"/>
      <c r="AH320" s="406"/>
      <c r="AI320" s="406"/>
      <c r="AJ320" s="406"/>
      <c r="AK320" s="406"/>
      <c r="AL320" s="406"/>
      <c r="AM320" s="411"/>
      <c r="AN320" s="411"/>
      <c r="AO320" s="411"/>
      <c r="AP320" s="411"/>
      <c r="AQ320" s="411"/>
      <c r="AR320" s="411"/>
      <c r="AS320" s="293">
        <f>SUM(AE320:AR320)</f>
        <v>0</v>
      </c>
    </row>
    <row r="321" spans="1:45" hidden="1" outlineLevel="1">
      <c r="B321" s="291" t="s">
        <v>288</v>
      </c>
      <c r="C321" s="288" t="s">
        <v>163</v>
      </c>
      <c r="D321" s="292"/>
      <c r="E321" s="292"/>
      <c r="F321" s="292"/>
      <c r="G321" s="292"/>
      <c r="H321" s="292"/>
      <c r="I321" s="292"/>
      <c r="J321" s="292"/>
      <c r="K321" s="292"/>
      <c r="L321" s="292"/>
      <c r="M321" s="292"/>
      <c r="N321" s="292"/>
      <c r="O321" s="292"/>
      <c r="P321" s="292"/>
      <c r="Q321" s="292">
        <f>Q320</f>
        <v>3</v>
      </c>
      <c r="R321" s="292"/>
      <c r="S321" s="292"/>
      <c r="T321" s="292"/>
      <c r="U321" s="292"/>
      <c r="V321" s="292"/>
      <c r="W321" s="292"/>
      <c r="X321" s="292"/>
      <c r="Y321" s="292"/>
      <c r="Z321" s="292"/>
      <c r="AA321" s="292"/>
      <c r="AB321" s="292"/>
      <c r="AC321" s="292"/>
      <c r="AD321" s="292"/>
      <c r="AE321" s="407">
        <f>AE320</f>
        <v>0</v>
      </c>
      <c r="AF321" s="407">
        <f t="shared" ref="AF321" si="862">AF320</f>
        <v>0</v>
      </c>
      <c r="AG321" s="407">
        <f t="shared" ref="AG321" si="863">AG320</f>
        <v>0</v>
      </c>
      <c r="AH321" s="407">
        <f t="shared" ref="AH321" si="864">AH320</f>
        <v>0</v>
      </c>
      <c r="AI321" s="407">
        <f t="shared" ref="AI321" si="865">AI320</f>
        <v>0</v>
      </c>
      <c r="AJ321" s="407">
        <f t="shared" ref="AJ321" si="866">AJ320</f>
        <v>0</v>
      </c>
      <c r="AK321" s="407">
        <f t="shared" ref="AK321" si="867">AK320</f>
        <v>0</v>
      </c>
      <c r="AL321" s="407">
        <f t="shared" ref="AL321" si="868">AL320</f>
        <v>0</v>
      </c>
      <c r="AM321" s="407">
        <f t="shared" ref="AM321" si="869">AM320</f>
        <v>0</v>
      </c>
      <c r="AN321" s="407">
        <f t="shared" ref="AN321" si="870">AN320</f>
        <v>0</v>
      </c>
      <c r="AO321" s="407">
        <f t="shared" ref="AO321" si="871">AO320</f>
        <v>0</v>
      </c>
      <c r="AP321" s="407">
        <f t="shared" ref="AP321" si="872">AP320</f>
        <v>0</v>
      </c>
      <c r="AQ321" s="407">
        <f t="shared" ref="AQ321" si="873">AQ320</f>
        <v>0</v>
      </c>
      <c r="AR321" s="407">
        <f t="shared" ref="AR321" si="874">AR320</f>
        <v>0</v>
      </c>
      <c r="AS321" s="303"/>
    </row>
    <row r="322" spans="1:45" hidden="1" outlineLevel="1">
      <c r="B322" s="291"/>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288"/>
      <c r="AE322" s="408"/>
      <c r="AF322" s="421"/>
      <c r="AG322" s="421"/>
      <c r="AH322" s="421"/>
      <c r="AI322" s="421"/>
      <c r="AJ322" s="421"/>
      <c r="AK322" s="421"/>
      <c r="AL322" s="421"/>
      <c r="AM322" s="421"/>
      <c r="AN322" s="421"/>
      <c r="AO322" s="421"/>
      <c r="AP322" s="421"/>
      <c r="AQ322" s="421"/>
      <c r="AR322" s="421"/>
      <c r="AS322" s="303"/>
    </row>
    <row r="323" spans="1:45" ht="30" hidden="1" outlineLevel="1">
      <c r="A323" s="511">
        <v>30</v>
      </c>
      <c r="B323" s="509" t="s">
        <v>122</v>
      </c>
      <c r="C323" s="288" t="s">
        <v>25</v>
      </c>
      <c r="D323" s="292"/>
      <c r="E323" s="292"/>
      <c r="F323" s="292"/>
      <c r="G323" s="292"/>
      <c r="H323" s="292"/>
      <c r="I323" s="292"/>
      <c r="J323" s="292"/>
      <c r="K323" s="292"/>
      <c r="L323" s="292"/>
      <c r="M323" s="292"/>
      <c r="N323" s="292"/>
      <c r="O323" s="292"/>
      <c r="P323" s="292"/>
      <c r="Q323" s="292">
        <v>12</v>
      </c>
      <c r="R323" s="292"/>
      <c r="S323" s="292"/>
      <c r="T323" s="292"/>
      <c r="U323" s="292"/>
      <c r="V323" s="292"/>
      <c r="W323" s="292"/>
      <c r="X323" s="292"/>
      <c r="Y323" s="292"/>
      <c r="Z323" s="292"/>
      <c r="AA323" s="292"/>
      <c r="AB323" s="292"/>
      <c r="AC323" s="292"/>
      <c r="AD323" s="292"/>
      <c r="AE323" s="422"/>
      <c r="AF323" s="406"/>
      <c r="AG323" s="406"/>
      <c r="AH323" s="406"/>
      <c r="AI323" s="406"/>
      <c r="AJ323" s="406"/>
      <c r="AK323" s="406"/>
      <c r="AL323" s="406"/>
      <c r="AM323" s="411"/>
      <c r="AN323" s="411"/>
      <c r="AO323" s="411"/>
      <c r="AP323" s="411"/>
      <c r="AQ323" s="411"/>
      <c r="AR323" s="411"/>
      <c r="AS323" s="293">
        <f>SUM(AE323:AR323)</f>
        <v>0</v>
      </c>
    </row>
    <row r="324" spans="1:45" hidden="1" outlineLevel="1">
      <c r="B324" s="291" t="s">
        <v>288</v>
      </c>
      <c r="C324" s="288" t="s">
        <v>163</v>
      </c>
      <c r="D324" s="292"/>
      <c r="E324" s="292"/>
      <c r="F324" s="292"/>
      <c r="G324" s="292"/>
      <c r="H324" s="292"/>
      <c r="I324" s="292"/>
      <c r="J324" s="292"/>
      <c r="K324" s="292"/>
      <c r="L324" s="292"/>
      <c r="M324" s="292"/>
      <c r="N324" s="292"/>
      <c r="O324" s="292"/>
      <c r="P324" s="292"/>
      <c r="Q324" s="292">
        <f>Q323</f>
        <v>12</v>
      </c>
      <c r="R324" s="292"/>
      <c r="S324" s="292"/>
      <c r="T324" s="292"/>
      <c r="U324" s="292"/>
      <c r="V324" s="292"/>
      <c r="W324" s="292"/>
      <c r="X324" s="292"/>
      <c r="Y324" s="292"/>
      <c r="Z324" s="292"/>
      <c r="AA324" s="292"/>
      <c r="AB324" s="292"/>
      <c r="AC324" s="292"/>
      <c r="AD324" s="292"/>
      <c r="AE324" s="407">
        <f>AE323</f>
        <v>0</v>
      </c>
      <c r="AF324" s="407">
        <f t="shared" ref="AF324" si="875">AF323</f>
        <v>0</v>
      </c>
      <c r="AG324" s="407">
        <f t="shared" ref="AG324" si="876">AG323</f>
        <v>0</v>
      </c>
      <c r="AH324" s="407">
        <f t="shared" ref="AH324" si="877">AH323</f>
        <v>0</v>
      </c>
      <c r="AI324" s="407">
        <f t="shared" ref="AI324" si="878">AI323</f>
        <v>0</v>
      </c>
      <c r="AJ324" s="407">
        <f t="shared" ref="AJ324" si="879">AJ323</f>
        <v>0</v>
      </c>
      <c r="AK324" s="407">
        <f t="shared" ref="AK324" si="880">AK323</f>
        <v>0</v>
      </c>
      <c r="AL324" s="407">
        <f t="shared" ref="AL324" si="881">AL323</f>
        <v>0</v>
      </c>
      <c r="AM324" s="407">
        <f t="shared" ref="AM324" si="882">AM323</f>
        <v>0</v>
      </c>
      <c r="AN324" s="407">
        <f t="shared" ref="AN324" si="883">AN323</f>
        <v>0</v>
      </c>
      <c r="AO324" s="407">
        <f t="shared" ref="AO324" si="884">AO323</f>
        <v>0</v>
      </c>
      <c r="AP324" s="407">
        <f t="shared" ref="AP324" si="885">AP323</f>
        <v>0</v>
      </c>
      <c r="AQ324" s="407">
        <f t="shared" ref="AQ324" si="886">AQ323</f>
        <v>0</v>
      </c>
      <c r="AR324" s="407">
        <f t="shared" ref="AR324" si="887">AR323</f>
        <v>0</v>
      </c>
      <c r="AS324" s="303"/>
    </row>
    <row r="325" spans="1:45" hidden="1" outlineLevel="1">
      <c r="B325" s="291"/>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c r="AA325" s="288"/>
      <c r="AB325" s="288"/>
      <c r="AC325" s="288"/>
      <c r="AD325" s="288"/>
      <c r="AE325" s="408"/>
      <c r="AF325" s="421"/>
      <c r="AG325" s="421"/>
      <c r="AH325" s="421"/>
      <c r="AI325" s="421"/>
      <c r="AJ325" s="421"/>
      <c r="AK325" s="421"/>
      <c r="AL325" s="421"/>
      <c r="AM325" s="421"/>
      <c r="AN325" s="421"/>
      <c r="AO325" s="421"/>
      <c r="AP325" s="421"/>
      <c r="AQ325" s="421"/>
      <c r="AR325" s="421"/>
      <c r="AS325" s="303"/>
    </row>
    <row r="326" spans="1:45" hidden="1" outlineLevel="1">
      <c r="A326" s="511">
        <v>31</v>
      </c>
      <c r="B326" s="509" t="s">
        <v>123</v>
      </c>
      <c r="C326" s="288" t="s">
        <v>25</v>
      </c>
      <c r="D326" s="292"/>
      <c r="E326" s="292"/>
      <c r="F326" s="292"/>
      <c r="G326" s="292"/>
      <c r="H326" s="292"/>
      <c r="I326" s="292"/>
      <c r="J326" s="292"/>
      <c r="K326" s="292"/>
      <c r="L326" s="292"/>
      <c r="M326" s="292"/>
      <c r="N326" s="292"/>
      <c r="O326" s="292"/>
      <c r="P326" s="292"/>
      <c r="Q326" s="292">
        <v>12</v>
      </c>
      <c r="R326" s="292"/>
      <c r="S326" s="292"/>
      <c r="T326" s="292"/>
      <c r="U326" s="292"/>
      <c r="V326" s="292"/>
      <c r="W326" s="292"/>
      <c r="X326" s="292"/>
      <c r="Y326" s="292"/>
      <c r="Z326" s="292"/>
      <c r="AA326" s="292"/>
      <c r="AB326" s="292"/>
      <c r="AC326" s="292"/>
      <c r="AD326" s="292"/>
      <c r="AE326" s="422"/>
      <c r="AF326" s="406"/>
      <c r="AG326" s="406"/>
      <c r="AH326" s="406"/>
      <c r="AI326" s="406"/>
      <c r="AJ326" s="406"/>
      <c r="AK326" s="406"/>
      <c r="AL326" s="406"/>
      <c r="AM326" s="411"/>
      <c r="AN326" s="411"/>
      <c r="AO326" s="411"/>
      <c r="AP326" s="411"/>
      <c r="AQ326" s="411"/>
      <c r="AR326" s="411"/>
      <c r="AS326" s="293">
        <f>SUM(AE326:AR326)</f>
        <v>0</v>
      </c>
    </row>
    <row r="327" spans="1:45" hidden="1" outlineLevel="1">
      <c r="B327" s="291" t="s">
        <v>288</v>
      </c>
      <c r="C327" s="288" t="s">
        <v>163</v>
      </c>
      <c r="D327" s="292"/>
      <c r="E327" s="292"/>
      <c r="F327" s="292"/>
      <c r="G327" s="292"/>
      <c r="H327" s="292"/>
      <c r="I327" s="292"/>
      <c r="J327" s="292"/>
      <c r="K327" s="292"/>
      <c r="L327" s="292"/>
      <c r="M327" s="292"/>
      <c r="N327" s="292"/>
      <c r="O327" s="292"/>
      <c r="P327" s="292"/>
      <c r="Q327" s="292">
        <f>Q326</f>
        <v>12</v>
      </c>
      <c r="R327" s="292"/>
      <c r="S327" s="292"/>
      <c r="T327" s="292"/>
      <c r="U327" s="292"/>
      <c r="V327" s="292"/>
      <c r="W327" s="292"/>
      <c r="X327" s="292"/>
      <c r="Y327" s="292"/>
      <c r="Z327" s="292"/>
      <c r="AA327" s="292"/>
      <c r="AB327" s="292"/>
      <c r="AC327" s="292"/>
      <c r="AD327" s="292"/>
      <c r="AE327" s="407">
        <f>AE326</f>
        <v>0</v>
      </c>
      <c r="AF327" s="407">
        <f t="shared" ref="AF327" si="888">AF326</f>
        <v>0</v>
      </c>
      <c r="AG327" s="407">
        <f t="shared" ref="AG327" si="889">AG326</f>
        <v>0</v>
      </c>
      <c r="AH327" s="407">
        <f t="shared" ref="AH327" si="890">AH326</f>
        <v>0</v>
      </c>
      <c r="AI327" s="407">
        <f t="shared" ref="AI327" si="891">AI326</f>
        <v>0</v>
      </c>
      <c r="AJ327" s="407">
        <f t="shared" ref="AJ327" si="892">AJ326</f>
        <v>0</v>
      </c>
      <c r="AK327" s="407">
        <f t="shared" ref="AK327" si="893">AK326</f>
        <v>0</v>
      </c>
      <c r="AL327" s="407">
        <f t="shared" ref="AL327" si="894">AL326</f>
        <v>0</v>
      </c>
      <c r="AM327" s="407">
        <f t="shared" ref="AM327" si="895">AM326</f>
        <v>0</v>
      </c>
      <c r="AN327" s="407">
        <f t="shared" ref="AN327" si="896">AN326</f>
        <v>0</v>
      </c>
      <c r="AO327" s="407">
        <f t="shared" ref="AO327" si="897">AO326</f>
        <v>0</v>
      </c>
      <c r="AP327" s="407">
        <f t="shared" ref="AP327" si="898">AP326</f>
        <v>0</v>
      </c>
      <c r="AQ327" s="407">
        <f t="shared" ref="AQ327" si="899">AQ326</f>
        <v>0</v>
      </c>
      <c r="AR327" s="407">
        <f t="shared" ref="AR327" si="900">AR326</f>
        <v>0</v>
      </c>
      <c r="AS327" s="303"/>
    </row>
    <row r="328" spans="1:45" hidden="1" outlineLevel="1">
      <c r="B328" s="509"/>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c r="AA328" s="288"/>
      <c r="AB328" s="288"/>
      <c r="AC328" s="288"/>
      <c r="AD328" s="288"/>
      <c r="AE328" s="408"/>
      <c r="AF328" s="421"/>
      <c r="AG328" s="421"/>
      <c r="AH328" s="421"/>
      <c r="AI328" s="421"/>
      <c r="AJ328" s="421"/>
      <c r="AK328" s="421"/>
      <c r="AL328" s="421"/>
      <c r="AM328" s="421"/>
      <c r="AN328" s="421"/>
      <c r="AO328" s="421"/>
      <c r="AP328" s="421"/>
      <c r="AQ328" s="421"/>
      <c r="AR328" s="421"/>
      <c r="AS328" s="303"/>
    </row>
    <row r="329" spans="1:45" hidden="1" outlineLevel="1">
      <c r="A329" s="511">
        <v>32</v>
      </c>
      <c r="B329" s="509" t="s">
        <v>124</v>
      </c>
      <c r="C329" s="288" t="s">
        <v>25</v>
      </c>
      <c r="D329" s="292"/>
      <c r="E329" s="292"/>
      <c r="F329" s="292"/>
      <c r="G329" s="292"/>
      <c r="H329" s="292"/>
      <c r="I329" s="292"/>
      <c r="J329" s="292"/>
      <c r="K329" s="292"/>
      <c r="L329" s="292"/>
      <c r="M329" s="292"/>
      <c r="N329" s="292"/>
      <c r="O329" s="292"/>
      <c r="P329" s="292"/>
      <c r="Q329" s="292">
        <v>12</v>
      </c>
      <c r="R329" s="292"/>
      <c r="S329" s="292"/>
      <c r="T329" s="292"/>
      <c r="U329" s="292"/>
      <c r="V329" s="292"/>
      <c r="W329" s="292"/>
      <c r="X329" s="292"/>
      <c r="Y329" s="292"/>
      <c r="Z329" s="292"/>
      <c r="AA329" s="292"/>
      <c r="AB329" s="292"/>
      <c r="AC329" s="292"/>
      <c r="AD329" s="292"/>
      <c r="AE329" s="422"/>
      <c r="AF329" s="406"/>
      <c r="AG329" s="406"/>
      <c r="AH329" s="406"/>
      <c r="AI329" s="406"/>
      <c r="AJ329" s="406"/>
      <c r="AK329" s="406"/>
      <c r="AL329" s="406"/>
      <c r="AM329" s="411"/>
      <c r="AN329" s="411"/>
      <c r="AO329" s="411"/>
      <c r="AP329" s="411"/>
      <c r="AQ329" s="411"/>
      <c r="AR329" s="411"/>
      <c r="AS329" s="293">
        <f>SUM(AE329:AR329)</f>
        <v>0</v>
      </c>
    </row>
    <row r="330" spans="1:45" hidden="1" outlineLevel="1">
      <c r="B330" s="291" t="s">
        <v>288</v>
      </c>
      <c r="C330" s="288" t="s">
        <v>163</v>
      </c>
      <c r="D330" s="292"/>
      <c r="E330" s="292"/>
      <c r="F330" s="292"/>
      <c r="G330" s="292"/>
      <c r="H330" s="292"/>
      <c r="I330" s="292"/>
      <c r="J330" s="292"/>
      <c r="K330" s="292"/>
      <c r="L330" s="292"/>
      <c r="M330" s="292"/>
      <c r="N330" s="292"/>
      <c r="O330" s="292"/>
      <c r="P330" s="292"/>
      <c r="Q330" s="292">
        <f>Q329</f>
        <v>12</v>
      </c>
      <c r="R330" s="292"/>
      <c r="S330" s="292"/>
      <c r="T330" s="292"/>
      <c r="U330" s="292"/>
      <c r="V330" s="292"/>
      <c r="W330" s="292"/>
      <c r="X330" s="292"/>
      <c r="Y330" s="292"/>
      <c r="Z330" s="292"/>
      <c r="AA330" s="292"/>
      <c r="AB330" s="292"/>
      <c r="AC330" s="292"/>
      <c r="AD330" s="292"/>
      <c r="AE330" s="407">
        <f>AE329</f>
        <v>0</v>
      </c>
      <c r="AF330" s="407">
        <f t="shared" ref="AF330" si="901">AF329</f>
        <v>0</v>
      </c>
      <c r="AG330" s="407">
        <f t="shared" ref="AG330" si="902">AG329</f>
        <v>0</v>
      </c>
      <c r="AH330" s="407">
        <f t="shared" ref="AH330" si="903">AH329</f>
        <v>0</v>
      </c>
      <c r="AI330" s="407">
        <f t="shared" ref="AI330" si="904">AI329</f>
        <v>0</v>
      </c>
      <c r="AJ330" s="407">
        <f t="shared" ref="AJ330" si="905">AJ329</f>
        <v>0</v>
      </c>
      <c r="AK330" s="407">
        <f t="shared" ref="AK330" si="906">AK329</f>
        <v>0</v>
      </c>
      <c r="AL330" s="407">
        <f t="shared" ref="AL330" si="907">AL329</f>
        <v>0</v>
      </c>
      <c r="AM330" s="407">
        <f t="shared" ref="AM330" si="908">AM329</f>
        <v>0</v>
      </c>
      <c r="AN330" s="407">
        <f t="shared" ref="AN330" si="909">AN329</f>
        <v>0</v>
      </c>
      <c r="AO330" s="407">
        <f t="shared" ref="AO330" si="910">AO329</f>
        <v>0</v>
      </c>
      <c r="AP330" s="407">
        <f t="shared" ref="AP330" si="911">AP329</f>
        <v>0</v>
      </c>
      <c r="AQ330" s="407">
        <f t="shared" ref="AQ330" si="912">AQ329</f>
        <v>0</v>
      </c>
      <c r="AR330" s="407">
        <f t="shared" ref="AR330" si="913">AR329</f>
        <v>0</v>
      </c>
      <c r="AS330" s="303"/>
    </row>
    <row r="331" spans="1:45" hidden="1" outlineLevel="1">
      <c r="B331" s="509"/>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c r="AA331" s="288"/>
      <c r="AB331" s="288"/>
      <c r="AC331" s="288"/>
      <c r="AD331" s="288"/>
      <c r="AE331" s="408"/>
      <c r="AF331" s="421"/>
      <c r="AG331" s="421"/>
      <c r="AH331" s="421"/>
      <c r="AI331" s="421"/>
      <c r="AJ331" s="421"/>
      <c r="AK331" s="421"/>
      <c r="AL331" s="421"/>
      <c r="AM331" s="421"/>
      <c r="AN331" s="421"/>
      <c r="AO331" s="421"/>
      <c r="AP331" s="421"/>
      <c r="AQ331" s="421"/>
      <c r="AR331" s="421"/>
      <c r="AS331" s="303"/>
    </row>
    <row r="332" spans="1:45" ht="15.75" hidden="1" outlineLevel="1">
      <c r="B332" s="285" t="s">
        <v>497</v>
      </c>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408"/>
      <c r="AF332" s="421"/>
      <c r="AG332" s="421"/>
      <c r="AH332" s="421"/>
      <c r="AI332" s="421"/>
      <c r="AJ332" s="421"/>
      <c r="AK332" s="421"/>
      <c r="AL332" s="421"/>
      <c r="AM332" s="421"/>
      <c r="AN332" s="421"/>
      <c r="AO332" s="421"/>
      <c r="AP332" s="421"/>
      <c r="AQ332" s="421"/>
      <c r="AR332" s="421"/>
      <c r="AS332" s="303"/>
    </row>
    <row r="333" spans="1:45" hidden="1" outlineLevel="1">
      <c r="A333" s="511">
        <v>33</v>
      </c>
      <c r="B333" s="509" t="s">
        <v>125</v>
      </c>
      <c r="C333" s="288" t="s">
        <v>25</v>
      </c>
      <c r="D333" s="292"/>
      <c r="E333" s="292"/>
      <c r="F333" s="292"/>
      <c r="G333" s="292"/>
      <c r="H333" s="292"/>
      <c r="I333" s="292"/>
      <c r="J333" s="292"/>
      <c r="K333" s="292"/>
      <c r="L333" s="292"/>
      <c r="M333" s="292"/>
      <c r="N333" s="292"/>
      <c r="O333" s="292"/>
      <c r="P333" s="292"/>
      <c r="Q333" s="292">
        <v>0</v>
      </c>
      <c r="R333" s="292"/>
      <c r="S333" s="292"/>
      <c r="T333" s="292"/>
      <c r="U333" s="292"/>
      <c r="V333" s="292"/>
      <c r="W333" s="292"/>
      <c r="X333" s="292"/>
      <c r="Y333" s="292"/>
      <c r="Z333" s="292"/>
      <c r="AA333" s="292"/>
      <c r="AB333" s="292"/>
      <c r="AC333" s="292"/>
      <c r="AD333" s="292"/>
      <c r="AE333" s="422"/>
      <c r="AF333" s="406"/>
      <c r="AG333" s="406"/>
      <c r="AH333" s="406"/>
      <c r="AI333" s="406"/>
      <c r="AJ333" s="406"/>
      <c r="AK333" s="406"/>
      <c r="AL333" s="406"/>
      <c r="AM333" s="411"/>
      <c r="AN333" s="411"/>
      <c r="AO333" s="411"/>
      <c r="AP333" s="411"/>
      <c r="AQ333" s="411"/>
      <c r="AR333" s="411"/>
      <c r="AS333" s="293">
        <f>SUM(AE333:AR333)</f>
        <v>0</v>
      </c>
    </row>
    <row r="334" spans="1:45" hidden="1" outlineLevel="1">
      <c r="B334" s="291" t="s">
        <v>288</v>
      </c>
      <c r="C334" s="288" t="s">
        <v>163</v>
      </c>
      <c r="D334" s="292"/>
      <c r="E334" s="292"/>
      <c r="F334" s="292"/>
      <c r="G334" s="292"/>
      <c r="H334" s="292"/>
      <c r="I334" s="292"/>
      <c r="J334" s="292"/>
      <c r="K334" s="292"/>
      <c r="L334" s="292"/>
      <c r="M334" s="292"/>
      <c r="N334" s="292"/>
      <c r="O334" s="292"/>
      <c r="P334" s="292"/>
      <c r="Q334" s="292">
        <f>Q333</f>
        <v>0</v>
      </c>
      <c r="R334" s="292"/>
      <c r="S334" s="292"/>
      <c r="T334" s="292"/>
      <c r="U334" s="292"/>
      <c r="V334" s="292"/>
      <c r="W334" s="292"/>
      <c r="X334" s="292"/>
      <c r="Y334" s="292"/>
      <c r="Z334" s="292"/>
      <c r="AA334" s="292"/>
      <c r="AB334" s="292"/>
      <c r="AC334" s="292"/>
      <c r="AD334" s="292"/>
      <c r="AE334" s="407">
        <f>AE333</f>
        <v>0</v>
      </c>
      <c r="AF334" s="407">
        <f t="shared" ref="AF334" si="914">AF333</f>
        <v>0</v>
      </c>
      <c r="AG334" s="407">
        <f t="shared" ref="AG334" si="915">AG333</f>
        <v>0</v>
      </c>
      <c r="AH334" s="407">
        <f t="shared" ref="AH334" si="916">AH333</f>
        <v>0</v>
      </c>
      <c r="AI334" s="407">
        <f t="shared" ref="AI334" si="917">AI333</f>
        <v>0</v>
      </c>
      <c r="AJ334" s="407">
        <f t="shared" ref="AJ334" si="918">AJ333</f>
        <v>0</v>
      </c>
      <c r="AK334" s="407">
        <f t="shared" ref="AK334" si="919">AK333</f>
        <v>0</v>
      </c>
      <c r="AL334" s="407">
        <f t="shared" ref="AL334" si="920">AL333</f>
        <v>0</v>
      </c>
      <c r="AM334" s="407">
        <f t="shared" ref="AM334" si="921">AM333</f>
        <v>0</v>
      </c>
      <c r="AN334" s="407">
        <f t="shared" ref="AN334" si="922">AN333</f>
        <v>0</v>
      </c>
      <c r="AO334" s="407">
        <f t="shared" ref="AO334" si="923">AO333</f>
        <v>0</v>
      </c>
      <c r="AP334" s="407">
        <f t="shared" ref="AP334" si="924">AP333</f>
        <v>0</v>
      </c>
      <c r="AQ334" s="407">
        <f t="shared" ref="AQ334" si="925">AQ333</f>
        <v>0</v>
      </c>
      <c r="AR334" s="407">
        <f t="shared" ref="AR334" si="926">AR333</f>
        <v>0</v>
      </c>
      <c r="AS334" s="303"/>
    </row>
    <row r="335" spans="1:45" hidden="1" outlineLevel="1">
      <c r="B335" s="509"/>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288"/>
      <c r="AE335" s="408"/>
      <c r="AF335" s="421"/>
      <c r="AG335" s="421"/>
      <c r="AH335" s="421"/>
      <c r="AI335" s="421"/>
      <c r="AJ335" s="421"/>
      <c r="AK335" s="421"/>
      <c r="AL335" s="421"/>
      <c r="AM335" s="421"/>
      <c r="AN335" s="421"/>
      <c r="AO335" s="421"/>
      <c r="AP335" s="421"/>
      <c r="AQ335" s="421"/>
      <c r="AR335" s="421"/>
      <c r="AS335" s="303"/>
    </row>
    <row r="336" spans="1:45" hidden="1" outlineLevel="1">
      <c r="A336" s="511">
        <v>34</v>
      </c>
      <c r="B336" s="509" t="s">
        <v>126</v>
      </c>
      <c r="C336" s="288" t="s">
        <v>25</v>
      </c>
      <c r="D336" s="292"/>
      <c r="E336" s="292"/>
      <c r="F336" s="292"/>
      <c r="G336" s="292"/>
      <c r="H336" s="292"/>
      <c r="I336" s="292"/>
      <c r="J336" s="292"/>
      <c r="K336" s="292"/>
      <c r="L336" s="292"/>
      <c r="M336" s="292"/>
      <c r="N336" s="292"/>
      <c r="O336" s="292"/>
      <c r="P336" s="292"/>
      <c r="Q336" s="292">
        <v>0</v>
      </c>
      <c r="R336" s="292"/>
      <c r="S336" s="292"/>
      <c r="T336" s="292"/>
      <c r="U336" s="292"/>
      <c r="V336" s="292"/>
      <c r="W336" s="292"/>
      <c r="X336" s="292"/>
      <c r="Y336" s="292"/>
      <c r="Z336" s="292"/>
      <c r="AA336" s="292"/>
      <c r="AB336" s="292"/>
      <c r="AC336" s="292"/>
      <c r="AD336" s="292"/>
      <c r="AE336" s="422"/>
      <c r="AF336" s="406"/>
      <c r="AG336" s="406"/>
      <c r="AH336" s="406"/>
      <c r="AI336" s="406"/>
      <c r="AJ336" s="406"/>
      <c r="AK336" s="406"/>
      <c r="AL336" s="406"/>
      <c r="AM336" s="411"/>
      <c r="AN336" s="411"/>
      <c r="AO336" s="411"/>
      <c r="AP336" s="411"/>
      <c r="AQ336" s="411"/>
      <c r="AR336" s="411"/>
      <c r="AS336" s="293">
        <f>SUM(AE336:AR336)</f>
        <v>0</v>
      </c>
    </row>
    <row r="337" spans="1:45" hidden="1" outlineLevel="1">
      <c r="B337" s="291" t="s">
        <v>288</v>
      </c>
      <c r="C337" s="288" t="s">
        <v>163</v>
      </c>
      <c r="D337" s="292"/>
      <c r="E337" s="292"/>
      <c r="F337" s="292"/>
      <c r="G337" s="292"/>
      <c r="H337" s="292"/>
      <c r="I337" s="292"/>
      <c r="J337" s="292"/>
      <c r="K337" s="292"/>
      <c r="L337" s="292"/>
      <c r="M337" s="292"/>
      <c r="N337" s="292"/>
      <c r="O337" s="292"/>
      <c r="P337" s="292"/>
      <c r="Q337" s="292">
        <f>Q336</f>
        <v>0</v>
      </c>
      <c r="R337" s="292"/>
      <c r="S337" s="292"/>
      <c r="T337" s="292"/>
      <c r="U337" s="292"/>
      <c r="V337" s="292"/>
      <c r="W337" s="292"/>
      <c r="X337" s="292"/>
      <c r="Y337" s="292"/>
      <c r="Z337" s="292"/>
      <c r="AA337" s="292"/>
      <c r="AB337" s="292"/>
      <c r="AC337" s="292"/>
      <c r="AD337" s="292"/>
      <c r="AE337" s="407">
        <f>AE336</f>
        <v>0</v>
      </c>
      <c r="AF337" s="407">
        <f t="shared" ref="AF337" si="927">AF336</f>
        <v>0</v>
      </c>
      <c r="AG337" s="407">
        <f t="shared" ref="AG337" si="928">AG336</f>
        <v>0</v>
      </c>
      <c r="AH337" s="407">
        <f t="shared" ref="AH337" si="929">AH336</f>
        <v>0</v>
      </c>
      <c r="AI337" s="407">
        <f t="shared" ref="AI337" si="930">AI336</f>
        <v>0</v>
      </c>
      <c r="AJ337" s="407">
        <f t="shared" ref="AJ337" si="931">AJ336</f>
        <v>0</v>
      </c>
      <c r="AK337" s="407">
        <f t="shared" ref="AK337" si="932">AK336</f>
        <v>0</v>
      </c>
      <c r="AL337" s="407">
        <f t="shared" ref="AL337" si="933">AL336</f>
        <v>0</v>
      </c>
      <c r="AM337" s="407">
        <f t="shared" ref="AM337" si="934">AM336</f>
        <v>0</v>
      </c>
      <c r="AN337" s="407">
        <f t="shared" ref="AN337" si="935">AN336</f>
        <v>0</v>
      </c>
      <c r="AO337" s="407">
        <f t="shared" ref="AO337" si="936">AO336</f>
        <v>0</v>
      </c>
      <c r="AP337" s="407">
        <f t="shared" ref="AP337" si="937">AP336</f>
        <v>0</v>
      </c>
      <c r="AQ337" s="407">
        <f t="shared" ref="AQ337" si="938">AQ336</f>
        <v>0</v>
      </c>
      <c r="AR337" s="407">
        <f t="shared" ref="AR337" si="939">AR336</f>
        <v>0</v>
      </c>
      <c r="AS337" s="303"/>
    </row>
    <row r="338" spans="1:45" hidden="1" outlineLevel="1">
      <c r="B338" s="509"/>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c r="AA338" s="288"/>
      <c r="AB338" s="288"/>
      <c r="AC338" s="288"/>
      <c r="AD338" s="288"/>
      <c r="AE338" s="408"/>
      <c r="AF338" s="421"/>
      <c r="AG338" s="421"/>
      <c r="AH338" s="421"/>
      <c r="AI338" s="421"/>
      <c r="AJ338" s="421"/>
      <c r="AK338" s="421"/>
      <c r="AL338" s="421"/>
      <c r="AM338" s="421"/>
      <c r="AN338" s="421"/>
      <c r="AO338" s="421"/>
      <c r="AP338" s="421"/>
      <c r="AQ338" s="421"/>
      <c r="AR338" s="421"/>
      <c r="AS338" s="303"/>
    </row>
    <row r="339" spans="1:45" hidden="1" outlineLevel="1">
      <c r="A339" s="511">
        <v>35</v>
      </c>
      <c r="B339" s="509" t="s">
        <v>127</v>
      </c>
      <c r="C339" s="288" t="s">
        <v>25</v>
      </c>
      <c r="D339" s="292"/>
      <c r="E339" s="292"/>
      <c r="F339" s="292"/>
      <c r="G339" s="292"/>
      <c r="H339" s="292"/>
      <c r="I339" s="292"/>
      <c r="J339" s="292"/>
      <c r="K339" s="292"/>
      <c r="L339" s="292"/>
      <c r="M339" s="292"/>
      <c r="N339" s="292"/>
      <c r="O339" s="292"/>
      <c r="P339" s="292"/>
      <c r="Q339" s="292">
        <v>0</v>
      </c>
      <c r="R339" s="292"/>
      <c r="S339" s="292"/>
      <c r="T339" s="292"/>
      <c r="U339" s="292"/>
      <c r="V339" s="292"/>
      <c r="W339" s="292"/>
      <c r="X339" s="292"/>
      <c r="Y339" s="292"/>
      <c r="Z339" s="292"/>
      <c r="AA339" s="292"/>
      <c r="AB339" s="292"/>
      <c r="AC339" s="292"/>
      <c r="AD339" s="292"/>
      <c r="AE339" s="422"/>
      <c r="AF339" s="406"/>
      <c r="AG339" s="406"/>
      <c r="AH339" s="406"/>
      <c r="AI339" s="406"/>
      <c r="AJ339" s="406"/>
      <c r="AK339" s="406"/>
      <c r="AL339" s="406"/>
      <c r="AM339" s="411"/>
      <c r="AN339" s="411"/>
      <c r="AO339" s="411"/>
      <c r="AP339" s="411"/>
      <c r="AQ339" s="411"/>
      <c r="AR339" s="411"/>
      <c r="AS339" s="293">
        <f>SUM(AE339:AR339)</f>
        <v>0</v>
      </c>
    </row>
    <row r="340" spans="1:45" hidden="1" outlineLevel="1">
      <c r="B340" s="291" t="s">
        <v>288</v>
      </c>
      <c r="C340" s="288" t="s">
        <v>163</v>
      </c>
      <c r="D340" s="292"/>
      <c r="E340" s="292"/>
      <c r="F340" s="292"/>
      <c r="G340" s="292"/>
      <c r="H340" s="292"/>
      <c r="I340" s="292"/>
      <c r="J340" s="292"/>
      <c r="K340" s="292"/>
      <c r="L340" s="292"/>
      <c r="M340" s="292"/>
      <c r="N340" s="292"/>
      <c r="O340" s="292"/>
      <c r="P340" s="292"/>
      <c r="Q340" s="292">
        <f>Q339</f>
        <v>0</v>
      </c>
      <c r="R340" s="292"/>
      <c r="S340" s="292"/>
      <c r="T340" s="292"/>
      <c r="U340" s="292"/>
      <c r="V340" s="292"/>
      <c r="W340" s="292"/>
      <c r="X340" s="292"/>
      <c r="Y340" s="292"/>
      <c r="Z340" s="292"/>
      <c r="AA340" s="292"/>
      <c r="AB340" s="292"/>
      <c r="AC340" s="292"/>
      <c r="AD340" s="292"/>
      <c r="AE340" s="407">
        <f>AE339</f>
        <v>0</v>
      </c>
      <c r="AF340" s="407">
        <f t="shared" ref="AF340" si="940">AF339</f>
        <v>0</v>
      </c>
      <c r="AG340" s="407">
        <f t="shared" ref="AG340" si="941">AG339</f>
        <v>0</v>
      </c>
      <c r="AH340" s="407">
        <f t="shared" ref="AH340" si="942">AH339</f>
        <v>0</v>
      </c>
      <c r="AI340" s="407">
        <f t="shared" ref="AI340" si="943">AI339</f>
        <v>0</v>
      </c>
      <c r="AJ340" s="407">
        <f t="shared" ref="AJ340" si="944">AJ339</f>
        <v>0</v>
      </c>
      <c r="AK340" s="407">
        <f t="shared" ref="AK340" si="945">AK339</f>
        <v>0</v>
      </c>
      <c r="AL340" s="407">
        <f t="shared" ref="AL340" si="946">AL339</f>
        <v>0</v>
      </c>
      <c r="AM340" s="407">
        <f t="shared" ref="AM340" si="947">AM339</f>
        <v>0</v>
      </c>
      <c r="AN340" s="407">
        <f t="shared" ref="AN340" si="948">AN339</f>
        <v>0</v>
      </c>
      <c r="AO340" s="407">
        <f t="shared" ref="AO340" si="949">AO339</f>
        <v>0</v>
      </c>
      <c r="AP340" s="407">
        <f t="shared" ref="AP340" si="950">AP339</f>
        <v>0</v>
      </c>
      <c r="AQ340" s="407">
        <f t="shared" ref="AQ340" si="951">AQ339</f>
        <v>0</v>
      </c>
      <c r="AR340" s="407">
        <f t="shared" ref="AR340" si="952">AR339</f>
        <v>0</v>
      </c>
      <c r="AS340" s="303"/>
    </row>
    <row r="341" spans="1:45" hidden="1" outlineLevel="1">
      <c r="B341" s="291"/>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408"/>
      <c r="AF341" s="421"/>
      <c r="AG341" s="421"/>
      <c r="AH341" s="421"/>
      <c r="AI341" s="421"/>
      <c r="AJ341" s="421"/>
      <c r="AK341" s="421"/>
      <c r="AL341" s="421"/>
      <c r="AM341" s="421"/>
      <c r="AN341" s="421"/>
      <c r="AO341" s="421"/>
      <c r="AP341" s="421"/>
      <c r="AQ341" s="421"/>
      <c r="AR341" s="421"/>
      <c r="AS341" s="303"/>
    </row>
    <row r="342" spans="1:45" ht="15.75" hidden="1" outlineLevel="1">
      <c r="B342" s="285" t="s">
        <v>498</v>
      </c>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408"/>
      <c r="AF342" s="421"/>
      <c r="AG342" s="421"/>
      <c r="AH342" s="421"/>
      <c r="AI342" s="421"/>
      <c r="AJ342" s="421"/>
      <c r="AK342" s="421"/>
      <c r="AL342" s="421"/>
      <c r="AM342" s="421"/>
      <c r="AN342" s="421"/>
      <c r="AO342" s="421"/>
      <c r="AP342" s="421"/>
      <c r="AQ342" s="421"/>
      <c r="AR342" s="421"/>
      <c r="AS342" s="303"/>
    </row>
    <row r="343" spans="1:45" ht="45" hidden="1" outlineLevel="1">
      <c r="A343" s="511">
        <v>36</v>
      </c>
      <c r="B343" s="509" t="s">
        <v>128</v>
      </c>
      <c r="C343" s="288" t="s">
        <v>25</v>
      </c>
      <c r="D343" s="292"/>
      <c r="E343" s="292"/>
      <c r="F343" s="292"/>
      <c r="G343" s="292"/>
      <c r="H343" s="292"/>
      <c r="I343" s="292"/>
      <c r="J343" s="292"/>
      <c r="K343" s="292"/>
      <c r="L343" s="292"/>
      <c r="M343" s="292"/>
      <c r="N343" s="292"/>
      <c r="O343" s="292"/>
      <c r="P343" s="292"/>
      <c r="Q343" s="292">
        <v>12</v>
      </c>
      <c r="R343" s="292"/>
      <c r="S343" s="292"/>
      <c r="T343" s="292"/>
      <c r="U343" s="292"/>
      <c r="V343" s="292"/>
      <c r="W343" s="292"/>
      <c r="X343" s="292"/>
      <c r="Y343" s="292"/>
      <c r="Z343" s="292"/>
      <c r="AA343" s="292"/>
      <c r="AB343" s="292"/>
      <c r="AC343" s="292"/>
      <c r="AD343" s="292"/>
      <c r="AE343" s="422"/>
      <c r="AF343" s="406"/>
      <c r="AG343" s="406"/>
      <c r="AH343" s="406"/>
      <c r="AI343" s="406"/>
      <c r="AJ343" s="406"/>
      <c r="AK343" s="406"/>
      <c r="AL343" s="406"/>
      <c r="AM343" s="411"/>
      <c r="AN343" s="411"/>
      <c r="AO343" s="411"/>
      <c r="AP343" s="411"/>
      <c r="AQ343" s="411"/>
      <c r="AR343" s="411"/>
      <c r="AS343" s="293">
        <f>SUM(AE343:AR343)</f>
        <v>0</v>
      </c>
    </row>
    <row r="344" spans="1:45" hidden="1" outlineLevel="1">
      <c r="B344" s="291" t="s">
        <v>288</v>
      </c>
      <c r="C344" s="288" t="s">
        <v>163</v>
      </c>
      <c r="D344" s="292"/>
      <c r="E344" s="292"/>
      <c r="F344" s="292"/>
      <c r="G344" s="292"/>
      <c r="H344" s="292"/>
      <c r="I344" s="292"/>
      <c r="J344" s="292"/>
      <c r="K344" s="292"/>
      <c r="L344" s="292"/>
      <c r="M344" s="292"/>
      <c r="N344" s="292"/>
      <c r="O344" s="292"/>
      <c r="P344" s="292"/>
      <c r="Q344" s="292">
        <f>Q343</f>
        <v>12</v>
      </c>
      <c r="R344" s="292"/>
      <c r="S344" s="292"/>
      <c r="T344" s="292"/>
      <c r="U344" s="292"/>
      <c r="V344" s="292"/>
      <c r="W344" s="292"/>
      <c r="X344" s="292"/>
      <c r="Y344" s="292"/>
      <c r="Z344" s="292"/>
      <c r="AA344" s="292"/>
      <c r="AB344" s="292"/>
      <c r="AC344" s="292"/>
      <c r="AD344" s="292"/>
      <c r="AE344" s="407">
        <f>AE343</f>
        <v>0</v>
      </c>
      <c r="AF344" s="407">
        <f t="shared" ref="AF344" si="953">AF343</f>
        <v>0</v>
      </c>
      <c r="AG344" s="407">
        <f t="shared" ref="AG344" si="954">AG343</f>
        <v>0</v>
      </c>
      <c r="AH344" s="407">
        <f t="shared" ref="AH344" si="955">AH343</f>
        <v>0</v>
      </c>
      <c r="AI344" s="407">
        <f t="shared" ref="AI344" si="956">AI343</f>
        <v>0</v>
      </c>
      <c r="AJ344" s="407">
        <f t="shared" ref="AJ344" si="957">AJ343</f>
        <v>0</v>
      </c>
      <c r="AK344" s="407">
        <f t="shared" ref="AK344" si="958">AK343</f>
        <v>0</v>
      </c>
      <c r="AL344" s="407">
        <f t="shared" ref="AL344" si="959">AL343</f>
        <v>0</v>
      </c>
      <c r="AM344" s="407">
        <f t="shared" ref="AM344" si="960">AM343</f>
        <v>0</v>
      </c>
      <c r="AN344" s="407">
        <f t="shared" ref="AN344" si="961">AN343</f>
        <v>0</v>
      </c>
      <c r="AO344" s="407">
        <f t="shared" ref="AO344" si="962">AO343</f>
        <v>0</v>
      </c>
      <c r="AP344" s="407">
        <f t="shared" ref="AP344" si="963">AP343</f>
        <v>0</v>
      </c>
      <c r="AQ344" s="407">
        <f t="shared" ref="AQ344" si="964">AQ343</f>
        <v>0</v>
      </c>
      <c r="AR344" s="407">
        <f t="shared" ref="AR344" si="965">AR343</f>
        <v>0</v>
      </c>
      <c r="AS344" s="303"/>
    </row>
    <row r="345" spans="1:45" hidden="1" outlineLevel="1">
      <c r="B345" s="509"/>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408"/>
      <c r="AF345" s="421"/>
      <c r="AG345" s="421"/>
      <c r="AH345" s="421"/>
      <c r="AI345" s="421"/>
      <c r="AJ345" s="421"/>
      <c r="AK345" s="421"/>
      <c r="AL345" s="421"/>
      <c r="AM345" s="421"/>
      <c r="AN345" s="421"/>
      <c r="AO345" s="421"/>
      <c r="AP345" s="421"/>
      <c r="AQ345" s="421"/>
      <c r="AR345" s="421"/>
      <c r="AS345" s="303"/>
    </row>
    <row r="346" spans="1:45" hidden="1" outlineLevel="1">
      <c r="A346" s="511">
        <v>37</v>
      </c>
      <c r="B346" s="509" t="s">
        <v>129</v>
      </c>
      <c r="C346" s="288" t="s">
        <v>25</v>
      </c>
      <c r="D346" s="292"/>
      <c r="E346" s="292"/>
      <c r="F346" s="292"/>
      <c r="G346" s="292"/>
      <c r="H346" s="292"/>
      <c r="I346" s="292"/>
      <c r="J346" s="292"/>
      <c r="K346" s="292"/>
      <c r="L346" s="292"/>
      <c r="M346" s="292"/>
      <c r="N346" s="292"/>
      <c r="O346" s="292"/>
      <c r="P346" s="292"/>
      <c r="Q346" s="292">
        <v>12</v>
      </c>
      <c r="R346" s="292"/>
      <c r="S346" s="292"/>
      <c r="T346" s="292"/>
      <c r="U346" s="292"/>
      <c r="V346" s="292"/>
      <c r="W346" s="292"/>
      <c r="X346" s="292"/>
      <c r="Y346" s="292"/>
      <c r="Z346" s="292"/>
      <c r="AA346" s="292"/>
      <c r="AB346" s="292"/>
      <c r="AC346" s="292"/>
      <c r="AD346" s="292"/>
      <c r="AE346" s="422"/>
      <c r="AF346" s="406"/>
      <c r="AG346" s="406"/>
      <c r="AH346" s="406"/>
      <c r="AI346" s="406"/>
      <c r="AJ346" s="406"/>
      <c r="AK346" s="406"/>
      <c r="AL346" s="406"/>
      <c r="AM346" s="411"/>
      <c r="AN346" s="411"/>
      <c r="AO346" s="411"/>
      <c r="AP346" s="411"/>
      <c r="AQ346" s="411"/>
      <c r="AR346" s="411"/>
      <c r="AS346" s="293">
        <f>SUM(AE346:AR346)</f>
        <v>0</v>
      </c>
    </row>
    <row r="347" spans="1:45" hidden="1" outlineLevel="1">
      <c r="B347" s="291" t="s">
        <v>288</v>
      </c>
      <c r="C347" s="288" t="s">
        <v>163</v>
      </c>
      <c r="D347" s="292"/>
      <c r="E347" s="292"/>
      <c r="F347" s="292"/>
      <c r="G347" s="292"/>
      <c r="H347" s="292"/>
      <c r="I347" s="292"/>
      <c r="J347" s="292"/>
      <c r="K347" s="292"/>
      <c r="L347" s="292"/>
      <c r="M347" s="292"/>
      <c r="N347" s="292"/>
      <c r="O347" s="292"/>
      <c r="P347" s="292"/>
      <c r="Q347" s="292">
        <f>Q346</f>
        <v>12</v>
      </c>
      <c r="R347" s="292"/>
      <c r="S347" s="292"/>
      <c r="T347" s="292"/>
      <c r="U347" s="292"/>
      <c r="V347" s="292"/>
      <c r="W347" s="292"/>
      <c r="X347" s="292"/>
      <c r="Y347" s="292"/>
      <c r="Z347" s="292"/>
      <c r="AA347" s="292"/>
      <c r="AB347" s="292"/>
      <c r="AC347" s="292"/>
      <c r="AD347" s="292"/>
      <c r="AE347" s="407">
        <f>AE346</f>
        <v>0</v>
      </c>
      <c r="AF347" s="407">
        <f t="shared" ref="AF347" si="966">AF346</f>
        <v>0</v>
      </c>
      <c r="AG347" s="407">
        <f t="shared" ref="AG347" si="967">AG346</f>
        <v>0</v>
      </c>
      <c r="AH347" s="407">
        <f t="shared" ref="AH347" si="968">AH346</f>
        <v>0</v>
      </c>
      <c r="AI347" s="407">
        <f t="shared" ref="AI347" si="969">AI346</f>
        <v>0</v>
      </c>
      <c r="AJ347" s="407">
        <f t="shared" ref="AJ347" si="970">AJ346</f>
        <v>0</v>
      </c>
      <c r="AK347" s="407">
        <f t="shared" ref="AK347" si="971">AK346</f>
        <v>0</v>
      </c>
      <c r="AL347" s="407">
        <f t="shared" ref="AL347" si="972">AL346</f>
        <v>0</v>
      </c>
      <c r="AM347" s="407">
        <f t="shared" ref="AM347" si="973">AM346</f>
        <v>0</v>
      </c>
      <c r="AN347" s="407">
        <f t="shared" ref="AN347" si="974">AN346</f>
        <v>0</v>
      </c>
      <c r="AO347" s="407">
        <f t="shared" ref="AO347" si="975">AO346</f>
        <v>0</v>
      </c>
      <c r="AP347" s="407">
        <f t="shared" ref="AP347" si="976">AP346</f>
        <v>0</v>
      </c>
      <c r="AQ347" s="407">
        <f t="shared" ref="AQ347" si="977">AQ346</f>
        <v>0</v>
      </c>
      <c r="AR347" s="407">
        <f t="shared" ref="AR347" si="978">AR346</f>
        <v>0</v>
      </c>
      <c r="AS347" s="303"/>
    </row>
    <row r="348" spans="1:45" hidden="1" outlineLevel="1">
      <c r="B348" s="509"/>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408"/>
      <c r="AF348" s="421"/>
      <c r="AG348" s="421"/>
      <c r="AH348" s="421"/>
      <c r="AI348" s="421"/>
      <c r="AJ348" s="421"/>
      <c r="AK348" s="421"/>
      <c r="AL348" s="421"/>
      <c r="AM348" s="421"/>
      <c r="AN348" s="421"/>
      <c r="AO348" s="421"/>
      <c r="AP348" s="421"/>
      <c r="AQ348" s="421"/>
      <c r="AR348" s="421"/>
      <c r="AS348" s="303"/>
    </row>
    <row r="349" spans="1:45" hidden="1" outlineLevel="1">
      <c r="A349" s="511">
        <v>38</v>
      </c>
      <c r="B349" s="509" t="s">
        <v>130</v>
      </c>
      <c r="C349" s="288" t="s">
        <v>25</v>
      </c>
      <c r="D349" s="292"/>
      <c r="E349" s="292"/>
      <c r="F349" s="292"/>
      <c r="G349" s="292"/>
      <c r="H349" s="292"/>
      <c r="I349" s="292"/>
      <c r="J349" s="292"/>
      <c r="K349" s="292"/>
      <c r="L349" s="292"/>
      <c r="M349" s="292"/>
      <c r="N349" s="292"/>
      <c r="O349" s="292"/>
      <c r="P349" s="292"/>
      <c r="Q349" s="292">
        <v>12</v>
      </c>
      <c r="R349" s="292"/>
      <c r="S349" s="292"/>
      <c r="T349" s="292"/>
      <c r="U349" s="292"/>
      <c r="V349" s="292"/>
      <c r="W349" s="292"/>
      <c r="X349" s="292"/>
      <c r="Y349" s="292"/>
      <c r="Z349" s="292"/>
      <c r="AA349" s="292"/>
      <c r="AB349" s="292"/>
      <c r="AC349" s="292"/>
      <c r="AD349" s="292"/>
      <c r="AE349" s="422"/>
      <c r="AF349" s="406"/>
      <c r="AG349" s="406"/>
      <c r="AH349" s="406"/>
      <c r="AI349" s="406"/>
      <c r="AJ349" s="406"/>
      <c r="AK349" s="406"/>
      <c r="AL349" s="406"/>
      <c r="AM349" s="411"/>
      <c r="AN349" s="411"/>
      <c r="AO349" s="411"/>
      <c r="AP349" s="411"/>
      <c r="AQ349" s="411"/>
      <c r="AR349" s="411"/>
      <c r="AS349" s="293">
        <f>SUM(AE349:AR349)</f>
        <v>0</v>
      </c>
    </row>
    <row r="350" spans="1:45" hidden="1" outlineLevel="1">
      <c r="B350" s="291" t="s">
        <v>288</v>
      </c>
      <c r="C350" s="288" t="s">
        <v>163</v>
      </c>
      <c r="D350" s="292"/>
      <c r="E350" s="292"/>
      <c r="F350" s="292"/>
      <c r="G350" s="292"/>
      <c r="H350" s="292"/>
      <c r="I350" s="292"/>
      <c r="J350" s="292"/>
      <c r="K350" s="292"/>
      <c r="L350" s="292"/>
      <c r="M350" s="292"/>
      <c r="N350" s="292"/>
      <c r="O350" s="292"/>
      <c r="P350" s="292"/>
      <c r="Q350" s="292">
        <f>Q349</f>
        <v>12</v>
      </c>
      <c r="R350" s="292"/>
      <c r="S350" s="292"/>
      <c r="T350" s="292"/>
      <c r="U350" s="292"/>
      <c r="V350" s="292"/>
      <c r="W350" s="292"/>
      <c r="X350" s="292"/>
      <c r="Y350" s="292"/>
      <c r="Z350" s="292"/>
      <c r="AA350" s="292"/>
      <c r="AB350" s="292"/>
      <c r="AC350" s="292"/>
      <c r="AD350" s="292"/>
      <c r="AE350" s="407">
        <f>AE349</f>
        <v>0</v>
      </c>
      <c r="AF350" s="407">
        <f t="shared" ref="AF350" si="979">AF349</f>
        <v>0</v>
      </c>
      <c r="AG350" s="407">
        <f t="shared" ref="AG350" si="980">AG349</f>
        <v>0</v>
      </c>
      <c r="AH350" s="407">
        <f t="shared" ref="AH350" si="981">AH349</f>
        <v>0</v>
      </c>
      <c r="AI350" s="407">
        <f t="shared" ref="AI350" si="982">AI349</f>
        <v>0</v>
      </c>
      <c r="AJ350" s="407">
        <f t="shared" ref="AJ350" si="983">AJ349</f>
        <v>0</v>
      </c>
      <c r="AK350" s="407">
        <f t="shared" ref="AK350" si="984">AK349</f>
        <v>0</v>
      </c>
      <c r="AL350" s="407">
        <f t="shared" ref="AL350" si="985">AL349</f>
        <v>0</v>
      </c>
      <c r="AM350" s="407">
        <f t="shared" ref="AM350" si="986">AM349</f>
        <v>0</v>
      </c>
      <c r="AN350" s="407">
        <f t="shared" ref="AN350" si="987">AN349</f>
        <v>0</v>
      </c>
      <c r="AO350" s="407">
        <f t="shared" ref="AO350" si="988">AO349</f>
        <v>0</v>
      </c>
      <c r="AP350" s="407">
        <f t="shared" ref="AP350" si="989">AP349</f>
        <v>0</v>
      </c>
      <c r="AQ350" s="407">
        <f t="shared" ref="AQ350" si="990">AQ349</f>
        <v>0</v>
      </c>
      <c r="AR350" s="407">
        <f t="shared" ref="AR350" si="991">AR349</f>
        <v>0</v>
      </c>
      <c r="AS350" s="303"/>
    </row>
    <row r="351" spans="1:45" hidden="1" outlineLevel="1">
      <c r="B351" s="509"/>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408"/>
      <c r="AF351" s="421"/>
      <c r="AG351" s="421"/>
      <c r="AH351" s="421"/>
      <c r="AI351" s="421"/>
      <c r="AJ351" s="421"/>
      <c r="AK351" s="421"/>
      <c r="AL351" s="421"/>
      <c r="AM351" s="421"/>
      <c r="AN351" s="421"/>
      <c r="AO351" s="421"/>
      <c r="AP351" s="421"/>
      <c r="AQ351" s="421"/>
      <c r="AR351" s="421"/>
      <c r="AS351" s="303"/>
    </row>
    <row r="352" spans="1:45" ht="30" hidden="1" outlineLevel="1">
      <c r="A352" s="511">
        <v>39</v>
      </c>
      <c r="B352" s="509" t="s">
        <v>131</v>
      </c>
      <c r="C352" s="288" t="s">
        <v>25</v>
      </c>
      <c r="D352" s="292"/>
      <c r="E352" s="292"/>
      <c r="F352" s="292"/>
      <c r="G352" s="292"/>
      <c r="H352" s="292"/>
      <c r="I352" s="292"/>
      <c r="J352" s="292"/>
      <c r="K352" s="292"/>
      <c r="L352" s="292"/>
      <c r="M352" s="292"/>
      <c r="N352" s="292"/>
      <c r="O352" s="292"/>
      <c r="P352" s="292"/>
      <c r="Q352" s="292">
        <v>12</v>
      </c>
      <c r="R352" s="292"/>
      <c r="S352" s="292"/>
      <c r="T352" s="292"/>
      <c r="U352" s="292"/>
      <c r="V352" s="292"/>
      <c r="W352" s="292"/>
      <c r="X352" s="292"/>
      <c r="Y352" s="292"/>
      <c r="Z352" s="292"/>
      <c r="AA352" s="292"/>
      <c r="AB352" s="292"/>
      <c r="AC352" s="292"/>
      <c r="AD352" s="292"/>
      <c r="AE352" s="422"/>
      <c r="AF352" s="406"/>
      <c r="AG352" s="406"/>
      <c r="AH352" s="406"/>
      <c r="AI352" s="406"/>
      <c r="AJ352" s="406"/>
      <c r="AK352" s="406"/>
      <c r="AL352" s="406"/>
      <c r="AM352" s="411"/>
      <c r="AN352" s="411"/>
      <c r="AO352" s="411"/>
      <c r="AP352" s="411"/>
      <c r="AQ352" s="411"/>
      <c r="AR352" s="411"/>
      <c r="AS352" s="293">
        <f>SUM(AE352:AR352)</f>
        <v>0</v>
      </c>
    </row>
    <row r="353" spans="1:45" hidden="1" outlineLevel="1">
      <c r="B353" s="291" t="s">
        <v>288</v>
      </c>
      <c r="C353" s="288" t="s">
        <v>163</v>
      </c>
      <c r="D353" s="292"/>
      <c r="E353" s="292"/>
      <c r="F353" s="292"/>
      <c r="G353" s="292"/>
      <c r="H353" s="292"/>
      <c r="I353" s="292"/>
      <c r="J353" s="292"/>
      <c r="K353" s="292"/>
      <c r="L353" s="292"/>
      <c r="M353" s="292"/>
      <c r="N353" s="292"/>
      <c r="O353" s="292"/>
      <c r="P353" s="292"/>
      <c r="Q353" s="292">
        <f>Q352</f>
        <v>12</v>
      </c>
      <c r="R353" s="292"/>
      <c r="S353" s="292"/>
      <c r="T353" s="292"/>
      <c r="U353" s="292"/>
      <c r="V353" s="292"/>
      <c r="W353" s="292"/>
      <c r="X353" s="292"/>
      <c r="Y353" s="292"/>
      <c r="Z353" s="292"/>
      <c r="AA353" s="292"/>
      <c r="AB353" s="292"/>
      <c r="AC353" s="292"/>
      <c r="AD353" s="292"/>
      <c r="AE353" s="407">
        <f>AE352</f>
        <v>0</v>
      </c>
      <c r="AF353" s="407">
        <f t="shared" ref="AF353" si="992">AF352</f>
        <v>0</v>
      </c>
      <c r="AG353" s="407">
        <f t="shared" ref="AG353" si="993">AG352</f>
        <v>0</v>
      </c>
      <c r="AH353" s="407">
        <f t="shared" ref="AH353" si="994">AH352</f>
        <v>0</v>
      </c>
      <c r="AI353" s="407">
        <f t="shared" ref="AI353" si="995">AI352</f>
        <v>0</v>
      </c>
      <c r="AJ353" s="407">
        <f t="shared" ref="AJ353" si="996">AJ352</f>
        <v>0</v>
      </c>
      <c r="AK353" s="407">
        <f t="shared" ref="AK353" si="997">AK352</f>
        <v>0</v>
      </c>
      <c r="AL353" s="407">
        <f t="shared" ref="AL353" si="998">AL352</f>
        <v>0</v>
      </c>
      <c r="AM353" s="407">
        <f t="shared" ref="AM353" si="999">AM352</f>
        <v>0</v>
      </c>
      <c r="AN353" s="407">
        <f t="shared" ref="AN353" si="1000">AN352</f>
        <v>0</v>
      </c>
      <c r="AO353" s="407">
        <f t="shared" ref="AO353" si="1001">AO352</f>
        <v>0</v>
      </c>
      <c r="AP353" s="407">
        <f t="shared" ref="AP353" si="1002">AP352</f>
        <v>0</v>
      </c>
      <c r="AQ353" s="407">
        <f t="shared" ref="AQ353" si="1003">AQ352</f>
        <v>0</v>
      </c>
      <c r="AR353" s="407">
        <f t="shared" ref="AR353" si="1004">AR352</f>
        <v>0</v>
      </c>
      <c r="AS353" s="303"/>
    </row>
    <row r="354" spans="1:45" hidden="1" outlineLevel="1">
      <c r="B354" s="509"/>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c r="AA354" s="288"/>
      <c r="AB354" s="288"/>
      <c r="AC354" s="288"/>
      <c r="AD354" s="288"/>
      <c r="AE354" s="408"/>
      <c r="AF354" s="421"/>
      <c r="AG354" s="421"/>
      <c r="AH354" s="421"/>
      <c r="AI354" s="421"/>
      <c r="AJ354" s="421"/>
      <c r="AK354" s="421"/>
      <c r="AL354" s="421"/>
      <c r="AM354" s="421"/>
      <c r="AN354" s="421"/>
      <c r="AO354" s="421"/>
      <c r="AP354" s="421"/>
      <c r="AQ354" s="421"/>
      <c r="AR354" s="421"/>
      <c r="AS354" s="303"/>
    </row>
    <row r="355" spans="1:45" ht="30" hidden="1" outlineLevel="1">
      <c r="A355" s="511">
        <v>40</v>
      </c>
      <c r="B355" s="509" t="s">
        <v>132</v>
      </c>
      <c r="C355" s="288" t="s">
        <v>25</v>
      </c>
      <c r="D355" s="292"/>
      <c r="E355" s="292"/>
      <c r="F355" s="292"/>
      <c r="G355" s="292"/>
      <c r="H355" s="292"/>
      <c r="I355" s="292"/>
      <c r="J355" s="292"/>
      <c r="K355" s="292"/>
      <c r="L355" s="292"/>
      <c r="M355" s="292"/>
      <c r="N355" s="292"/>
      <c r="O355" s="292"/>
      <c r="P355" s="292"/>
      <c r="Q355" s="292">
        <v>12</v>
      </c>
      <c r="R355" s="292"/>
      <c r="S355" s="292"/>
      <c r="T355" s="292"/>
      <c r="U355" s="292"/>
      <c r="V355" s="292"/>
      <c r="W355" s="292"/>
      <c r="X355" s="292"/>
      <c r="Y355" s="292"/>
      <c r="Z355" s="292"/>
      <c r="AA355" s="292"/>
      <c r="AB355" s="292"/>
      <c r="AC355" s="292"/>
      <c r="AD355" s="292"/>
      <c r="AE355" s="422"/>
      <c r="AF355" s="406"/>
      <c r="AG355" s="406"/>
      <c r="AH355" s="406"/>
      <c r="AI355" s="406"/>
      <c r="AJ355" s="406"/>
      <c r="AK355" s="406"/>
      <c r="AL355" s="406"/>
      <c r="AM355" s="411"/>
      <c r="AN355" s="411"/>
      <c r="AO355" s="411"/>
      <c r="AP355" s="411"/>
      <c r="AQ355" s="411"/>
      <c r="AR355" s="411"/>
      <c r="AS355" s="293">
        <f>SUM(AE355:AR355)</f>
        <v>0</v>
      </c>
    </row>
    <row r="356" spans="1:45" hidden="1" outlineLevel="1">
      <c r="B356" s="291" t="s">
        <v>288</v>
      </c>
      <c r="C356" s="288" t="s">
        <v>163</v>
      </c>
      <c r="D356" s="292"/>
      <c r="E356" s="292"/>
      <c r="F356" s="292"/>
      <c r="G356" s="292"/>
      <c r="H356" s="292"/>
      <c r="I356" s="292"/>
      <c r="J356" s="292"/>
      <c r="K356" s="292"/>
      <c r="L356" s="292"/>
      <c r="M356" s="292"/>
      <c r="N356" s="292"/>
      <c r="O356" s="292"/>
      <c r="P356" s="292"/>
      <c r="Q356" s="292">
        <f>Q355</f>
        <v>12</v>
      </c>
      <c r="R356" s="292"/>
      <c r="S356" s="292"/>
      <c r="T356" s="292"/>
      <c r="U356" s="292"/>
      <c r="V356" s="292"/>
      <c r="W356" s="292"/>
      <c r="X356" s="292"/>
      <c r="Y356" s="292"/>
      <c r="Z356" s="292"/>
      <c r="AA356" s="292"/>
      <c r="AB356" s="292"/>
      <c r="AC356" s="292"/>
      <c r="AD356" s="292"/>
      <c r="AE356" s="407">
        <f>AE355</f>
        <v>0</v>
      </c>
      <c r="AF356" s="407">
        <f t="shared" ref="AF356" si="1005">AF355</f>
        <v>0</v>
      </c>
      <c r="AG356" s="407">
        <f t="shared" ref="AG356" si="1006">AG355</f>
        <v>0</v>
      </c>
      <c r="AH356" s="407">
        <f t="shared" ref="AH356" si="1007">AH355</f>
        <v>0</v>
      </c>
      <c r="AI356" s="407">
        <f t="shared" ref="AI356" si="1008">AI355</f>
        <v>0</v>
      </c>
      <c r="AJ356" s="407">
        <f t="shared" ref="AJ356" si="1009">AJ355</f>
        <v>0</v>
      </c>
      <c r="AK356" s="407">
        <f t="shared" ref="AK356" si="1010">AK355</f>
        <v>0</v>
      </c>
      <c r="AL356" s="407">
        <f t="shared" ref="AL356" si="1011">AL355</f>
        <v>0</v>
      </c>
      <c r="AM356" s="407">
        <f t="shared" ref="AM356" si="1012">AM355</f>
        <v>0</v>
      </c>
      <c r="AN356" s="407">
        <f t="shared" ref="AN356" si="1013">AN355</f>
        <v>0</v>
      </c>
      <c r="AO356" s="407">
        <f t="shared" ref="AO356" si="1014">AO355</f>
        <v>0</v>
      </c>
      <c r="AP356" s="407">
        <f t="shared" ref="AP356" si="1015">AP355</f>
        <v>0</v>
      </c>
      <c r="AQ356" s="407">
        <f t="shared" ref="AQ356" si="1016">AQ355</f>
        <v>0</v>
      </c>
      <c r="AR356" s="407">
        <f t="shared" ref="AR356" si="1017">AR355</f>
        <v>0</v>
      </c>
      <c r="AS356" s="303"/>
    </row>
    <row r="357" spans="1:45" hidden="1" outlineLevel="1">
      <c r="B357" s="509"/>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c r="AD357" s="288"/>
      <c r="AE357" s="408"/>
      <c r="AF357" s="421"/>
      <c r="AG357" s="421"/>
      <c r="AH357" s="421"/>
      <c r="AI357" s="421"/>
      <c r="AJ357" s="421"/>
      <c r="AK357" s="421"/>
      <c r="AL357" s="421"/>
      <c r="AM357" s="421"/>
      <c r="AN357" s="421"/>
      <c r="AO357" s="421"/>
      <c r="AP357" s="421"/>
      <c r="AQ357" s="421"/>
      <c r="AR357" s="421"/>
      <c r="AS357" s="303"/>
    </row>
    <row r="358" spans="1:45" ht="30" hidden="1" outlineLevel="1">
      <c r="A358" s="511">
        <v>41</v>
      </c>
      <c r="B358" s="509" t="s">
        <v>133</v>
      </c>
      <c r="C358" s="288" t="s">
        <v>25</v>
      </c>
      <c r="D358" s="292"/>
      <c r="E358" s="292"/>
      <c r="F358" s="292"/>
      <c r="G358" s="292"/>
      <c r="H358" s="292"/>
      <c r="I358" s="292"/>
      <c r="J358" s="292"/>
      <c r="K358" s="292"/>
      <c r="L358" s="292"/>
      <c r="M358" s="292"/>
      <c r="N358" s="292"/>
      <c r="O358" s="292"/>
      <c r="P358" s="292"/>
      <c r="Q358" s="292">
        <v>12</v>
      </c>
      <c r="R358" s="292"/>
      <c r="S358" s="292"/>
      <c r="T358" s="292"/>
      <c r="U358" s="292"/>
      <c r="V358" s="292"/>
      <c r="W358" s="292"/>
      <c r="X358" s="292"/>
      <c r="Y358" s="292"/>
      <c r="Z358" s="292"/>
      <c r="AA358" s="292"/>
      <c r="AB358" s="292"/>
      <c r="AC358" s="292"/>
      <c r="AD358" s="292"/>
      <c r="AE358" s="422"/>
      <c r="AF358" s="406"/>
      <c r="AG358" s="406"/>
      <c r="AH358" s="406"/>
      <c r="AI358" s="406"/>
      <c r="AJ358" s="406"/>
      <c r="AK358" s="406"/>
      <c r="AL358" s="406"/>
      <c r="AM358" s="411"/>
      <c r="AN358" s="411"/>
      <c r="AO358" s="411"/>
      <c r="AP358" s="411"/>
      <c r="AQ358" s="411"/>
      <c r="AR358" s="411"/>
      <c r="AS358" s="293">
        <f>SUM(AE358:AR358)</f>
        <v>0</v>
      </c>
    </row>
    <row r="359" spans="1:45" hidden="1" outlineLevel="1">
      <c r="B359" s="291" t="s">
        <v>288</v>
      </c>
      <c r="C359" s="288" t="s">
        <v>163</v>
      </c>
      <c r="D359" s="292"/>
      <c r="E359" s="292"/>
      <c r="F359" s="292"/>
      <c r="G359" s="292"/>
      <c r="H359" s="292"/>
      <c r="I359" s="292"/>
      <c r="J359" s="292"/>
      <c r="K359" s="292"/>
      <c r="L359" s="292"/>
      <c r="M359" s="292"/>
      <c r="N359" s="292"/>
      <c r="O359" s="292"/>
      <c r="P359" s="292"/>
      <c r="Q359" s="292">
        <f>Q358</f>
        <v>12</v>
      </c>
      <c r="R359" s="292"/>
      <c r="S359" s="292"/>
      <c r="T359" s="292"/>
      <c r="U359" s="292"/>
      <c r="V359" s="292"/>
      <c r="W359" s="292"/>
      <c r="X359" s="292"/>
      <c r="Y359" s="292"/>
      <c r="Z359" s="292"/>
      <c r="AA359" s="292"/>
      <c r="AB359" s="292"/>
      <c r="AC359" s="292"/>
      <c r="AD359" s="292"/>
      <c r="AE359" s="407">
        <f>AE358</f>
        <v>0</v>
      </c>
      <c r="AF359" s="407">
        <f t="shared" ref="AF359" si="1018">AF358</f>
        <v>0</v>
      </c>
      <c r="AG359" s="407">
        <f t="shared" ref="AG359" si="1019">AG358</f>
        <v>0</v>
      </c>
      <c r="AH359" s="407">
        <f t="shared" ref="AH359" si="1020">AH358</f>
        <v>0</v>
      </c>
      <c r="AI359" s="407">
        <f t="shared" ref="AI359" si="1021">AI358</f>
        <v>0</v>
      </c>
      <c r="AJ359" s="407">
        <f t="shared" ref="AJ359" si="1022">AJ358</f>
        <v>0</v>
      </c>
      <c r="AK359" s="407">
        <f t="shared" ref="AK359" si="1023">AK358</f>
        <v>0</v>
      </c>
      <c r="AL359" s="407">
        <f t="shared" ref="AL359" si="1024">AL358</f>
        <v>0</v>
      </c>
      <c r="AM359" s="407">
        <f t="shared" ref="AM359" si="1025">AM358</f>
        <v>0</v>
      </c>
      <c r="AN359" s="407">
        <f t="shared" ref="AN359" si="1026">AN358</f>
        <v>0</v>
      </c>
      <c r="AO359" s="407">
        <f t="shared" ref="AO359" si="1027">AO358</f>
        <v>0</v>
      </c>
      <c r="AP359" s="407">
        <f t="shared" ref="AP359" si="1028">AP358</f>
        <v>0</v>
      </c>
      <c r="AQ359" s="407">
        <f t="shared" ref="AQ359" si="1029">AQ358</f>
        <v>0</v>
      </c>
      <c r="AR359" s="407">
        <f t="shared" ref="AR359" si="1030">AR358</f>
        <v>0</v>
      </c>
      <c r="AS359" s="303"/>
    </row>
    <row r="360" spans="1:45" hidden="1" outlineLevel="1">
      <c r="B360" s="509"/>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408"/>
      <c r="AF360" s="421"/>
      <c r="AG360" s="421"/>
      <c r="AH360" s="421"/>
      <c r="AI360" s="421"/>
      <c r="AJ360" s="421"/>
      <c r="AK360" s="421"/>
      <c r="AL360" s="421"/>
      <c r="AM360" s="421"/>
      <c r="AN360" s="421"/>
      <c r="AO360" s="421"/>
      <c r="AP360" s="421"/>
      <c r="AQ360" s="421"/>
      <c r="AR360" s="421"/>
      <c r="AS360" s="303"/>
    </row>
    <row r="361" spans="1:45" ht="30" hidden="1" outlineLevel="1">
      <c r="A361" s="511">
        <v>42</v>
      </c>
      <c r="B361" s="509" t="s">
        <v>134</v>
      </c>
      <c r="C361" s="288" t="s">
        <v>25</v>
      </c>
      <c r="D361" s="292"/>
      <c r="E361" s="292"/>
      <c r="F361" s="292"/>
      <c r="G361" s="292"/>
      <c r="H361" s="292"/>
      <c r="I361" s="292"/>
      <c r="J361" s="292"/>
      <c r="K361" s="292"/>
      <c r="L361" s="292"/>
      <c r="M361" s="292"/>
      <c r="N361" s="292"/>
      <c r="O361" s="292"/>
      <c r="P361" s="292"/>
      <c r="Q361" s="288"/>
      <c r="R361" s="292"/>
      <c r="S361" s="292"/>
      <c r="T361" s="292"/>
      <c r="U361" s="292"/>
      <c r="V361" s="292"/>
      <c r="W361" s="292"/>
      <c r="X361" s="292"/>
      <c r="Y361" s="292"/>
      <c r="Z361" s="292"/>
      <c r="AA361" s="292"/>
      <c r="AB361" s="292"/>
      <c r="AC361" s="292"/>
      <c r="AD361" s="292"/>
      <c r="AE361" s="422"/>
      <c r="AF361" s="406"/>
      <c r="AG361" s="406"/>
      <c r="AH361" s="406"/>
      <c r="AI361" s="406"/>
      <c r="AJ361" s="406"/>
      <c r="AK361" s="406"/>
      <c r="AL361" s="406"/>
      <c r="AM361" s="411"/>
      <c r="AN361" s="411"/>
      <c r="AO361" s="411"/>
      <c r="AP361" s="411"/>
      <c r="AQ361" s="411"/>
      <c r="AR361" s="411"/>
      <c r="AS361" s="293">
        <f>SUM(AE361:AR361)</f>
        <v>0</v>
      </c>
    </row>
    <row r="362" spans="1:45" hidden="1" outlineLevel="1">
      <c r="B362" s="291" t="s">
        <v>288</v>
      </c>
      <c r="C362" s="288" t="s">
        <v>163</v>
      </c>
      <c r="D362" s="292"/>
      <c r="E362" s="292"/>
      <c r="F362" s="292"/>
      <c r="G362" s="292"/>
      <c r="H362" s="292"/>
      <c r="I362" s="292"/>
      <c r="J362" s="292"/>
      <c r="K362" s="292"/>
      <c r="L362" s="292"/>
      <c r="M362" s="292"/>
      <c r="N362" s="292"/>
      <c r="O362" s="292"/>
      <c r="P362" s="292"/>
      <c r="Q362" s="464"/>
      <c r="R362" s="292"/>
      <c r="S362" s="292"/>
      <c r="T362" s="292"/>
      <c r="U362" s="292"/>
      <c r="V362" s="292"/>
      <c r="W362" s="292"/>
      <c r="X362" s="292"/>
      <c r="Y362" s="292"/>
      <c r="Z362" s="292"/>
      <c r="AA362" s="292"/>
      <c r="AB362" s="292"/>
      <c r="AC362" s="292"/>
      <c r="AD362" s="292"/>
      <c r="AE362" s="407">
        <f>AE361</f>
        <v>0</v>
      </c>
      <c r="AF362" s="407">
        <f t="shared" ref="AF362" si="1031">AF361</f>
        <v>0</v>
      </c>
      <c r="AG362" s="407">
        <f t="shared" ref="AG362" si="1032">AG361</f>
        <v>0</v>
      </c>
      <c r="AH362" s="407">
        <f t="shared" ref="AH362" si="1033">AH361</f>
        <v>0</v>
      </c>
      <c r="AI362" s="407">
        <f t="shared" ref="AI362" si="1034">AI361</f>
        <v>0</v>
      </c>
      <c r="AJ362" s="407">
        <f t="shared" ref="AJ362" si="1035">AJ361</f>
        <v>0</v>
      </c>
      <c r="AK362" s="407">
        <f t="shared" ref="AK362" si="1036">AK361</f>
        <v>0</v>
      </c>
      <c r="AL362" s="407">
        <f t="shared" ref="AL362" si="1037">AL361</f>
        <v>0</v>
      </c>
      <c r="AM362" s="407">
        <f t="shared" ref="AM362" si="1038">AM361</f>
        <v>0</v>
      </c>
      <c r="AN362" s="407">
        <f t="shared" ref="AN362" si="1039">AN361</f>
        <v>0</v>
      </c>
      <c r="AO362" s="407">
        <f t="shared" ref="AO362" si="1040">AO361</f>
        <v>0</v>
      </c>
      <c r="AP362" s="407">
        <f t="shared" ref="AP362" si="1041">AP361</f>
        <v>0</v>
      </c>
      <c r="AQ362" s="407">
        <f t="shared" ref="AQ362" si="1042">AQ361</f>
        <v>0</v>
      </c>
      <c r="AR362" s="407">
        <f t="shared" ref="AR362" si="1043">AR361</f>
        <v>0</v>
      </c>
      <c r="AS362" s="303"/>
    </row>
    <row r="363" spans="1:45" hidden="1" outlineLevel="1">
      <c r="B363" s="509"/>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c r="AA363" s="288"/>
      <c r="AB363" s="288"/>
      <c r="AC363" s="288"/>
      <c r="AD363" s="288"/>
      <c r="AE363" s="408"/>
      <c r="AF363" s="421"/>
      <c r="AG363" s="421"/>
      <c r="AH363" s="421"/>
      <c r="AI363" s="421"/>
      <c r="AJ363" s="421"/>
      <c r="AK363" s="421"/>
      <c r="AL363" s="421"/>
      <c r="AM363" s="421"/>
      <c r="AN363" s="421"/>
      <c r="AO363" s="421"/>
      <c r="AP363" s="421"/>
      <c r="AQ363" s="421"/>
      <c r="AR363" s="421"/>
      <c r="AS363" s="303"/>
    </row>
    <row r="364" spans="1:45" hidden="1" outlineLevel="1">
      <c r="A364" s="511">
        <v>43</v>
      </c>
      <c r="B364" s="509" t="s">
        <v>135</v>
      </c>
      <c r="C364" s="288" t="s">
        <v>25</v>
      </c>
      <c r="D364" s="292"/>
      <c r="E364" s="292"/>
      <c r="F364" s="292"/>
      <c r="G364" s="292"/>
      <c r="H364" s="292"/>
      <c r="I364" s="292"/>
      <c r="J364" s="292"/>
      <c r="K364" s="292"/>
      <c r="L364" s="292"/>
      <c r="M364" s="292"/>
      <c r="N364" s="292"/>
      <c r="O364" s="292"/>
      <c r="P364" s="292"/>
      <c r="Q364" s="292">
        <v>12</v>
      </c>
      <c r="R364" s="292"/>
      <c r="S364" s="292"/>
      <c r="T364" s="292"/>
      <c r="U364" s="292"/>
      <c r="V364" s="292"/>
      <c r="W364" s="292"/>
      <c r="X364" s="292"/>
      <c r="Y364" s="292"/>
      <c r="Z364" s="292"/>
      <c r="AA364" s="292"/>
      <c r="AB364" s="292"/>
      <c r="AC364" s="292"/>
      <c r="AD364" s="292"/>
      <c r="AE364" s="422"/>
      <c r="AF364" s="406"/>
      <c r="AG364" s="406"/>
      <c r="AH364" s="406"/>
      <c r="AI364" s="406"/>
      <c r="AJ364" s="406"/>
      <c r="AK364" s="406"/>
      <c r="AL364" s="406"/>
      <c r="AM364" s="411"/>
      <c r="AN364" s="411"/>
      <c r="AO364" s="411"/>
      <c r="AP364" s="411"/>
      <c r="AQ364" s="411"/>
      <c r="AR364" s="411"/>
      <c r="AS364" s="293">
        <f>SUM(AE364:AR364)</f>
        <v>0</v>
      </c>
    </row>
    <row r="365" spans="1:45" hidden="1" outlineLevel="1">
      <c r="B365" s="291" t="s">
        <v>288</v>
      </c>
      <c r="C365" s="288" t="s">
        <v>163</v>
      </c>
      <c r="D365" s="292"/>
      <c r="E365" s="292"/>
      <c r="F365" s="292"/>
      <c r="G365" s="292"/>
      <c r="H365" s="292"/>
      <c r="I365" s="292"/>
      <c r="J365" s="292"/>
      <c r="K365" s="292"/>
      <c r="L365" s="292"/>
      <c r="M365" s="292"/>
      <c r="N365" s="292"/>
      <c r="O365" s="292"/>
      <c r="P365" s="292"/>
      <c r="Q365" s="292">
        <f>Q364</f>
        <v>12</v>
      </c>
      <c r="R365" s="292"/>
      <c r="S365" s="292"/>
      <c r="T365" s="292"/>
      <c r="U365" s="292"/>
      <c r="V365" s="292"/>
      <c r="W365" s="292"/>
      <c r="X365" s="292"/>
      <c r="Y365" s="292"/>
      <c r="Z365" s="292"/>
      <c r="AA365" s="292"/>
      <c r="AB365" s="292"/>
      <c r="AC365" s="292"/>
      <c r="AD365" s="292"/>
      <c r="AE365" s="407">
        <f>AE364</f>
        <v>0</v>
      </c>
      <c r="AF365" s="407">
        <f t="shared" ref="AF365" si="1044">AF364</f>
        <v>0</v>
      </c>
      <c r="AG365" s="407">
        <f t="shared" ref="AG365" si="1045">AG364</f>
        <v>0</v>
      </c>
      <c r="AH365" s="407">
        <f t="shared" ref="AH365" si="1046">AH364</f>
        <v>0</v>
      </c>
      <c r="AI365" s="407">
        <f t="shared" ref="AI365" si="1047">AI364</f>
        <v>0</v>
      </c>
      <c r="AJ365" s="407">
        <f t="shared" ref="AJ365" si="1048">AJ364</f>
        <v>0</v>
      </c>
      <c r="AK365" s="407">
        <f t="shared" ref="AK365" si="1049">AK364</f>
        <v>0</v>
      </c>
      <c r="AL365" s="407">
        <f t="shared" ref="AL365" si="1050">AL364</f>
        <v>0</v>
      </c>
      <c r="AM365" s="407">
        <f t="shared" ref="AM365" si="1051">AM364</f>
        <v>0</v>
      </c>
      <c r="AN365" s="407">
        <f t="shared" ref="AN365" si="1052">AN364</f>
        <v>0</v>
      </c>
      <c r="AO365" s="407">
        <f t="shared" ref="AO365" si="1053">AO364</f>
        <v>0</v>
      </c>
      <c r="AP365" s="407">
        <f t="shared" ref="AP365" si="1054">AP364</f>
        <v>0</v>
      </c>
      <c r="AQ365" s="407">
        <f t="shared" ref="AQ365" si="1055">AQ364</f>
        <v>0</v>
      </c>
      <c r="AR365" s="407">
        <f t="shared" ref="AR365" si="1056">AR364</f>
        <v>0</v>
      </c>
      <c r="AS365" s="303"/>
    </row>
    <row r="366" spans="1:45" hidden="1" outlineLevel="1">
      <c r="B366" s="509"/>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288"/>
      <c r="AE366" s="408"/>
      <c r="AF366" s="421"/>
      <c r="AG366" s="421"/>
      <c r="AH366" s="421"/>
      <c r="AI366" s="421"/>
      <c r="AJ366" s="421"/>
      <c r="AK366" s="421"/>
      <c r="AL366" s="421"/>
      <c r="AM366" s="421"/>
      <c r="AN366" s="421"/>
      <c r="AO366" s="421"/>
      <c r="AP366" s="421"/>
      <c r="AQ366" s="421"/>
      <c r="AR366" s="421"/>
      <c r="AS366" s="303"/>
    </row>
    <row r="367" spans="1:45" ht="30" hidden="1" outlineLevel="1">
      <c r="A367" s="511">
        <v>44</v>
      </c>
      <c r="B367" s="509" t="s">
        <v>136</v>
      </c>
      <c r="C367" s="288" t="s">
        <v>25</v>
      </c>
      <c r="D367" s="292"/>
      <c r="E367" s="292"/>
      <c r="F367" s="292"/>
      <c r="G367" s="292"/>
      <c r="H367" s="292"/>
      <c r="I367" s="292"/>
      <c r="J367" s="292"/>
      <c r="K367" s="292"/>
      <c r="L367" s="292"/>
      <c r="M367" s="292"/>
      <c r="N367" s="292"/>
      <c r="O367" s="292"/>
      <c r="P367" s="292"/>
      <c r="Q367" s="292">
        <v>12</v>
      </c>
      <c r="R367" s="292"/>
      <c r="S367" s="292"/>
      <c r="T367" s="292"/>
      <c r="U367" s="292"/>
      <c r="V367" s="292"/>
      <c r="W367" s="292"/>
      <c r="X367" s="292"/>
      <c r="Y367" s="292"/>
      <c r="Z367" s="292"/>
      <c r="AA367" s="292"/>
      <c r="AB367" s="292"/>
      <c r="AC367" s="292"/>
      <c r="AD367" s="292"/>
      <c r="AE367" s="422"/>
      <c r="AF367" s="406"/>
      <c r="AG367" s="406"/>
      <c r="AH367" s="406"/>
      <c r="AI367" s="406"/>
      <c r="AJ367" s="406"/>
      <c r="AK367" s="406"/>
      <c r="AL367" s="406"/>
      <c r="AM367" s="411"/>
      <c r="AN367" s="411"/>
      <c r="AO367" s="411"/>
      <c r="AP367" s="411"/>
      <c r="AQ367" s="411"/>
      <c r="AR367" s="411"/>
      <c r="AS367" s="293">
        <f>SUM(AE367:AR367)</f>
        <v>0</v>
      </c>
    </row>
    <row r="368" spans="1:45" hidden="1" outlineLevel="1">
      <c r="B368" s="291" t="s">
        <v>288</v>
      </c>
      <c r="C368" s="288" t="s">
        <v>163</v>
      </c>
      <c r="D368" s="292"/>
      <c r="E368" s="292"/>
      <c r="F368" s="292"/>
      <c r="G368" s="292"/>
      <c r="H368" s="292"/>
      <c r="I368" s="292"/>
      <c r="J368" s="292"/>
      <c r="K368" s="292"/>
      <c r="L368" s="292"/>
      <c r="M368" s="292"/>
      <c r="N368" s="292"/>
      <c r="O368" s="292"/>
      <c r="P368" s="292"/>
      <c r="Q368" s="292">
        <f>Q367</f>
        <v>12</v>
      </c>
      <c r="R368" s="292"/>
      <c r="S368" s="292"/>
      <c r="T368" s="292"/>
      <c r="U368" s="292"/>
      <c r="V368" s="292"/>
      <c r="W368" s="292"/>
      <c r="X368" s="292"/>
      <c r="Y368" s="292"/>
      <c r="Z368" s="292"/>
      <c r="AA368" s="292"/>
      <c r="AB368" s="292"/>
      <c r="AC368" s="292"/>
      <c r="AD368" s="292"/>
      <c r="AE368" s="407">
        <f>AE367</f>
        <v>0</v>
      </c>
      <c r="AF368" s="407">
        <f t="shared" ref="AF368" si="1057">AF367</f>
        <v>0</v>
      </c>
      <c r="AG368" s="407">
        <f t="shared" ref="AG368" si="1058">AG367</f>
        <v>0</v>
      </c>
      <c r="AH368" s="407">
        <f t="shared" ref="AH368" si="1059">AH367</f>
        <v>0</v>
      </c>
      <c r="AI368" s="407">
        <f t="shared" ref="AI368" si="1060">AI367</f>
        <v>0</v>
      </c>
      <c r="AJ368" s="407">
        <f t="shared" ref="AJ368" si="1061">AJ367</f>
        <v>0</v>
      </c>
      <c r="AK368" s="407">
        <f t="shared" ref="AK368" si="1062">AK367</f>
        <v>0</v>
      </c>
      <c r="AL368" s="407">
        <f t="shared" ref="AL368" si="1063">AL367</f>
        <v>0</v>
      </c>
      <c r="AM368" s="407">
        <f t="shared" ref="AM368" si="1064">AM367</f>
        <v>0</v>
      </c>
      <c r="AN368" s="407">
        <f t="shared" ref="AN368" si="1065">AN367</f>
        <v>0</v>
      </c>
      <c r="AO368" s="407">
        <f t="shared" ref="AO368" si="1066">AO367</f>
        <v>0</v>
      </c>
      <c r="AP368" s="407">
        <f t="shared" ref="AP368" si="1067">AP367</f>
        <v>0</v>
      </c>
      <c r="AQ368" s="407">
        <f t="shared" ref="AQ368" si="1068">AQ367</f>
        <v>0</v>
      </c>
      <c r="AR368" s="407">
        <f t="shared" ref="AR368" si="1069">AR367</f>
        <v>0</v>
      </c>
      <c r="AS368" s="303"/>
    </row>
    <row r="369" spans="1:45" hidden="1" outlineLevel="1">
      <c r="B369" s="509"/>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c r="AA369" s="288"/>
      <c r="AB369" s="288"/>
      <c r="AC369" s="288"/>
      <c r="AD369" s="288"/>
      <c r="AE369" s="408"/>
      <c r="AF369" s="421"/>
      <c r="AG369" s="421"/>
      <c r="AH369" s="421"/>
      <c r="AI369" s="421"/>
      <c r="AJ369" s="421"/>
      <c r="AK369" s="421"/>
      <c r="AL369" s="421"/>
      <c r="AM369" s="421"/>
      <c r="AN369" s="421"/>
      <c r="AO369" s="421"/>
      <c r="AP369" s="421"/>
      <c r="AQ369" s="421"/>
      <c r="AR369" s="421"/>
      <c r="AS369" s="303"/>
    </row>
    <row r="370" spans="1:45" ht="30" hidden="1" outlineLevel="1">
      <c r="A370" s="511">
        <v>45</v>
      </c>
      <c r="B370" s="509" t="s">
        <v>137</v>
      </c>
      <c r="C370" s="288" t="s">
        <v>25</v>
      </c>
      <c r="D370" s="292"/>
      <c r="E370" s="292"/>
      <c r="F370" s="292"/>
      <c r="G370" s="292"/>
      <c r="H370" s="292"/>
      <c r="I370" s="292"/>
      <c r="J370" s="292"/>
      <c r="K370" s="292"/>
      <c r="L370" s="292"/>
      <c r="M370" s="292"/>
      <c r="N370" s="292"/>
      <c r="O370" s="292"/>
      <c r="P370" s="292"/>
      <c r="Q370" s="292">
        <v>12</v>
      </c>
      <c r="R370" s="292"/>
      <c r="S370" s="292"/>
      <c r="T370" s="292"/>
      <c r="U370" s="292"/>
      <c r="V370" s="292"/>
      <c r="W370" s="292"/>
      <c r="X370" s="292"/>
      <c r="Y370" s="292"/>
      <c r="Z370" s="292"/>
      <c r="AA370" s="292"/>
      <c r="AB370" s="292"/>
      <c r="AC370" s="292"/>
      <c r="AD370" s="292"/>
      <c r="AE370" s="422"/>
      <c r="AF370" s="406"/>
      <c r="AG370" s="406"/>
      <c r="AH370" s="406"/>
      <c r="AI370" s="406"/>
      <c r="AJ370" s="406"/>
      <c r="AK370" s="406"/>
      <c r="AL370" s="406"/>
      <c r="AM370" s="411"/>
      <c r="AN370" s="411"/>
      <c r="AO370" s="411"/>
      <c r="AP370" s="411"/>
      <c r="AQ370" s="411"/>
      <c r="AR370" s="411"/>
      <c r="AS370" s="293">
        <f>SUM(AE370:AR370)</f>
        <v>0</v>
      </c>
    </row>
    <row r="371" spans="1:45" hidden="1" outlineLevel="1">
      <c r="B371" s="291" t="s">
        <v>288</v>
      </c>
      <c r="C371" s="288" t="s">
        <v>163</v>
      </c>
      <c r="D371" s="292"/>
      <c r="E371" s="292"/>
      <c r="F371" s="292"/>
      <c r="G371" s="292"/>
      <c r="H371" s="292"/>
      <c r="I371" s="292"/>
      <c r="J371" s="292"/>
      <c r="K371" s="292"/>
      <c r="L371" s="292"/>
      <c r="M371" s="292"/>
      <c r="N371" s="292"/>
      <c r="O371" s="292"/>
      <c r="P371" s="292"/>
      <c r="Q371" s="292">
        <f>Q370</f>
        <v>12</v>
      </c>
      <c r="R371" s="292"/>
      <c r="S371" s="292"/>
      <c r="T371" s="292"/>
      <c r="U371" s="292"/>
      <c r="V371" s="292"/>
      <c r="W371" s="292"/>
      <c r="X371" s="292"/>
      <c r="Y371" s="292"/>
      <c r="Z371" s="292"/>
      <c r="AA371" s="292"/>
      <c r="AB371" s="292"/>
      <c r="AC371" s="292"/>
      <c r="AD371" s="292"/>
      <c r="AE371" s="407">
        <f>AE370</f>
        <v>0</v>
      </c>
      <c r="AF371" s="407">
        <f t="shared" ref="AF371" si="1070">AF370</f>
        <v>0</v>
      </c>
      <c r="AG371" s="407">
        <f t="shared" ref="AG371" si="1071">AG370</f>
        <v>0</v>
      </c>
      <c r="AH371" s="407">
        <f t="shared" ref="AH371" si="1072">AH370</f>
        <v>0</v>
      </c>
      <c r="AI371" s="407">
        <f t="shared" ref="AI371" si="1073">AI370</f>
        <v>0</v>
      </c>
      <c r="AJ371" s="407">
        <f t="shared" ref="AJ371" si="1074">AJ370</f>
        <v>0</v>
      </c>
      <c r="AK371" s="407">
        <f t="shared" ref="AK371" si="1075">AK370</f>
        <v>0</v>
      </c>
      <c r="AL371" s="407">
        <f t="shared" ref="AL371" si="1076">AL370</f>
        <v>0</v>
      </c>
      <c r="AM371" s="407">
        <f t="shared" ref="AM371" si="1077">AM370</f>
        <v>0</v>
      </c>
      <c r="AN371" s="407">
        <f t="shared" ref="AN371" si="1078">AN370</f>
        <v>0</v>
      </c>
      <c r="AO371" s="407">
        <f t="shared" ref="AO371" si="1079">AO370</f>
        <v>0</v>
      </c>
      <c r="AP371" s="407">
        <f t="shared" ref="AP371" si="1080">AP370</f>
        <v>0</v>
      </c>
      <c r="AQ371" s="407">
        <f t="shared" ref="AQ371" si="1081">AQ370</f>
        <v>0</v>
      </c>
      <c r="AR371" s="407">
        <f t="shared" ref="AR371" si="1082">AR370</f>
        <v>0</v>
      </c>
      <c r="AS371" s="303"/>
    </row>
    <row r="372" spans="1:45" hidden="1" outlineLevel="1">
      <c r="B372" s="509"/>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c r="AA372" s="288"/>
      <c r="AB372" s="288"/>
      <c r="AC372" s="288"/>
      <c r="AD372" s="288"/>
      <c r="AE372" s="408"/>
      <c r="AF372" s="421"/>
      <c r="AG372" s="421"/>
      <c r="AH372" s="421"/>
      <c r="AI372" s="421"/>
      <c r="AJ372" s="421"/>
      <c r="AK372" s="421"/>
      <c r="AL372" s="421"/>
      <c r="AM372" s="421"/>
      <c r="AN372" s="421"/>
      <c r="AO372" s="421"/>
      <c r="AP372" s="421"/>
      <c r="AQ372" s="421"/>
      <c r="AR372" s="421"/>
      <c r="AS372" s="303"/>
    </row>
    <row r="373" spans="1:45" ht="30" hidden="1" outlineLevel="1">
      <c r="A373" s="511">
        <v>46</v>
      </c>
      <c r="B373" s="509" t="s">
        <v>138</v>
      </c>
      <c r="C373" s="288" t="s">
        <v>25</v>
      </c>
      <c r="D373" s="292"/>
      <c r="E373" s="292"/>
      <c r="F373" s="292"/>
      <c r="G373" s="292"/>
      <c r="H373" s="292"/>
      <c r="I373" s="292"/>
      <c r="J373" s="292"/>
      <c r="K373" s="292"/>
      <c r="L373" s="292"/>
      <c r="M373" s="292"/>
      <c r="N373" s="292"/>
      <c r="O373" s="292"/>
      <c r="P373" s="292"/>
      <c r="Q373" s="292">
        <v>12</v>
      </c>
      <c r="R373" s="292"/>
      <c r="S373" s="292"/>
      <c r="T373" s="292"/>
      <c r="U373" s="292"/>
      <c r="V373" s="292"/>
      <c r="W373" s="292"/>
      <c r="X373" s="292"/>
      <c r="Y373" s="292"/>
      <c r="Z373" s="292"/>
      <c r="AA373" s="292"/>
      <c r="AB373" s="292"/>
      <c r="AC373" s="292"/>
      <c r="AD373" s="292"/>
      <c r="AE373" s="422"/>
      <c r="AF373" s="406"/>
      <c r="AG373" s="406"/>
      <c r="AH373" s="406"/>
      <c r="AI373" s="406"/>
      <c r="AJ373" s="406"/>
      <c r="AK373" s="406"/>
      <c r="AL373" s="406"/>
      <c r="AM373" s="411"/>
      <c r="AN373" s="411"/>
      <c r="AO373" s="411"/>
      <c r="AP373" s="411"/>
      <c r="AQ373" s="411"/>
      <c r="AR373" s="411"/>
      <c r="AS373" s="293">
        <f>SUM(AE373:AR373)</f>
        <v>0</v>
      </c>
    </row>
    <row r="374" spans="1:45" hidden="1" outlineLevel="1">
      <c r="B374" s="291" t="s">
        <v>288</v>
      </c>
      <c r="C374" s="288" t="s">
        <v>163</v>
      </c>
      <c r="D374" s="292"/>
      <c r="E374" s="292"/>
      <c r="F374" s="292"/>
      <c r="G374" s="292"/>
      <c r="H374" s="292"/>
      <c r="I374" s="292"/>
      <c r="J374" s="292"/>
      <c r="K374" s="292"/>
      <c r="L374" s="292"/>
      <c r="M374" s="292"/>
      <c r="N374" s="292"/>
      <c r="O374" s="292"/>
      <c r="P374" s="292"/>
      <c r="Q374" s="292">
        <f>Q373</f>
        <v>12</v>
      </c>
      <c r="R374" s="292"/>
      <c r="S374" s="292"/>
      <c r="T374" s="292"/>
      <c r="U374" s="292"/>
      <c r="V374" s="292"/>
      <c r="W374" s="292"/>
      <c r="X374" s="292"/>
      <c r="Y374" s="292"/>
      <c r="Z374" s="292"/>
      <c r="AA374" s="292"/>
      <c r="AB374" s="292"/>
      <c r="AC374" s="292"/>
      <c r="AD374" s="292"/>
      <c r="AE374" s="407">
        <f>AE373</f>
        <v>0</v>
      </c>
      <c r="AF374" s="407">
        <f t="shared" ref="AF374" si="1083">AF373</f>
        <v>0</v>
      </c>
      <c r="AG374" s="407">
        <f t="shared" ref="AG374" si="1084">AG373</f>
        <v>0</v>
      </c>
      <c r="AH374" s="407">
        <f t="shared" ref="AH374" si="1085">AH373</f>
        <v>0</v>
      </c>
      <c r="AI374" s="407">
        <f t="shared" ref="AI374" si="1086">AI373</f>
        <v>0</v>
      </c>
      <c r="AJ374" s="407">
        <f t="shared" ref="AJ374" si="1087">AJ373</f>
        <v>0</v>
      </c>
      <c r="AK374" s="407">
        <f t="shared" ref="AK374" si="1088">AK373</f>
        <v>0</v>
      </c>
      <c r="AL374" s="407">
        <f t="shared" ref="AL374" si="1089">AL373</f>
        <v>0</v>
      </c>
      <c r="AM374" s="407">
        <f t="shared" ref="AM374" si="1090">AM373</f>
        <v>0</v>
      </c>
      <c r="AN374" s="407">
        <f t="shared" ref="AN374" si="1091">AN373</f>
        <v>0</v>
      </c>
      <c r="AO374" s="407">
        <f t="shared" ref="AO374" si="1092">AO373</f>
        <v>0</v>
      </c>
      <c r="AP374" s="407">
        <f t="shared" ref="AP374" si="1093">AP373</f>
        <v>0</v>
      </c>
      <c r="AQ374" s="407">
        <f t="shared" ref="AQ374" si="1094">AQ373</f>
        <v>0</v>
      </c>
      <c r="AR374" s="407">
        <f t="shared" ref="AR374" si="1095">AR373</f>
        <v>0</v>
      </c>
      <c r="AS374" s="303"/>
    </row>
    <row r="375" spans="1:45" hidden="1" outlineLevel="1">
      <c r="B375" s="509"/>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c r="AA375" s="288"/>
      <c r="AB375" s="288"/>
      <c r="AC375" s="288"/>
      <c r="AD375" s="288"/>
      <c r="AE375" s="408"/>
      <c r="AF375" s="421"/>
      <c r="AG375" s="421"/>
      <c r="AH375" s="421"/>
      <c r="AI375" s="421"/>
      <c r="AJ375" s="421"/>
      <c r="AK375" s="421"/>
      <c r="AL375" s="421"/>
      <c r="AM375" s="421"/>
      <c r="AN375" s="421"/>
      <c r="AO375" s="421"/>
      <c r="AP375" s="421"/>
      <c r="AQ375" s="421"/>
      <c r="AR375" s="421"/>
      <c r="AS375" s="303"/>
    </row>
    <row r="376" spans="1:45" ht="30" hidden="1" outlineLevel="1">
      <c r="A376" s="511">
        <v>47</v>
      </c>
      <c r="B376" s="509" t="s">
        <v>139</v>
      </c>
      <c r="C376" s="288" t="s">
        <v>25</v>
      </c>
      <c r="D376" s="292"/>
      <c r="E376" s="292"/>
      <c r="F376" s="292"/>
      <c r="G376" s="292"/>
      <c r="H376" s="292"/>
      <c r="I376" s="292"/>
      <c r="J376" s="292"/>
      <c r="K376" s="292"/>
      <c r="L376" s="292"/>
      <c r="M376" s="292"/>
      <c r="N376" s="292"/>
      <c r="O376" s="292"/>
      <c r="P376" s="292"/>
      <c r="Q376" s="292">
        <v>12</v>
      </c>
      <c r="R376" s="292"/>
      <c r="S376" s="292"/>
      <c r="T376" s="292"/>
      <c r="U376" s="292"/>
      <c r="V376" s="292"/>
      <c r="W376" s="292"/>
      <c r="X376" s="292"/>
      <c r="Y376" s="292"/>
      <c r="Z376" s="292"/>
      <c r="AA376" s="292"/>
      <c r="AB376" s="292"/>
      <c r="AC376" s="292"/>
      <c r="AD376" s="292"/>
      <c r="AE376" s="422"/>
      <c r="AF376" s="406"/>
      <c r="AG376" s="406"/>
      <c r="AH376" s="406"/>
      <c r="AI376" s="406"/>
      <c r="AJ376" s="406"/>
      <c r="AK376" s="406"/>
      <c r="AL376" s="406"/>
      <c r="AM376" s="411"/>
      <c r="AN376" s="411"/>
      <c r="AO376" s="411"/>
      <c r="AP376" s="411"/>
      <c r="AQ376" s="411"/>
      <c r="AR376" s="411"/>
      <c r="AS376" s="293">
        <f>SUM(AE376:AR376)</f>
        <v>0</v>
      </c>
    </row>
    <row r="377" spans="1:45" hidden="1" outlineLevel="1">
      <c r="B377" s="291" t="s">
        <v>288</v>
      </c>
      <c r="C377" s="288" t="s">
        <v>163</v>
      </c>
      <c r="D377" s="292"/>
      <c r="E377" s="292"/>
      <c r="F377" s="292"/>
      <c r="G377" s="292"/>
      <c r="H377" s="292"/>
      <c r="I377" s="292"/>
      <c r="J377" s="292"/>
      <c r="K377" s="292"/>
      <c r="L377" s="292"/>
      <c r="M377" s="292"/>
      <c r="N377" s="292"/>
      <c r="O377" s="292"/>
      <c r="P377" s="292"/>
      <c r="Q377" s="292">
        <f>Q376</f>
        <v>12</v>
      </c>
      <c r="R377" s="292"/>
      <c r="S377" s="292"/>
      <c r="T377" s="292"/>
      <c r="U377" s="292"/>
      <c r="V377" s="292"/>
      <c r="W377" s="292"/>
      <c r="X377" s="292"/>
      <c r="Y377" s="292"/>
      <c r="Z377" s="292"/>
      <c r="AA377" s="292"/>
      <c r="AB377" s="292"/>
      <c r="AC377" s="292"/>
      <c r="AD377" s="292"/>
      <c r="AE377" s="407">
        <f>AE376</f>
        <v>0</v>
      </c>
      <c r="AF377" s="407">
        <f t="shared" ref="AF377" si="1096">AF376</f>
        <v>0</v>
      </c>
      <c r="AG377" s="407">
        <f t="shared" ref="AG377" si="1097">AG376</f>
        <v>0</v>
      </c>
      <c r="AH377" s="407">
        <f t="shared" ref="AH377" si="1098">AH376</f>
        <v>0</v>
      </c>
      <c r="AI377" s="407">
        <f t="shared" ref="AI377" si="1099">AI376</f>
        <v>0</v>
      </c>
      <c r="AJ377" s="407">
        <f t="shared" ref="AJ377" si="1100">AJ376</f>
        <v>0</v>
      </c>
      <c r="AK377" s="407">
        <f t="shared" ref="AK377" si="1101">AK376</f>
        <v>0</v>
      </c>
      <c r="AL377" s="407">
        <f t="shared" ref="AL377" si="1102">AL376</f>
        <v>0</v>
      </c>
      <c r="AM377" s="407">
        <f t="shared" ref="AM377" si="1103">AM376</f>
        <v>0</v>
      </c>
      <c r="AN377" s="407">
        <f t="shared" ref="AN377" si="1104">AN376</f>
        <v>0</v>
      </c>
      <c r="AO377" s="407">
        <f t="shared" ref="AO377" si="1105">AO376</f>
        <v>0</v>
      </c>
      <c r="AP377" s="407">
        <f t="shared" ref="AP377" si="1106">AP376</f>
        <v>0</v>
      </c>
      <c r="AQ377" s="407">
        <f t="shared" ref="AQ377" si="1107">AQ376</f>
        <v>0</v>
      </c>
      <c r="AR377" s="407">
        <f t="shared" ref="AR377" si="1108">AR376</f>
        <v>0</v>
      </c>
      <c r="AS377" s="303"/>
    </row>
    <row r="378" spans="1:45" hidden="1" outlineLevel="1">
      <c r="B378" s="509"/>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c r="AA378" s="288"/>
      <c r="AB378" s="288"/>
      <c r="AC378" s="288"/>
      <c r="AD378" s="288"/>
      <c r="AE378" s="408"/>
      <c r="AF378" s="421"/>
      <c r="AG378" s="421"/>
      <c r="AH378" s="421"/>
      <c r="AI378" s="421"/>
      <c r="AJ378" s="421"/>
      <c r="AK378" s="421"/>
      <c r="AL378" s="421"/>
      <c r="AM378" s="421"/>
      <c r="AN378" s="421"/>
      <c r="AO378" s="421"/>
      <c r="AP378" s="421"/>
      <c r="AQ378" s="421"/>
      <c r="AR378" s="421"/>
      <c r="AS378" s="303"/>
    </row>
    <row r="379" spans="1:45" ht="30" hidden="1" outlineLevel="1">
      <c r="A379" s="511">
        <v>48</v>
      </c>
      <c r="B379" s="509" t="s">
        <v>140</v>
      </c>
      <c r="C379" s="288" t="s">
        <v>25</v>
      </c>
      <c r="D379" s="292"/>
      <c r="E379" s="292"/>
      <c r="F379" s="292"/>
      <c r="G379" s="292"/>
      <c r="H379" s="292"/>
      <c r="I379" s="292"/>
      <c r="J379" s="292"/>
      <c r="K379" s="292"/>
      <c r="L379" s="292"/>
      <c r="M379" s="292"/>
      <c r="N379" s="292"/>
      <c r="O379" s="292"/>
      <c r="P379" s="292"/>
      <c r="Q379" s="292">
        <v>12</v>
      </c>
      <c r="R379" s="292"/>
      <c r="S379" s="292"/>
      <c r="T379" s="292"/>
      <c r="U379" s="292"/>
      <c r="V379" s="292"/>
      <c r="W379" s="292"/>
      <c r="X379" s="292"/>
      <c r="Y379" s="292"/>
      <c r="Z379" s="292"/>
      <c r="AA379" s="292"/>
      <c r="AB379" s="292"/>
      <c r="AC379" s="292"/>
      <c r="AD379" s="292"/>
      <c r="AE379" s="422"/>
      <c r="AF379" s="406"/>
      <c r="AG379" s="406"/>
      <c r="AH379" s="406"/>
      <c r="AI379" s="406"/>
      <c r="AJ379" s="406"/>
      <c r="AK379" s="406"/>
      <c r="AL379" s="406"/>
      <c r="AM379" s="411"/>
      <c r="AN379" s="411"/>
      <c r="AO379" s="411"/>
      <c r="AP379" s="411"/>
      <c r="AQ379" s="411"/>
      <c r="AR379" s="411"/>
      <c r="AS379" s="293">
        <f>SUM(AE379:AR379)</f>
        <v>0</v>
      </c>
    </row>
    <row r="380" spans="1:45" hidden="1" outlineLevel="1">
      <c r="B380" s="291" t="s">
        <v>288</v>
      </c>
      <c r="C380" s="288" t="s">
        <v>163</v>
      </c>
      <c r="D380" s="292"/>
      <c r="E380" s="292"/>
      <c r="F380" s="292"/>
      <c r="G380" s="292"/>
      <c r="H380" s="292"/>
      <c r="I380" s="292"/>
      <c r="J380" s="292"/>
      <c r="K380" s="292"/>
      <c r="L380" s="292"/>
      <c r="M380" s="292"/>
      <c r="N380" s="292"/>
      <c r="O380" s="292"/>
      <c r="P380" s="292"/>
      <c r="Q380" s="292">
        <f>Q379</f>
        <v>12</v>
      </c>
      <c r="R380" s="292"/>
      <c r="S380" s="292"/>
      <c r="T380" s="292"/>
      <c r="U380" s="292"/>
      <c r="V380" s="292"/>
      <c r="W380" s="292"/>
      <c r="X380" s="292"/>
      <c r="Y380" s="292"/>
      <c r="Z380" s="292"/>
      <c r="AA380" s="292"/>
      <c r="AB380" s="292"/>
      <c r="AC380" s="292"/>
      <c r="AD380" s="292"/>
      <c r="AE380" s="407">
        <f>AE379</f>
        <v>0</v>
      </c>
      <c r="AF380" s="407">
        <f t="shared" ref="AF380" si="1109">AF379</f>
        <v>0</v>
      </c>
      <c r="AG380" s="407">
        <f t="shared" ref="AG380" si="1110">AG379</f>
        <v>0</v>
      </c>
      <c r="AH380" s="407">
        <f t="shared" ref="AH380" si="1111">AH379</f>
        <v>0</v>
      </c>
      <c r="AI380" s="407">
        <f t="shared" ref="AI380" si="1112">AI379</f>
        <v>0</v>
      </c>
      <c r="AJ380" s="407">
        <f t="shared" ref="AJ380" si="1113">AJ379</f>
        <v>0</v>
      </c>
      <c r="AK380" s="407">
        <f t="shared" ref="AK380" si="1114">AK379</f>
        <v>0</v>
      </c>
      <c r="AL380" s="407">
        <f t="shared" ref="AL380" si="1115">AL379</f>
        <v>0</v>
      </c>
      <c r="AM380" s="407">
        <f t="shared" ref="AM380" si="1116">AM379</f>
        <v>0</v>
      </c>
      <c r="AN380" s="407">
        <f t="shared" ref="AN380" si="1117">AN379</f>
        <v>0</v>
      </c>
      <c r="AO380" s="407">
        <f t="shared" ref="AO380" si="1118">AO379</f>
        <v>0</v>
      </c>
      <c r="AP380" s="407">
        <f t="shared" ref="AP380" si="1119">AP379</f>
        <v>0</v>
      </c>
      <c r="AQ380" s="407">
        <f t="shared" ref="AQ380" si="1120">AQ379</f>
        <v>0</v>
      </c>
      <c r="AR380" s="407">
        <f t="shared" ref="AR380" si="1121">AR379</f>
        <v>0</v>
      </c>
      <c r="AS380" s="303"/>
    </row>
    <row r="381" spans="1:45" hidden="1" outlineLevel="1">
      <c r="B381" s="509"/>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c r="AA381" s="288"/>
      <c r="AB381" s="288"/>
      <c r="AC381" s="288"/>
      <c r="AD381" s="288"/>
      <c r="AE381" s="408"/>
      <c r="AF381" s="421"/>
      <c r="AG381" s="421"/>
      <c r="AH381" s="421"/>
      <c r="AI381" s="421"/>
      <c r="AJ381" s="421"/>
      <c r="AK381" s="421"/>
      <c r="AL381" s="421"/>
      <c r="AM381" s="421"/>
      <c r="AN381" s="421"/>
      <c r="AO381" s="421"/>
      <c r="AP381" s="421"/>
      <c r="AQ381" s="421"/>
      <c r="AR381" s="421"/>
      <c r="AS381" s="303"/>
    </row>
    <row r="382" spans="1:45" ht="30" hidden="1" outlineLevel="1">
      <c r="A382" s="511">
        <v>49</v>
      </c>
      <c r="B382" s="509" t="s">
        <v>141</v>
      </c>
      <c r="C382" s="288" t="s">
        <v>25</v>
      </c>
      <c r="D382" s="292"/>
      <c r="E382" s="292"/>
      <c r="F382" s="292"/>
      <c r="G382" s="292"/>
      <c r="H382" s="292"/>
      <c r="I382" s="292"/>
      <c r="J382" s="292"/>
      <c r="K382" s="292"/>
      <c r="L382" s="292"/>
      <c r="M382" s="292"/>
      <c r="N382" s="292"/>
      <c r="O382" s="292"/>
      <c r="P382" s="292"/>
      <c r="Q382" s="292">
        <v>12</v>
      </c>
      <c r="R382" s="292"/>
      <c r="S382" s="292"/>
      <c r="T382" s="292"/>
      <c r="U382" s="292"/>
      <c r="V382" s="292"/>
      <c r="W382" s="292"/>
      <c r="X382" s="292"/>
      <c r="Y382" s="292"/>
      <c r="Z382" s="292"/>
      <c r="AA382" s="292"/>
      <c r="AB382" s="292"/>
      <c r="AC382" s="292"/>
      <c r="AD382" s="292"/>
      <c r="AE382" s="422"/>
      <c r="AF382" s="406"/>
      <c r="AG382" s="406"/>
      <c r="AH382" s="406"/>
      <c r="AI382" s="406"/>
      <c r="AJ382" s="406"/>
      <c r="AK382" s="406"/>
      <c r="AL382" s="406"/>
      <c r="AM382" s="411"/>
      <c r="AN382" s="411"/>
      <c r="AO382" s="411"/>
      <c r="AP382" s="411"/>
      <c r="AQ382" s="411"/>
      <c r="AR382" s="411"/>
      <c r="AS382" s="293">
        <f>SUM(AE382:AR382)</f>
        <v>0</v>
      </c>
    </row>
    <row r="383" spans="1:45" hidden="1" outlineLevel="1">
      <c r="B383" s="291" t="s">
        <v>288</v>
      </c>
      <c r="C383" s="288" t="s">
        <v>163</v>
      </c>
      <c r="D383" s="292"/>
      <c r="E383" s="292"/>
      <c r="F383" s="292"/>
      <c r="G383" s="292"/>
      <c r="H383" s="292"/>
      <c r="I383" s="292"/>
      <c r="J383" s="292"/>
      <c r="K383" s="292"/>
      <c r="L383" s="292"/>
      <c r="M383" s="292"/>
      <c r="N383" s="292"/>
      <c r="O383" s="292"/>
      <c r="P383" s="292"/>
      <c r="Q383" s="292">
        <f>Q382</f>
        <v>12</v>
      </c>
      <c r="R383" s="292"/>
      <c r="S383" s="292"/>
      <c r="T383" s="292"/>
      <c r="U383" s="292"/>
      <c r="V383" s="292"/>
      <c r="W383" s="292"/>
      <c r="X383" s="292"/>
      <c r="Y383" s="292"/>
      <c r="Z383" s="292"/>
      <c r="AA383" s="292"/>
      <c r="AB383" s="292"/>
      <c r="AC383" s="292"/>
      <c r="AD383" s="292"/>
      <c r="AE383" s="407">
        <f>AE382</f>
        <v>0</v>
      </c>
      <c r="AF383" s="407">
        <f t="shared" ref="AF383" si="1122">AF382</f>
        <v>0</v>
      </c>
      <c r="AG383" s="407">
        <f t="shared" ref="AG383" si="1123">AG382</f>
        <v>0</v>
      </c>
      <c r="AH383" s="407">
        <f t="shared" ref="AH383" si="1124">AH382</f>
        <v>0</v>
      </c>
      <c r="AI383" s="407">
        <f t="shared" ref="AI383" si="1125">AI382</f>
        <v>0</v>
      </c>
      <c r="AJ383" s="407">
        <f t="shared" ref="AJ383" si="1126">AJ382</f>
        <v>0</v>
      </c>
      <c r="AK383" s="407">
        <f t="shared" ref="AK383" si="1127">AK382</f>
        <v>0</v>
      </c>
      <c r="AL383" s="407">
        <f t="shared" ref="AL383" si="1128">AL382</f>
        <v>0</v>
      </c>
      <c r="AM383" s="407">
        <f t="shared" ref="AM383" si="1129">AM382</f>
        <v>0</v>
      </c>
      <c r="AN383" s="407">
        <f t="shared" ref="AN383" si="1130">AN382</f>
        <v>0</v>
      </c>
      <c r="AO383" s="407">
        <f t="shared" ref="AO383" si="1131">AO382</f>
        <v>0</v>
      </c>
      <c r="AP383" s="407">
        <f t="shared" ref="AP383" si="1132">AP382</f>
        <v>0</v>
      </c>
      <c r="AQ383" s="407">
        <f t="shared" ref="AQ383" si="1133">AQ382</f>
        <v>0</v>
      </c>
      <c r="AR383" s="407">
        <f t="shared" ref="AR383" si="1134">AR382</f>
        <v>0</v>
      </c>
      <c r="AS383" s="303"/>
    </row>
    <row r="384" spans="1:45" hidden="1" outlineLevel="1">
      <c r="B384" s="433"/>
      <c r="C384" s="302"/>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c r="AD384" s="288"/>
      <c r="AE384" s="298"/>
      <c r="AF384" s="298"/>
      <c r="AG384" s="298"/>
      <c r="AH384" s="298"/>
      <c r="AI384" s="298"/>
      <c r="AJ384" s="298"/>
      <c r="AK384" s="298"/>
      <c r="AL384" s="298"/>
      <c r="AM384" s="298"/>
      <c r="AN384" s="298"/>
      <c r="AO384" s="298"/>
      <c r="AP384" s="298"/>
      <c r="AQ384" s="298"/>
      <c r="AR384" s="298"/>
      <c r="AS384" s="303"/>
    </row>
    <row r="385" spans="2:48" ht="15.75" collapsed="1">
      <c r="B385" s="324" t="s">
        <v>273</v>
      </c>
      <c r="C385" s="326"/>
      <c r="D385" s="326">
        <f>SUM(D228:D383)</f>
        <v>4029459</v>
      </c>
      <c r="E385" s="326"/>
      <c r="F385" s="326"/>
      <c r="G385" s="326"/>
      <c r="H385" s="326"/>
      <c r="I385" s="326"/>
      <c r="J385" s="326"/>
      <c r="K385" s="326"/>
      <c r="L385" s="326"/>
      <c r="M385" s="326"/>
      <c r="N385" s="326"/>
      <c r="O385" s="326"/>
      <c r="P385" s="326"/>
      <c r="Q385" s="326"/>
      <c r="R385" s="326">
        <f>SUM(R228:R383)</f>
        <v>621</v>
      </c>
      <c r="S385" s="326"/>
      <c r="T385" s="326"/>
      <c r="U385" s="326"/>
      <c r="V385" s="326"/>
      <c r="W385" s="326"/>
      <c r="X385" s="326"/>
      <c r="Y385" s="326"/>
      <c r="Z385" s="326"/>
      <c r="AA385" s="326"/>
      <c r="AB385" s="326"/>
      <c r="AC385" s="326"/>
      <c r="AD385" s="326"/>
      <c r="AE385" s="326">
        <f>IF(AE226="kWh",SUMPRODUCT(D228:D383,AE228:AE383))</f>
        <v>1109104</v>
      </c>
      <c r="AF385" s="326">
        <f>IF(AF226="kWh",SUMPRODUCT(D228:D383,AF228:AF383))</f>
        <v>690380.51474825467</v>
      </c>
      <c r="AG385" s="326">
        <f>IF(AG226="kw",SUMPRODUCT(Q228:Q383,R228:R383,AG228:AG383),SUMPRODUCT(D228:D383,AG228:AG383))</f>
        <v>4207.729378501449</v>
      </c>
      <c r="AH385" s="326">
        <f>IF(AH226="kw",SUMPRODUCT(Q228:Q383,R228:R383,AH228:AH383),SUMPRODUCT(D228:D383,AH228:AH383))</f>
        <v>0</v>
      </c>
      <c r="AI385" s="326">
        <f>IF(AI226="kw",SUMPRODUCT(Q228:Q383,R228:R383,AI228:AI383),SUMPRODUCT(D228:D383,AI228:AI383))</f>
        <v>0</v>
      </c>
      <c r="AJ385" s="326">
        <f>IF(AJ226="kw",SUMPRODUCT(Q228:Q383,R228:R383,AJ228:AJ383),SUMPRODUCT(D228:D383,AJ228:AJ383))</f>
        <v>116.67958199656017</v>
      </c>
      <c r="AK385" s="326">
        <f>IF(AK226="kw",SUMPRODUCT(Q228:Q383,R228:R383,AK228:AK383),SUMPRODUCT(D228:D383,AK228:AK383))</f>
        <v>0</v>
      </c>
      <c r="AL385" s="326">
        <f>IF(AL226="kw",SUMPRODUCT(Q228:Q383,R228:R383,AL228:AL383),SUMPRODUCT(D228:D383,AL228:AL383))</f>
        <v>0</v>
      </c>
      <c r="AM385" s="326">
        <f>IF(AM226="kw",SUMPRODUCT(Q228:Q383,R228:R383,AM228:AM383),SUMPRODUCT(D228:D383,AM228:AM383))</f>
        <v>0</v>
      </c>
      <c r="AN385" s="326">
        <f>IF(AN226="kw",SUMPRODUCT(Q228:Q383,R228:R383,AN228:AN383),SUMPRODUCT(D228:D383,AN228:AN383))</f>
        <v>0</v>
      </c>
      <c r="AO385" s="326">
        <f>IF(AO226="kw",SUMPRODUCT(Q228:Q383,R228:R383,AO228:AO383),SUMPRODUCT(D228:D383,AO228:AO383))</f>
        <v>0</v>
      </c>
      <c r="AP385" s="326">
        <f>IF(AP226="kw",SUMPRODUCT(Q228:Q383,R228:R383,AP228:AP383),SUMPRODUCT(D228:D383,AP228:AP383))</f>
        <v>0</v>
      </c>
      <c r="AQ385" s="326">
        <f>IF(AQ226="kw",SUMPRODUCT(Q228:Q383,R228:R383,AQ228:AQ383),SUMPRODUCT(D228:D383,AQ228:AQ383))</f>
        <v>0</v>
      </c>
      <c r="AR385" s="326">
        <f>IF(AR226="kw",SUMPRODUCT(Q228:Q383,R228:R383,AR228:AR383),SUMPRODUCT(D228:D383,AR228:AR383))</f>
        <v>0</v>
      </c>
      <c r="AS385" s="327"/>
    </row>
    <row r="386" spans="2:48" ht="15.75">
      <c r="B386" s="387" t="s">
        <v>274</v>
      </c>
      <c r="C386" s="388"/>
      <c r="D386" s="388"/>
      <c r="E386" s="388"/>
      <c r="F386" s="388"/>
      <c r="G386" s="388"/>
      <c r="H386" s="388"/>
      <c r="I386" s="388"/>
      <c r="J386" s="388"/>
      <c r="K386" s="388"/>
      <c r="L386" s="388"/>
      <c r="M386" s="388"/>
      <c r="N386" s="388"/>
      <c r="O386" s="388"/>
      <c r="P386" s="388"/>
      <c r="Q386" s="388"/>
      <c r="R386" s="388"/>
      <c r="S386" s="388"/>
      <c r="T386" s="388"/>
      <c r="U386" s="388"/>
      <c r="V386" s="388"/>
      <c r="W386" s="388"/>
      <c r="X386" s="388"/>
      <c r="Y386" s="388"/>
      <c r="Z386" s="388"/>
      <c r="AA386" s="388"/>
      <c r="AB386" s="388"/>
      <c r="AC386" s="388"/>
      <c r="AD386" s="388"/>
      <c r="AE386" s="388">
        <f>HLOOKUP(AE225,'2. LRAMVA Threshold'!$B$42:$Q$60,8,FALSE)</f>
        <v>0</v>
      </c>
      <c r="AF386" s="388">
        <f>HLOOKUP(AF225,'2. LRAMVA Threshold'!$B$42:$Q$53,8,FALSE)</f>
        <v>0</v>
      </c>
      <c r="AG386" s="388">
        <f>HLOOKUP(AG225,'2. LRAMVA Threshold'!$B$42:$Q$53,8,FALSE)</f>
        <v>0</v>
      </c>
      <c r="AH386" s="388">
        <f>HLOOKUP(AH225,'2. LRAMVA Threshold'!$B$42:$Q$53,8,FALSE)</f>
        <v>0</v>
      </c>
      <c r="AI386" s="388">
        <f>HLOOKUP(AI225,'2. LRAMVA Threshold'!$B$42:$Q$53,8,FALSE)</f>
        <v>0</v>
      </c>
      <c r="AJ386" s="388">
        <f>HLOOKUP(AJ225,'2. LRAMVA Threshold'!$B$42:$Q$53,8,FALSE)</f>
        <v>0</v>
      </c>
      <c r="AK386" s="388">
        <f>HLOOKUP(AK225,'2. LRAMVA Threshold'!$B$42:$Q$53,8,FALSE)</f>
        <v>0</v>
      </c>
      <c r="AL386" s="388">
        <f>HLOOKUP(AL225,'2. LRAMVA Threshold'!$B$42:$Q$53,8,FALSE)</f>
        <v>0</v>
      </c>
      <c r="AM386" s="388">
        <f>HLOOKUP(AM225,'2. LRAMVA Threshold'!$B$42:$Q$53,8,FALSE)</f>
        <v>0</v>
      </c>
      <c r="AN386" s="388">
        <f>HLOOKUP(AN225,'2. LRAMVA Threshold'!$B$42:$Q$53,8,FALSE)</f>
        <v>0</v>
      </c>
      <c r="AO386" s="388">
        <f>HLOOKUP(AO225,'2. LRAMVA Threshold'!$B$42:$Q$53,8,FALSE)</f>
        <v>0</v>
      </c>
      <c r="AP386" s="388">
        <f>HLOOKUP(AP225,'2. LRAMVA Threshold'!$B$42:$Q$53,8,FALSE)</f>
        <v>0</v>
      </c>
      <c r="AQ386" s="388">
        <f>HLOOKUP(AQ225,'2. LRAMVA Threshold'!$B$42:$Q$53,8,FALSE)</f>
        <v>0</v>
      </c>
      <c r="AR386" s="388">
        <f>HLOOKUP(AR225,'2. LRAMVA Threshold'!$B$42:$Q$53,8,FALSE)</f>
        <v>0</v>
      </c>
      <c r="AS386" s="389"/>
    </row>
    <row r="387" spans="2:48">
      <c r="B387" s="390"/>
      <c r="C387" s="428"/>
      <c r="D387" s="429"/>
      <c r="E387" s="429"/>
      <c r="F387" s="429"/>
      <c r="G387" s="429"/>
      <c r="H387" s="429"/>
      <c r="I387" s="429"/>
      <c r="J387" s="429"/>
      <c r="K387" s="429"/>
      <c r="L387" s="429"/>
      <c r="M387" s="429"/>
      <c r="N387" s="392"/>
      <c r="O387" s="392"/>
      <c r="P387" s="392"/>
      <c r="Q387" s="429"/>
      <c r="R387" s="430"/>
      <c r="S387" s="429"/>
      <c r="T387" s="429"/>
      <c r="U387" s="429"/>
      <c r="V387" s="431"/>
      <c r="W387" s="431"/>
      <c r="X387" s="431"/>
      <c r="Y387" s="431"/>
      <c r="Z387" s="429"/>
      <c r="AA387" s="429"/>
      <c r="AB387" s="392"/>
      <c r="AC387" s="392"/>
      <c r="AD387" s="392"/>
      <c r="AE387" s="432"/>
      <c r="AF387" s="432"/>
      <c r="AG387" s="432"/>
      <c r="AH387" s="432"/>
      <c r="AI387" s="432"/>
      <c r="AJ387" s="432"/>
      <c r="AK387" s="432"/>
      <c r="AL387" s="395"/>
      <c r="AM387" s="395"/>
      <c r="AN387" s="395"/>
      <c r="AO387" s="395"/>
      <c r="AP387" s="395"/>
      <c r="AQ387" s="395"/>
      <c r="AR387" s="395"/>
      <c r="AS387" s="396"/>
    </row>
    <row r="388" spans="2:48">
      <c r="B388" s="321" t="s">
        <v>275</v>
      </c>
      <c r="C388" s="335"/>
      <c r="D388" s="335"/>
      <c r="E388" s="372"/>
      <c r="F388" s="372"/>
      <c r="G388" s="372"/>
      <c r="H388" s="372"/>
      <c r="I388" s="372"/>
      <c r="J388" s="372"/>
      <c r="K388" s="372"/>
      <c r="L388" s="372"/>
      <c r="M388" s="372"/>
      <c r="N388" s="372"/>
      <c r="O388" s="372"/>
      <c r="P388" s="372"/>
      <c r="Q388" s="372"/>
      <c r="R388" s="288"/>
      <c r="S388" s="337"/>
      <c r="T388" s="337"/>
      <c r="U388" s="337"/>
      <c r="V388" s="336"/>
      <c r="W388" s="336"/>
      <c r="X388" s="336"/>
      <c r="Y388" s="336"/>
      <c r="Z388" s="337"/>
      <c r="AA388" s="337"/>
      <c r="AB388" s="337"/>
      <c r="AC388" s="337"/>
      <c r="AD388" s="337"/>
      <c r="AE388" s="822">
        <f>HLOOKUP(AE$35,'3.  Distribution Rates'!$C$122:$P$135,8,FALSE)</f>
        <v>1.0800000000000001E-2</v>
      </c>
      <c r="AF388" s="822">
        <f>HLOOKUP(AF$35,'3.  Distribution Rates'!$C$122:$P$135,8,FALSE)</f>
        <v>1.14E-2</v>
      </c>
      <c r="AG388" s="338">
        <f>HLOOKUP(AG$35,'3.  Distribution Rates'!$C$122:$P$135,8,FALSE)</f>
        <v>2.1553</v>
      </c>
      <c r="AH388" s="338">
        <f>HLOOKUP(AH$35,'3.  Distribution Rates'!$C$122:$P$135,8,FALSE)</f>
        <v>0</v>
      </c>
      <c r="AI388" s="338">
        <f>HLOOKUP(AI$35,'3.  Distribution Rates'!$C$122:$P$135,8,FALSE)</f>
        <v>6.1999999999999998E-3</v>
      </c>
      <c r="AJ388" s="338">
        <f>HLOOKUP(AJ$35,'3.  Distribution Rates'!$C$122:$P$135,8,FALSE)</f>
        <v>29.764099999999999</v>
      </c>
      <c r="AK388" s="338">
        <f>HLOOKUP(AK$35,'3.  Distribution Rates'!$C$122:$P$135,8,FALSE)</f>
        <v>0</v>
      </c>
      <c r="AL388" s="338">
        <f>HLOOKUP(AL$35,'3.  Distribution Rates'!$C$122:$P$135,8,FALSE)</f>
        <v>0</v>
      </c>
      <c r="AM388" s="338">
        <f>HLOOKUP(AM$35,'3.  Distribution Rates'!$C$122:$P$135,8,FALSE)</f>
        <v>0</v>
      </c>
      <c r="AN388" s="338">
        <f>HLOOKUP(AN$35,'3.  Distribution Rates'!$C$122:$P$135,8,FALSE)</f>
        <v>0</v>
      </c>
      <c r="AO388" s="338">
        <f>HLOOKUP(AO$35,'3.  Distribution Rates'!$C$122:$P$135,8,FALSE)</f>
        <v>0</v>
      </c>
      <c r="AP388" s="338">
        <f>HLOOKUP(AP$35,'3.  Distribution Rates'!$C$122:$P$135,8,FALSE)</f>
        <v>0</v>
      </c>
      <c r="AQ388" s="338">
        <f>HLOOKUP(AQ$35,'3.  Distribution Rates'!$C$122:$P$135,8,FALSE)</f>
        <v>0</v>
      </c>
      <c r="AR388" s="338">
        <f>HLOOKUP(AR$35,'3.  Distribution Rates'!$C$122:$P$135,8,FALSE)</f>
        <v>0</v>
      </c>
      <c r="AS388" s="373"/>
      <c r="AT388" s="338"/>
      <c r="AU388" s="338"/>
      <c r="AV388" s="338"/>
    </row>
    <row r="389" spans="2:48">
      <c r="B389" s="321" t="s">
        <v>276</v>
      </c>
      <c r="C389" s="342"/>
      <c r="D389" s="306"/>
      <c r="E389" s="276"/>
      <c r="F389" s="276"/>
      <c r="G389" s="276"/>
      <c r="H389" s="276"/>
      <c r="I389" s="276"/>
      <c r="J389" s="276"/>
      <c r="K389" s="276"/>
      <c r="L389" s="276"/>
      <c r="M389" s="276"/>
      <c r="N389" s="276"/>
      <c r="O389" s="276"/>
      <c r="P389" s="276"/>
      <c r="Q389" s="276"/>
      <c r="R389" s="288"/>
      <c r="S389" s="276"/>
      <c r="T389" s="276"/>
      <c r="U389" s="276"/>
      <c r="V389" s="306"/>
      <c r="W389" s="306"/>
      <c r="X389" s="306"/>
      <c r="Y389" s="306"/>
      <c r="Z389" s="276"/>
      <c r="AA389" s="276"/>
      <c r="AB389" s="276"/>
      <c r="AC389" s="276"/>
      <c r="AD389" s="276"/>
      <c r="AE389" s="880"/>
      <c r="AF389" s="880"/>
      <c r="AG389" s="880"/>
      <c r="AH389" s="880"/>
      <c r="AI389" s="880"/>
      <c r="AJ389" s="880"/>
      <c r="AK389" s="374">
        <f>'4.  2011-2014 LRAM'!AS139*AK388</f>
        <v>0</v>
      </c>
      <c r="AL389" s="374">
        <f>'4.  2011-2014 LRAM'!AT139*AL388</f>
        <v>0</v>
      </c>
      <c r="AM389" s="374">
        <f>'4.  2011-2014 LRAM'!AU139*AM388</f>
        <v>0</v>
      </c>
      <c r="AN389" s="374">
        <f>'4.  2011-2014 LRAM'!AV139*AN388</f>
        <v>0</v>
      </c>
      <c r="AO389" s="374">
        <f>'4.  2011-2014 LRAM'!AW139*AO388</f>
        <v>0</v>
      </c>
      <c r="AP389" s="374">
        <f>'4.  2011-2014 LRAM'!AX139*AP388</f>
        <v>0</v>
      </c>
      <c r="AQ389" s="374">
        <f>'4.  2011-2014 LRAM'!AY139*AQ388</f>
        <v>0</v>
      </c>
      <c r="AR389" s="374">
        <f>'4.  2011-2014 LRAM'!AZ139*AR388</f>
        <v>0</v>
      </c>
      <c r="AS389" s="612">
        <f>SUM(AE389:AR389)</f>
        <v>0</v>
      </c>
    </row>
    <row r="390" spans="2:48">
      <c r="B390" s="321" t="s">
        <v>277</v>
      </c>
      <c r="C390" s="342"/>
      <c r="D390" s="306"/>
      <c r="E390" s="276"/>
      <c r="F390" s="276"/>
      <c r="G390" s="276"/>
      <c r="H390" s="276"/>
      <c r="I390" s="276"/>
      <c r="J390" s="276"/>
      <c r="K390" s="276"/>
      <c r="L390" s="276"/>
      <c r="M390" s="276"/>
      <c r="N390" s="276"/>
      <c r="O390" s="276"/>
      <c r="P390" s="276"/>
      <c r="Q390" s="276"/>
      <c r="R390" s="288"/>
      <c r="S390" s="276"/>
      <c r="T390" s="276"/>
      <c r="U390" s="276"/>
      <c r="V390" s="306"/>
      <c r="W390" s="306"/>
      <c r="X390" s="306"/>
      <c r="Y390" s="306"/>
      <c r="Z390" s="276"/>
      <c r="AA390" s="276"/>
      <c r="AB390" s="276"/>
      <c r="AC390" s="276"/>
      <c r="AD390" s="276"/>
      <c r="AE390" s="880"/>
      <c r="AF390" s="880"/>
      <c r="AG390" s="880"/>
      <c r="AH390" s="880"/>
      <c r="AI390" s="880"/>
      <c r="AJ390" s="880"/>
      <c r="AK390" s="374">
        <f>'4.  2011-2014 LRAM'!AS278*AK388</f>
        <v>0</v>
      </c>
      <c r="AL390" s="374">
        <f>'4.  2011-2014 LRAM'!AT278*AL388</f>
        <v>0</v>
      </c>
      <c r="AM390" s="374">
        <f>'4.  2011-2014 LRAM'!AU278*AM388</f>
        <v>0</v>
      </c>
      <c r="AN390" s="374">
        <f>'4.  2011-2014 LRAM'!AV278*AN388</f>
        <v>0</v>
      </c>
      <c r="AO390" s="374">
        <f>'4.  2011-2014 LRAM'!AW278*AO388</f>
        <v>0</v>
      </c>
      <c r="AP390" s="374">
        <f>'4.  2011-2014 LRAM'!AX278*AP388</f>
        <v>0</v>
      </c>
      <c r="AQ390" s="374">
        <f>'4.  2011-2014 LRAM'!AY278*AQ388</f>
        <v>0</v>
      </c>
      <c r="AR390" s="374">
        <f>'4.  2011-2014 LRAM'!AZ278*AR388</f>
        <v>0</v>
      </c>
      <c r="AS390" s="612">
        <f>SUM(AE390:AR390)</f>
        <v>0</v>
      </c>
    </row>
    <row r="391" spans="2:48">
      <c r="B391" s="321" t="s">
        <v>278</v>
      </c>
      <c r="C391" s="342"/>
      <c r="D391" s="306"/>
      <c r="E391" s="276"/>
      <c r="F391" s="276"/>
      <c r="G391" s="276"/>
      <c r="H391" s="276"/>
      <c r="I391" s="276"/>
      <c r="J391" s="276"/>
      <c r="K391" s="276"/>
      <c r="L391" s="276"/>
      <c r="M391" s="276"/>
      <c r="N391" s="276"/>
      <c r="O391" s="276"/>
      <c r="P391" s="276"/>
      <c r="Q391" s="276"/>
      <c r="R391" s="288"/>
      <c r="S391" s="276"/>
      <c r="T391" s="276"/>
      <c r="U391" s="276"/>
      <c r="V391" s="306"/>
      <c r="W391" s="306"/>
      <c r="X391" s="306"/>
      <c r="Y391" s="306"/>
      <c r="Z391" s="276"/>
      <c r="AA391" s="276"/>
      <c r="AB391" s="276"/>
      <c r="AC391" s="276"/>
      <c r="AD391" s="276"/>
      <c r="AE391" s="880"/>
      <c r="AF391" s="880"/>
      <c r="AG391" s="880"/>
      <c r="AH391" s="880"/>
      <c r="AI391" s="880"/>
      <c r="AJ391" s="880"/>
      <c r="AK391" s="374">
        <f>'4.  2011-2014 LRAM'!AS414*AK388</f>
        <v>0</v>
      </c>
      <c r="AL391" s="374">
        <f>'4.  2011-2014 LRAM'!AT414*AL388</f>
        <v>0</v>
      </c>
      <c r="AM391" s="374">
        <f>'4.  2011-2014 LRAM'!AU414*AM388</f>
        <v>0</v>
      </c>
      <c r="AN391" s="374">
        <f>'4.  2011-2014 LRAM'!AV414*AN388</f>
        <v>0</v>
      </c>
      <c r="AO391" s="374">
        <f>'4.  2011-2014 LRAM'!AW414*AO388</f>
        <v>0</v>
      </c>
      <c r="AP391" s="374">
        <f>'4.  2011-2014 LRAM'!AX414*AP388</f>
        <v>0</v>
      </c>
      <c r="AQ391" s="374">
        <f>'4.  2011-2014 LRAM'!AY414*AQ388</f>
        <v>0</v>
      </c>
      <c r="AR391" s="374">
        <f>'4.  2011-2014 LRAM'!AZ414*AR388</f>
        <v>0</v>
      </c>
      <c r="AS391" s="612">
        <f>SUM(AE391:AR391)</f>
        <v>0</v>
      </c>
    </row>
    <row r="392" spans="2:48">
      <c r="B392" s="321" t="s">
        <v>279</v>
      </c>
      <c r="C392" s="342"/>
      <c r="D392" s="306"/>
      <c r="E392" s="276"/>
      <c r="F392" s="276"/>
      <c r="G392" s="276"/>
      <c r="H392" s="276"/>
      <c r="I392" s="276"/>
      <c r="J392" s="276"/>
      <c r="K392" s="276"/>
      <c r="L392" s="276"/>
      <c r="M392" s="276"/>
      <c r="N392" s="276"/>
      <c r="O392" s="276"/>
      <c r="P392" s="276"/>
      <c r="Q392" s="276"/>
      <c r="R392" s="288"/>
      <c r="S392" s="276"/>
      <c r="T392" s="276"/>
      <c r="U392" s="276"/>
      <c r="V392" s="306"/>
      <c r="W392" s="306"/>
      <c r="X392" s="306"/>
      <c r="Y392" s="306"/>
      <c r="Z392" s="276"/>
      <c r="AA392" s="276"/>
      <c r="AB392" s="276"/>
      <c r="AC392" s="276"/>
      <c r="AD392" s="276"/>
      <c r="AE392" s="880"/>
      <c r="AF392" s="880"/>
      <c r="AG392" s="880"/>
      <c r="AH392" s="880"/>
      <c r="AI392" s="880"/>
      <c r="AJ392" s="880"/>
      <c r="AK392" s="374">
        <f>'4.  2011-2014 LRAM'!AS551*AK388</f>
        <v>0</v>
      </c>
      <c r="AL392" s="374">
        <f>'4.  2011-2014 LRAM'!AT551*AL388</f>
        <v>0</v>
      </c>
      <c r="AM392" s="374">
        <f>'4.  2011-2014 LRAM'!AU551*AM388</f>
        <v>0</v>
      </c>
      <c r="AN392" s="374">
        <f>'4.  2011-2014 LRAM'!AV551*AN388</f>
        <v>0</v>
      </c>
      <c r="AO392" s="374">
        <f>'4.  2011-2014 LRAM'!AW551*AO388</f>
        <v>0</v>
      </c>
      <c r="AP392" s="374">
        <f>'4.  2011-2014 LRAM'!AX551*AP388</f>
        <v>0</v>
      </c>
      <c r="AQ392" s="374">
        <f>'4.  2011-2014 LRAM'!AY551*AQ388</f>
        <v>0</v>
      </c>
      <c r="AR392" s="374">
        <f>'4.  2011-2014 LRAM'!AZ551*AR388</f>
        <v>0</v>
      </c>
      <c r="AS392" s="612">
        <f t="shared" ref="AS392:AS394" si="1135">SUM(AE392:AR392)</f>
        <v>0</v>
      </c>
    </row>
    <row r="393" spans="2:48">
      <c r="B393" s="321" t="s">
        <v>280</v>
      </c>
      <c r="C393" s="342"/>
      <c r="D393" s="306"/>
      <c r="E393" s="276"/>
      <c r="F393" s="276"/>
      <c r="G393" s="276"/>
      <c r="H393" s="276"/>
      <c r="I393" s="276"/>
      <c r="J393" s="276"/>
      <c r="K393" s="276"/>
      <c r="L393" s="276"/>
      <c r="M393" s="276"/>
      <c r="N393" s="276"/>
      <c r="O393" s="276"/>
      <c r="P393" s="276"/>
      <c r="Q393" s="276"/>
      <c r="R393" s="288"/>
      <c r="S393" s="276"/>
      <c r="T393" s="276"/>
      <c r="U393" s="276"/>
      <c r="V393" s="306"/>
      <c r="W393" s="306"/>
      <c r="X393" s="306"/>
      <c r="Y393" s="306"/>
      <c r="Z393" s="276"/>
      <c r="AA393" s="276"/>
      <c r="AB393" s="276"/>
      <c r="AC393" s="276"/>
      <c r="AD393" s="276"/>
      <c r="AE393" s="880"/>
      <c r="AF393" s="880"/>
      <c r="AG393" s="880"/>
      <c r="AH393" s="880"/>
      <c r="AI393" s="880"/>
      <c r="AJ393" s="880"/>
      <c r="AK393" s="374">
        <f t="shared" ref="AK393:AR393" si="1136">AK208*AK388</f>
        <v>0</v>
      </c>
      <c r="AL393" s="374">
        <f t="shared" si="1136"/>
        <v>0</v>
      </c>
      <c r="AM393" s="374">
        <f t="shared" si="1136"/>
        <v>0</v>
      </c>
      <c r="AN393" s="374">
        <f t="shared" si="1136"/>
        <v>0</v>
      </c>
      <c r="AO393" s="374">
        <f t="shared" si="1136"/>
        <v>0</v>
      </c>
      <c r="AP393" s="374">
        <f t="shared" si="1136"/>
        <v>0</v>
      </c>
      <c r="AQ393" s="374">
        <f t="shared" si="1136"/>
        <v>0</v>
      </c>
      <c r="AR393" s="374">
        <f t="shared" si="1136"/>
        <v>0</v>
      </c>
      <c r="AS393" s="612">
        <f t="shared" si="1135"/>
        <v>0</v>
      </c>
    </row>
    <row r="394" spans="2:48">
      <c r="B394" s="321" t="s">
        <v>289</v>
      </c>
      <c r="C394" s="342"/>
      <c r="D394" s="306"/>
      <c r="E394" s="276"/>
      <c r="F394" s="276"/>
      <c r="G394" s="276"/>
      <c r="H394" s="276"/>
      <c r="I394" s="276"/>
      <c r="J394" s="276"/>
      <c r="K394" s="276"/>
      <c r="L394" s="276"/>
      <c r="M394" s="276"/>
      <c r="N394" s="276"/>
      <c r="O394" s="276"/>
      <c r="P394" s="276"/>
      <c r="Q394" s="276"/>
      <c r="R394" s="288"/>
      <c r="S394" s="276"/>
      <c r="T394" s="276"/>
      <c r="U394" s="276"/>
      <c r="V394" s="306"/>
      <c r="W394" s="306"/>
      <c r="X394" s="306"/>
      <c r="Y394" s="306"/>
      <c r="Z394" s="276"/>
      <c r="AA394" s="276"/>
      <c r="AB394" s="276"/>
      <c r="AC394" s="276"/>
      <c r="AD394" s="276"/>
      <c r="AE394" s="880"/>
      <c r="AF394" s="880"/>
      <c r="AG394" s="880"/>
      <c r="AH394" s="880"/>
      <c r="AI394" s="880"/>
      <c r="AJ394" s="880"/>
      <c r="AK394" s="374">
        <f t="shared" ref="AK394:AR394" si="1137">AK385*AK388</f>
        <v>0</v>
      </c>
      <c r="AL394" s="374">
        <f t="shared" si="1137"/>
        <v>0</v>
      </c>
      <c r="AM394" s="374">
        <f t="shared" si="1137"/>
        <v>0</v>
      </c>
      <c r="AN394" s="374">
        <f t="shared" si="1137"/>
        <v>0</v>
      </c>
      <c r="AO394" s="374">
        <f t="shared" si="1137"/>
        <v>0</v>
      </c>
      <c r="AP394" s="374">
        <f t="shared" si="1137"/>
        <v>0</v>
      </c>
      <c r="AQ394" s="374">
        <f t="shared" si="1137"/>
        <v>0</v>
      </c>
      <c r="AR394" s="374">
        <f t="shared" si="1137"/>
        <v>0</v>
      </c>
      <c r="AS394" s="612">
        <f t="shared" si="1135"/>
        <v>0</v>
      </c>
    </row>
    <row r="395" spans="2:48" ht="15.75">
      <c r="B395" s="346" t="s">
        <v>281</v>
      </c>
      <c r="C395" s="342"/>
      <c r="D395" s="333"/>
      <c r="E395" s="331"/>
      <c r="F395" s="331"/>
      <c r="G395" s="331"/>
      <c r="H395" s="331"/>
      <c r="I395" s="331"/>
      <c r="J395" s="331"/>
      <c r="K395" s="331"/>
      <c r="L395" s="331"/>
      <c r="M395" s="331"/>
      <c r="N395" s="331"/>
      <c r="O395" s="331"/>
      <c r="P395" s="331"/>
      <c r="Q395" s="331"/>
      <c r="R395" s="297"/>
      <c r="S395" s="331"/>
      <c r="T395" s="331"/>
      <c r="U395" s="331"/>
      <c r="V395" s="333"/>
      <c r="W395" s="333"/>
      <c r="X395" s="333"/>
      <c r="Y395" s="333"/>
      <c r="Z395" s="331"/>
      <c r="AA395" s="331"/>
      <c r="AB395" s="331"/>
      <c r="AC395" s="331"/>
      <c r="AD395" s="331"/>
      <c r="AE395" s="343">
        <f>SUM(AE389:AE394)</f>
        <v>0</v>
      </c>
      <c r="AF395" s="343">
        <f t="shared" ref="AF395:AK395" si="1138">SUM(AF389:AF394)</f>
        <v>0</v>
      </c>
      <c r="AG395" s="343">
        <f t="shared" si="1138"/>
        <v>0</v>
      </c>
      <c r="AH395" s="343">
        <f t="shared" si="1138"/>
        <v>0</v>
      </c>
      <c r="AI395" s="343">
        <f t="shared" si="1138"/>
        <v>0</v>
      </c>
      <c r="AJ395" s="343">
        <f t="shared" si="1138"/>
        <v>0</v>
      </c>
      <c r="AK395" s="343">
        <f t="shared" si="1138"/>
        <v>0</v>
      </c>
      <c r="AL395" s="343">
        <f>SUM(AL389:AL394)</f>
        <v>0</v>
      </c>
      <c r="AM395" s="343">
        <f t="shared" ref="AM395:AR395" si="1139">SUM(AM389:AM394)</f>
        <v>0</v>
      </c>
      <c r="AN395" s="343">
        <f t="shared" si="1139"/>
        <v>0</v>
      </c>
      <c r="AO395" s="343">
        <f t="shared" si="1139"/>
        <v>0</v>
      </c>
      <c r="AP395" s="343">
        <f t="shared" si="1139"/>
        <v>0</v>
      </c>
      <c r="AQ395" s="343">
        <f t="shared" si="1139"/>
        <v>0</v>
      </c>
      <c r="AR395" s="343">
        <f t="shared" si="1139"/>
        <v>0</v>
      </c>
      <c r="AS395" s="403">
        <f>SUM(AS389:AS394)</f>
        <v>0</v>
      </c>
    </row>
    <row r="396" spans="2:48" ht="15.75">
      <c r="B396" s="346" t="s">
        <v>282</v>
      </c>
      <c r="C396" s="342"/>
      <c r="D396" s="347"/>
      <c r="E396" s="331"/>
      <c r="F396" s="331"/>
      <c r="G396" s="331"/>
      <c r="H396" s="331"/>
      <c r="I396" s="331"/>
      <c r="J396" s="331"/>
      <c r="K396" s="331"/>
      <c r="L396" s="331"/>
      <c r="M396" s="331"/>
      <c r="N396" s="331"/>
      <c r="O396" s="331"/>
      <c r="P396" s="331"/>
      <c r="Q396" s="331"/>
      <c r="R396" s="297"/>
      <c r="S396" s="331"/>
      <c r="T396" s="331"/>
      <c r="U396" s="331"/>
      <c r="V396" s="333"/>
      <c r="W396" s="333"/>
      <c r="X396" s="333"/>
      <c r="Y396" s="333"/>
      <c r="Z396" s="331"/>
      <c r="AA396" s="331"/>
      <c r="AB396" s="331"/>
      <c r="AC396" s="331"/>
      <c r="AD396" s="331"/>
      <c r="AE396" s="344">
        <f>AE386*AE388</f>
        <v>0</v>
      </c>
      <c r="AF396" s="344">
        <f t="shared" ref="AF396:AK396" si="1140">AF386*AF388</f>
        <v>0</v>
      </c>
      <c r="AG396" s="344">
        <f t="shared" si="1140"/>
        <v>0</v>
      </c>
      <c r="AH396" s="344">
        <f t="shared" si="1140"/>
        <v>0</v>
      </c>
      <c r="AI396" s="344">
        <f t="shared" si="1140"/>
        <v>0</v>
      </c>
      <c r="AJ396" s="344">
        <f t="shared" si="1140"/>
        <v>0</v>
      </c>
      <c r="AK396" s="344">
        <f t="shared" si="1140"/>
        <v>0</v>
      </c>
      <c r="AL396" s="344">
        <f>AL386*AL388</f>
        <v>0</v>
      </c>
      <c r="AM396" s="344">
        <f t="shared" ref="AM396:AR396" si="1141">AM386*AM388</f>
        <v>0</v>
      </c>
      <c r="AN396" s="344">
        <f t="shared" si="1141"/>
        <v>0</v>
      </c>
      <c r="AO396" s="344">
        <f t="shared" si="1141"/>
        <v>0</v>
      </c>
      <c r="AP396" s="344">
        <f t="shared" si="1141"/>
        <v>0</v>
      </c>
      <c r="AQ396" s="344">
        <f t="shared" si="1141"/>
        <v>0</v>
      </c>
      <c r="AR396" s="344">
        <f t="shared" si="1141"/>
        <v>0</v>
      </c>
      <c r="AS396" s="403">
        <f>SUM(AE396:AR396)</f>
        <v>0</v>
      </c>
    </row>
    <row r="397" spans="2:48" ht="15.75">
      <c r="B397" s="346" t="s">
        <v>283</v>
      </c>
      <c r="C397" s="342"/>
      <c r="D397" s="347"/>
      <c r="E397" s="331"/>
      <c r="F397" s="331"/>
      <c r="G397" s="331"/>
      <c r="H397" s="331"/>
      <c r="I397" s="331"/>
      <c r="J397" s="331"/>
      <c r="K397" s="331"/>
      <c r="L397" s="331"/>
      <c r="M397" s="331"/>
      <c r="N397" s="331"/>
      <c r="O397" s="331"/>
      <c r="P397" s="331"/>
      <c r="Q397" s="331"/>
      <c r="R397" s="297"/>
      <c r="S397" s="331"/>
      <c r="T397" s="331"/>
      <c r="U397" s="331"/>
      <c r="V397" s="347"/>
      <c r="W397" s="347"/>
      <c r="X397" s="347"/>
      <c r="Y397" s="347"/>
      <c r="Z397" s="331"/>
      <c r="AA397" s="331"/>
      <c r="AB397" s="331"/>
      <c r="AC397" s="331"/>
      <c r="AD397" s="331"/>
      <c r="AE397" s="348"/>
      <c r="AF397" s="348"/>
      <c r="AG397" s="348"/>
      <c r="AH397" s="348"/>
      <c r="AI397" s="348"/>
      <c r="AJ397" s="348"/>
      <c r="AK397" s="348"/>
      <c r="AL397" s="348"/>
      <c r="AM397" s="348"/>
      <c r="AN397" s="348"/>
      <c r="AO397" s="348"/>
      <c r="AP397" s="348"/>
      <c r="AQ397" s="348"/>
      <c r="AR397" s="348"/>
      <c r="AS397" s="403">
        <f>AS395-AS396</f>
        <v>0</v>
      </c>
    </row>
    <row r="398" spans="2:48">
      <c r="B398" s="321"/>
      <c r="C398" s="347"/>
      <c r="D398" s="347"/>
      <c r="E398" s="331"/>
      <c r="F398" s="331"/>
      <c r="G398" s="331"/>
      <c r="H398" s="331"/>
      <c r="I398" s="331"/>
      <c r="J398" s="331"/>
      <c r="K398" s="331"/>
      <c r="L398" s="331"/>
      <c r="M398" s="331"/>
      <c r="N398" s="331"/>
      <c r="O398" s="331"/>
      <c r="P398" s="331"/>
      <c r="Q398" s="331"/>
      <c r="R398" s="297"/>
      <c r="S398" s="331"/>
      <c r="T398" s="331"/>
      <c r="U398" s="331"/>
      <c r="V398" s="347"/>
      <c r="W398" s="342"/>
      <c r="X398" s="347"/>
      <c r="Y398" s="347"/>
      <c r="Z398" s="331"/>
      <c r="AA398" s="331"/>
      <c r="AB398" s="331"/>
      <c r="AC398" s="331"/>
      <c r="AD398" s="331"/>
      <c r="AE398" s="349"/>
      <c r="AF398" s="349"/>
      <c r="AG398" s="349"/>
      <c r="AH398" s="349"/>
      <c r="AI398" s="349"/>
      <c r="AJ398" s="349"/>
      <c r="AK398" s="349"/>
      <c r="AL398" s="349"/>
      <c r="AM398" s="349"/>
      <c r="AN398" s="349"/>
      <c r="AO398" s="349"/>
      <c r="AP398" s="349"/>
      <c r="AQ398" s="349"/>
      <c r="AR398" s="349"/>
      <c r="AS398" s="345"/>
    </row>
    <row r="399" spans="2:48">
      <c r="B399" s="435" t="s">
        <v>284</v>
      </c>
      <c r="C399" s="301"/>
      <c r="D399" s="276"/>
      <c r="E399" s="276"/>
      <c r="F399" s="276"/>
      <c r="G399" s="276"/>
      <c r="H399" s="276"/>
      <c r="I399" s="276"/>
      <c r="J399" s="276"/>
      <c r="K399" s="276"/>
      <c r="L399" s="276"/>
      <c r="M399" s="276"/>
      <c r="N399" s="276"/>
      <c r="O399" s="276"/>
      <c r="P399" s="276"/>
      <c r="Q399" s="276"/>
      <c r="R399" s="354"/>
      <c r="S399" s="276"/>
      <c r="T399" s="276"/>
      <c r="U399" s="276"/>
      <c r="V399" s="301"/>
      <c r="W399" s="306"/>
      <c r="X399" s="306"/>
      <c r="Y399" s="276"/>
      <c r="Z399" s="276"/>
      <c r="AA399" s="306"/>
      <c r="AB399" s="306"/>
      <c r="AC399" s="306"/>
      <c r="AD399" s="306"/>
      <c r="AE399" s="288">
        <f>SUMPRODUCT($E$228:$E$383,AE228:AE383)</f>
        <v>1109104</v>
      </c>
      <c r="AF399" s="288">
        <f>SUMPRODUCT($E$228:$E$383,AF228:AF383)</f>
        <v>690380.51474825467</v>
      </c>
      <c r="AG399" s="288">
        <f>IF(AG226="kw",SUMPRODUCT($Q$228:$Q$383,$S$228:$S$383,AG228:AG383),SUMPRODUCT($E$228:$E$383,AG228:AG383))</f>
        <v>4207.729378501449</v>
      </c>
      <c r="AH399" s="288">
        <f t="shared" ref="AH399:AR399" si="1142">IF(AH226="kw",SUMPRODUCT($Q$228:$Q$383,$S$228:$S$383,AH228:AH383),SUMPRODUCT($E$228:$E$383,AH228:AH383))</f>
        <v>0</v>
      </c>
      <c r="AI399" s="288">
        <f t="shared" si="1142"/>
        <v>0</v>
      </c>
      <c r="AJ399" s="288">
        <f t="shared" si="1142"/>
        <v>116.67958199656017</v>
      </c>
      <c r="AK399" s="288">
        <f t="shared" si="1142"/>
        <v>0</v>
      </c>
      <c r="AL399" s="288">
        <f t="shared" si="1142"/>
        <v>0</v>
      </c>
      <c r="AM399" s="288">
        <f t="shared" si="1142"/>
        <v>0</v>
      </c>
      <c r="AN399" s="288">
        <f t="shared" si="1142"/>
        <v>0</v>
      </c>
      <c r="AO399" s="288">
        <f t="shared" si="1142"/>
        <v>0</v>
      </c>
      <c r="AP399" s="288">
        <f t="shared" si="1142"/>
        <v>0</v>
      </c>
      <c r="AQ399" s="288">
        <f t="shared" si="1142"/>
        <v>0</v>
      </c>
      <c r="AR399" s="288">
        <f t="shared" si="1142"/>
        <v>0</v>
      </c>
      <c r="AS399" s="345"/>
    </row>
    <row r="400" spans="2:48">
      <c r="B400" s="435" t="s">
        <v>285</v>
      </c>
      <c r="C400" s="301"/>
      <c r="D400" s="276"/>
      <c r="E400" s="276"/>
      <c r="F400" s="276"/>
      <c r="G400" s="276"/>
      <c r="H400" s="276"/>
      <c r="I400" s="276"/>
      <c r="J400" s="276"/>
      <c r="K400" s="276"/>
      <c r="L400" s="276"/>
      <c r="M400" s="276"/>
      <c r="N400" s="276"/>
      <c r="O400" s="276"/>
      <c r="P400" s="276"/>
      <c r="Q400" s="276"/>
      <c r="R400" s="354"/>
      <c r="S400" s="276"/>
      <c r="T400" s="276"/>
      <c r="U400" s="276"/>
      <c r="V400" s="301"/>
      <c r="W400" s="306"/>
      <c r="X400" s="306"/>
      <c r="Y400" s="276"/>
      <c r="Z400" s="276"/>
      <c r="AA400" s="306"/>
      <c r="AB400" s="306"/>
      <c r="AC400" s="306"/>
      <c r="AD400" s="306"/>
      <c r="AE400" s="288">
        <f>SUMPRODUCT($F$228:$F$383,AE228:AE383)</f>
        <v>1108304</v>
      </c>
      <c r="AF400" s="288">
        <f>SUMPRODUCT($F$228:$F$383,AF228:AF383)</f>
        <v>690380.51474825467</v>
      </c>
      <c r="AG400" s="288">
        <f t="shared" ref="AG400" si="1143">IF(AG226="kw",SUMPRODUCT($Q$228:$Q$383,$T$228:$T$383,AG228:AG383),SUMPRODUCT($F$228:$F$383,AG228:AG383))</f>
        <v>4207.729378501449</v>
      </c>
      <c r="AH400" s="288">
        <f t="shared" ref="AH400:AR400" si="1144">IF(AH226="kw",SUMPRODUCT($Q$228:$Q$383,$T$228:$T$383,AH228:AH383),SUMPRODUCT($F$228:$F$383,AH228:AH383))</f>
        <v>0</v>
      </c>
      <c r="AI400" s="288">
        <f t="shared" si="1144"/>
        <v>0</v>
      </c>
      <c r="AJ400" s="288">
        <f t="shared" si="1144"/>
        <v>116.67958199656017</v>
      </c>
      <c r="AK400" s="288">
        <f t="shared" si="1144"/>
        <v>0</v>
      </c>
      <c r="AL400" s="288">
        <f t="shared" si="1144"/>
        <v>0</v>
      </c>
      <c r="AM400" s="288">
        <f t="shared" si="1144"/>
        <v>0</v>
      </c>
      <c r="AN400" s="288">
        <f t="shared" si="1144"/>
        <v>0</v>
      </c>
      <c r="AO400" s="288">
        <f t="shared" si="1144"/>
        <v>0</v>
      </c>
      <c r="AP400" s="288">
        <f t="shared" si="1144"/>
        <v>0</v>
      </c>
      <c r="AQ400" s="288">
        <f t="shared" si="1144"/>
        <v>0</v>
      </c>
      <c r="AR400" s="288">
        <f t="shared" si="1144"/>
        <v>0</v>
      </c>
      <c r="AS400" s="334"/>
    </row>
    <row r="401" spans="1:45">
      <c r="B401" s="435" t="s">
        <v>286</v>
      </c>
      <c r="C401" s="301"/>
      <c r="D401" s="276"/>
      <c r="E401" s="276"/>
      <c r="F401" s="276"/>
      <c r="G401" s="276"/>
      <c r="H401" s="276"/>
      <c r="I401" s="276"/>
      <c r="J401" s="276"/>
      <c r="K401" s="276"/>
      <c r="L401" s="276"/>
      <c r="M401" s="276"/>
      <c r="N401" s="276"/>
      <c r="O401" s="276"/>
      <c r="P401" s="276"/>
      <c r="Q401" s="276"/>
      <c r="R401" s="354"/>
      <c r="S401" s="276"/>
      <c r="T401" s="276"/>
      <c r="U401" s="276"/>
      <c r="V401" s="301"/>
      <c r="W401" s="306"/>
      <c r="X401" s="306"/>
      <c r="Y401" s="276"/>
      <c r="Z401" s="276"/>
      <c r="AA401" s="306"/>
      <c r="AB401" s="306"/>
      <c r="AC401" s="306"/>
      <c r="AD401" s="306"/>
      <c r="AE401" s="288">
        <f>SUMPRODUCT($G$228:$G$383,AE228:AE383)</f>
        <v>1102419</v>
      </c>
      <c r="AF401" s="288">
        <f>SUMPRODUCT($G$228:$G$383,AF228:AF383)</f>
        <v>690380.51474825467</v>
      </c>
      <c r="AG401" s="288">
        <f t="shared" ref="AG401" si="1145">IF(AG226="kw",SUMPRODUCT($Q$228:$Q$383,$U$228:$U$383,AG228:AG383),SUMPRODUCT($G$228:$G$383,AG228:AG383))</f>
        <v>4207.729378501449</v>
      </c>
      <c r="AH401" s="288">
        <f t="shared" ref="AH401:AR401" si="1146">IF(AH226="kw",SUMPRODUCT($Q$228:$Q$383,$U$228:$U$383,AH228:AH383),SUMPRODUCT($G$228:$G$383,AH228:AH383))</f>
        <v>0</v>
      </c>
      <c r="AI401" s="288">
        <f t="shared" si="1146"/>
        <v>0</v>
      </c>
      <c r="AJ401" s="288">
        <f t="shared" si="1146"/>
        <v>116.67958199656017</v>
      </c>
      <c r="AK401" s="288">
        <f t="shared" si="1146"/>
        <v>0</v>
      </c>
      <c r="AL401" s="288">
        <f t="shared" si="1146"/>
        <v>0</v>
      </c>
      <c r="AM401" s="288">
        <f t="shared" si="1146"/>
        <v>0</v>
      </c>
      <c r="AN401" s="288">
        <f t="shared" si="1146"/>
        <v>0</v>
      </c>
      <c r="AO401" s="288">
        <f t="shared" si="1146"/>
        <v>0</v>
      </c>
      <c r="AP401" s="288">
        <f t="shared" si="1146"/>
        <v>0</v>
      </c>
      <c r="AQ401" s="288">
        <f t="shared" si="1146"/>
        <v>0</v>
      </c>
      <c r="AR401" s="288">
        <f t="shared" si="1146"/>
        <v>0</v>
      </c>
      <c r="AS401" s="334"/>
    </row>
    <row r="402" spans="1:45">
      <c r="B402" s="435" t="s">
        <v>287</v>
      </c>
      <c r="C402" s="301"/>
      <c r="D402" s="276"/>
      <c r="E402" s="276"/>
      <c r="F402" s="276"/>
      <c r="G402" s="276"/>
      <c r="H402" s="276"/>
      <c r="I402" s="276"/>
      <c r="J402" s="276"/>
      <c r="K402" s="276"/>
      <c r="L402" s="276"/>
      <c r="M402" s="276"/>
      <c r="N402" s="276"/>
      <c r="O402" s="276"/>
      <c r="P402" s="276"/>
      <c r="Q402" s="276"/>
      <c r="R402" s="354"/>
      <c r="S402" s="276"/>
      <c r="T402" s="276"/>
      <c r="U402" s="276"/>
      <c r="V402" s="301"/>
      <c r="W402" s="306"/>
      <c r="X402" s="306"/>
      <c r="Y402" s="276"/>
      <c r="Z402" s="276"/>
      <c r="AA402" s="306"/>
      <c r="AB402" s="306"/>
      <c r="AC402" s="306"/>
      <c r="AD402" s="306"/>
      <c r="AE402" s="288">
        <f>SUMPRODUCT($H$228:$H$383,AE228:AE383)</f>
        <v>1067763</v>
      </c>
      <c r="AF402" s="288">
        <f>SUMPRODUCT($H$228:$H$383,AF228:AF383)</f>
        <v>690380.51474825467</v>
      </c>
      <c r="AG402" s="288">
        <f>IF(AG226="kw",SUMPRODUCT($Q$228:$Q$383,$V$228:$V$383,AG228:AG383),SUMPRODUCT($H$228:$H$383,AG228:AG383))</f>
        <v>4207.729378501449</v>
      </c>
      <c r="AH402" s="288">
        <f t="shared" ref="AH402:AR402" si="1147">IF(AH226="kw",SUMPRODUCT($Q$228:$Q$383,$V$228:$V$383,AH228:AH383),SUMPRODUCT($H$228:$H$383,AH228:AH383))</f>
        <v>0</v>
      </c>
      <c r="AI402" s="288">
        <f t="shared" si="1147"/>
        <v>0</v>
      </c>
      <c r="AJ402" s="288">
        <f t="shared" si="1147"/>
        <v>116.67958199656017</v>
      </c>
      <c r="AK402" s="288">
        <f t="shared" si="1147"/>
        <v>0</v>
      </c>
      <c r="AL402" s="288">
        <f t="shared" si="1147"/>
        <v>0</v>
      </c>
      <c r="AM402" s="288">
        <f t="shared" si="1147"/>
        <v>0</v>
      </c>
      <c r="AN402" s="288">
        <f t="shared" si="1147"/>
        <v>0</v>
      </c>
      <c r="AO402" s="288">
        <f t="shared" si="1147"/>
        <v>0</v>
      </c>
      <c r="AP402" s="288">
        <f t="shared" si="1147"/>
        <v>0</v>
      </c>
      <c r="AQ402" s="288">
        <f t="shared" si="1147"/>
        <v>0</v>
      </c>
      <c r="AR402" s="288">
        <f t="shared" si="1147"/>
        <v>0</v>
      </c>
      <c r="AS402" s="334"/>
    </row>
    <row r="403" spans="1:45">
      <c r="B403" s="435" t="s">
        <v>841</v>
      </c>
      <c r="C403" s="301"/>
      <c r="D403" s="276"/>
      <c r="E403" s="276"/>
      <c r="F403" s="276"/>
      <c r="G403" s="276"/>
      <c r="H403" s="276"/>
      <c r="I403" s="276"/>
      <c r="J403" s="276"/>
      <c r="K403" s="276"/>
      <c r="L403" s="276"/>
      <c r="M403" s="276"/>
      <c r="N403" s="276"/>
      <c r="O403" s="276"/>
      <c r="P403" s="276"/>
      <c r="Q403" s="276"/>
      <c r="R403" s="354"/>
      <c r="S403" s="276"/>
      <c r="T403" s="276"/>
      <c r="U403" s="276"/>
      <c r="V403" s="301"/>
      <c r="W403" s="306"/>
      <c r="X403" s="306"/>
      <c r="Y403" s="276"/>
      <c r="Z403" s="276"/>
      <c r="AA403" s="306"/>
      <c r="AB403" s="306"/>
      <c r="AC403" s="306"/>
      <c r="AD403" s="306"/>
      <c r="AE403" s="288">
        <f>SUMPRODUCT($I$228:$I$383,AE228:AE383)</f>
        <v>1033521</v>
      </c>
      <c r="AF403" s="288">
        <f>SUMPRODUCT($I$228:$I$383,AF228:AF383)</f>
        <v>672825.02193977078</v>
      </c>
      <c r="AG403" s="288">
        <f>IF(AG226="kw",SUMPRODUCT($Q$228:$Q$383,$W$228:$W$383,AG228:AG383),SUMPRODUCT($I$228:$I$383,AG228:AG383))</f>
        <v>4089.4652969302329</v>
      </c>
      <c r="AH403" s="288">
        <f t="shared" ref="AH403:AR403" si="1148">IF(AH226="kw",SUMPRODUCT($Q$228:$Q$383,$W$228:$W$383,AH228:AH383),SUMPRODUCT($I$228:$I$383,AH228:AH383))</f>
        <v>0</v>
      </c>
      <c r="AI403" s="288">
        <f t="shared" si="1148"/>
        <v>0</v>
      </c>
      <c r="AJ403" s="288">
        <f t="shared" si="1148"/>
        <v>113.23223071029817</v>
      </c>
      <c r="AK403" s="288">
        <f t="shared" si="1148"/>
        <v>0</v>
      </c>
      <c r="AL403" s="288">
        <f t="shared" si="1148"/>
        <v>0</v>
      </c>
      <c r="AM403" s="288">
        <f t="shared" si="1148"/>
        <v>0</v>
      </c>
      <c r="AN403" s="288">
        <f t="shared" si="1148"/>
        <v>0</v>
      </c>
      <c r="AO403" s="288">
        <f t="shared" si="1148"/>
        <v>0</v>
      </c>
      <c r="AP403" s="288">
        <f t="shared" si="1148"/>
        <v>0</v>
      </c>
      <c r="AQ403" s="288">
        <f t="shared" si="1148"/>
        <v>0</v>
      </c>
      <c r="AR403" s="288">
        <f t="shared" si="1148"/>
        <v>0</v>
      </c>
      <c r="AS403" s="334"/>
    </row>
    <row r="404" spans="1:45">
      <c r="B404" s="435" t="s">
        <v>851</v>
      </c>
      <c r="C404" s="301"/>
      <c r="D404" s="276"/>
      <c r="E404" s="276"/>
      <c r="F404" s="276"/>
      <c r="G404" s="276"/>
      <c r="H404" s="276"/>
      <c r="I404" s="276"/>
      <c r="J404" s="276"/>
      <c r="K404" s="276"/>
      <c r="L404" s="276"/>
      <c r="M404" s="276"/>
      <c r="N404" s="276"/>
      <c r="O404" s="276"/>
      <c r="P404" s="276"/>
      <c r="Q404" s="276"/>
      <c r="R404" s="354"/>
      <c r="S404" s="276"/>
      <c r="T404" s="276"/>
      <c r="U404" s="276"/>
      <c r="V404" s="301"/>
      <c r="W404" s="306"/>
      <c r="X404" s="306"/>
      <c r="Y404" s="276"/>
      <c r="Z404" s="276"/>
      <c r="AA404" s="306"/>
      <c r="AB404" s="306"/>
      <c r="AC404" s="306"/>
      <c r="AD404" s="306"/>
      <c r="AE404" s="288">
        <f>SUMPRODUCT($J$228:$J$383,AE228:AE383)</f>
        <v>969150</v>
      </c>
      <c r="AF404" s="288">
        <f>SUMPRODUCT($J$228:$J$383,AF228:AF383)</f>
        <v>672825.02193977078</v>
      </c>
      <c r="AG404" s="288">
        <f>IF(AG226="kw",SUMPRODUCT($Q$228:$Q$383,$X$228:$X$383,AG228:AG383),SUMPRODUCT($J$228:$J$383,AG228:AG383))</f>
        <v>4089.4652969302329</v>
      </c>
      <c r="AH404" s="288">
        <f t="shared" ref="AH404:AR404" si="1149">IF(AH226="kw",SUMPRODUCT($Q$228:$Q$383,$X$228:$X$383,AH228:AH383),SUMPRODUCT($J$228:$J$383,AH228:AH383))</f>
        <v>0</v>
      </c>
      <c r="AI404" s="288">
        <f t="shared" si="1149"/>
        <v>0</v>
      </c>
      <c r="AJ404" s="288">
        <f t="shared" si="1149"/>
        <v>113.23223071029817</v>
      </c>
      <c r="AK404" s="288">
        <f t="shared" si="1149"/>
        <v>0</v>
      </c>
      <c r="AL404" s="288">
        <f t="shared" si="1149"/>
        <v>0</v>
      </c>
      <c r="AM404" s="288">
        <f t="shared" si="1149"/>
        <v>0</v>
      </c>
      <c r="AN404" s="288">
        <f t="shared" si="1149"/>
        <v>0</v>
      </c>
      <c r="AO404" s="288">
        <f t="shared" si="1149"/>
        <v>0</v>
      </c>
      <c r="AP404" s="288">
        <f t="shared" si="1149"/>
        <v>0</v>
      </c>
      <c r="AQ404" s="288">
        <f t="shared" si="1149"/>
        <v>0</v>
      </c>
      <c r="AR404" s="288">
        <f t="shared" si="1149"/>
        <v>0</v>
      </c>
      <c r="AS404" s="334"/>
    </row>
    <row r="405" spans="1:45">
      <c r="B405" s="435" t="s">
        <v>852</v>
      </c>
      <c r="C405" s="301"/>
      <c r="D405" s="276"/>
      <c r="E405" s="276"/>
      <c r="F405" s="276"/>
      <c r="G405" s="276"/>
      <c r="H405" s="276"/>
      <c r="I405" s="276"/>
      <c r="J405" s="276"/>
      <c r="K405" s="276"/>
      <c r="L405" s="276"/>
      <c r="M405" s="276"/>
      <c r="N405" s="276"/>
      <c r="O405" s="276"/>
      <c r="P405" s="276"/>
      <c r="Q405" s="276"/>
      <c r="R405" s="354"/>
      <c r="S405" s="276"/>
      <c r="T405" s="276"/>
      <c r="U405" s="276"/>
      <c r="V405" s="301"/>
      <c r="W405" s="306"/>
      <c r="X405" s="306"/>
      <c r="Y405" s="276"/>
      <c r="Z405" s="276"/>
      <c r="AA405" s="306"/>
      <c r="AB405" s="306"/>
      <c r="AC405" s="306"/>
      <c r="AD405" s="306"/>
      <c r="AE405" s="288">
        <f>SUMPRODUCT($K$228:$K$383,AE228:AE383)</f>
        <v>912158</v>
      </c>
      <c r="AF405" s="288">
        <f>SUMPRODUCT($K$228:$K$383,AF228:AF383)</f>
        <v>672825.02193977078</v>
      </c>
      <c r="AG405" s="288">
        <f>IF(AG226="kw",SUMPRODUCT($Q$228:$Q$383,$Y$228:$Y$383,AG228:AG383),SUMPRODUCT($K$228:$K$383,AG228:AG383))</f>
        <v>4089.4652969302329</v>
      </c>
      <c r="AH405" s="288">
        <f t="shared" ref="AH405:AR405" si="1150">IF(AH226="kw",SUMPRODUCT($Q$228:$Q$383,$Y$228:$Y$383,AH228:AH383),SUMPRODUCT($K$228:$K$383,AH228:AH383))</f>
        <v>0</v>
      </c>
      <c r="AI405" s="288">
        <f t="shared" si="1150"/>
        <v>0</v>
      </c>
      <c r="AJ405" s="288">
        <f t="shared" si="1150"/>
        <v>113.23223071029817</v>
      </c>
      <c r="AK405" s="288">
        <f t="shared" si="1150"/>
        <v>0</v>
      </c>
      <c r="AL405" s="288">
        <f t="shared" si="1150"/>
        <v>0</v>
      </c>
      <c r="AM405" s="288">
        <f t="shared" si="1150"/>
        <v>0</v>
      </c>
      <c r="AN405" s="288">
        <f t="shared" si="1150"/>
        <v>0</v>
      </c>
      <c r="AO405" s="288">
        <f t="shared" si="1150"/>
        <v>0</v>
      </c>
      <c r="AP405" s="288">
        <f t="shared" si="1150"/>
        <v>0</v>
      </c>
      <c r="AQ405" s="288">
        <f t="shared" si="1150"/>
        <v>0</v>
      </c>
      <c r="AR405" s="288">
        <f t="shared" si="1150"/>
        <v>0</v>
      </c>
      <c r="AS405" s="334"/>
    </row>
    <row r="406" spans="1:45">
      <c r="B406" s="435" t="s">
        <v>853</v>
      </c>
      <c r="C406" s="301"/>
      <c r="D406" s="276"/>
      <c r="E406" s="276"/>
      <c r="F406" s="276"/>
      <c r="G406" s="276"/>
      <c r="H406" s="276"/>
      <c r="I406" s="276"/>
      <c r="J406" s="276"/>
      <c r="K406" s="276"/>
      <c r="L406" s="276"/>
      <c r="M406" s="276"/>
      <c r="N406" s="276"/>
      <c r="O406" s="276"/>
      <c r="P406" s="276"/>
      <c r="Q406" s="276"/>
      <c r="R406" s="354"/>
      <c r="S406" s="276"/>
      <c r="T406" s="276"/>
      <c r="U406" s="276"/>
      <c r="V406" s="301"/>
      <c r="W406" s="306"/>
      <c r="X406" s="306"/>
      <c r="Y406" s="276"/>
      <c r="Z406" s="276"/>
      <c r="AA406" s="306"/>
      <c r="AB406" s="306"/>
      <c r="AC406" s="306"/>
      <c r="AD406" s="306"/>
      <c r="AE406" s="288">
        <f>SUMPRODUCT($L$228:$L$383,AE228:AE383)</f>
        <v>810877</v>
      </c>
      <c r="AF406" s="288">
        <f>SUMPRODUCT($L$228:$L$383,AF228:AF383)</f>
        <v>662632.32536644849</v>
      </c>
      <c r="AG406" s="288">
        <f>IF(AG226="kw",SUMPRODUCT($Q$228:$Q$383,$Z$228:$Z$383,AG228:AG383),SUMPRODUCT($L$228:$L$383,AG228:AG383))</f>
        <v>4089.4652969302329</v>
      </c>
      <c r="AH406" s="288">
        <f t="shared" ref="AH406:AR406" si="1151">IF(AH226="kw",SUMPRODUCT($Q$228:$Q$383,$Z$228:$Z$383,AH228:AH383),SUMPRODUCT($L$228:$L$383,AH228:AH383))</f>
        <v>0</v>
      </c>
      <c r="AI406" s="288">
        <f t="shared" si="1151"/>
        <v>0</v>
      </c>
      <c r="AJ406" s="288">
        <f t="shared" si="1151"/>
        <v>113.23223071029817</v>
      </c>
      <c r="AK406" s="288">
        <f t="shared" si="1151"/>
        <v>0</v>
      </c>
      <c r="AL406" s="288">
        <f t="shared" si="1151"/>
        <v>0</v>
      </c>
      <c r="AM406" s="288">
        <f t="shared" si="1151"/>
        <v>0</v>
      </c>
      <c r="AN406" s="288">
        <f t="shared" si="1151"/>
        <v>0</v>
      </c>
      <c r="AO406" s="288">
        <f t="shared" si="1151"/>
        <v>0</v>
      </c>
      <c r="AP406" s="288">
        <f t="shared" si="1151"/>
        <v>0</v>
      </c>
      <c r="AQ406" s="288">
        <f t="shared" si="1151"/>
        <v>0</v>
      </c>
      <c r="AR406" s="288">
        <f t="shared" si="1151"/>
        <v>0</v>
      </c>
      <c r="AS406" s="334"/>
    </row>
    <row r="407" spans="1:45">
      <c r="B407" s="435" t="s">
        <v>854</v>
      </c>
      <c r="C407" s="301"/>
      <c r="D407" s="276"/>
      <c r="E407" s="276"/>
      <c r="F407" s="276"/>
      <c r="G407" s="276"/>
      <c r="H407" s="276"/>
      <c r="I407" s="276"/>
      <c r="J407" s="276"/>
      <c r="K407" s="276"/>
      <c r="L407" s="276"/>
      <c r="M407" s="276"/>
      <c r="N407" s="276"/>
      <c r="O407" s="276"/>
      <c r="P407" s="276"/>
      <c r="Q407" s="276"/>
      <c r="R407" s="354"/>
      <c r="S407" s="276"/>
      <c r="T407" s="276"/>
      <c r="U407" s="276"/>
      <c r="V407" s="301"/>
      <c r="W407" s="306"/>
      <c r="X407" s="306"/>
      <c r="Y407" s="276"/>
      <c r="Z407" s="276"/>
      <c r="AA407" s="306"/>
      <c r="AB407" s="306"/>
      <c r="AC407" s="306"/>
      <c r="AD407" s="306"/>
      <c r="AE407" s="288">
        <f>SUMPRODUCT($M$228:$M$383,AE228:AE383)</f>
        <v>778864</v>
      </c>
      <c r="AF407" s="288">
        <f>SUMPRODUCT($M$228:$M$383,AF228:AF383)</f>
        <v>662632.32536644849</v>
      </c>
      <c r="AG407" s="288">
        <f>IF(AG226="kw",SUMPRODUCT($Q$228:$Q$383,$AA$228:$AA$383,AG228:AG383),SUMPRODUCT($M$228:$M$383,AG228:AG383))</f>
        <v>4089.4652969302329</v>
      </c>
      <c r="AH407" s="288">
        <f t="shared" ref="AH407:AR407" si="1152">IF(AH226="kw",SUMPRODUCT($Q$228:$Q$383,$AA$228:$AA$383,AH228:AH383),SUMPRODUCT($M$228:$M$383,AH228:AH383))</f>
        <v>0</v>
      </c>
      <c r="AI407" s="288">
        <f t="shared" si="1152"/>
        <v>0</v>
      </c>
      <c r="AJ407" s="288">
        <f t="shared" si="1152"/>
        <v>113.23223071029817</v>
      </c>
      <c r="AK407" s="288">
        <f t="shared" si="1152"/>
        <v>0</v>
      </c>
      <c r="AL407" s="288">
        <f t="shared" si="1152"/>
        <v>0</v>
      </c>
      <c r="AM407" s="288">
        <f t="shared" si="1152"/>
        <v>0</v>
      </c>
      <c r="AN407" s="288">
        <f t="shared" si="1152"/>
        <v>0</v>
      </c>
      <c r="AO407" s="288">
        <f t="shared" si="1152"/>
        <v>0</v>
      </c>
      <c r="AP407" s="288">
        <f t="shared" si="1152"/>
        <v>0</v>
      </c>
      <c r="AQ407" s="288">
        <f t="shared" si="1152"/>
        <v>0</v>
      </c>
      <c r="AR407" s="288">
        <f t="shared" si="1152"/>
        <v>0</v>
      </c>
      <c r="AS407" s="334"/>
    </row>
    <row r="408" spans="1:45">
      <c r="B408" s="435" t="s">
        <v>855</v>
      </c>
      <c r="C408" s="301"/>
      <c r="D408" s="276"/>
      <c r="E408" s="276"/>
      <c r="F408" s="276"/>
      <c r="G408" s="276"/>
      <c r="H408" s="276"/>
      <c r="I408" s="276"/>
      <c r="J408" s="276"/>
      <c r="K408" s="276"/>
      <c r="L408" s="276"/>
      <c r="M408" s="276"/>
      <c r="N408" s="276"/>
      <c r="O408" s="276"/>
      <c r="P408" s="276"/>
      <c r="Q408" s="276"/>
      <c r="R408" s="354"/>
      <c r="S408" s="276"/>
      <c r="T408" s="276"/>
      <c r="U408" s="276"/>
      <c r="V408" s="301"/>
      <c r="W408" s="306"/>
      <c r="X408" s="306"/>
      <c r="Y408" s="276"/>
      <c r="Z408" s="276"/>
      <c r="AA408" s="306"/>
      <c r="AB408" s="306"/>
      <c r="AC408" s="306"/>
      <c r="AD408" s="306"/>
      <c r="AE408" s="288">
        <f>SUMPRODUCT($N$228:$N$383,AE228:AE383)</f>
        <v>0</v>
      </c>
      <c r="AF408" s="288">
        <f>SUMPRODUCT($N$228:$N$383,AF228:AF383)</f>
        <v>0</v>
      </c>
      <c r="AG408" s="288">
        <f>IF(AG226="kw",SUMPRODUCT($Q$228:$Q$383,$AB$228:$AB$383,AG228:AG383),SUMPRODUCT($N$228:$N$383,AG228:AG383))</f>
        <v>0</v>
      </c>
      <c r="AH408" s="288">
        <f t="shared" ref="AH408:AR408" si="1153">IF(AH226="kw",SUMPRODUCT($Q$228:$Q$383,$AB$228:$AB$383,AH228:AH383),SUMPRODUCT($N$228:$N$383,AH228:AH383))</f>
        <v>0</v>
      </c>
      <c r="AI408" s="288">
        <f t="shared" si="1153"/>
        <v>0</v>
      </c>
      <c r="AJ408" s="288">
        <f t="shared" si="1153"/>
        <v>0</v>
      </c>
      <c r="AK408" s="288">
        <f t="shared" si="1153"/>
        <v>0</v>
      </c>
      <c r="AL408" s="288">
        <f t="shared" si="1153"/>
        <v>0</v>
      </c>
      <c r="AM408" s="288">
        <f t="shared" si="1153"/>
        <v>0</v>
      </c>
      <c r="AN408" s="288">
        <f t="shared" si="1153"/>
        <v>0</v>
      </c>
      <c r="AO408" s="288">
        <f t="shared" si="1153"/>
        <v>0</v>
      </c>
      <c r="AP408" s="288">
        <f t="shared" si="1153"/>
        <v>0</v>
      </c>
      <c r="AQ408" s="288">
        <f t="shared" si="1153"/>
        <v>0</v>
      </c>
      <c r="AR408" s="288">
        <f t="shared" si="1153"/>
        <v>0</v>
      </c>
      <c r="AS408" s="334"/>
    </row>
    <row r="409" spans="1:45">
      <c r="B409" s="436" t="s">
        <v>856</v>
      </c>
      <c r="C409" s="361"/>
      <c r="D409" s="380"/>
      <c r="E409" s="380"/>
      <c r="F409" s="380"/>
      <c r="G409" s="380"/>
      <c r="H409" s="380"/>
      <c r="I409" s="380"/>
      <c r="J409" s="380"/>
      <c r="K409" s="380"/>
      <c r="L409" s="380"/>
      <c r="M409" s="380"/>
      <c r="N409" s="380"/>
      <c r="O409" s="380"/>
      <c r="P409" s="380"/>
      <c r="Q409" s="380"/>
      <c r="R409" s="379"/>
      <c r="S409" s="380"/>
      <c r="T409" s="380"/>
      <c r="U409" s="380"/>
      <c r="V409" s="361"/>
      <c r="W409" s="381"/>
      <c r="X409" s="381"/>
      <c r="Y409" s="380"/>
      <c r="Z409" s="380"/>
      <c r="AA409" s="381"/>
      <c r="AB409" s="381"/>
      <c r="AC409" s="381"/>
      <c r="AD409" s="381"/>
      <c r="AE409" s="323">
        <f>SUMPRODUCT($O$228:$O$383,AE228:AE383)</f>
        <v>0</v>
      </c>
      <c r="AF409" s="323">
        <f>SUMPRODUCT($O$228:$O$383,AF228:AF383)</f>
        <v>0</v>
      </c>
      <c r="AG409" s="323">
        <f>IF(AG226="kw",SUMPRODUCT($Q$228:$Q$383,$AC$228:$AC$383,AG228:AG383),SUMPRODUCT($O$228:$O$383,AG228:AG383))</f>
        <v>0</v>
      </c>
      <c r="AH409" s="323">
        <f t="shared" ref="AH409:AR409" si="1154">IF(AH226="kw",SUMPRODUCT($Q$228:$Q$383,$AC$228:$AC$383,AH228:AH383),SUMPRODUCT($O$228:$O$383,AH228:AH383))</f>
        <v>0</v>
      </c>
      <c r="AI409" s="323">
        <f t="shared" si="1154"/>
        <v>0</v>
      </c>
      <c r="AJ409" s="323">
        <f t="shared" si="1154"/>
        <v>0</v>
      </c>
      <c r="AK409" s="323">
        <f t="shared" si="1154"/>
        <v>0</v>
      </c>
      <c r="AL409" s="323">
        <f t="shared" si="1154"/>
        <v>0</v>
      </c>
      <c r="AM409" s="323">
        <f t="shared" si="1154"/>
        <v>0</v>
      </c>
      <c r="AN409" s="323">
        <f t="shared" si="1154"/>
        <v>0</v>
      </c>
      <c r="AO409" s="323">
        <f t="shared" si="1154"/>
        <v>0</v>
      </c>
      <c r="AP409" s="323">
        <f t="shared" si="1154"/>
        <v>0</v>
      </c>
      <c r="AQ409" s="323">
        <f t="shared" si="1154"/>
        <v>0</v>
      </c>
      <c r="AR409" s="323">
        <f t="shared" si="1154"/>
        <v>0</v>
      </c>
      <c r="AS409" s="382"/>
    </row>
    <row r="410" spans="1:45" ht="21" customHeight="1">
      <c r="B410" s="364" t="s">
        <v>577</v>
      </c>
      <c r="C410" s="383"/>
      <c r="D410" s="384"/>
      <c r="E410" s="384"/>
      <c r="F410" s="384"/>
      <c r="G410" s="384"/>
      <c r="H410" s="384"/>
      <c r="I410" s="384"/>
      <c r="J410" s="384"/>
      <c r="K410" s="384"/>
      <c r="L410" s="384"/>
      <c r="M410" s="384"/>
      <c r="N410" s="384"/>
      <c r="O410" s="384"/>
      <c r="P410" s="384"/>
      <c r="Q410" s="384"/>
      <c r="R410" s="384"/>
      <c r="S410" s="384"/>
      <c r="T410" s="384"/>
      <c r="U410" s="384"/>
      <c r="V410" s="367"/>
      <c r="W410" s="368"/>
      <c r="X410" s="384"/>
      <c r="Y410" s="384"/>
      <c r="Z410" s="384"/>
      <c r="AA410" s="384"/>
      <c r="AB410" s="384"/>
      <c r="AC410" s="384"/>
      <c r="AD410" s="384"/>
      <c r="AE410" s="405"/>
      <c r="AF410" s="405"/>
      <c r="AG410" s="405"/>
      <c r="AH410" s="405"/>
      <c r="AI410" s="405"/>
      <c r="AJ410" s="405"/>
      <c r="AK410" s="405"/>
      <c r="AL410" s="405"/>
      <c r="AM410" s="405"/>
      <c r="AN410" s="405"/>
      <c r="AO410" s="405"/>
      <c r="AP410" s="405"/>
      <c r="AQ410" s="405"/>
      <c r="AR410" s="405"/>
      <c r="AS410" s="385"/>
    </row>
    <row r="413" spans="1:45" ht="15.75">
      <c r="B413" s="277" t="s">
        <v>290</v>
      </c>
      <c r="C413" s="278"/>
      <c r="D413" s="579" t="s">
        <v>522</v>
      </c>
      <c r="E413" s="250"/>
      <c r="F413" s="581"/>
      <c r="G413" s="250"/>
      <c r="H413" s="250"/>
      <c r="I413" s="250"/>
      <c r="J413" s="250"/>
      <c r="K413" s="250"/>
      <c r="L413" s="250"/>
      <c r="M413" s="250"/>
      <c r="N413" s="250"/>
      <c r="O413" s="250"/>
      <c r="P413" s="250"/>
      <c r="Q413" s="250"/>
      <c r="R413" s="278"/>
      <c r="S413" s="250"/>
      <c r="T413" s="250"/>
      <c r="U413" s="250"/>
      <c r="V413" s="250"/>
      <c r="W413" s="250"/>
      <c r="X413" s="250"/>
      <c r="Y413" s="250"/>
      <c r="Z413" s="250"/>
      <c r="AA413" s="250"/>
      <c r="AB413" s="250"/>
      <c r="AC413" s="250"/>
      <c r="AD413" s="250"/>
      <c r="AE413" s="267"/>
      <c r="AF413" s="264"/>
      <c r="AG413" s="264"/>
      <c r="AH413" s="264"/>
      <c r="AI413" s="264"/>
      <c r="AJ413" s="264"/>
      <c r="AK413" s="264"/>
      <c r="AL413" s="264"/>
      <c r="AM413" s="264"/>
      <c r="AN413" s="264"/>
      <c r="AO413" s="264"/>
      <c r="AP413" s="264"/>
      <c r="AQ413" s="264"/>
      <c r="AR413" s="264"/>
      <c r="AS413" s="279"/>
    </row>
    <row r="414" spans="1:45" ht="33.75" customHeight="1">
      <c r="B414" s="949" t="s">
        <v>211</v>
      </c>
      <c r="C414" s="951" t="s">
        <v>33</v>
      </c>
      <c r="D414" s="281" t="s">
        <v>420</v>
      </c>
      <c r="E414" s="960" t="s">
        <v>209</v>
      </c>
      <c r="F414" s="961"/>
      <c r="G414" s="961"/>
      <c r="H414" s="961"/>
      <c r="I414" s="961"/>
      <c r="J414" s="961"/>
      <c r="K414" s="961"/>
      <c r="L414" s="961"/>
      <c r="M414" s="961"/>
      <c r="N414" s="961"/>
      <c r="O414" s="961"/>
      <c r="P414" s="962"/>
      <c r="Q414" s="958" t="s">
        <v>213</v>
      </c>
      <c r="R414" s="281" t="s">
        <v>421</v>
      </c>
      <c r="S414" s="955" t="s">
        <v>212</v>
      </c>
      <c r="T414" s="956"/>
      <c r="U414" s="956"/>
      <c r="V414" s="956"/>
      <c r="W414" s="956"/>
      <c r="X414" s="956"/>
      <c r="Y414" s="956"/>
      <c r="Z414" s="956"/>
      <c r="AA414" s="956"/>
      <c r="AB414" s="956"/>
      <c r="AC414" s="956"/>
      <c r="AD414" s="963"/>
      <c r="AE414" s="955" t="s">
        <v>242</v>
      </c>
      <c r="AF414" s="956"/>
      <c r="AG414" s="956"/>
      <c r="AH414" s="956"/>
      <c r="AI414" s="956"/>
      <c r="AJ414" s="956"/>
      <c r="AK414" s="956"/>
      <c r="AL414" s="956"/>
      <c r="AM414" s="956"/>
      <c r="AN414" s="956"/>
      <c r="AO414" s="956"/>
      <c r="AP414" s="956"/>
      <c r="AQ414" s="956"/>
      <c r="AR414" s="956"/>
      <c r="AS414" s="957"/>
    </row>
    <row r="415" spans="1:45" ht="61.5" customHeight="1">
      <c r="B415" s="950"/>
      <c r="C415" s="952"/>
      <c r="D415" s="282">
        <v>2017</v>
      </c>
      <c r="E415" s="282">
        <v>2018</v>
      </c>
      <c r="F415" s="282">
        <v>2019</v>
      </c>
      <c r="G415" s="282">
        <v>2020</v>
      </c>
      <c r="H415" s="282">
        <v>2021</v>
      </c>
      <c r="I415" s="282">
        <v>2022</v>
      </c>
      <c r="J415" s="282">
        <v>2023</v>
      </c>
      <c r="K415" s="282">
        <v>2024</v>
      </c>
      <c r="L415" s="282">
        <v>2025</v>
      </c>
      <c r="M415" s="282">
        <v>2026</v>
      </c>
      <c r="N415" s="282">
        <v>2027</v>
      </c>
      <c r="O415" s="282">
        <v>2028</v>
      </c>
      <c r="P415" s="282">
        <v>2029</v>
      </c>
      <c r="Q415" s="959"/>
      <c r="R415" s="282">
        <v>2017</v>
      </c>
      <c r="S415" s="282">
        <v>2018</v>
      </c>
      <c r="T415" s="282">
        <v>2019</v>
      </c>
      <c r="U415" s="282">
        <v>2020</v>
      </c>
      <c r="V415" s="282">
        <v>2021</v>
      </c>
      <c r="W415" s="282">
        <v>2022</v>
      </c>
      <c r="X415" s="282">
        <v>2023</v>
      </c>
      <c r="Y415" s="282">
        <v>2024</v>
      </c>
      <c r="Z415" s="282">
        <v>2025</v>
      </c>
      <c r="AA415" s="282">
        <v>2026</v>
      </c>
      <c r="AB415" s="282">
        <v>2027</v>
      </c>
      <c r="AC415" s="282">
        <v>2028</v>
      </c>
      <c r="AD415" s="282">
        <v>2029</v>
      </c>
      <c r="AE415" s="282" t="str">
        <f>'1.  LRAMVA Summary'!$D$53</f>
        <v>Residential</v>
      </c>
      <c r="AF415" s="282" t="str">
        <f>'1.  LRAMVA Summary'!$E$53</f>
        <v>GS&lt;50 kW</v>
      </c>
      <c r="AG415" s="282" t="str">
        <f>'1.  LRAMVA Summary'!$F$53</f>
        <v>GS 50 - 4,999 kW</v>
      </c>
      <c r="AH415" s="282" t="str">
        <f>'1.  LRAMVA Summary'!$G$53</f>
        <v>Large Use</v>
      </c>
      <c r="AI415" s="282" t="str">
        <f>'1.  LRAMVA Summary'!$H$53</f>
        <v>Unmetered</v>
      </c>
      <c r="AJ415" s="282" t="str">
        <f>'1.  LRAMVA Summary'!$I$53</f>
        <v>Street Lights</v>
      </c>
      <c r="AK415" s="282" t="str">
        <f>'1.  LRAMVA Summary'!$J$53</f>
        <v/>
      </c>
      <c r="AL415" s="282" t="str">
        <f>'1.  LRAMVA Summary'!$K$53</f>
        <v/>
      </c>
      <c r="AM415" s="282" t="str">
        <f>'1.  LRAMVA Summary'!$L$53</f>
        <v/>
      </c>
      <c r="AN415" s="282" t="str">
        <f>'1.  LRAMVA Summary'!$M$53</f>
        <v/>
      </c>
      <c r="AO415" s="282" t="str">
        <f>'1.  LRAMVA Summary'!$N$53</f>
        <v/>
      </c>
      <c r="AP415" s="282" t="str">
        <f>'1.  LRAMVA Summary'!$O$53</f>
        <v/>
      </c>
      <c r="AQ415" s="282" t="str">
        <f>'1.  LRAMVA Summary'!$P$53</f>
        <v/>
      </c>
      <c r="AR415" s="282" t="str">
        <f>'1.  LRAMVA Summary'!$Q$53</f>
        <v/>
      </c>
      <c r="AS415" s="284" t="str">
        <f>'1.  LRAMVA Summary'!$R$53</f>
        <v>Total</v>
      </c>
    </row>
    <row r="416" spans="1:45" ht="15.75" customHeight="1">
      <c r="A416" s="521"/>
      <c r="B416" s="513" t="s">
        <v>500</v>
      </c>
      <c r="C416" s="286"/>
      <c r="D416" s="286"/>
      <c r="E416" s="286"/>
      <c r="F416" s="286"/>
      <c r="G416" s="286"/>
      <c r="H416" s="286"/>
      <c r="I416" s="286"/>
      <c r="J416" s="286"/>
      <c r="K416" s="286"/>
      <c r="L416" s="286"/>
      <c r="M416" s="286"/>
      <c r="N416" s="286"/>
      <c r="O416" s="286"/>
      <c r="P416" s="286"/>
      <c r="Q416" s="287"/>
      <c r="R416" s="286"/>
      <c r="S416" s="286"/>
      <c r="T416" s="286"/>
      <c r="U416" s="286"/>
      <c r="V416" s="286"/>
      <c r="W416" s="286"/>
      <c r="X416" s="286"/>
      <c r="Y416" s="286"/>
      <c r="Z416" s="286"/>
      <c r="AA416" s="286"/>
      <c r="AB416" s="286"/>
      <c r="AC416" s="286"/>
      <c r="AD416" s="286"/>
      <c r="AE416" s="288" t="str">
        <f>'1.  LRAMVA Summary'!$D$54</f>
        <v>kWh</v>
      </c>
      <c r="AF416" s="288" t="str">
        <f>'1.  LRAMVA Summary'!$E$54</f>
        <v>kWh</v>
      </c>
      <c r="AG416" s="288" t="str">
        <f>'1.  LRAMVA Summary'!$F$54</f>
        <v>kw</v>
      </c>
      <c r="AH416" s="288" t="str">
        <f>'1.  LRAMVA Summary'!$G$54</f>
        <v>kW</v>
      </c>
      <c r="AI416" s="288" t="str">
        <f>'1.  LRAMVA Summary'!$H$54</f>
        <v>kWh</v>
      </c>
      <c r="AJ416" s="288" t="str">
        <f>'1.  LRAMVA Summary'!$I$54</f>
        <v>kW</v>
      </c>
      <c r="AK416" s="288">
        <f>'1.  LRAMVA Summary'!$J$54</f>
        <v>0</v>
      </c>
      <c r="AL416" s="288">
        <f>'1.  LRAMVA Summary'!$K$54</f>
        <v>0</v>
      </c>
      <c r="AM416" s="288">
        <f>'1.  LRAMVA Summary'!$L$54</f>
        <v>0</v>
      </c>
      <c r="AN416" s="288">
        <f>'1.  LRAMVA Summary'!$M$54</f>
        <v>0</v>
      </c>
      <c r="AO416" s="288">
        <f>'1.  LRAMVA Summary'!$N$54</f>
        <v>0</v>
      </c>
      <c r="AP416" s="288">
        <f>'1.  LRAMVA Summary'!$O$54</f>
        <v>0</v>
      </c>
      <c r="AQ416" s="288">
        <f>'1.  LRAMVA Summary'!$P$54</f>
        <v>0</v>
      </c>
      <c r="AR416" s="288">
        <f>'1.  LRAMVA Summary'!$Q$54</f>
        <v>0</v>
      </c>
      <c r="AS416" s="289"/>
    </row>
    <row r="417" spans="1:45" ht="15.75" hidden="1" outlineLevel="1">
      <c r="A417" s="521"/>
      <c r="B417" s="493" t="s">
        <v>493</v>
      </c>
      <c r="C417" s="286"/>
      <c r="D417" s="286"/>
      <c r="E417" s="286"/>
      <c r="F417" s="286"/>
      <c r="G417" s="286"/>
      <c r="H417" s="286"/>
      <c r="I417" s="286"/>
      <c r="J417" s="286"/>
      <c r="K417" s="286"/>
      <c r="L417" s="286"/>
      <c r="M417" s="286"/>
      <c r="N417" s="286"/>
      <c r="O417" s="286"/>
      <c r="P417" s="286"/>
      <c r="Q417" s="287"/>
      <c r="R417" s="286"/>
      <c r="S417" s="286"/>
      <c r="T417" s="286"/>
      <c r="U417" s="286"/>
      <c r="V417" s="286"/>
      <c r="W417" s="286"/>
      <c r="X417" s="286"/>
      <c r="Y417" s="286"/>
      <c r="Z417" s="286"/>
      <c r="AA417" s="286"/>
      <c r="AB417" s="286"/>
      <c r="AC417" s="286"/>
      <c r="AD417" s="286"/>
      <c r="AE417" s="288"/>
      <c r="AF417" s="288"/>
      <c r="AG417" s="288"/>
      <c r="AH417" s="288"/>
      <c r="AI417" s="288"/>
      <c r="AJ417" s="288"/>
      <c r="AK417" s="288"/>
      <c r="AL417" s="288"/>
      <c r="AM417" s="288"/>
      <c r="AN417" s="288"/>
      <c r="AO417" s="288"/>
      <c r="AP417" s="288"/>
      <c r="AQ417" s="288"/>
      <c r="AR417" s="288"/>
      <c r="AS417" s="289"/>
    </row>
    <row r="418" spans="1:45" hidden="1" outlineLevel="1">
      <c r="A418" s="521">
        <v>1</v>
      </c>
      <c r="B418" s="424" t="s">
        <v>95</v>
      </c>
      <c r="C418" s="288" t="s">
        <v>25</v>
      </c>
      <c r="D418" s="292"/>
      <c r="E418" s="292"/>
      <c r="F418" s="292"/>
      <c r="G418" s="292"/>
      <c r="H418" s="292"/>
      <c r="I418" s="292"/>
      <c r="J418" s="292"/>
      <c r="K418" s="292"/>
      <c r="L418" s="292"/>
      <c r="M418" s="292"/>
      <c r="N418" s="292"/>
      <c r="O418" s="292"/>
      <c r="P418" s="292"/>
      <c r="Q418" s="288"/>
      <c r="R418" s="292"/>
      <c r="S418" s="292"/>
      <c r="T418" s="292"/>
      <c r="U418" s="292"/>
      <c r="V418" s="292"/>
      <c r="W418" s="292"/>
      <c r="X418" s="292"/>
      <c r="Y418" s="292"/>
      <c r="Z418" s="292"/>
      <c r="AA418" s="292"/>
      <c r="AB418" s="292"/>
      <c r="AC418" s="292"/>
      <c r="AD418" s="292"/>
      <c r="AE418" s="406"/>
      <c r="AF418" s="406"/>
      <c r="AG418" s="406"/>
      <c r="AH418" s="406"/>
      <c r="AI418" s="406"/>
      <c r="AJ418" s="406"/>
      <c r="AK418" s="406"/>
      <c r="AL418" s="406"/>
      <c r="AM418" s="406"/>
      <c r="AN418" s="406"/>
      <c r="AO418" s="406"/>
      <c r="AP418" s="406"/>
      <c r="AQ418" s="406"/>
      <c r="AR418" s="406"/>
      <c r="AS418" s="293">
        <f>SUM(AE418:AR418)</f>
        <v>0</v>
      </c>
    </row>
    <row r="419" spans="1:45" hidden="1" outlineLevel="1">
      <c r="A419" s="521"/>
      <c r="B419" s="427" t="s">
        <v>307</v>
      </c>
      <c r="C419" s="288" t="s">
        <v>163</v>
      </c>
      <c r="D419" s="292"/>
      <c r="E419" s="292"/>
      <c r="F419" s="292"/>
      <c r="G419" s="292"/>
      <c r="H419" s="292"/>
      <c r="I419" s="292"/>
      <c r="J419" s="292"/>
      <c r="K419" s="292"/>
      <c r="L419" s="292"/>
      <c r="M419" s="292"/>
      <c r="N419" s="292"/>
      <c r="O419" s="292"/>
      <c r="P419" s="292"/>
      <c r="Q419" s="464"/>
      <c r="R419" s="292"/>
      <c r="S419" s="292"/>
      <c r="T419" s="292"/>
      <c r="U419" s="292"/>
      <c r="V419" s="292"/>
      <c r="W419" s="292"/>
      <c r="X419" s="292"/>
      <c r="Y419" s="292"/>
      <c r="Z419" s="292"/>
      <c r="AA419" s="292"/>
      <c r="AB419" s="292"/>
      <c r="AC419" s="292"/>
      <c r="AD419" s="292"/>
      <c r="AE419" s="407">
        <f>AE418</f>
        <v>0</v>
      </c>
      <c r="AF419" s="407">
        <f t="shared" ref="AF419" si="1155">AF418</f>
        <v>0</v>
      </c>
      <c r="AG419" s="407">
        <f t="shared" ref="AG419" si="1156">AG418</f>
        <v>0</v>
      </c>
      <c r="AH419" s="407">
        <f t="shared" ref="AH419" si="1157">AH418</f>
        <v>0</v>
      </c>
      <c r="AI419" s="407">
        <f t="shared" ref="AI419" si="1158">AI418</f>
        <v>0</v>
      </c>
      <c r="AJ419" s="407">
        <f t="shared" ref="AJ419" si="1159">AJ418</f>
        <v>0</v>
      </c>
      <c r="AK419" s="407">
        <f t="shared" ref="AK419" si="1160">AK418</f>
        <v>0</v>
      </c>
      <c r="AL419" s="407">
        <f t="shared" ref="AL419" si="1161">AL418</f>
        <v>0</v>
      </c>
      <c r="AM419" s="407">
        <f t="shared" ref="AM419" si="1162">AM418</f>
        <v>0</v>
      </c>
      <c r="AN419" s="407">
        <f t="shared" ref="AN419" si="1163">AN418</f>
        <v>0</v>
      </c>
      <c r="AO419" s="407">
        <f t="shared" ref="AO419" si="1164">AO418</f>
        <v>0</v>
      </c>
      <c r="AP419" s="407">
        <f t="shared" ref="AP419" si="1165">AP418</f>
        <v>0</v>
      </c>
      <c r="AQ419" s="407">
        <f t="shared" ref="AQ419" si="1166">AQ418</f>
        <v>0</v>
      </c>
      <c r="AR419" s="407">
        <f t="shared" ref="AR419" si="1167">AR418</f>
        <v>0</v>
      </c>
      <c r="AS419" s="294"/>
    </row>
    <row r="420" spans="1:45" ht="15.75" hidden="1" outlineLevel="1">
      <c r="A420" s="521"/>
      <c r="B420" s="514"/>
      <c r="C420" s="296"/>
      <c r="D420" s="296"/>
      <c r="E420" s="296"/>
      <c r="F420" s="296"/>
      <c r="G420" s="296"/>
      <c r="H420" s="296"/>
      <c r="I420" s="296"/>
      <c r="J420" s="745"/>
      <c r="K420" s="296"/>
      <c r="L420" s="296"/>
      <c r="M420" s="296"/>
      <c r="N420" s="296"/>
      <c r="O420" s="296"/>
      <c r="P420" s="296"/>
      <c r="Q420" s="297"/>
      <c r="R420" s="296"/>
      <c r="S420" s="296"/>
      <c r="T420" s="296"/>
      <c r="U420" s="296"/>
      <c r="V420" s="296"/>
      <c r="W420" s="296"/>
      <c r="X420" s="296"/>
      <c r="Y420" s="296"/>
      <c r="Z420" s="296"/>
      <c r="AA420" s="296"/>
      <c r="AB420" s="296"/>
      <c r="AC420" s="296"/>
      <c r="AD420" s="296"/>
      <c r="AE420" s="408"/>
      <c r="AF420" s="409"/>
      <c r="AG420" s="409"/>
      <c r="AH420" s="409"/>
      <c r="AI420" s="409"/>
      <c r="AJ420" s="409"/>
      <c r="AK420" s="409"/>
      <c r="AL420" s="409"/>
      <c r="AM420" s="409"/>
      <c r="AN420" s="409"/>
      <c r="AO420" s="409"/>
      <c r="AP420" s="409"/>
      <c r="AQ420" s="409"/>
      <c r="AR420" s="409"/>
      <c r="AS420" s="299"/>
    </row>
    <row r="421" spans="1:45" hidden="1" outlineLevel="1">
      <c r="A421" s="521">
        <v>2</v>
      </c>
      <c r="B421" s="424" t="s">
        <v>96</v>
      </c>
      <c r="C421" s="288" t="s">
        <v>25</v>
      </c>
      <c r="D421" s="292"/>
      <c r="E421" s="292"/>
      <c r="F421" s="292"/>
      <c r="G421" s="292"/>
      <c r="H421" s="292"/>
      <c r="I421" s="292"/>
      <c r="J421" s="292"/>
      <c r="K421" s="292"/>
      <c r="L421" s="292"/>
      <c r="M421" s="292"/>
      <c r="N421" s="292"/>
      <c r="O421" s="292"/>
      <c r="P421" s="292"/>
      <c r="Q421" s="288"/>
      <c r="R421" s="292"/>
      <c r="S421" s="292"/>
      <c r="T421" s="292"/>
      <c r="U421" s="292"/>
      <c r="V421" s="292"/>
      <c r="W421" s="292"/>
      <c r="X421" s="292"/>
      <c r="Y421" s="292"/>
      <c r="Z421" s="292"/>
      <c r="AA421" s="292"/>
      <c r="AB421" s="292"/>
      <c r="AC421" s="292"/>
      <c r="AD421" s="292"/>
      <c r="AE421" s="406"/>
      <c r="AF421" s="406"/>
      <c r="AG421" s="406"/>
      <c r="AH421" s="406"/>
      <c r="AI421" s="406"/>
      <c r="AJ421" s="406"/>
      <c r="AK421" s="406"/>
      <c r="AL421" s="406"/>
      <c r="AM421" s="406"/>
      <c r="AN421" s="406"/>
      <c r="AO421" s="406"/>
      <c r="AP421" s="406"/>
      <c r="AQ421" s="406"/>
      <c r="AR421" s="406"/>
      <c r="AS421" s="293">
        <f>SUM(AE421:AR421)</f>
        <v>0</v>
      </c>
    </row>
    <row r="422" spans="1:45" hidden="1" outlineLevel="1">
      <c r="A422" s="521"/>
      <c r="B422" s="427" t="s">
        <v>307</v>
      </c>
      <c r="C422" s="288" t="s">
        <v>163</v>
      </c>
      <c r="D422" s="292"/>
      <c r="E422" s="292"/>
      <c r="F422" s="292"/>
      <c r="G422" s="292"/>
      <c r="H422" s="292"/>
      <c r="I422" s="292"/>
      <c r="J422" s="292"/>
      <c r="K422" s="292"/>
      <c r="L422" s="292"/>
      <c r="M422" s="292"/>
      <c r="N422" s="292"/>
      <c r="O422" s="292"/>
      <c r="P422" s="292"/>
      <c r="Q422" s="464"/>
      <c r="R422" s="292"/>
      <c r="S422" s="292"/>
      <c r="T422" s="292"/>
      <c r="U422" s="292"/>
      <c r="V422" s="292"/>
      <c r="W422" s="292"/>
      <c r="X422" s="292"/>
      <c r="Y422" s="292"/>
      <c r="Z422" s="292"/>
      <c r="AA422" s="292"/>
      <c r="AB422" s="292"/>
      <c r="AC422" s="292"/>
      <c r="AD422" s="292"/>
      <c r="AE422" s="407">
        <f>AE421</f>
        <v>0</v>
      </c>
      <c r="AF422" s="407">
        <f t="shared" ref="AF422" si="1168">AF421</f>
        <v>0</v>
      </c>
      <c r="AG422" s="407">
        <f t="shared" ref="AG422" si="1169">AG421</f>
        <v>0</v>
      </c>
      <c r="AH422" s="407">
        <f t="shared" ref="AH422" si="1170">AH421</f>
        <v>0</v>
      </c>
      <c r="AI422" s="407">
        <f t="shared" ref="AI422" si="1171">AI421</f>
        <v>0</v>
      </c>
      <c r="AJ422" s="407">
        <f t="shared" ref="AJ422" si="1172">AJ421</f>
        <v>0</v>
      </c>
      <c r="AK422" s="407">
        <f t="shared" ref="AK422" si="1173">AK421</f>
        <v>0</v>
      </c>
      <c r="AL422" s="407">
        <f t="shared" ref="AL422" si="1174">AL421</f>
        <v>0</v>
      </c>
      <c r="AM422" s="407">
        <f t="shared" ref="AM422" si="1175">AM421</f>
        <v>0</v>
      </c>
      <c r="AN422" s="407">
        <f t="shared" ref="AN422" si="1176">AN421</f>
        <v>0</v>
      </c>
      <c r="AO422" s="407">
        <f t="shared" ref="AO422" si="1177">AO421</f>
        <v>0</v>
      </c>
      <c r="AP422" s="407">
        <f t="shared" ref="AP422" si="1178">AP421</f>
        <v>0</v>
      </c>
      <c r="AQ422" s="407">
        <f t="shared" ref="AQ422" si="1179">AQ421</f>
        <v>0</v>
      </c>
      <c r="AR422" s="407">
        <f t="shared" ref="AR422" si="1180">AR421</f>
        <v>0</v>
      </c>
      <c r="AS422" s="294"/>
    </row>
    <row r="423" spans="1:45" ht="15.75" hidden="1" outlineLevel="1">
      <c r="A423" s="521"/>
      <c r="B423" s="514"/>
      <c r="C423" s="296"/>
      <c r="D423" s="301"/>
      <c r="E423" s="301"/>
      <c r="F423" s="301"/>
      <c r="G423" s="301"/>
      <c r="H423" s="301"/>
      <c r="I423" s="301"/>
      <c r="J423" s="301"/>
      <c r="K423" s="301"/>
      <c r="L423" s="301"/>
      <c r="M423" s="301"/>
      <c r="N423" s="301"/>
      <c r="O423" s="301"/>
      <c r="P423" s="301"/>
      <c r="Q423" s="297"/>
      <c r="R423" s="301"/>
      <c r="S423" s="301"/>
      <c r="T423" s="301"/>
      <c r="U423" s="301"/>
      <c r="V423" s="301"/>
      <c r="W423" s="301"/>
      <c r="X423" s="301"/>
      <c r="Y423" s="301"/>
      <c r="Z423" s="301"/>
      <c r="AA423" s="301"/>
      <c r="AB423" s="301"/>
      <c r="AC423" s="301"/>
      <c r="AD423" s="301"/>
      <c r="AE423" s="408"/>
      <c r="AF423" s="409"/>
      <c r="AG423" s="409"/>
      <c r="AH423" s="409"/>
      <c r="AI423" s="409"/>
      <c r="AJ423" s="409"/>
      <c r="AK423" s="409"/>
      <c r="AL423" s="409"/>
      <c r="AM423" s="409"/>
      <c r="AN423" s="409"/>
      <c r="AO423" s="409"/>
      <c r="AP423" s="409"/>
      <c r="AQ423" s="409"/>
      <c r="AR423" s="409"/>
      <c r="AS423" s="299"/>
    </row>
    <row r="424" spans="1:45" hidden="1" outlineLevel="1">
      <c r="A424" s="521">
        <v>3</v>
      </c>
      <c r="B424" s="424" t="s">
        <v>97</v>
      </c>
      <c r="C424" s="288" t="s">
        <v>25</v>
      </c>
      <c r="D424" s="292"/>
      <c r="E424" s="292"/>
      <c r="F424" s="292"/>
      <c r="G424" s="292"/>
      <c r="H424" s="292"/>
      <c r="I424" s="292"/>
      <c r="J424" s="292"/>
      <c r="K424" s="292"/>
      <c r="L424" s="292"/>
      <c r="M424" s="292"/>
      <c r="N424" s="292"/>
      <c r="O424" s="292"/>
      <c r="P424" s="292"/>
      <c r="Q424" s="288"/>
      <c r="R424" s="292"/>
      <c r="S424" s="292"/>
      <c r="T424" s="292"/>
      <c r="U424" s="292"/>
      <c r="V424" s="292"/>
      <c r="W424" s="292"/>
      <c r="X424" s="292"/>
      <c r="Y424" s="292"/>
      <c r="Z424" s="292"/>
      <c r="AA424" s="292"/>
      <c r="AB424" s="292"/>
      <c r="AC424" s="292"/>
      <c r="AD424" s="292"/>
      <c r="AE424" s="406"/>
      <c r="AF424" s="406"/>
      <c r="AG424" s="406"/>
      <c r="AH424" s="406"/>
      <c r="AI424" s="406"/>
      <c r="AJ424" s="406"/>
      <c r="AK424" s="406"/>
      <c r="AL424" s="406"/>
      <c r="AM424" s="406"/>
      <c r="AN424" s="406"/>
      <c r="AO424" s="406"/>
      <c r="AP424" s="406"/>
      <c r="AQ424" s="406"/>
      <c r="AR424" s="406"/>
      <c r="AS424" s="293">
        <f>SUM(AE424:AR424)</f>
        <v>0</v>
      </c>
    </row>
    <row r="425" spans="1:45" hidden="1" outlineLevel="1">
      <c r="A425" s="521"/>
      <c r="B425" s="427" t="s">
        <v>307</v>
      </c>
      <c r="C425" s="288" t="s">
        <v>163</v>
      </c>
      <c r="D425" s="292"/>
      <c r="E425" s="292"/>
      <c r="F425" s="292"/>
      <c r="G425" s="292"/>
      <c r="H425" s="292"/>
      <c r="I425" s="292"/>
      <c r="J425" s="292"/>
      <c r="K425" s="292"/>
      <c r="L425" s="292"/>
      <c r="M425" s="292"/>
      <c r="N425" s="292"/>
      <c r="O425" s="292"/>
      <c r="P425" s="292"/>
      <c r="Q425" s="464"/>
      <c r="R425" s="292"/>
      <c r="S425" s="292"/>
      <c r="T425" s="292"/>
      <c r="U425" s="292"/>
      <c r="V425" s="292"/>
      <c r="W425" s="292"/>
      <c r="X425" s="292"/>
      <c r="Y425" s="292"/>
      <c r="Z425" s="292"/>
      <c r="AA425" s="292"/>
      <c r="AB425" s="292"/>
      <c r="AC425" s="292"/>
      <c r="AD425" s="292"/>
      <c r="AE425" s="407">
        <f>AE424</f>
        <v>0</v>
      </c>
      <c r="AF425" s="407">
        <f t="shared" ref="AF425" si="1181">AF424</f>
        <v>0</v>
      </c>
      <c r="AG425" s="407">
        <f t="shared" ref="AG425" si="1182">AG424</f>
        <v>0</v>
      </c>
      <c r="AH425" s="407">
        <f t="shared" ref="AH425" si="1183">AH424</f>
        <v>0</v>
      </c>
      <c r="AI425" s="407">
        <f t="shared" ref="AI425" si="1184">AI424</f>
        <v>0</v>
      </c>
      <c r="AJ425" s="407">
        <f t="shared" ref="AJ425" si="1185">AJ424</f>
        <v>0</v>
      </c>
      <c r="AK425" s="407">
        <f t="shared" ref="AK425" si="1186">AK424</f>
        <v>0</v>
      </c>
      <c r="AL425" s="407">
        <f t="shared" ref="AL425" si="1187">AL424</f>
        <v>0</v>
      </c>
      <c r="AM425" s="407">
        <f t="shared" ref="AM425" si="1188">AM424</f>
        <v>0</v>
      </c>
      <c r="AN425" s="407">
        <f t="shared" ref="AN425" si="1189">AN424</f>
        <v>0</v>
      </c>
      <c r="AO425" s="407">
        <f t="shared" ref="AO425" si="1190">AO424</f>
        <v>0</v>
      </c>
      <c r="AP425" s="407">
        <f t="shared" ref="AP425" si="1191">AP424</f>
        <v>0</v>
      </c>
      <c r="AQ425" s="407">
        <f t="shared" ref="AQ425" si="1192">AQ424</f>
        <v>0</v>
      </c>
      <c r="AR425" s="407">
        <f t="shared" ref="AR425" si="1193">AR424</f>
        <v>0</v>
      </c>
      <c r="AS425" s="294"/>
    </row>
    <row r="426" spans="1:45" hidden="1" outlineLevel="1">
      <c r="A426" s="521"/>
      <c r="B426" s="427"/>
      <c r="C426" s="302"/>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288"/>
      <c r="AE426" s="408"/>
      <c r="AF426" s="408"/>
      <c r="AG426" s="408"/>
      <c r="AH426" s="408"/>
      <c r="AI426" s="408"/>
      <c r="AJ426" s="408"/>
      <c r="AK426" s="408"/>
      <c r="AL426" s="408"/>
      <c r="AM426" s="408"/>
      <c r="AN426" s="408"/>
      <c r="AO426" s="408"/>
      <c r="AP426" s="408"/>
      <c r="AQ426" s="408"/>
      <c r="AR426" s="408"/>
      <c r="AS426" s="303"/>
    </row>
    <row r="427" spans="1:45" hidden="1" outlineLevel="1">
      <c r="A427" s="521">
        <v>4</v>
      </c>
      <c r="B427" s="509" t="s">
        <v>652</v>
      </c>
      <c r="C427" s="288" t="s">
        <v>25</v>
      </c>
      <c r="D427" s="292"/>
      <c r="E427" s="292"/>
      <c r="F427" s="292"/>
      <c r="G427" s="292"/>
      <c r="H427" s="292"/>
      <c r="I427" s="292"/>
      <c r="J427" s="292"/>
      <c r="K427" s="292"/>
      <c r="L427" s="292"/>
      <c r="M427" s="292"/>
      <c r="N427" s="292"/>
      <c r="O427" s="292"/>
      <c r="P427" s="292"/>
      <c r="Q427" s="288"/>
      <c r="R427" s="292"/>
      <c r="S427" s="292"/>
      <c r="T427" s="292"/>
      <c r="U427" s="292"/>
      <c r="V427" s="292"/>
      <c r="W427" s="292"/>
      <c r="X427" s="292"/>
      <c r="Y427" s="292"/>
      <c r="Z427" s="292"/>
      <c r="AA427" s="292"/>
      <c r="AB427" s="292"/>
      <c r="AC427" s="292"/>
      <c r="AD427" s="292"/>
      <c r="AE427" s="406"/>
      <c r="AF427" s="406"/>
      <c r="AG427" s="406"/>
      <c r="AH427" s="406"/>
      <c r="AI427" s="406"/>
      <c r="AJ427" s="406"/>
      <c r="AK427" s="406"/>
      <c r="AL427" s="406"/>
      <c r="AM427" s="406"/>
      <c r="AN427" s="406"/>
      <c r="AO427" s="406"/>
      <c r="AP427" s="406"/>
      <c r="AQ427" s="406"/>
      <c r="AR427" s="406"/>
      <c r="AS427" s="293">
        <f>SUM(AE427:AR427)</f>
        <v>0</v>
      </c>
    </row>
    <row r="428" spans="1:45" hidden="1" outlineLevel="1">
      <c r="A428" s="521"/>
      <c r="B428" s="427" t="s">
        <v>307</v>
      </c>
      <c r="C428" s="288" t="s">
        <v>163</v>
      </c>
      <c r="D428" s="292"/>
      <c r="E428" s="292"/>
      <c r="F428" s="292"/>
      <c r="G428" s="292"/>
      <c r="H428" s="292"/>
      <c r="I428" s="292"/>
      <c r="J428" s="292"/>
      <c r="K428" s="292"/>
      <c r="L428" s="292"/>
      <c r="M428" s="292"/>
      <c r="N428" s="292"/>
      <c r="O428" s="292"/>
      <c r="P428" s="292"/>
      <c r="Q428" s="464"/>
      <c r="R428" s="292"/>
      <c r="S428" s="292"/>
      <c r="T428" s="292"/>
      <c r="U428" s="292"/>
      <c r="V428" s="292"/>
      <c r="W428" s="292"/>
      <c r="X428" s="292"/>
      <c r="Y428" s="292"/>
      <c r="Z428" s="292"/>
      <c r="AA428" s="292"/>
      <c r="AB428" s="292"/>
      <c r="AC428" s="292"/>
      <c r="AD428" s="292"/>
      <c r="AE428" s="407">
        <f>AE427</f>
        <v>0</v>
      </c>
      <c r="AF428" s="407">
        <f t="shared" ref="AF428" si="1194">AF427</f>
        <v>0</v>
      </c>
      <c r="AG428" s="407">
        <f t="shared" ref="AG428" si="1195">AG427</f>
        <v>0</v>
      </c>
      <c r="AH428" s="407">
        <f t="shared" ref="AH428" si="1196">AH427</f>
        <v>0</v>
      </c>
      <c r="AI428" s="407">
        <f t="shared" ref="AI428" si="1197">AI427</f>
        <v>0</v>
      </c>
      <c r="AJ428" s="407">
        <f t="shared" ref="AJ428" si="1198">AJ427</f>
        <v>0</v>
      </c>
      <c r="AK428" s="407">
        <f t="shared" ref="AK428" si="1199">AK427</f>
        <v>0</v>
      </c>
      <c r="AL428" s="407">
        <f t="shared" ref="AL428" si="1200">AL427</f>
        <v>0</v>
      </c>
      <c r="AM428" s="407">
        <f t="shared" ref="AM428" si="1201">AM427</f>
        <v>0</v>
      </c>
      <c r="AN428" s="407">
        <f t="shared" ref="AN428" si="1202">AN427</f>
        <v>0</v>
      </c>
      <c r="AO428" s="407">
        <f t="shared" ref="AO428" si="1203">AO427</f>
        <v>0</v>
      </c>
      <c r="AP428" s="407">
        <f t="shared" ref="AP428" si="1204">AP427</f>
        <v>0</v>
      </c>
      <c r="AQ428" s="407">
        <f t="shared" ref="AQ428" si="1205">AQ427</f>
        <v>0</v>
      </c>
      <c r="AR428" s="407">
        <f t="shared" ref="AR428" si="1206">AR427</f>
        <v>0</v>
      </c>
      <c r="AS428" s="294"/>
    </row>
    <row r="429" spans="1:45" hidden="1" outlineLevel="1">
      <c r="A429" s="521"/>
      <c r="B429" s="427"/>
      <c r="C429" s="302"/>
      <c r="D429" s="301"/>
      <c r="E429" s="301"/>
      <c r="F429" s="301"/>
      <c r="G429" s="301"/>
      <c r="H429" s="301"/>
      <c r="I429" s="301"/>
      <c r="J429" s="301"/>
      <c r="K429" s="301"/>
      <c r="L429" s="301"/>
      <c r="M429" s="301"/>
      <c r="N429" s="301"/>
      <c r="O429" s="301"/>
      <c r="P429" s="301"/>
      <c r="Q429" s="288"/>
      <c r="R429" s="301"/>
      <c r="S429" s="301"/>
      <c r="T429" s="301"/>
      <c r="U429" s="301"/>
      <c r="V429" s="301"/>
      <c r="W429" s="301"/>
      <c r="X429" s="301"/>
      <c r="Y429" s="301"/>
      <c r="Z429" s="301"/>
      <c r="AA429" s="301"/>
      <c r="AB429" s="301"/>
      <c r="AC429" s="301"/>
      <c r="AD429" s="301"/>
      <c r="AE429" s="408"/>
      <c r="AF429" s="408"/>
      <c r="AG429" s="408"/>
      <c r="AH429" s="408"/>
      <c r="AI429" s="408"/>
      <c r="AJ429" s="408"/>
      <c r="AK429" s="408"/>
      <c r="AL429" s="408"/>
      <c r="AM429" s="408"/>
      <c r="AN429" s="408"/>
      <c r="AO429" s="408"/>
      <c r="AP429" s="408"/>
      <c r="AQ429" s="408"/>
      <c r="AR429" s="408"/>
      <c r="AS429" s="303"/>
    </row>
    <row r="430" spans="1:45" ht="30" hidden="1" outlineLevel="1">
      <c r="A430" s="521">
        <v>5</v>
      </c>
      <c r="B430" s="424" t="s">
        <v>98</v>
      </c>
      <c r="C430" s="288" t="s">
        <v>25</v>
      </c>
      <c r="D430" s="292"/>
      <c r="E430" s="292"/>
      <c r="F430" s="292"/>
      <c r="G430" s="292"/>
      <c r="H430" s="292"/>
      <c r="I430" s="292"/>
      <c r="J430" s="292"/>
      <c r="K430" s="292"/>
      <c r="L430" s="292"/>
      <c r="M430" s="292"/>
      <c r="N430" s="292"/>
      <c r="O430" s="292"/>
      <c r="P430" s="292"/>
      <c r="Q430" s="288"/>
      <c r="R430" s="292"/>
      <c r="S430" s="292"/>
      <c r="T430" s="292"/>
      <c r="U430" s="292"/>
      <c r="V430" s="292"/>
      <c r="W430" s="292"/>
      <c r="X430" s="292"/>
      <c r="Y430" s="292"/>
      <c r="Z430" s="292"/>
      <c r="AA430" s="292"/>
      <c r="AB430" s="292"/>
      <c r="AC430" s="292"/>
      <c r="AD430" s="292"/>
      <c r="AE430" s="406"/>
      <c r="AF430" s="406"/>
      <c r="AG430" s="406"/>
      <c r="AH430" s="406"/>
      <c r="AI430" s="406"/>
      <c r="AJ430" s="406"/>
      <c r="AK430" s="406"/>
      <c r="AL430" s="406"/>
      <c r="AM430" s="406"/>
      <c r="AN430" s="406"/>
      <c r="AO430" s="406"/>
      <c r="AP430" s="406"/>
      <c r="AQ430" s="406"/>
      <c r="AR430" s="406"/>
      <c r="AS430" s="293">
        <f>SUM(AE430:AR430)</f>
        <v>0</v>
      </c>
    </row>
    <row r="431" spans="1:45" hidden="1" outlineLevel="1">
      <c r="A431" s="521"/>
      <c r="B431" s="427" t="s">
        <v>307</v>
      </c>
      <c r="C431" s="288" t="s">
        <v>163</v>
      </c>
      <c r="D431" s="292"/>
      <c r="E431" s="292"/>
      <c r="F431" s="292"/>
      <c r="G431" s="292"/>
      <c r="H431" s="292"/>
      <c r="I431" s="292"/>
      <c r="J431" s="292"/>
      <c r="K431" s="292"/>
      <c r="L431" s="292"/>
      <c r="M431" s="292"/>
      <c r="N431" s="292"/>
      <c r="O431" s="292"/>
      <c r="P431" s="292"/>
      <c r="Q431" s="464"/>
      <c r="R431" s="292"/>
      <c r="S431" s="292"/>
      <c r="T431" s="292"/>
      <c r="U431" s="292"/>
      <c r="V431" s="292"/>
      <c r="W431" s="292"/>
      <c r="X431" s="292"/>
      <c r="Y431" s="292"/>
      <c r="Z431" s="292"/>
      <c r="AA431" s="292"/>
      <c r="AB431" s="292"/>
      <c r="AC431" s="292"/>
      <c r="AD431" s="292"/>
      <c r="AE431" s="407">
        <f>AE430</f>
        <v>0</v>
      </c>
      <c r="AF431" s="407">
        <f t="shared" ref="AF431" si="1207">AF430</f>
        <v>0</v>
      </c>
      <c r="AG431" s="407">
        <f t="shared" ref="AG431" si="1208">AG430</f>
        <v>0</v>
      </c>
      <c r="AH431" s="407">
        <f t="shared" ref="AH431" si="1209">AH430</f>
        <v>0</v>
      </c>
      <c r="AI431" s="407">
        <f t="shared" ref="AI431" si="1210">AI430</f>
        <v>0</v>
      </c>
      <c r="AJ431" s="407">
        <f t="shared" ref="AJ431" si="1211">AJ430</f>
        <v>0</v>
      </c>
      <c r="AK431" s="407">
        <f t="shared" ref="AK431" si="1212">AK430</f>
        <v>0</v>
      </c>
      <c r="AL431" s="407">
        <f t="shared" ref="AL431" si="1213">AL430</f>
        <v>0</v>
      </c>
      <c r="AM431" s="407">
        <f t="shared" ref="AM431" si="1214">AM430</f>
        <v>0</v>
      </c>
      <c r="AN431" s="407">
        <f t="shared" ref="AN431" si="1215">AN430</f>
        <v>0</v>
      </c>
      <c r="AO431" s="407">
        <f t="shared" ref="AO431" si="1216">AO430</f>
        <v>0</v>
      </c>
      <c r="AP431" s="407">
        <f t="shared" ref="AP431" si="1217">AP430</f>
        <v>0</v>
      </c>
      <c r="AQ431" s="407">
        <f t="shared" ref="AQ431" si="1218">AQ430</f>
        <v>0</v>
      </c>
      <c r="AR431" s="407">
        <f t="shared" ref="AR431" si="1219">AR430</f>
        <v>0</v>
      </c>
      <c r="AS431" s="294"/>
    </row>
    <row r="432" spans="1:45" hidden="1" outlineLevel="1">
      <c r="A432" s="521"/>
      <c r="B432" s="427"/>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c r="AD432" s="288"/>
      <c r="AE432" s="418"/>
      <c r="AF432" s="419"/>
      <c r="AG432" s="419"/>
      <c r="AH432" s="419"/>
      <c r="AI432" s="419"/>
      <c r="AJ432" s="419"/>
      <c r="AK432" s="419"/>
      <c r="AL432" s="419"/>
      <c r="AM432" s="419"/>
      <c r="AN432" s="419"/>
      <c r="AO432" s="419"/>
      <c r="AP432" s="419"/>
      <c r="AQ432" s="419"/>
      <c r="AR432" s="419"/>
      <c r="AS432" s="294"/>
    </row>
    <row r="433" spans="1:45" ht="15.75" hidden="1" outlineLevel="1">
      <c r="A433" s="521"/>
      <c r="B433" s="503" t="s">
        <v>494</v>
      </c>
      <c r="C433" s="286"/>
      <c r="D433" s="286"/>
      <c r="E433" s="286"/>
      <c r="F433" s="286"/>
      <c r="G433" s="286"/>
      <c r="H433" s="286"/>
      <c r="I433" s="286"/>
      <c r="J433" s="286"/>
      <c r="K433" s="286"/>
      <c r="L433" s="286"/>
      <c r="M433" s="286"/>
      <c r="N433" s="286"/>
      <c r="O433" s="286"/>
      <c r="P433" s="286"/>
      <c r="Q433" s="287"/>
      <c r="R433" s="286"/>
      <c r="S433" s="286"/>
      <c r="T433" s="286"/>
      <c r="U433" s="286"/>
      <c r="V433" s="286"/>
      <c r="W433" s="286"/>
      <c r="X433" s="286"/>
      <c r="Y433" s="286"/>
      <c r="Z433" s="286"/>
      <c r="AA433" s="286"/>
      <c r="AB433" s="286"/>
      <c r="AC433" s="286"/>
      <c r="AD433" s="286"/>
      <c r="AE433" s="410"/>
      <c r="AF433" s="410"/>
      <c r="AG433" s="410"/>
      <c r="AH433" s="410"/>
      <c r="AI433" s="410"/>
      <c r="AJ433" s="410"/>
      <c r="AK433" s="410"/>
      <c r="AL433" s="410"/>
      <c r="AM433" s="410"/>
      <c r="AN433" s="410"/>
      <c r="AO433" s="410"/>
      <c r="AP433" s="410"/>
      <c r="AQ433" s="410"/>
      <c r="AR433" s="410"/>
      <c r="AS433" s="289"/>
    </row>
    <row r="434" spans="1:45" hidden="1" outlineLevel="1">
      <c r="A434" s="521">
        <v>6</v>
      </c>
      <c r="B434" s="424" t="s">
        <v>99</v>
      </c>
      <c r="C434" s="288" t="s">
        <v>25</v>
      </c>
      <c r="D434" s="292"/>
      <c r="E434" s="292"/>
      <c r="F434" s="292"/>
      <c r="G434" s="292"/>
      <c r="H434" s="292"/>
      <c r="I434" s="292"/>
      <c r="J434" s="292"/>
      <c r="K434" s="292"/>
      <c r="L434" s="292"/>
      <c r="M434" s="292"/>
      <c r="N434" s="292"/>
      <c r="O434" s="292"/>
      <c r="P434" s="292"/>
      <c r="Q434" s="292">
        <v>12</v>
      </c>
      <c r="R434" s="292"/>
      <c r="S434" s="292"/>
      <c r="T434" s="292"/>
      <c r="U434" s="292"/>
      <c r="V434" s="292"/>
      <c r="W434" s="292"/>
      <c r="X434" s="292"/>
      <c r="Y434" s="292"/>
      <c r="Z434" s="292"/>
      <c r="AA434" s="292"/>
      <c r="AB434" s="292"/>
      <c r="AC434" s="292"/>
      <c r="AD434" s="292"/>
      <c r="AE434" s="411"/>
      <c r="AF434" s="406"/>
      <c r="AG434" s="406"/>
      <c r="AH434" s="406"/>
      <c r="AI434" s="406"/>
      <c r="AJ434" s="406"/>
      <c r="AK434" s="406"/>
      <c r="AL434" s="411"/>
      <c r="AM434" s="411"/>
      <c r="AN434" s="411"/>
      <c r="AO434" s="411"/>
      <c r="AP434" s="411"/>
      <c r="AQ434" s="411"/>
      <c r="AR434" s="411"/>
      <c r="AS434" s="293">
        <f>SUM(AE434:AR434)</f>
        <v>0</v>
      </c>
    </row>
    <row r="435" spans="1:45" hidden="1" outlineLevel="1">
      <c r="A435" s="521"/>
      <c r="B435" s="427" t="s">
        <v>307</v>
      </c>
      <c r="C435" s="288" t="s">
        <v>163</v>
      </c>
      <c r="D435" s="292"/>
      <c r="E435" s="292"/>
      <c r="F435" s="292"/>
      <c r="G435" s="292"/>
      <c r="H435" s="292"/>
      <c r="I435" s="292"/>
      <c r="J435" s="292"/>
      <c r="K435" s="292"/>
      <c r="L435" s="292"/>
      <c r="M435" s="292"/>
      <c r="N435" s="292"/>
      <c r="O435" s="292"/>
      <c r="P435" s="292"/>
      <c r="Q435" s="292">
        <f>Q434</f>
        <v>12</v>
      </c>
      <c r="R435" s="292"/>
      <c r="S435" s="292"/>
      <c r="T435" s="292"/>
      <c r="U435" s="292"/>
      <c r="V435" s="292"/>
      <c r="W435" s="292"/>
      <c r="X435" s="292"/>
      <c r="Y435" s="292"/>
      <c r="Z435" s="292"/>
      <c r="AA435" s="292"/>
      <c r="AB435" s="292"/>
      <c r="AC435" s="292"/>
      <c r="AD435" s="292"/>
      <c r="AE435" s="407">
        <f>AE434</f>
        <v>0</v>
      </c>
      <c r="AF435" s="407">
        <f t="shared" ref="AF435" si="1220">AF434</f>
        <v>0</v>
      </c>
      <c r="AG435" s="407">
        <f t="shared" ref="AG435" si="1221">AG434</f>
        <v>0</v>
      </c>
      <c r="AH435" s="407">
        <f t="shared" ref="AH435" si="1222">AH434</f>
        <v>0</v>
      </c>
      <c r="AI435" s="407">
        <f t="shared" ref="AI435" si="1223">AI434</f>
        <v>0</v>
      </c>
      <c r="AJ435" s="407">
        <f t="shared" ref="AJ435" si="1224">AJ434</f>
        <v>0</v>
      </c>
      <c r="AK435" s="407">
        <f t="shared" ref="AK435" si="1225">AK434</f>
        <v>0</v>
      </c>
      <c r="AL435" s="407">
        <f t="shared" ref="AL435" si="1226">AL434</f>
        <v>0</v>
      </c>
      <c r="AM435" s="407">
        <f t="shared" ref="AM435" si="1227">AM434</f>
        <v>0</v>
      </c>
      <c r="AN435" s="407">
        <f t="shared" ref="AN435" si="1228">AN434</f>
        <v>0</v>
      </c>
      <c r="AO435" s="407">
        <f t="shared" ref="AO435" si="1229">AO434</f>
        <v>0</v>
      </c>
      <c r="AP435" s="407">
        <f t="shared" ref="AP435" si="1230">AP434</f>
        <v>0</v>
      </c>
      <c r="AQ435" s="407">
        <f t="shared" ref="AQ435" si="1231">AQ434</f>
        <v>0</v>
      </c>
      <c r="AR435" s="407">
        <f t="shared" ref="AR435" si="1232">AR434</f>
        <v>0</v>
      </c>
      <c r="AS435" s="308"/>
    </row>
    <row r="436" spans="1:45" hidden="1" outlineLevel="1">
      <c r="A436" s="521"/>
      <c r="B436" s="515"/>
      <c r="C436" s="309"/>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c r="AA436" s="288"/>
      <c r="AB436" s="288"/>
      <c r="AC436" s="288"/>
      <c r="AD436" s="288"/>
      <c r="AE436" s="412"/>
      <c r="AF436" s="412"/>
      <c r="AG436" s="412"/>
      <c r="AH436" s="412"/>
      <c r="AI436" s="412"/>
      <c r="AJ436" s="412"/>
      <c r="AK436" s="412"/>
      <c r="AL436" s="412"/>
      <c r="AM436" s="412"/>
      <c r="AN436" s="412"/>
      <c r="AO436" s="412"/>
      <c r="AP436" s="412"/>
      <c r="AQ436" s="412"/>
      <c r="AR436" s="412"/>
      <c r="AS436" s="310"/>
    </row>
    <row r="437" spans="1:45" ht="30" hidden="1" outlineLevel="1">
      <c r="A437" s="521">
        <v>7</v>
      </c>
      <c r="B437" s="424" t="s">
        <v>100</v>
      </c>
      <c r="C437" s="288" t="s">
        <v>25</v>
      </c>
      <c r="D437" s="292"/>
      <c r="E437" s="292"/>
      <c r="F437" s="292"/>
      <c r="G437" s="292"/>
      <c r="H437" s="292"/>
      <c r="I437" s="292"/>
      <c r="J437" s="292"/>
      <c r="K437" s="292"/>
      <c r="L437" s="292"/>
      <c r="M437" s="292"/>
      <c r="N437" s="292"/>
      <c r="O437" s="292"/>
      <c r="P437" s="292"/>
      <c r="Q437" s="292">
        <v>12</v>
      </c>
      <c r="R437" s="292"/>
      <c r="S437" s="292"/>
      <c r="T437" s="292"/>
      <c r="U437" s="292"/>
      <c r="V437" s="292"/>
      <c r="W437" s="292"/>
      <c r="X437" s="292"/>
      <c r="Y437" s="292"/>
      <c r="Z437" s="292"/>
      <c r="AA437" s="292"/>
      <c r="AB437" s="292"/>
      <c r="AC437" s="292"/>
      <c r="AD437" s="292"/>
      <c r="AE437" s="411"/>
      <c r="AF437" s="406"/>
      <c r="AG437" s="406"/>
      <c r="AH437" s="406"/>
      <c r="AI437" s="406"/>
      <c r="AJ437" s="406"/>
      <c r="AK437" s="406"/>
      <c r="AL437" s="411"/>
      <c r="AM437" s="411"/>
      <c r="AN437" s="411"/>
      <c r="AO437" s="411"/>
      <c r="AP437" s="411"/>
      <c r="AQ437" s="411"/>
      <c r="AR437" s="411"/>
      <c r="AS437" s="293">
        <f>SUM(AE437:AR437)</f>
        <v>0</v>
      </c>
    </row>
    <row r="438" spans="1:45" hidden="1" outlineLevel="1">
      <c r="A438" s="521"/>
      <c r="B438" s="427" t="s">
        <v>307</v>
      </c>
      <c r="C438" s="288" t="s">
        <v>163</v>
      </c>
      <c r="D438" s="292"/>
      <c r="E438" s="292"/>
      <c r="F438" s="292"/>
      <c r="G438" s="292"/>
      <c r="H438" s="292"/>
      <c r="I438" s="292"/>
      <c r="J438" s="292"/>
      <c r="K438" s="292"/>
      <c r="L438" s="292"/>
      <c r="M438" s="292"/>
      <c r="N438" s="292"/>
      <c r="O438" s="292"/>
      <c r="P438" s="292"/>
      <c r="Q438" s="292">
        <f>Q437</f>
        <v>12</v>
      </c>
      <c r="R438" s="292"/>
      <c r="S438" s="292"/>
      <c r="T438" s="292"/>
      <c r="U438" s="292"/>
      <c r="V438" s="292"/>
      <c r="W438" s="292"/>
      <c r="X438" s="292"/>
      <c r="Y438" s="292"/>
      <c r="Z438" s="292"/>
      <c r="AA438" s="292"/>
      <c r="AB438" s="292"/>
      <c r="AC438" s="292"/>
      <c r="AD438" s="292"/>
      <c r="AE438" s="407">
        <f>AE437</f>
        <v>0</v>
      </c>
      <c r="AF438" s="407">
        <f t="shared" ref="AF438" si="1233">AF437</f>
        <v>0</v>
      </c>
      <c r="AG438" s="407">
        <f t="shared" ref="AG438" si="1234">AG437</f>
        <v>0</v>
      </c>
      <c r="AH438" s="407">
        <f t="shared" ref="AH438" si="1235">AH437</f>
        <v>0</v>
      </c>
      <c r="AI438" s="407">
        <f t="shared" ref="AI438" si="1236">AI437</f>
        <v>0</v>
      </c>
      <c r="AJ438" s="407">
        <f t="shared" ref="AJ438" si="1237">AJ437</f>
        <v>0</v>
      </c>
      <c r="AK438" s="407">
        <f t="shared" ref="AK438" si="1238">AK437</f>
        <v>0</v>
      </c>
      <c r="AL438" s="407">
        <f t="shared" ref="AL438" si="1239">AL437</f>
        <v>0</v>
      </c>
      <c r="AM438" s="407">
        <f t="shared" ref="AM438" si="1240">AM437</f>
        <v>0</v>
      </c>
      <c r="AN438" s="407">
        <f t="shared" ref="AN438" si="1241">AN437</f>
        <v>0</v>
      </c>
      <c r="AO438" s="407">
        <f t="shared" ref="AO438" si="1242">AO437</f>
        <v>0</v>
      </c>
      <c r="AP438" s="407">
        <f t="shared" ref="AP438" si="1243">AP437</f>
        <v>0</v>
      </c>
      <c r="AQ438" s="407">
        <f t="shared" ref="AQ438" si="1244">AQ437</f>
        <v>0</v>
      </c>
      <c r="AR438" s="407">
        <f t="shared" ref="AR438" si="1245">AR437</f>
        <v>0</v>
      </c>
      <c r="AS438" s="308"/>
    </row>
    <row r="439" spans="1:45" hidden="1" outlineLevel="1">
      <c r="A439" s="521"/>
      <c r="B439" s="516"/>
      <c r="C439" s="309"/>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c r="AA439" s="288"/>
      <c r="AB439" s="288"/>
      <c r="AC439" s="288"/>
      <c r="AD439" s="288"/>
      <c r="AE439" s="412"/>
      <c r="AF439" s="413"/>
      <c r="AG439" s="412"/>
      <c r="AH439" s="412"/>
      <c r="AI439" s="412"/>
      <c r="AJ439" s="412"/>
      <c r="AK439" s="412"/>
      <c r="AL439" s="412"/>
      <c r="AM439" s="412"/>
      <c r="AN439" s="412"/>
      <c r="AO439" s="412"/>
      <c r="AP439" s="412"/>
      <c r="AQ439" s="412"/>
      <c r="AR439" s="412"/>
      <c r="AS439" s="310"/>
    </row>
    <row r="440" spans="1:45" hidden="1" outlineLevel="1">
      <c r="A440" s="521">
        <v>8</v>
      </c>
      <c r="B440" s="424" t="s">
        <v>101</v>
      </c>
      <c r="C440" s="288" t="s">
        <v>25</v>
      </c>
      <c r="D440" s="292"/>
      <c r="E440" s="292"/>
      <c r="F440" s="292"/>
      <c r="G440" s="292"/>
      <c r="H440" s="292"/>
      <c r="I440" s="292"/>
      <c r="J440" s="292"/>
      <c r="K440" s="292"/>
      <c r="L440" s="292"/>
      <c r="M440" s="292"/>
      <c r="N440" s="292"/>
      <c r="O440" s="292"/>
      <c r="P440" s="292"/>
      <c r="Q440" s="292">
        <v>12</v>
      </c>
      <c r="R440" s="292"/>
      <c r="S440" s="292"/>
      <c r="T440" s="292"/>
      <c r="U440" s="292"/>
      <c r="V440" s="292"/>
      <c r="W440" s="292"/>
      <c r="X440" s="292"/>
      <c r="Y440" s="292"/>
      <c r="Z440" s="292"/>
      <c r="AA440" s="292"/>
      <c r="AB440" s="292"/>
      <c r="AC440" s="292"/>
      <c r="AD440" s="292"/>
      <c r="AE440" s="411"/>
      <c r="AF440" s="406"/>
      <c r="AG440" s="406"/>
      <c r="AH440" s="406"/>
      <c r="AI440" s="406"/>
      <c r="AJ440" s="406"/>
      <c r="AK440" s="406"/>
      <c r="AL440" s="411"/>
      <c r="AM440" s="411"/>
      <c r="AN440" s="411"/>
      <c r="AO440" s="411"/>
      <c r="AP440" s="411"/>
      <c r="AQ440" s="411"/>
      <c r="AR440" s="411"/>
      <c r="AS440" s="293">
        <f>SUM(AE440:AR440)</f>
        <v>0</v>
      </c>
    </row>
    <row r="441" spans="1:45" hidden="1" outlineLevel="1">
      <c r="A441" s="521"/>
      <c r="B441" s="427" t="s">
        <v>307</v>
      </c>
      <c r="C441" s="288" t="s">
        <v>163</v>
      </c>
      <c r="D441" s="292"/>
      <c r="E441" s="292"/>
      <c r="F441" s="292"/>
      <c r="G441" s="292"/>
      <c r="H441" s="292"/>
      <c r="I441" s="292"/>
      <c r="J441" s="292"/>
      <c r="K441" s="292"/>
      <c r="L441" s="292"/>
      <c r="M441" s="292"/>
      <c r="N441" s="292"/>
      <c r="O441" s="292"/>
      <c r="P441" s="292"/>
      <c r="Q441" s="292">
        <f>Q440</f>
        <v>12</v>
      </c>
      <c r="R441" s="292"/>
      <c r="S441" s="292"/>
      <c r="T441" s="292"/>
      <c r="U441" s="292"/>
      <c r="V441" s="292"/>
      <c r="W441" s="292"/>
      <c r="X441" s="292"/>
      <c r="Y441" s="292"/>
      <c r="Z441" s="292"/>
      <c r="AA441" s="292"/>
      <c r="AB441" s="292"/>
      <c r="AC441" s="292"/>
      <c r="AD441" s="292"/>
      <c r="AE441" s="407">
        <f>AE440</f>
        <v>0</v>
      </c>
      <c r="AF441" s="407">
        <f t="shared" ref="AF441" si="1246">AF440</f>
        <v>0</v>
      </c>
      <c r="AG441" s="407">
        <f t="shared" ref="AG441" si="1247">AG440</f>
        <v>0</v>
      </c>
      <c r="AH441" s="407">
        <f t="shared" ref="AH441" si="1248">AH440</f>
        <v>0</v>
      </c>
      <c r="AI441" s="407">
        <f t="shared" ref="AI441" si="1249">AI440</f>
        <v>0</v>
      </c>
      <c r="AJ441" s="407">
        <f t="shared" ref="AJ441" si="1250">AJ440</f>
        <v>0</v>
      </c>
      <c r="AK441" s="407">
        <f t="shared" ref="AK441" si="1251">AK440</f>
        <v>0</v>
      </c>
      <c r="AL441" s="407">
        <f t="shared" ref="AL441" si="1252">AL440</f>
        <v>0</v>
      </c>
      <c r="AM441" s="407">
        <f t="shared" ref="AM441" si="1253">AM440</f>
        <v>0</v>
      </c>
      <c r="AN441" s="407">
        <f t="shared" ref="AN441" si="1254">AN440</f>
        <v>0</v>
      </c>
      <c r="AO441" s="407">
        <f t="shared" ref="AO441" si="1255">AO440</f>
        <v>0</v>
      </c>
      <c r="AP441" s="407">
        <f t="shared" ref="AP441" si="1256">AP440</f>
        <v>0</v>
      </c>
      <c r="AQ441" s="407">
        <f t="shared" ref="AQ441" si="1257">AQ440</f>
        <v>0</v>
      </c>
      <c r="AR441" s="407">
        <f t="shared" ref="AR441" si="1258">AR440</f>
        <v>0</v>
      </c>
      <c r="AS441" s="308"/>
    </row>
    <row r="442" spans="1:45" hidden="1" outlineLevel="1">
      <c r="A442" s="521"/>
      <c r="B442" s="516"/>
      <c r="C442" s="309"/>
      <c r="D442" s="313"/>
      <c r="E442" s="313"/>
      <c r="F442" s="313"/>
      <c r="G442" s="313"/>
      <c r="H442" s="313"/>
      <c r="I442" s="313"/>
      <c r="J442" s="313"/>
      <c r="K442" s="313"/>
      <c r="L442" s="313"/>
      <c r="M442" s="313"/>
      <c r="N442" s="313"/>
      <c r="O442" s="313"/>
      <c r="P442" s="313"/>
      <c r="Q442" s="288"/>
      <c r="R442" s="313"/>
      <c r="S442" s="313"/>
      <c r="T442" s="313"/>
      <c r="U442" s="313"/>
      <c r="V442" s="313"/>
      <c r="W442" s="313"/>
      <c r="X442" s="313"/>
      <c r="Y442" s="313"/>
      <c r="Z442" s="313"/>
      <c r="AA442" s="313"/>
      <c r="AB442" s="313"/>
      <c r="AC442" s="313"/>
      <c r="AD442" s="313"/>
      <c r="AE442" s="412"/>
      <c r="AF442" s="413"/>
      <c r="AG442" s="412"/>
      <c r="AH442" s="412"/>
      <c r="AI442" s="412"/>
      <c r="AJ442" s="412"/>
      <c r="AK442" s="412"/>
      <c r="AL442" s="412"/>
      <c r="AM442" s="412"/>
      <c r="AN442" s="412"/>
      <c r="AO442" s="412"/>
      <c r="AP442" s="412"/>
      <c r="AQ442" s="412"/>
      <c r="AR442" s="412"/>
      <c r="AS442" s="310"/>
    </row>
    <row r="443" spans="1:45" hidden="1" outlineLevel="1">
      <c r="A443" s="521">
        <v>9</v>
      </c>
      <c r="B443" s="424" t="s">
        <v>102</v>
      </c>
      <c r="C443" s="288" t="s">
        <v>25</v>
      </c>
      <c r="D443" s="292"/>
      <c r="E443" s="292"/>
      <c r="F443" s="292"/>
      <c r="G443" s="292"/>
      <c r="H443" s="292"/>
      <c r="I443" s="292"/>
      <c r="J443" s="292"/>
      <c r="K443" s="292"/>
      <c r="L443" s="292"/>
      <c r="M443" s="292"/>
      <c r="N443" s="292"/>
      <c r="O443" s="292"/>
      <c r="P443" s="292"/>
      <c r="Q443" s="292">
        <v>12</v>
      </c>
      <c r="R443" s="292"/>
      <c r="S443" s="292"/>
      <c r="T443" s="292"/>
      <c r="U443" s="292"/>
      <c r="V443" s="292"/>
      <c r="W443" s="292"/>
      <c r="X443" s="292"/>
      <c r="Y443" s="292"/>
      <c r="Z443" s="292"/>
      <c r="AA443" s="292"/>
      <c r="AB443" s="292"/>
      <c r="AC443" s="292"/>
      <c r="AD443" s="292"/>
      <c r="AE443" s="411"/>
      <c r="AF443" s="406"/>
      <c r="AG443" s="406"/>
      <c r="AH443" s="406"/>
      <c r="AI443" s="406"/>
      <c r="AJ443" s="406"/>
      <c r="AK443" s="406"/>
      <c r="AL443" s="411"/>
      <c r="AM443" s="411"/>
      <c r="AN443" s="411"/>
      <c r="AO443" s="411"/>
      <c r="AP443" s="411"/>
      <c r="AQ443" s="411"/>
      <c r="AR443" s="411"/>
      <c r="AS443" s="293">
        <f>SUM(AE443:AR443)</f>
        <v>0</v>
      </c>
    </row>
    <row r="444" spans="1:45" hidden="1" outlineLevel="1">
      <c r="A444" s="521"/>
      <c r="B444" s="427" t="s">
        <v>307</v>
      </c>
      <c r="C444" s="288" t="s">
        <v>163</v>
      </c>
      <c r="D444" s="292"/>
      <c r="E444" s="292"/>
      <c r="F444" s="292"/>
      <c r="G444" s="292"/>
      <c r="H444" s="292"/>
      <c r="I444" s="292"/>
      <c r="J444" s="292"/>
      <c r="K444" s="292"/>
      <c r="L444" s="292"/>
      <c r="M444" s="292"/>
      <c r="N444" s="292"/>
      <c r="O444" s="292"/>
      <c r="P444" s="292"/>
      <c r="Q444" s="292">
        <f>Q443</f>
        <v>12</v>
      </c>
      <c r="R444" s="292"/>
      <c r="S444" s="292"/>
      <c r="T444" s="292"/>
      <c r="U444" s="292"/>
      <c r="V444" s="292"/>
      <c r="W444" s="292"/>
      <c r="X444" s="292"/>
      <c r="Y444" s="292"/>
      <c r="Z444" s="292"/>
      <c r="AA444" s="292"/>
      <c r="AB444" s="292"/>
      <c r="AC444" s="292"/>
      <c r="AD444" s="292"/>
      <c r="AE444" s="407">
        <f>AE443</f>
        <v>0</v>
      </c>
      <c r="AF444" s="407">
        <f t="shared" ref="AF444" si="1259">AF443</f>
        <v>0</v>
      </c>
      <c r="AG444" s="407">
        <f t="shared" ref="AG444" si="1260">AG443</f>
        <v>0</v>
      </c>
      <c r="AH444" s="407">
        <f t="shared" ref="AH444" si="1261">AH443</f>
        <v>0</v>
      </c>
      <c r="AI444" s="407">
        <f t="shared" ref="AI444" si="1262">AI443</f>
        <v>0</v>
      </c>
      <c r="AJ444" s="407">
        <f t="shared" ref="AJ444" si="1263">AJ443</f>
        <v>0</v>
      </c>
      <c r="AK444" s="407">
        <f t="shared" ref="AK444" si="1264">AK443</f>
        <v>0</v>
      </c>
      <c r="AL444" s="407">
        <f t="shared" ref="AL444" si="1265">AL443</f>
        <v>0</v>
      </c>
      <c r="AM444" s="407">
        <f t="shared" ref="AM444" si="1266">AM443</f>
        <v>0</v>
      </c>
      <c r="AN444" s="407">
        <f t="shared" ref="AN444" si="1267">AN443</f>
        <v>0</v>
      </c>
      <c r="AO444" s="407">
        <f t="shared" ref="AO444" si="1268">AO443</f>
        <v>0</v>
      </c>
      <c r="AP444" s="407">
        <f t="shared" ref="AP444" si="1269">AP443</f>
        <v>0</v>
      </c>
      <c r="AQ444" s="407">
        <f t="shared" ref="AQ444" si="1270">AQ443</f>
        <v>0</v>
      </c>
      <c r="AR444" s="407">
        <f t="shared" ref="AR444" si="1271">AR443</f>
        <v>0</v>
      </c>
      <c r="AS444" s="308"/>
    </row>
    <row r="445" spans="1:45" hidden="1" outlineLevel="1">
      <c r="A445" s="521"/>
      <c r="B445" s="516"/>
      <c r="C445" s="309"/>
      <c r="D445" s="313"/>
      <c r="E445" s="313"/>
      <c r="F445" s="313"/>
      <c r="G445" s="313"/>
      <c r="H445" s="313"/>
      <c r="I445" s="313"/>
      <c r="J445" s="313"/>
      <c r="K445" s="313"/>
      <c r="L445" s="313"/>
      <c r="M445" s="313"/>
      <c r="N445" s="313"/>
      <c r="O445" s="313"/>
      <c r="P445" s="313"/>
      <c r="Q445" s="288"/>
      <c r="R445" s="313"/>
      <c r="S445" s="313"/>
      <c r="T445" s="313"/>
      <c r="U445" s="313"/>
      <c r="V445" s="313"/>
      <c r="W445" s="313"/>
      <c r="X445" s="313"/>
      <c r="Y445" s="313"/>
      <c r="Z445" s="313"/>
      <c r="AA445" s="313"/>
      <c r="AB445" s="313"/>
      <c r="AC445" s="313"/>
      <c r="AD445" s="313"/>
      <c r="AE445" s="412"/>
      <c r="AF445" s="412"/>
      <c r="AG445" s="412"/>
      <c r="AH445" s="412"/>
      <c r="AI445" s="412"/>
      <c r="AJ445" s="412"/>
      <c r="AK445" s="412"/>
      <c r="AL445" s="412"/>
      <c r="AM445" s="412"/>
      <c r="AN445" s="412"/>
      <c r="AO445" s="412"/>
      <c r="AP445" s="412"/>
      <c r="AQ445" s="412"/>
      <c r="AR445" s="412"/>
      <c r="AS445" s="310"/>
    </row>
    <row r="446" spans="1:45" hidden="1" outlineLevel="1">
      <c r="A446" s="521">
        <v>10</v>
      </c>
      <c r="B446" s="424" t="s">
        <v>103</v>
      </c>
      <c r="C446" s="288" t="s">
        <v>25</v>
      </c>
      <c r="D446" s="292"/>
      <c r="E446" s="292"/>
      <c r="F446" s="292"/>
      <c r="G446" s="292"/>
      <c r="H446" s="292"/>
      <c r="I446" s="292"/>
      <c r="J446" s="292"/>
      <c r="K446" s="292"/>
      <c r="L446" s="292"/>
      <c r="M446" s="292"/>
      <c r="N446" s="292"/>
      <c r="O446" s="292"/>
      <c r="P446" s="292"/>
      <c r="Q446" s="292">
        <v>3</v>
      </c>
      <c r="R446" s="292"/>
      <c r="S446" s="292"/>
      <c r="T446" s="292"/>
      <c r="U446" s="292"/>
      <c r="V446" s="292"/>
      <c r="W446" s="292"/>
      <c r="X446" s="292"/>
      <c r="Y446" s="292"/>
      <c r="Z446" s="292"/>
      <c r="AA446" s="292"/>
      <c r="AB446" s="292"/>
      <c r="AC446" s="292"/>
      <c r="AD446" s="292"/>
      <c r="AE446" s="411"/>
      <c r="AF446" s="406"/>
      <c r="AG446" s="406"/>
      <c r="AH446" s="406"/>
      <c r="AI446" s="406"/>
      <c r="AJ446" s="406"/>
      <c r="AK446" s="406"/>
      <c r="AL446" s="411"/>
      <c r="AM446" s="411"/>
      <c r="AN446" s="411"/>
      <c r="AO446" s="411"/>
      <c r="AP446" s="411"/>
      <c r="AQ446" s="411"/>
      <c r="AR446" s="411"/>
      <c r="AS446" s="293">
        <f>SUM(AE446:AR446)</f>
        <v>0</v>
      </c>
    </row>
    <row r="447" spans="1:45" hidden="1" outlineLevel="1">
      <c r="A447" s="521"/>
      <c r="B447" s="427" t="s">
        <v>307</v>
      </c>
      <c r="C447" s="288" t="s">
        <v>163</v>
      </c>
      <c r="D447" s="292"/>
      <c r="E447" s="292"/>
      <c r="F447" s="292"/>
      <c r="G447" s="292"/>
      <c r="H447" s="292"/>
      <c r="I447" s="292"/>
      <c r="J447" s="292"/>
      <c r="K447" s="292"/>
      <c r="L447" s="292"/>
      <c r="M447" s="292"/>
      <c r="N447" s="292"/>
      <c r="O447" s="292"/>
      <c r="P447" s="292"/>
      <c r="Q447" s="292">
        <f>Q446</f>
        <v>3</v>
      </c>
      <c r="R447" s="292"/>
      <c r="S447" s="292"/>
      <c r="T447" s="292"/>
      <c r="U447" s="292"/>
      <c r="V447" s="292"/>
      <c r="W447" s="292"/>
      <c r="X447" s="292"/>
      <c r="Y447" s="292"/>
      <c r="Z447" s="292"/>
      <c r="AA447" s="292"/>
      <c r="AB447" s="292"/>
      <c r="AC447" s="292"/>
      <c r="AD447" s="292"/>
      <c r="AE447" s="407">
        <f>AE446</f>
        <v>0</v>
      </c>
      <c r="AF447" s="407">
        <f t="shared" ref="AF447" si="1272">AF446</f>
        <v>0</v>
      </c>
      <c r="AG447" s="407">
        <f t="shared" ref="AG447" si="1273">AG446</f>
        <v>0</v>
      </c>
      <c r="AH447" s="407">
        <f t="shared" ref="AH447" si="1274">AH446</f>
        <v>0</v>
      </c>
      <c r="AI447" s="407">
        <f t="shared" ref="AI447" si="1275">AI446</f>
        <v>0</v>
      </c>
      <c r="AJ447" s="407">
        <f t="shared" ref="AJ447" si="1276">AJ446</f>
        <v>0</v>
      </c>
      <c r="AK447" s="407">
        <f t="shared" ref="AK447" si="1277">AK446</f>
        <v>0</v>
      </c>
      <c r="AL447" s="407">
        <f t="shared" ref="AL447" si="1278">AL446</f>
        <v>0</v>
      </c>
      <c r="AM447" s="407">
        <f t="shared" ref="AM447" si="1279">AM446</f>
        <v>0</v>
      </c>
      <c r="AN447" s="407">
        <f t="shared" ref="AN447" si="1280">AN446</f>
        <v>0</v>
      </c>
      <c r="AO447" s="407">
        <f t="shared" ref="AO447" si="1281">AO446</f>
        <v>0</v>
      </c>
      <c r="AP447" s="407">
        <f t="shared" ref="AP447" si="1282">AP446</f>
        <v>0</v>
      </c>
      <c r="AQ447" s="407">
        <f t="shared" ref="AQ447" si="1283">AQ446</f>
        <v>0</v>
      </c>
      <c r="AR447" s="407">
        <f t="shared" ref="AR447" si="1284">AR446</f>
        <v>0</v>
      </c>
      <c r="AS447" s="308"/>
    </row>
    <row r="448" spans="1:45" hidden="1" outlineLevel="1">
      <c r="A448" s="521"/>
      <c r="B448" s="516"/>
      <c r="C448" s="309"/>
      <c r="D448" s="313"/>
      <c r="E448" s="313"/>
      <c r="F448" s="313"/>
      <c r="G448" s="313"/>
      <c r="H448" s="313"/>
      <c r="I448" s="313"/>
      <c r="J448" s="313"/>
      <c r="K448" s="313"/>
      <c r="L448" s="313"/>
      <c r="M448" s="313"/>
      <c r="N448" s="313"/>
      <c r="O448" s="313"/>
      <c r="P448" s="313"/>
      <c r="Q448" s="288"/>
      <c r="R448" s="313"/>
      <c r="S448" s="313"/>
      <c r="T448" s="313"/>
      <c r="U448" s="313"/>
      <c r="V448" s="313"/>
      <c r="W448" s="313"/>
      <c r="X448" s="313"/>
      <c r="Y448" s="313"/>
      <c r="Z448" s="313"/>
      <c r="AA448" s="313"/>
      <c r="AB448" s="313"/>
      <c r="AC448" s="313"/>
      <c r="AD448" s="313"/>
      <c r="AE448" s="412"/>
      <c r="AF448" s="413"/>
      <c r="AG448" s="412"/>
      <c r="AH448" s="412"/>
      <c r="AI448" s="412"/>
      <c r="AJ448" s="412"/>
      <c r="AK448" s="412"/>
      <c r="AL448" s="412"/>
      <c r="AM448" s="412"/>
      <c r="AN448" s="412"/>
      <c r="AO448" s="412"/>
      <c r="AP448" s="412"/>
      <c r="AQ448" s="412"/>
      <c r="AR448" s="412"/>
      <c r="AS448" s="310"/>
    </row>
    <row r="449" spans="1:46" ht="15.75" hidden="1" outlineLevel="1">
      <c r="A449" s="521"/>
      <c r="B449" s="493" t="s">
        <v>10</v>
      </c>
      <c r="C449" s="286"/>
      <c r="D449" s="286"/>
      <c r="E449" s="286"/>
      <c r="F449" s="286"/>
      <c r="G449" s="286"/>
      <c r="H449" s="286"/>
      <c r="I449" s="286"/>
      <c r="J449" s="286"/>
      <c r="K449" s="286"/>
      <c r="L449" s="286"/>
      <c r="M449" s="286"/>
      <c r="N449" s="286"/>
      <c r="O449" s="286"/>
      <c r="P449" s="286"/>
      <c r="Q449" s="287"/>
      <c r="R449" s="286"/>
      <c r="S449" s="286"/>
      <c r="T449" s="286"/>
      <c r="U449" s="286"/>
      <c r="V449" s="286"/>
      <c r="W449" s="286"/>
      <c r="X449" s="286"/>
      <c r="Y449" s="286"/>
      <c r="Z449" s="286"/>
      <c r="AA449" s="286"/>
      <c r="AB449" s="286"/>
      <c r="AC449" s="286"/>
      <c r="AD449" s="286"/>
      <c r="AE449" s="410"/>
      <c r="AF449" s="410"/>
      <c r="AG449" s="410"/>
      <c r="AH449" s="410"/>
      <c r="AI449" s="410"/>
      <c r="AJ449" s="410"/>
      <c r="AK449" s="410"/>
      <c r="AL449" s="410"/>
      <c r="AM449" s="410"/>
      <c r="AN449" s="410"/>
      <c r="AO449" s="410"/>
      <c r="AP449" s="410"/>
      <c r="AQ449" s="410"/>
      <c r="AR449" s="410"/>
      <c r="AS449" s="289"/>
    </row>
    <row r="450" spans="1:46" ht="30" hidden="1" outlineLevel="1">
      <c r="A450" s="521">
        <v>11</v>
      </c>
      <c r="B450" s="424" t="s">
        <v>104</v>
      </c>
      <c r="C450" s="288" t="s">
        <v>25</v>
      </c>
      <c r="D450" s="292"/>
      <c r="E450" s="292"/>
      <c r="F450" s="292"/>
      <c r="G450" s="292"/>
      <c r="H450" s="292"/>
      <c r="I450" s="292"/>
      <c r="J450" s="292"/>
      <c r="K450" s="292"/>
      <c r="L450" s="292"/>
      <c r="M450" s="292"/>
      <c r="N450" s="292"/>
      <c r="O450" s="292"/>
      <c r="P450" s="292"/>
      <c r="Q450" s="292">
        <v>12</v>
      </c>
      <c r="R450" s="292"/>
      <c r="S450" s="292"/>
      <c r="T450" s="292"/>
      <c r="U450" s="292"/>
      <c r="V450" s="292"/>
      <c r="W450" s="292"/>
      <c r="X450" s="292"/>
      <c r="Y450" s="292"/>
      <c r="Z450" s="292"/>
      <c r="AA450" s="292"/>
      <c r="AB450" s="292"/>
      <c r="AC450" s="292"/>
      <c r="AD450" s="292"/>
      <c r="AE450" s="422"/>
      <c r="AF450" s="406"/>
      <c r="AG450" s="406"/>
      <c r="AH450" s="406"/>
      <c r="AI450" s="406"/>
      <c r="AJ450" s="406"/>
      <c r="AK450" s="406"/>
      <c r="AL450" s="411"/>
      <c r="AM450" s="411"/>
      <c r="AN450" s="411"/>
      <c r="AO450" s="411"/>
      <c r="AP450" s="411"/>
      <c r="AQ450" s="411"/>
      <c r="AR450" s="411"/>
      <c r="AS450" s="293">
        <f>SUM(AE450:AR450)</f>
        <v>0</v>
      </c>
    </row>
    <row r="451" spans="1:46" hidden="1" outlineLevel="1">
      <c r="A451" s="521"/>
      <c r="B451" s="427" t="s">
        <v>307</v>
      </c>
      <c r="C451" s="288" t="s">
        <v>163</v>
      </c>
      <c r="D451" s="292"/>
      <c r="E451" s="292"/>
      <c r="F451" s="292"/>
      <c r="G451" s="292"/>
      <c r="H451" s="292"/>
      <c r="I451" s="292"/>
      <c r="J451" s="292"/>
      <c r="K451" s="292"/>
      <c r="L451" s="292"/>
      <c r="M451" s="292"/>
      <c r="N451" s="292"/>
      <c r="O451" s="292"/>
      <c r="P451" s="292"/>
      <c r="Q451" s="292">
        <f>Q450</f>
        <v>12</v>
      </c>
      <c r="R451" s="292"/>
      <c r="S451" s="292"/>
      <c r="T451" s="292"/>
      <c r="U451" s="292"/>
      <c r="V451" s="292"/>
      <c r="W451" s="292"/>
      <c r="X451" s="292"/>
      <c r="Y451" s="292"/>
      <c r="Z451" s="292"/>
      <c r="AA451" s="292"/>
      <c r="AB451" s="292"/>
      <c r="AC451" s="292"/>
      <c r="AD451" s="292"/>
      <c r="AE451" s="407">
        <f>AE450</f>
        <v>0</v>
      </c>
      <c r="AF451" s="407">
        <f t="shared" ref="AF451" si="1285">AF450</f>
        <v>0</v>
      </c>
      <c r="AG451" s="407">
        <f t="shared" ref="AG451" si="1286">AG450</f>
        <v>0</v>
      </c>
      <c r="AH451" s="407">
        <f t="shared" ref="AH451" si="1287">AH450</f>
        <v>0</v>
      </c>
      <c r="AI451" s="407">
        <f t="shared" ref="AI451" si="1288">AI450</f>
        <v>0</v>
      </c>
      <c r="AJ451" s="407">
        <f t="shared" ref="AJ451" si="1289">AJ450</f>
        <v>0</v>
      </c>
      <c r="AK451" s="407">
        <f t="shared" ref="AK451" si="1290">AK450</f>
        <v>0</v>
      </c>
      <c r="AL451" s="407">
        <f t="shared" ref="AL451" si="1291">AL450</f>
        <v>0</v>
      </c>
      <c r="AM451" s="407">
        <f t="shared" ref="AM451" si="1292">AM450</f>
        <v>0</v>
      </c>
      <c r="AN451" s="407">
        <f t="shared" ref="AN451" si="1293">AN450</f>
        <v>0</v>
      </c>
      <c r="AO451" s="407">
        <f t="shared" ref="AO451" si="1294">AO450</f>
        <v>0</v>
      </c>
      <c r="AP451" s="407">
        <f t="shared" ref="AP451" si="1295">AP450</f>
        <v>0</v>
      </c>
      <c r="AQ451" s="407">
        <f t="shared" ref="AQ451" si="1296">AQ450</f>
        <v>0</v>
      </c>
      <c r="AR451" s="407">
        <f t="shared" ref="AR451" si="1297">AR450</f>
        <v>0</v>
      </c>
      <c r="AS451" s="294"/>
    </row>
    <row r="452" spans="1:46" hidden="1" outlineLevel="1">
      <c r="A452" s="521"/>
      <c r="B452" s="517"/>
      <c r="C452" s="302"/>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c r="AA452" s="288"/>
      <c r="AB452" s="288"/>
      <c r="AC452" s="288"/>
      <c r="AD452" s="288"/>
      <c r="AE452" s="408"/>
      <c r="AF452" s="417"/>
      <c r="AG452" s="417"/>
      <c r="AH452" s="417"/>
      <c r="AI452" s="417"/>
      <c r="AJ452" s="417"/>
      <c r="AK452" s="417"/>
      <c r="AL452" s="417"/>
      <c r="AM452" s="417"/>
      <c r="AN452" s="417"/>
      <c r="AO452" s="417"/>
      <c r="AP452" s="417"/>
      <c r="AQ452" s="417"/>
      <c r="AR452" s="417"/>
      <c r="AS452" s="303"/>
    </row>
    <row r="453" spans="1:46" ht="30" hidden="1" outlineLevel="1">
      <c r="A453" s="521">
        <v>12</v>
      </c>
      <c r="B453" s="424" t="s">
        <v>105</v>
      </c>
      <c r="C453" s="288" t="s">
        <v>25</v>
      </c>
      <c r="D453" s="292"/>
      <c r="E453" s="292"/>
      <c r="F453" s="292"/>
      <c r="G453" s="292"/>
      <c r="H453" s="292"/>
      <c r="I453" s="292"/>
      <c r="J453" s="292"/>
      <c r="K453" s="292"/>
      <c r="L453" s="292"/>
      <c r="M453" s="292"/>
      <c r="N453" s="292"/>
      <c r="O453" s="292"/>
      <c r="P453" s="292"/>
      <c r="Q453" s="292">
        <v>12</v>
      </c>
      <c r="R453" s="292"/>
      <c r="S453" s="292"/>
      <c r="T453" s="292"/>
      <c r="U453" s="292"/>
      <c r="V453" s="292"/>
      <c r="W453" s="292"/>
      <c r="X453" s="292"/>
      <c r="Y453" s="292"/>
      <c r="Z453" s="292"/>
      <c r="AA453" s="292"/>
      <c r="AB453" s="292"/>
      <c r="AC453" s="292"/>
      <c r="AD453" s="292"/>
      <c r="AE453" s="406"/>
      <c r="AF453" s="406"/>
      <c r="AG453" s="406"/>
      <c r="AH453" s="406"/>
      <c r="AI453" s="406"/>
      <c r="AJ453" s="406"/>
      <c r="AK453" s="406"/>
      <c r="AL453" s="411"/>
      <c r="AM453" s="411"/>
      <c r="AN453" s="411"/>
      <c r="AO453" s="411"/>
      <c r="AP453" s="411"/>
      <c r="AQ453" s="411"/>
      <c r="AR453" s="411"/>
      <c r="AS453" s="293">
        <f>SUM(AE453:AR453)</f>
        <v>0</v>
      </c>
    </row>
    <row r="454" spans="1:46" hidden="1" outlineLevel="1">
      <c r="A454" s="521"/>
      <c r="B454" s="427" t="s">
        <v>307</v>
      </c>
      <c r="C454" s="288" t="s">
        <v>163</v>
      </c>
      <c r="D454" s="292"/>
      <c r="E454" s="292"/>
      <c r="F454" s="292"/>
      <c r="G454" s="292"/>
      <c r="H454" s="292"/>
      <c r="I454" s="292"/>
      <c r="J454" s="292"/>
      <c r="K454" s="292"/>
      <c r="L454" s="292"/>
      <c r="M454" s="292"/>
      <c r="N454" s="292"/>
      <c r="O454" s="292"/>
      <c r="P454" s="292"/>
      <c r="Q454" s="292">
        <f>Q453</f>
        <v>12</v>
      </c>
      <c r="R454" s="292"/>
      <c r="S454" s="292"/>
      <c r="T454" s="292"/>
      <c r="U454" s="292"/>
      <c r="V454" s="292"/>
      <c r="W454" s="292"/>
      <c r="X454" s="292"/>
      <c r="Y454" s="292"/>
      <c r="Z454" s="292"/>
      <c r="AA454" s="292"/>
      <c r="AB454" s="292"/>
      <c r="AC454" s="292"/>
      <c r="AD454" s="292"/>
      <c r="AE454" s="407">
        <f>AE453</f>
        <v>0</v>
      </c>
      <c r="AF454" s="407">
        <f t="shared" ref="AF454" si="1298">AF453</f>
        <v>0</v>
      </c>
      <c r="AG454" s="407">
        <f t="shared" ref="AG454" si="1299">AG453</f>
        <v>0</v>
      </c>
      <c r="AH454" s="407">
        <f t="shared" ref="AH454" si="1300">AH453</f>
        <v>0</v>
      </c>
      <c r="AI454" s="407">
        <f t="shared" ref="AI454" si="1301">AI453</f>
        <v>0</v>
      </c>
      <c r="AJ454" s="407">
        <f t="shared" ref="AJ454" si="1302">AJ453</f>
        <v>0</v>
      </c>
      <c r="AK454" s="407">
        <f t="shared" ref="AK454" si="1303">AK453</f>
        <v>0</v>
      </c>
      <c r="AL454" s="407">
        <f t="shared" ref="AL454" si="1304">AL453</f>
        <v>0</v>
      </c>
      <c r="AM454" s="407">
        <f t="shared" ref="AM454" si="1305">AM453</f>
        <v>0</v>
      </c>
      <c r="AN454" s="407">
        <f t="shared" ref="AN454" si="1306">AN453</f>
        <v>0</v>
      </c>
      <c r="AO454" s="407">
        <f t="shared" ref="AO454" si="1307">AO453</f>
        <v>0</v>
      </c>
      <c r="AP454" s="407">
        <f t="shared" ref="AP454" si="1308">AP453</f>
        <v>0</v>
      </c>
      <c r="AQ454" s="407">
        <f t="shared" ref="AQ454" si="1309">AQ453</f>
        <v>0</v>
      </c>
      <c r="AR454" s="407">
        <f t="shared" ref="AR454" si="1310">AR453</f>
        <v>0</v>
      </c>
      <c r="AS454" s="294"/>
    </row>
    <row r="455" spans="1:46" hidden="1" outlineLevel="1">
      <c r="A455" s="521"/>
      <c r="B455" s="517"/>
      <c r="C455" s="302"/>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c r="AA455" s="288"/>
      <c r="AB455" s="288"/>
      <c r="AC455" s="288"/>
      <c r="AD455" s="288"/>
      <c r="AE455" s="418"/>
      <c r="AF455" s="418"/>
      <c r="AG455" s="408"/>
      <c r="AH455" s="408"/>
      <c r="AI455" s="408"/>
      <c r="AJ455" s="408"/>
      <c r="AK455" s="408"/>
      <c r="AL455" s="408"/>
      <c r="AM455" s="408"/>
      <c r="AN455" s="408"/>
      <c r="AO455" s="408"/>
      <c r="AP455" s="408"/>
      <c r="AQ455" s="408"/>
      <c r="AR455" s="408"/>
      <c r="AS455" s="303"/>
    </row>
    <row r="456" spans="1:46" ht="30" hidden="1" outlineLevel="1">
      <c r="A456" s="521">
        <v>13</v>
      </c>
      <c r="B456" s="424" t="s">
        <v>106</v>
      </c>
      <c r="C456" s="288" t="s">
        <v>25</v>
      </c>
      <c r="D456" s="292"/>
      <c r="E456" s="292"/>
      <c r="F456" s="292"/>
      <c r="G456" s="292"/>
      <c r="H456" s="292"/>
      <c r="I456" s="292"/>
      <c r="J456" s="292"/>
      <c r="K456" s="292"/>
      <c r="L456" s="292"/>
      <c r="M456" s="292"/>
      <c r="N456" s="292"/>
      <c r="O456" s="292"/>
      <c r="P456" s="292"/>
      <c r="Q456" s="292">
        <v>12</v>
      </c>
      <c r="R456" s="292"/>
      <c r="S456" s="292"/>
      <c r="T456" s="292"/>
      <c r="U456" s="292"/>
      <c r="V456" s="292"/>
      <c r="W456" s="292"/>
      <c r="X456" s="292"/>
      <c r="Y456" s="292"/>
      <c r="Z456" s="292"/>
      <c r="AA456" s="292"/>
      <c r="AB456" s="292"/>
      <c r="AC456" s="292"/>
      <c r="AD456" s="292"/>
      <c r="AE456" s="406"/>
      <c r="AF456" s="406"/>
      <c r="AG456" s="406"/>
      <c r="AH456" s="406"/>
      <c r="AI456" s="406"/>
      <c r="AJ456" s="406"/>
      <c r="AK456" s="406"/>
      <c r="AL456" s="411"/>
      <c r="AM456" s="411"/>
      <c r="AN456" s="411"/>
      <c r="AO456" s="411"/>
      <c r="AP456" s="411"/>
      <c r="AQ456" s="411"/>
      <c r="AR456" s="411"/>
      <c r="AS456" s="293">
        <f>SUM(AE456:AR456)</f>
        <v>0</v>
      </c>
    </row>
    <row r="457" spans="1:46" hidden="1" outlineLevel="1">
      <c r="A457" s="521"/>
      <c r="B457" s="427" t="s">
        <v>307</v>
      </c>
      <c r="C457" s="288" t="s">
        <v>163</v>
      </c>
      <c r="D457" s="292"/>
      <c r="E457" s="292"/>
      <c r="F457" s="292"/>
      <c r="G457" s="292"/>
      <c r="H457" s="292"/>
      <c r="I457" s="292"/>
      <c r="J457" s="292"/>
      <c r="K457" s="292"/>
      <c r="L457" s="292"/>
      <c r="M457" s="292"/>
      <c r="N457" s="292"/>
      <c r="O457" s="292"/>
      <c r="P457" s="292"/>
      <c r="Q457" s="292">
        <f>Q456</f>
        <v>12</v>
      </c>
      <c r="R457" s="292"/>
      <c r="S457" s="292"/>
      <c r="T457" s="292"/>
      <c r="U457" s="292"/>
      <c r="V457" s="292"/>
      <c r="W457" s="292"/>
      <c r="X457" s="292"/>
      <c r="Y457" s="292"/>
      <c r="Z457" s="292"/>
      <c r="AA457" s="292"/>
      <c r="AB457" s="292"/>
      <c r="AC457" s="292"/>
      <c r="AD457" s="292"/>
      <c r="AE457" s="407">
        <f>AE456</f>
        <v>0</v>
      </c>
      <c r="AF457" s="407">
        <f t="shared" ref="AF457" si="1311">AF456</f>
        <v>0</v>
      </c>
      <c r="AG457" s="407">
        <f t="shared" ref="AG457" si="1312">AG456</f>
        <v>0</v>
      </c>
      <c r="AH457" s="407">
        <f t="shared" ref="AH457" si="1313">AH456</f>
        <v>0</v>
      </c>
      <c r="AI457" s="407">
        <f t="shared" ref="AI457" si="1314">AI456</f>
        <v>0</v>
      </c>
      <c r="AJ457" s="407">
        <f t="shared" ref="AJ457" si="1315">AJ456</f>
        <v>0</v>
      </c>
      <c r="AK457" s="407">
        <f t="shared" ref="AK457" si="1316">AK456</f>
        <v>0</v>
      </c>
      <c r="AL457" s="407">
        <f t="shared" ref="AL457" si="1317">AL456</f>
        <v>0</v>
      </c>
      <c r="AM457" s="407">
        <f t="shared" ref="AM457" si="1318">AM456</f>
        <v>0</v>
      </c>
      <c r="AN457" s="407">
        <f t="shared" ref="AN457" si="1319">AN456</f>
        <v>0</v>
      </c>
      <c r="AO457" s="407">
        <f t="shared" ref="AO457" si="1320">AO456</f>
        <v>0</v>
      </c>
      <c r="AP457" s="407">
        <f t="shared" ref="AP457" si="1321">AP456</f>
        <v>0</v>
      </c>
      <c r="AQ457" s="407">
        <f t="shared" ref="AQ457" si="1322">AQ456</f>
        <v>0</v>
      </c>
      <c r="AR457" s="407">
        <f t="shared" ref="AR457" si="1323">AR456</f>
        <v>0</v>
      </c>
      <c r="AS457" s="303"/>
    </row>
    <row r="458" spans="1:46" hidden="1" outlineLevel="1">
      <c r="A458" s="521"/>
      <c r="B458" s="517"/>
      <c r="C458" s="302"/>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c r="AA458" s="288"/>
      <c r="AB458" s="288"/>
      <c r="AC458" s="288"/>
      <c r="AD458" s="288"/>
      <c r="AE458" s="408"/>
      <c r="AF458" s="408"/>
      <c r="AG458" s="408"/>
      <c r="AH458" s="408"/>
      <c r="AI458" s="408"/>
      <c r="AJ458" s="408"/>
      <c r="AK458" s="408"/>
      <c r="AL458" s="408"/>
      <c r="AM458" s="408"/>
      <c r="AN458" s="408"/>
      <c r="AO458" s="408"/>
      <c r="AP458" s="408"/>
      <c r="AQ458" s="408"/>
      <c r="AR458" s="408"/>
      <c r="AS458" s="303"/>
    </row>
    <row r="459" spans="1:46" ht="15.75" hidden="1" outlineLevel="1">
      <c r="A459" s="521"/>
      <c r="B459" s="493" t="s">
        <v>107</v>
      </c>
      <c r="C459" s="286"/>
      <c r="D459" s="287"/>
      <c r="E459" s="287"/>
      <c r="F459" s="287"/>
      <c r="G459" s="287"/>
      <c r="H459" s="287"/>
      <c r="I459" s="287"/>
      <c r="J459" s="287"/>
      <c r="K459" s="287"/>
      <c r="L459" s="287"/>
      <c r="M459" s="287"/>
      <c r="N459" s="287"/>
      <c r="O459" s="287"/>
      <c r="P459" s="287"/>
      <c r="Q459" s="287"/>
      <c r="R459" s="287"/>
      <c r="S459" s="286"/>
      <c r="T459" s="286"/>
      <c r="U459" s="286"/>
      <c r="V459" s="286"/>
      <c r="W459" s="286"/>
      <c r="X459" s="286"/>
      <c r="Y459" s="286"/>
      <c r="Z459" s="286"/>
      <c r="AA459" s="286"/>
      <c r="AB459" s="286"/>
      <c r="AC459" s="286"/>
      <c r="AD459" s="286"/>
      <c r="AE459" s="410"/>
      <c r="AF459" s="410"/>
      <c r="AG459" s="410"/>
      <c r="AH459" s="410"/>
      <c r="AI459" s="410"/>
      <c r="AJ459" s="410"/>
      <c r="AK459" s="410"/>
      <c r="AL459" s="410"/>
      <c r="AM459" s="410"/>
      <c r="AN459" s="410"/>
      <c r="AO459" s="410"/>
      <c r="AP459" s="410"/>
      <c r="AQ459" s="410"/>
      <c r="AR459" s="410"/>
      <c r="AS459" s="289"/>
    </row>
    <row r="460" spans="1:46" hidden="1" outlineLevel="1">
      <c r="A460" s="521">
        <v>14</v>
      </c>
      <c r="B460" s="517" t="s">
        <v>108</v>
      </c>
      <c r="C460" s="288" t="s">
        <v>25</v>
      </c>
      <c r="D460" s="292"/>
      <c r="E460" s="292"/>
      <c r="F460" s="292"/>
      <c r="G460" s="292"/>
      <c r="H460" s="292"/>
      <c r="I460" s="292"/>
      <c r="J460" s="292"/>
      <c r="K460" s="292"/>
      <c r="L460" s="292"/>
      <c r="M460" s="292"/>
      <c r="N460" s="292"/>
      <c r="O460" s="292"/>
      <c r="P460" s="292"/>
      <c r="Q460" s="292">
        <v>12</v>
      </c>
      <c r="R460" s="292"/>
      <c r="S460" s="292"/>
      <c r="T460" s="292"/>
      <c r="U460" s="292"/>
      <c r="V460" s="292"/>
      <c r="W460" s="292"/>
      <c r="X460" s="292"/>
      <c r="Y460" s="292"/>
      <c r="Z460" s="292"/>
      <c r="AA460" s="292"/>
      <c r="AB460" s="292"/>
      <c r="AC460" s="292"/>
      <c r="AD460" s="292"/>
      <c r="AE460" s="406"/>
      <c r="AF460" s="406"/>
      <c r="AG460" s="406"/>
      <c r="AH460" s="406"/>
      <c r="AI460" s="406"/>
      <c r="AJ460" s="406"/>
      <c r="AK460" s="406"/>
      <c r="AL460" s="406"/>
      <c r="AM460" s="406"/>
      <c r="AN460" s="406"/>
      <c r="AO460" s="406"/>
      <c r="AP460" s="406"/>
      <c r="AQ460" s="406"/>
      <c r="AR460" s="406"/>
      <c r="AS460" s="293">
        <f>SUM(AE460:AR460)</f>
        <v>0</v>
      </c>
    </row>
    <row r="461" spans="1:46" hidden="1" outlineLevel="1">
      <c r="A461" s="521"/>
      <c r="B461" s="427" t="s">
        <v>307</v>
      </c>
      <c r="C461" s="288" t="s">
        <v>163</v>
      </c>
      <c r="D461" s="292"/>
      <c r="E461" s="292"/>
      <c r="F461" s="292"/>
      <c r="G461" s="292"/>
      <c r="H461" s="292"/>
      <c r="I461" s="292"/>
      <c r="J461" s="292"/>
      <c r="K461" s="292"/>
      <c r="L461" s="292"/>
      <c r="M461" s="292"/>
      <c r="N461" s="292"/>
      <c r="O461" s="292"/>
      <c r="P461" s="292"/>
      <c r="Q461" s="292">
        <f>Q460</f>
        <v>12</v>
      </c>
      <c r="R461" s="292"/>
      <c r="S461" s="292"/>
      <c r="T461" s="292"/>
      <c r="U461" s="292"/>
      <c r="V461" s="292"/>
      <c r="W461" s="292"/>
      <c r="X461" s="292"/>
      <c r="Y461" s="292"/>
      <c r="Z461" s="292"/>
      <c r="AA461" s="292"/>
      <c r="AB461" s="292"/>
      <c r="AC461" s="292"/>
      <c r="AD461" s="292"/>
      <c r="AE461" s="407">
        <f>AE460</f>
        <v>0</v>
      </c>
      <c r="AF461" s="407">
        <f t="shared" ref="AF461" si="1324">AF460</f>
        <v>0</v>
      </c>
      <c r="AG461" s="407">
        <f t="shared" ref="AG461" si="1325">AG460</f>
        <v>0</v>
      </c>
      <c r="AH461" s="407">
        <f t="shared" ref="AH461" si="1326">AH460</f>
        <v>0</v>
      </c>
      <c r="AI461" s="407">
        <f t="shared" ref="AI461" si="1327">AI460</f>
        <v>0</v>
      </c>
      <c r="AJ461" s="407">
        <f t="shared" ref="AJ461" si="1328">AJ460</f>
        <v>0</v>
      </c>
      <c r="AK461" s="407">
        <f t="shared" ref="AK461" si="1329">AK460</f>
        <v>0</v>
      </c>
      <c r="AL461" s="407">
        <f t="shared" ref="AL461" si="1330">AL460</f>
        <v>0</v>
      </c>
      <c r="AM461" s="407">
        <f t="shared" ref="AM461" si="1331">AM460</f>
        <v>0</v>
      </c>
      <c r="AN461" s="407">
        <f t="shared" ref="AN461" si="1332">AN460</f>
        <v>0</v>
      </c>
      <c r="AO461" s="407">
        <f t="shared" ref="AO461" si="1333">AO460</f>
        <v>0</v>
      </c>
      <c r="AP461" s="407">
        <f t="shared" ref="AP461" si="1334">AP460</f>
        <v>0</v>
      </c>
      <c r="AQ461" s="407">
        <f t="shared" ref="AQ461" si="1335">AQ460</f>
        <v>0</v>
      </c>
      <c r="AR461" s="407">
        <f t="shared" ref="AR461" si="1336">AR460</f>
        <v>0</v>
      </c>
      <c r="AS461" s="294"/>
    </row>
    <row r="462" spans="1:46" hidden="1" outlineLevel="1">
      <c r="A462" s="521"/>
      <c r="B462" s="517"/>
      <c r="C462" s="302"/>
      <c r="D462" s="288"/>
      <c r="E462" s="288"/>
      <c r="F462" s="288"/>
      <c r="G462" s="288"/>
      <c r="H462" s="288"/>
      <c r="I462" s="288"/>
      <c r="J462" s="288"/>
      <c r="K462" s="288"/>
      <c r="L462" s="288"/>
      <c r="M462" s="288"/>
      <c r="N462" s="288"/>
      <c r="O462" s="288"/>
      <c r="P462" s="288"/>
      <c r="Q462" s="464"/>
      <c r="R462" s="288"/>
      <c r="S462" s="288"/>
      <c r="T462" s="288"/>
      <c r="U462" s="288"/>
      <c r="V462" s="288"/>
      <c r="W462" s="288"/>
      <c r="X462" s="288"/>
      <c r="Y462" s="288"/>
      <c r="Z462" s="288"/>
      <c r="AA462" s="288"/>
      <c r="AB462" s="288"/>
      <c r="AC462" s="288"/>
      <c r="AD462" s="288"/>
      <c r="AE462" s="408"/>
      <c r="AF462" s="408"/>
      <c r="AG462" s="408"/>
      <c r="AH462" s="408"/>
      <c r="AI462" s="408"/>
      <c r="AJ462" s="408"/>
      <c r="AK462" s="408"/>
      <c r="AL462" s="408"/>
      <c r="AM462" s="408"/>
      <c r="AN462" s="408"/>
      <c r="AO462" s="408"/>
      <c r="AP462" s="408"/>
      <c r="AQ462" s="408"/>
      <c r="AR462" s="408"/>
      <c r="AS462" s="298"/>
      <c r="AT462" s="613"/>
    </row>
    <row r="463" spans="1:46" s="306" customFormat="1" ht="15.75" hidden="1" outlineLevel="1">
      <c r="A463" s="521"/>
      <c r="B463" s="493" t="s">
        <v>486</v>
      </c>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408"/>
      <c r="AF463" s="408"/>
      <c r="AG463" s="408"/>
      <c r="AH463" s="408"/>
      <c r="AI463" s="408"/>
      <c r="AJ463" s="408"/>
      <c r="AK463" s="412"/>
      <c r="AL463" s="412"/>
      <c r="AM463" s="412"/>
      <c r="AN463" s="412"/>
      <c r="AO463" s="412"/>
      <c r="AP463" s="412"/>
      <c r="AQ463" s="412"/>
      <c r="AR463" s="412"/>
      <c r="AS463" s="506"/>
      <c r="AT463" s="614"/>
    </row>
    <row r="464" spans="1:46" hidden="1" outlineLevel="1">
      <c r="A464" s="521">
        <v>15</v>
      </c>
      <c r="B464" s="427" t="s">
        <v>491</v>
      </c>
      <c r="C464" s="288" t="s">
        <v>25</v>
      </c>
      <c r="D464" s="292"/>
      <c r="E464" s="292"/>
      <c r="F464" s="292"/>
      <c r="G464" s="292"/>
      <c r="H464" s="292"/>
      <c r="I464" s="292"/>
      <c r="J464" s="292"/>
      <c r="K464" s="292"/>
      <c r="L464" s="292"/>
      <c r="M464" s="292"/>
      <c r="N464" s="292"/>
      <c r="O464" s="292"/>
      <c r="P464" s="292"/>
      <c r="Q464" s="292">
        <v>0</v>
      </c>
      <c r="R464" s="292"/>
      <c r="S464" s="292"/>
      <c r="T464" s="292"/>
      <c r="U464" s="292"/>
      <c r="V464" s="292"/>
      <c r="W464" s="292"/>
      <c r="X464" s="292"/>
      <c r="Y464" s="292"/>
      <c r="Z464" s="292"/>
      <c r="AA464" s="292"/>
      <c r="AB464" s="292"/>
      <c r="AC464" s="292"/>
      <c r="AD464" s="292"/>
      <c r="AE464" s="406"/>
      <c r="AF464" s="406"/>
      <c r="AG464" s="406"/>
      <c r="AH464" s="406"/>
      <c r="AI464" s="406"/>
      <c r="AJ464" s="406"/>
      <c r="AK464" s="406"/>
      <c r="AL464" s="406"/>
      <c r="AM464" s="406"/>
      <c r="AN464" s="406"/>
      <c r="AO464" s="406"/>
      <c r="AP464" s="406"/>
      <c r="AQ464" s="406"/>
      <c r="AR464" s="406"/>
      <c r="AS464" s="293">
        <f>SUM(AE464:AR464)</f>
        <v>0</v>
      </c>
    </row>
    <row r="465" spans="1:45" hidden="1" outlineLevel="1">
      <c r="A465" s="521"/>
      <c r="B465" s="427" t="s">
        <v>307</v>
      </c>
      <c r="C465" s="288" t="s">
        <v>163</v>
      </c>
      <c r="D465" s="292"/>
      <c r="E465" s="292"/>
      <c r="F465" s="292"/>
      <c r="G465" s="292"/>
      <c r="H465" s="292"/>
      <c r="I465" s="292"/>
      <c r="J465" s="292"/>
      <c r="K465" s="292"/>
      <c r="L465" s="292"/>
      <c r="M465" s="292"/>
      <c r="N465" s="292"/>
      <c r="O465" s="292"/>
      <c r="P465" s="292"/>
      <c r="Q465" s="292">
        <f>Q464</f>
        <v>0</v>
      </c>
      <c r="R465" s="292"/>
      <c r="S465" s="292"/>
      <c r="T465" s="292"/>
      <c r="U465" s="292"/>
      <c r="V465" s="292"/>
      <c r="W465" s="292"/>
      <c r="X465" s="292"/>
      <c r="Y465" s="292"/>
      <c r="Z465" s="292"/>
      <c r="AA465" s="292"/>
      <c r="AB465" s="292"/>
      <c r="AC465" s="292"/>
      <c r="AD465" s="292"/>
      <c r="AE465" s="407">
        <f>AE464</f>
        <v>0</v>
      </c>
      <c r="AF465" s="407">
        <f t="shared" ref="AF465:AR465" si="1337">AF464</f>
        <v>0</v>
      </c>
      <c r="AG465" s="407">
        <f t="shared" si="1337"/>
        <v>0</v>
      </c>
      <c r="AH465" s="407">
        <f t="shared" si="1337"/>
        <v>0</v>
      </c>
      <c r="AI465" s="407">
        <f t="shared" si="1337"/>
        <v>0</v>
      </c>
      <c r="AJ465" s="407">
        <f t="shared" si="1337"/>
        <v>0</v>
      </c>
      <c r="AK465" s="407">
        <f t="shared" si="1337"/>
        <v>0</v>
      </c>
      <c r="AL465" s="407">
        <f t="shared" si="1337"/>
        <v>0</v>
      </c>
      <c r="AM465" s="407">
        <f t="shared" si="1337"/>
        <v>0</v>
      </c>
      <c r="AN465" s="407">
        <f t="shared" si="1337"/>
        <v>0</v>
      </c>
      <c r="AO465" s="407">
        <f t="shared" si="1337"/>
        <v>0</v>
      </c>
      <c r="AP465" s="407">
        <f t="shared" si="1337"/>
        <v>0</v>
      </c>
      <c r="AQ465" s="407">
        <f t="shared" si="1337"/>
        <v>0</v>
      </c>
      <c r="AR465" s="407">
        <f t="shared" si="1337"/>
        <v>0</v>
      </c>
      <c r="AS465" s="294"/>
    </row>
    <row r="466" spans="1:45" hidden="1" outlineLevel="1">
      <c r="A466" s="521"/>
      <c r="B466" s="517"/>
      <c r="C466" s="302"/>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88"/>
      <c r="AE466" s="408"/>
      <c r="AF466" s="408"/>
      <c r="AG466" s="408"/>
      <c r="AH466" s="408"/>
      <c r="AI466" s="408"/>
      <c r="AJ466" s="408"/>
      <c r="AK466" s="408"/>
      <c r="AL466" s="408"/>
      <c r="AM466" s="408"/>
      <c r="AN466" s="408"/>
      <c r="AO466" s="408"/>
      <c r="AP466" s="408"/>
      <c r="AQ466" s="408"/>
      <c r="AR466" s="408"/>
      <c r="AS466" s="303"/>
    </row>
    <row r="467" spans="1:45" s="280" customFormat="1" hidden="1" outlineLevel="1">
      <c r="A467" s="521">
        <v>16</v>
      </c>
      <c r="B467" s="518" t="s">
        <v>487</v>
      </c>
      <c r="C467" s="288" t="s">
        <v>25</v>
      </c>
      <c r="D467" s="292"/>
      <c r="E467" s="292"/>
      <c r="F467" s="292"/>
      <c r="G467" s="292"/>
      <c r="H467" s="292"/>
      <c r="I467" s="292"/>
      <c r="J467" s="292"/>
      <c r="K467" s="292"/>
      <c r="L467" s="292"/>
      <c r="M467" s="292"/>
      <c r="N467" s="292"/>
      <c r="O467" s="292"/>
      <c r="P467" s="292"/>
      <c r="Q467" s="292">
        <v>0</v>
      </c>
      <c r="R467" s="292"/>
      <c r="S467" s="292"/>
      <c r="T467" s="292"/>
      <c r="U467" s="292"/>
      <c r="V467" s="292"/>
      <c r="W467" s="292"/>
      <c r="X467" s="292"/>
      <c r="Y467" s="292"/>
      <c r="Z467" s="292"/>
      <c r="AA467" s="292"/>
      <c r="AB467" s="292"/>
      <c r="AC467" s="292"/>
      <c r="AD467" s="292"/>
      <c r="AE467" s="406"/>
      <c r="AF467" s="406"/>
      <c r="AG467" s="406"/>
      <c r="AH467" s="406"/>
      <c r="AI467" s="406"/>
      <c r="AJ467" s="406"/>
      <c r="AK467" s="406"/>
      <c r="AL467" s="406"/>
      <c r="AM467" s="406"/>
      <c r="AN467" s="406"/>
      <c r="AO467" s="406"/>
      <c r="AP467" s="406"/>
      <c r="AQ467" s="406"/>
      <c r="AR467" s="406"/>
      <c r="AS467" s="293">
        <f>SUM(AE467:AR467)</f>
        <v>0</v>
      </c>
    </row>
    <row r="468" spans="1:45" s="280" customFormat="1" hidden="1" outlineLevel="1">
      <c r="A468" s="521"/>
      <c r="B468" s="518" t="s">
        <v>307</v>
      </c>
      <c r="C468" s="288" t="s">
        <v>163</v>
      </c>
      <c r="D468" s="292"/>
      <c r="E468" s="292"/>
      <c r="F468" s="292"/>
      <c r="G468" s="292"/>
      <c r="H468" s="292"/>
      <c r="I468" s="292"/>
      <c r="J468" s="292"/>
      <c r="K468" s="292"/>
      <c r="L468" s="292"/>
      <c r="M468" s="292"/>
      <c r="N468" s="292"/>
      <c r="O468" s="292"/>
      <c r="P468" s="292"/>
      <c r="Q468" s="292">
        <f>Q467</f>
        <v>0</v>
      </c>
      <c r="R468" s="292"/>
      <c r="S468" s="292"/>
      <c r="T468" s="292"/>
      <c r="U468" s="292"/>
      <c r="V468" s="292"/>
      <c r="W468" s="292"/>
      <c r="X468" s="292"/>
      <c r="Y468" s="292"/>
      <c r="Z468" s="292"/>
      <c r="AA468" s="292"/>
      <c r="AB468" s="292"/>
      <c r="AC468" s="292"/>
      <c r="AD468" s="292"/>
      <c r="AE468" s="407">
        <f>AE467</f>
        <v>0</v>
      </c>
      <c r="AF468" s="407">
        <f t="shared" ref="AF468:AR468" si="1338">AF467</f>
        <v>0</v>
      </c>
      <c r="AG468" s="407">
        <f t="shared" si="1338"/>
        <v>0</v>
      </c>
      <c r="AH468" s="407">
        <f t="shared" si="1338"/>
        <v>0</v>
      </c>
      <c r="AI468" s="407">
        <f t="shared" si="1338"/>
        <v>0</v>
      </c>
      <c r="AJ468" s="407">
        <f t="shared" si="1338"/>
        <v>0</v>
      </c>
      <c r="AK468" s="407">
        <f t="shared" si="1338"/>
        <v>0</v>
      </c>
      <c r="AL468" s="407">
        <f t="shared" si="1338"/>
        <v>0</v>
      </c>
      <c r="AM468" s="407">
        <f t="shared" si="1338"/>
        <v>0</v>
      </c>
      <c r="AN468" s="407">
        <f t="shared" si="1338"/>
        <v>0</v>
      </c>
      <c r="AO468" s="407">
        <f t="shared" si="1338"/>
        <v>0</v>
      </c>
      <c r="AP468" s="407">
        <f t="shared" si="1338"/>
        <v>0</v>
      </c>
      <c r="AQ468" s="407">
        <f t="shared" si="1338"/>
        <v>0</v>
      </c>
      <c r="AR468" s="407">
        <f t="shared" si="1338"/>
        <v>0</v>
      </c>
      <c r="AS468" s="294"/>
    </row>
    <row r="469" spans="1:45" s="280" customFormat="1" hidden="1" outlineLevel="1">
      <c r="A469" s="521"/>
      <c r="B469" s="51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288"/>
      <c r="AE469" s="408"/>
      <c r="AF469" s="408"/>
      <c r="AG469" s="408"/>
      <c r="AH469" s="408"/>
      <c r="AI469" s="408"/>
      <c r="AJ469" s="408"/>
      <c r="AK469" s="412"/>
      <c r="AL469" s="412"/>
      <c r="AM469" s="412"/>
      <c r="AN469" s="412"/>
      <c r="AO469" s="412"/>
      <c r="AP469" s="412"/>
      <c r="AQ469" s="412"/>
      <c r="AR469" s="412"/>
      <c r="AS469" s="310"/>
    </row>
    <row r="470" spans="1:45" ht="15.75" hidden="1" outlineLevel="1">
      <c r="A470" s="521"/>
      <c r="B470" s="519" t="s">
        <v>492</v>
      </c>
      <c r="C470" s="317"/>
      <c r="D470" s="287"/>
      <c r="E470" s="286"/>
      <c r="F470" s="286"/>
      <c r="G470" s="286"/>
      <c r="H470" s="286"/>
      <c r="I470" s="286"/>
      <c r="J470" s="286"/>
      <c r="K470" s="286"/>
      <c r="L470" s="286"/>
      <c r="M470" s="286"/>
      <c r="N470" s="286"/>
      <c r="O470" s="286"/>
      <c r="P470" s="286"/>
      <c r="Q470" s="287"/>
      <c r="R470" s="286"/>
      <c r="S470" s="286"/>
      <c r="T470" s="286"/>
      <c r="U470" s="286"/>
      <c r="V470" s="286"/>
      <c r="W470" s="286"/>
      <c r="X470" s="286"/>
      <c r="Y470" s="286"/>
      <c r="Z470" s="286"/>
      <c r="AA470" s="286"/>
      <c r="AB470" s="286"/>
      <c r="AC470" s="286"/>
      <c r="AD470" s="286"/>
      <c r="AE470" s="410"/>
      <c r="AF470" s="410"/>
      <c r="AG470" s="410"/>
      <c r="AH470" s="410"/>
      <c r="AI470" s="410"/>
      <c r="AJ470" s="410"/>
      <c r="AK470" s="410"/>
      <c r="AL470" s="410"/>
      <c r="AM470" s="410"/>
      <c r="AN470" s="410"/>
      <c r="AO470" s="410"/>
      <c r="AP470" s="410"/>
      <c r="AQ470" s="410"/>
      <c r="AR470" s="410"/>
      <c r="AS470" s="289"/>
    </row>
    <row r="471" spans="1:45" hidden="1" outlineLevel="1">
      <c r="A471" s="521">
        <v>17</v>
      </c>
      <c r="B471" s="424" t="s">
        <v>112</v>
      </c>
      <c r="C471" s="288" t="s">
        <v>25</v>
      </c>
      <c r="D471" s="292"/>
      <c r="E471" s="292"/>
      <c r="F471" s="292"/>
      <c r="G471" s="292"/>
      <c r="H471" s="292"/>
      <c r="I471" s="292"/>
      <c r="J471" s="292"/>
      <c r="K471" s="292"/>
      <c r="L471" s="292"/>
      <c r="M471" s="292"/>
      <c r="N471" s="292"/>
      <c r="O471" s="292"/>
      <c r="P471" s="292"/>
      <c r="Q471" s="292">
        <v>12</v>
      </c>
      <c r="R471" s="292"/>
      <c r="S471" s="292"/>
      <c r="T471" s="292"/>
      <c r="U471" s="292"/>
      <c r="V471" s="292"/>
      <c r="W471" s="292"/>
      <c r="X471" s="292"/>
      <c r="Y471" s="292"/>
      <c r="Z471" s="292"/>
      <c r="AA471" s="292"/>
      <c r="AB471" s="292"/>
      <c r="AC471" s="292"/>
      <c r="AD471" s="292"/>
      <c r="AE471" s="422"/>
      <c r="AF471" s="406"/>
      <c r="AG471" s="406"/>
      <c r="AH471" s="406"/>
      <c r="AI471" s="406"/>
      <c r="AJ471" s="406"/>
      <c r="AK471" s="406"/>
      <c r="AL471" s="411"/>
      <c r="AM471" s="411"/>
      <c r="AN471" s="411"/>
      <c r="AO471" s="411"/>
      <c r="AP471" s="411"/>
      <c r="AQ471" s="411"/>
      <c r="AR471" s="411"/>
      <c r="AS471" s="293">
        <f>SUM(AE471:AR471)</f>
        <v>0</v>
      </c>
    </row>
    <row r="472" spans="1:45" hidden="1" outlineLevel="1">
      <c r="A472" s="521"/>
      <c r="B472" s="427" t="s">
        <v>307</v>
      </c>
      <c r="C472" s="288" t="s">
        <v>163</v>
      </c>
      <c r="D472" s="292"/>
      <c r="E472" s="292"/>
      <c r="F472" s="292"/>
      <c r="G472" s="292"/>
      <c r="H472" s="292"/>
      <c r="I472" s="292"/>
      <c r="J472" s="292"/>
      <c r="K472" s="292"/>
      <c r="L472" s="292"/>
      <c r="M472" s="292"/>
      <c r="N472" s="292"/>
      <c r="O472" s="292"/>
      <c r="P472" s="292"/>
      <c r="Q472" s="292">
        <f>Q471</f>
        <v>12</v>
      </c>
      <c r="R472" s="292"/>
      <c r="S472" s="292"/>
      <c r="T472" s="292"/>
      <c r="U472" s="292"/>
      <c r="V472" s="292"/>
      <c r="W472" s="292"/>
      <c r="X472" s="292"/>
      <c r="Y472" s="292"/>
      <c r="Z472" s="292"/>
      <c r="AA472" s="292"/>
      <c r="AB472" s="292"/>
      <c r="AC472" s="292"/>
      <c r="AD472" s="292"/>
      <c r="AE472" s="407">
        <f>AE471</f>
        <v>0</v>
      </c>
      <c r="AF472" s="407">
        <f t="shared" ref="AF472:AR472" si="1339">AF471</f>
        <v>0</v>
      </c>
      <c r="AG472" s="407">
        <f t="shared" si="1339"/>
        <v>0</v>
      </c>
      <c r="AH472" s="407">
        <f t="shared" si="1339"/>
        <v>0</v>
      </c>
      <c r="AI472" s="407">
        <f t="shared" si="1339"/>
        <v>0</v>
      </c>
      <c r="AJ472" s="407">
        <f t="shared" si="1339"/>
        <v>0</v>
      </c>
      <c r="AK472" s="407">
        <f t="shared" si="1339"/>
        <v>0</v>
      </c>
      <c r="AL472" s="407">
        <f t="shared" si="1339"/>
        <v>0</v>
      </c>
      <c r="AM472" s="407">
        <f t="shared" si="1339"/>
        <v>0</v>
      </c>
      <c r="AN472" s="407">
        <f t="shared" si="1339"/>
        <v>0</v>
      </c>
      <c r="AO472" s="407">
        <f t="shared" si="1339"/>
        <v>0</v>
      </c>
      <c r="AP472" s="407">
        <f t="shared" si="1339"/>
        <v>0</v>
      </c>
      <c r="AQ472" s="407">
        <f t="shared" si="1339"/>
        <v>0</v>
      </c>
      <c r="AR472" s="407">
        <f t="shared" si="1339"/>
        <v>0</v>
      </c>
      <c r="AS472" s="303"/>
    </row>
    <row r="473" spans="1:45" hidden="1" outlineLevel="1">
      <c r="A473" s="521"/>
      <c r="B473" s="427"/>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288"/>
      <c r="AE473" s="418"/>
      <c r="AF473" s="421"/>
      <c r="AG473" s="421"/>
      <c r="AH473" s="421"/>
      <c r="AI473" s="421"/>
      <c r="AJ473" s="421"/>
      <c r="AK473" s="421"/>
      <c r="AL473" s="421"/>
      <c r="AM473" s="421"/>
      <c r="AN473" s="421"/>
      <c r="AO473" s="421"/>
      <c r="AP473" s="421"/>
      <c r="AQ473" s="421"/>
      <c r="AR473" s="421"/>
      <c r="AS473" s="303"/>
    </row>
    <row r="474" spans="1:45" hidden="1" outlineLevel="1">
      <c r="A474" s="521">
        <v>18</v>
      </c>
      <c r="B474" s="424" t="s">
        <v>109</v>
      </c>
      <c r="C474" s="288" t="s">
        <v>25</v>
      </c>
      <c r="D474" s="292"/>
      <c r="E474" s="292"/>
      <c r="F474" s="292"/>
      <c r="G474" s="292"/>
      <c r="H474" s="292"/>
      <c r="I474" s="292"/>
      <c r="J474" s="292"/>
      <c r="K474" s="292"/>
      <c r="L474" s="292"/>
      <c r="M474" s="292"/>
      <c r="N474" s="292"/>
      <c r="O474" s="292"/>
      <c r="P474" s="292"/>
      <c r="Q474" s="292">
        <v>12</v>
      </c>
      <c r="R474" s="292"/>
      <c r="S474" s="292"/>
      <c r="T474" s="292"/>
      <c r="U474" s="292"/>
      <c r="V474" s="292"/>
      <c r="W474" s="292"/>
      <c r="X474" s="292"/>
      <c r="Y474" s="292"/>
      <c r="Z474" s="292"/>
      <c r="AA474" s="292"/>
      <c r="AB474" s="292"/>
      <c r="AC474" s="292"/>
      <c r="AD474" s="292"/>
      <c r="AE474" s="422"/>
      <c r="AF474" s="406"/>
      <c r="AG474" s="406"/>
      <c r="AH474" s="406"/>
      <c r="AI474" s="406"/>
      <c r="AJ474" s="406"/>
      <c r="AK474" s="406"/>
      <c r="AL474" s="411"/>
      <c r="AM474" s="411"/>
      <c r="AN474" s="411"/>
      <c r="AO474" s="411"/>
      <c r="AP474" s="411"/>
      <c r="AQ474" s="411"/>
      <c r="AR474" s="411"/>
      <c r="AS474" s="293">
        <f>SUM(AE474:AR474)</f>
        <v>0</v>
      </c>
    </row>
    <row r="475" spans="1:45" hidden="1" outlineLevel="1">
      <c r="A475" s="521"/>
      <c r="B475" s="427" t="s">
        <v>307</v>
      </c>
      <c r="C475" s="288" t="s">
        <v>163</v>
      </c>
      <c r="D475" s="292"/>
      <c r="E475" s="292"/>
      <c r="F475" s="292"/>
      <c r="G475" s="292"/>
      <c r="H475" s="292"/>
      <c r="I475" s="292"/>
      <c r="J475" s="292"/>
      <c r="K475" s="292"/>
      <c r="L475" s="292"/>
      <c r="M475" s="292"/>
      <c r="N475" s="292"/>
      <c r="O475" s="292"/>
      <c r="P475" s="292"/>
      <c r="Q475" s="292">
        <f>Q474</f>
        <v>12</v>
      </c>
      <c r="R475" s="292"/>
      <c r="S475" s="292"/>
      <c r="T475" s="292"/>
      <c r="U475" s="292"/>
      <c r="V475" s="292"/>
      <c r="W475" s="292"/>
      <c r="X475" s="292"/>
      <c r="Y475" s="292"/>
      <c r="Z475" s="292"/>
      <c r="AA475" s="292"/>
      <c r="AB475" s="292"/>
      <c r="AC475" s="292"/>
      <c r="AD475" s="292"/>
      <c r="AE475" s="407">
        <f>AE474</f>
        <v>0</v>
      </c>
      <c r="AF475" s="407">
        <f t="shared" ref="AF475:AR475" si="1340">AF474</f>
        <v>0</v>
      </c>
      <c r="AG475" s="407">
        <f t="shared" si="1340"/>
        <v>0</v>
      </c>
      <c r="AH475" s="407">
        <f t="shared" si="1340"/>
        <v>0</v>
      </c>
      <c r="AI475" s="407">
        <f t="shared" si="1340"/>
        <v>0</v>
      </c>
      <c r="AJ475" s="407">
        <f t="shared" si="1340"/>
        <v>0</v>
      </c>
      <c r="AK475" s="407">
        <f t="shared" si="1340"/>
        <v>0</v>
      </c>
      <c r="AL475" s="407">
        <f t="shared" si="1340"/>
        <v>0</v>
      </c>
      <c r="AM475" s="407">
        <f t="shared" si="1340"/>
        <v>0</v>
      </c>
      <c r="AN475" s="407">
        <f t="shared" si="1340"/>
        <v>0</v>
      </c>
      <c r="AO475" s="407">
        <f t="shared" si="1340"/>
        <v>0</v>
      </c>
      <c r="AP475" s="407">
        <f t="shared" si="1340"/>
        <v>0</v>
      </c>
      <c r="AQ475" s="407">
        <f t="shared" si="1340"/>
        <v>0</v>
      </c>
      <c r="AR475" s="407">
        <f t="shared" si="1340"/>
        <v>0</v>
      </c>
      <c r="AS475" s="303"/>
    </row>
    <row r="476" spans="1:45" hidden="1" outlineLevel="1">
      <c r="A476" s="521"/>
      <c r="B476" s="426"/>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c r="AA476" s="288"/>
      <c r="AB476" s="288"/>
      <c r="AC476" s="288"/>
      <c r="AD476" s="288"/>
      <c r="AE476" s="419"/>
      <c r="AF476" s="420"/>
      <c r="AG476" s="420"/>
      <c r="AH476" s="420"/>
      <c r="AI476" s="420"/>
      <c r="AJ476" s="420"/>
      <c r="AK476" s="420"/>
      <c r="AL476" s="420"/>
      <c r="AM476" s="420"/>
      <c r="AN476" s="420"/>
      <c r="AO476" s="420"/>
      <c r="AP476" s="420"/>
      <c r="AQ476" s="420"/>
      <c r="AR476" s="420"/>
      <c r="AS476" s="294"/>
    </row>
    <row r="477" spans="1:45" hidden="1" outlineLevel="1">
      <c r="A477" s="521">
        <v>19</v>
      </c>
      <c r="B477" s="424" t="s">
        <v>111</v>
      </c>
      <c r="C477" s="288" t="s">
        <v>25</v>
      </c>
      <c r="D477" s="292"/>
      <c r="E477" s="292"/>
      <c r="F477" s="292"/>
      <c r="G477" s="292"/>
      <c r="H477" s="292"/>
      <c r="I477" s="292"/>
      <c r="J477" s="292"/>
      <c r="K477" s="292"/>
      <c r="L477" s="292"/>
      <c r="M477" s="292"/>
      <c r="N477" s="292"/>
      <c r="O477" s="292"/>
      <c r="P477" s="292"/>
      <c r="Q477" s="292">
        <v>12</v>
      </c>
      <c r="R477" s="292"/>
      <c r="S477" s="292"/>
      <c r="T477" s="292"/>
      <c r="U477" s="292"/>
      <c r="V477" s="292"/>
      <c r="W477" s="292"/>
      <c r="X477" s="292"/>
      <c r="Y477" s="292"/>
      <c r="Z477" s="292"/>
      <c r="AA477" s="292"/>
      <c r="AB477" s="292"/>
      <c r="AC477" s="292"/>
      <c r="AD477" s="292"/>
      <c r="AE477" s="422"/>
      <c r="AF477" s="406"/>
      <c r="AG477" s="406"/>
      <c r="AH477" s="406"/>
      <c r="AI477" s="406"/>
      <c r="AJ477" s="406"/>
      <c r="AK477" s="406"/>
      <c r="AL477" s="411"/>
      <c r="AM477" s="411"/>
      <c r="AN477" s="411"/>
      <c r="AO477" s="411"/>
      <c r="AP477" s="411"/>
      <c r="AQ477" s="411"/>
      <c r="AR477" s="411"/>
      <c r="AS477" s="293">
        <f>SUM(AE477:AR477)</f>
        <v>0</v>
      </c>
    </row>
    <row r="478" spans="1:45" hidden="1" outlineLevel="1">
      <c r="A478" s="521"/>
      <c r="B478" s="427" t="s">
        <v>307</v>
      </c>
      <c r="C478" s="288" t="s">
        <v>163</v>
      </c>
      <c r="D478" s="292"/>
      <c r="E478" s="292"/>
      <c r="F478" s="292"/>
      <c r="G478" s="292"/>
      <c r="H478" s="292"/>
      <c r="I478" s="292"/>
      <c r="J478" s="292"/>
      <c r="K478" s="292"/>
      <c r="L478" s="292"/>
      <c r="M478" s="292"/>
      <c r="N478" s="292"/>
      <c r="O478" s="292"/>
      <c r="P478" s="292"/>
      <c r="Q478" s="292">
        <f>Q477</f>
        <v>12</v>
      </c>
      <c r="R478" s="292"/>
      <c r="S478" s="292"/>
      <c r="T478" s="292"/>
      <c r="U478" s="292"/>
      <c r="V478" s="292"/>
      <c r="W478" s="292"/>
      <c r="X478" s="292"/>
      <c r="Y478" s="292"/>
      <c r="Z478" s="292"/>
      <c r="AA478" s="292"/>
      <c r="AB478" s="292"/>
      <c r="AC478" s="292"/>
      <c r="AD478" s="292"/>
      <c r="AE478" s="407">
        <f>AE477</f>
        <v>0</v>
      </c>
      <c r="AF478" s="407">
        <f t="shared" ref="AF478:AR478" si="1341">AF477</f>
        <v>0</v>
      </c>
      <c r="AG478" s="407">
        <f t="shared" si="1341"/>
        <v>0</v>
      </c>
      <c r="AH478" s="407">
        <f t="shared" si="1341"/>
        <v>0</v>
      </c>
      <c r="AI478" s="407">
        <f t="shared" si="1341"/>
        <v>0</v>
      </c>
      <c r="AJ478" s="407">
        <f t="shared" si="1341"/>
        <v>0</v>
      </c>
      <c r="AK478" s="407">
        <f t="shared" si="1341"/>
        <v>0</v>
      </c>
      <c r="AL478" s="407">
        <f t="shared" si="1341"/>
        <v>0</v>
      </c>
      <c r="AM478" s="407">
        <f t="shared" si="1341"/>
        <v>0</v>
      </c>
      <c r="AN478" s="407">
        <f t="shared" si="1341"/>
        <v>0</v>
      </c>
      <c r="AO478" s="407">
        <f t="shared" si="1341"/>
        <v>0</v>
      </c>
      <c r="AP478" s="407">
        <f t="shared" si="1341"/>
        <v>0</v>
      </c>
      <c r="AQ478" s="407">
        <f t="shared" si="1341"/>
        <v>0</v>
      </c>
      <c r="AR478" s="407">
        <f t="shared" si="1341"/>
        <v>0</v>
      </c>
      <c r="AS478" s="294"/>
    </row>
    <row r="479" spans="1:45" hidden="1" outlineLevel="1">
      <c r="A479" s="521"/>
      <c r="B479" s="426"/>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408"/>
      <c r="AF479" s="408"/>
      <c r="AG479" s="408"/>
      <c r="AH479" s="408"/>
      <c r="AI479" s="408"/>
      <c r="AJ479" s="408"/>
      <c r="AK479" s="408"/>
      <c r="AL479" s="408"/>
      <c r="AM479" s="408"/>
      <c r="AN479" s="408"/>
      <c r="AO479" s="408"/>
      <c r="AP479" s="408"/>
      <c r="AQ479" s="408"/>
      <c r="AR479" s="408"/>
      <c r="AS479" s="303"/>
    </row>
    <row r="480" spans="1:45" hidden="1" outlineLevel="1">
      <c r="A480" s="521">
        <v>20</v>
      </c>
      <c r="B480" s="424" t="s">
        <v>110</v>
      </c>
      <c r="C480" s="288" t="s">
        <v>25</v>
      </c>
      <c r="D480" s="292"/>
      <c r="E480" s="292"/>
      <c r="F480" s="292"/>
      <c r="G480" s="292"/>
      <c r="H480" s="292"/>
      <c r="I480" s="292"/>
      <c r="J480" s="292"/>
      <c r="K480" s="292"/>
      <c r="L480" s="292"/>
      <c r="M480" s="292"/>
      <c r="N480" s="292"/>
      <c r="O480" s="292"/>
      <c r="P480" s="292"/>
      <c r="Q480" s="292">
        <v>12</v>
      </c>
      <c r="R480" s="292"/>
      <c r="S480" s="292"/>
      <c r="T480" s="292"/>
      <c r="U480" s="292"/>
      <c r="V480" s="292"/>
      <c r="W480" s="292"/>
      <c r="X480" s="292"/>
      <c r="Y480" s="292"/>
      <c r="Z480" s="292"/>
      <c r="AA480" s="292"/>
      <c r="AB480" s="292"/>
      <c r="AC480" s="292"/>
      <c r="AD480" s="292"/>
      <c r="AE480" s="422"/>
      <c r="AF480" s="406"/>
      <c r="AG480" s="406"/>
      <c r="AH480" s="406"/>
      <c r="AI480" s="406"/>
      <c r="AJ480" s="406"/>
      <c r="AK480" s="406"/>
      <c r="AL480" s="411"/>
      <c r="AM480" s="411"/>
      <c r="AN480" s="411"/>
      <c r="AO480" s="411"/>
      <c r="AP480" s="411"/>
      <c r="AQ480" s="411"/>
      <c r="AR480" s="411"/>
      <c r="AS480" s="293">
        <f>SUM(AE480:AR480)</f>
        <v>0</v>
      </c>
    </row>
    <row r="481" spans="1:45" hidden="1" outlineLevel="1">
      <c r="A481" s="521"/>
      <c r="B481" s="427" t="s">
        <v>307</v>
      </c>
      <c r="C481" s="288" t="s">
        <v>163</v>
      </c>
      <c r="D481" s="292"/>
      <c r="E481" s="292"/>
      <c r="F481" s="292"/>
      <c r="G481" s="292"/>
      <c r="H481" s="292"/>
      <c r="I481" s="292"/>
      <c r="J481" s="292"/>
      <c r="K481" s="292"/>
      <c r="L481" s="292"/>
      <c r="M481" s="292"/>
      <c r="N481" s="292"/>
      <c r="O481" s="292"/>
      <c r="P481" s="292"/>
      <c r="Q481" s="292">
        <f>Q480</f>
        <v>12</v>
      </c>
      <c r="R481" s="292"/>
      <c r="S481" s="292"/>
      <c r="T481" s="292"/>
      <c r="U481" s="292"/>
      <c r="V481" s="292"/>
      <c r="W481" s="292"/>
      <c r="X481" s="292"/>
      <c r="Y481" s="292"/>
      <c r="Z481" s="292"/>
      <c r="AA481" s="292"/>
      <c r="AB481" s="292"/>
      <c r="AC481" s="292"/>
      <c r="AD481" s="292"/>
      <c r="AE481" s="407">
        <f t="shared" ref="AE481:AR481" si="1342">AE480</f>
        <v>0</v>
      </c>
      <c r="AF481" s="407">
        <f t="shared" si="1342"/>
        <v>0</v>
      </c>
      <c r="AG481" s="407">
        <f t="shared" si="1342"/>
        <v>0</v>
      </c>
      <c r="AH481" s="407">
        <f t="shared" si="1342"/>
        <v>0</v>
      </c>
      <c r="AI481" s="407">
        <f t="shared" si="1342"/>
        <v>0</v>
      </c>
      <c r="AJ481" s="407">
        <f t="shared" si="1342"/>
        <v>0</v>
      </c>
      <c r="AK481" s="407">
        <f t="shared" si="1342"/>
        <v>0</v>
      </c>
      <c r="AL481" s="407">
        <f t="shared" si="1342"/>
        <v>0</v>
      </c>
      <c r="AM481" s="407">
        <f t="shared" si="1342"/>
        <v>0</v>
      </c>
      <c r="AN481" s="407">
        <f t="shared" si="1342"/>
        <v>0</v>
      </c>
      <c r="AO481" s="407">
        <f t="shared" si="1342"/>
        <v>0</v>
      </c>
      <c r="AP481" s="407">
        <f t="shared" si="1342"/>
        <v>0</v>
      </c>
      <c r="AQ481" s="407">
        <f t="shared" si="1342"/>
        <v>0</v>
      </c>
      <c r="AR481" s="407">
        <f t="shared" si="1342"/>
        <v>0</v>
      </c>
      <c r="AS481" s="303"/>
    </row>
    <row r="482" spans="1:45" ht="15.75" hidden="1" outlineLevel="1">
      <c r="A482" s="521"/>
      <c r="B482" s="520"/>
      <c r="C482" s="297"/>
      <c r="D482" s="288"/>
      <c r="E482" s="288"/>
      <c r="F482" s="288"/>
      <c r="G482" s="288"/>
      <c r="H482" s="288"/>
      <c r="I482" s="288"/>
      <c r="J482" s="288"/>
      <c r="K482" s="288"/>
      <c r="L482" s="288"/>
      <c r="M482" s="288"/>
      <c r="N482" s="288"/>
      <c r="O482" s="288"/>
      <c r="P482" s="288"/>
      <c r="Q482" s="297"/>
      <c r="R482" s="288"/>
      <c r="S482" s="288"/>
      <c r="T482" s="288"/>
      <c r="U482" s="288"/>
      <c r="V482" s="288"/>
      <c r="W482" s="288"/>
      <c r="X482" s="288"/>
      <c r="Y482" s="288"/>
      <c r="Z482" s="288"/>
      <c r="AA482" s="288"/>
      <c r="AB482" s="288"/>
      <c r="AC482" s="288"/>
      <c r="AD482" s="288"/>
      <c r="AE482" s="408"/>
      <c r="AF482" s="408"/>
      <c r="AG482" s="408"/>
      <c r="AH482" s="408"/>
      <c r="AI482" s="408"/>
      <c r="AJ482" s="408"/>
      <c r="AK482" s="408"/>
      <c r="AL482" s="408"/>
      <c r="AM482" s="408"/>
      <c r="AN482" s="408"/>
      <c r="AO482" s="408"/>
      <c r="AP482" s="408"/>
      <c r="AQ482" s="408"/>
      <c r="AR482" s="408"/>
      <c r="AS482" s="303"/>
    </row>
    <row r="483" spans="1:45" ht="15.75" hidden="1" outlineLevel="1">
      <c r="A483" s="521"/>
      <c r="B483" s="513" t="s">
        <v>499</v>
      </c>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88"/>
      <c r="AE483" s="418"/>
      <c r="AF483" s="421"/>
      <c r="AG483" s="421"/>
      <c r="AH483" s="421"/>
      <c r="AI483" s="421"/>
      <c r="AJ483" s="421"/>
      <c r="AK483" s="421"/>
      <c r="AL483" s="421"/>
      <c r="AM483" s="421"/>
      <c r="AN483" s="421"/>
      <c r="AO483" s="421"/>
      <c r="AP483" s="421"/>
      <c r="AQ483" s="421"/>
      <c r="AR483" s="421"/>
      <c r="AS483" s="303"/>
    </row>
    <row r="484" spans="1:45" ht="15.75" hidden="1" outlineLevel="1">
      <c r="A484" s="521"/>
      <c r="B484" s="493" t="s">
        <v>495</v>
      </c>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c r="AA484" s="288"/>
      <c r="AB484" s="288"/>
      <c r="AC484" s="288"/>
      <c r="AD484" s="288"/>
      <c r="AE484" s="418"/>
      <c r="AF484" s="421"/>
      <c r="AG484" s="421"/>
      <c r="AH484" s="421"/>
      <c r="AI484" s="421"/>
      <c r="AJ484" s="421"/>
      <c r="AK484" s="421"/>
      <c r="AL484" s="421"/>
      <c r="AM484" s="421"/>
      <c r="AN484" s="421"/>
      <c r="AO484" s="421"/>
      <c r="AP484" s="421"/>
      <c r="AQ484" s="421"/>
      <c r="AR484" s="421"/>
      <c r="AS484" s="303"/>
    </row>
    <row r="485" spans="1:45" hidden="1" outlineLevel="1">
      <c r="A485" s="521">
        <v>21</v>
      </c>
      <c r="B485" s="424" t="s">
        <v>113</v>
      </c>
      <c r="C485" s="288" t="s">
        <v>25</v>
      </c>
      <c r="D485" s="292">
        <v>1195766</v>
      </c>
      <c r="E485" s="292">
        <v>915765</v>
      </c>
      <c r="F485" s="292">
        <v>915765</v>
      </c>
      <c r="G485" s="292">
        <v>915765</v>
      </c>
      <c r="H485" s="292">
        <v>915765</v>
      </c>
      <c r="I485" s="292">
        <v>915765</v>
      </c>
      <c r="J485" s="292">
        <v>915765</v>
      </c>
      <c r="K485" s="292">
        <v>915752</v>
      </c>
      <c r="L485" s="292">
        <v>915752</v>
      </c>
      <c r="M485" s="292">
        <v>914529</v>
      </c>
      <c r="N485" s="292"/>
      <c r="O485" s="292"/>
      <c r="P485" s="292"/>
      <c r="Q485" s="288"/>
      <c r="R485" s="292">
        <v>83</v>
      </c>
      <c r="S485" s="292">
        <v>64</v>
      </c>
      <c r="T485" s="292">
        <v>64</v>
      </c>
      <c r="U485" s="292">
        <v>64</v>
      </c>
      <c r="V485" s="292">
        <v>64</v>
      </c>
      <c r="W485" s="292">
        <v>64</v>
      </c>
      <c r="X485" s="292">
        <v>64</v>
      </c>
      <c r="Y485" s="292">
        <v>64</v>
      </c>
      <c r="Z485" s="292">
        <v>64</v>
      </c>
      <c r="AA485" s="292">
        <v>64</v>
      </c>
      <c r="AB485" s="292"/>
      <c r="AC485" s="292"/>
      <c r="AD485" s="292"/>
      <c r="AE485" s="406">
        <v>1</v>
      </c>
      <c r="AF485" s="406"/>
      <c r="AG485" s="406"/>
      <c r="AH485" s="406"/>
      <c r="AI485" s="406"/>
      <c r="AJ485" s="406"/>
      <c r="AK485" s="406"/>
      <c r="AL485" s="406"/>
      <c r="AM485" s="406"/>
      <c r="AN485" s="406"/>
      <c r="AO485" s="406"/>
      <c r="AP485" s="406"/>
      <c r="AQ485" s="406"/>
      <c r="AR485" s="406"/>
      <c r="AS485" s="293">
        <f>SUM(AE485:AR485)</f>
        <v>1</v>
      </c>
    </row>
    <row r="486" spans="1:45" hidden="1" outlineLevel="1">
      <c r="A486" s="521"/>
      <c r="B486" s="427" t="s">
        <v>307</v>
      </c>
      <c r="C486" s="288" t="s">
        <v>163</v>
      </c>
      <c r="D486" s="292"/>
      <c r="E486" s="292"/>
      <c r="F486" s="292"/>
      <c r="G486" s="292"/>
      <c r="H486" s="292"/>
      <c r="I486" s="292"/>
      <c r="J486" s="292"/>
      <c r="K486" s="292"/>
      <c r="L486" s="292"/>
      <c r="M486" s="292"/>
      <c r="N486" s="292"/>
      <c r="O486" s="292"/>
      <c r="P486" s="292"/>
      <c r="Q486" s="288"/>
      <c r="R486" s="292"/>
      <c r="S486" s="292"/>
      <c r="T486" s="292"/>
      <c r="U486" s="292"/>
      <c r="V486" s="292"/>
      <c r="W486" s="292"/>
      <c r="X486" s="292"/>
      <c r="Y486" s="292"/>
      <c r="Z486" s="292"/>
      <c r="AA486" s="292"/>
      <c r="AB486" s="292"/>
      <c r="AC486" s="292"/>
      <c r="AD486" s="292"/>
      <c r="AE486" s="407">
        <f>AE485</f>
        <v>1</v>
      </c>
      <c r="AF486" s="407">
        <f t="shared" ref="AF486" si="1343">AF485</f>
        <v>0</v>
      </c>
      <c r="AG486" s="407">
        <f t="shared" ref="AG486" si="1344">AG485</f>
        <v>0</v>
      </c>
      <c r="AH486" s="407">
        <f t="shared" ref="AH486" si="1345">AH485</f>
        <v>0</v>
      </c>
      <c r="AI486" s="407">
        <f t="shared" ref="AI486" si="1346">AI485</f>
        <v>0</v>
      </c>
      <c r="AJ486" s="407">
        <f t="shared" ref="AJ486" si="1347">AJ485</f>
        <v>0</v>
      </c>
      <c r="AK486" s="407">
        <f t="shared" ref="AK486" si="1348">AK485</f>
        <v>0</v>
      </c>
      <c r="AL486" s="407">
        <f t="shared" ref="AL486" si="1349">AL485</f>
        <v>0</v>
      </c>
      <c r="AM486" s="407">
        <f t="shared" ref="AM486" si="1350">AM485</f>
        <v>0</v>
      </c>
      <c r="AN486" s="407">
        <f t="shared" ref="AN486" si="1351">AN485</f>
        <v>0</v>
      </c>
      <c r="AO486" s="407">
        <f t="shared" ref="AO486" si="1352">AO485</f>
        <v>0</v>
      </c>
      <c r="AP486" s="407">
        <f t="shared" ref="AP486" si="1353">AP485</f>
        <v>0</v>
      </c>
      <c r="AQ486" s="407">
        <f t="shared" ref="AQ486" si="1354">AQ485</f>
        <v>0</v>
      </c>
      <c r="AR486" s="407">
        <f t="shared" ref="AR486" si="1355">AR485</f>
        <v>0</v>
      </c>
      <c r="AS486" s="303"/>
    </row>
    <row r="487" spans="1:45" hidden="1" outlineLevel="1">
      <c r="A487" s="521"/>
      <c r="B487" s="427"/>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c r="AE487" s="418"/>
      <c r="AF487" s="421"/>
      <c r="AG487" s="421"/>
      <c r="AH487" s="421"/>
      <c r="AI487" s="421"/>
      <c r="AJ487" s="421"/>
      <c r="AK487" s="421"/>
      <c r="AL487" s="421"/>
      <c r="AM487" s="421"/>
      <c r="AN487" s="421"/>
      <c r="AO487" s="421"/>
      <c r="AP487" s="421"/>
      <c r="AQ487" s="421"/>
      <c r="AR487" s="421"/>
      <c r="AS487" s="303"/>
    </row>
    <row r="488" spans="1:45" hidden="1" outlineLevel="1">
      <c r="A488" s="521">
        <v>22</v>
      </c>
      <c r="B488" s="424" t="s">
        <v>114</v>
      </c>
      <c r="C488" s="288" t="s">
        <v>25</v>
      </c>
      <c r="D488" s="292">
        <v>67894</v>
      </c>
      <c r="E488" s="292">
        <v>67894</v>
      </c>
      <c r="F488" s="292">
        <v>67894</v>
      </c>
      <c r="G488" s="292">
        <v>67894</v>
      </c>
      <c r="H488" s="292">
        <v>67894</v>
      </c>
      <c r="I488" s="292">
        <v>67894</v>
      </c>
      <c r="J488" s="292">
        <v>67894</v>
      </c>
      <c r="K488" s="292">
        <v>67894</v>
      </c>
      <c r="L488" s="292">
        <v>67894</v>
      </c>
      <c r="M488" s="292">
        <v>67894</v>
      </c>
      <c r="N488" s="292"/>
      <c r="O488" s="292"/>
      <c r="P488" s="292"/>
      <c r="Q488" s="288"/>
      <c r="R488" s="292">
        <v>19</v>
      </c>
      <c r="S488" s="292">
        <v>19</v>
      </c>
      <c r="T488" s="292">
        <v>19</v>
      </c>
      <c r="U488" s="292">
        <v>19</v>
      </c>
      <c r="V488" s="292">
        <v>19</v>
      </c>
      <c r="W488" s="292">
        <v>19</v>
      </c>
      <c r="X488" s="292">
        <v>19</v>
      </c>
      <c r="Y488" s="292">
        <v>19</v>
      </c>
      <c r="Z488" s="292">
        <v>19</v>
      </c>
      <c r="AA488" s="292">
        <v>19</v>
      </c>
      <c r="AB488" s="292"/>
      <c r="AC488" s="292"/>
      <c r="AD488" s="292"/>
      <c r="AE488" s="406">
        <v>1</v>
      </c>
      <c r="AF488" s="406"/>
      <c r="AG488" s="406"/>
      <c r="AH488" s="406"/>
      <c r="AI488" s="406"/>
      <c r="AJ488" s="406"/>
      <c r="AK488" s="406"/>
      <c r="AL488" s="406"/>
      <c r="AM488" s="406"/>
      <c r="AN488" s="406"/>
      <c r="AO488" s="406"/>
      <c r="AP488" s="406"/>
      <c r="AQ488" s="406"/>
      <c r="AR488" s="406"/>
      <c r="AS488" s="293">
        <f>SUM(AE488:AR488)</f>
        <v>1</v>
      </c>
    </row>
    <row r="489" spans="1:45" hidden="1" outlineLevel="1">
      <c r="A489" s="521"/>
      <c r="B489" s="427" t="s">
        <v>307</v>
      </c>
      <c r="C489" s="288" t="s">
        <v>163</v>
      </c>
      <c r="D489" s="292"/>
      <c r="E489" s="292"/>
      <c r="F489" s="292"/>
      <c r="G489" s="292"/>
      <c r="H489" s="292"/>
      <c r="I489" s="292"/>
      <c r="J489" s="292"/>
      <c r="K489" s="292"/>
      <c r="L489" s="292"/>
      <c r="M489" s="292"/>
      <c r="N489" s="292"/>
      <c r="O489" s="292"/>
      <c r="P489" s="292"/>
      <c r="Q489" s="288"/>
      <c r="R489" s="292"/>
      <c r="S489" s="292"/>
      <c r="T489" s="292"/>
      <c r="U489" s="292"/>
      <c r="V489" s="292"/>
      <c r="W489" s="292"/>
      <c r="X489" s="292"/>
      <c r="Y489" s="292"/>
      <c r="Z489" s="292"/>
      <c r="AA489" s="292"/>
      <c r="AB489" s="292"/>
      <c r="AC489" s="292"/>
      <c r="AD489" s="292"/>
      <c r="AE489" s="407">
        <f>AE488</f>
        <v>1</v>
      </c>
      <c r="AF489" s="407">
        <f t="shared" ref="AF489" si="1356">AF488</f>
        <v>0</v>
      </c>
      <c r="AG489" s="407">
        <f t="shared" ref="AG489" si="1357">AG488</f>
        <v>0</v>
      </c>
      <c r="AH489" s="407">
        <f t="shared" ref="AH489" si="1358">AH488</f>
        <v>0</v>
      </c>
      <c r="AI489" s="407">
        <f t="shared" ref="AI489" si="1359">AI488</f>
        <v>0</v>
      </c>
      <c r="AJ489" s="407">
        <f t="shared" ref="AJ489" si="1360">AJ488</f>
        <v>0</v>
      </c>
      <c r="AK489" s="407">
        <f t="shared" ref="AK489" si="1361">AK488</f>
        <v>0</v>
      </c>
      <c r="AL489" s="407">
        <f t="shared" ref="AL489" si="1362">AL488</f>
        <v>0</v>
      </c>
      <c r="AM489" s="407">
        <f t="shared" ref="AM489" si="1363">AM488</f>
        <v>0</v>
      </c>
      <c r="AN489" s="407">
        <f t="shared" ref="AN489" si="1364">AN488</f>
        <v>0</v>
      </c>
      <c r="AO489" s="407">
        <f t="shared" ref="AO489" si="1365">AO488</f>
        <v>0</v>
      </c>
      <c r="AP489" s="407">
        <f t="shared" ref="AP489" si="1366">AP488</f>
        <v>0</v>
      </c>
      <c r="AQ489" s="407">
        <f t="shared" ref="AQ489" si="1367">AQ488</f>
        <v>0</v>
      </c>
      <c r="AR489" s="407">
        <f t="shared" ref="AR489" si="1368">AR488</f>
        <v>0</v>
      </c>
      <c r="AS489" s="303"/>
    </row>
    <row r="490" spans="1:45" hidden="1" outlineLevel="1">
      <c r="A490" s="521"/>
      <c r="B490" s="427"/>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c r="AD490" s="288"/>
      <c r="AE490" s="418"/>
      <c r="AF490" s="421"/>
      <c r="AG490" s="421"/>
      <c r="AH490" s="421"/>
      <c r="AI490" s="421"/>
      <c r="AJ490" s="421"/>
      <c r="AK490" s="421"/>
      <c r="AL490" s="421"/>
      <c r="AM490" s="421"/>
      <c r="AN490" s="421"/>
      <c r="AO490" s="421"/>
      <c r="AP490" s="421"/>
      <c r="AQ490" s="421"/>
      <c r="AR490" s="421"/>
      <c r="AS490" s="303"/>
    </row>
    <row r="491" spans="1:45" hidden="1" outlineLevel="1">
      <c r="A491" s="521">
        <v>23</v>
      </c>
      <c r="B491" s="424" t="s">
        <v>115</v>
      </c>
      <c r="C491" s="288" t="s">
        <v>25</v>
      </c>
      <c r="D491" s="292"/>
      <c r="E491" s="292"/>
      <c r="F491" s="292"/>
      <c r="G491" s="292"/>
      <c r="H491" s="292"/>
      <c r="I491" s="292"/>
      <c r="J491" s="292"/>
      <c r="K491" s="292"/>
      <c r="L491" s="292"/>
      <c r="M491" s="292"/>
      <c r="N491" s="292"/>
      <c r="O491" s="292"/>
      <c r="P491" s="292"/>
      <c r="Q491" s="288"/>
      <c r="R491" s="292"/>
      <c r="S491" s="292"/>
      <c r="T491" s="292"/>
      <c r="U491" s="292"/>
      <c r="V491" s="292"/>
      <c r="W491" s="292"/>
      <c r="X491" s="292"/>
      <c r="Y491" s="292"/>
      <c r="Z491" s="292"/>
      <c r="AA491" s="292"/>
      <c r="AB491" s="292"/>
      <c r="AC491" s="292"/>
      <c r="AD491" s="292"/>
      <c r="AE491" s="406"/>
      <c r="AF491" s="406"/>
      <c r="AG491" s="406"/>
      <c r="AH491" s="406"/>
      <c r="AI491" s="406"/>
      <c r="AJ491" s="406"/>
      <c r="AK491" s="406"/>
      <c r="AL491" s="406"/>
      <c r="AM491" s="406"/>
      <c r="AN491" s="406"/>
      <c r="AO491" s="406"/>
      <c r="AP491" s="406"/>
      <c r="AQ491" s="406"/>
      <c r="AR491" s="406"/>
      <c r="AS491" s="293">
        <f>SUM(AE491:AR491)</f>
        <v>0</v>
      </c>
    </row>
    <row r="492" spans="1:45" hidden="1" outlineLevel="1">
      <c r="A492" s="521"/>
      <c r="B492" s="427" t="s">
        <v>307</v>
      </c>
      <c r="C492" s="288" t="s">
        <v>163</v>
      </c>
      <c r="D492" s="292"/>
      <c r="E492" s="292"/>
      <c r="F492" s="292"/>
      <c r="G492" s="292"/>
      <c r="H492" s="292"/>
      <c r="I492" s="292"/>
      <c r="J492" s="292"/>
      <c r="K492" s="292"/>
      <c r="L492" s="292"/>
      <c r="M492" s="292"/>
      <c r="N492" s="292"/>
      <c r="O492" s="292"/>
      <c r="P492" s="292"/>
      <c r="Q492" s="288"/>
      <c r="R492" s="292"/>
      <c r="S492" s="292"/>
      <c r="T492" s="292"/>
      <c r="U492" s="292"/>
      <c r="V492" s="292"/>
      <c r="W492" s="292"/>
      <c r="X492" s="292"/>
      <c r="Y492" s="292"/>
      <c r="Z492" s="292"/>
      <c r="AA492" s="292"/>
      <c r="AB492" s="292"/>
      <c r="AC492" s="292"/>
      <c r="AD492" s="292"/>
      <c r="AE492" s="407">
        <f>AE491</f>
        <v>0</v>
      </c>
      <c r="AF492" s="407">
        <f t="shared" ref="AF492" si="1369">AF491</f>
        <v>0</v>
      </c>
      <c r="AG492" s="407">
        <f t="shared" ref="AG492" si="1370">AG491</f>
        <v>0</v>
      </c>
      <c r="AH492" s="407">
        <f t="shared" ref="AH492" si="1371">AH491</f>
        <v>0</v>
      </c>
      <c r="AI492" s="407">
        <f t="shared" ref="AI492" si="1372">AI491</f>
        <v>0</v>
      </c>
      <c r="AJ492" s="407">
        <f t="shared" ref="AJ492" si="1373">AJ491</f>
        <v>0</v>
      </c>
      <c r="AK492" s="407">
        <f t="shared" ref="AK492" si="1374">AK491</f>
        <v>0</v>
      </c>
      <c r="AL492" s="407">
        <f t="shared" ref="AL492" si="1375">AL491</f>
        <v>0</v>
      </c>
      <c r="AM492" s="407">
        <f t="shared" ref="AM492" si="1376">AM491</f>
        <v>0</v>
      </c>
      <c r="AN492" s="407">
        <f t="shared" ref="AN492" si="1377">AN491</f>
        <v>0</v>
      </c>
      <c r="AO492" s="407">
        <f t="shared" ref="AO492" si="1378">AO491</f>
        <v>0</v>
      </c>
      <c r="AP492" s="407">
        <f t="shared" ref="AP492" si="1379">AP491</f>
        <v>0</v>
      </c>
      <c r="AQ492" s="407">
        <f t="shared" ref="AQ492" si="1380">AQ491</f>
        <v>0</v>
      </c>
      <c r="AR492" s="407">
        <f t="shared" ref="AR492" si="1381">AR491</f>
        <v>0</v>
      </c>
      <c r="AS492" s="303"/>
    </row>
    <row r="493" spans="1:45" hidden="1" outlineLevel="1">
      <c r="A493" s="521"/>
      <c r="B493" s="426"/>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c r="AA493" s="288"/>
      <c r="AB493" s="288"/>
      <c r="AC493" s="288"/>
      <c r="AD493" s="288"/>
      <c r="AE493" s="418"/>
      <c r="AF493" s="421"/>
      <c r="AG493" s="421"/>
      <c r="AH493" s="421"/>
      <c r="AI493" s="421"/>
      <c r="AJ493" s="421"/>
      <c r="AK493" s="421"/>
      <c r="AL493" s="421"/>
      <c r="AM493" s="421"/>
      <c r="AN493" s="421"/>
      <c r="AO493" s="421"/>
      <c r="AP493" s="421"/>
      <c r="AQ493" s="421"/>
      <c r="AR493" s="421"/>
      <c r="AS493" s="303"/>
    </row>
    <row r="494" spans="1:45" hidden="1" outlineLevel="1">
      <c r="A494" s="521">
        <v>24</v>
      </c>
      <c r="B494" s="424" t="s">
        <v>116</v>
      </c>
      <c r="C494" s="288" t="s">
        <v>25</v>
      </c>
      <c r="D494" s="292">
        <v>10395</v>
      </c>
      <c r="E494" s="292">
        <v>10395</v>
      </c>
      <c r="F494" s="292">
        <v>10395</v>
      </c>
      <c r="G494" s="292">
        <v>10395</v>
      </c>
      <c r="H494" s="292">
        <v>10395</v>
      </c>
      <c r="I494" s="292">
        <v>10395</v>
      </c>
      <c r="J494" s="292">
        <v>10395</v>
      </c>
      <c r="K494" s="292">
        <v>10395</v>
      </c>
      <c r="L494" s="292">
        <v>10395</v>
      </c>
      <c r="M494" s="292">
        <v>10395</v>
      </c>
      <c r="N494" s="292"/>
      <c r="O494" s="292"/>
      <c r="P494" s="292"/>
      <c r="Q494" s="288"/>
      <c r="R494" s="292">
        <v>1</v>
      </c>
      <c r="S494" s="292">
        <v>1</v>
      </c>
      <c r="T494" s="292">
        <v>1</v>
      </c>
      <c r="U494" s="292">
        <v>1</v>
      </c>
      <c r="V494" s="292">
        <v>1</v>
      </c>
      <c r="W494" s="292">
        <v>1</v>
      </c>
      <c r="X494" s="292">
        <v>1</v>
      </c>
      <c r="Y494" s="292">
        <v>1</v>
      </c>
      <c r="Z494" s="292">
        <v>1</v>
      </c>
      <c r="AA494" s="292">
        <v>1</v>
      </c>
      <c r="AB494" s="292"/>
      <c r="AC494" s="292"/>
      <c r="AD494" s="292"/>
      <c r="AE494" s="406">
        <v>1</v>
      </c>
      <c r="AF494" s="406"/>
      <c r="AG494" s="406"/>
      <c r="AH494" s="406"/>
      <c r="AI494" s="406"/>
      <c r="AJ494" s="406"/>
      <c r="AK494" s="406"/>
      <c r="AL494" s="406"/>
      <c r="AM494" s="406"/>
      <c r="AN494" s="406"/>
      <c r="AO494" s="406"/>
      <c r="AP494" s="406"/>
      <c r="AQ494" s="406"/>
      <c r="AR494" s="406"/>
      <c r="AS494" s="293">
        <f>SUM(AE494:AR494)</f>
        <v>1</v>
      </c>
    </row>
    <row r="495" spans="1:45" hidden="1" outlineLevel="1">
      <c r="A495" s="521"/>
      <c r="B495" s="427" t="s">
        <v>307</v>
      </c>
      <c r="C495" s="288" t="s">
        <v>163</v>
      </c>
      <c r="D495" s="292"/>
      <c r="E495" s="292"/>
      <c r="F495" s="292"/>
      <c r="G495" s="292"/>
      <c r="H495" s="292"/>
      <c r="I495" s="292"/>
      <c r="J495" s="292"/>
      <c r="K495" s="292"/>
      <c r="L495" s="292"/>
      <c r="M495" s="292"/>
      <c r="N495" s="292"/>
      <c r="O495" s="292"/>
      <c r="P495" s="292"/>
      <c r="Q495" s="288"/>
      <c r="R495" s="292"/>
      <c r="S495" s="292"/>
      <c r="T495" s="292"/>
      <c r="U495" s="292"/>
      <c r="V495" s="292"/>
      <c r="W495" s="292"/>
      <c r="X495" s="292"/>
      <c r="Y495" s="292"/>
      <c r="Z495" s="292"/>
      <c r="AA495" s="292"/>
      <c r="AB495" s="292"/>
      <c r="AC495" s="292"/>
      <c r="AD495" s="292"/>
      <c r="AE495" s="407">
        <f>AE494</f>
        <v>1</v>
      </c>
      <c r="AF495" s="407">
        <f t="shared" ref="AF495" si="1382">AF494</f>
        <v>0</v>
      </c>
      <c r="AG495" s="407">
        <f t="shared" ref="AG495" si="1383">AG494</f>
        <v>0</v>
      </c>
      <c r="AH495" s="407">
        <f t="shared" ref="AH495" si="1384">AH494</f>
        <v>0</v>
      </c>
      <c r="AI495" s="407">
        <f t="shared" ref="AI495" si="1385">AI494</f>
        <v>0</v>
      </c>
      <c r="AJ495" s="407">
        <f t="shared" ref="AJ495" si="1386">AJ494</f>
        <v>0</v>
      </c>
      <c r="AK495" s="407">
        <f t="shared" ref="AK495" si="1387">AK494</f>
        <v>0</v>
      </c>
      <c r="AL495" s="407">
        <f t="shared" ref="AL495" si="1388">AL494</f>
        <v>0</v>
      </c>
      <c r="AM495" s="407">
        <f t="shared" ref="AM495" si="1389">AM494</f>
        <v>0</v>
      </c>
      <c r="AN495" s="407">
        <f t="shared" ref="AN495" si="1390">AN494</f>
        <v>0</v>
      </c>
      <c r="AO495" s="407">
        <f t="shared" ref="AO495" si="1391">AO494</f>
        <v>0</v>
      </c>
      <c r="AP495" s="407">
        <f t="shared" ref="AP495" si="1392">AP494</f>
        <v>0</v>
      </c>
      <c r="AQ495" s="407">
        <f t="shared" ref="AQ495" si="1393">AQ494</f>
        <v>0</v>
      </c>
      <c r="AR495" s="407">
        <f t="shared" ref="AR495" si="1394">AR494</f>
        <v>0</v>
      </c>
      <c r="AS495" s="303"/>
    </row>
    <row r="496" spans="1:45" hidden="1" outlineLevel="1">
      <c r="A496" s="521"/>
      <c r="B496" s="427"/>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c r="AA496" s="288"/>
      <c r="AB496" s="288"/>
      <c r="AC496" s="288"/>
      <c r="AD496" s="288"/>
      <c r="AE496" s="408"/>
      <c r="AF496" s="421"/>
      <c r="AG496" s="421"/>
      <c r="AH496" s="421"/>
      <c r="AI496" s="421"/>
      <c r="AJ496" s="421"/>
      <c r="AK496" s="421"/>
      <c r="AL496" s="421"/>
      <c r="AM496" s="421"/>
      <c r="AN496" s="421"/>
      <c r="AO496" s="421"/>
      <c r="AP496" s="421"/>
      <c r="AQ496" s="421"/>
      <c r="AR496" s="421"/>
      <c r="AS496" s="303"/>
    </row>
    <row r="497" spans="1:45" ht="15.75" hidden="1" outlineLevel="1">
      <c r="A497" s="521"/>
      <c r="B497" s="493" t="s">
        <v>496</v>
      </c>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c r="AA497" s="288"/>
      <c r="AB497" s="288"/>
      <c r="AC497" s="288"/>
      <c r="AD497" s="288"/>
      <c r="AE497" s="408"/>
      <c r="AF497" s="421"/>
      <c r="AG497" s="421"/>
      <c r="AH497" s="421"/>
      <c r="AI497" s="421"/>
      <c r="AJ497" s="421"/>
      <c r="AK497" s="421"/>
      <c r="AL497" s="421"/>
      <c r="AM497" s="421"/>
      <c r="AN497" s="421"/>
      <c r="AO497" s="421"/>
      <c r="AP497" s="421"/>
      <c r="AQ497" s="421"/>
      <c r="AR497" s="421"/>
      <c r="AS497" s="303"/>
    </row>
    <row r="498" spans="1:45" hidden="1" outlineLevel="1">
      <c r="A498" s="521">
        <v>25</v>
      </c>
      <c r="B498" s="424" t="s">
        <v>117</v>
      </c>
      <c r="C498" s="288" t="s">
        <v>25</v>
      </c>
      <c r="D498" s="292"/>
      <c r="E498" s="292"/>
      <c r="F498" s="292"/>
      <c r="G498" s="292"/>
      <c r="H498" s="292"/>
      <c r="I498" s="292"/>
      <c r="J498" s="292"/>
      <c r="K498" s="292"/>
      <c r="L498" s="292"/>
      <c r="M498" s="292"/>
      <c r="N498" s="292"/>
      <c r="O498" s="292"/>
      <c r="P498" s="292"/>
      <c r="Q498" s="292">
        <v>12</v>
      </c>
      <c r="R498" s="292"/>
      <c r="S498" s="292"/>
      <c r="T498" s="292"/>
      <c r="U498" s="292"/>
      <c r="V498" s="292"/>
      <c r="W498" s="292"/>
      <c r="X498" s="292"/>
      <c r="Y498" s="292"/>
      <c r="Z498" s="292"/>
      <c r="AA498" s="292"/>
      <c r="AB498" s="292"/>
      <c r="AC498" s="292"/>
      <c r="AD498" s="292"/>
      <c r="AE498" s="422"/>
      <c r="AF498" s="406"/>
      <c r="AG498" s="406"/>
      <c r="AH498" s="406"/>
      <c r="AI498" s="406"/>
      <c r="AJ498" s="406"/>
      <c r="AK498" s="406"/>
      <c r="AL498" s="411"/>
      <c r="AM498" s="411"/>
      <c r="AN498" s="411"/>
      <c r="AO498" s="411"/>
      <c r="AP498" s="411"/>
      <c r="AQ498" s="411"/>
      <c r="AR498" s="411"/>
      <c r="AS498" s="293">
        <f>SUM(AE498:AR498)</f>
        <v>0</v>
      </c>
    </row>
    <row r="499" spans="1:45" hidden="1" outlineLevel="1">
      <c r="A499" s="521"/>
      <c r="B499" s="427" t="s">
        <v>307</v>
      </c>
      <c r="C499" s="288" t="s">
        <v>163</v>
      </c>
      <c r="D499" s="292"/>
      <c r="E499" s="292"/>
      <c r="F499" s="292"/>
      <c r="G499" s="292"/>
      <c r="H499" s="292"/>
      <c r="I499" s="292"/>
      <c r="J499" s="292"/>
      <c r="K499" s="292"/>
      <c r="L499" s="292"/>
      <c r="M499" s="292"/>
      <c r="N499" s="292"/>
      <c r="O499" s="292"/>
      <c r="P499" s="292"/>
      <c r="Q499" s="292">
        <f>Q498</f>
        <v>12</v>
      </c>
      <c r="R499" s="292"/>
      <c r="S499" s="292"/>
      <c r="T499" s="292"/>
      <c r="U499" s="292"/>
      <c r="V499" s="292"/>
      <c r="W499" s="292"/>
      <c r="X499" s="292"/>
      <c r="Y499" s="292"/>
      <c r="Z499" s="292"/>
      <c r="AA499" s="292"/>
      <c r="AB499" s="292"/>
      <c r="AC499" s="292"/>
      <c r="AD499" s="292"/>
      <c r="AE499" s="407">
        <f>AE498</f>
        <v>0</v>
      </c>
      <c r="AF499" s="407">
        <f t="shared" ref="AF499" si="1395">AF498</f>
        <v>0</v>
      </c>
      <c r="AG499" s="407">
        <f t="shared" ref="AG499" si="1396">AG498</f>
        <v>0</v>
      </c>
      <c r="AH499" s="407">
        <f t="shared" ref="AH499" si="1397">AH498</f>
        <v>0</v>
      </c>
      <c r="AI499" s="407">
        <f t="shared" ref="AI499" si="1398">AI498</f>
        <v>0</v>
      </c>
      <c r="AJ499" s="407">
        <f t="shared" ref="AJ499" si="1399">AJ498</f>
        <v>0</v>
      </c>
      <c r="AK499" s="407">
        <f t="shared" ref="AK499" si="1400">AK498</f>
        <v>0</v>
      </c>
      <c r="AL499" s="407">
        <f t="shared" ref="AL499" si="1401">AL498</f>
        <v>0</v>
      </c>
      <c r="AM499" s="407">
        <f t="shared" ref="AM499" si="1402">AM498</f>
        <v>0</v>
      </c>
      <c r="AN499" s="407">
        <f t="shared" ref="AN499" si="1403">AN498</f>
        <v>0</v>
      </c>
      <c r="AO499" s="407">
        <f t="shared" ref="AO499" si="1404">AO498</f>
        <v>0</v>
      </c>
      <c r="AP499" s="407">
        <f t="shared" ref="AP499" si="1405">AP498</f>
        <v>0</v>
      </c>
      <c r="AQ499" s="407">
        <f t="shared" ref="AQ499" si="1406">AQ498</f>
        <v>0</v>
      </c>
      <c r="AR499" s="407">
        <f t="shared" ref="AR499" si="1407">AR498</f>
        <v>0</v>
      </c>
      <c r="AS499" s="303"/>
    </row>
    <row r="500" spans="1:45" hidden="1" outlineLevel="1">
      <c r="A500" s="521"/>
      <c r="B500" s="427"/>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c r="AA500" s="288"/>
      <c r="AB500" s="288"/>
      <c r="AC500" s="288"/>
      <c r="AD500" s="288"/>
      <c r="AE500" s="408"/>
      <c r="AF500" s="421"/>
      <c r="AG500" s="421"/>
      <c r="AH500" s="421"/>
      <c r="AI500" s="421"/>
      <c r="AJ500" s="421"/>
      <c r="AK500" s="421"/>
      <c r="AL500" s="421"/>
      <c r="AM500" s="421"/>
      <c r="AN500" s="421"/>
      <c r="AO500" s="421"/>
      <c r="AP500" s="421"/>
      <c r="AQ500" s="421"/>
      <c r="AR500" s="421"/>
      <c r="AS500" s="303"/>
    </row>
    <row r="501" spans="1:45" hidden="1" outlineLevel="1">
      <c r="A501" s="521">
        <v>26</v>
      </c>
      <c r="B501" s="424" t="s">
        <v>118</v>
      </c>
      <c r="C501" s="288" t="s">
        <v>25</v>
      </c>
      <c r="D501" s="292">
        <v>1798912</v>
      </c>
      <c r="E501" s="292">
        <v>1804151</v>
      </c>
      <c r="F501" s="292">
        <v>1804151</v>
      </c>
      <c r="G501" s="292">
        <v>1804151</v>
      </c>
      <c r="H501" s="292">
        <v>1804151</v>
      </c>
      <c r="I501" s="292">
        <v>1769421</v>
      </c>
      <c r="J501" s="292">
        <v>1769421</v>
      </c>
      <c r="K501" s="292">
        <v>1769421</v>
      </c>
      <c r="L501" s="292">
        <v>1768934</v>
      </c>
      <c r="M501" s="292">
        <v>1768934</v>
      </c>
      <c r="N501" s="292"/>
      <c r="O501" s="292"/>
      <c r="P501" s="292"/>
      <c r="Q501" s="292">
        <v>12</v>
      </c>
      <c r="R501" s="292">
        <v>420</v>
      </c>
      <c r="S501" s="292">
        <v>421</v>
      </c>
      <c r="T501" s="292">
        <v>421</v>
      </c>
      <c r="U501" s="292">
        <v>421</v>
      </c>
      <c r="V501" s="292">
        <v>421</v>
      </c>
      <c r="W501" s="292">
        <v>414</v>
      </c>
      <c r="X501" s="292">
        <v>414</v>
      </c>
      <c r="Y501" s="292">
        <v>414</v>
      </c>
      <c r="Z501" s="292">
        <v>414</v>
      </c>
      <c r="AA501" s="292">
        <v>414</v>
      </c>
      <c r="AB501" s="292"/>
      <c r="AC501" s="292"/>
      <c r="AD501" s="292"/>
      <c r="AE501" s="422"/>
      <c r="AF501" s="406">
        <v>0.14889911584059101</v>
      </c>
      <c r="AG501" s="406">
        <v>0.85110088415940899</v>
      </c>
      <c r="AH501" s="406"/>
      <c r="AI501" s="406"/>
      <c r="AJ501" s="406"/>
      <c r="AK501" s="406"/>
      <c r="AL501" s="411"/>
      <c r="AM501" s="411"/>
      <c r="AN501" s="411"/>
      <c r="AO501" s="411"/>
      <c r="AP501" s="411"/>
      <c r="AQ501" s="411"/>
      <c r="AR501" s="411"/>
      <c r="AS501" s="293">
        <f>SUM(AE501:AR501)</f>
        <v>1</v>
      </c>
    </row>
    <row r="502" spans="1:45" hidden="1" outlineLevel="1">
      <c r="A502" s="521"/>
      <c r="B502" s="427" t="s">
        <v>307</v>
      </c>
      <c r="C502" s="288" t="s">
        <v>163</v>
      </c>
      <c r="D502" s="292"/>
      <c r="E502" s="292"/>
      <c r="F502" s="292"/>
      <c r="G502" s="292"/>
      <c r="H502" s="292"/>
      <c r="I502" s="292"/>
      <c r="J502" s="292"/>
      <c r="K502" s="292"/>
      <c r="L502" s="292"/>
      <c r="M502" s="292"/>
      <c r="N502" s="292"/>
      <c r="O502" s="292"/>
      <c r="P502" s="292"/>
      <c r="Q502" s="292">
        <f>Q501</f>
        <v>12</v>
      </c>
      <c r="R502" s="292"/>
      <c r="S502" s="292"/>
      <c r="T502" s="292"/>
      <c r="U502" s="292"/>
      <c r="V502" s="292"/>
      <c r="W502" s="292"/>
      <c r="X502" s="292"/>
      <c r="Y502" s="292"/>
      <c r="Z502" s="292"/>
      <c r="AA502" s="292"/>
      <c r="AB502" s="292"/>
      <c r="AC502" s="292"/>
      <c r="AD502" s="292"/>
      <c r="AE502" s="407">
        <f>AE501</f>
        <v>0</v>
      </c>
      <c r="AF502" s="407">
        <f t="shared" ref="AF502" si="1408">AF501</f>
        <v>0.14889911584059101</v>
      </c>
      <c r="AG502" s="407">
        <f t="shared" ref="AG502" si="1409">AG501</f>
        <v>0.85110088415940899</v>
      </c>
      <c r="AH502" s="407">
        <f t="shared" ref="AH502" si="1410">AH501</f>
        <v>0</v>
      </c>
      <c r="AI502" s="407">
        <f t="shared" ref="AI502" si="1411">AI501</f>
        <v>0</v>
      </c>
      <c r="AJ502" s="407">
        <f t="shared" ref="AJ502" si="1412">AJ501</f>
        <v>0</v>
      </c>
      <c r="AK502" s="407">
        <f t="shared" ref="AK502" si="1413">AK501</f>
        <v>0</v>
      </c>
      <c r="AL502" s="407">
        <f t="shared" ref="AL502" si="1414">AL501</f>
        <v>0</v>
      </c>
      <c r="AM502" s="407">
        <f t="shared" ref="AM502" si="1415">AM501</f>
        <v>0</v>
      </c>
      <c r="AN502" s="407">
        <f t="shared" ref="AN502" si="1416">AN501</f>
        <v>0</v>
      </c>
      <c r="AO502" s="407">
        <f t="shared" ref="AO502" si="1417">AO501</f>
        <v>0</v>
      </c>
      <c r="AP502" s="407">
        <f t="shared" ref="AP502" si="1418">AP501</f>
        <v>0</v>
      </c>
      <c r="AQ502" s="407">
        <f t="shared" ref="AQ502" si="1419">AQ501</f>
        <v>0</v>
      </c>
      <c r="AR502" s="407">
        <f t="shared" ref="AR502" si="1420">AR501</f>
        <v>0</v>
      </c>
      <c r="AS502" s="303"/>
    </row>
    <row r="503" spans="1:45" hidden="1" outlineLevel="1">
      <c r="A503" s="521"/>
      <c r="B503" s="427"/>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c r="AD503" s="288"/>
      <c r="AE503" s="408"/>
      <c r="AF503" s="421"/>
      <c r="AG503" s="421"/>
      <c r="AH503" s="421"/>
      <c r="AI503" s="421"/>
      <c r="AJ503" s="421"/>
      <c r="AK503" s="421"/>
      <c r="AL503" s="421"/>
      <c r="AM503" s="421"/>
      <c r="AN503" s="421"/>
      <c r="AO503" s="421"/>
      <c r="AP503" s="421"/>
      <c r="AQ503" s="421"/>
      <c r="AR503" s="421"/>
      <c r="AS503" s="303"/>
    </row>
    <row r="504" spans="1:45" hidden="1" outlineLevel="1">
      <c r="A504" s="521">
        <v>27</v>
      </c>
      <c r="B504" s="424" t="s">
        <v>119</v>
      </c>
      <c r="C504" s="288" t="s">
        <v>25</v>
      </c>
      <c r="D504" s="292">
        <v>596919</v>
      </c>
      <c r="E504" s="292">
        <v>596919</v>
      </c>
      <c r="F504" s="292">
        <v>596459</v>
      </c>
      <c r="G504" s="292">
        <v>593836</v>
      </c>
      <c r="H504" s="292">
        <v>589079</v>
      </c>
      <c r="I504" s="292">
        <v>556009</v>
      </c>
      <c r="J504" s="292">
        <v>484942</v>
      </c>
      <c r="K504" s="292">
        <v>410443</v>
      </c>
      <c r="L504" s="292">
        <v>247531</v>
      </c>
      <c r="M504" s="292">
        <v>127009</v>
      </c>
      <c r="N504" s="292"/>
      <c r="O504" s="292"/>
      <c r="P504" s="292"/>
      <c r="Q504" s="292">
        <v>12</v>
      </c>
      <c r="R504" s="292">
        <v>146</v>
      </c>
      <c r="S504" s="292">
        <v>146</v>
      </c>
      <c r="T504" s="292">
        <v>146</v>
      </c>
      <c r="U504" s="292">
        <v>145</v>
      </c>
      <c r="V504" s="292">
        <v>145</v>
      </c>
      <c r="W504" s="292">
        <v>140</v>
      </c>
      <c r="X504" s="292">
        <v>129</v>
      </c>
      <c r="Y504" s="292">
        <v>113</v>
      </c>
      <c r="Z504" s="292">
        <v>71</v>
      </c>
      <c r="AA504" s="292">
        <v>38</v>
      </c>
      <c r="AB504" s="292"/>
      <c r="AC504" s="292"/>
      <c r="AD504" s="292"/>
      <c r="AE504" s="422"/>
      <c r="AF504" s="406">
        <v>0.92125312535122805</v>
      </c>
      <c r="AG504" s="406">
        <v>7.8746874648771947E-2</v>
      </c>
      <c r="AH504" s="406"/>
      <c r="AI504" s="406"/>
      <c r="AJ504" s="406"/>
      <c r="AK504" s="406"/>
      <c r="AL504" s="411"/>
      <c r="AM504" s="411"/>
      <c r="AN504" s="411"/>
      <c r="AO504" s="411"/>
      <c r="AP504" s="411"/>
      <c r="AQ504" s="411"/>
      <c r="AR504" s="411"/>
      <c r="AS504" s="293">
        <f>SUM(AE504:AR504)</f>
        <v>1</v>
      </c>
    </row>
    <row r="505" spans="1:45" hidden="1" outlineLevel="1">
      <c r="A505" s="521"/>
      <c r="B505" s="427" t="s">
        <v>307</v>
      </c>
      <c r="C505" s="288" t="s">
        <v>163</v>
      </c>
      <c r="D505" s="292"/>
      <c r="E505" s="292"/>
      <c r="F505" s="292"/>
      <c r="G505" s="292"/>
      <c r="H505" s="292"/>
      <c r="I505" s="292"/>
      <c r="J505" s="292"/>
      <c r="K505" s="292"/>
      <c r="L505" s="292"/>
      <c r="M505" s="292"/>
      <c r="N505" s="292"/>
      <c r="O505" s="292"/>
      <c r="P505" s="292"/>
      <c r="Q505" s="292">
        <f>Q504</f>
        <v>12</v>
      </c>
      <c r="R505" s="292"/>
      <c r="S505" s="292"/>
      <c r="T505" s="292"/>
      <c r="U505" s="292"/>
      <c r="V505" s="292"/>
      <c r="W505" s="292"/>
      <c r="X505" s="292"/>
      <c r="Y505" s="292"/>
      <c r="Z505" s="292"/>
      <c r="AA505" s="292"/>
      <c r="AB505" s="292"/>
      <c r="AC505" s="292"/>
      <c r="AD505" s="292"/>
      <c r="AE505" s="407">
        <f>AE504</f>
        <v>0</v>
      </c>
      <c r="AF505" s="407">
        <f t="shared" ref="AF505" si="1421">AF504</f>
        <v>0.92125312535122805</v>
      </c>
      <c r="AG505" s="407">
        <f t="shared" ref="AG505" si="1422">AG504</f>
        <v>7.8746874648771947E-2</v>
      </c>
      <c r="AH505" s="407">
        <f t="shared" ref="AH505" si="1423">AH504</f>
        <v>0</v>
      </c>
      <c r="AI505" s="407">
        <f t="shared" ref="AI505" si="1424">AI504</f>
        <v>0</v>
      </c>
      <c r="AJ505" s="407">
        <f t="shared" ref="AJ505" si="1425">AJ504</f>
        <v>0</v>
      </c>
      <c r="AK505" s="407">
        <f t="shared" ref="AK505" si="1426">AK504</f>
        <v>0</v>
      </c>
      <c r="AL505" s="407">
        <f t="shared" ref="AL505" si="1427">AL504</f>
        <v>0</v>
      </c>
      <c r="AM505" s="407">
        <f t="shared" ref="AM505" si="1428">AM504</f>
        <v>0</v>
      </c>
      <c r="AN505" s="407">
        <f t="shared" ref="AN505" si="1429">AN504</f>
        <v>0</v>
      </c>
      <c r="AO505" s="407">
        <f t="shared" ref="AO505" si="1430">AO504</f>
        <v>0</v>
      </c>
      <c r="AP505" s="407">
        <f t="shared" ref="AP505" si="1431">AP504</f>
        <v>0</v>
      </c>
      <c r="AQ505" s="407">
        <f t="shared" ref="AQ505" si="1432">AQ504</f>
        <v>0</v>
      </c>
      <c r="AR505" s="407">
        <f t="shared" ref="AR505" si="1433">AR504</f>
        <v>0</v>
      </c>
      <c r="AS505" s="303"/>
    </row>
    <row r="506" spans="1:45" hidden="1" outlineLevel="1">
      <c r="A506" s="521"/>
      <c r="B506" s="427"/>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408"/>
      <c r="AF506" s="421"/>
      <c r="AG506" s="421"/>
      <c r="AH506" s="421"/>
      <c r="AI506" s="421"/>
      <c r="AJ506" s="421"/>
      <c r="AK506" s="421"/>
      <c r="AL506" s="421"/>
      <c r="AM506" s="421"/>
      <c r="AN506" s="421"/>
      <c r="AO506" s="421"/>
      <c r="AP506" s="421"/>
      <c r="AQ506" s="421"/>
      <c r="AR506" s="421"/>
      <c r="AS506" s="303"/>
    </row>
    <row r="507" spans="1:45" ht="30" hidden="1" outlineLevel="1">
      <c r="A507" s="521">
        <v>28</v>
      </c>
      <c r="B507" s="424" t="s">
        <v>120</v>
      </c>
      <c r="C507" s="288" t="s">
        <v>25</v>
      </c>
      <c r="D507" s="292">
        <v>53016</v>
      </c>
      <c r="E507" s="292">
        <v>53016</v>
      </c>
      <c r="F507" s="292">
        <v>53016</v>
      </c>
      <c r="G507" s="292">
        <v>53016</v>
      </c>
      <c r="H507" s="292">
        <v>53016</v>
      </c>
      <c r="I507" s="292">
        <v>53016</v>
      </c>
      <c r="J507" s="292">
        <v>53016</v>
      </c>
      <c r="K507" s="292">
        <v>53016</v>
      </c>
      <c r="L507" s="292">
        <v>53016</v>
      </c>
      <c r="M507" s="292">
        <v>53016</v>
      </c>
      <c r="N507" s="292"/>
      <c r="O507" s="292"/>
      <c r="P507" s="292"/>
      <c r="Q507" s="292">
        <v>12</v>
      </c>
      <c r="R507" s="292">
        <v>10</v>
      </c>
      <c r="S507" s="292">
        <v>10</v>
      </c>
      <c r="T507" s="292">
        <v>10</v>
      </c>
      <c r="U507" s="292">
        <v>10</v>
      </c>
      <c r="V507" s="292">
        <v>10</v>
      </c>
      <c r="W507" s="292">
        <v>10</v>
      </c>
      <c r="X507" s="292">
        <v>10</v>
      </c>
      <c r="Y507" s="292">
        <v>10</v>
      </c>
      <c r="Z507" s="292">
        <v>10</v>
      </c>
      <c r="AA507" s="292">
        <v>10</v>
      </c>
      <c r="AB507" s="292"/>
      <c r="AC507" s="292"/>
      <c r="AD507" s="292"/>
      <c r="AE507" s="422"/>
      <c r="AF507" s="406"/>
      <c r="AG507" s="406">
        <v>1</v>
      </c>
      <c r="AH507" s="406"/>
      <c r="AI507" s="406"/>
      <c r="AJ507" s="406"/>
      <c r="AK507" s="406"/>
      <c r="AL507" s="411"/>
      <c r="AM507" s="411"/>
      <c r="AN507" s="411"/>
      <c r="AO507" s="411"/>
      <c r="AP507" s="411"/>
      <c r="AQ507" s="411"/>
      <c r="AR507" s="411"/>
      <c r="AS507" s="293">
        <f>SUM(AE507:AR507)</f>
        <v>1</v>
      </c>
    </row>
    <row r="508" spans="1:45" hidden="1" outlineLevel="1">
      <c r="A508" s="521"/>
      <c r="B508" s="427" t="s">
        <v>307</v>
      </c>
      <c r="C508" s="288" t="s">
        <v>163</v>
      </c>
      <c r="D508" s="292"/>
      <c r="E508" s="292"/>
      <c r="F508" s="292"/>
      <c r="G508" s="292"/>
      <c r="H508" s="292"/>
      <c r="I508" s="292"/>
      <c r="J508" s="292"/>
      <c r="K508" s="292"/>
      <c r="L508" s="292"/>
      <c r="M508" s="292"/>
      <c r="N508" s="292"/>
      <c r="O508" s="292"/>
      <c r="P508" s="292"/>
      <c r="Q508" s="292">
        <f>Q507</f>
        <v>12</v>
      </c>
      <c r="R508" s="292"/>
      <c r="S508" s="292"/>
      <c r="T508" s="292"/>
      <c r="U508" s="292"/>
      <c r="V508" s="292"/>
      <c r="W508" s="292"/>
      <c r="X508" s="292"/>
      <c r="Y508" s="292"/>
      <c r="Z508" s="292"/>
      <c r="AA508" s="292"/>
      <c r="AB508" s="292"/>
      <c r="AC508" s="292"/>
      <c r="AD508" s="292"/>
      <c r="AE508" s="407">
        <f>AE507</f>
        <v>0</v>
      </c>
      <c r="AF508" s="407">
        <f t="shared" ref="AF508" si="1434">AF507</f>
        <v>0</v>
      </c>
      <c r="AG508" s="407">
        <f t="shared" ref="AG508" si="1435">AG507</f>
        <v>1</v>
      </c>
      <c r="AH508" s="407">
        <f t="shared" ref="AH508" si="1436">AH507</f>
        <v>0</v>
      </c>
      <c r="AI508" s="407">
        <f t="shared" ref="AI508" si="1437">AI507</f>
        <v>0</v>
      </c>
      <c r="AJ508" s="407">
        <f t="shared" ref="AJ508" si="1438">AJ507</f>
        <v>0</v>
      </c>
      <c r="AK508" s="407">
        <f t="shared" ref="AK508" si="1439">AK507</f>
        <v>0</v>
      </c>
      <c r="AL508" s="407">
        <f t="shared" ref="AL508" si="1440">AL507</f>
        <v>0</v>
      </c>
      <c r="AM508" s="407">
        <f t="shared" ref="AM508" si="1441">AM507</f>
        <v>0</v>
      </c>
      <c r="AN508" s="407">
        <f t="shared" ref="AN508" si="1442">AN507</f>
        <v>0</v>
      </c>
      <c r="AO508" s="407">
        <f t="shared" ref="AO508" si="1443">AO507</f>
        <v>0</v>
      </c>
      <c r="AP508" s="407">
        <f t="shared" ref="AP508" si="1444">AP507</f>
        <v>0</v>
      </c>
      <c r="AQ508" s="407">
        <f t="shared" ref="AQ508" si="1445">AQ507</f>
        <v>0</v>
      </c>
      <c r="AR508" s="407">
        <f t="shared" ref="AR508" si="1446">AR507</f>
        <v>0</v>
      </c>
      <c r="AS508" s="303"/>
    </row>
    <row r="509" spans="1:45" hidden="1" outlineLevel="1">
      <c r="A509" s="521"/>
      <c r="B509" s="427"/>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c r="AA509" s="288"/>
      <c r="AB509" s="288"/>
      <c r="AC509" s="288"/>
      <c r="AD509" s="288"/>
      <c r="AE509" s="408"/>
      <c r="AF509" s="421"/>
      <c r="AG509" s="421"/>
      <c r="AH509" s="421"/>
      <c r="AI509" s="421"/>
      <c r="AJ509" s="421"/>
      <c r="AK509" s="421"/>
      <c r="AL509" s="421"/>
      <c r="AM509" s="421"/>
      <c r="AN509" s="421"/>
      <c r="AO509" s="421"/>
      <c r="AP509" s="421"/>
      <c r="AQ509" s="421"/>
      <c r="AR509" s="421"/>
      <c r="AS509" s="303"/>
    </row>
    <row r="510" spans="1:45" ht="30" hidden="1" outlineLevel="1">
      <c r="A510" s="521">
        <v>29</v>
      </c>
      <c r="B510" s="424" t="s">
        <v>121</v>
      </c>
      <c r="C510" s="288" t="s">
        <v>25</v>
      </c>
      <c r="D510" s="292"/>
      <c r="E510" s="292"/>
      <c r="F510" s="292"/>
      <c r="G510" s="292"/>
      <c r="H510" s="292"/>
      <c r="I510" s="292"/>
      <c r="J510" s="292"/>
      <c r="K510" s="292"/>
      <c r="L510" s="292"/>
      <c r="M510" s="292"/>
      <c r="N510" s="292"/>
      <c r="O510" s="292"/>
      <c r="P510" s="292"/>
      <c r="Q510" s="292">
        <v>3</v>
      </c>
      <c r="R510" s="292"/>
      <c r="S510" s="292"/>
      <c r="T510" s="292"/>
      <c r="U510" s="292"/>
      <c r="V510" s="292"/>
      <c r="W510" s="292"/>
      <c r="X510" s="292"/>
      <c r="Y510" s="292"/>
      <c r="Z510" s="292"/>
      <c r="AA510" s="292"/>
      <c r="AB510" s="292"/>
      <c r="AC510" s="292"/>
      <c r="AD510" s="292"/>
      <c r="AE510" s="422"/>
      <c r="AF510" s="406"/>
      <c r="AG510" s="406"/>
      <c r="AH510" s="406"/>
      <c r="AI510" s="406"/>
      <c r="AJ510" s="406"/>
      <c r="AK510" s="406"/>
      <c r="AL510" s="411"/>
      <c r="AM510" s="411"/>
      <c r="AN510" s="411"/>
      <c r="AO510" s="411"/>
      <c r="AP510" s="411"/>
      <c r="AQ510" s="411"/>
      <c r="AR510" s="411"/>
      <c r="AS510" s="293">
        <f>SUM(AE510:AR510)</f>
        <v>0</v>
      </c>
    </row>
    <row r="511" spans="1:45" hidden="1" outlineLevel="1">
      <c r="A511" s="521"/>
      <c r="B511" s="427" t="s">
        <v>307</v>
      </c>
      <c r="C511" s="288" t="s">
        <v>163</v>
      </c>
      <c r="D511" s="292"/>
      <c r="E511" s="292"/>
      <c r="F511" s="292"/>
      <c r="G511" s="292"/>
      <c r="H511" s="292"/>
      <c r="I511" s="292"/>
      <c r="J511" s="292"/>
      <c r="K511" s="292"/>
      <c r="L511" s="292"/>
      <c r="M511" s="292"/>
      <c r="N511" s="292"/>
      <c r="O511" s="292"/>
      <c r="P511" s="292"/>
      <c r="Q511" s="292">
        <f>Q510</f>
        <v>3</v>
      </c>
      <c r="R511" s="292"/>
      <c r="S511" s="292"/>
      <c r="T511" s="292"/>
      <c r="U511" s="292"/>
      <c r="V511" s="292"/>
      <c r="W511" s="292"/>
      <c r="X511" s="292"/>
      <c r="Y511" s="292"/>
      <c r="Z511" s="292"/>
      <c r="AA511" s="292"/>
      <c r="AB511" s="292"/>
      <c r="AC511" s="292"/>
      <c r="AD511" s="292"/>
      <c r="AE511" s="407">
        <f>AE510</f>
        <v>0</v>
      </c>
      <c r="AF511" s="407">
        <f t="shared" ref="AF511" si="1447">AF510</f>
        <v>0</v>
      </c>
      <c r="AG511" s="407">
        <f t="shared" ref="AG511" si="1448">AG510</f>
        <v>0</v>
      </c>
      <c r="AH511" s="407">
        <f t="shared" ref="AH511" si="1449">AH510</f>
        <v>0</v>
      </c>
      <c r="AI511" s="407">
        <f t="shared" ref="AI511" si="1450">AI510</f>
        <v>0</v>
      </c>
      <c r="AJ511" s="407">
        <f t="shared" ref="AJ511" si="1451">AJ510</f>
        <v>0</v>
      </c>
      <c r="AK511" s="407">
        <f t="shared" ref="AK511" si="1452">AK510</f>
        <v>0</v>
      </c>
      <c r="AL511" s="407">
        <f t="shared" ref="AL511" si="1453">AL510</f>
        <v>0</v>
      </c>
      <c r="AM511" s="407">
        <f t="shared" ref="AM511" si="1454">AM510</f>
        <v>0</v>
      </c>
      <c r="AN511" s="407">
        <f t="shared" ref="AN511" si="1455">AN510</f>
        <v>0</v>
      </c>
      <c r="AO511" s="407">
        <f t="shared" ref="AO511" si="1456">AO510</f>
        <v>0</v>
      </c>
      <c r="AP511" s="407">
        <f t="shared" ref="AP511" si="1457">AP510</f>
        <v>0</v>
      </c>
      <c r="AQ511" s="407">
        <f t="shared" ref="AQ511" si="1458">AQ510</f>
        <v>0</v>
      </c>
      <c r="AR511" s="407">
        <f t="shared" ref="AR511" si="1459">AR510</f>
        <v>0</v>
      </c>
      <c r="AS511" s="303"/>
    </row>
    <row r="512" spans="1:45" hidden="1" outlineLevel="1">
      <c r="A512" s="521"/>
      <c r="B512" s="427"/>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c r="AA512" s="288"/>
      <c r="AB512" s="288"/>
      <c r="AC512" s="288"/>
      <c r="AD512" s="288"/>
      <c r="AE512" s="408"/>
      <c r="AF512" s="421"/>
      <c r="AG512" s="421"/>
      <c r="AH512" s="421"/>
      <c r="AI512" s="421"/>
      <c r="AJ512" s="421"/>
      <c r="AK512" s="421"/>
      <c r="AL512" s="421"/>
      <c r="AM512" s="421"/>
      <c r="AN512" s="421"/>
      <c r="AO512" s="421"/>
      <c r="AP512" s="421"/>
      <c r="AQ512" s="421"/>
      <c r="AR512" s="421"/>
      <c r="AS512" s="303"/>
    </row>
    <row r="513" spans="1:45" ht="30" hidden="1" outlineLevel="1">
      <c r="A513" s="521">
        <v>30</v>
      </c>
      <c r="B513" s="424" t="s">
        <v>122</v>
      </c>
      <c r="C513" s="288" t="s">
        <v>25</v>
      </c>
      <c r="D513" s="292"/>
      <c r="E513" s="292"/>
      <c r="F513" s="292"/>
      <c r="G513" s="292"/>
      <c r="H513" s="292"/>
      <c r="I513" s="292"/>
      <c r="J513" s="292"/>
      <c r="K513" s="292"/>
      <c r="L513" s="292"/>
      <c r="M513" s="292"/>
      <c r="N513" s="292"/>
      <c r="O513" s="292"/>
      <c r="P513" s="292"/>
      <c r="Q513" s="292">
        <v>12</v>
      </c>
      <c r="R513" s="292"/>
      <c r="S513" s="292"/>
      <c r="T513" s="292"/>
      <c r="U513" s="292"/>
      <c r="V513" s="292"/>
      <c r="W513" s="292"/>
      <c r="X513" s="292"/>
      <c r="Y513" s="292"/>
      <c r="Z513" s="292"/>
      <c r="AA513" s="292"/>
      <c r="AB513" s="292"/>
      <c r="AC513" s="292"/>
      <c r="AD513" s="292"/>
      <c r="AE513" s="422"/>
      <c r="AF513" s="406"/>
      <c r="AG513" s="406"/>
      <c r="AH513" s="406"/>
      <c r="AI513" s="406"/>
      <c r="AJ513" s="406"/>
      <c r="AK513" s="406"/>
      <c r="AL513" s="411"/>
      <c r="AM513" s="411"/>
      <c r="AN513" s="411"/>
      <c r="AO513" s="411"/>
      <c r="AP513" s="411"/>
      <c r="AQ513" s="411"/>
      <c r="AR513" s="411"/>
      <c r="AS513" s="293">
        <f>SUM(AE513:AR513)</f>
        <v>0</v>
      </c>
    </row>
    <row r="514" spans="1:45" hidden="1" outlineLevel="1">
      <c r="A514" s="521"/>
      <c r="B514" s="427" t="s">
        <v>307</v>
      </c>
      <c r="C514" s="288" t="s">
        <v>163</v>
      </c>
      <c r="D514" s="292"/>
      <c r="E514" s="292"/>
      <c r="F514" s="292"/>
      <c r="G514" s="292"/>
      <c r="H514" s="292"/>
      <c r="I514" s="292"/>
      <c r="J514" s="292"/>
      <c r="K514" s="292"/>
      <c r="L514" s="292"/>
      <c r="M514" s="292"/>
      <c r="N514" s="292"/>
      <c r="O514" s="292"/>
      <c r="P514" s="292"/>
      <c r="Q514" s="292">
        <f>Q513</f>
        <v>12</v>
      </c>
      <c r="R514" s="292"/>
      <c r="S514" s="292"/>
      <c r="T514" s="292"/>
      <c r="U514" s="292"/>
      <c r="V514" s="292"/>
      <c r="W514" s="292"/>
      <c r="X514" s="292"/>
      <c r="Y514" s="292"/>
      <c r="Z514" s="292"/>
      <c r="AA514" s="292"/>
      <c r="AB514" s="292"/>
      <c r="AC514" s="292"/>
      <c r="AD514" s="292"/>
      <c r="AE514" s="407">
        <f>AE513</f>
        <v>0</v>
      </c>
      <c r="AF514" s="407">
        <f t="shared" ref="AF514" si="1460">AF513</f>
        <v>0</v>
      </c>
      <c r="AG514" s="407">
        <f t="shared" ref="AG514" si="1461">AG513</f>
        <v>0</v>
      </c>
      <c r="AH514" s="407">
        <f t="shared" ref="AH514" si="1462">AH513</f>
        <v>0</v>
      </c>
      <c r="AI514" s="407">
        <f t="shared" ref="AI514" si="1463">AI513</f>
        <v>0</v>
      </c>
      <c r="AJ514" s="407">
        <f t="shared" ref="AJ514" si="1464">AJ513</f>
        <v>0</v>
      </c>
      <c r="AK514" s="407">
        <f t="shared" ref="AK514" si="1465">AK513</f>
        <v>0</v>
      </c>
      <c r="AL514" s="407">
        <f t="shared" ref="AL514" si="1466">AL513</f>
        <v>0</v>
      </c>
      <c r="AM514" s="407">
        <f t="shared" ref="AM514" si="1467">AM513</f>
        <v>0</v>
      </c>
      <c r="AN514" s="407">
        <f t="shared" ref="AN514" si="1468">AN513</f>
        <v>0</v>
      </c>
      <c r="AO514" s="407">
        <f t="shared" ref="AO514" si="1469">AO513</f>
        <v>0</v>
      </c>
      <c r="AP514" s="407">
        <f t="shared" ref="AP514" si="1470">AP513</f>
        <v>0</v>
      </c>
      <c r="AQ514" s="407">
        <f t="shared" ref="AQ514" si="1471">AQ513</f>
        <v>0</v>
      </c>
      <c r="AR514" s="407">
        <f t="shared" ref="AR514" si="1472">AR513</f>
        <v>0</v>
      </c>
      <c r="AS514" s="303"/>
    </row>
    <row r="515" spans="1:45" hidden="1" outlineLevel="1">
      <c r="A515" s="521"/>
      <c r="B515" s="427"/>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408"/>
      <c r="AF515" s="421"/>
      <c r="AG515" s="421"/>
      <c r="AH515" s="421"/>
      <c r="AI515" s="421"/>
      <c r="AJ515" s="421"/>
      <c r="AK515" s="421"/>
      <c r="AL515" s="421"/>
      <c r="AM515" s="421"/>
      <c r="AN515" s="421"/>
      <c r="AO515" s="421"/>
      <c r="AP515" s="421"/>
      <c r="AQ515" s="421"/>
      <c r="AR515" s="421"/>
      <c r="AS515" s="303"/>
    </row>
    <row r="516" spans="1:45" hidden="1" outlineLevel="1">
      <c r="A516" s="521">
        <v>31</v>
      </c>
      <c r="B516" s="424" t="s">
        <v>123</v>
      </c>
      <c r="C516" s="288" t="s">
        <v>25</v>
      </c>
      <c r="D516" s="292"/>
      <c r="E516" s="292"/>
      <c r="F516" s="292"/>
      <c r="G516" s="292"/>
      <c r="H516" s="292"/>
      <c r="I516" s="292"/>
      <c r="J516" s="292"/>
      <c r="K516" s="292"/>
      <c r="L516" s="292"/>
      <c r="M516" s="292"/>
      <c r="N516" s="292"/>
      <c r="O516" s="292"/>
      <c r="P516" s="292"/>
      <c r="Q516" s="292">
        <v>12</v>
      </c>
      <c r="R516" s="292"/>
      <c r="S516" s="292"/>
      <c r="T516" s="292"/>
      <c r="U516" s="292"/>
      <c r="V516" s="292"/>
      <c r="W516" s="292"/>
      <c r="X516" s="292"/>
      <c r="Y516" s="292"/>
      <c r="Z516" s="292"/>
      <c r="AA516" s="292"/>
      <c r="AB516" s="292"/>
      <c r="AC516" s="292"/>
      <c r="AD516" s="292"/>
      <c r="AE516" s="422"/>
      <c r="AF516" s="406"/>
      <c r="AG516" s="406"/>
      <c r="AH516" s="406"/>
      <c r="AI516" s="406"/>
      <c r="AJ516" s="406"/>
      <c r="AK516" s="406"/>
      <c r="AL516" s="411"/>
      <c r="AM516" s="411"/>
      <c r="AN516" s="411"/>
      <c r="AO516" s="411"/>
      <c r="AP516" s="411"/>
      <c r="AQ516" s="411"/>
      <c r="AR516" s="411"/>
      <c r="AS516" s="293">
        <f>SUM(AE516:AR516)</f>
        <v>0</v>
      </c>
    </row>
    <row r="517" spans="1:45" hidden="1" outlineLevel="1">
      <c r="A517" s="521"/>
      <c r="B517" s="427" t="s">
        <v>307</v>
      </c>
      <c r="C517" s="288" t="s">
        <v>163</v>
      </c>
      <c r="D517" s="292"/>
      <c r="E517" s="292"/>
      <c r="F517" s="292"/>
      <c r="G517" s="292"/>
      <c r="H517" s="292"/>
      <c r="I517" s="292"/>
      <c r="J517" s="292"/>
      <c r="K517" s="292"/>
      <c r="L517" s="292"/>
      <c r="M517" s="292"/>
      <c r="N517" s="292"/>
      <c r="O517" s="292"/>
      <c r="P517" s="292"/>
      <c r="Q517" s="292">
        <f>Q516</f>
        <v>12</v>
      </c>
      <c r="R517" s="292"/>
      <c r="S517" s="292"/>
      <c r="T517" s="292"/>
      <c r="U517" s="292"/>
      <c r="V517" s="292"/>
      <c r="W517" s="292"/>
      <c r="X517" s="292"/>
      <c r="Y517" s="292"/>
      <c r="Z517" s="292"/>
      <c r="AA517" s="292"/>
      <c r="AB517" s="292"/>
      <c r="AC517" s="292"/>
      <c r="AD517" s="292"/>
      <c r="AE517" s="407">
        <f>AE516</f>
        <v>0</v>
      </c>
      <c r="AF517" s="407">
        <f t="shared" ref="AF517" si="1473">AF516</f>
        <v>0</v>
      </c>
      <c r="AG517" s="407">
        <f t="shared" ref="AG517" si="1474">AG516</f>
        <v>0</v>
      </c>
      <c r="AH517" s="407">
        <f t="shared" ref="AH517" si="1475">AH516</f>
        <v>0</v>
      </c>
      <c r="AI517" s="407">
        <f t="shared" ref="AI517" si="1476">AI516</f>
        <v>0</v>
      </c>
      <c r="AJ517" s="407">
        <f t="shared" ref="AJ517" si="1477">AJ516</f>
        <v>0</v>
      </c>
      <c r="AK517" s="407">
        <f t="shared" ref="AK517" si="1478">AK516</f>
        <v>0</v>
      </c>
      <c r="AL517" s="407">
        <f t="shared" ref="AL517" si="1479">AL516</f>
        <v>0</v>
      </c>
      <c r="AM517" s="407">
        <f t="shared" ref="AM517" si="1480">AM516</f>
        <v>0</v>
      </c>
      <c r="AN517" s="407">
        <f t="shared" ref="AN517" si="1481">AN516</f>
        <v>0</v>
      </c>
      <c r="AO517" s="407">
        <f t="shared" ref="AO517" si="1482">AO516</f>
        <v>0</v>
      </c>
      <c r="AP517" s="407">
        <f t="shared" ref="AP517" si="1483">AP516</f>
        <v>0</v>
      </c>
      <c r="AQ517" s="407">
        <f t="shared" ref="AQ517" si="1484">AQ516</f>
        <v>0</v>
      </c>
      <c r="AR517" s="407">
        <f t="shared" ref="AR517" si="1485">AR516</f>
        <v>0</v>
      </c>
      <c r="AS517" s="303"/>
    </row>
    <row r="518" spans="1:45" hidden="1" outlineLevel="1">
      <c r="A518" s="521"/>
      <c r="B518" s="424"/>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88"/>
      <c r="AE518" s="408"/>
      <c r="AF518" s="421"/>
      <c r="AG518" s="421"/>
      <c r="AH518" s="421"/>
      <c r="AI518" s="421"/>
      <c r="AJ518" s="421"/>
      <c r="AK518" s="421"/>
      <c r="AL518" s="421"/>
      <c r="AM518" s="421"/>
      <c r="AN518" s="421"/>
      <c r="AO518" s="421"/>
      <c r="AP518" s="421"/>
      <c r="AQ518" s="421"/>
      <c r="AR518" s="421"/>
      <c r="AS518" s="303"/>
    </row>
    <row r="519" spans="1:45" hidden="1" outlineLevel="1">
      <c r="A519" s="521">
        <v>32</v>
      </c>
      <c r="B519" s="424" t="s">
        <v>124</v>
      </c>
      <c r="C519" s="288" t="s">
        <v>25</v>
      </c>
      <c r="D519" s="292"/>
      <c r="E519" s="292"/>
      <c r="F519" s="292"/>
      <c r="G519" s="292"/>
      <c r="H519" s="292"/>
      <c r="I519" s="292"/>
      <c r="J519" s="292"/>
      <c r="K519" s="292"/>
      <c r="L519" s="292"/>
      <c r="M519" s="292"/>
      <c r="N519" s="292"/>
      <c r="O519" s="292"/>
      <c r="P519" s="292"/>
      <c r="Q519" s="292">
        <v>12</v>
      </c>
      <c r="R519" s="292"/>
      <c r="S519" s="292"/>
      <c r="T519" s="292"/>
      <c r="U519" s="292"/>
      <c r="V519" s="292"/>
      <c r="W519" s="292"/>
      <c r="X519" s="292"/>
      <c r="Y519" s="292"/>
      <c r="Z519" s="292"/>
      <c r="AA519" s="292"/>
      <c r="AB519" s="292"/>
      <c r="AC519" s="292"/>
      <c r="AD519" s="292"/>
      <c r="AE519" s="422"/>
      <c r="AF519" s="406"/>
      <c r="AG519" s="406"/>
      <c r="AH519" s="406"/>
      <c r="AI519" s="406"/>
      <c r="AJ519" s="406"/>
      <c r="AK519" s="406"/>
      <c r="AL519" s="411"/>
      <c r="AM519" s="411"/>
      <c r="AN519" s="411"/>
      <c r="AO519" s="411"/>
      <c r="AP519" s="411"/>
      <c r="AQ519" s="411"/>
      <c r="AR519" s="411"/>
      <c r="AS519" s="293">
        <f>SUM(AE519:AR519)</f>
        <v>0</v>
      </c>
    </row>
    <row r="520" spans="1:45" hidden="1" outlineLevel="1">
      <c r="A520" s="521"/>
      <c r="B520" s="427" t="s">
        <v>307</v>
      </c>
      <c r="C520" s="288" t="s">
        <v>163</v>
      </c>
      <c r="D520" s="292"/>
      <c r="E520" s="292"/>
      <c r="F520" s="292"/>
      <c r="G520" s="292"/>
      <c r="H520" s="292"/>
      <c r="I520" s="292"/>
      <c r="J520" s="292"/>
      <c r="K520" s="292"/>
      <c r="L520" s="292"/>
      <c r="M520" s="292"/>
      <c r="N520" s="292"/>
      <c r="O520" s="292"/>
      <c r="P520" s="292"/>
      <c r="Q520" s="292">
        <f>Q519</f>
        <v>12</v>
      </c>
      <c r="R520" s="292"/>
      <c r="S520" s="292"/>
      <c r="T520" s="292"/>
      <c r="U520" s="292"/>
      <c r="V520" s="292"/>
      <c r="W520" s="292"/>
      <c r="X520" s="292"/>
      <c r="Y520" s="292"/>
      <c r="Z520" s="292"/>
      <c r="AA520" s="292"/>
      <c r="AB520" s="292"/>
      <c r="AC520" s="292"/>
      <c r="AD520" s="292"/>
      <c r="AE520" s="407">
        <f>AE519</f>
        <v>0</v>
      </c>
      <c r="AF520" s="407">
        <f t="shared" ref="AF520" si="1486">AF519</f>
        <v>0</v>
      </c>
      <c r="AG520" s="407">
        <f t="shared" ref="AG520" si="1487">AG519</f>
        <v>0</v>
      </c>
      <c r="AH520" s="407">
        <f t="shared" ref="AH520" si="1488">AH519</f>
        <v>0</v>
      </c>
      <c r="AI520" s="407">
        <f t="shared" ref="AI520" si="1489">AI519</f>
        <v>0</v>
      </c>
      <c r="AJ520" s="407">
        <f t="shared" ref="AJ520" si="1490">AJ519</f>
        <v>0</v>
      </c>
      <c r="AK520" s="407">
        <f t="shared" ref="AK520" si="1491">AK519</f>
        <v>0</v>
      </c>
      <c r="AL520" s="407">
        <f t="shared" ref="AL520" si="1492">AL519</f>
        <v>0</v>
      </c>
      <c r="AM520" s="407">
        <f t="shared" ref="AM520" si="1493">AM519</f>
        <v>0</v>
      </c>
      <c r="AN520" s="407">
        <f t="shared" ref="AN520" si="1494">AN519</f>
        <v>0</v>
      </c>
      <c r="AO520" s="407">
        <f t="shared" ref="AO520" si="1495">AO519</f>
        <v>0</v>
      </c>
      <c r="AP520" s="407">
        <f t="shared" ref="AP520" si="1496">AP519</f>
        <v>0</v>
      </c>
      <c r="AQ520" s="407">
        <f t="shared" ref="AQ520" si="1497">AQ519</f>
        <v>0</v>
      </c>
      <c r="AR520" s="407">
        <f t="shared" ref="AR520" si="1498">AR519</f>
        <v>0</v>
      </c>
      <c r="AS520" s="303"/>
    </row>
    <row r="521" spans="1:45" hidden="1" outlineLevel="1">
      <c r="A521" s="521"/>
      <c r="B521" s="424"/>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288"/>
      <c r="AE521" s="408"/>
      <c r="AF521" s="421"/>
      <c r="AG521" s="421"/>
      <c r="AH521" s="421"/>
      <c r="AI521" s="421"/>
      <c r="AJ521" s="421"/>
      <c r="AK521" s="421"/>
      <c r="AL521" s="421"/>
      <c r="AM521" s="421"/>
      <c r="AN521" s="421"/>
      <c r="AO521" s="421"/>
      <c r="AP521" s="421"/>
      <c r="AQ521" s="421"/>
      <c r="AR521" s="421"/>
      <c r="AS521" s="303"/>
    </row>
    <row r="522" spans="1:45" ht="15.75" hidden="1" outlineLevel="1">
      <c r="A522" s="521"/>
      <c r="B522" s="493" t="s">
        <v>497</v>
      </c>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c r="AA522" s="288"/>
      <c r="AB522" s="288"/>
      <c r="AC522" s="288"/>
      <c r="AD522" s="288"/>
      <c r="AE522" s="408"/>
      <c r="AF522" s="421"/>
      <c r="AG522" s="421"/>
      <c r="AH522" s="421"/>
      <c r="AI522" s="421"/>
      <c r="AJ522" s="421"/>
      <c r="AK522" s="421"/>
      <c r="AL522" s="421"/>
      <c r="AM522" s="421"/>
      <c r="AN522" s="421"/>
      <c r="AO522" s="421"/>
      <c r="AP522" s="421"/>
      <c r="AQ522" s="421"/>
      <c r="AR522" s="421"/>
      <c r="AS522" s="303"/>
    </row>
    <row r="523" spans="1:45" hidden="1" outlineLevel="1">
      <c r="A523" s="521">
        <v>33</v>
      </c>
      <c r="B523" s="424" t="s">
        <v>125</v>
      </c>
      <c r="C523" s="288" t="s">
        <v>25</v>
      </c>
      <c r="D523" s="292"/>
      <c r="E523" s="292"/>
      <c r="F523" s="292"/>
      <c r="G523" s="292"/>
      <c r="H523" s="292"/>
      <c r="I523" s="292"/>
      <c r="J523" s="292"/>
      <c r="K523" s="292"/>
      <c r="L523" s="292"/>
      <c r="M523" s="292"/>
      <c r="N523" s="292"/>
      <c r="O523" s="292"/>
      <c r="P523" s="292"/>
      <c r="Q523" s="292">
        <v>0</v>
      </c>
      <c r="R523" s="292"/>
      <c r="S523" s="292"/>
      <c r="T523" s="292"/>
      <c r="U523" s="292"/>
      <c r="V523" s="292"/>
      <c r="W523" s="292"/>
      <c r="X523" s="292"/>
      <c r="Y523" s="292"/>
      <c r="Z523" s="292"/>
      <c r="AA523" s="292"/>
      <c r="AB523" s="292"/>
      <c r="AC523" s="292"/>
      <c r="AD523" s="292"/>
      <c r="AE523" s="422"/>
      <c r="AF523" s="406"/>
      <c r="AG523" s="406"/>
      <c r="AH523" s="406"/>
      <c r="AI523" s="406"/>
      <c r="AJ523" s="406"/>
      <c r="AK523" s="406"/>
      <c r="AL523" s="411"/>
      <c r="AM523" s="411"/>
      <c r="AN523" s="411"/>
      <c r="AO523" s="411"/>
      <c r="AP523" s="411"/>
      <c r="AQ523" s="411"/>
      <c r="AR523" s="411"/>
      <c r="AS523" s="293">
        <f>SUM(AE523:AR523)</f>
        <v>0</v>
      </c>
    </row>
    <row r="524" spans="1:45" hidden="1" outlineLevel="1">
      <c r="A524" s="521"/>
      <c r="B524" s="427" t="s">
        <v>307</v>
      </c>
      <c r="C524" s="288" t="s">
        <v>163</v>
      </c>
      <c r="D524" s="292"/>
      <c r="E524" s="292"/>
      <c r="F524" s="292"/>
      <c r="G524" s="292"/>
      <c r="H524" s="292"/>
      <c r="I524" s="292"/>
      <c r="J524" s="292"/>
      <c r="K524" s="292"/>
      <c r="L524" s="292"/>
      <c r="M524" s="292"/>
      <c r="N524" s="292"/>
      <c r="O524" s="292"/>
      <c r="P524" s="292"/>
      <c r="Q524" s="292">
        <f>Q523</f>
        <v>0</v>
      </c>
      <c r="R524" s="292"/>
      <c r="S524" s="292"/>
      <c r="T524" s="292"/>
      <c r="U524" s="292"/>
      <c r="V524" s="292"/>
      <c r="W524" s="292"/>
      <c r="X524" s="292"/>
      <c r="Y524" s="292"/>
      <c r="Z524" s="292"/>
      <c r="AA524" s="292"/>
      <c r="AB524" s="292"/>
      <c r="AC524" s="292"/>
      <c r="AD524" s="292"/>
      <c r="AE524" s="407">
        <f>AE523</f>
        <v>0</v>
      </c>
      <c r="AF524" s="407">
        <f t="shared" ref="AF524" si="1499">AF523</f>
        <v>0</v>
      </c>
      <c r="AG524" s="407">
        <f t="shared" ref="AG524" si="1500">AG523</f>
        <v>0</v>
      </c>
      <c r="AH524" s="407">
        <f t="shared" ref="AH524" si="1501">AH523</f>
        <v>0</v>
      </c>
      <c r="AI524" s="407">
        <f t="shared" ref="AI524" si="1502">AI523</f>
        <v>0</v>
      </c>
      <c r="AJ524" s="407">
        <f t="shared" ref="AJ524" si="1503">AJ523</f>
        <v>0</v>
      </c>
      <c r="AK524" s="407">
        <f t="shared" ref="AK524" si="1504">AK523</f>
        <v>0</v>
      </c>
      <c r="AL524" s="407">
        <f t="shared" ref="AL524" si="1505">AL523</f>
        <v>0</v>
      </c>
      <c r="AM524" s="407">
        <f t="shared" ref="AM524" si="1506">AM523</f>
        <v>0</v>
      </c>
      <c r="AN524" s="407">
        <f t="shared" ref="AN524" si="1507">AN523</f>
        <v>0</v>
      </c>
      <c r="AO524" s="407">
        <f t="shared" ref="AO524" si="1508">AO523</f>
        <v>0</v>
      </c>
      <c r="AP524" s="407">
        <f t="shared" ref="AP524" si="1509">AP523</f>
        <v>0</v>
      </c>
      <c r="AQ524" s="407">
        <f t="shared" ref="AQ524" si="1510">AQ523</f>
        <v>0</v>
      </c>
      <c r="AR524" s="407">
        <f t="shared" ref="AR524" si="1511">AR523</f>
        <v>0</v>
      </c>
      <c r="AS524" s="303"/>
    </row>
    <row r="525" spans="1:45" hidden="1" outlineLevel="1">
      <c r="A525" s="521"/>
      <c r="B525" s="424"/>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c r="AA525" s="288"/>
      <c r="AB525" s="288"/>
      <c r="AC525" s="288"/>
      <c r="AD525" s="288"/>
      <c r="AE525" s="408"/>
      <c r="AF525" s="421"/>
      <c r="AG525" s="421"/>
      <c r="AH525" s="421"/>
      <c r="AI525" s="421"/>
      <c r="AJ525" s="421"/>
      <c r="AK525" s="421"/>
      <c r="AL525" s="421"/>
      <c r="AM525" s="421"/>
      <c r="AN525" s="421"/>
      <c r="AO525" s="421"/>
      <c r="AP525" s="421"/>
      <c r="AQ525" s="421"/>
      <c r="AR525" s="421"/>
      <c r="AS525" s="303"/>
    </row>
    <row r="526" spans="1:45" hidden="1" outlineLevel="1">
      <c r="A526" s="521">
        <v>34</v>
      </c>
      <c r="B526" s="424" t="s">
        <v>126</v>
      </c>
      <c r="C526" s="288" t="s">
        <v>25</v>
      </c>
      <c r="D526" s="292"/>
      <c r="E526" s="292"/>
      <c r="F526" s="292"/>
      <c r="G526" s="292"/>
      <c r="H526" s="292"/>
      <c r="I526" s="292"/>
      <c r="J526" s="292"/>
      <c r="K526" s="292"/>
      <c r="L526" s="292"/>
      <c r="M526" s="292"/>
      <c r="N526" s="292"/>
      <c r="O526" s="292"/>
      <c r="P526" s="292"/>
      <c r="Q526" s="292">
        <v>0</v>
      </c>
      <c r="R526" s="292"/>
      <c r="S526" s="292"/>
      <c r="T526" s="292"/>
      <c r="U526" s="292"/>
      <c r="V526" s="292"/>
      <c r="W526" s="292"/>
      <c r="X526" s="292"/>
      <c r="Y526" s="292"/>
      <c r="Z526" s="292"/>
      <c r="AA526" s="292"/>
      <c r="AB526" s="292"/>
      <c r="AC526" s="292"/>
      <c r="AD526" s="292"/>
      <c r="AE526" s="422"/>
      <c r="AF526" s="406"/>
      <c r="AG526" s="406"/>
      <c r="AH526" s="406"/>
      <c r="AI526" s="406"/>
      <c r="AJ526" s="406"/>
      <c r="AK526" s="406"/>
      <c r="AL526" s="411"/>
      <c r="AM526" s="411"/>
      <c r="AN526" s="411"/>
      <c r="AO526" s="411"/>
      <c r="AP526" s="411"/>
      <c r="AQ526" s="411"/>
      <c r="AR526" s="411"/>
      <c r="AS526" s="293">
        <f>SUM(AE526:AR526)</f>
        <v>0</v>
      </c>
    </row>
    <row r="527" spans="1:45" hidden="1" outlineLevel="1">
      <c r="A527" s="521"/>
      <c r="B527" s="427" t="s">
        <v>307</v>
      </c>
      <c r="C527" s="288" t="s">
        <v>163</v>
      </c>
      <c r="D527" s="292"/>
      <c r="E527" s="292"/>
      <c r="F527" s="292"/>
      <c r="G527" s="292"/>
      <c r="H527" s="292"/>
      <c r="I527" s="292"/>
      <c r="J527" s="292"/>
      <c r="K527" s="292"/>
      <c r="L527" s="292"/>
      <c r="M527" s="292"/>
      <c r="N527" s="292"/>
      <c r="O527" s="292"/>
      <c r="P527" s="292"/>
      <c r="Q527" s="292">
        <f>Q526</f>
        <v>0</v>
      </c>
      <c r="R527" s="292"/>
      <c r="S527" s="292"/>
      <c r="T527" s="292"/>
      <c r="U527" s="292"/>
      <c r="V527" s="292"/>
      <c r="W527" s="292"/>
      <c r="X527" s="292"/>
      <c r="Y527" s="292"/>
      <c r="Z527" s="292"/>
      <c r="AA527" s="292"/>
      <c r="AB527" s="292"/>
      <c r="AC527" s="292"/>
      <c r="AD527" s="292"/>
      <c r="AE527" s="407">
        <f>AE526</f>
        <v>0</v>
      </c>
      <c r="AF527" s="407">
        <f t="shared" ref="AF527" si="1512">AF526</f>
        <v>0</v>
      </c>
      <c r="AG527" s="407">
        <f t="shared" ref="AG527" si="1513">AG526</f>
        <v>0</v>
      </c>
      <c r="AH527" s="407">
        <f t="shared" ref="AH527" si="1514">AH526</f>
        <v>0</v>
      </c>
      <c r="AI527" s="407">
        <f t="shared" ref="AI527" si="1515">AI526</f>
        <v>0</v>
      </c>
      <c r="AJ527" s="407">
        <f t="shared" ref="AJ527" si="1516">AJ526</f>
        <v>0</v>
      </c>
      <c r="AK527" s="407">
        <f t="shared" ref="AK527" si="1517">AK526</f>
        <v>0</v>
      </c>
      <c r="AL527" s="407">
        <f t="shared" ref="AL527" si="1518">AL526</f>
        <v>0</v>
      </c>
      <c r="AM527" s="407">
        <f t="shared" ref="AM527" si="1519">AM526</f>
        <v>0</v>
      </c>
      <c r="AN527" s="407">
        <f t="shared" ref="AN527" si="1520">AN526</f>
        <v>0</v>
      </c>
      <c r="AO527" s="407">
        <f t="shared" ref="AO527" si="1521">AO526</f>
        <v>0</v>
      </c>
      <c r="AP527" s="407">
        <f t="shared" ref="AP527" si="1522">AP526</f>
        <v>0</v>
      </c>
      <c r="AQ527" s="407">
        <f t="shared" ref="AQ527" si="1523">AQ526</f>
        <v>0</v>
      </c>
      <c r="AR527" s="407">
        <f t="shared" ref="AR527" si="1524">AR526</f>
        <v>0</v>
      </c>
      <c r="AS527" s="303"/>
    </row>
    <row r="528" spans="1:45" hidden="1" outlineLevel="1">
      <c r="A528" s="521"/>
      <c r="B528" s="424"/>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408"/>
      <c r="AF528" s="421"/>
      <c r="AG528" s="421"/>
      <c r="AH528" s="421"/>
      <c r="AI528" s="421"/>
      <c r="AJ528" s="421"/>
      <c r="AK528" s="421"/>
      <c r="AL528" s="421"/>
      <c r="AM528" s="421"/>
      <c r="AN528" s="421"/>
      <c r="AO528" s="421"/>
      <c r="AP528" s="421"/>
      <c r="AQ528" s="421"/>
      <c r="AR528" s="421"/>
      <c r="AS528" s="303"/>
    </row>
    <row r="529" spans="1:45" hidden="1" outlineLevel="1">
      <c r="A529" s="521">
        <v>35</v>
      </c>
      <c r="B529" s="424" t="s">
        <v>127</v>
      </c>
      <c r="C529" s="288" t="s">
        <v>25</v>
      </c>
      <c r="D529" s="292"/>
      <c r="E529" s="292"/>
      <c r="F529" s="292"/>
      <c r="G529" s="292"/>
      <c r="H529" s="292"/>
      <c r="I529" s="292"/>
      <c r="J529" s="292"/>
      <c r="K529" s="292"/>
      <c r="L529" s="292"/>
      <c r="M529" s="292"/>
      <c r="N529" s="292"/>
      <c r="O529" s="292"/>
      <c r="P529" s="292"/>
      <c r="Q529" s="292">
        <v>0</v>
      </c>
      <c r="R529" s="292"/>
      <c r="S529" s="292"/>
      <c r="T529" s="292"/>
      <c r="U529" s="292"/>
      <c r="V529" s="292"/>
      <c r="W529" s="292"/>
      <c r="X529" s="292"/>
      <c r="Y529" s="292"/>
      <c r="Z529" s="292"/>
      <c r="AA529" s="292"/>
      <c r="AB529" s="292"/>
      <c r="AC529" s="292"/>
      <c r="AD529" s="292"/>
      <c r="AE529" s="422"/>
      <c r="AF529" s="406"/>
      <c r="AG529" s="406"/>
      <c r="AH529" s="406"/>
      <c r="AI529" s="406"/>
      <c r="AJ529" s="406"/>
      <c r="AK529" s="406"/>
      <c r="AL529" s="411"/>
      <c r="AM529" s="411"/>
      <c r="AN529" s="411"/>
      <c r="AO529" s="411"/>
      <c r="AP529" s="411"/>
      <c r="AQ529" s="411"/>
      <c r="AR529" s="411"/>
      <c r="AS529" s="293">
        <f>SUM(AE529:AR529)</f>
        <v>0</v>
      </c>
    </row>
    <row r="530" spans="1:45" hidden="1" outlineLevel="1">
      <c r="A530" s="521"/>
      <c r="B530" s="427" t="s">
        <v>307</v>
      </c>
      <c r="C530" s="288" t="s">
        <v>163</v>
      </c>
      <c r="D530" s="292"/>
      <c r="E530" s="292"/>
      <c r="F530" s="292"/>
      <c r="G530" s="292"/>
      <c r="H530" s="292"/>
      <c r="I530" s="292"/>
      <c r="J530" s="292"/>
      <c r="K530" s="292"/>
      <c r="L530" s="292"/>
      <c r="M530" s="292"/>
      <c r="N530" s="292"/>
      <c r="O530" s="292"/>
      <c r="P530" s="292"/>
      <c r="Q530" s="292">
        <f>Q529</f>
        <v>0</v>
      </c>
      <c r="R530" s="292"/>
      <c r="S530" s="292"/>
      <c r="T530" s="292"/>
      <c r="U530" s="292"/>
      <c r="V530" s="292"/>
      <c r="W530" s="292"/>
      <c r="X530" s="292"/>
      <c r="Y530" s="292"/>
      <c r="Z530" s="292"/>
      <c r="AA530" s="292"/>
      <c r="AB530" s="292"/>
      <c r="AC530" s="292"/>
      <c r="AD530" s="292"/>
      <c r="AE530" s="407">
        <f>AE529</f>
        <v>0</v>
      </c>
      <c r="AF530" s="407">
        <f t="shared" ref="AF530" si="1525">AF529</f>
        <v>0</v>
      </c>
      <c r="AG530" s="407">
        <f t="shared" ref="AG530" si="1526">AG529</f>
        <v>0</v>
      </c>
      <c r="AH530" s="407">
        <f t="shared" ref="AH530" si="1527">AH529</f>
        <v>0</v>
      </c>
      <c r="AI530" s="407">
        <f t="shared" ref="AI530" si="1528">AI529</f>
        <v>0</v>
      </c>
      <c r="AJ530" s="407">
        <f t="shared" ref="AJ530" si="1529">AJ529</f>
        <v>0</v>
      </c>
      <c r="AK530" s="407">
        <f t="shared" ref="AK530" si="1530">AK529</f>
        <v>0</v>
      </c>
      <c r="AL530" s="407">
        <f t="shared" ref="AL530" si="1531">AL529</f>
        <v>0</v>
      </c>
      <c r="AM530" s="407">
        <f t="shared" ref="AM530" si="1532">AM529</f>
        <v>0</v>
      </c>
      <c r="AN530" s="407">
        <f t="shared" ref="AN530" si="1533">AN529</f>
        <v>0</v>
      </c>
      <c r="AO530" s="407">
        <f t="shared" ref="AO530" si="1534">AO529</f>
        <v>0</v>
      </c>
      <c r="AP530" s="407">
        <f t="shared" ref="AP530" si="1535">AP529</f>
        <v>0</v>
      </c>
      <c r="AQ530" s="407">
        <f t="shared" ref="AQ530" si="1536">AQ529</f>
        <v>0</v>
      </c>
      <c r="AR530" s="407">
        <f t="shared" ref="AR530" si="1537">AR529</f>
        <v>0</v>
      </c>
      <c r="AS530" s="303"/>
    </row>
    <row r="531" spans="1:45" hidden="1" outlineLevel="1">
      <c r="A531" s="521"/>
      <c r="B531" s="427"/>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288"/>
      <c r="AE531" s="408"/>
      <c r="AF531" s="421"/>
      <c r="AG531" s="421"/>
      <c r="AH531" s="421"/>
      <c r="AI531" s="421"/>
      <c r="AJ531" s="421"/>
      <c r="AK531" s="421"/>
      <c r="AL531" s="421"/>
      <c r="AM531" s="421"/>
      <c r="AN531" s="421"/>
      <c r="AO531" s="421"/>
      <c r="AP531" s="421"/>
      <c r="AQ531" s="421"/>
      <c r="AR531" s="421"/>
      <c r="AS531" s="303"/>
    </row>
    <row r="532" spans="1:45" ht="15.75" hidden="1" outlineLevel="1">
      <c r="A532" s="521"/>
      <c r="B532" s="493" t="s">
        <v>498</v>
      </c>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c r="AA532" s="288"/>
      <c r="AB532" s="288"/>
      <c r="AC532" s="288"/>
      <c r="AD532" s="288"/>
      <c r="AE532" s="408"/>
      <c r="AF532" s="421"/>
      <c r="AG532" s="421"/>
      <c r="AH532" s="421"/>
      <c r="AI532" s="421"/>
      <c r="AJ532" s="421"/>
      <c r="AK532" s="421"/>
      <c r="AL532" s="421"/>
      <c r="AM532" s="421"/>
      <c r="AN532" s="421"/>
      <c r="AO532" s="421"/>
      <c r="AP532" s="421"/>
      <c r="AQ532" s="421"/>
      <c r="AR532" s="421"/>
      <c r="AS532" s="303"/>
    </row>
    <row r="533" spans="1:45" ht="45" hidden="1" outlineLevel="1">
      <c r="A533" s="521">
        <v>36</v>
      </c>
      <c r="B533" s="424" t="s">
        <v>128</v>
      </c>
      <c r="C533" s="288" t="s">
        <v>25</v>
      </c>
      <c r="D533" s="292"/>
      <c r="E533" s="292"/>
      <c r="F533" s="292"/>
      <c r="G533" s="292"/>
      <c r="H533" s="292"/>
      <c r="I533" s="292"/>
      <c r="J533" s="292"/>
      <c r="K533" s="292"/>
      <c r="L533" s="292"/>
      <c r="M533" s="292"/>
      <c r="N533" s="292"/>
      <c r="O533" s="292"/>
      <c r="P533" s="292"/>
      <c r="Q533" s="292">
        <v>12</v>
      </c>
      <c r="R533" s="292"/>
      <c r="S533" s="292"/>
      <c r="T533" s="292"/>
      <c r="U533" s="292"/>
      <c r="V533" s="292"/>
      <c r="W533" s="292"/>
      <c r="X533" s="292"/>
      <c r="Y533" s="292"/>
      <c r="Z533" s="292"/>
      <c r="AA533" s="292"/>
      <c r="AB533" s="292"/>
      <c r="AC533" s="292"/>
      <c r="AD533" s="292"/>
      <c r="AE533" s="422"/>
      <c r="AF533" s="406"/>
      <c r="AG533" s="406"/>
      <c r="AH533" s="406"/>
      <c r="AI533" s="406"/>
      <c r="AJ533" s="406"/>
      <c r="AK533" s="406"/>
      <c r="AL533" s="411"/>
      <c r="AM533" s="411"/>
      <c r="AN533" s="411"/>
      <c r="AO533" s="411"/>
      <c r="AP533" s="411"/>
      <c r="AQ533" s="411"/>
      <c r="AR533" s="411"/>
      <c r="AS533" s="293">
        <f>SUM(AE533:AR533)</f>
        <v>0</v>
      </c>
    </row>
    <row r="534" spans="1:45" hidden="1" outlineLevel="1">
      <c r="A534" s="521"/>
      <c r="B534" s="427" t="s">
        <v>307</v>
      </c>
      <c r="C534" s="288" t="s">
        <v>163</v>
      </c>
      <c r="D534" s="292"/>
      <c r="E534" s="292"/>
      <c r="F534" s="292"/>
      <c r="G534" s="292"/>
      <c r="H534" s="292"/>
      <c r="I534" s="292"/>
      <c r="J534" s="292"/>
      <c r="K534" s="292"/>
      <c r="L534" s="292"/>
      <c r="M534" s="292"/>
      <c r="N534" s="292"/>
      <c r="O534" s="292"/>
      <c r="P534" s="292"/>
      <c r="Q534" s="292">
        <f>Q533</f>
        <v>12</v>
      </c>
      <c r="R534" s="292"/>
      <c r="S534" s="292"/>
      <c r="T534" s="292"/>
      <c r="U534" s="292"/>
      <c r="V534" s="292"/>
      <c r="W534" s="292"/>
      <c r="X534" s="292"/>
      <c r="Y534" s="292"/>
      <c r="Z534" s="292"/>
      <c r="AA534" s="292"/>
      <c r="AB534" s="292"/>
      <c r="AC534" s="292"/>
      <c r="AD534" s="292"/>
      <c r="AE534" s="407">
        <f>AE533</f>
        <v>0</v>
      </c>
      <c r="AF534" s="407">
        <f t="shared" ref="AF534" si="1538">AF533</f>
        <v>0</v>
      </c>
      <c r="AG534" s="407">
        <f t="shared" ref="AG534" si="1539">AG533</f>
        <v>0</v>
      </c>
      <c r="AH534" s="407">
        <f t="shared" ref="AH534" si="1540">AH533</f>
        <v>0</v>
      </c>
      <c r="AI534" s="407">
        <f t="shared" ref="AI534" si="1541">AI533</f>
        <v>0</v>
      </c>
      <c r="AJ534" s="407">
        <f t="shared" ref="AJ534" si="1542">AJ533</f>
        <v>0</v>
      </c>
      <c r="AK534" s="407">
        <f t="shared" ref="AK534" si="1543">AK533</f>
        <v>0</v>
      </c>
      <c r="AL534" s="407">
        <f t="shared" ref="AL534" si="1544">AL533</f>
        <v>0</v>
      </c>
      <c r="AM534" s="407">
        <f t="shared" ref="AM534" si="1545">AM533</f>
        <v>0</v>
      </c>
      <c r="AN534" s="407">
        <f t="shared" ref="AN534" si="1546">AN533</f>
        <v>0</v>
      </c>
      <c r="AO534" s="407">
        <f t="shared" ref="AO534" si="1547">AO533</f>
        <v>0</v>
      </c>
      <c r="AP534" s="407">
        <f t="shared" ref="AP534" si="1548">AP533</f>
        <v>0</v>
      </c>
      <c r="AQ534" s="407">
        <f t="shared" ref="AQ534" si="1549">AQ533</f>
        <v>0</v>
      </c>
      <c r="AR534" s="407">
        <f t="shared" ref="AR534" si="1550">AR533</f>
        <v>0</v>
      </c>
      <c r="AS534" s="303"/>
    </row>
    <row r="535" spans="1:45" hidden="1" outlineLevel="1">
      <c r="A535" s="521"/>
      <c r="B535" s="424"/>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408"/>
      <c r="AF535" s="421"/>
      <c r="AG535" s="421"/>
      <c r="AH535" s="421"/>
      <c r="AI535" s="421"/>
      <c r="AJ535" s="421"/>
      <c r="AK535" s="421"/>
      <c r="AL535" s="421"/>
      <c r="AM535" s="421"/>
      <c r="AN535" s="421"/>
      <c r="AO535" s="421"/>
      <c r="AP535" s="421"/>
      <c r="AQ535" s="421"/>
      <c r="AR535" s="421"/>
      <c r="AS535" s="303"/>
    </row>
    <row r="536" spans="1:45" hidden="1" outlineLevel="1">
      <c r="A536" s="521">
        <v>37</v>
      </c>
      <c r="B536" s="424" t="s">
        <v>129</v>
      </c>
      <c r="C536" s="288" t="s">
        <v>25</v>
      </c>
      <c r="D536" s="292"/>
      <c r="E536" s="292"/>
      <c r="F536" s="292"/>
      <c r="G536" s="292"/>
      <c r="H536" s="292"/>
      <c r="I536" s="292"/>
      <c r="J536" s="292"/>
      <c r="K536" s="292"/>
      <c r="L536" s="292"/>
      <c r="M536" s="292"/>
      <c r="N536" s="292"/>
      <c r="O536" s="292"/>
      <c r="P536" s="292"/>
      <c r="Q536" s="292">
        <v>12</v>
      </c>
      <c r="R536" s="292"/>
      <c r="S536" s="292"/>
      <c r="T536" s="292"/>
      <c r="U536" s="292"/>
      <c r="V536" s="292"/>
      <c r="W536" s="292"/>
      <c r="X536" s="292"/>
      <c r="Y536" s="292"/>
      <c r="Z536" s="292"/>
      <c r="AA536" s="292"/>
      <c r="AB536" s="292"/>
      <c r="AC536" s="292"/>
      <c r="AD536" s="292"/>
      <c r="AE536" s="422"/>
      <c r="AF536" s="406"/>
      <c r="AG536" s="406"/>
      <c r="AH536" s="406"/>
      <c r="AI536" s="406"/>
      <c r="AJ536" s="406"/>
      <c r="AK536" s="406"/>
      <c r="AL536" s="411"/>
      <c r="AM536" s="411"/>
      <c r="AN536" s="411"/>
      <c r="AO536" s="411"/>
      <c r="AP536" s="411"/>
      <c r="AQ536" s="411"/>
      <c r="AR536" s="411"/>
      <c r="AS536" s="293">
        <f>SUM(AE536:AR536)</f>
        <v>0</v>
      </c>
    </row>
    <row r="537" spans="1:45" hidden="1" outlineLevel="1">
      <c r="A537" s="521"/>
      <c r="B537" s="427" t="s">
        <v>307</v>
      </c>
      <c r="C537" s="288" t="s">
        <v>163</v>
      </c>
      <c r="D537" s="292"/>
      <c r="E537" s="292"/>
      <c r="F537" s="292"/>
      <c r="G537" s="292"/>
      <c r="H537" s="292"/>
      <c r="I537" s="292"/>
      <c r="J537" s="292"/>
      <c r="K537" s="292"/>
      <c r="L537" s="292"/>
      <c r="M537" s="292"/>
      <c r="N537" s="292"/>
      <c r="O537" s="292"/>
      <c r="P537" s="292"/>
      <c r="Q537" s="292">
        <f>Q536</f>
        <v>12</v>
      </c>
      <c r="R537" s="292"/>
      <c r="S537" s="292"/>
      <c r="T537" s="292"/>
      <c r="U537" s="292"/>
      <c r="V537" s="292"/>
      <c r="W537" s="292"/>
      <c r="X537" s="292"/>
      <c r="Y537" s="292"/>
      <c r="Z537" s="292"/>
      <c r="AA537" s="292"/>
      <c r="AB537" s="292"/>
      <c r="AC537" s="292"/>
      <c r="AD537" s="292"/>
      <c r="AE537" s="407">
        <f>AE536</f>
        <v>0</v>
      </c>
      <c r="AF537" s="407">
        <f t="shared" ref="AF537" si="1551">AF536</f>
        <v>0</v>
      </c>
      <c r="AG537" s="407">
        <f t="shared" ref="AG537" si="1552">AG536</f>
        <v>0</v>
      </c>
      <c r="AH537" s="407">
        <f t="shared" ref="AH537" si="1553">AH536</f>
        <v>0</v>
      </c>
      <c r="AI537" s="407">
        <f t="shared" ref="AI537" si="1554">AI536</f>
        <v>0</v>
      </c>
      <c r="AJ537" s="407">
        <f t="shared" ref="AJ537" si="1555">AJ536</f>
        <v>0</v>
      </c>
      <c r="AK537" s="407">
        <f t="shared" ref="AK537" si="1556">AK536</f>
        <v>0</v>
      </c>
      <c r="AL537" s="407">
        <f t="shared" ref="AL537" si="1557">AL536</f>
        <v>0</v>
      </c>
      <c r="AM537" s="407">
        <f t="shared" ref="AM537" si="1558">AM536</f>
        <v>0</v>
      </c>
      <c r="AN537" s="407">
        <f t="shared" ref="AN537" si="1559">AN536</f>
        <v>0</v>
      </c>
      <c r="AO537" s="407">
        <f t="shared" ref="AO537" si="1560">AO536</f>
        <v>0</v>
      </c>
      <c r="AP537" s="407">
        <f t="shared" ref="AP537" si="1561">AP536</f>
        <v>0</v>
      </c>
      <c r="AQ537" s="407">
        <f t="shared" ref="AQ537" si="1562">AQ536</f>
        <v>0</v>
      </c>
      <c r="AR537" s="407">
        <f t="shared" ref="AR537" si="1563">AR536</f>
        <v>0</v>
      </c>
      <c r="AS537" s="303"/>
    </row>
    <row r="538" spans="1:45" hidden="1" outlineLevel="1">
      <c r="A538" s="521"/>
      <c r="B538" s="424"/>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408"/>
      <c r="AF538" s="421"/>
      <c r="AG538" s="421"/>
      <c r="AH538" s="421"/>
      <c r="AI538" s="421"/>
      <c r="AJ538" s="421"/>
      <c r="AK538" s="421"/>
      <c r="AL538" s="421"/>
      <c r="AM538" s="421"/>
      <c r="AN538" s="421"/>
      <c r="AO538" s="421"/>
      <c r="AP538" s="421"/>
      <c r="AQ538" s="421"/>
      <c r="AR538" s="421"/>
      <c r="AS538" s="303"/>
    </row>
    <row r="539" spans="1:45" hidden="1" outlineLevel="1">
      <c r="A539" s="521">
        <v>38</v>
      </c>
      <c r="B539" s="424" t="s">
        <v>130</v>
      </c>
      <c r="C539" s="288" t="s">
        <v>25</v>
      </c>
      <c r="D539" s="292"/>
      <c r="E539" s="292"/>
      <c r="F539" s="292"/>
      <c r="G539" s="292"/>
      <c r="H539" s="292"/>
      <c r="I539" s="292"/>
      <c r="J539" s="292"/>
      <c r="K539" s="292"/>
      <c r="L539" s="292"/>
      <c r="M539" s="292"/>
      <c r="N539" s="292"/>
      <c r="O539" s="292"/>
      <c r="P539" s="292"/>
      <c r="Q539" s="292">
        <v>12</v>
      </c>
      <c r="R539" s="292"/>
      <c r="S539" s="292"/>
      <c r="T539" s="292"/>
      <c r="U539" s="292"/>
      <c r="V539" s="292"/>
      <c r="W539" s="292"/>
      <c r="X539" s="292"/>
      <c r="Y539" s="292"/>
      <c r="Z539" s="292"/>
      <c r="AA539" s="292"/>
      <c r="AB539" s="292"/>
      <c r="AC539" s="292"/>
      <c r="AD539" s="292"/>
      <c r="AE539" s="422"/>
      <c r="AF539" s="406"/>
      <c r="AG539" s="406"/>
      <c r="AH539" s="406"/>
      <c r="AI539" s="406"/>
      <c r="AJ539" s="406"/>
      <c r="AK539" s="406"/>
      <c r="AL539" s="411"/>
      <c r="AM539" s="411"/>
      <c r="AN539" s="411"/>
      <c r="AO539" s="411"/>
      <c r="AP539" s="411"/>
      <c r="AQ539" s="411"/>
      <c r="AR539" s="411"/>
      <c r="AS539" s="293">
        <f>SUM(AE539:AR539)</f>
        <v>0</v>
      </c>
    </row>
    <row r="540" spans="1:45" hidden="1" outlineLevel="1">
      <c r="A540" s="521"/>
      <c r="B540" s="427" t="s">
        <v>307</v>
      </c>
      <c r="C540" s="288" t="s">
        <v>163</v>
      </c>
      <c r="D540" s="292"/>
      <c r="E540" s="292"/>
      <c r="F540" s="292"/>
      <c r="G540" s="292"/>
      <c r="H540" s="292"/>
      <c r="I540" s="292"/>
      <c r="J540" s="292"/>
      <c r="K540" s="292"/>
      <c r="L540" s="292"/>
      <c r="M540" s="292"/>
      <c r="N540" s="292"/>
      <c r="O540" s="292"/>
      <c r="P540" s="292"/>
      <c r="Q540" s="292">
        <f>Q539</f>
        <v>12</v>
      </c>
      <c r="R540" s="292"/>
      <c r="S540" s="292"/>
      <c r="T540" s="292"/>
      <c r="U540" s="292"/>
      <c r="V540" s="292"/>
      <c r="W540" s="292"/>
      <c r="X540" s="292"/>
      <c r="Y540" s="292"/>
      <c r="Z540" s="292"/>
      <c r="AA540" s="292"/>
      <c r="AB540" s="292"/>
      <c r="AC540" s="292"/>
      <c r="AD540" s="292"/>
      <c r="AE540" s="407">
        <f>AE539</f>
        <v>0</v>
      </c>
      <c r="AF540" s="407">
        <f t="shared" ref="AF540" si="1564">AF539</f>
        <v>0</v>
      </c>
      <c r="AG540" s="407">
        <f t="shared" ref="AG540" si="1565">AG539</f>
        <v>0</v>
      </c>
      <c r="AH540" s="407">
        <f t="shared" ref="AH540" si="1566">AH539</f>
        <v>0</v>
      </c>
      <c r="AI540" s="407">
        <f t="shared" ref="AI540" si="1567">AI539</f>
        <v>0</v>
      </c>
      <c r="AJ540" s="407">
        <f t="shared" ref="AJ540" si="1568">AJ539</f>
        <v>0</v>
      </c>
      <c r="AK540" s="407">
        <f t="shared" ref="AK540" si="1569">AK539</f>
        <v>0</v>
      </c>
      <c r="AL540" s="407">
        <f t="shared" ref="AL540" si="1570">AL539</f>
        <v>0</v>
      </c>
      <c r="AM540" s="407">
        <f t="shared" ref="AM540" si="1571">AM539</f>
        <v>0</v>
      </c>
      <c r="AN540" s="407">
        <f t="shared" ref="AN540" si="1572">AN539</f>
        <v>0</v>
      </c>
      <c r="AO540" s="407">
        <f t="shared" ref="AO540" si="1573">AO539</f>
        <v>0</v>
      </c>
      <c r="AP540" s="407">
        <f t="shared" ref="AP540" si="1574">AP539</f>
        <v>0</v>
      </c>
      <c r="AQ540" s="407">
        <f t="shared" ref="AQ540" si="1575">AQ539</f>
        <v>0</v>
      </c>
      <c r="AR540" s="407">
        <f t="shared" ref="AR540" si="1576">AR539</f>
        <v>0</v>
      </c>
      <c r="AS540" s="303"/>
    </row>
    <row r="541" spans="1:45" hidden="1" outlineLevel="1">
      <c r="A541" s="521"/>
      <c r="B541" s="424"/>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88"/>
      <c r="AE541" s="408"/>
      <c r="AF541" s="421"/>
      <c r="AG541" s="421"/>
      <c r="AH541" s="421"/>
      <c r="AI541" s="421"/>
      <c r="AJ541" s="421"/>
      <c r="AK541" s="421"/>
      <c r="AL541" s="421"/>
      <c r="AM541" s="421"/>
      <c r="AN541" s="421"/>
      <c r="AO541" s="421"/>
      <c r="AP541" s="421"/>
      <c r="AQ541" s="421"/>
      <c r="AR541" s="421"/>
      <c r="AS541" s="303"/>
    </row>
    <row r="542" spans="1:45" ht="30" hidden="1" outlineLevel="1">
      <c r="A542" s="521">
        <v>39</v>
      </c>
      <c r="B542" s="424" t="s">
        <v>131</v>
      </c>
      <c r="C542" s="288" t="s">
        <v>25</v>
      </c>
      <c r="D542" s="292"/>
      <c r="E542" s="292"/>
      <c r="F542" s="292"/>
      <c r="G542" s="292"/>
      <c r="H542" s="292"/>
      <c r="I542" s="292"/>
      <c r="J542" s="292"/>
      <c r="K542" s="292"/>
      <c r="L542" s="292"/>
      <c r="M542" s="292"/>
      <c r="N542" s="292"/>
      <c r="O542" s="292"/>
      <c r="P542" s="292"/>
      <c r="Q542" s="292">
        <v>12</v>
      </c>
      <c r="R542" s="292"/>
      <c r="S542" s="292"/>
      <c r="T542" s="292"/>
      <c r="U542" s="292"/>
      <c r="V542" s="292"/>
      <c r="W542" s="292"/>
      <c r="X542" s="292"/>
      <c r="Y542" s="292"/>
      <c r="Z542" s="292"/>
      <c r="AA542" s="292"/>
      <c r="AB542" s="292"/>
      <c r="AC542" s="292"/>
      <c r="AD542" s="292"/>
      <c r="AE542" s="422"/>
      <c r="AF542" s="406"/>
      <c r="AG542" s="406"/>
      <c r="AH542" s="406"/>
      <c r="AI542" s="406"/>
      <c r="AJ542" s="406"/>
      <c r="AK542" s="406"/>
      <c r="AL542" s="411"/>
      <c r="AM542" s="411"/>
      <c r="AN542" s="411"/>
      <c r="AO542" s="411"/>
      <c r="AP542" s="411"/>
      <c r="AQ542" s="411"/>
      <c r="AR542" s="411"/>
      <c r="AS542" s="293">
        <f>SUM(AE542:AR542)</f>
        <v>0</v>
      </c>
    </row>
    <row r="543" spans="1:45" hidden="1" outlineLevel="1">
      <c r="A543" s="521"/>
      <c r="B543" s="427" t="s">
        <v>307</v>
      </c>
      <c r="C543" s="288" t="s">
        <v>163</v>
      </c>
      <c r="D543" s="292"/>
      <c r="E543" s="292"/>
      <c r="F543" s="292"/>
      <c r="G543" s="292"/>
      <c r="H543" s="292"/>
      <c r="I543" s="292"/>
      <c r="J543" s="292"/>
      <c r="K543" s="292"/>
      <c r="L543" s="292"/>
      <c r="M543" s="292"/>
      <c r="N543" s="292"/>
      <c r="O543" s="292"/>
      <c r="P543" s="292"/>
      <c r="Q543" s="292">
        <f>Q542</f>
        <v>12</v>
      </c>
      <c r="R543" s="292"/>
      <c r="S543" s="292"/>
      <c r="T543" s="292"/>
      <c r="U543" s="292"/>
      <c r="V543" s="292"/>
      <c r="W543" s="292"/>
      <c r="X543" s="292"/>
      <c r="Y543" s="292"/>
      <c r="Z543" s="292"/>
      <c r="AA543" s="292"/>
      <c r="AB543" s="292"/>
      <c r="AC543" s="292"/>
      <c r="AD543" s="292"/>
      <c r="AE543" s="407">
        <f>AE542</f>
        <v>0</v>
      </c>
      <c r="AF543" s="407">
        <f t="shared" ref="AF543" si="1577">AF542</f>
        <v>0</v>
      </c>
      <c r="AG543" s="407">
        <f t="shared" ref="AG543" si="1578">AG542</f>
        <v>0</v>
      </c>
      <c r="AH543" s="407">
        <f t="shared" ref="AH543" si="1579">AH542</f>
        <v>0</v>
      </c>
      <c r="AI543" s="407">
        <f t="shared" ref="AI543" si="1580">AI542</f>
        <v>0</v>
      </c>
      <c r="AJ543" s="407">
        <f t="shared" ref="AJ543" si="1581">AJ542</f>
        <v>0</v>
      </c>
      <c r="AK543" s="407">
        <f t="shared" ref="AK543" si="1582">AK542</f>
        <v>0</v>
      </c>
      <c r="AL543" s="407">
        <f t="shared" ref="AL543" si="1583">AL542</f>
        <v>0</v>
      </c>
      <c r="AM543" s="407">
        <f t="shared" ref="AM543" si="1584">AM542</f>
        <v>0</v>
      </c>
      <c r="AN543" s="407">
        <f t="shared" ref="AN543" si="1585">AN542</f>
        <v>0</v>
      </c>
      <c r="AO543" s="407">
        <f t="shared" ref="AO543" si="1586">AO542</f>
        <v>0</v>
      </c>
      <c r="AP543" s="407">
        <f t="shared" ref="AP543" si="1587">AP542</f>
        <v>0</v>
      </c>
      <c r="AQ543" s="407">
        <f t="shared" ref="AQ543" si="1588">AQ542</f>
        <v>0</v>
      </c>
      <c r="AR543" s="407">
        <f t="shared" ref="AR543" si="1589">AR542</f>
        <v>0</v>
      </c>
      <c r="AS543" s="303"/>
    </row>
    <row r="544" spans="1:45" hidden="1" outlineLevel="1">
      <c r="A544" s="521"/>
      <c r="B544" s="424"/>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408"/>
      <c r="AF544" s="421"/>
      <c r="AG544" s="421"/>
      <c r="AH544" s="421"/>
      <c r="AI544" s="421"/>
      <c r="AJ544" s="421"/>
      <c r="AK544" s="421"/>
      <c r="AL544" s="421"/>
      <c r="AM544" s="421"/>
      <c r="AN544" s="421"/>
      <c r="AO544" s="421"/>
      <c r="AP544" s="421"/>
      <c r="AQ544" s="421"/>
      <c r="AR544" s="421"/>
      <c r="AS544" s="303"/>
    </row>
    <row r="545" spans="1:45" ht="30" hidden="1" outlineLevel="1">
      <c r="A545" s="521">
        <v>40</v>
      </c>
      <c r="B545" s="424" t="s">
        <v>132</v>
      </c>
      <c r="C545" s="288" t="s">
        <v>25</v>
      </c>
      <c r="D545" s="292"/>
      <c r="E545" s="292"/>
      <c r="F545" s="292"/>
      <c r="G545" s="292"/>
      <c r="H545" s="292"/>
      <c r="I545" s="292"/>
      <c r="J545" s="292"/>
      <c r="K545" s="292"/>
      <c r="L545" s="292"/>
      <c r="M545" s="292"/>
      <c r="N545" s="292"/>
      <c r="O545" s="292"/>
      <c r="P545" s="292"/>
      <c r="Q545" s="292">
        <v>12</v>
      </c>
      <c r="R545" s="292"/>
      <c r="S545" s="292"/>
      <c r="T545" s="292"/>
      <c r="U545" s="292"/>
      <c r="V545" s="292"/>
      <c r="W545" s="292"/>
      <c r="X545" s="292"/>
      <c r="Y545" s="292"/>
      <c r="Z545" s="292"/>
      <c r="AA545" s="292"/>
      <c r="AB545" s="292"/>
      <c r="AC545" s="292"/>
      <c r="AD545" s="292"/>
      <c r="AE545" s="422"/>
      <c r="AF545" s="406"/>
      <c r="AG545" s="406"/>
      <c r="AH545" s="406"/>
      <c r="AI545" s="406"/>
      <c r="AJ545" s="406"/>
      <c r="AK545" s="406"/>
      <c r="AL545" s="411"/>
      <c r="AM545" s="411"/>
      <c r="AN545" s="411"/>
      <c r="AO545" s="411"/>
      <c r="AP545" s="411"/>
      <c r="AQ545" s="411"/>
      <c r="AR545" s="411"/>
      <c r="AS545" s="293">
        <f>SUM(AE545:AR545)</f>
        <v>0</v>
      </c>
    </row>
    <row r="546" spans="1:45" hidden="1" outlineLevel="1">
      <c r="A546" s="521"/>
      <c r="B546" s="427" t="s">
        <v>307</v>
      </c>
      <c r="C546" s="288" t="s">
        <v>163</v>
      </c>
      <c r="D546" s="292"/>
      <c r="E546" s="292"/>
      <c r="F546" s="292"/>
      <c r="G546" s="292"/>
      <c r="H546" s="292"/>
      <c r="I546" s="292"/>
      <c r="J546" s="292"/>
      <c r="K546" s="292"/>
      <c r="L546" s="292"/>
      <c r="M546" s="292"/>
      <c r="N546" s="292"/>
      <c r="O546" s="292"/>
      <c r="P546" s="292"/>
      <c r="Q546" s="292">
        <f>Q545</f>
        <v>12</v>
      </c>
      <c r="R546" s="292"/>
      <c r="S546" s="292"/>
      <c r="T546" s="292"/>
      <c r="U546" s="292"/>
      <c r="V546" s="292"/>
      <c r="W546" s="292"/>
      <c r="X546" s="292"/>
      <c r="Y546" s="292"/>
      <c r="Z546" s="292"/>
      <c r="AA546" s="292"/>
      <c r="AB546" s="292"/>
      <c r="AC546" s="292"/>
      <c r="AD546" s="292"/>
      <c r="AE546" s="407">
        <f>AE545</f>
        <v>0</v>
      </c>
      <c r="AF546" s="407">
        <f t="shared" ref="AF546" si="1590">AF545</f>
        <v>0</v>
      </c>
      <c r="AG546" s="407">
        <f t="shared" ref="AG546" si="1591">AG545</f>
        <v>0</v>
      </c>
      <c r="AH546" s="407">
        <f t="shared" ref="AH546" si="1592">AH545</f>
        <v>0</v>
      </c>
      <c r="AI546" s="407">
        <f t="shared" ref="AI546" si="1593">AI545</f>
        <v>0</v>
      </c>
      <c r="AJ546" s="407">
        <f t="shared" ref="AJ546" si="1594">AJ545</f>
        <v>0</v>
      </c>
      <c r="AK546" s="407">
        <f t="shared" ref="AK546" si="1595">AK545</f>
        <v>0</v>
      </c>
      <c r="AL546" s="407">
        <f t="shared" ref="AL546" si="1596">AL545</f>
        <v>0</v>
      </c>
      <c r="AM546" s="407">
        <f t="shared" ref="AM546" si="1597">AM545</f>
        <v>0</v>
      </c>
      <c r="AN546" s="407">
        <f t="shared" ref="AN546" si="1598">AN545</f>
        <v>0</v>
      </c>
      <c r="AO546" s="407">
        <f t="shared" ref="AO546" si="1599">AO545</f>
        <v>0</v>
      </c>
      <c r="AP546" s="407">
        <f t="shared" ref="AP546" si="1600">AP545</f>
        <v>0</v>
      </c>
      <c r="AQ546" s="407">
        <f t="shared" ref="AQ546" si="1601">AQ545</f>
        <v>0</v>
      </c>
      <c r="AR546" s="407">
        <f t="shared" ref="AR546" si="1602">AR545</f>
        <v>0</v>
      </c>
      <c r="AS546" s="303"/>
    </row>
    <row r="547" spans="1:45" hidden="1" outlineLevel="1">
      <c r="A547" s="521"/>
      <c r="B547" s="424"/>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88"/>
      <c r="AE547" s="408"/>
      <c r="AF547" s="421"/>
      <c r="AG547" s="421"/>
      <c r="AH547" s="421"/>
      <c r="AI547" s="421"/>
      <c r="AJ547" s="421"/>
      <c r="AK547" s="421"/>
      <c r="AL547" s="421"/>
      <c r="AM547" s="421"/>
      <c r="AN547" s="421"/>
      <c r="AO547" s="421"/>
      <c r="AP547" s="421"/>
      <c r="AQ547" s="421"/>
      <c r="AR547" s="421"/>
      <c r="AS547" s="303"/>
    </row>
    <row r="548" spans="1:45" ht="30" hidden="1" outlineLevel="1">
      <c r="A548" s="521">
        <v>41</v>
      </c>
      <c r="B548" s="424" t="s">
        <v>133</v>
      </c>
      <c r="C548" s="288" t="s">
        <v>25</v>
      </c>
      <c r="D548" s="292"/>
      <c r="E548" s="292"/>
      <c r="F548" s="292"/>
      <c r="G548" s="292"/>
      <c r="H548" s="292"/>
      <c r="I548" s="292"/>
      <c r="J548" s="292"/>
      <c r="K548" s="292"/>
      <c r="L548" s="292"/>
      <c r="M548" s="292"/>
      <c r="N548" s="292"/>
      <c r="O548" s="292"/>
      <c r="P548" s="292"/>
      <c r="Q548" s="292">
        <v>12</v>
      </c>
      <c r="R548" s="292"/>
      <c r="S548" s="292"/>
      <c r="T548" s="292"/>
      <c r="U548" s="292"/>
      <c r="V548" s="292"/>
      <c r="W548" s="292"/>
      <c r="X548" s="292"/>
      <c r="Y548" s="292"/>
      <c r="Z548" s="292"/>
      <c r="AA548" s="292"/>
      <c r="AB548" s="292"/>
      <c r="AC548" s="292"/>
      <c r="AD548" s="292"/>
      <c r="AE548" s="422"/>
      <c r="AF548" s="406"/>
      <c r="AG548" s="406"/>
      <c r="AH548" s="406"/>
      <c r="AI548" s="406"/>
      <c r="AJ548" s="406"/>
      <c r="AK548" s="406"/>
      <c r="AL548" s="411"/>
      <c r="AM548" s="411"/>
      <c r="AN548" s="411"/>
      <c r="AO548" s="411"/>
      <c r="AP548" s="411"/>
      <c r="AQ548" s="411"/>
      <c r="AR548" s="411"/>
      <c r="AS548" s="293">
        <f>SUM(AE548:AR548)</f>
        <v>0</v>
      </c>
    </row>
    <row r="549" spans="1:45" hidden="1" outlineLevel="1">
      <c r="A549" s="521"/>
      <c r="B549" s="427" t="s">
        <v>307</v>
      </c>
      <c r="C549" s="288" t="s">
        <v>163</v>
      </c>
      <c r="D549" s="292"/>
      <c r="E549" s="292"/>
      <c r="F549" s="292"/>
      <c r="G549" s="292"/>
      <c r="H549" s="292"/>
      <c r="I549" s="292"/>
      <c r="J549" s="292"/>
      <c r="K549" s="292"/>
      <c r="L549" s="292"/>
      <c r="M549" s="292"/>
      <c r="N549" s="292"/>
      <c r="O549" s="292"/>
      <c r="P549" s="292"/>
      <c r="Q549" s="292">
        <f>Q548</f>
        <v>12</v>
      </c>
      <c r="R549" s="292"/>
      <c r="S549" s="292"/>
      <c r="T549" s="292"/>
      <c r="U549" s="292"/>
      <c r="V549" s="292"/>
      <c r="W549" s="292"/>
      <c r="X549" s="292"/>
      <c r="Y549" s="292"/>
      <c r="Z549" s="292"/>
      <c r="AA549" s="292"/>
      <c r="AB549" s="292"/>
      <c r="AC549" s="292"/>
      <c r="AD549" s="292"/>
      <c r="AE549" s="407">
        <f>AE548</f>
        <v>0</v>
      </c>
      <c r="AF549" s="407">
        <f t="shared" ref="AF549" si="1603">AF548</f>
        <v>0</v>
      </c>
      <c r="AG549" s="407">
        <f t="shared" ref="AG549" si="1604">AG548</f>
        <v>0</v>
      </c>
      <c r="AH549" s="407">
        <f t="shared" ref="AH549" si="1605">AH548</f>
        <v>0</v>
      </c>
      <c r="AI549" s="407">
        <f t="shared" ref="AI549" si="1606">AI548</f>
        <v>0</v>
      </c>
      <c r="AJ549" s="407">
        <f t="shared" ref="AJ549" si="1607">AJ548</f>
        <v>0</v>
      </c>
      <c r="AK549" s="407">
        <f t="shared" ref="AK549" si="1608">AK548</f>
        <v>0</v>
      </c>
      <c r="AL549" s="407">
        <f t="shared" ref="AL549" si="1609">AL548</f>
        <v>0</v>
      </c>
      <c r="AM549" s="407">
        <f t="shared" ref="AM549" si="1610">AM548</f>
        <v>0</v>
      </c>
      <c r="AN549" s="407">
        <f t="shared" ref="AN549" si="1611">AN548</f>
        <v>0</v>
      </c>
      <c r="AO549" s="407">
        <f t="shared" ref="AO549" si="1612">AO548</f>
        <v>0</v>
      </c>
      <c r="AP549" s="407">
        <f t="shared" ref="AP549" si="1613">AP548</f>
        <v>0</v>
      </c>
      <c r="AQ549" s="407">
        <f t="shared" ref="AQ549" si="1614">AQ548</f>
        <v>0</v>
      </c>
      <c r="AR549" s="407">
        <f t="shared" ref="AR549" si="1615">AR548</f>
        <v>0</v>
      </c>
      <c r="AS549" s="303"/>
    </row>
    <row r="550" spans="1:45" hidden="1" outlineLevel="1">
      <c r="A550" s="521"/>
      <c r="B550" s="424"/>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288"/>
      <c r="AE550" s="408"/>
      <c r="AF550" s="421"/>
      <c r="AG550" s="421"/>
      <c r="AH550" s="421"/>
      <c r="AI550" s="421"/>
      <c r="AJ550" s="421"/>
      <c r="AK550" s="421"/>
      <c r="AL550" s="421"/>
      <c r="AM550" s="421"/>
      <c r="AN550" s="421"/>
      <c r="AO550" s="421"/>
      <c r="AP550" s="421"/>
      <c r="AQ550" s="421"/>
      <c r="AR550" s="421"/>
      <c r="AS550" s="303"/>
    </row>
    <row r="551" spans="1:45" ht="30" hidden="1" outlineLevel="1">
      <c r="A551" s="521">
        <v>42</v>
      </c>
      <c r="B551" s="424" t="s">
        <v>134</v>
      </c>
      <c r="C551" s="288" t="s">
        <v>25</v>
      </c>
      <c r="D551" s="292"/>
      <c r="E551" s="292"/>
      <c r="F551" s="292"/>
      <c r="G551" s="292"/>
      <c r="H551" s="292"/>
      <c r="I551" s="292"/>
      <c r="J551" s="292"/>
      <c r="K551" s="292"/>
      <c r="L551" s="292"/>
      <c r="M551" s="292"/>
      <c r="N551" s="292"/>
      <c r="O551" s="292"/>
      <c r="P551" s="292"/>
      <c r="Q551" s="288"/>
      <c r="R551" s="292"/>
      <c r="S551" s="292"/>
      <c r="T551" s="292"/>
      <c r="U551" s="292"/>
      <c r="V551" s="292"/>
      <c r="W551" s="292"/>
      <c r="X551" s="292"/>
      <c r="Y551" s="292"/>
      <c r="Z551" s="292"/>
      <c r="AA551" s="292"/>
      <c r="AB551" s="292"/>
      <c r="AC551" s="292"/>
      <c r="AD551" s="292"/>
      <c r="AE551" s="422"/>
      <c r="AF551" s="406"/>
      <c r="AG551" s="406"/>
      <c r="AH551" s="406"/>
      <c r="AI551" s="406"/>
      <c r="AJ551" s="406"/>
      <c r="AK551" s="406"/>
      <c r="AL551" s="411"/>
      <c r="AM551" s="411"/>
      <c r="AN551" s="411"/>
      <c r="AO551" s="411"/>
      <c r="AP551" s="411"/>
      <c r="AQ551" s="411"/>
      <c r="AR551" s="411"/>
      <c r="AS551" s="293">
        <f>SUM(AE551:AR551)</f>
        <v>0</v>
      </c>
    </row>
    <row r="552" spans="1:45" hidden="1" outlineLevel="1">
      <c r="A552" s="521"/>
      <c r="B552" s="427" t="s">
        <v>307</v>
      </c>
      <c r="C552" s="288" t="s">
        <v>163</v>
      </c>
      <c r="D552" s="292"/>
      <c r="E552" s="292"/>
      <c r="F552" s="292"/>
      <c r="G552" s="292"/>
      <c r="H552" s="292"/>
      <c r="I552" s="292"/>
      <c r="J552" s="292"/>
      <c r="K552" s="292"/>
      <c r="L552" s="292"/>
      <c r="M552" s="292"/>
      <c r="N552" s="292"/>
      <c r="O552" s="292"/>
      <c r="P552" s="292"/>
      <c r="Q552" s="464"/>
      <c r="R552" s="292"/>
      <c r="S552" s="292"/>
      <c r="T552" s="292"/>
      <c r="U552" s="292"/>
      <c r="V552" s="292"/>
      <c r="W552" s="292"/>
      <c r="X552" s="292"/>
      <c r="Y552" s="292"/>
      <c r="Z552" s="292"/>
      <c r="AA552" s="292"/>
      <c r="AB552" s="292"/>
      <c r="AC552" s="292"/>
      <c r="AD552" s="292"/>
      <c r="AE552" s="407">
        <f>AE551</f>
        <v>0</v>
      </c>
      <c r="AF552" s="407">
        <f t="shared" ref="AF552" si="1616">AF551</f>
        <v>0</v>
      </c>
      <c r="AG552" s="407">
        <f t="shared" ref="AG552" si="1617">AG551</f>
        <v>0</v>
      </c>
      <c r="AH552" s="407">
        <f t="shared" ref="AH552" si="1618">AH551</f>
        <v>0</v>
      </c>
      <c r="AI552" s="407">
        <f t="shared" ref="AI552" si="1619">AI551</f>
        <v>0</v>
      </c>
      <c r="AJ552" s="407">
        <f t="shared" ref="AJ552" si="1620">AJ551</f>
        <v>0</v>
      </c>
      <c r="AK552" s="407">
        <f t="shared" ref="AK552" si="1621">AK551</f>
        <v>0</v>
      </c>
      <c r="AL552" s="407">
        <f t="shared" ref="AL552" si="1622">AL551</f>
        <v>0</v>
      </c>
      <c r="AM552" s="407">
        <f t="shared" ref="AM552" si="1623">AM551</f>
        <v>0</v>
      </c>
      <c r="AN552" s="407">
        <f t="shared" ref="AN552" si="1624">AN551</f>
        <v>0</v>
      </c>
      <c r="AO552" s="407">
        <f t="shared" ref="AO552" si="1625">AO551</f>
        <v>0</v>
      </c>
      <c r="AP552" s="407">
        <f t="shared" ref="AP552" si="1626">AP551</f>
        <v>0</v>
      </c>
      <c r="AQ552" s="407">
        <f t="shared" ref="AQ552" si="1627">AQ551</f>
        <v>0</v>
      </c>
      <c r="AR552" s="407">
        <f t="shared" ref="AR552" si="1628">AR551</f>
        <v>0</v>
      </c>
      <c r="AS552" s="303"/>
    </row>
    <row r="553" spans="1:45" hidden="1" outlineLevel="1">
      <c r="A553" s="521"/>
      <c r="B553" s="424"/>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c r="AA553" s="288"/>
      <c r="AB553" s="288"/>
      <c r="AC553" s="288"/>
      <c r="AD553" s="288"/>
      <c r="AE553" s="408"/>
      <c r="AF553" s="421"/>
      <c r="AG553" s="421"/>
      <c r="AH553" s="421"/>
      <c r="AI553" s="421"/>
      <c r="AJ553" s="421"/>
      <c r="AK553" s="421"/>
      <c r="AL553" s="421"/>
      <c r="AM553" s="421"/>
      <c r="AN553" s="421"/>
      <c r="AO553" s="421"/>
      <c r="AP553" s="421"/>
      <c r="AQ553" s="421"/>
      <c r="AR553" s="421"/>
      <c r="AS553" s="303"/>
    </row>
    <row r="554" spans="1:45" hidden="1" outlineLevel="1">
      <c r="A554" s="521">
        <v>43</v>
      </c>
      <c r="B554" s="424" t="s">
        <v>135</v>
      </c>
      <c r="C554" s="288" t="s">
        <v>25</v>
      </c>
      <c r="D554" s="292"/>
      <c r="E554" s="292"/>
      <c r="F554" s="292"/>
      <c r="G554" s="292"/>
      <c r="H554" s="292"/>
      <c r="I554" s="292"/>
      <c r="J554" s="292"/>
      <c r="K554" s="292"/>
      <c r="L554" s="292"/>
      <c r="M554" s="292"/>
      <c r="N554" s="292"/>
      <c r="O554" s="292"/>
      <c r="P554" s="292"/>
      <c r="Q554" s="292">
        <v>12</v>
      </c>
      <c r="R554" s="292"/>
      <c r="S554" s="292"/>
      <c r="T554" s="292"/>
      <c r="U554" s="292"/>
      <c r="V554" s="292"/>
      <c r="W554" s="292"/>
      <c r="X554" s="292"/>
      <c r="Y554" s="292"/>
      <c r="Z554" s="292"/>
      <c r="AA554" s="292"/>
      <c r="AB554" s="292"/>
      <c r="AC554" s="292"/>
      <c r="AD554" s="292"/>
      <c r="AE554" s="422"/>
      <c r="AF554" s="406"/>
      <c r="AG554" s="406"/>
      <c r="AH554" s="406"/>
      <c r="AI554" s="406"/>
      <c r="AJ554" s="406"/>
      <c r="AK554" s="406"/>
      <c r="AL554" s="411"/>
      <c r="AM554" s="411"/>
      <c r="AN554" s="411"/>
      <c r="AO554" s="411"/>
      <c r="AP554" s="411"/>
      <c r="AQ554" s="411"/>
      <c r="AR554" s="411"/>
      <c r="AS554" s="293">
        <f>SUM(AE554:AR554)</f>
        <v>0</v>
      </c>
    </row>
    <row r="555" spans="1:45" hidden="1" outlineLevel="1">
      <c r="A555" s="521"/>
      <c r="B555" s="427" t="s">
        <v>307</v>
      </c>
      <c r="C555" s="288" t="s">
        <v>163</v>
      </c>
      <c r="D555" s="292"/>
      <c r="E555" s="292"/>
      <c r="F555" s="292"/>
      <c r="G555" s="292"/>
      <c r="H555" s="292"/>
      <c r="I555" s="292"/>
      <c r="J555" s="292"/>
      <c r="K555" s="292"/>
      <c r="L555" s="292"/>
      <c r="M555" s="292"/>
      <c r="N555" s="292"/>
      <c r="O555" s="292"/>
      <c r="P555" s="292"/>
      <c r="Q555" s="292">
        <f>Q554</f>
        <v>12</v>
      </c>
      <c r="R555" s="292"/>
      <c r="S555" s="292"/>
      <c r="T555" s="292"/>
      <c r="U555" s="292"/>
      <c r="V555" s="292"/>
      <c r="W555" s="292"/>
      <c r="X555" s="292"/>
      <c r="Y555" s="292"/>
      <c r="Z555" s="292"/>
      <c r="AA555" s="292"/>
      <c r="AB555" s="292"/>
      <c r="AC555" s="292"/>
      <c r="AD555" s="292"/>
      <c r="AE555" s="407">
        <f>AE554</f>
        <v>0</v>
      </c>
      <c r="AF555" s="407">
        <f t="shared" ref="AF555" si="1629">AF554</f>
        <v>0</v>
      </c>
      <c r="AG555" s="407">
        <f t="shared" ref="AG555" si="1630">AG554</f>
        <v>0</v>
      </c>
      <c r="AH555" s="407">
        <f t="shared" ref="AH555" si="1631">AH554</f>
        <v>0</v>
      </c>
      <c r="AI555" s="407">
        <f t="shared" ref="AI555" si="1632">AI554</f>
        <v>0</v>
      </c>
      <c r="AJ555" s="407">
        <f t="shared" ref="AJ555" si="1633">AJ554</f>
        <v>0</v>
      </c>
      <c r="AK555" s="407">
        <f t="shared" ref="AK555" si="1634">AK554</f>
        <v>0</v>
      </c>
      <c r="AL555" s="407">
        <f t="shared" ref="AL555" si="1635">AL554</f>
        <v>0</v>
      </c>
      <c r="AM555" s="407">
        <f t="shared" ref="AM555" si="1636">AM554</f>
        <v>0</v>
      </c>
      <c r="AN555" s="407">
        <f t="shared" ref="AN555" si="1637">AN554</f>
        <v>0</v>
      </c>
      <c r="AO555" s="407">
        <f t="shared" ref="AO555" si="1638">AO554</f>
        <v>0</v>
      </c>
      <c r="AP555" s="407">
        <f t="shared" ref="AP555" si="1639">AP554</f>
        <v>0</v>
      </c>
      <c r="AQ555" s="407">
        <f t="shared" ref="AQ555" si="1640">AQ554</f>
        <v>0</v>
      </c>
      <c r="AR555" s="407">
        <f t="shared" ref="AR555" si="1641">AR554</f>
        <v>0</v>
      </c>
      <c r="AS555" s="303"/>
    </row>
    <row r="556" spans="1:45" hidden="1" outlineLevel="1">
      <c r="A556" s="521"/>
      <c r="B556" s="424"/>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408"/>
      <c r="AF556" s="421"/>
      <c r="AG556" s="421"/>
      <c r="AH556" s="421"/>
      <c r="AI556" s="421"/>
      <c r="AJ556" s="421"/>
      <c r="AK556" s="421"/>
      <c r="AL556" s="421"/>
      <c r="AM556" s="421"/>
      <c r="AN556" s="421"/>
      <c r="AO556" s="421"/>
      <c r="AP556" s="421"/>
      <c r="AQ556" s="421"/>
      <c r="AR556" s="421"/>
      <c r="AS556" s="303"/>
    </row>
    <row r="557" spans="1:45" ht="30" hidden="1" outlineLevel="1">
      <c r="A557" s="521">
        <v>44</v>
      </c>
      <c r="B557" s="424" t="s">
        <v>136</v>
      </c>
      <c r="C557" s="288" t="s">
        <v>25</v>
      </c>
      <c r="D557" s="292"/>
      <c r="E557" s="292"/>
      <c r="F557" s="292"/>
      <c r="G557" s="292"/>
      <c r="H557" s="292"/>
      <c r="I557" s="292"/>
      <c r="J557" s="292"/>
      <c r="K557" s="292"/>
      <c r="L557" s="292"/>
      <c r="M557" s="292"/>
      <c r="N557" s="292"/>
      <c r="O557" s="292"/>
      <c r="P557" s="292"/>
      <c r="Q557" s="292">
        <v>12</v>
      </c>
      <c r="R557" s="292"/>
      <c r="S557" s="292"/>
      <c r="T557" s="292"/>
      <c r="U557" s="292"/>
      <c r="V557" s="292"/>
      <c r="W557" s="292"/>
      <c r="X557" s="292"/>
      <c r="Y557" s="292"/>
      <c r="Z557" s="292"/>
      <c r="AA557" s="292"/>
      <c r="AB557" s="292"/>
      <c r="AC557" s="292"/>
      <c r="AD557" s="292"/>
      <c r="AE557" s="422"/>
      <c r="AF557" s="406"/>
      <c r="AG557" s="406"/>
      <c r="AH557" s="406"/>
      <c r="AI557" s="406"/>
      <c r="AJ557" s="406"/>
      <c r="AK557" s="406"/>
      <c r="AL557" s="411"/>
      <c r="AM557" s="411"/>
      <c r="AN557" s="411"/>
      <c r="AO557" s="411"/>
      <c r="AP557" s="411"/>
      <c r="AQ557" s="411"/>
      <c r="AR557" s="411"/>
      <c r="AS557" s="293">
        <f>SUM(AE557:AR557)</f>
        <v>0</v>
      </c>
    </row>
    <row r="558" spans="1:45" hidden="1" outlineLevel="1">
      <c r="A558" s="521"/>
      <c r="B558" s="427" t="s">
        <v>307</v>
      </c>
      <c r="C558" s="288" t="s">
        <v>163</v>
      </c>
      <c r="D558" s="292"/>
      <c r="E558" s="292"/>
      <c r="F558" s="292"/>
      <c r="G558" s="292"/>
      <c r="H558" s="292"/>
      <c r="I558" s="292"/>
      <c r="J558" s="292"/>
      <c r="K558" s="292"/>
      <c r="L558" s="292"/>
      <c r="M558" s="292"/>
      <c r="N558" s="292"/>
      <c r="O558" s="292"/>
      <c r="P558" s="292"/>
      <c r="Q558" s="292">
        <f>Q557</f>
        <v>12</v>
      </c>
      <c r="R558" s="292"/>
      <c r="S558" s="292"/>
      <c r="T558" s="292"/>
      <c r="U558" s="292"/>
      <c r="V558" s="292"/>
      <c r="W558" s="292"/>
      <c r="X558" s="292"/>
      <c r="Y558" s="292"/>
      <c r="Z558" s="292"/>
      <c r="AA558" s="292"/>
      <c r="AB558" s="292"/>
      <c r="AC558" s="292"/>
      <c r="AD558" s="292"/>
      <c r="AE558" s="407">
        <f>AE557</f>
        <v>0</v>
      </c>
      <c r="AF558" s="407">
        <f t="shared" ref="AF558" si="1642">AF557</f>
        <v>0</v>
      </c>
      <c r="AG558" s="407">
        <f t="shared" ref="AG558" si="1643">AG557</f>
        <v>0</v>
      </c>
      <c r="AH558" s="407">
        <f t="shared" ref="AH558" si="1644">AH557</f>
        <v>0</v>
      </c>
      <c r="AI558" s="407">
        <f t="shared" ref="AI558" si="1645">AI557</f>
        <v>0</v>
      </c>
      <c r="AJ558" s="407">
        <f t="shared" ref="AJ558" si="1646">AJ557</f>
        <v>0</v>
      </c>
      <c r="AK558" s="407">
        <f t="shared" ref="AK558" si="1647">AK557</f>
        <v>0</v>
      </c>
      <c r="AL558" s="407">
        <f t="shared" ref="AL558" si="1648">AL557</f>
        <v>0</v>
      </c>
      <c r="AM558" s="407">
        <f t="shared" ref="AM558" si="1649">AM557</f>
        <v>0</v>
      </c>
      <c r="AN558" s="407">
        <f t="shared" ref="AN558" si="1650">AN557</f>
        <v>0</v>
      </c>
      <c r="AO558" s="407">
        <f t="shared" ref="AO558" si="1651">AO557</f>
        <v>0</v>
      </c>
      <c r="AP558" s="407">
        <f t="shared" ref="AP558" si="1652">AP557</f>
        <v>0</v>
      </c>
      <c r="AQ558" s="407">
        <f t="shared" ref="AQ558" si="1653">AQ557</f>
        <v>0</v>
      </c>
      <c r="AR558" s="407">
        <f t="shared" ref="AR558" si="1654">AR557</f>
        <v>0</v>
      </c>
      <c r="AS558" s="303"/>
    </row>
    <row r="559" spans="1:45" hidden="1" outlineLevel="1">
      <c r="A559" s="521"/>
      <c r="B559" s="424"/>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c r="AD559" s="288"/>
      <c r="AE559" s="408"/>
      <c r="AF559" s="421"/>
      <c r="AG559" s="421"/>
      <c r="AH559" s="421"/>
      <c r="AI559" s="421"/>
      <c r="AJ559" s="421"/>
      <c r="AK559" s="421"/>
      <c r="AL559" s="421"/>
      <c r="AM559" s="421"/>
      <c r="AN559" s="421"/>
      <c r="AO559" s="421"/>
      <c r="AP559" s="421"/>
      <c r="AQ559" s="421"/>
      <c r="AR559" s="421"/>
      <c r="AS559" s="303"/>
    </row>
    <row r="560" spans="1:45" ht="30" hidden="1" outlineLevel="1">
      <c r="A560" s="521">
        <v>45</v>
      </c>
      <c r="B560" s="424" t="s">
        <v>137</v>
      </c>
      <c r="C560" s="288" t="s">
        <v>25</v>
      </c>
      <c r="D560" s="292"/>
      <c r="E560" s="292"/>
      <c r="F560" s="292"/>
      <c r="G560" s="292"/>
      <c r="H560" s="292"/>
      <c r="I560" s="292"/>
      <c r="J560" s="292"/>
      <c r="K560" s="292"/>
      <c r="L560" s="292"/>
      <c r="M560" s="292"/>
      <c r="N560" s="292"/>
      <c r="O560" s="292"/>
      <c r="P560" s="292"/>
      <c r="Q560" s="292">
        <v>12</v>
      </c>
      <c r="R560" s="292"/>
      <c r="S560" s="292"/>
      <c r="T560" s="292"/>
      <c r="U560" s="292"/>
      <c r="V560" s="292"/>
      <c r="W560" s="292"/>
      <c r="X560" s="292"/>
      <c r="Y560" s="292"/>
      <c r="Z560" s="292"/>
      <c r="AA560" s="292"/>
      <c r="AB560" s="292"/>
      <c r="AC560" s="292"/>
      <c r="AD560" s="292"/>
      <c r="AE560" s="422"/>
      <c r="AF560" s="406"/>
      <c r="AG560" s="406"/>
      <c r="AH560" s="406"/>
      <c r="AI560" s="406"/>
      <c r="AJ560" s="406"/>
      <c r="AK560" s="406"/>
      <c r="AL560" s="411"/>
      <c r="AM560" s="411"/>
      <c r="AN560" s="411"/>
      <c r="AO560" s="411"/>
      <c r="AP560" s="411"/>
      <c r="AQ560" s="411"/>
      <c r="AR560" s="411"/>
      <c r="AS560" s="293">
        <f>SUM(AE560:AR560)</f>
        <v>0</v>
      </c>
    </row>
    <row r="561" spans="1:45" hidden="1" outlineLevel="1">
      <c r="A561" s="521"/>
      <c r="B561" s="427" t="s">
        <v>307</v>
      </c>
      <c r="C561" s="288" t="s">
        <v>163</v>
      </c>
      <c r="D561" s="292"/>
      <c r="E561" s="292"/>
      <c r="F561" s="292"/>
      <c r="G561" s="292"/>
      <c r="H561" s="292"/>
      <c r="I561" s="292"/>
      <c r="J561" s="292"/>
      <c r="K561" s="292"/>
      <c r="L561" s="292"/>
      <c r="M561" s="292"/>
      <c r="N561" s="292"/>
      <c r="O561" s="292"/>
      <c r="P561" s="292"/>
      <c r="Q561" s="292">
        <f>Q560</f>
        <v>12</v>
      </c>
      <c r="R561" s="292"/>
      <c r="S561" s="292"/>
      <c r="T561" s="292"/>
      <c r="U561" s="292"/>
      <c r="V561" s="292"/>
      <c r="W561" s="292"/>
      <c r="X561" s="292"/>
      <c r="Y561" s="292"/>
      <c r="Z561" s="292"/>
      <c r="AA561" s="292"/>
      <c r="AB561" s="292"/>
      <c r="AC561" s="292"/>
      <c r="AD561" s="292"/>
      <c r="AE561" s="407">
        <f>AE560</f>
        <v>0</v>
      </c>
      <c r="AF561" s="407">
        <f t="shared" ref="AF561" si="1655">AF560</f>
        <v>0</v>
      </c>
      <c r="AG561" s="407">
        <f t="shared" ref="AG561" si="1656">AG560</f>
        <v>0</v>
      </c>
      <c r="AH561" s="407">
        <f t="shared" ref="AH561" si="1657">AH560</f>
        <v>0</v>
      </c>
      <c r="AI561" s="407">
        <f t="shared" ref="AI561" si="1658">AI560</f>
        <v>0</v>
      </c>
      <c r="AJ561" s="407">
        <f t="shared" ref="AJ561" si="1659">AJ560</f>
        <v>0</v>
      </c>
      <c r="AK561" s="407">
        <f t="shared" ref="AK561" si="1660">AK560</f>
        <v>0</v>
      </c>
      <c r="AL561" s="407">
        <f t="shared" ref="AL561" si="1661">AL560</f>
        <v>0</v>
      </c>
      <c r="AM561" s="407">
        <f t="shared" ref="AM561" si="1662">AM560</f>
        <v>0</v>
      </c>
      <c r="AN561" s="407">
        <f t="shared" ref="AN561" si="1663">AN560</f>
        <v>0</v>
      </c>
      <c r="AO561" s="407">
        <f t="shared" ref="AO561" si="1664">AO560</f>
        <v>0</v>
      </c>
      <c r="AP561" s="407">
        <f t="shared" ref="AP561" si="1665">AP560</f>
        <v>0</v>
      </c>
      <c r="AQ561" s="407">
        <f t="shared" ref="AQ561" si="1666">AQ560</f>
        <v>0</v>
      </c>
      <c r="AR561" s="407">
        <f t="shared" ref="AR561" si="1667">AR560</f>
        <v>0</v>
      </c>
      <c r="AS561" s="303"/>
    </row>
    <row r="562" spans="1:45" hidden="1" outlineLevel="1">
      <c r="A562" s="521"/>
      <c r="B562" s="424"/>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c r="AA562" s="288"/>
      <c r="AB562" s="288"/>
      <c r="AC562" s="288"/>
      <c r="AD562" s="288"/>
      <c r="AE562" s="408"/>
      <c r="AF562" s="421"/>
      <c r="AG562" s="421"/>
      <c r="AH562" s="421"/>
      <c r="AI562" s="421"/>
      <c r="AJ562" s="421"/>
      <c r="AK562" s="421"/>
      <c r="AL562" s="421"/>
      <c r="AM562" s="421"/>
      <c r="AN562" s="421"/>
      <c r="AO562" s="421"/>
      <c r="AP562" s="421"/>
      <c r="AQ562" s="421"/>
      <c r="AR562" s="421"/>
      <c r="AS562" s="303"/>
    </row>
    <row r="563" spans="1:45" ht="30" hidden="1" outlineLevel="1">
      <c r="A563" s="521">
        <v>46</v>
      </c>
      <c r="B563" s="424" t="s">
        <v>138</v>
      </c>
      <c r="C563" s="288" t="s">
        <v>25</v>
      </c>
      <c r="D563" s="292"/>
      <c r="E563" s="292"/>
      <c r="F563" s="292"/>
      <c r="G563" s="292"/>
      <c r="H563" s="292"/>
      <c r="I563" s="292"/>
      <c r="J563" s="292"/>
      <c r="K563" s="292"/>
      <c r="L563" s="292"/>
      <c r="M563" s="292"/>
      <c r="N563" s="292"/>
      <c r="O563" s="292"/>
      <c r="P563" s="292"/>
      <c r="Q563" s="292">
        <v>12</v>
      </c>
      <c r="R563" s="292"/>
      <c r="S563" s="292"/>
      <c r="T563" s="292"/>
      <c r="U563" s="292"/>
      <c r="V563" s="292"/>
      <c r="W563" s="292"/>
      <c r="X563" s="292"/>
      <c r="Y563" s="292"/>
      <c r="Z563" s="292"/>
      <c r="AA563" s="292"/>
      <c r="AB563" s="292"/>
      <c r="AC563" s="292"/>
      <c r="AD563" s="292"/>
      <c r="AE563" s="422"/>
      <c r="AF563" s="406"/>
      <c r="AG563" s="406"/>
      <c r="AH563" s="406"/>
      <c r="AI563" s="406"/>
      <c r="AJ563" s="406"/>
      <c r="AK563" s="406"/>
      <c r="AL563" s="411"/>
      <c r="AM563" s="411"/>
      <c r="AN563" s="411"/>
      <c r="AO563" s="411"/>
      <c r="AP563" s="411"/>
      <c r="AQ563" s="411"/>
      <c r="AR563" s="411"/>
      <c r="AS563" s="293">
        <f>SUM(AE563:AR563)</f>
        <v>0</v>
      </c>
    </row>
    <row r="564" spans="1:45" hidden="1" outlineLevel="1">
      <c r="A564" s="521"/>
      <c r="B564" s="427" t="s">
        <v>307</v>
      </c>
      <c r="C564" s="288" t="s">
        <v>163</v>
      </c>
      <c r="D564" s="292"/>
      <c r="E564" s="292"/>
      <c r="F564" s="292"/>
      <c r="G564" s="292"/>
      <c r="H564" s="292"/>
      <c r="I564" s="292"/>
      <c r="J564" s="292"/>
      <c r="K564" s="292"/>
      <c r="L564" s="292"/>
      <c r="M564" s="292"/>
      <c r="N564" s="292"/>
      <c r="O564" s="292"/>
      <c r="P564" s="292"/>
      <c r="Q564" s="292">
        <f>Q563</f>
        <v>12</v>
      </c>
      <c r="R564" s="292"/>
      <c r="S564" s="292"/>
      <c r="T564" s="292"/>
      <c r="U564" s="292"/>
      <c r="V564" s="292"/>
      <c r="W564" s="292"/>
      <c r="X564" s="292"/>
      <c r="Y564" s="292"/>
      <c r="Z564" s="292"/>
      <c r="AA564" s="292"/>
      <c r="AB564" s="292"/>
      <c r="AC564" s="292"/>
      <c r="AD564" s="292"/>
      <c r="AE564" s="407">
        <f>AE563</f>
        <v>0</v>
      </c>
      <c r="AF564" s="407">
        <f t="shared" ref="AF564" si="1668">AF563</f>
        <v>0</v>
      </c>
      <c r="AG564" s="407">
        <f t="shared" ref="AG564" si="1669">AG563</f>
        <v>0</v>
      </c>
      <c r="AH564" s="407">
        <f t="shared" ref="AH564" si="1670">AH563</f>
        <v>0</v>
      </c>
      <c r="AI564" s="407">
        <f t="shared" ref="AI564" si="1671">AI563</f>
        <v>0</v>
      </c>
      <c r="AJ564" s="407">
        <f t="shared" ref="AJ564" si="1672">AJ563</f>
        <v>0</v>
      </c>
      <c r="AK564" s="407">
        <f t="shared" ref="AK564" si="1673">AK563</f>
        <v>0</v>
      </c>
      <c r="AL564" s="407">
        <f t="shared" ref="AL564" si="1674">AL563</f>
        <v>0</v>
      </c>
      <c r="AM564" s="407">
        <f t="shared" ref="AM564" si="1675">AM563</f>
        <v>0</v>
      </c>
      <c r="AN564" s="407">
        <f t="shared" ref="AN564" si="1676">AN563</f>
        <v>0</v>
      </c>
      <c r="AO564" s="407">
        <f t="shared" ref="AO564" si="1677">AO563</f>
        <v>0</v>
      </c>
      <c r="AP564" s="407">
        <f t="shared" ref="AP564" si="1678">AP563</f>
        <v>0</v>
      </c>
      <c r="AQ564" s="407">
        <f t="shared" ref="AQ564" si="1679">AQ563</f>
        <v>0</v>
      </c>
      <c r="AR564" s="407">
        <f t="shared" ref="AR564" si="1680">AR563</f>
        <v>0</v>
      </c>
      <c r="AS564" s="303"/>
    </row>
    <row r="565" spans="1:45" hidden="1" outlineLevel="1">
      <c r="A565" s="521"/>
      <c r="B565" s="424"/>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408"/>
      <c r="AF565" s="421"/>
      <c r="AG565" s="421"/>
      <c r="AH565" s="421"/>
      <c r="AI565" s="421"/>
      <c r="AJ565" s="421"/>
      <c r="AK565" s="421"/>
      <c r="AL565" s="421"/>
      <c r="AM565" s="421"/>
      <c r="AN565" s="421"/>
      <c r="AO565" s="421"/>
      <c r="AP565" s="421"/>
      <c r="AQ565" s="421"/>
      <c r="AR565" s="421"/>
      <c r="AS565" s="303"/>
    </row>
    <row r="566" spans="1:45" ht="30" hidden="1" outlineLevel="1">
      <c r="A566" s="521">
        <v>47</v>
      </c>
      <c r="B566" s="424" t="s">
        <v>139</v>
      </c>
      <c r="C566" s="288" t="s">
        <v>25</v>
      </c>
      <c r="D566" s="292"/>
      <c r="E566" s="292"/>
      <c r="F566" s="292"/>
      <c r="G566" s="292"/>
      <c r="H566" s="292"/>
      <c r="I566" s="292"/>
      <c r="J566" s="292"/>
      <c r="K566" s="292"/>
      <c r="L566" s="292"/>
      <c r="M566" s="292"/>
      <c r="N566" s="292"/>
      <c r="O566" s="292"/>
      <c r="P566" s="292"/>
      <c r="Q566" s="292">
        <v>12</v>
      </c>
      <c r="R566" s="292"/>
      <c r="S566" s="292"/>
      <c r="T566" s="292"/>
      <c r="U566" s="292"/>
      <c r="V566" s="292"/>
      <c r="W566" s="292"/>
      <c r="X566" s="292"/>
      <c r="Y566" s="292"/>
      <c r="Z566" s="292"/>
      <c r="AA566" s="292"/>
      <c r="AB566" s="292"/>
      <c r="AC566" s="292"/>
      <c r="AD566" s="292"/>
      <c r="AE566" s="422"/>
      <c r="AF566" s="406"/>
      <c r="AG566" s="406"/>
      <c r="AH566" s="406"/>
      <c r="AI566" s="406"/>
      <c r="AJ566" s="406"/>
      <c r="AK566" s="406"/>
      <c r="AL566" s="411"/>
      <c r="AM566" s="411"/>
      <c r="AN566" s="411"/>
      <c r="AO566" s="411"/>
      <c r="AP566" s="411"/>
      <c r="AQ566" s="411"/>
      <c r="AR566" s="411"/>
      <c r="AS566" s="293">
        <f>SUM(AE566:AR566)</f>
        <v>0</v>
      </c>
    </row>
    <row r="567" spans="1:45" hidden="1" outlineLevel="1">
      <c r="A567" s="521"/>
      <c r="B567" s="427" t="s">
        <v>307</v>
      </c>
      <c r="C567" s="288" t="s">
        <v>163</v>
      </c>
      <c r="D567" s="292"/>
      <c r="E567" s="292"/>
      <c r="F567" s="292"/>
      <c r="G567" s="292"/>
      <c r="H567" s="292"/>
      <c r="I567" s="292"/>
      <c r="J567" s="292"/>
      <c r="K567" s="292"/>
      <c r="L567" s="292"/>
      <c r="M567" s="292"/>
      <c r="N567" s="292"/>
      <c r="O567" s="292"/>
      <c r="P567" s="292"/>
      <c r="Q567" s="292">
        <f>Q566</f>
        <v>12</v>
      </c>
      <c r="R567" s="292"/>
      <c r="S567" s="292"/>
      <c r="T567" s="292"/>
      <c r="U567" s="292"/>
      <c r="V567" s="292"/>
      <c r="W567" s="292"/>
      <c r="X567" s="292"/>
      <c r="Y567" s="292"/>
      <c r="Z567" s="292"/>
      <c r="AA567" s="292"/>
      <c r="AB567" s="292"/>
      <c r="AC567" s="292"/>
      <c r="AD567" s="292"/>
      <c r="AE567" s="407">
        <f>AE566</f>
        <v>0</v>
      </c>
      <c r="AF567" s="407">
        <f t="shared" ref="AF567" si="1681">AF566</f>
        <v>0</v>
      </c>
      <c r="AG567" s="407">
        <f t="shared" ref="AG567" si="1682">AG566</f>
        <v>0</v>
      </c>
      <c r="AH567" s="407">
        <f t="shared" ref="AH567" si="1683">AH566</f>
        <v>0</v>
      </c>
      <c r="AI567" s="407">
        <f t="shared" ref="AI567" si="1684">AI566</f>
        <v>0</v>
      </c>
      <c r="AJ567" s="407">
        <f t="shared" ref="AJ567" si="1685">AJ566</f>
        <v>0</v>
      </c>
      <c r="AK567" s="407">
        <f t="shared" ref="AK567" si="1686">AK566</f>
        <v>0</v>
      </c>
      <c r="AL567" s="407">
        <f t="shared" ref="AL567" si="1687">AL566</f>
        <v>0</v>
      </c>
      <c r="AM567" s="407">
        <f t="shared" ref="AM567" si="1688">AM566</f>
        <v>0</v>
      </c>
      <c r="AN567" s="407">
        <f t="shared" ref="AN567" si="1689">AN566</f>
        <v>0</v>
      </c>
      <c r="AO567" s="407">
        <f t="shared" ref="AO567" si="1690">AO566</f>
        <v>0</v>
      </c>
      <c r="AP567" s="407">
        <f t="shared" ref="AP567" si="1691">AP566</f>
        <v>0</v>
      </c>
      <c r="AQ567" s="407">
        <f t="shared" ref="AQ567" si="1692">AQ566</f>
        <v>0</v>
      </c>
      <c r="AR567" s="407">
        <f t="shared" ref="AR567" si="1693">AR566</f>
        <v>0</v>
      </c>
      <c r="AS567" s="303"/>
    </row>
    <row r="568" spans="1:45" hidden="1" outlineLevel="1">
      <c r="A568" s="521"/>
      <c r="B568" s="424"/>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c r="AA568" s="288"/>
      <c r="AB568" s="288"/>
      <c r="AC568" s="288"/>
      <c r="AD568" s="288"/>
      <c r="AE568" s="408"/>
      <c r="AF568" s="421"/>
      <c r="AG568" s="421"/>
      <c r="AH568" s="421"/>
      <c r="AI568" s="421"/>
      <c r="AJ568" s="421"/>
      <c r="AK568" s="421"/>
      <c r="AL568" s="421"/>
      <c r="AM568" s="421"/>
      <c r="AN568" s="421"/>
      <c r="AO568" s="421"/>
      <c r="AP568" s="421"/>
      <c r="AQ568" s="421"/>
      <c r="AR568" s="421"/>
      <c r="AS568" s="303"/>
    </row>
    <row r="569" spans="1:45" ht="30" hidden="1" outlineLevel="1">
      <c r="A569" s="521">
        <v>48</v>
      </c>
      <c r="B569" s="424" t="s">
        <v>140</v>
      </c>
      <c r="C569" s="288" t="s">
        <v>25</v>
      </c>
      <c r="D569" s="292"/>
      <c r="E569" s="292"/>
      <c r="F569" s="292"/>
      <c r="G569" s="292"/>
      <c r="H569" s="292"/>
      <c r="I569" s="292"/>
      <c r="J569" s="292"/>
      <c r="K569" s="292"/>
      <c r="L569" s="292"/>
      <c r="M569" s="292"/>
      <c r="N569" s="292"/>
      <c r="O569" s="292"/>
      <c r="P569" s="292"/>
      <c r="Q569" s="292">
        <v>12</v>
      </c>
      <c r="R569" s="292"/>
      <c r="S569" s="292"/>
      <c r="T569" s="292"/>
      <c r="U569" s="292"/>
      <c r="V569" s="292"/>
      <c r="W569" s="292"/>
      <c r="X569" s="292"/>
      <c r="Y569" s="292"/>
      <c r="Z569" s="292"/>
      <c r="AA569" s="292"/>
      <c r="AB569" s="292"/>
      <c r="AC569" s="292"/>
      <c r="AD569" s="292"/>
      <c r="AE569" s="422"/>
      <c r="AF569" s="406"/>
      <c r="AG569" s="406"/>
      <c r="AH569" s="406"/>
      <c r="AI569" s="406"/>
      <c r="AJ569" s="406"/>
      <c r="AK569" s="406"/>
      <c r="AL569" s="411"/>
      <c r="AM569" s="411"/>
      <c r="AN569" s="411"/>
      <c r="AO569" s="411"/>
      <c r="AP569" s="411"/>
      <c r="AQ569" s="411"/>
      <c r="AR569" s="411"/>
      <c r="AS569" s="293">
        <f>SUM(AE569:AR569)</f>
        <v>0</v>
      </c>
    </row>
    <row r="570" spans="1:45" hidden="1" outlineLevel="1">
      <c r="A570" s="521"/>
      <c r="B570" s="427" t="s">
        <v>307</v>
      </c>
      <c r="C570" s="288" t="s">
        <v>163</v>
      </c>
      <c r="D570" s="292"/>
      <c r="E570" s="292"/>
      <c r="F570" s="292"/>
      <c r="G570" s="292"/>
      <c r="H570" s="292"/>
      <c r="I570" s="292"/>
      <c r="J570" s="292"/>
      <c r="K570" s="292"/>
      <c r="L570" s="292"/>
      <c r="M570" s="292"/>
      <c r="N570" s="292"/>
      <c r="O570" s="292"/>
      <c r="P570" s="292"/>
      <c r="Q570" s="292">
        <f>Q569</f>
        <v>12</v>
      </c>
      <c r="R570" s="292"/>
      <c r="S570" s="292"/>
      <c r="T570" s="292"/>
      <c r="U570" s="292"/>
      <c r="V570" s="292"/>
      <c r="W570" s="292"/>
      <c r="X570" s="292"/>
      <c r="Y570" s="292"/>
      <c r="Z570" s="292"/>
      <c r="AA570" s="292"/>
      <c r="AB570" s="292"/>
      <c r="AC570" s="292"/>
      <c r="AD570" s="292"/>
      <c r="AE570" s="407">
        <f>AE569</f>
        <v>0</v>
      </c>
      <c r="AF570" s="407">
        <f t="shared" ref="AF570" si="1694">AF569</f>
        <v>0</v>
      </c>
      <c r="AG570" s="407">
        <f t="shared" ref="AG570" si="1695">AG569</f>
        <v>0</v>
      </c>
      <c r="AH570" s="407">
        <f t="shared" ref="AH570" si="1696">AH569</f>
        <v>0</v>
      </c>
      <c r="AI570" s="407">
        <f t="shared" ref="AI570" si="1697">AI569</f>
        <v>0</v>
      </c>
      <c r="AJ570" s="407">
        <f t="shared" ref="AJ570" si="1698">AJ569</f>
        <v>0</v>
      </c>
      <c r="AK570" s="407">
        <f t="shared" ref="AK570" si="1699">AK569</f>
        <v>0</v>
      </c>
      <c r="AL570" s="407">
        <f t="shared" ref="AL570" si="1700">AL569</f>
        <v>0</v>
      </c>
      <c r="AM570" s="407">
        <f t="shared" ref="AM570" si="1701">AM569</f>
        <v>0</v>
      </c>
      <c r="AN570" s="407">
        <f t="shared" ref="AN570" si="1702">AN569</f>
        <v>0</v>
      </c>
      <c r="AO570" s="407">
        <f t="shared" ref="AO570" si="1703">AO569</f>
        <v>0</v>
      </c>
      <c r="AP570" s="407">
        <f t="shared" ref="AP570" si="1704">AP569</f>
        <v>0</v>
      </c>
      <c r="AQ570" s="407">
        <f t="shared" ref="AQ570" si="1705">AQ569</f>
        <v>0</v>
      </c>
      <c r="AR570" s="407">
        <f t="shared" ref="AR570" si="1706">AR569</f>
        <v>0</v>
      </c>
      <c r="AS570" s="303"/>
    </row>
    <row r="571" spans="1:45" hidden="1" outlineLevel="1">
      <c r="A571" s="521"/>
      <c r="B571" s="424"/>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408"/>
      <c r="AF571" s="421"/>
      <c r="AG571" s="421"/>
      <c r="AH571" s="421"/>
      <c r="AI571" s="421"/>
      <c r="AJ571" s="421"/>
      <c r="AK571" s="421"/>
      <c r="AL571" s="421"/>
      <c r="AM571" s="421"/>
      <c r="AN571" s="421"/>
      <c r="AO571" s="421"/>
      <c r="AP571" s="421"/>
      <c r="AQ571" s="421"/>
      <c r="AR571" s="421"/>
      <c r="AS571" s="303"/>
    </row>
    <row r="572" spans="1:45" ht="30" hidden="1" outlineLevel="1">
      <c r="A572" s="521">
        <v>49</v>
      </c>
      <c r="B572" s="424" t="s">
        <v>141</v>
      </c>
      <c r="C572" s="288" t="s">
        <v>25</v>
      </c>
      <c r="D572" s="292"/>
      <c r="E572" s="292"/>
      <c r="F572" s="292"/>
      <c r="G572" s="292"/>
      <c r="H572" s="292"/>
      <c r="I572" s="292"/>
      <c r="J572" s="292"/>
      <c r="K572" s="292"/>
      <c r="L572" s="292"/>
      <c r="M572" s="292"/>
      <c r="N572" s="292"/>
      <c r="O572" s="292"/>
      <c r="P572" s="292"/>
      <c r="Q572" s="292">
        <v>12</v>
      </c>
      <c r="R572" s="292"/>
      <c r="S572" s="292"/>
      <c r="T572" s="292"/>
      <c r="U572" s="292"/>
      <c r="V572" s="292"/>
      <c r="W572" s="292"/>
      <c r="X572" s="292"/>
      <c r="Y572" s="292"/>
      <c r="Z572" s="292"/>
      <c r="AA572" s="292"/>
      <c r="AB572" s="292"/>
      <c r="AC572" s="292"/>
      <c r="AD572" s="292"/>
      <c r="AE572" s="422"/>
      <c r="AF572" s="406"/>
      <c r="AG572" s="406"/>
      <c r="AH572" s="406"/>
      <c r="AI572" s="406"/>
      <c r="AJ572" s="406"/>
      <c r="AK572" s="406"/>
      <c r="AL572" s="411"/>
      <c r="AM572" s="411"/>
      <c r="AN572" s="411"/>
      <c r="AO572" s="411"/>
      <c r="AP572" s="411"/>
      <c r="AQ572" s="411"/>
      <c r="AR572" s="411"/>
      <c r="AS572" s="293">
        <f>SUM(AE572:AR572)</f>
        <v>0</v>
      </c>
    </row>
    <row r="573" spans="1:45" hidden="1" outlineLevel="1">
      <c r="A573" s="521"/>
      <c r="B573" s="427" t="s">
        <v>307</v>
      </c>
      <c r="C573" s="288" t="s">
        <v>163</v>
      </c>
      <c r="D573" s="292"/>
      <c r="E573" s="292"/>
      <c r="F573" s="292"/>
      <c r="G573" s="292"/>
      <c r="H573" s="292"/>
      <c r="I573" s="292"/>
      <c r="J573" s="292"/>
      <c r="K573" s="292"/>
      <c r="L573" s="292"/>
      <c r="M573" s="292"/>
      <c r="N573" s="292"/>
      <c r="O573" s="292"/>
      <c r="P573" s="292"/>
      <c r="Q573" s="292">
        <f>Q572</f>
        <v>12</v>
      </c>
      <c r="R573" s="292"/>
      <c r="S573" s="292"/>
      <c r="T573" s="292"/>
      <c r="U573" s="292"/>
      <c r="V573" s="292"/>
      <c r="W573" s="292"/>
      <c r="X573" s="292"/>
      <c r="Y573" s="292"/>
      <c r="Z573" s="292"/>
      <c r="AA573" s="292"/>
      <c r="AB573" s="292"/>
      <c r="AC573" s="292"/>
      <c r="AD573" s="292"/>
      <c r="AE573" s="407">
        <f>AE572</f>
        <v>0</v>
      </c>
      <c r="AF573" s="407">
        <f t="shared" ref="AF573" si="1707">AF572</f>
        <v>0</v>
      </c>
      <c r="AG573" s="407">
        <f t="shared" ref="AG573" si="1708">AG572</f>
        <v>0</v>
      </c>
      <c r="AH573" s="407">
        <f t="shared" ref="AH573" si="1709">AH572</f>
        <v>0</v>
      </c>
      <c r="AI573" s="407">
        <f t="shared" ref="AI573" si="1710">AI572</f>
        <v>0</v>
      </c>
      <c r="AJ573" s="407">
        <f t="shared" ref="AJ573" si="1711">AJ572</f>
        <v>0</v>
      </c>
      <c r="AK573" s="407">
        <f t="shared" ref="AK573" si="1712">AK572</f>
        <v>0</v>
      </c>
      <c r="AL573" s="407">
        <f t="shared" ref="AL573" si="1713">AL572</f>
        <v>0</v>
      </c>
      <c r="AM573" s="407">
        <f t="shared" ref="AM573" si="1714">AM572</f>
        <v>0</v>
      </c>
      <c r="AN573" s="407">
        <f t="shared" ref="AN573" si="1715">AN572</f>
        <v>0</v>
      </c>
      <c r="AO573" s="407">
        <f t="shared" ref="AO573" si="1716">AO572</f>
        <v>0</v>
      </c>
      <c r="AP573" s="407">
        <f t="shared" ref="AP573" si="1717">AP572</f>
        <v>0</v>
      </c>
      <c r="AQ573" s="407">
        <f t="shared" ref="AQ573" si="1718">AQ572</f>
        <v>0</v>
      </c>
      <c r="AR573" s="407">
        <f t="shared" ref="AR573" si="1719">AR572</f>
        <v>0</v>
      </c>
      <c r="AS573" s="303"/>
    </row>
    <row r="574" spans="1:45" hidden="1" outlineLevel="1">
      <c r="A574" s="521"/>
      <c r="B574" s="427"/>
      <c r="C574" s="302"/>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c r="AA574" s="288"/>
      <c r="AB574" s="288"/>
      <c r="AC574" s="288"/>
      <c r="AD574" s="288"/>
      <c r="AE574" s="298"/>
      <c r="AF574" s="298"/>
      <c r="AG574" s="298"/>
      <c r="AH574" s="298"/>
      <c r="AI574" s="298"/>
      <c r="AJ574" s="298"/>
      <c r="AK574" s="298"/>
      <c r="AL574" s="298"/>
      <c r="AM574" s="298"/>
      <c r="AN574" s="298"/>
      <c r="AO574" s="298"/>
      <c r="AP574" s="298"/>
      <c r="AQ574" s="298"/>
      <c r="AR574" s="298"/>
      <c r="AS574" s="303"/>
    </row>
    <row r="575" spans="1:45" ht="15.75" collapsed="1">
      <c r="B575" s="324" t="s">
        <v>291</v>
      </c>
      <c r="C575" s="326"/>
      <c r="D575" s="326">
        <f>SUM(D418:D573)</f>
        <v>3722902</v>
      </c>
      <c r="E575" s="326"/>
      <c r="F575" s="326"/>
      <c r="G575" s="326"/>
      <c r="H575" s="326"/>
      <c r="I575" s="326"/>
      <c r="J575" s="326"/>
      <c r="K575" s="326"/>
      <c r="L575" s="326"/>
      <c r="M575" s="326"/>
      <c r="N575" s="326"/>
      <c r="O575" s="326"/>
      <c r="P575" s="326"/>
      <c r="Q575" s="326"/>
      <c r="R575" s="326">
        <f>SUM(R418:R573)</f>
        <v>679</v>
      </c>
      <c r="S575" s="326"/>
      <c r="T575" s="326"/>
      <c r="U575" s="326"/>
      <c r="V575" s="326"/>
      <c r="W575" s="326"/>
      <c r="X575" s="326"/>
      <c r="Y575" s="326"/>
      <c r="Z575" s="326"/>
      <c r="AA575" s="326"/>
      <c r="AB575" s="326"/>
      <c r="AC575" s="326"/>
      <c r="AD575" s="326"/>
      <c r="AE575" s="326">
        <f>IF(AE416="kWh",SUMPRODUCT(D418:D573,AE418:AE573))</f>
        <v>1274055</v>
      </c>
      <c r="AF575" s="326">
        <f>IF(AF416="kWh",SUMPRODUCT(D418:D573,AF418:AF573))</f>
        <v>817769.90060655889</v>
      </c>
      <c r="AG575" s="326">
        <f>IF(AG416="kw",SUMPRODUCT(Q418:Q573,R418:R573,AG418:AG573),SUMPRODUCT(D418:D573,AG418:AG573))</f>
        <v>4547.5129805480692</v>
      </c>
      <c r="AH575" s="326">
        <f>IF(AH416="kw",SUMPRODUCT(Q418:Q573,R418:R573,AH418:AH573),SUMPRODUCT(D418:D573,AH418:AH573))</f>
        <v>0</v>
      </c>
      <c r="AI575" s="326">
        <f>IF(AI416="kw",SUMPRODUCT(Q418:Q573,R418:R573,AI418:AI573),SUMPRODUCT(D418:D573,AI418:AI573))</f>
        <v>0</v>
      </c>
      <c r="AJ575" s="326">
        <f>IF(AJ416="kw",SUMPRODUCT(Q418:Q573,R418:R573,AJ418:AJ573),SUMPRODUCT(D418:D573,AJ418:AJ573))</f>
        <v>0</v>
      </c>
      <c r="AK575" s="326">
        <f>IF(AK416="kw",SUMPRODUCT(Q418:Q573,R418:R573,AK418:AK573),SUMPRODUCT(D418:D573,AK418:AK573))</f>
        <v>0</v>
      </c>
      <c r="AL575" s="326">
        <f>IF(AL416="kw",SUMPRODUCT(Q418:Q573,R418:R573,AL418:AL573),SUMPRODUCT(D418:D573,AL418:AL573))</f>
        <v>0</v>
      </c>
      <c r="AM575" s="326">
        <f>IF(AM416="kw",SUMPRODUCT(Q418:Q573,R418:R573,AM418:AM573),SUMPRODUCT(D418:D573,AM418:AM573))</f>
        <v>0</v>
      </c>
      <c r="AN575" s="326">
        <f>IF(AN416="kw",SUMPRODUCT(Q418:Q573,R418:R573,AN418:AN573),SUMPRODUCT(D418:D573,AN418:AN573))</f>
        <v>0</v>
      </c>
      <c r="AO575" s="326">
        <f>IF(AO416="kw",SUMPRODUCT(Q418:Q573,R418:R573,AO418:AO573),SUMPRODUCT(D418:D573,AO418:AO573))</f>
        <v>0</v>
      </c>
      <c r="AP575" s="326">
        <f>IF(AP416="kw",SUMPRODUCT(Q418:Q573,R418:R573,AP418:AP573),SUMPRODUCT(D418:D573,AP418:AP573))</f>
        <v>0</v>
      </c>
      <c r="AQ575" s="326">
        <f>IF(AQ416="kw",SUMPRODUCT(Q418:Q573,R418:R573,AQ418:AQ573),SUMPRODUCT(D418:D573,AQ418:AQ573))</f>
        <v>0</v>
      </c>
      <c r="AR575" s="326">
        <f>IF(AR416="kw",SUMPRODUCT(Q418:Q573,R418:R573,AR418:AR573),SUMPRODUCT(D418:D573,AR418:AR573))</f>
        <v>0</v>
      </c>
      <c r="AS575" s="327"/>
    </row>
    <row r="576" spans="1:45" ht="15.75">
      <c r="B576" s="387" t="s">
        <v>292</v>
      </c>
      <c r="C576" s="388"/>
      <c r="D576" s="388"/>
      <c r="E576" s="388"/>
      <c r="F576" s="388"/>
      <c r="G576" s="388"/>
      <c r="H576" s="388"/>
      <c r="I576" s="388"/>
      <c r="J576" s="388"/>
      <c r="K576" s="388"/>
      <c r="L576" s="388"/>
      <c r="M576" s="388"/>
      <c r="N576" s="388"/>
      <c r="O576" s="388"/>
      <c r="P576" s="388"/>
      <c r="Q576" s="388"/>
      <c r="R576" s="388"/>
      <c r="S576" s="388"/>
      <c r="T576" s="388"/>
      <c r="U576" s="388"/>
      <c r="V576" s="388"/>
      <c r="W576" s="388"/>
      <c r="X576" s="388"/>
      <c r="Y576" s="388"/>
      <c r="Z576" s="388"/>
      <c r="AA576" s="388"/>
      <c r="AB576" s="388"/>
      <c r="AC576" s="388"/>
      <c r="AD576" s="388"/>
      <c r="AE576" s="388">
        <f>HLOOKUP(AE415,'2. LRAMVA Threshold'!$B$42:$Q$60,9,FALSE)</f>
        <v>0</v>
      </c>
      <c r="AF576" s="388">
        <f>HLOOKUP(AF415,'2. LRAMVA Threshold'!$B$42:$Q$53,9,FALSE)</f>
        <v>0</v>
      </c>
      <c r="AG576" s="388">
        <f>HLOOKUP(AG225,'2. LRAMVA Threshold'!$B$42:$Q$53,9,FALSE)</f>
        <v>0</v>
      </c>
      <c r="AH576" s="388">
        <f>HLOOKUP(AH225,'2. LRAMVA Threshold'!$B$42:$Q$53,9,FALSE)</f>
        <v>0</v>
      </c>
      <c r="AI576" s="388">
        <f>HLOOKUP(AI225,'2. LRAMVA Threshold'!$B$42:$Q$53,9,FALSE)</f>
        <v>0</v>
      </c>
      <c r="AJ576" s="388">
        <f>HLOOKUP(AJ225,'2. LRAMVA Threshold'!$B$42:$Q$53,9,FALSE)</f>
        <v>0</v>
      </c>
      <c r="AK576" s="388">
        <f>HLOOKUP(AK225,'2. LRAMVA Threshold'!$B$42:$Q$53,9,FALSE)</f>
        <v>0</v>
      </c>
      <c r="AL576" s="388">
        <f>HLOOKUP(AL225,'2. LRAMVA Threshold'!$B$42:$Q$53,9,FALSE)</f>
        <v>0</v>
      </c>
      <c r="AM576" s="388">
        <f>HLOOKUP(AM225,'2. LRAMVA Threshold'!$B$42:$Q$53,9,FALSE)</f>
        <v>0</v>
      </c>
      <c r="AN576" s="388">
        <f>HLOOKUP(AN225,'2. LRAMVA Threshold'!$B$42:$Q$53,9,FALSE)</f>
        <v>0</v>
      </c>
      <c r="AO576" s="388">
        <f>HLOOKUP(AO225,'2. LRAMVA Threshold'!$B$42:$Q$53,9,FALSE)</f>
        <v>0</v>
      </c>
      <c r="AP576" s="388">
        <f>HLOOKUP(AP225,'2. LRAMVA Threshold'!$B$42:$Q$53,9,FALSE)</f>
        <v>0</v>
      </c>
      <c r="AQ576" s="388">
        <f>HLOOKUP(AQ225,'2. LRAMVA Threshold'!$B$42:$Q$53,9,FALSE)</f>
        <v>0</v>
      </c>
      <c r="AR576" s="388">
        <f>HLOOKUP(AR225,'2. LRAMVA Threshold'!$B$42:$Q$53,9,FALSE)</f>
        <v>0</v>
      </c>
      <c r="AS576" s="389"/>
    </row>
    <row r="577" spans="2:45">
      <c r="B577" s="390"/>
      <c r="C577" s="428"/>
      <c r="D577" s="429"/>
      <c r="E577" s="429"/>
      <c r="F577" s="429"/>
      <c r="G577" s="429"/>
      <c r="H577" s="429"/>
      <c r="I577" s="429"/>
      <c r="J577" s="429"/>
      <c r="K577" s="429"/>
      <c r="L577" s="429"/>
      <c r="M577" s="429"/>
      <c r="N577" s="392"/>
      <c r="O577" s="392"/>
      <c r="P577" s="392"/>
      <c r="Q577" s="429"/>
      <c r="R577" s="430"/>
      <c r="S577" s="429"/>
      <c r="T577" s="429"/>
      <c r="U577" s="429"/>
      <c r="V577" s="431"/>
      <c r="W577" s="431"/>
      <c r="X577" s="431"/>
      <c r="Y577" s="431"/>
      <c r="Z577" s="429"/>
      <c r="AA577" s="429"/>
      <c r="AB577" s="392"/>
      <c r="AC577" s="392"/>
      <c r="AD577" s="392"/>
      <c r="AE577" s="432"/>
      <c r="AF577" s="432"/>
      <c r="AG577" s="432"/>
      <c r="AH577" s="432"/>
      <c r="AI577" s="432"/>
      <c r="AJ577" s="432"/>
      <c r="AK577" s="432"/>
      <c r="AL577" s="395"/>
      <c r="AM577" s="395"/>
      <c r="AN577" s="395"/>
      <c r="AO577" s="395"/>
      <c r="AP577" s="395"/>
      <c r="AQ577" s="395"/>
      <c r="AR577" s="395"/>
      <c r="AS577" s="396"/>
    </row>
    <row r="578" spans="2:45">
      <c r="B578" s="321" t="s">
        <v>293</v>
      </c>
      <c r="C578" s="335"/>
      <c r="D578" s="335"/>
      <c r="E578" s="372"/>
      <c r="F578" s="372"/>
      <c r="G578" s="372"/>
      <c r="H578" s="372"/>
      <c r="I578" s="372"/>
      <c r="J578" s="372"/>
      <c r="K578" s="372"/>
      <c r="L578" s="372"/>
      <c r="M578" s="372"/>
      <c r="N578" s="372"/>
      <c r="O578" s="372"/>
      <c r="P578" s="372"/>
      <c r="Q578" s="372"/>
      <c r="R578" s="288"/>
      <c r="S578" s="337"/>
      <c r="T578" s="337"/>
      <c r="U578" s="337"/>
      <c r="V578" s="336"/>
      <c r="W578" s="336"/>
      <c r="X578" s="336"/>
      <c r="Y578" s="336"/>
      <c r="Z578" s="337"/>
      <c r="AA578" s="337"/>
      <c r="AB578" s="337"/>
      <c r="AC578" s="337"/>
      <c r="AD578" s="337"/>
      <c r="AE578" s="822">
        <f>HLOOKUP(AE$35,'3.  Distribution Rates'!$C$122:$P$135,9,FALSE)</f>
        <v>7.7000000000000002E-3</v>
      </c>
      <c r="AF578" s="822">
        <f>HLOOKUP(AF$35,'3.  Distribution Rates'!$C$122:$P$135,9,FALSE)</f>
        <v>1.1599999999999999E-2</v>
      </c>
      <c r="AG578" s="338">
        <f>HLOOKUP(AG$35,'3.  Distribution Rates'!$C$122:$P$135,9,FALSE)</f>
        <v>2.1911999999999998</v>
      </c>
      <c r="AH578" s="338">
        <f>HLOOKUP(AH$35,'3.  Distribution Rates'!$C$122:$P$135,9,FALSE)</f>
        <v>0</v>
      </c>
      <c r="AI578" s="338">
        <f>HLOOKUP(AI$35,'3.  Distribution Rates'!$C$122:$P$135,9,FALSE)</f>
        <v>6.3E-3</v>
      </c>
      <c r="AJ578" s="338">
        <f>HLOOKUP(AJ$35,'3.  Distribution Rates'!$C$122:$P$135,9,FALSE)</f>
        <v>30.259899999999998</v>
      </c>
      <c r="AK578" s="338">
        <f>HLOOKUP(AK$35,'3.  Distribution Rates'!$C$122:$P$135,9,FALSE)</f>
        <v>0</v>
      </c>
      <c r="AL578" s="338">
        <f>HLOOKUP(AL$35,'3.  Distribution Rates'!$C$122:$P$135,9,FALSE)</f>
        <v>0</v>
      </c>
      <c r="AM578" s="338">
        <f>HLOOKUP(AM$35,'3.  Distribution Rates'!$C$122:$P$135,9,FALSE)</f>
        <v>0</v>
      </c>
      <c r="AN578" s="338">
        <f>HLOOKUP(AN$35,'3.  Distribution Rates'!$C$122:$P$135,9,FALSE)</f>
        <v>0</v>
      </c>
      <c r="AO578" s="338">
        <f>HLOOKUP(AO$35,'3.  Distribution Rates'!$C$122:$P$135,9,FALSE)</f>
        <v>0</v>
      </c>
      <c r="AP578" s="338">
        <f>HLOOKUP(AP$35,'3.  Distribution Rates'!$C$122:$P$135,9,FALSE)</f>
        <v>0</v>
      </c>
      <c r="AQ578" s="338">
        <f>HLOOKUP(AQ$35,'3.  Distribution Rates'!$C$122:$P$135,9,FALSE)</f>
        <v>0</v>
      </c>
      <c r="AR578" s="338">
        <f>HLOOKUP(AR$35,'3.  Distribution Rates'!$C$122:$P$135,9,FALSE)</f>
        <v>0</v>
      </c>
      <c r="AS578" s="437"/>
    </row>
    <row r="579" spans="2:45">
      <c r="B579" s="321" t="s">
        <v>294</v>
      </c>
      <c r="C579" s="342"/>
      <c r="D579" s="306"/>
      <c r="E579" s="276"/>
      <c r="F579" s="276"/>
      <c r="G579" s="276"/>
      <c r="H579" s="276"/>
      <c r="I579" s="276"/>
      <c r="J579" s="276"/>
      <c r="K579" s="276"/>
      <c r="L579" s="276"/>
      <c r="M579" s="276"/>
      <c r="N579" s="276"/>
      <c r="O579" s="276"/>
      <c r="P579" s="276"/>
      <c r="Q579" s="276"/>
      <c r="R579" s="288"/>
      <c r="S579" s="276"/>
      <c r="T579" s="276"/>
      <c r="U579" s="276"/>
      <c r="V579" s="306"/>
      <c r="W579" s="306"/>
      <c r="X579" s="306"/>
      <c r="Y579" s="306"/>
      <c r="Z579" s="276"/>
      <c r="AA579" s="276"/>
      <c r="AB579" s="276"/>
      <c r="AC579" s="276"/>
      <c r="AD579" s="276"/>
      <c r="AE579" s="880"/>
      <c r="AF579" s="880"/>
      <c r="AG579" s="880"/>
      <c r="AH579" s="880"/>
      <c r="AI579" s="880"/>
      <c r="AJ579" s="880"/>
      <c r="AK579" s="374">
        <f>'4.  2011-2014 LRAM'!AS140*AK578</f>
        <v>0</v>
      </c>
      <c r="AL579" s="374">
        <f>'4.  2011-2014 LRAM'!AT140*AL578</f>
        <v>0</v>
      </c>
      <c r="AM579" s="374">
        <f>'4.  2011-2014 LRAM'!AU140*AM578</f>
        <v>0</v>
      </c>
      <c r="AN579" s="374">
        <f>'4.  2011-2014 LRAM'!AV140*AN578</f>
        <v>0</v>
      </c>
      <c r="AO579" s="374">
        <f>'4.  2011-2014 LRAM'!AW140*AO578</f>
        <v>0</v>
      </c>
      <c r="AP579" s="374">
        <f>'4.  2011-2014 LRAM'!AX140*AP578</f>
        <v>0</v>
      </c>
      <c r="AQ579" s="374">
        <f>'4.  2011-2014 LRAM'!AY140*AQ578</f>
        <v>0</v>
      </c>
      <c r="AR579" s="374">
        <f>'4.  2011-2014 LRAM'!AZ140*AR578</f>
        <v>0</v>
      </c>
      <c r="AS579" s="612">
        <f t="shared" ref="AS579:AS584" si="1720">SUM(AE579:AR579)</f>
        <v>0</v>
      </c>
    </row>
    <row r="580" spans="2:45">
      <c r="B580" s="321" t="s">
        <v>295</v>
      </c>
      <c r="C580" s="342"/>
      <c r="D580" s="306"/>
      <c r="E580" s="276"/>
      <c r="F580" s="276"/>
      <c r="G580" s="276"/>
      <c r="H580" s="276"/>
      <c r="I580" s="276"/>
      <c r="J580" s="276"/>
      <c r="K580" s="276"/>
      <c r="L580" s="276"/>
      <c r="M580" s="276"/>
      <c r="N580" s="276"/>
      <c r="O580" s="276"/>
      <c r="P580" s="276"/>
      <c r="Q580" s="276"/>
      <c r="R580" s="288"/>
      <c r="S580" s="276"/>
      <c r="T580" s="276"/>
      <c r="U580" s="276"/>
      <c r="V580" s="306"/>
      <c r="W580" s="306"/>
      <c r="X580" s="306"/>
      <c r="Y580" s="306"/>
      <c r="Z580" s="276"/>
      <c r="AA580" s="276"/>
      <c r="AB580" s="276"/>
      <c r="AC580" s="276"/>
      <c r="AD580" s="276"/>
      <c r="AE580" s="880"/>
      <c r="AF580" s="880"/>
      <c r="AG580" s="880"/>
      <c r="AH580" s="880"/>
      <c r="AI580" s="880"/>
      <c r="AJ580" s="880"/>
      <c r="AK580" s="374">
        <f>'4.  2011-2014 LRAM'!AS279*AK578</f>
        <v>0</v>
      </c>
      <c r="AL580" s="374">
        <f>'4.  2011-2014 LRAM'!AT279*AL578</f>
        <v>0</v>
      </c>
      <c r="AM580" s="374">
        <f>'4.  2011-2014 LRAM'!AU279*AM578</f>
        <v>0</v>
      </c>
      <c r="AN580" s="374">
        <f>'4.  2011-2014 LRAM'!AV279*AN578</f>
        <v>0</v>
      </c>
      <c r="AO580" s="374">
        <f>'4.  2011-2014 LRAM'!AW279*AO578</f>
        <v>0</v>
      </c>
      <c r="AP580" s="374">
        <f>'4.  2011-2014 LRAM'!AX279*AP578</f>
        <v>0</v>
      </c>
      <c r="AQ580" s="374">
        <f>'4.  2011-2014 LRAM'!AY279*AQ578</f>
        <v>0</v>
      </c>
      <c r="AR580" s="374">
        <f>'4.  2011-2014 LRAM'!AZ279*AR578</f>
        <v>0</v>
      </c>
      <c r="AS580" s="612">
        <f t="shared" si="1720"/>
        <v>0</v>
      </c>
    </row>
    <row r="581" spans="2:45">
      <c r="B581" s="321" t="s">
        <v>296</v>
      </c>
      <c r="C581" s="342"/>
      <c r="D581" s="306"/>
      <c r="E581" s="276"/>
      <c r="F581" s="276"/>
      <c r="G581" s="276"/>
      <c r="H581" s="276"/>
      <c r="I581" s="276"/>
      <c r="J581" s="276"/>
      <c r="K581" s="276"/>
      <c r="L581" s="276"/>
      <c r="M581" s="276"/>
      <c r="N581" s="276"/>
      <c r="O581" s="276"/>
      <c r="P581" s="276"/>
      <c r="Q581" s="276"/>
      <c r="R581" s="288"/>
      <c r="S581" s="276"/>
      <c r="T581" s="276"/>
      <c r="U581" s="276"/>
      <c r="V581" s="306"/>
      <c r="W581" s="306"/>
      <c r="X581" s="306"/>
      <c r="Y581" s="306"/>
      <c r="Z581" s="276"/>
      <c r="AA581" s="276"/>
      <c r="AB581" s="276"/>
      <c r="AC581" s="276"/>
      <c r="AD581" s="276"/>
      <c r="AE581" s="880"/>
      <c r="AF581" s="880"/>
      <c r="AG581" s="880"/>
      <c r="AH581" s="880"/>
      <c r="AI581" s="880"/>
      <c r="AJ581" s="880"/>
      <c r="AK581" s="374">
        <f>'4.  2011-2014 LRAM'!AS415*AK578</f>
        <v>0</v>
      </c>
      <c r="AL581" s="374">
        <f>'4.  2011-2014 LRAM'!AT415*AL578</f>
        <v>0</v>
      </c>
      <c r="AM581" s="374">
        <f>'4.  2011-2014 LRAM'!AU415*AM578</f>
        <v>0</v>
      </c>
      <c r="AN581" s="374">
        <f>'4.  2011-2014 LRAM'!AV415*AN578</f>
        <v>0</v>
      </c>
      <c r="AO581" s="374">
        <f>'4.  2011-2014 LRAM'!AW415*AO578</f>
        <v>0</v>
      </c>
      <c r="AP581" s="374">
        <f>'4.  2011-2014 LRAM'!AX415*AP578</f>
        <v>0</v>
      </c>
      <c r="AQ581" s="374">
        <f>'4.  2011-2014 LRAM'!AY415*AQ578</f>
        <v>0</v>
      </c>
      <c r="AR581" s="374">
        <f>'4.  2011-2014 LRAM'!AZ415*AR578</f>
        <v>0</v>
      </c>
      <c r="AS581" s="612">
        <f t="shared" si="1720"/>
        <v>0</v>
      </c>
    </row>
    <row r="582" spans="2:45">
      <c r="B582" s="321" t="s">
        <v>297</v>
      </c>
      <c r="C582" s="342"/>
      <c r="D582" s="306"/>
      <c r="E582" s="276"/>
      <c r="F582" s="276"/>
      <c r="G582" s="276"/>
      <c r="H582" s="276"/>
      <c r="I582" s="276"/>
      <c r="J582" s="276"/>
      <c r="K582" s="276"/>
      <c r="L582" s="276"/>
      <c r="M582" s="276"/>
      <c r="N582" s="276"/>
      <c r="O582" s="276"/>
      <c r="P582" s="276"/>
      <c r="Q582" s="276"/>
      <c r="R582" s="288"/>
      <c r="S582" s="276"/>
      <c r="T582" s="276"/>
      <c r="U582" s="276"/>
      <c r="V582" s="306"/>
      <c r="W582" s="306"/>
      <c r="X582" s="306"/>
      <c r="Y582" s="306"/>
      <c r="Z582" s="276"/>
      <c r="AA582" s="276"/>
      <c r="AB582" s="276"/>
      <c r="AC582" s="276"/>
      <c r="AD582" s="276"/>
      <c r="AE582" s="880"/>
      <c r="AF582" s="880"/>
      <c r="AG582" s="880"/>
      <c r="AH582" s="880"/>
      <c r="AI582" s="880"/>
      <c r="AJ582" s="880"/>
      <c r="AK582" s="374">
        <f>'4.  2011-2014 LRAM'!AS552*AK578</f>
        <v>0</v>
      </c>
      <c r="AL582" s="374">
        <f>'4.  2011-2014 LRAM'!AT552*AL578</f>
        <v>0</v>
      </c>
      <c r="AM582" s="374">
        <f>'4.  2011-2014 LRAM'!AU552*AM578</f>
        <v>0</v>
      </c>
      <c r="AN582" s="374">
        <f>'4.  2011-2014 LRAM'!AV552*AN578</f>
        <v>0</v>
      </c>
      <c r="AO582" s="374">
        <f>'4.  2011-2014 LRAM'!AW552*AO578</f>
        <v>0</v>
      </c>
      <c r="AP582" s="374">
        <f>'4.  2011-2014 LRAM'!AX552*AP578</f>
        <v>0</v>
      </c>
      <c r="AQ582" s="374">
        <f>'4.  2011-2014 LRAM'!AY552*AQ578</f>
        <v>0</v>
      </c>
      <c r="AR582" s="374">
        <f>'4.  2011-2014 LRAM'!AZ552*AR578</f>
        <v>0</v>
      </c>
      <c r="AS582" s="612">
        <f t="shared" si="1720"/>
        <v>0</v>
      </c>
    </row>
    <row r="583" spans="2:45">
      <c r="B583" s="321" t="s">
        <v>298</v>
      </c>
      <c r="C583" s="342"/>
      <c r="D583" s="306"/>
      <c r="E583" s="276"/>
      <c r="F583" s="276"/>
      <c r="G583" s="276"/>
      <c r="H583" s="276"/>
      <c r="I583" s="276"/>
      <c r="J583" s="276"/>
      <c r="K583" s="276"/>
      <c r="L583" s="276"/>
      <c r="M583" s="276"/>
      <c r="N583" s="276"/>
      <c r="O583" s="276"/>
      <c r="P583" s="276"/>
      <c r="Q583" s="276"/>
      <c r="R583" s="288"/>
      <c r="S583" s="276"/>
      <c r="T583" s="276"/>
      <c r="U583" s="276"/>
      <c r="V583" s="306"/>
      <c r="W583" s="306"/>
      <c r="X583" s="306"/>
      <c r="Y583" s="306"/>
      <c r="Z583" s="276"/>
      <c r="AA583" s="276"/>
      <c r="AB583" s="276"/>
      <c r="AC583" s="276"/>
      <c r="AD583" s="276"/>
      <c r="AE583" s="880"/>
      <c r="AF583" s="880"/>
      <c r="AG583" s="880"/>
      <c r="AH583" s="880"/>
      <c r="AI583" s="880"/>
      <c r="AJ583" s="880"/>
      <c r="AK583" s="374">
        <f t="shared" ref="AK583:AR583" si="1721">AK209*AK578</f>
        <v>0</v>
      </c>
      <c r="AL583" s="374">
        <f t="shared" si="1721"/>
        <v>0</v>
      </c>
      <c r="AM583" s="374">
        <f t="shared" si="1721"/>
        <v>0</v>
      </c>
      <c r="AN583" s="374">
        <f t="shared" si="1721"/>
        <v>0</v>
      </c>
      <c r="AO583" s="374">
        <f t="shared" si="1721"/>
        <v>0</v>
      </c>
      <c r="AP583" s="374">
        <f t="shared" si="1721"/>
        <v>0</v>
      </c>
      <c r="AQ583" s="374">
        <f t="shared" si="1721"/>
        <v>0</v>
      </c>
      <c r="AR583" s="374">
        <f t="shared" si="1721"/>
        <v>0</v>
      </c>
      <c r="AS583" s="612">
        <f t="shared" si="1720"/>
        <v>0</v>
      </c>
    </row>
    <row r="584" spans="2:45">
      <c r="B584" s="321" t="s">
        <v>299</v>
      </c>
      <c r="C584" s="342"/>
      <c r="D584" s="306"/>
      <c r="E584" s="276"/>
      <c r="F584" s="276"/>
      <c r="G584" s="276"/>
      <c r="H584" s="276"/>
      <c r="I584" s="276"/>
      <c r="J584" s="276"/>
      <c r="K584" s="276"/>
      <c r="L584" s="276"/>
      <c r="M584" s="276"/>
      <c r="N584" s="276"/>
      <c r="O584" s="276"/>
      <c r="P584" s="276"/>
      <c r="Q584" s="276"/>
      <c r="R584" s="288"/>
      <c r="S584" s="276"/>
      <c r="T584" s="276"/>
      <c r="U584" s="276"/>
      <c r="V584" s="306"/>
      <c r="W584" s="306"/>
      <c r="X584" s="306"/>
      <c r="Y584" s="306"/>
      <c r="Z584" s="276"/>
      <c r="AA584" s="276"/>
      <c r="AB584" s="276"/>
      <c r="AC584" s="276"/>
      <c r="AD584" s="276"/>
      <c r="AE584" s="880"/>
      <c r="AF584" s="880"/>
      <c r="AG584" s="880"/>
      <c r="AH584" s="880"/>
      <c r="AI584" s="880"/>
      <c r="AJ584" s="880"/>
      <c r="AK584" s="374">
        <f t="shared" ref="AK584:AR584" si="1722">AK399*AK578</f>
        <v>0</v>
      </c>
      <c r="AL584" s="374">
        <f t="shared" si="1722"/>
        <v>0</v>
      </c>
      <c r="AM584" s="374">
        <f t="shared" si="1722"/>
        <v>0</v>
      </c>
      <c r="AN584" s="374">
        <f t="shared" si="1722"/>
        <v>0</v>
      </c>
      <c r="AO584" s="374">
        <f t="shared" si="1722"/>
        <v>0</v>
      </c>
      <c r="AP584" s="374">
        <f t="shared" si="1722"/>
        <v>0</v>
      </c>
      <c r="AQ584" s="374">
        <f t="shared" si="1722"/>
        <v>0</v>
      </c>
      <c r="AR584" s="374">
        <f t="shared" si="1722"/>
        <v>0</v>
      </c>
      <c r="AS584" s="612">
        <f t="shared" si="1720"/>
        <v>0</v>
      </c>
    </row>
    <row r="585" spans="2:45">
      <c r="B585" s="321" t="s">
        <v>300</v>
      </c>
      <c r="C585" s="342"/>
      <c r="D585" s="306"/>
      <c r="E585" s="276"/>
      <c r="F585" s="276"/>
      <c r="G585" s="276"/>
      <c r="H585" s="276"/>
      <c r="I585" s="276"/>
      <c r="J585" s="276"/>
      <c r="K585" s="276"/>
      <c r="L585" s="276"/>
      <c r="M585" s="276"/>
      <c r="N585" s="276"/>
      <c r="O585" s="276"/>
      <c r="P585" s="276"/>
      <c r="Q585" s="276"/>
      <c r="R585" s="288"/>
      <c r="S585" s="276"/>
      <c r="T585" s="276"/>
      <c r="U585" s="276"/>
      <c r="V585" s="306"/>
      <c r="W585" s="306"/>
      <c r="X585" s="306"/>
      <c r="Y585" s="306"/>
      <c r="Z585" s="276"/>
      <c r="AA585" s="276"/>
      <c r="AB585" s="276"/>
      <c r="AC585" s="276"/>
      <c r="AD585" s="276"/>
      <c r="AE585" s="880"/>
      <c r="AF585" s="880"/>
      <c r="AG585" s="880"/>
      <c r="AH585" s="880"/>
      <c r="AI585" s="880"/>
      <c r="AJ585" s="880"/>
      <c r="AK585" s="374">
        <f t="shared" ref="AK585:AR585" si="1723">AK575*AK578</f>
        <v>0</v>
      </c>
      <c r="AL585" s="374">
        <f t="shared" si="1723"/>
        <v>0</v>
      </c>
      <c r="AM585" s="374">
        <f t="shared" si="1723"/>
        <v>0</v>
      </c>
      <c r="AN585" s="374">
        <f t="shared" si="1723"/>
        <v>0</v>
      </c>
      <c r="AO585" s="374">
        <f t="shared" si="1723"/>
        <v>0</v>
      </c>
      <c r="AP585" s="374">
        <f t="shared" si="1723"/>
        <v>0</v>
      </c>
      <c r="AQ585" s="374">
        <f t="shared" si="1723"/>
        <v>0</v>
      </c>
      <c r="AR585" s="374">
        <f t="shared" si="1723"/>
        <v>0</v>
      </c>
      <c r="AS585" s="612">
        <f>SUM(AE585:AR585)</f>
        <v>0</v>
      </c>
    </row>
    <row r="586" spans="2:45" ht="15.75">
      <c r="B586" s="346" t="s">
        <v>301</v>
      </c>
      <c r="C586" s="342"/>
      <c r="D586" s="333"/>
      <c r="E586" s="331"/>
      <c r="F586" s="331"/>
      <c r="G586" s="331"/>
      <c r="H586" s="331"/>
      <c r="I586" s="331"/>
      <c r="J586" s="331"/>
      <c r="K586" s="331"/>
      <c r="L586" s="331"/>
      <c r="M586" s="331"/>
      <c r="N586" s="331"/>
      <c r="O586" s="331"/>
      <c r="P586" s="331"/>
      <c r="Q586" s="331"/>
      <c r="R586" s="297"/>
      <c r="S586" s="331"/>
      <c r="T586" s="331"/>
      <c r="U586" s="331"/>
      <c r="V586" s="333"/>
      <c r="W586" s="333"/>
      <c r="X586" s="333"/>
      <c r="Y586" s="333"/>
      <c r="Z586" s="331"/>
      <c r="AA586" s="331"/>
      <c r="AB586" s="331"/>
      <c r="AC586" s="331"/>
      <c r="AD586" s="331"/>
      <c r="AE586" s="343">
        <f>SUM(AE579:AE585)</f>
        <v>0</v>
      </c>
      <c r="AF586" s="343">
        <f>SUM(AF579:AF585)</f>
        <v>0</v>
      </c>
      <c r="AG586" s="343">
        <f t="shared" ref="AG586:AK586" si="1724">SUM(AG579:AG585)</f>
        <v>0</v>
      </c>
      <c r="AH586" s="343">
        <f t="shared" si="1724"/>
        <v>0</v>
      </c>
      <c r="AI586" s="343">
        <f t="shared" si="1724"/>
        <v>0</v>
      </c>
      <c r="AJ586" s="343">
        <f>SUM(AJ579:AJ585)</f>
        <v>0</v>
      </c>
      <c r="AK586" s="343">
        <f t="shared" si="1724"/>
        <v>0</v>
      </c>
      <c r="AL586" s="343">
        <f>SUM(AL579:AL585)</f>
        <v>0</v>
      </c>
      <c r="AM586" s="343">
        <f>SUM(AM579:AM585)</f>
        <v>0</v>
      </c>
      <c r="AN586" s="343">
        <f t="shared" ref="AN586:AR586" si="1725">SUM(AN579:AN585)</f>
        <v>0</v>
      </c>
      <c r="AO586" s="343">
        <f t="shared" si="1725"/>
        <v>0</v>
      </c>
      <c r="AP586" s="343">
        <f>SUM(AP579:AP585)</f>
        <v>0</v>
      </c>
      <c r="AQ586" s="343">
        <f t="shared" si="1725"/>
        <v>0</v>
      </c>
      <c r="AR586" s="343">
        <f t="shared" si="1725"/>
        <v>0</v>
      </c>
      <c r="AS586" s="403">
        <f>SUM(AS579:AS585)</f>
        <v>0</v>
      </c>
    </row>
    <row r="587" spans="2:45" ht="15.75">
      <c r="B587" s="346" t="s">
        <v>302</v>
      </c>
      <c r="C587" s="342"/>
      <c r="D587" s="347"/>
      <c r="E587" s="331"/>
      <c r="F587" s="331"/>
      <c r="G587" s="331"/>
      <c r="H587" s="331"/>
      <c r="I587" s="331"/>
      <c r="J587" s="331"/>
      <c r="K587" s="331"/>
      <c r="L587" s="331"/>
      <c r="M587" s="331"/>
      <c r="N587" s="331"/>
      <c r="O587" s="331"/>
      <c r="P587" s="331"/>
      <c r="Q587" s="331"/>
      <c r="R587" s="297"/>
      <c r="S587" s="331"/>
      <c r="T587" s="331"/>
      <c r="U587" s="331"/>
      <c r="V587" s="333"/>
      <c r="W587" s="333"/>
      <c r="X587" s="333"/>
      <c r="Y587" s="333"/>
      <c r="Z587" s="331"/>
      <c r="AA587" s="331"/>
      <c r="AB587" s="331"/>
      <c r="AC587" s="331"/>
      <c r="AD587" s="331"/>
      <c r="AE587" s="344">
        <f>AE576*AE578</f>
        <v>0</v>
      </c>
      <c r="AF587" s="344">
        <f t="shared" ref="AF587:AK587" si="1726">AF576*AF578</f>
        <v>0</v>
      </c>
      <c r="AG587" s="344">
        <f t="shared" si="1726"/>
        <v>0</v>
      </c>
      <c r="AH587" s="344">
        <f t="shared" si="1726"/>
        <v>0</v>
      </c>
      <c r="AI587" s="344">
        <f t="shared" si="1726"/>
        <v>0</v>
      </c>
      <c r="AJ587" s="344">
        <f>AJ576*AJ578</f>
        <v>0</v>
      </c>
      <c r="AK587" s="344">
        <f t="shared" si="1726"/>
        <v>0</v>
      </c>
      <c r="AL587" s="344">
        <f>AL576*AL578</f>
        <v>0</v>
      </c>
      <c r="AM587" s="344">
        <f t="shared" ref="AM587:AR587" si="1727">AM576*AM578</f>
        <v>0</v>
      </c>
      <c r="AN587" s="344">
        <f t="shared" si="1727"/>
        <v>0</v>
      </c>
      <c r="AO587" s="344">
        <f t="shared" si="1727"/>
        <v>0</v>
      </c>
      <c r="AP587" s="344">
        <f>AP576*AP578</f>
        <v>0</v>
      </c>
      <c r="AQ587" s="344">
        <f>AQ576*AQ578</f>
        <v>0</v>
      </c>
      <c r="AR587" s="344">
        <f t="shared" si="1727"/>
        <v>0</v>
      </c>
      <c r="AS587" s="403">
        <f>SUM(AE587:AR587)</f>
        <v>0</v>
      </c>
    </row>
    <row r="588" spans="2:45" ht="15.75">
      <c r="B588" s="346" t="s">
        <v>303</v>
      </c>
      <c r="C588" s="342"/>
      <c r="D588" s="347"/>
      <c r="E588" s="331"/>
      <c r="F588" s="331"/>
      <c r="G588" s="331"/>
      <c r="H588" s="331"/>
      <c r="I588" s="331"/>
      <c r="J588" s="331"/>
      <c r="K588" s="331"/>
      <c r="L588" s="331"/>
      <c r="M588" s="331"/>
      <c r="N588" s="331"/>
      <c r="O588" s="331"/>
      <c r="P588" s="331"/>
      <c r="Q588" s="331"/>
      <c r="R588" s="297"/>
      <c r="S588" s="331"/>
      <c r="T588" s="331"/>
      <c r="U588" s="331"/>
      <c r="V588" s="347"/>
      <c r="W588" s="347"/>
      <c r="X588" s="347"/>
      <c r="Y588" s="347"/>
      <c r="Z588" s="331"/>
      <c r="AA588" s="331"/>
      <c r="AB588" s="331"/>
      <c r="AC588" s="331"/>
      <c r="AD588" s="331"/>
      <c r="AE588" s="348"/>
      <c r="AF588" s="348"/>
      <c r="AG588" s="348"/>
      <c r="AH588" s="348"/>
      <c r="AI588" s="348"/>
      <c r="AJ588" s="348"/>
      <c r="AK588" s="348"/>
      <c r="AL588" s="348"/>
      <c r="AM588" s="348"/>
      <c r="AN588" s="348"/>
      <c r="AO588" s="348"/>
      <c r="AP588" s="348"/>
      <c r="AQ588" s="348"/>
      <c r="AR588" s="348"/>
      <c r="AS588" s="403">
        <f>AS586-AS587</f>
        <v>0</v>
      </c>
    </row>
    <row r="589" spans="2:45">
      <c r="B589" s="321"/>
      <c r="C589" s="347"/>
      <c r="D589" s="347"/>
      <c r="E589" s="331"/>
      <c r="F589" s="331"/>
      <c r="G589" s="331"/>
      <c r="H589" s="331"/>
      <c r="I589" s="331"/>
      <c r="J589" s="331"/>
      <c r="K589" s="331"/>
      <c r="L589" s="331"/>
      <c r="M589" s="331"/>
      <c r="N589" s="331"/>
      <c r="O589" s="331"/>
      <c r="P589" s="331"/>
      <c r="Q589" s="331"/>
      <c r="R589" s="297"/>
      <c r="S589" s="331"/>
      <c r="T589" s="331"/>
      <c r="U589" s="331"/>
      <c r="V589" s="347"/>
      <c r="W589" s="342"/>
      <c r="X589" s="347"/>
      <c r="Y589" s="347"/>
      <c r="Z589" s="331"/>
      <c r="AA589" s="331"/>
      <c r="AB589" s="331"/>
      <c r="AC589" s="331"/>
      <c r="AD589" s="331"/>
      <c r="AE589" s="349"/>
      <c r="AF589" s="349"/>
      <c r="AG589" s="349"/>
      <c r="AH589" s="349"/>
      <c r="AI589" s="349"/>
      <c r="AJ589" s="349"/>
      <c r="AK589" s="349"/>
      <c r="AL589" s="349"/>
      <c r="AM589" s="349"/>
      <c r="AN589" s="349"/>
      <c r="AO589" s="349"/>
      <c r="AP589" s="349"/>
      <c r="AQ589" s="349"/>
      <c r="AR589" s="349"/>
      <c r="AS589" s="345"/>
    </row>
    <row r="590" spans="2:45">
      <c r="B590" s="435" t="s">
        <v>304</v>
      </c>
      <c r="C590" s="301"/>
      <c r="D590" s="276"/>
      <c r="E590" s="276"/>
      <c r="F590" s="276"/>
      <c r="G590" s="276"/>
      <c r="H590" s="276"/>
      <c r="I590" s="276"/>
      <c r="J590" s="276"/>
      <c r="K590" s="276"/>
      <c r="L590" s="276"/>
      <c r="M590" s="276"/>
      <c r="N590" s="276"/>
      <c r="O590" s="276"/>
      <c r="P590" s="276"/>
      <c r="Q590" s="276"/>
      <c r="R590" s="354"/>
      <c r="S590" s="276"/>
      <c r="T590" s="276"/>
      <c r="U590" s="276"/>
      <c r="V590" s="301"/>
      <c r="W590" s="306"/>
      <c r="X590" s="306"/>
      <c r="Y590" s="276"/>
      <c r="Z590" s="276"/>
      <c r="AA590" s="306"/>
      <c r="AB590" s="306"/>
      <c r="AC590" s="306"/>
      <c r="AD590" s="306"/>
      <c r="AE590" s="288">
        <f>SUMPRODUCT($E$418:$E$573,AE418:AE573)</f>
        <v>994054</v>
      </c>
      <c r="AF590" s="288">
        <f>SUMPRODUCT($E$418:$E$573,AF418:AF573)</f>
        <v>818549.98307444784</v>
      </c>
      <c r="AG590" s="288">
        <f>IF(AG416="kw",SUMPRODUCT($Q$418:$Q$573,$S$418:$S$573,AG418:AG573),SUMPRODUCT($E$418:$E$573,AG418:AG573))</f>
        <v>4557.7261911579826</v>
      </c>
      <c r="AH590" s="288">
        <f t="shared" ref="AH590:AR590" si="1728">IF(AH416="kw",SUMPRODUCT($Q$418:$Q$573,$S$418:$S$573,AH418:AH573),SUMPRODUCT($E$418:$E$573,AH418:AH573))</f>
        <v>0</v>
      </c>
      <c r="AI590" s="288">
        <f t="shared" si="1728"/>
        <v>0</v>
      </c>
      <c r="AJ590" s="288">
        <f t="shared" si="1728"/>
        <v>0</v>
      </c>
      <c r="AK590" s="288">
        <f t="shared" si="1728"/>
        <v>0</v>
      </c>
      <c r="AL590" s="288">
        <f t="shared" si="1728"/>
        <v>0</v>
      </c>
      <c r="AM590" s="288">
        <f t="shared" si="1728"/>
        <v>0</v>
      </c>
      <c r="AN590" s="288">
        <f t="shared" si="1728"/>
        <v>0</v>
      </c>
      <c r="AO590" s="288">
        <f t="shared" si="1728"/>
        <v>0</v>
      </c>
      <c r="AP590" s="288">
        <f t="shared" si="1728"/>
        <v>0</v>
      </c>
      <c r="AQ590" s="288">
        <f t="shared" si="1728"/>
        <v>0</v>
      </c>
      <c r="AR590" s="288">
        <f t="shared" si="1728"/>
        <v>0</v>
      </c>
      <c r="AS590" s="334"/>
    </row>
    <row r="591" spans="2:45">
      <c r="B591" s="435" t="s">
        <v>305</v>
      </c>
      <c r="C591" s="301"/>
      <c r="D591" s="276"/>
      <c r="E591" s="276"/>
      <c r="F591" s="276"/>
      <c r="G591" s="276"/>
      <c r="H591" s="276"/>
      <c r="I591" s="276"/>
      <c r="J591" s="276"/>
      <c r="K591" s="276"/>
      <c r="L591" s="276"/>
      <c r="M591" s="276"/>
      <c r="N591" s="276"/>
      <c r="O591" s="276"/>
      <c r="P591" s="276"/>
      <c r="Q591" s="276"/>
      <c r="R591" s="354"/>
      <c r="S591" s="276"/>
      <c r="T591" s="276"/>
      <c r="U591" s="276"/>
      <c r="V591" s="301"/>
      <c r="W591" s="306"/>
      <c r="X591" s="306"/>
      <c r="Y591" s="276"/>
      <c r="Z591" s="276"/>
      <c r="AA591" s="306"/>
      <c r="AB591" s="306"/>
      <c r="AC591" s="306"/>
      <c r="AD591" s="306"/>
      <c r="AE591" s="288">
        <f>SUMPRODUCT($F$418:$F$573,AE418:AE573)</f>
        <v>994054</v>
      </c>
      <c r="AF591" s="288">
        <f>SUMPRODUCT($F$418:$F$573,AF418:AF573)</f>
        <v>818126.20663678623</v>
      </c>
      <c r="AG591" s="288">
        <f>IF(AG416="kw",SUMPRODUCT($Q$418:$Q$573,$T$418:$T$573,AG418:AG573),SUMPRODUCT($F$418:$F$573,AG418:AG573))</f>
        <v>4557.7261911579826</v>
      </c>
      <c r="AH591" s="288">
        <f t="shared" ref="AH591:AR591" si="1729">IF(AH416="kw",SUMPRODUCT($Q$418:$Q$573,$T$418:$T$573,AH418:AH573),SUMPRODUCT($F$418:$F$573,AH418:AH573))</f>
        <v>0</v>
      </c>
      <c r="AI591" s="288">
        <f t="shared" si="1729"/>
        <v>0</v>
      </c>
      <c r="AJ591" s="288">
        <f t="shared" si="1729"/>
        <v>0</v>
      </c>
      <c r="AK591" s="288">
        <f t="shared" si="1729"/>
        <v>0</v>
      </c>
      <c r="AL591" s="288">
        <f t="shared" si="1729"/>
        <v>0</v>
      </c>
      <c r="AM591" s="288">
        <f t="shared" si="1729"/>
        <v>0</v>
      </c>
      <c r="AN591" s="288">
        <f t="shared" si="1729"/>
        <v>0</v>
      </c>
      <c r="AO591" s="288">
        <f t="shared" si="1729"/>
        <v>0</v>
      </c>
      <c r="AP591" s="288">
        <f t="shared" si="1729"/>
        <v>0</v>
      </c>
      <c r="AQ591" s="288">
        <f t="shared" si="1729"/>
        <v>0</v>
      </c>
      <c r="AR591" s="288">
        <f t="shared" si="1729"/>
        <v>0</v>
      </c>
      <c r="AS591" s="334"/>
    </row>
    <row r="592" spans="2:45">
      <c r="B592" s="435" t="s">
        <v>306</v>
      </c>
      <c r="C592" s="301"/>
      <c r="D592" s="276"/>
      <c r="E592" s="276"/>
      <c r="F592" s="276"/>
      <c r="G592" s="276"/>
      <c r="H592" s="276"/>
      <c r="I592" s="276"/>
      <c r="J592" s="276"/>
      <c r="K592" s="276"/>
      <c r="L592" s="276"/>
      <c r="M592" s="276"/>
      <c r="N592" s="276"/>
      <c r="O592" s="276"/>
      <c r="P592" s="276"/>
      <c r="Q592" s="276"/>
      <c r="R592" s="354"/>
      <c r="S592" s="276"/>
      <c r="T592" s="276"/>
      <c r="U592" s="276"/>
      <c r="V592" s="301"/>
      <c r="W592" s="306"/>
      <c r="X592" s="306"/>
      <c r="Y592" s="276"/>
      <c r="Z592" s="276"/>
      <c r="AA592" s="306"/>
      <c r="AB592" s="306"/>
      <c r="AC592" s="306"/>
      <c r="AD592" s="306"/>
      <c r="AE592" s="288">
        <f>SUMPRODUCT($G$418:$G$573,AE418:AE573)</f>
        <v>994054</v>
      </c>
      <c r="AF592" s="288">
        <f>SUMPRODUCT($G$418:$G$573,AF418:AF573)</f>
        <v>815709.75968898996</v>
      </c>
      <c r="AG592" s="288">
        <f>IF(AG416="kw",SUMPRODUCT($Q$418:$Q$573,$U$418:$U$573,AG418:AG573),SUMPRODUCT($G$418:$G$573,AG418:AG573))</f>
        <v>4556.7812286621975</v>
      </c>
      <c r="AH592" s="288">
        <f t="shared" ref="AH592:AR592" si="1730">IF(AH416="kw",SUMPRODUCT($Q$418:$Q$573,$U$418:$U$573,AH418:AH573),SUMPRODUCT($G$418:$G$573,AH418:AH573))</f>
        <v>0</v>
      </c>
      <c r="AI592" s="288">
        <f t="shared" si="1730"/>
        <v>0</v>
      </c>
      <c r="AJ592" s="288">
        <f t="shared" si="1730"/>
        <v>0</v>
      </c>
      <c r="AK592" s="288">
        <f t="shared" si="1730"/>
        <v>0</v>
      </c>
      <c r="AL592" s="288">
        <f t="shared" si="1730"/>
        <v>0</v>
      </c>
      <c r="AM592" s="288">
        <f t="shared" si="1730"/>
        <v>0</v>
      </c>
      <c r="AN592" s="288">
        <f t="shared" si="1730"/>
        <v>0</v>
      </c>
      <c r="AO592" s="288">
        <f t="shared" si="1730"/>
        <v>0</v>
      </c>
      <c r="AP592" s="288">
        <f t="shared" si="1730"/>
        <v>0</v>
      </c>
      <c r="AQ592" s="288">
        <f t="shared" si="1730"/>
        <v>0</v>
      </c>
      <c r="AR592" s="288">
        <f t="shared" si="1730"/>
        <v>0</v>
      </c>
      <c r="AS592" s="334"/>
    </row>
    <row r="593" spans="1:45">
      <c r="B593" s="435" t="s">
        <v>842</v>
      </c>
      <c r="C593" s="301"/>
      <c r="D593" s="276"/>
      <c r="E593" s="276"/>
      <c r="F593" s="276"/>
      <c r="G593" s="276"/>
      <c r="H593" s="276"/>
      <c r="I593" s="276"/>
      <c r="J593" s="276"/>
      <c r="K593" s="276"/>
      <c r="L593" s="276"/>
      <c r="M593" s="276"/>
      <c r="N593" s="276"/>
      <c r="O593" s="276"/>
      <c r="P593" s="276"/>
      <c r="Q593" s="276"/>
      <c r="R593" s="354"/>
      <c r="S593" s="276"/>
      <c r="T593" s="276"/>
      <c r="U593" s="276"/>
      <c r="V593" s="301"/>
      <c r="W593" s="306"/>
      <c r="X593" s="306"/>
      <c r="Y593" s="276"/>
      <c r="Z593" s="276"/>
      <c r="AA593" s="306"/>
      <c r="AB593" s="306"/>
      <c r="AC593" s="306"/>
      <c r="AD593" s="306"/>
      <c r="AE593" s="288">
        <f>SUMPRODUCT($H$418:$H$573,AE418:AE573)</f>
        <v>994054</v>
      </c>
      <c r="AF593" s="288">
        <f>SUMPRODUCT($H$418:$H$573,AF418:AF573)</f>
        <v>811327.35857169423</v>
      </c>
      <c r="AG593" s="288">
        <f>IF(AG416="kw",SUMPRODUCT($Q$418:$Q$573,$V$418:$V$573,AG418:AG573),SUMPRODUCT($H$418:$H$573,AG418:AG573))</f>
        <v>4556.7812286621975</v>
      </c>
      <c r="AH593" s="288">
        <f t="shared" ref="AH593:AR593" si="1731">IF(AH416="kw",SUMPRODUCT($Q$418:$Q$573,$V$418:$V$573,AH418:AH573),SUMPRODUCT($H$418:$H$573,AH418:AH573))</f>
        <v>0</v>
      </c>
      <c r="AI593" s="288">
        <f t="shared" si="1731"/>
        <v>0</v>
      </c>
      <c r="AJ593" s="288">
        <f t="shared" si="1731"/>
        <v>0</v>
      </c>
      <c r="AK593" s="288">
        <f t="shared" si="1731"/>
        <v>0</v>
      </c>
      <c r="AL593" s="288">
        <f t="shared" si="1731"/>
        <v>0</v>
      </c>
      <c r="AM593" s="288">
        <f t="shared" si="1731"/>
        <v>0</v>
      </c>
      <c r="AN593" s="288">
        <f t="shared" si="1731"/>
        <v>0</v>
      </c>
      <c r="AO593" s="288">
        <f t="shared" si="1731"/>
        <v>0</v>
      </c>
      <c r="AP593" s="288">
        <f t="shared" si="1731"/>
        <v>0</v>
      </c>
      <c r="AQ593" s="288">
        <f t="shared" si="1731"/>
        <v>0</v>
      </c>
      <c r="AR593" s="288">
        <f t="shared" si="1731"/>
        <v>0</v>
      </c>
      <c r="AS593" s="334"/>
    </row>
    <row r="594" spans="1:45">
      <c r="B594" s="435" t="s">
        <v>857</v>
      </c>
      <c r="C594" s="301"/>
      <c r="D594" s="276"/>
      <c r="E594" s="276"/>
      <c r="F594" s="276"/>
      <c r="G594" s="276"/>
      <c r="H594" s="276"/>
      <c r="I594" s="276"/>
      <c r="J594" s="276"/>
      <c r="K594" s="276"/>
      <c r="L594" s="276"/>
      <c r="M594" s="276"/>
      <c r="N594" s="276"/>
      <c r="O594" s="276"/>
      <c r="P594" s="276"/>
      <c r="Q594" s="276"/>
      <c r="R594" s="354"/>
      <c r="S594" s="276"/>
      <c r="T594" s="276"/>
      <c r="U594" s="276"/>
      <c r="V594" s="301"/>
      <c r="W594" s="306"/>
      <c r="X594" s="306"/>
      <c r="Y594" s="276"/>
      <c r="Z594" s="276"/>
      <c r="AA594" s="306"/>
      <c r="AB594" s="306"/>
      <c r="AC594" s="306"/>
      <c r="AD594" s="306"/>
      <c r="AE594" s="288">
        <f>SUMPRODUCT($I$418:$I$573,AE418:AE573)</f>
        <v>994054</v>
      </c>
      <c r="AF594" s="288">
        <f>SUMPRODUCT($I$418:$I$573,AF418:AF573)</f>
        <v>775690.25142318534</v>
      </c>
      <c r="AG594" s="288">
        <f>IF(AG416="kw",SUMPRODUCT($Q$418:$Q$573,$W$418:$W$573,AG418:AG573),SUMPRODUCT($I$418:$I$573,AG418:AG573))</f>
        <v>4480.5639419138806</v>
      </c>
      <c r="AH594" s="288">
        <f t="shared" ref="AH594:AR594" si="1732">IF(AH416="kw",SUMPRODUCT($Q$418:$Q$573,$W$418:$W$573,AH418:AH573),SUMPRODUCT($I$418:$I$573,AH418:AH573))</f>
        <v>0</v>
      </c>
      <c r="AI594" s="288">
        <f t="shared" si="1732"/>
        <v>0</v>
      </c>
      <c r="AJ594" s="288">
        <f t="shared" si="1732"/>
        <v>0</v>
      </c>
      <c r="AK594" s="288">
        <f t="shared" si="1732"/>
        <v>0</v>
      </c>
      <c r="AL594" s="288">
        <f t="shared" si="1732"/>
        <v>0</v>
      </c>
      <c r="AM594" s="288">
        <f t="shared" si="1732"/>
        <v>0</v>
      </c>
      <c r="AN594" s="288">
        <f t="shared" si="1732"/>
        <v>0</v>
      </c>
      <c r="AO594" s="288">
        <f t="shared" si="1732"/>
        <v>0</v>
      </c>
      <c r="AP594" s="288">
        <f t="shared" si="1732"/>
        <v>0</v>
      </c>
      <c r="AQ594" s="288">
        <f t="shared" si="1732"/>
        <v>0</v>
      </c>
      <c r="AR594" s="288">
        <f t="shared" si="1732"/>
        <v>0</v>
      </c>
      <c r="AS594" s="334"/>
    </row>
    <row r="595" spans="1:45">
      <c r="B595" s="435" t="s">
        <v>858</v>
      </c>
      <c r="C595" s="301"/>
      <c r="D595" s="276"/>
      <c r="E595" s="276"/>
      <c r="F595" s="276"/>
      <c r="G595" s="276"/>
      <c r="H595" s="276"/>
      <c r="I595" s="276"/>
      <c r="J595" s="276"/>
      <c r="K595" s="276"/>
      <c r="L595" s="276"/>
      <c r="M595" s="276"/>
      <c r="N595" s="276"/>
      <c r="O595" s="276"/>
      <c r="P595" s="276"/>
      <c r="Q595" s="276"/>
      <c r="R595" s="354"/>
      <c r="S595" s="276"/>
      <c r="T595" s="276"/>
      <c r="U595" s="276"/>
      <c r="V595" s="301"/>
      <c r="W595" s="306"/>
      <c r="X595" s="306"/>
      <c r="Y595" s="276"/>
      <c r="Z595" s="276"/>
      <c r="AA595" s="306"/>
      <c r="AB595" s="306"/>
      <c r="AC595" s="306"/>
      <c r="AD595" s="306"/>
      <c r="AE595" s="288">
        <f>SUMPRODUCT($J$418:$J$573,AE418:AE573)</f>
        <v>994054</v>
      </c>
      <c r="AF595" s="288">
        <f>SUMPRODUCT($J$418:$J$573,AF418:AF573)</f>
        <v>710219.55556384963</v>
      </c>
      <c r="AG595" s="288">
        <f>IF(AG416="kw",SUMPRODUCT($Q$418:$Q$573,$X$418:$X$573,AG418:AG573),SUMPRODUCT($J$418:$J$573,AG418:AG573))</f>
        <v>4470.1693544602422</v>
      </c>
      <c r="AH595" s="288">
        <f t="shared" ref="AH595:AR595" si="1733">IF(AH416="kw",SUMPRODUCT($Q$418:$Q$573,$X$418:$X$573,AH418:AH573),SUMPRODUCT($J$418:$J$573,AH418:AH573))</f>
        <v>0</v>
      </c>
      <c r="AI595" s="288">
        <f t="shared" si="1733"/>
        <v>0</v>
      </c>
      <c r="AJ595" s="288">
        <f t="shared" si="1733"/>
        <v>0</v>
      </c>
      <c r="AK595" s="288">
        <f t="shared" si="1733"/>
        <v>0</v>
      </c>
      <c r="AL595" s="288">
        <f t="shared" si="1733"/>
        <v>0</v>
      </c>
      <c r="AM595" s="288">
        <f t="shared" si="1733"/>
        <v>0</v>
      </c>
      <c r="AN595" s="288">
        <f t="shared" si="1733"/>
        <v>0</v>
      </c>
      <c r="AO595" s="288">
        <f t="shared" si="1733"/>
        <v>0</v>
      </c>
      <c r="AP595" s="288">
        <f t="shared" si="1733"/>
        <v>0</v>
      </c>
      <c r="AQ595" s="288">
        <f t="shared" si="1733"/>
        <v>0</v>
      </c>
      <c r="AR595" s="288">
        <f t="shared" si="1733"/>
        <v>0</v>
      </c>
      <c r="AS595" s="334"/>
    </row>
    <row r="596" spans="1:45">
      <c r="B596" s="435" t="s">
        <v>859</v>
      </c>
      <c r="C596" s="301"/>
      <c r="D596" s="276"/>
      <c r="E596" s="276"/>
      <c r="F596" s="276"/>
      <c r="G596" s="276"/>
      <c r="H596" s="276"/>
      <c r="I596" s="276"/>
      <c r="J596" s="276"/>
      <c r="K596" s="276"/>
      <c r="L596" s="276"/>
      <c r="M596" s="276"/>
      <c r="N596" s="276"/>
      <c r="O596" s="276"/>
      <c r="P596" s="276"/>
      <c r="Q596" s="276"/>
      <c r="R596" s="354"/>
      <c r="S596" s="276"/>
      <c r="T596" s="276"/>
      <c r="U596" s="276"/>
      <c r="V596" s="301"/>
      <c r="W596" s="306"/>
      <c r="X596" s="306"/>
      <c r="Y596" s="276"/>
      <c r="Z596" s="276"/>
      <c r="AA596" s="306"/>
      <c r="AB596" s="306"/>
      <c r="AC596" s="306"/>
      <c r="AD596" s="306"/>
      <c r="AE596" s="288">
        <f>SUMPRODUCT($K$418:$K$573,AE418:AE573)</f>
        <v>994041</v>
      </c>
      <c r="AF596" s="288">
        <f>SUMPRODUCT($K$418:$K$573,AF418:AF573)</f>
        <v>641587.11897830851</v>
      </c>
      <c r="AG596" s="288">
        <f>IF(AG416="kw",SUMPRODUCT($Q$418:$Q$573,$Y$418:$Y$573,AG418:AG573),SUMPRODUCT($K$418:$K$573,AG418:AG573))</f>
        <v>4455.049954527678</v>
      </c>
      <c r="AH596" s="288">
        <f t="shared" ref="AH596:AR596" si="1734">IF(AH416="kw",SUMPRODUCT($Q$418:$Q$573,$Y$418:$Y$573,AH418:AH573),SUMPRODUCT($K$418:$K$573,AH418:AH573))</f>
        <v>0</v>
      </c>
      <c r="AI596" s="288">
        <f t="shared" si="1734"/>
        <v>0</v>
      </c>
      <c r="AJ596" s="288">
        <f t="shared" si="1734"/>
        <v>0</v>
      </c>
      <c r="AK596" s="288">
        <f t="shared" si="1734"/>
        <v>0</v>
      </c>
      <c r="AL596" s="288">
        <f t="shared" si="1734"/>
        <v>0</v>
      </c>
      <c r="AM596" s="288">
        <f t="shared" si="1734"/>
        <v>0</v>
      </c>
      <c r="AN596" s="288">
        <f t="shared" si="1734"/>
        <v>0</v>
      </c>
      <c r="AO596" s="288">
        <f t="shared" si="1734"/>
        <v>0</v>
      </c>
      <c r="AP596" s="288">
        <f t="shared" si="1734"/>
        <v>0</v>
      </c>
      <c r="AQ596" s="288">
        <f t="shared" si="1734"/>
        <v>0</v>
      </c>
      <c r="AR596" s="288">
        <f t="shared" si="1734"/>
        <v>0</v>
      </c>
      <c r="AS596" s="334"/>
    </row>
    <row r="597" spans="1:45">
      <c r="B597" s="435" t="s">
        <v>860</v>
      </c>
      <c r="C597" s="301"/>
      <c r="D597" s="276"/>
      <c r="E597" s="276"/>
      <c r="F597" s="276"/>
      <c r="G597" s="276"/>
      <c r="H597" s="276"/>
      <c r="I597" s="276"/>
      <c r="J597" s="276"/>
      <c r="K597" s="276"/>
      <c r="L597" s="276"/>
      <c r="M597" s="276"/>
      <c r="N597" s="276"/>
      <c r="O597" s="276"/>
      <c r="P597" s="276"/>
      <c r="Q597" s="276"/>
      <c r="R597" s="354"/>
      <c r="S597" s="276"/>
      <c r="T597" s="276"/>
      <c r="U597" s="276"/>
      <c r="V597" s="301"/>
      <c r="W597" s="306"/>
      <c r="X597" s="306"/>
      <c r="Y597" s="276"/>
      <c r="Z597" s="276"/>
      <c r="AA597" s="306"/>
      <c r="AB597" s="306"/>
      <c r="AC597" s="306"/>
      <c r="AD597" s="306"/>
      <c r="AE597" s="288">
        <f>SUMPRODUCT($L$418:$L$573,AE418:AE573)</f>
        <v>994041</v>
      </c>
      <c r="AF597" s="288">
        <f>SUMPRODUCT($L$418:$L$573,AF418:AF573)</f>
        <v>491431.41595167492</v>
      </c>
      <c r="AG597" s="288">
        <f>IF(AG416="kw",SUMPRODUCT($Q$418:$Q$573,$Z$418:$Z$573,AG418:AG573),SUMPRODUCT($L$418:$L$573,AG418:AG573))</f>
        <v>4415.3615297046972</v>
      </c>
      <c r="AH597" s="288">
        <f t="shared" ref="AH597:AR597" si="1735">IF(AH416="kw",SUMPRODUCT($Q$418:$Q$573,$Z$418:$Z$573,AH418:AH573),SUMPRODUCT($L$418:$L$573,AH418:AH573))</f>
        <v>0</v>
      </c>
      <c r="AI597" s="288">
        <f t="shared" si="1735"/>
        <v>0</v>
      </c>
      <c r="AJ597" s="288">
        <f t="shared" si="1735"/>
        <v>0</v>
      </c>
      <c r="AK597" s="288">
        <f t="shared" si="1735"/>
        <v>0</v>
      </c>
      <c r="AL597" s="288">
        <f t="shared" si="1735"/>
        <v>0</v>
      </c>
      <c r="AM597" s="288">
        <f t="shared" si="1735"/>
        <v>0</v>
      </c>
      <c r="AN597" s="288">
        <f t="shared" si="1735"/>
        <v>0</v>
      </c>
      <c r="AO597" s="288">
        <f t="shared" si="1735"/>
        <v>0</v>
      </c>
      <c r="AP597" s="288">
        <f t="shared" si="1735"/>
        <v>0</v>
      </c>
      <c r="AQ597" s="288">
        <f t="shared" si="1735"/>
        <v>0</v>
      </c>
      <c r="AR597" s="288">
        <f t="shared" si="1735"/>
        <v>0</v>
      </c>
      <c r="AS597" s="334"/>
    </row>
    <row r="598" spans="1:45">
      <c r="B598" s="435" t="s">
        <v>861</v>
      </c>
      <c r="C598" s="301"/>
      <c r="D598" s="276"/>
      <c r="E598" s="276"/>
      <c r="F598" s="276"/>
      <c r="G598" s="276"/>
      <c r="H598" s="276"/>
      <c r="I598" s="276"/>
      <c r="J598" s="276"/>
      <c r="K598" s="276"/>
      <c r="L598" s="276"/>
      <c r="M598" s="276"/>
      <c r="N598" s="276"/>
      <c r="O598" s="276"/>
      <c r="P598" s="276"/>
      <c r="Q598" s="276"/>
      <c r="R598" s="354"/>
      <c r="S598" s="276"/>
      <c r="T598" s="276"/>
      <c r="U598" s="276"/>
      <c r="V598" s="301"/>
      <c r="W598" s="306"/>
      <c r="X598" s="306"/>
      <c r="Y598" s="276"/>
      <c r="Z598" s="276"/>
      <c r="AA598" s="306"/>
      <c r="AB598" s="306"/>
      <c r="AC598" s="306"/>
      <c r="AD598" s="306"/>
      <c r="AE598" s="288">
        <f>SUMPRODUCT($M$418:$M$573,AE418:AE573)</f>
        <v>992818</v>
      </c>
      <c r="AF598" s="288">
        <f>SUMPRODUCT($M$418:$M$573,AF418:AF573)</f>
        <v>380400.14677809417</v>
      </c>
      <c r="AG598" s="288">
        <f>IF(AG416="kw",SUMPRODUCT($Q$418:$Q$573,$AA$418:$AA$573,AG418:AG573),SUMPRODUCT($M$418:$M$573,AG418:AG573))</f>
        <v>4384.1777673437837</v>
      </c>
      <c r="AH598" s="288">
        <f>IF(AH416="kw",SUMPRODUCT($Q$418:$Q$573,$AA$418:$AA$573,AH418:AH573),SUMPRODUCT($M$418:$M$573,AH418:AH573))</f>
        <v>0</v>
      </c>
      <c r="AI598" s="288">
        <f>IF(AI416="kw",SUMPRODUCT($Q$418:$Q$573,$AA$418:$AA$573,AG422AG425:AI418:AI573),SUMPRODUCT($M$418:$M$573,AI418:AI573))</f>
        <v>0</v>
      </c>
      <c r="AJ598" s="288">
        <f>IF(AJ416="kw",SUMPRODUCT($Q$418:$Q$573,$AA$418:$AA$573,AJ418:AJ573),SUMPRODUCT($M$418:$M$573,AJ418:AJ573))</f>
        <v>0</v>
      </c>
      <c r="AK598" s="288">
        <f>IF(AK416="kw",SUMPRODUCT($Q$418:$Q$573,$AA$418:$AA$573,AG422AG425:AK418:AK573),SUMPRODUCT($M$418:$M$573,AK418:AK573))</f>
        <v>0</v>
      </c>
      <c r="AL598" s="288">
        <f>IF(AL416="kw",SUMPRODUCT($Q$418:$Q$573,$AA$418:$AA$573,AG422AG425:AL418:AL573),SUMPRODUCT($M$418:$M$573,AL418:AL573))</f>
        <v>0</v>
      </c>
      <c r="AM598" s="288">
        <f>IF(AM416="kw",SUMPRODUCT($Q$418:$Q$573,$AA$418:$AA$573,AG422AG425:AM418:AM573),SUMPRODUCT($M$418:$M$573,AM418:AM573))</f>
        <v>0</v>
      </c>
      <c r="AN598" s="288">
        <f>IF(AN416="kw",SUMPRODUCT($Q$418:$Q$573,$AA$418:$AA$573,AG422AG425:AN418:AN573),SUMPRODUCT($M$418:$M$573,AN418:AN573))</f>
        <v>0</v>
      </c>
      <c r="AO598" s="288">
        <f>IF(AO416="kw",SUMPRODUCT($Q$418:$Q$573,$AA$418:$AA$573,AG422AG425:AO418:AO573),SUMPRODUCT($M$418:$M$573,AO418:AO573))</f>
        <v>0</v>
      </c>
      <c r="AP598" s="288">
        <f>IF(AP416="kw",SUMPRODUCT($Q$418:$Q$573,$AA$418:$AA$573,AG422AG425:AP418:AP573),SUMPRODUCT($M$418:$M$573,AP418:AP573))</f>
        <v>0</v>
      </c>
      <c r="AQ598" s="288">
        <f>IF(AQ416="kw",SUMPRODUCT($Q$418:$Q$573,$AA$418:$AA$573,AG422AG425:AQ418:AQ573),SUMPRODUCT($M$418:$M$573,AQ418:AQ573))</f>
        <v>0</v>
      </c>
      <c r="AR598" s="288">
        <f>IF(AR416="kw",SUMPRODUCT($Q$418:$Q$573,$AA$418:$AA$573,AG422AG425:AR418:AR573),SUMPRODUCT($M$418:$M$573,AR418:AR573))</f>
        <v>0</v>
      </c>
      <c r="AS598" s="334"/>
    </row>
    <row r="599" spans="1:45">
      <c r="B599" s="436" t="s">
        <v>862</v>
      </c>
      <c r="C599" s="361"/>
      <c r="D599" s="380"/>
      <c r="E599" s="380"/>
      <c r="F599" s="380"/>
      <c r="G599" s="380"/>
      <c r="H599" s="380"/>
      <c r="I599" s="380"/>
      <c r="J599" s="380"/>
      <c r="K599" s="380"/>
      <c r="L599" s="380"/>
      <c r="M599" s="380"/>
      <c r="N599" s="380"/>
      <c r="O599" s="380"/>
      <c r="P599" s="380"/>
      <c r="Q599" s="380"/>
      <c r="R599" s="379"/>
      <c r="S599" s="380"/>
      <c r="T599" s="380"/>
      <c r="U599" s="380"/>
      <c r="V599" s="361"/>
      <c r="W599" s="381"/>
      <c r="X599" s="381"/>
      <c r="Y599" s="380"/>
      <c r="Z599" s="380"/>
      <c r="AA599" s="381"/>
      <c r="AB599" s="381"/>
      <c r="AC599" s="381"/>
      <c r="AD599" s="381"/>
      <c r="AE599" s="323">
        <f>SUMPRODUCT($N$418:$N$573,AE418:AE573)</f>
        <v>0</v>
      </c>
      <c r="AF599" s="323">
        <f>SUMPRODUCT($N$418:$N$573,AF418:AF573)</f>
        <v>0</v>
      </c>
      <c r="AG599" s="823">
        <f>IF(AG416="kw",SUMPRODUCT($Q$418:$Q$573,$AB$418:$AB$573,AG418:AG573),SUMPRODUCT($N$418:$N$573,AG418:AG573))</f>
        <v>0</v>
      </c>
      <c r="AH599" s="823">
        <f t="shared" ref="AH599:AR599" si="1736">IF(AH416="kw",SUMPRODUCT($Q$418:$Q$573,$AB$418:$AB$573,AH418:AH573),SUMPRODUCT($N$418:$N$573,AH418:AH573))</f>
        <v>0</v>
      </c>
      <c r="AI599" s="823">
        <f t="shared" si="1736"/>
        <v>0</v>
      </c>
      <c r="AJ599" s="823">
        <f t="shared" si="1736"/>
        <v>0</v>
      </c>
      <c r="AK599" s="823">
        <f t="shared" si="1736"/>
        <v>0</v>
      </c>
      <c r="AL599" s="823">
        <f t="shared" si="1736"/>
        <v>0</v>
      </c>
      <c r="AM599" s="823">
        <f t="shared" si="1736"/>
        <v>0</v>
      </c>
      <c r="AN599" s="823">
        <f t="shared" si="1736"/>
        <v>0</v>
      </c>
      <c r="AO599" s="823">
        <f t="shared" si="1736"/>
        <v>0</v>
      </c>
      <c r="AP599" s="823">
        <f t="shared" si="1736"/>
        <v>0</v>
      </c>
      <c r="AQ599" s="823">
        <f t="shared" si="1736"/>
        <v>0</v>
      </c>
      <c r="AR599" s="823">
        <f t="shared" si="1736"/>
        <v>0</v>
      </c>
      <c r="AS599" s="382"/>
    </row>
    <row r="600" spans="1:45" ht="22.5" customHeight="1">
      <c r="B600" s="364" t="s">
        <v>577</v>
      </c>
      <c r="C600" s="383"/>
      <c r="D600" s="384"/>
      <c r="E600" s="384"/>
      <c r="F600" s="384"/>
      <c r="G600" s="384"/>
      <c r="H600" s="384"/>
      <c r="I600" s="384"/>
      <c r="J600" s="384"/>
      <c r="K600" s="384"/>
      <c r="L600" s="384"/>
      <c r="M600" s="384"/>
      <c r="N600" s="384"/>
      <c r="O600" s="384"/>
      <c r="P600" s="384"/>
      <c r="Q600" s="384"/>
      <c r="R600" s="384"/>
      <c r="S600" s="384"/>
      <c r="T600" s="384"/>
      <c r="U600" s="384"/>
      <c r="V600" s="367"/>
      <c r="W600" s="368"/>
      <c r="X600" s="384"/>
      <c r="Y600" s="384"/>
      <c r="Z600" s="384"/>
      <c r="AA600" s="384"/>
      <c r="AB600" s="384"/>
      <c r="AC600" s="384"/>
      <c r="AD600" s="384"/>
      <c r="AE600" s="405"/>
      <c r="AF600" s="405"/>
      <c r="AG600" s="405"/>
      <c r="AH600" s="405"/>
      <c r="AI600" s="405"/>
      <c r="AJ600" s="405"/>
      <c r="AK600" s="405"/>
      <c r="AL600" s="405"/>
      <c r="AM600" s="405"/>
      <c r="AN600" s="405"/>
      <c r="AO600" s="405"/>
      <c r="AP600" s="405"/>
      <c r="AQ600" s="405"/>
      <c r="AR600" s="405"/>
      <c r="AS600" s="385"/>
    </row>
    <row r="603" spans="1:45" ht="15.75">
      <c r="B603" s="277" t="s">
        <v>308</v>
      </c>
      <c r="C603" s="278"/>
      <c r="D603" s="579" t="s">
        <v>522</v>
      </c>
      <c r="E603" s="250"/>
      <c r="F603" s="579"/>
      <c r="G603" s="250"/>
      <c r="H603" s="250"/>
      <c r="I603" s="250"/>
      <c r="J603" s="250"/>
      <c r="K603" s="250"/>
      <c r="L603" s="250"/>
      <c r="M603" s="250"/>
      <c r="N603" s="250"/>
      <c r="O603" s="250"/>
      <c r="P603" s="250"/>
      <c r="Q603" s="250"/>
      <c r="R603" s="278"/>
      <c r="S603" s="250"/>
      <c r="T603" s="250"/>
      <c r="U603" s="250"/>
      <c r="V603" s="250"/>
      <c r="W603" s="250"/>
      <c r="X603" s="250"/>
      <c r="Y603" s="250"/>
      <c r="Z603" s="250"/>
      <c r="AA603" s="250"/>
      <c r="AB603" s="250"/>
      <c r="AC603" s="250"/>
      <c r="AD603" s="250"/>
      <c r="AE603" s="267"/>
      <c r="AF603" s="264"/>
      <c r="AG603" s="264"/>
      <c r="AH603" s="264"/>
      <c r="AI603" s="264"/>
      <c r="AJ603" s="264"/>
      <c r="AK603" s="264"/>
      <c r="AL603" s="264"/>
      <c r="AM603" s="264"/>
      <c r="AN603" s="264"/>
      <c r="AO603" s="264"/>
      <c r="AP603" s="264"/>
      <c r="AQ603" s="264"/>
      <c r="AR603" s="264"/>
    </row>
    <row r="604" spans="1:45" ht="33.75" customHeight="1">
      <c r="B604" s="949" t="s">
        <v>211</v>
      </c>
      <c r="C604" s="951" t="s">
        <v>33</v>
      </c>
      <c r="D604" s="281" t="s">
        <v>420</v>
      </c>
      <c r="E604" s="752" t="s">
        <v>209</v>
      </c>
      <c r="F604" s="753"/>
      <c r="G604" s="753"/>
      <c r="H604" s="753"/>
      <c r="I604" s="753"/>
      <c r="J604" s="753"/>
      <c r="K604" s="753"/>
      <c r="L604" s="753"/>
      <c r="M604" s="754"/>
      <c r="N604" s="744"/>
      <c r="O604" s="744"/>
      <c r="P604" s="744"/>
      <c r="Q604" s="958" t="s">
        <v>213</v>
      </c>
      <c r="R604" s="281" t="s">
        <v>421</v>
      </c>
      <c r="S604" s="955" t="s">
        <v>212</v>
      </c>
      <c r="T604" s="956"/>
      <c r="U604" s="956"/>
      <c r="V604" s="956"/>
      <c r="W604" s="956"/>
      <c r="X604" s="956"/>
      <c r="Y604" s="956"/>
      <c r="Z604" s="956"/>
      <c r="AA604" s="956"/>
      <c r="AB604" s="956"/>
      <c r="AC604" s="956"/>
      <c r="AD604" s="963"/>
      <c r="AE604" s="955" t="s">
        <v>242</v>
      </c>
      <c r="AF604" s="956"/>
      <c r="AG604" s="956"/>
      <c r="AH604" s="956"/>
      <c r="AI604" s="956"/>
      <c r="AJ604" s="956"/>
      <c r="AK604" s="956"/>
      <c r="AL604" s="956"/>
      <c r="AM604" s="956"/>
      <c r="AN604" s="956"/>
      <c r="AO604" s="956"/>
      <c r="AP604" s="956"/>
      <c r="AQ604" s="956"/>
      <c r="AR604" s="956"/>
      <c r="AS604" s="957"/>
    </row>
    <row r="605" spans="1:45" ht="68.25" customHeight="1">
      <c r="B605" s="950"/>
      <c r="C605" s="952"/>
      <c r="D605" s="282">
        <v>2018</v>
      </c>
      <c r="E605" s="282">
        <v>2019</v>
      </c>
      <c r="F605" s="282">
        <v>2020</v>
      </c>
      <c r="G605" s="282">
        <v>2021</v>
      </c>
      <c r="H605" s="282">
        <v>2022</v>
      </c>
      <c r="I605" s="282">
        <v>2023</v>
      </c>
      <c r="J605" s="282">
        <v>2024</v>
      </c>
      <c r="K605" s="282">
        <v>2025</v>
      </c>
      <c r="L605" s="282">
        <v>2026</v>
      </c>
      <c r="M605" s="282">
        <v>2027</v>
      </c>
      <c r="N605" s="282">
        <v>2028</v>
      </c>
      <c r="O605" s="282">
        <v>2029</v>
      </c>
      <c r="P605" s="282">
        <v>2030</v>
      </c>
      <c r="Q605" s="959"/>
      <c r="R605" s="282">
        <v>2018</v>
      </c>
      <c r="S605" s="282">
        <v>2019</v>
      </c>
      <c r="T605" s="282">
        <v>2020</v>
      </c>
      <c r="U605" s="282">
        <v>2021</v>
      </c>
      <c r="V605" s="282">
        <v>2022</v>
      </c>
      <c r="W605" s="282">
        <v>2023</v>
      </c>
      <c r="X605" s="282">
        <v>2024</v>
      </c>
      <c r="Y605" s="282">
        <v>2025</v>
      </c>
      <c r="Z605" s="282">
        <v>2026</v>
      </c>
      <c r="AA605" s="282">
        <v>2027</v>
      </c>
      <c r="AB605" s="282">
        <v>2028</v>
      </c>
      <c r="AC605" s="282">
        <v>2029</v>
      </c>
      <c r="AD605" s="282">
        <v>2030</v>
      </c>
      <c r="AE605" s="282" t="str">
        <f>'1.  LRAMVA Summary'!$D$53</f>
        <v>Residential</v>
      </c>
      <c r="AF605" s="282" t="str">
        <f>'1.  LRAMVA Summary'!$E$53</f>
        <v>GS&lt;50 kW</v>
      </c>
      <c r="AG605" s="282" t="str">
        <f>'1.  LRAMVA Summary'!$F$53</f>
        <v>GS 50 - 4,999 kW</v>
      </c>
      <c r="AH605" s="282" t="str">
        <f>'1.  LRAMVA Summary'!$G$53</f>
        <v>Large Use</v>
      </c>
      <c r="AI605" s="282" t="str">
        <f>'1.  LRAMVA Summary'!$H$53</f>
        <v>Unmetered</v>
      </c>
      <c r="AJ605" s="282" t="str">
        <f>'1.  LRAMVA Summary'!$I$53</f>
        <v>Street Lights</v>
      </c>
      <c r="AK605" s="282" t="str">
        <f>'1.  LRAMVA Summary'!$J$53</f>
        <v/>
      </c>
      <c r="AL605" s="282" t="str">
        <f>'1.  LRAMVA Summary'!$K$53</f>
        <v/>
      </c>
      <c r="AM605" s="282" t="str">
        <f>'1.  LRAMVA Summary'!$L$53</f>
        <v/>
      </c>
      <c r="AN605" s="282" t="str">
        <f>'1.  LRAMVA Summary'!$M$53</f>
        <v/>
      </c>
      <c r="AO605" s="282" t="str">
        <f>'1.  LRAMVA Summary'!$N$53</f>
        <v/>
      </c>
      <c r="AP605" s="282" t="str">
        <f>'1.  LRAMVA Summary'!$O$53</f>
        <v/>
      </c>
      <c r="AQ605" s="282" t="str">
        <f>'1.  LRAMVA Summary'!$P$53</f>
        <v/>
      </c>
      <c r="AR605" s="282" t="str">
        <f>'1.  LRAMVA Summary'!$Q$53</f>
        <v/>
      </c>
      <c r="AS605" s="284" t="str">
        <f>'1.  LRAMVA Summary'!$R$53</f>
        <v>Total</v>
      </c>
    </row>
    <row r="606" spans="1:45" ht="15.75" customHeight="1">
      <c r="A606" s="521"/>
      <c r="B606" s="507" t="s">
        <v>500</v>
      </c>
      <c r="C606" s="286"/>
      <c r="D606" s="286"/>
      <c r="E606" s="286"/>
      <c r="F606" s="286"/>
      <c r="G606" s="286"/>
      <c r="H606" s="286"/>
      <c r="I606" s="286"/>
      <c r="J606" s="286"/>
      <c r="K606" s="286"/>
      <c r="L606" s="286"/>
      <c r="M606" s="286"/>
      <c r="N606" s="286"/>
      <c r="O606" s="286"/>
      <c r="P606" s="286"/>
      <c r="Q606" s="287"/>
      <c r="R606" s="286"/>
      <c r="S606" s="286"/>
      <c r="T606" s="286"/>
      <c r="U606" s="286"/>
      <c r="V606" s="286"/>
      <c r="W606" s="286"/>
      <c r="X606" s="286"/>
      <c r="Y606" s="286"/>
      <c r="Z606" s="286"/>
      <c r="AA606" s="286"/>
      <c r="AB606" s="286"/>
      <c r="AC606" s="286"/>
      <c r="AD606" s="286"/>
      <c r="AE606" s="288" t="str">
        <f>'1.  LRAMVA Summary'!$D$54</f>
        <v>kWh</v>
      </c>
      <c r="AF606" s="288" t="str">
        <f>'1.  LRAMVA Summary'!$E$54</f>
        <v>kWh</v>
      </c>
      <c r="AG606" s="288" t="str">
        <f>'1.  LRAMVA Summary'!$F$54</f>
        <v>kw</v>
      </c>
      <c r="AH606" s="288" t="str">
        <f>'1.  LRAMVA Summary'!$G$54</f>
        <v>kW</v>
      </c>
      <c r="AI606" s="288" t="str">
        <f>'1.  LRAMVA Summary'!$H$54</f>
        <v>kWh</v>
      </c>
      <c r="AJ606" s="288" t="str">
        <f>'1.  LRAMVA Summary'!$I$54</f>
        <v>kW</v>
      </c>
      <c r="AK606" s="288">
        <f>'1.  LRAMVA Summary'!$J$54</f>
        <v>0</v>
      </c>
      <c r="AL606" s="288">
        <f>'1.  LRAMVA Summary'!$K$54</f>
        <v>0</v>
      </c>
      <c r="AM606" s="288">
        <f>'1.  LRAMVA Summary'!$L$54</f>
        <v>0</v>
      </c>
      <c r="AN606" s="288">
        <f>'1.  LRAMVA Summary'!$M$54</f>
        <v>0</v>
      </c>
      <c r="AO606" s="288">
        <f>'1.  LRAMVA Summary'!$N$54</f>
        <v>0</v>
      </c>
      <c r="AP606" s="288">
        <f>'1.  LRAMVA Summary'!$O$54</f>
        <v>0</v>
      </c>
      <c r="AQ606" s="288">
        <f>'1.  LRAMVA Summary'!$P$54</f>
        <v>0</v>
      </c>
      <c r="AR606" s="288">
        <f>'1.  LRAMVA Summary'!$Q$54</f>
        <v>0</v>
      </c>
      <c r="AS606" s="289"/>
    </row>
    <row r="607" spans="1:45" ht="15.75" hidden="1" outlineLevel="1">
      <c r="A607" s="521"/>
      <c r="B607" s="493" t="s">
        <v>493</v>
      </c>
      <c r="C607" s="286"/>
      <c r="D607" s="286"/>
      <c r="E607" s="286"/>
      <c r="F607" s="286"/>
      <c r="G607" s="286"/>
      <c r="H607" s="286"/>
      <c r="I607" s="286"/>
      <c r="J607" s="286"/>
      <c r="K607" s="286"/>
      <c r="L607" s="286"/>
      <c r="M607" s="286"/>
      <c r="N607" s="286"/>
      <c r="O607" s="286"/>
      <c r="P607" s="286"/>
      <c r="Q607" s="287"/>
      <c r="R607" s="286"/>
      <c r="S607" s="286"/>
      <c r="T607" s="286"/>
      <c r="U607" s="286"/>
      <c r="V607" s="286"/>
      <c r="W607" s="286"/>
      <c r="X607" s="286"/>
      <c r="Y607" s="286"/>
      <c r="Z607" s="286"/>
      <c r="AA607" s="286"/>
      <c r="AB607" s="286"/>
      <c r="AC607" s="286"/>
      <c r="AD607" s="286"/>
      <c r="AE607" s="288"/>
      <c r="AF607" s="288"/>
      <c r="AG607" s="288"/>
      <c r="AH607" s="288"/>
      <c r="AI607" s="288"/>
      <c r="AJ607" s="288"/>
      <c r="AK607" s="288"/>
      <c r="AL607" s="288"/>
      <c r="AM607" s="288"/>
      <c r="AN607" s="288"/>
      <c r="AO607" s="288"/>
      <c r="AP607" s="288"/>
      <c r="AQ607" s="288"/>
      <c r="AR607" s="288"/>
      <c r="AS607" s="289"/>
    </row>
    <row r="608" spans="1:45" hidden="1" outlineLevel="1">
      <c r="A608" s="521">
        <v>1</v>
      </c>
      <c r="B608" s="424" t="s">
        <v>95</v>
      </c>
      <c r="C608" s="288" t="s">
        <v>25</v>
      </c>
      <c r="D608" s="292"/>
      <c r="E608" s="292"/>
      <c r="F608" s="292"/>
      <c r="G608" s="292"/>
      <c r="H608" s="292"/>
      <c r="I608" s="292"/>
      <c r="J608" s="292"/>
      <c r="K608" s="292"/>
      <c r="L608" s="292"/>
      <c r="M608" s="292"/>
      <c r="N608" s="292"/>
      <c r="O608" s="292"/>
      <c r="P608" s="292"/>
      <c r="Q608" s="288"/>
      <c r="R608" s="292"/>
      <c r="S608" s="292"/>
      <c r="T608" s="292"/>
      <c r="U608" s="292"/>
      <c r="V608" s="292"/>
      <c r="W608" s="292"/>
      <c r="X608" s="292"/>
      <c r="Y608" s="292"/>
      <c r="Z608" s="292"/>
      <c r="AA608" s="292"/>
      <c r="AB608" s="292"/>
      <c r="AC608" s="292"/>
      <c r="AD608" s="292"/>
      <c r="AE608" s="406"/>
      <c r="AF608" s="406"/>
      <c r="AG608" s="406"/>
      <c r="AH608" s="406"/>
      <c r="AI608" s="406"/>
      <c r="AJ608" s="406"/>
      <c r="AK608" s="406"/>
      <c r="AL608" s="406"/>
      <c r="AM608" s="406"/>
      <c r="AN608" s="406"/>
      <c r="AO608" s="406"/>
      <c r="AP608" s="406"/>
      <c r="AQ608" s="406"/>
      <c r="AR608" s="406"/>
      <c r="AS608" s="293">
        <f>SUM(AE608:AR608)</f>
        <v>0</v>
      </c>
    </row>
    <row r="609" spans="1:45" hidden="1" outlineLevel="1">
      <c r="A609" s="521"/>
      <c r="B609" s="291" t="s">
        <v>309</v>
      </c>
      <c r="C609" s="288" t="s">
        <v>163</v>
      </c>
      <c r="D609" s="292"/>
      <c r="E609" s="292"/>
      <c r="F609" s="292"/>
      <c r="G609" s="292"/>
      <c r="H609" s="292"/>
      <c r="I609" s="292"/>
      <c r="J609" s="292"/>
      <c r="K609" s="292"/>
      <c r="L609" s="292"/>
      <c r="M609" s="292"/>
      <c r="N609" s="292"/>
      <c r="O609" s="292"/>
      <c r="P609" s="292"/>
      <c r="Q609" s="464"/>
      <c r="R609" s="292"/>
      <c r="S609" s="292"/>
      <c r="T609" s="292"/>
      <c r="U609" s="292"/>
      <c r="V609" s="292"/>
      <c r="W609" s="292"/>
      <c r="X609" s="292"/>
      <c r="Y609" s="292"/>
      <c r="Z609" s="292"/>
      <c r="AA609" s="292"/>
      <c r="AB609" s="292"/>
      <c r="AC609" s="292"/>
      <c r="AD609" s="292"/>
      <c r="AE609" s="407">
        <f>AE608</f>
        <v>0</v>
      </c>
      <c r="AF609" s="407">
        <f t="shared" ref="AF609" si="1737">AF608</f>
        <v>0</v>
      </c>
      <c r="AG609" s="407">
        <f t="shared" ref="AG609" si="1738">AG608</f>
        <v>0</v>
      </c>
      <c r="AH609" s="407">
        <f t="shared" ref="AH609" si="1739">AH608</f>
        <v>0</v>
      </c>
      <c r="AI609" s="407">
        <f t="shared" ref="AI609" si="1740">AI608</f>
        <v>0</v>
      </c>
      <c r="AJ609" s="407">
        <f t="shared" ref="AJ609" si="1741">AJ608</f>
        <v>0</v>
      </c>
      <c r="AK609" s="407">
        <f t="shared" ref="AK609" si="1742">AK608</f>
        <v>0</v>
      </c>
      <c r="AL609" s="407">
        <f t="shared" ref="AL609" si="1743">AL608</f>
        <v>0</v>
      </c>
      <c r="AM609" s="407">
        <f t="shared" ref="AM609" si="1744">AM608</f>
        <v>0</v>
      </c>
      <c r="AN609" s="407">
        <f t="shared" ref="AN609" si="1745">AN608</f>
        <v>0</v>
      </c>
      <c r="AO609" s="407">
        <f t="shared" ref="AO609" si="1746">AO608</f>
        <v>0</v>
      </c>
      <c r="AP609" s="407">
        <f t="shared" ref="AP609" si="1747">AP608</f>
        <v>0</v>
      </c>
      <c r="AQ609" s="407">
        <f t="shared" ref="AQ609" si="1748">AQ608</f>
        <v>0</v>
      </c>
      <c r="AR609" s="407">
        <f t="shared" ref="AR609" si="1749">AR608</f>
        <v>0</v>
      </c>
      <c r="AS609" s="294"/>
    </row>
    <row r="610" spans="1:45" ht="15.75" hidden="1" outlineLevel="1">
      <c r="A610" s="521"/>
      <c r="B610" s="295"/>
      <c r="C610" s="296"/>
      <c r="D610" s="296"/>
      <c r="E610" s="296"/>
      <c r="F610" s="296"/>
      <c r="G610" s="296"/>
      <c r="H610" s="296"/>
      <c r="I610" s="296"/>
      <c r="J610" s="745"/>
      <c r="K610" s="296"/>
      <c r="L610" s="296"/>
      <c r="M610" s="296"/>
      <c r="N610" s="296"/>
      <c r="O610" s="296"/>
      <c r="P610" s="296"/>
      <c r="Q610" s="297"/>
      <c r="R610" s="296"/>
      <c r="S610" s="296"/>
      <c r="T610" s="296"/>
      <c r="U610" s="296"/>
      <c r="V610" s="296"/>
      <c r="W610" s="296"/>
      <c r="X610" s="296"/>
      <c r="Y610" s="296"/>
      <c r="Z610" s="296"/>
      <c r="AA610" s="296"/>
      <c r="AB610" s="296"/>
      <c r="AC610" s="296"/>
      <c r="AD610" s="296"/>
      <c r="AE610" s="408"/>
      <c r="AF610" s="409"/>
      <c r="AG610" s="409"/>
      <c r="AH610" s="409"/>
      <c r="AI610" s="409"/>
      <c r="AJ610" s="409"/>
      <c r="AK610" s="409"/>
      <c r="AL610" s="409"/>
      <c r="AM610" s="409"/>
      <c r="AN610" s="409"/>
      <c r="AO610" s="409"/>
      <c r="AP610" s="409"/>
      <c r="AQ610" s="409"/>
      <c r="AR610" s="409"/>
      <c r="AS610" s="299"/>
    </row>
    <row r="611" spans="1:45" hidden="1" outlineLevel="1">
      <c r="A611" s="521">
        <v>2</v>
      </c>
      <c r="B611" s="424" t="s">
        <v>96</v>
      </c>
      <c r="C611" s="288" t="s">
        <v>25</v>
      </c>
      <c r="D611" s="292"/>
      <c r="E611" s="292"/>
      <c r="F611" s="292"/>
      <c r="G611" s="292"/>
      <c r="H611" s="292"/>
      <c r="I611" s="292"/>
      <c r="J611" s="292"/>
      <c r="K611" s="292"/>
      <c r="L611" s="292"/>
      <c r="M611" s="292"/>
      <c r="N611" s="292"/>
      <c r="O611" s="292"/>
      <c r="P611" s="292"/>
      <c r="Q611" s="288"/>
      <c r="R611" s="292"/>
      <c r="S611" s="292"/>
      <c r="T611" s="292"/>
      <c r="U611" s="292"/>
      <c r="V611" s="292"/>
      <c r="W611" s="292"/>
      <c r="X611" s="292"/>
      <c r="Y611" s="292"/>
      <c r="Z611" s="292"/>
      <c r="AA611" s="292"/>
      <c r="AB611" s="292"/>
      <c r="AC611" s="292"/>
      <c r="AD611" s="292"/>
      <c r="AE611" s="406"/>
      <c r="AF611" s="406"/>
      <c r="AG611" s="406"/>
      <c r="AH611" s="406"/>
      <c r="AI611" s="406"/>
      <c r="AJ611" s="406"/>
      <c r="AK611" s="406"/>
      <c r="AL611" s="406"/>
      <c r="AM611" s="406"/>
      <c r="AN611" s="406"/>
      <c r="AO611" s="406"/>
      <c r="AP611" s="406"/>
      <c r="AQ611" s="406"/>
      <c r="AR611" s="406"/>
      <c r="AS611" s="293">
        <f>SUM(AE611:AR611)</f>
        <v>0</v>
      </c>
    </row>
    <row r="612" spans="1:45" hidden="1" outlineLevel="1">
      <c r="A612" s="521"/>
      <c r="B612" s="291" t="s">
        <v>309</v>
      </c>
      <c r="C612" s="288" t="s">
        <v>163</v>
      </c>
      <c r="D612" s="292"/>
      <c r="E612" s="292"/>
      <c r="F612" s="292"/>
      <c r="G612" s="292"/>
      <c r="H612" s="292"/>
      <c r="I612" s="292"/>
      <c r="J612" s="292"/>
      <c r="K612" s="292"/>
      <c r="L612" s="292"/>
      <c r="M612" s="292"/>
      <c r="N612" s="292"/>
      <c r="O612" s="292"/>
      <c r="P612" s="292"/>
      <c r="Q612" s="464"/>
      <c r="R612" s="292"/>
      <c r="S612" s="292"/>
      <c r="T612" s="292"/>
      <c r="U612" s="292"/>
      <c r="V612" s="292"/>
      <c r="W612" s="292"/>
      <c r="X612" s="292"/>
      <c r="Y612" s="292"/>
      <c r="Z612" s="292"/>
      <c r="AA612" s="292"/>
      <c r="AB612" s="292"/>
      <c r="AC612" s="292"/>
      <c r="AD612" s="292"/>
      <c r="AE612" s="407">
        <f>AE611</f>
        <v>0</v>
      </c>
      <c r="AF612" s="407">
        <f t="shared" ref="AF612" si="1750">AF611</f>
        <v>0</v>
      </c>
      <c r="AG612" s="407">
        <f t="shared" ref="AG612" si="1751">AG611</f>
        <v>0</v>
      </c>
      <c r="AH612" s="407">
        <f t="shared" ref="AH612" si="1752">AH611</f>
        <v>0</v>
      </c>
      <c r="AI612" s="407">
        <f t="shared" ref="AI612" si="1753">AI611</f>
        <v>0</v>
      </c>
      <c r="AJ612" s="407">
        <f t="shared" ref="AJ612" si="1754">AJ611</f>
        <v>0</v>
      </c>
      <c r="AK612" s="407">
        <f t="shared" ref="AK612" si="1755">AK611</f>
        <v>0</v>
      </c>
      <c r="AL612" s="407">
        <f t="shared" ref="AL612" si="1756">AL611</f>
        <v>0</v>
      </c>
      <c r="AM612" s="407">
        <f t="shared" ref="AM612" si="1757">AM611</f>
        <v>0</v>
      </c>
      <c r="AN612" s="407">
        <f t="shared" ref="AN612" si="1758">AN611</f>
        <v>0</v>
      </c>
      <c r="AO612" s="407">
        <f t="shared" ref="AO612" si="1759">AO611</f>
        <v>0</v>
      </c>
      <c r="AP612" s="407">
        <f t="shared" ref="AP612" si="1760">AP611</f>
        <v>0</v>
      </c>
      <c r="AQ612" s="407">
        <f t="shared" ref="AQ612" si="1761">AQ611</f>
        <v>0</v>
      </c>
      <c r="AR612" s="407">
        <f t="shared" ref="AR612" si="1762">AR611</f>
        <v>0</v>
      </c>
      <c r="AS612" s="294"/>
    </row>
    <row r="613" spans="1:45" ht="15.75" hidden="1" outlineLevel="1">
      <c r="A613" s="521"/>
      <c r="B613" s="295"/>
      <c r="C613" s="296"/>
      <c r="D613" s="301"/>
      <c r="E613" s="301"/>
      <c r="F613" s="301"/>
      <c r="G613" s="301"/>
      <c r="H613" s="301"/>
      <c r="I613" s="301"/>
      <c r="J613" s="301"/>
      <c r="K613" s="301"/>
      <c r="L613" s="301"/>
      <c r="M613" s="301"/>
      <c r="N613" s="301"/>
      <c r="O613" s="301"/>
      <c r="P613" s="301"/>
      <c r="Q613" s="297"/>
      <c r="R613" s="301"/>
      <c r="S613" s="301"/>
      <c r="T613" s="301"/>
      <c r="U613" s="301"/>
      <c r="V613" s="301"/>
      <c r="W613" s="301"/>
      <c r="X613" s="301"/>
      <c r="Y613" s="301"/>
      <c r="Z613" s="301"/>
      <c r="AA613" s="301"/>
      <c r="AB613" s="301"/>
      <c r="AC613" s="301"/>
      <c r="AD613" s="301"/>
      <c r="AE613" s="408"/>
      <c r="AF613" s="409"/>
      <c r="AG613" s="409"/>
      <c r="AH613" s="409"/>
      <c r="AI613" s="409"/>
      <c r="AJ613" s="409"/>
      <c r="AK613" s="409"/>
      <c r="AL613" s="409"/>
      <c r="AM613" s="409"/>
      <c r="AN613" s="409"/>
      <c r="AO613" s="409"/>
      <c r="AP613" s="409"/>
      <c r="AQ613" s="409"/>
      <c r="AR613" s="409"/>
      <c r="AS613" s="299"/>
    </row>
    <row r="614" spans="1:45" hidden="1" outlineLevel="1">
      <c r="A614" s="521">
        <v>3</v>
      </c>
      <c r="B614" s="424" t="s">
        <v>97</v>
      </c>
      <c r="C614" s="288" t="s">
        <v>25</v>
      </c>
      <c r="D614" s="292"/>
      <c r="E614" s="292"/>
      <c r="F614" s="292"/>
      <c r="G614" s="292"/>
      <c r="H614" s="292"/>
      <c r="I614" s="292"/>
      <c r="J614" s="292"/>
      <c r="K614" s="292"/>
      <c r="L614" s="292"/>
      <c r="M614" s="292"/>
      <c r="N614" s="292"/>
      <c r="O614" s="292"/>
      <c r="P614" s="292"/>
      <c r="Q614" s="288"/>
      <c r="R614" s="292"/>
      <c r="S614" s="292"/>
      <c r="T614" s="292"/>
      <c r="U614" s="292"/>
      <c r="V614" s="292"/>
      <c r="W614" s="292"/>
      <c r="X614" s="292"/>
      <c r="Y614" s="292"/>
      <c r="Z614" s="292"/>
      <c r="AA614" s="292"/>
      <c r="AB614" s="292"/>
      <c r="AC614" s="292"/>
      <c r="AD614" s="292"/>
      <c r="AE614" s="406"/>
      <c r="AF614" s="406"/>
      <c r="AG614" s="406"/>
      <c r="AH614" s="406"/>
      <c r="AI614" s="406"/>
      <c r="AJ614" s="406"/>
      <c r="AK614" s="406"/>
      <c r="AL614" s="406"/>
      <c r="AM614" s="406"/>
      <c r="AN614" s="406"/>
      <c r="AO614" s="406"/>
      <c r="AP614" s="406"/>
      <c r="AQ614" s="406"/>
      <c r="AR614" s="406"/>
      <c r="AS614" s="293">
        <f>SUM(AE614:AR614)</f>
        <v>0</v>
      </c>
    </row>
    <row r="615" spans="1:45" hidden="1" outlineLevel="1">
      <c r="A615" s="521"/>
      <c r="B615" s="291" t="s">
        <v>309</v>
      </c>
      <c r="C615" s="288" t="s">
        <v>163</v>
      </c>
      <c r="D615" s="292"/>
      <c r="E615" s="292"/>
      <c r="F615" s="292"/>
      <c r="G615" s="292"/>
      <c r="H615" s="292"/>
      <c r="I615" s="292"/>
      <c r="J615" s="292"/>
      <c r="K615" s="292"/>
      <c r="L615" s="292"/>
      <c r="M615" s="292"/>
      <c r="N615" s="292"/>
      <c r="O615" s="292"/>
      <c r="P615" s="292"/>
      <c r="Q615" s="464"/>
      <c r="R615" s="292"/>
      <c r="S615" s="292"/>
      <c r="T615" s="292"/>
      <c r="U615" s="292"/>
      <c r="V615" s="292"/>
      <c r="W615" s="292"/>
      <c r="X615" s="292"/>
      <c r="Y615" s="292"/>
      <c r="Z615" s="292"/>
      <c r="AA615" s="292"/>
      <c r="AB615" s="292"/>
      <c r="AC615" s="292"/>
      <c r="AD615" s="292"/>
      <c r="AE615" s="407">
        <f>AE614</f>
        <v>0</v>
      </c>
      <c r="AF615" s="407">
        <f t="shared" ref="AF615" si="1763">AF614</f>
        <v>0</v>
      </c>
      <c r="AG615" s="407">
        <f t="shared" ref="AG615" si="1764">AG614</f>
        <v>0</v>
      </c>
      <c r="AH615" s="407">
        <f t="shared" ref="AH615" si="1765">AH614</f>
        <v>0</v>
      </c>
      <c r="AI615" s="407">
        <f t="shared" ref="AI615" si="1766">AI614</f>
        <v>0</v>
      </c>
      <c r="AJ615" s="407">
        <f t="shared" ref="AJ615" si="1767">AJ614</f>
        <v>0</v>
      </c>
      <c r="AK615" s="407">
        <f t="shared" ref="AK615" si="1768">AK614</f>
        <v>0</v>
      </c>
      <c r="AL615" s="407">
        <f t="shared" ref="AL615" si="1769">AL614</f>
        <v>0</v>
      </c>
      <c r="AM615" s="407">
        <f t="shared" ref="AM615" si="1770">AM614</f>
        <v>0</v>
      </c>
      <c r="AN615" s="407">
        <f t="shared" ref="AN615" si="1771">AN614</f>
        <v>0</v>
      </c>
      <c r="AO615" s="407">
        <f t="shared" ref="AO615" si="1772">AO614</f>
        <v>0</v>
      </c>
      <c r="AP615" s="407">
        <f t="shared" ref="AP615" si="1773">AP614</f>
        <v>0</v>
      </c>
      <c r="AQ615" s="407">
        <f t="shared" ref="AQ615" si="1774">AQ614</f>
        <v>0</v>
      </c>
      <c r="AR615" s="407">
        <f t="shared" ref="AR615" si="1775">AR614</f>
        <v>0</v>
      </c>
      <c r="AS615" s="294"/>
    </row>
    <row r="616" spans="1:45" hidden="1" outlineLevel="1">
      <c r="A616" s="521"/>
      <c r="B616" s="291"/>
      <c r="C616" s="302"/>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c r="AA616" s="288"/>
      <c r="AB616" s="288"/>
      <c r="AC616" s="288"/>
      <c r="AD616" s="288"/>
      <c r="AE616" s="408"/>
      <c r="AF616" s="408"/>
      <c r="AG616" s="408"/>
      <c r="AH616" s="408"/>
      <c r="AI616" s="408"/>
      <c r="AJ616" s="408"/>
      <c r="AK616" s="408"/>
      <c r="AL616" s="408"/>
      <c r="AM616" s="408"/>
      <c r="AN616" s="408"/>
      <c r="AO616" s="408"/>
      <c r="AP616" s="408"/>
      <c r="AQ616" s="408"/>
      <c r="AR616" s="408"/>
      <c r="AS616" s="303"/>
    </row>
    <row r="617" spans="1:45" hidden="1" outlineLevel="1">
      <c r="A617" s="521">
        <v>4</v>
      </c>
      <c r="B617" s="509" t="s">
        <v>652</v>
      </c>
      <c r="C617" s="288" t="s">
        <v>25</v>
      </c>
      <c r="D617" s="292"/>
      <c r="E617" s="292"/>
      <c r="F617" s="292"/>
      <c r="G617" s="292"/>
      <c r="H617" s="292"/>
      <c r="I617" s="292"/>
      <c r="J617" s="292"/>
      <c r="K617" s="292"/>
      <c r="L617" s="292"/>
      <c r="M617" s="292"/>
      <c r="N617" s="292"/>
      <c r="O617" s="292"/>
      <c r="P617" s="292"/>
      <c r="Q617" s="288"/>
      <c r="R617" s="292"/>
      <c r="S617" s="292"/>
      <c r="T617" s="292"/>
      <c r="U617" s="292"/>
      <c r="V617" s="292"/>
      <c r="W617" s="292"/>
      <c r="X617" s="292"/>
      <c r="Y617" s="292"/>
      <c r="Z617" s="292"/>
      <c r="AA617" s="292"/>
      <c r="AB617" s="292"/>
      <c r="AC617" s="292"/>
      <c r="AD617" s="292"/>
      <c r="AE617" s="406"/>
      <c r="AF617" s="406"/>
      <c r="AG617" s="406"/>
      <c r="AH617" s="406"/>
      <c r="AI617" s="406"/>
      <c r="AJ617" s="406"/>
      <c r="AK617" s="406"/>
      <c r="AL617" s="406"/>
      <c r="AM617" s="406"/>
      <c r="AN617" s="406"/>
      <c r="AO617" s="406"/>
      <c r="AP617" s="406"/>
      <c r="AQ617" s="406"/>
      <c r="AR617" s="406"/>
      <c r="AS617" s="293">
        <f>SUM(AE617:AR617)</f>
        <v>0</v>
      </c>
    </row>
    <row r="618" spans="1:45" hidden="1" outlineLevel="1">
      <c r="A618" s="521"/>
      <c r="B618" s="291" t="s">
        <v>309</v>
      </c>
      <c r="C618" s="288" t="s">
        <v>163</v>
      </c>
      <c r="D618" s="292"/>
      <c r="E618" s="292"/>
      <c r="F618" s="292"/>
      <c r="G618" s="292"/>
      <c r="H618" s="292"/>
      <c r="I618" s="292"/>
      <c r="J618" s="292"/>
      <c r="K618" s="292"/>
      <c r="L618" s="292"/>
      <c r="M618" s="292"/>
      <c r="N618" s="292"/>
      <c r="O618" s="292"/>
      <c r="P618" s="292"/>
      <c r="Q618" s="464"/>
      <c r="R618" s="292"/>
      <c r="S618" s="292"/>
      <c r="T618" s="292"/>
      <c r="U618" s="292"/>
      <c r="V618" s="292"/>
      <c r="W618" s="292"/>
      <c r="X618" s="292"/>
      <c r="Y618" s="292"/>
      <c r="Z618" s="292"/>
      <c r="AA618" s="292"/>
      <c r="AB618" s="292"/>
      <c r="AC618" s="292"/>
      <c r="AD618" s="292"/>
      <c r="AE618" s="407">
        <f>AE617</f>
        <v>0</v>
      </c>
      <c r="AF618" s="407">
        <f t="shared" ref="AF618" si="1776">AF617</f>
        <v>0</v>
      </c>
      <c r="AG618" s="407">
        <f t="shared" ref="AG618" si="1777">AG617</f>
        <v>0</v>
      </c>
      <c r="AH618" s="407">
        <f t="shared" ref="AH618" si="1778">AH617</f>
        <v>0</v>
      </c>
      <c r="AI618" s="407">
        <f t="shared" ref="AI618" si="1779">AI617</f>
        <v>0</v>
      </c>
      <c r="AJ618" s="407">
        <f t="shared" ref="AJ618" si="1780">AJ617</f>
        <v>0</v>
      </c>
      <c r="AK618" s="407">
        <f t="shared" ref="AK618" si="1781">AK617</f>
        <v>0</v>
      </c>
      <c r="AL618" s="407">
        <f t="shared" ref="AL618" si="1782">AL617</f>
        <v>0</v>
      </c>
      <c r="AM618" s="407">
        <f t="shared" ref="AM618" si="1783">AM617</f>
        <v>0</v>
      </c>
      <c r="AN618" s="407">
        <f t="shared" ref="AN618" si="1784">AN617</f>
        <v>0</v>
      </c>
      <c r="AO618" s="407">
        <f t="shared" ref="AO618" si="1785">AO617</f>
        <v>0</v>
      </c>
      <c r="AP618" s="407">
        <f t="shared" ref="AP618" si="1786">AP617</f>
        <v>0</v>
      </c>
      <c r="AQ618" s="407">
        <f t="shared" ref="AQ618" si="1787">AQ617</f>
        <v>0</v>
      </c>
      <c r="AR618" s="407">
        <f t="shared" ref="AR618" si="1788">AR617</f>
        <v>0</v>
      </c>
      <c r="AS618" s="294"/>
    </row>
    <row r="619" spans="1:45" hidden="1" outlineLevel="1">
      <c r="A619" s="521"/>
      <c r="B619" s="291"/>
      <c r="C619" s="302"/>
      <c r="D619" s="301"/>
      <c r="E619" s="301"/>
      <c r="F619" s="301"/>
      <c r="G619" s="301"/>
      <c r="H619" s="301"/>
      <c r="I619" s="301"/>
      <c r="J619" s="301"/>
      <c r="K619" s="301"/>
      <c r="L619" s="301"/>
      <c r="M619" s="301"/>
      <c r="N619" s="301"/>
      <c r="O619" s="301"/>
      <c r="P619" s="301"/>
      <c r="Q619" s="288"/>
      <c r="R619" s="301"/>
      <c r="S619" s="301"/>
      <c r="T619" s="301"/>
      <c r="U619" s="301"/>
      <c r="V619" s="301"/>
      <c r="W619" s="301"/>
      <c r="X619" s="301"/>
      <c r="Y619" s="301"/>
      <c r="Z619" s="301"/>
      <c r="AA619" s="301"/>
      <c r="AB619" s="301"/>
      <c r="AC619" s="301"/>
      <c r="AD619" s="301"/>
      <c r="AE619" s="408"/>
      <c r="AF619" s="408"/>
      <c r="AG619" s="408"/>
      <c r="AH619" s="408"/>
      <c r="AI619" s="408"/>
      <c r="AJ619" s="408"/>
      <c r="AK619" s="408"/>
      <c r="AL619" s="408"/>
      <c r="AM619" s="408"/>
      <c r="AN619" s="408"/>
      <c r="AO619" s="408"/>
      <c r="AP619" s="408"/>
      <c r="AQ619" s="408"/>
      <c r="AR619" s="408"/>
      <c r="AS619" s="303"/>
    </row>
    <row r="620" spans="1:45" ht="15.75" hidden="1" customHeight="1" outlineLevel="1">
      <c r="A620" s="521">
        <v>5</v>
      </c>
      <c r="B620" s="424" t="s">
        <v>98</v>
      </c>
      <c r="C620" s="288" t="s">
        <v>25</v>
      </c>
      <c r="D620" s="292"/>
      <c r="E620" s="292"/>
      <c r="F620" s="292"/>
      <c r="G620" s="292"/>
      <c r="H620" s="292"/>
      <c r="I620" s="292"/>
      <c r="J620" s="292"/>
      <c r="K620" s="292"/>
      <c r="L620" s="292"/>
      <c r="M620" s="292"/>
      <c r="N620" s="292"/>
      <c r="O620" s="292"/>
      <c r="P620" s="292"/>
      <c r="Q620" s="288"/>
      <c r="R620" s="292"/>
      <c r="S620" s="292"/>
      <c r="T620" s="292"/>
      <c r="U620" s="292"/>
      <c r="V620" s="292"/>
      <c r="W620" s="292"/>
      <c r="X620" s="292"/>
      <c r="Y620" s="292"/>
      <c r="Z620" s="292"/>
      <c r="AA620" s="292"/>
      <c r="AB620" s="292"/>
      <c r="AC620" s="292"/>
      <c r="AD620" s="292"/>
      <c r="AE620" s="406"/>
      <c r="AF620" s="406"/>
      <c r="AG620" s="406"/>
      <c r="AH620" s="406"/>
      <c r="AI620" s="406"/>
      <c r="AJ620" s="406"/>
      <c r="AK620" s="406"/>
      <c r="AL620" s="406"/>
      <c r="AM620" s="406"/>
      <c r="AN620" s="406"/>
      <c r="AO620" s="406"/>
      <c r="AP620" s="406"/>
      <c r="AQ620" s="406"/>
      <c r="AR620" s="406"/>
      <c r="AS620" s="293">
        <f>SUM(AE620:AR620)</f>
        <v>0</v>
      </c>
    </row>
    <row r="621" spans="1:45" hidden="1" outlineLevel="1">
      <c r="A621" s="521"/>
      <c r="B621" s="291" t="s">
        <v>309</v>
      </c>
      <c r="C621" s="288" t="s">
        <v>163</v>
      </c>
      <c r="D621" s="292"/>
      <c r="E621" s="292"/>
      <c r="F621" s="292"/>
      <c r="G621" s="292"/>
      <c r="H621" s="292"/>
      <c r="I621" s="292"/>
      <c r="J621" s="292"/>
      <c r="K621" s="292"/>
      <c r="L621" s="292"/>
      <c r="M621" s="292"/>
      <c r="N621" s="292"/>
      <c r="O621" s="292"/>
      <c r="P621" s="292"/>
      <c r="Q621" s="464"/>
      <c r="R621" s="292"/>
      <c r="S621" s="292"/>
      <c r="T621" s="292"/>
      <c r="U621" s="292"/>
      <c r="V621" s="292"/>
      <c r="W621" s="292"/>
      <c r="X621" s="292"/>
      <c r="Y621" s="292"/>
      <c r="Z621" s="292"/>
      <c r="AA621" s="292"/>
      <c r="AB621" s="292"/>
      <c r="AC621" s="292"/>
      <c r="AD621" s="292"/>
      <c r="AE621" s="407">
        <f>AE620</f>
        <v>0</v>
      </c>
      <c r="AF621" s="407">
        <f t="shared" ref="AF621" si="1789">AF620</f>
        <v>0</v>
      </c>
      <c r="AG621" s="407">
        <f t="shared" ref="AG621" si="1790">AG620</f>
        <v>0</v>
      </c>
      <c r="AH621" s="407">
        <f t="shared" ref="AH621" si="1791">AH620</f>
        <v>0</v>
      </c>
      <c r="AI621" s="407">
        <f t="shared" ref="AI621" si="1792">AI620</f>
        <v>0</v>
      </c>
      <c r="AJ621" s="407">
        <f t="shared" ref="AJ621" si="1793">AJ620</f>
        <v>0</v>
      </c>
      <c r="AK621" s="407">
        <f t="shared" ref="AK621" si="1794">AK620</f>
        <v>0</v>
      </c>
      <c r="AL621" s="407">
        <f t="shared" ref="AL621" si="1795">AL620</f>
        <v>0</v>
      </c>
      <c r="AM621" s="407">
        <f t="shared" ref="AM621" si="1796">AM620</f>
        <v>0</v>
      </c>
      <c r="AN621" s="407">
        <f t="shared" ref="AN621" si="1797">AN620</f>
        <v>0</v>
      </c>
      <c r="AO621" s="407">
        <f t="shared" ref="AO621" si="1798">AO620</f>
        <v>0</v>
      </c>
      <c r="AP621" s="407">
        <f t="shared" ref="AP621" si="1799">AP620</f>
        <v>0</v>
      </c>
      <c r="AQ621" s="407">
        <f t="shared" ref="AQ621" si="1800">AQ620</f>
        <v>0</v>
      </c>
      <c r="AR621" s="407">
        <f t="shared" ref="AR621" si="1801">AR620</f>
        <v>0</v>
      </c>
      <c r="AS621" s="294"/>
    </row>
    <row r="622" spans="1:45" hidden="1" outlineLevel="1">
      <c r="A622" s="521"/>
      <c r="B622" s="291"/>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418"/>
      <c r="AF622" s="419"/>
      <c r="AG622" s="419"/>
      <c r="AH622" s="419"/>
      <c r="AI622" s="419"/>
      <c r="AJ622" s="419"/>
      <c r="AK622" s="419"/>
      <c r="AL622" s="419"/>
      <c r="AM622" s="419"/>
      <c r="AN622" s="419"/>
      <c r="AO622" s="419"/>
      <c r="AP622" s="419"/>
      <c r="AQ622" s="419"/>
      <c r="AR622" s="419"/>
      <c r="AS622" s="294"/>
    </row>
    <row r="623" spans="1:45" ht="15.75" hidden="1" outlineLevel="1">
      <c r="A623" s="521"/>
      <c r="B623" s="316" t="s">
        <v>494</v>
      </c>
      <c r="C623" s="286"/>
      <c r="D623" s="286"/>
      <c r="E623" s="286"/>
      <c r="F623" s="286"/>
      <c r="G623" s="286"/>
      <c r="H623" s="286"/>
      <c r="I623" s="286"/>
      <c r="J623" s="286"/>
      <c r="K623" s="286"/>
      <c r="L623" s="286"/>
      <c r="M623" s="286"/>
      <c r="N623" s="286"/>
      <c r="O623" s="286"/>
      <c r="P623" s="286"/>
      <c r="Q623" s="287"/>
      <c r="R623" s="286"/>
      <c r="S623" s="286"/>
      <c r="T623" s="286"/>
      <c r="U623" s="286"/>
      <c r="V623" s="286"/>
      <c r="W623" s="286"/>
      <c r="X623" s="286"/>
      <c r="Y623" s="286"/>
      <c r="Z623" s="286"/>
      <c r="AA623" s="286"/>
      <c r="AB623" s="286"/>
      <c r="AC623" s="286"/>
      <c r="AD623" s="286"/>
      <c r="AE623" s="410"/>
      <c r="AF623" s="410"/>
      <c r="AG623" s="410"/>
      <c r="AH623" s="410"/>
      <c r="AI623" s="410"/>
      <c r="AJ623" s="410"/>
      <c r="AK623" s="410"/>
      <c r="AL623" s="410"/>
      <c r="AM623" s="410"/>
      <c r="AN623" s="410"/>
      <c r="AO623" s="410"/>
      <c r="AP623" s="410"/>
      <c r="AQ623" s="410"/>
      <c r="AR623" s="410"/>
      <c r="AS623" s="289"/>
    </row>
    <row r="624" spans="1:45" hidden="1" outlineLevel="1">
      <c r="A624" s="521">
        <v>6</v>
      </c>
      <c r="B624" s="424" t="s">
        <v>99</v>
      </c>
      <c r="C624" s="288" t="s">
        <v>25</v>
      </c>
      <c r="D624" s="292"/>
      <c r="E624" s="292"/>
      <c r="F624" s="292"/>
      <c r="G624" s="292"/>
      <c r="H624" s="292"/>
      <c r="I624" s="292"/>
      <c r="J624" s="292"/>
      <c r="K624" s="292"/>
      <c r="L624" s="292"/>
      <c r="M624" s="292"/>
      <c r="N624" s="292"/>
      <c r="O624" s="292"/>
      <c r="P624" s="292"/>
      <c r="Q624" s="292">
        <v>12</v>
      </c>
      <c r="R624" s="292"/>
      <c r="S624" s="292"/>
      <c r="T624" s="292"/>
      <c r="U624" s="292"/>
      <c r="V624" s="292"/>
      <c r="W624" s="292"/>
      <c r="X624" s="292"/>
      <c r="Y624" s="292"/>
      <c r="Z624" s="292"/>
      <c r="AA624" s="292"/>
      <c r="AB624" s="292"/>
      <c r="AC624" s="292"/>
      <c r="AD624" s="292"/>
      <c r="AE624" s="411"/>
      <c r="AF624" s="406"/>
      <c r="AG624" s="406"/>
      <c r="AH624" s="406"/>
      <c r="AI624" s="406"/>
      <c r="AJ624" s="406"/>
      <c r="AK624" s="406"/>
      <c r="AL624" s="411"/>
      <c r="AM624" s="411"/>
      <c r="AN624" s="411"/>
      <c r="AO624" s="411"/>
      <c r="AP624" s="411"/>
      <c r="AQ624" s="411"/>
      <c r="AR624" s="411"/>
      <c r="AS624" s="293">
        <f>SUM(AE624:AR624)</f>
        <v>0</v>
      </c>
    </row>
    <row r="625" spans="1:45" hidden="1" outlineLevel="1">
      <c r="A625" s="521"/>
      <c r="B625" s="291" t="s">
        <v>309</v>
      </c>
      <c r="C625" s="288" t="s">
        <v>163</v>
      </c>
      <c r="D625" s="292"/>
      <c r="E625" s="292"/>
      <c r="F625" s="292"/>
      <c r="G625" s="292"/>
      <c r="H625" s="292"/>
      <c r="I625" s="292"/>
      <c r="J625" s="292"/>
      <c r="K625" s="292"/>
      <c r="L625" s="292"/>
      <c r="M625" s="292"/>
      <c r="N625" s="292"/>
      <c r="O625" s="292"/>
      <c r="P625" s="292"/>
      <c r="Q625" s="292">
        <f>Q624</f>
        <v>12</v>
      </c>
      <c r="R625" s="292"/>
      <c r="S625" s="292"/>
      <c r="T625" s="292"/>
      <c r="U625" s="292"/>
      <c r="V625" s="292"/>
      <c r="W625" s="292"/>
      <c r="X625" s="292"/>
      <c r="Y625" s="292"/>
      <c r="Z625" s="292"/>
      <c r="AA625" s="292"/>
      <c r="AB625" s="292"/>
      <c r="AC625" s="292"/>
      <c r="AD625" s="292"/>
      <c r="AE625" s="407">
        <f>AE624</f>
        <v>0</v>
      </c>
      <c r="AF625" s="407">
        <f t="shared" ref="AF625" si="1802">AF624</f>
        <v>0</v>
      </c>
      <c r="AG625" s="407">
        <f t="shared" ref="AG625" si="1803">AG624</f>
        <v>0</v>
      </c>
      <c r="AH625" s="407">
        <f t="shared" ref="AH625" si="1804">AH624</f>
        <v>0</v>
      </c>
      <c r="AI625" s="407">
        <f t="shared" ref="AI625" si="1805">AI624</f>
        <v>0</v>
      </c>
      <c r="AJ625" s="407">
        <f t="shared" ref="AJ625" si="1806">AJ624</f>
        <v>0</v>
      </c>
      <c r="AK625" s="407">
        <f t="shared" ref="AK625" si="1807">AK624</f>
        <v>0</v>
      </c>
      <c r="AL625" s="407">
        <f t="shared" ref="AL625" si="1808">AL624</f>
        <v>0</v>
      </c>
      <c r="AM625" s="407">
        <f t="shared" ref="AM625" si="1809">AM624</f>
        <v>0</v>
      </c>
      <c r="AN625" s="407">
        <f t="shared" ref="AN625" si="1810">AN624</f>
        <v>0</v>
      </c>
      <c r="AO625" s="407">
        <f t="shared" ref="AO625" si="1811">AO624</f>
        <v>0</v>
      </c>
      <c r="AP625" s="407">
        <f t="shared" ref="AP625" si="1812">AP624</f>
        <v>0</v>
      </c>
      <c r="AQ625" s="407">
        <f t="shared" ref="AQ625" si="1813">AQ624</f>
        <v>0</v>
      </c>
      <c r="AR625" s="407">
        <f t="shared" ref="AR625" si="1814">AR624</f>
        <v>0</v>
      </c>
      <c r="AS625" s="308"/>
    </row>
    <row r="626" spans="1:45" hidden="1" outlineLevel="1">
      <c r="A626" s="521"/>
      <c r="B626" s="307"/>
      <c r="C626" s="309"/>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c r="AA626" s="288"/>
      <c r="AB626" s="288"/>
      <c r="AC626" s="288"/>
      <c r="AD626" s="288"/>
      <c r="AE626" s="412"/>
      <c r="AF626" s="412"/>
      <c r="AG626" s="412"/>
      <c r="AH626" s="412"/>
      <c r="AI626" s="412"/>
      <c r="AJ626" s="412"/>
      <c r="AK626" s="412"/>
      <c r="AL626" s="412"/>
      <c r="AM626" s="412"/>
      <c r="AN626" s="412"/>
      <c r="AO626" s="412"/>
      <c r="AP626" s="412"/>
      <c r="AQ626" s="412"/>
      <c r="AR626" s="412"/>
      <c r="AS626" s="310"/>
    </row>
    <row r="627" spans="1:45" ht="30" hidden="1" outlineLevel="1">
      <c r="A627" s="521">
        <v>7</v>
      </c>
      <c r="B627" s="424" t="s">
        <v>100</v>
      </c>
      <c r="C627" s="288" t="s">
        <v>25</v>
      </c>
      <c r="D627" s="292"/>
      <c r="E627" s="292"/>
      <c r="F627" s="292"/>
      <c r="G627" s="292"/>
      <c r="H627" s="292"/>
      <c r="I627" s="292"/>
      <c r="J627" s="292"/>
      <c r="K627" s="292"/>
      <c r="L627" s="292"/>
      <c r="M627" s="292"/>
      <c r="N627" s="292"/>
      <c r="O627" s="292"/>
      <c r="P627" s="292"/>
      <c r="Q627" s="292">
        <v>12</v>
      </c>
      <c r="R627" s="292"/>
      <c r="S627" s="292"/>
      <c r="T627" s="292"/>
      <c r="U627" s="292"/>
      <c r="V627" s="292"/>
      <c r="W627" s="292"/>
      <c r="X627" s="292"/>
      <c r="Y627" s="292"/>
      <c r="Z627" s="292"/>
      <c r="AA627" s="292"/>
      <c r="AB627" s="292"/>
      <c r="AC627" s="292"/>
      <c r="AD627" s="292"/>
      <c r="AE627" s="411"/>
      <c r="AF627" s="406"/>
      <c r="AG627" s="406"/>
      <c r="AH627" s="406"/>
      <c r="AI627" s="406"/>
      <c r="AJ627" s="406"/>
      <c r="AK627" s="406"/>
      <c r="AL627" s="411"/>
      <c r="AM627" s="411"/>
      <c r="AN627" s="411"/>
      <c r="AO627" s="411"/>
      <c r="AP627" s="411"/>
      <c r="AQ627" s="411"/>
      <c r="AR627" s="411"/>
      <c r="AS627" s="293">
        <f>SUM(AE627:AR627)</f>
        <v>0</v>
      </c>
    </row>
    <row r="628" spans="1:45" hidden="1" outlineLevel="1">
      <c r="A628" s="521"/>
      <c r="B628" s="291" t="s">
        <v>309</v>
      </c>
      <c r="C628" s="288" t="s">
        <v>163</v>
      </c>
      <c r="D628" s="292"/>
      <c r="E628" s="292"/>
      <c r="F628" s="292"/>
      <c r="G628" s="292"/>
      <c r="H628" s="292"/>
      <c r="I628" s="292"/>
      <c r="J628" s="292"/>
      <c r="K628" s="292"/>
      <c r="L628" s="292"/>
      <c r="M628" s="292"/>
      <c r="N628" s="292"/>
      <c r="O628" s="292"/>
      <c r="P628" s="292"/>
      <c r="Q628" s="292">
        <f>Q627</f>
        <v>12</v>
      </c>
      <c r="R628" s="292"/>
      <c r="S628" s="292"/>
      <c r="T628" s="292"/>
      <c r="U628" s="292"/>
      <c r="V628" s="292"/>
      <c r="W628" s="292"/>
      <c r="X628" s="292"/>
      <c r="Y628" s="292"/>
      <c r="Z628" s="292"/>
      <c r="AA628" s="292"/>
      <c r="AB628" s="292"/>
      <c r="AC628" s="292"/>
      <c r="AD628" s="292"/>
      <c r="AE628" s="407">
        <f>AE627</f>
        <v>0</v>
      </c>
      <c r="AF628" s="407">
        <f t="shared" ref="AF628" si="1815">AF627</f>
        <v>0</v>
      </c>
      <c r="AG628" s="407">
        <f t="shared" ref="AG628" si="1816">AG627</f>
        <v>0</v>
      </c>
      <c r="AH628" s="407">
        <f t="shared" ref="AH628" si="1817">AH627</f>
        <v>0</v>
      </c>
      <c r="AI628" s="407">
        <f t="shared" ref="AI628" si="1818">AI627</f>
        <v>0</v>
      </c>
      <c r="AJ628" s="407">
        <f t="shared" ref="AJ628" si="1819">AJ627</f>
        <v>0</v>
      </c>
      <c r="AK628" s="407">
        <f t="shared" ref="AK628" si="1820">AK627</f>
        <v>0</v>
      </c>
      <c r="AL628" s="407">
        <f t="shared" ref="AL628" si="1821">AL627</f>
        <v>0</v>
      </c>
      <c r="AM628" s="407">
        <f t="shared" ref="AM628" si="1822">AM627</f>
        <v>0</v>
      </c>
      <c r="AN628" s="407">
        <f t="shared" ref="AN628" si="1823">AN627</f>
        <v>0</v>
      </c>
      <c r="AO628" s="407">
        <f t="shared" ref="AO628" si="1824">AO627</f>
        <v>0</v>
      </c>
      <c r="AP628" s="407">
        <f t="shared" ref="AP628" si="1825">AP627</f>
        <v>0</v>
      </c>
      <c r="AQ628" s="407">
        <f t="shared" ref="AQ628" si="1826">AQ627</f>
        <v>0</v>
      </c>
      <c r="AR628" s="407">
        <f t="shared" ref="AR628" si="1827">AR627</f>
        <v>0</v>
      </c>
      <c r="AS628" s="308"/>
    </row>
    <row r="629" spans="1:45" hidden="1" outlineLevel="1">
      <c r="A629" s="521"/>
      <c r="B629" s="311"/>
      <c r="C629" s="309"/>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c r="AA629" s="288"/>
      <c r="AB629" s="288"/>
      <c r="AC629" s="288"/>
      <c r="AD629" s="288"/>
      <c r="AE629" s="412"/>
      <c r="AF629" s="413"/>
      <c r="AG629" s="412"/>
      <c r="AH629" s="412"/>
      <c r="AI629" s="412"/>
      <c r="AJ629" s="412"/>
      <c r="AK629" s="412"/>
      <c r="AL629" s="412"/>
      <c r="AM629" s="412"/>
      <c r="AN629" s="412"/>
      <c r="AO629" s="412"/>
      <c r="AP629" s="412"/>
      <c r="AQ629" s="412"/>
      <c r="AR629" s="412"/>
      <c r="AS629" s="310"/>
    </row>
    <row r="630" spans="1:45" hidden="1" outlineLevel="1">
      <c r="A630" s="521">
        <v>8</v>
      </c>
      <c r="B630" s="424" t="s">
        <v>101</v>
      </c>
      <c r="C630" s="288" t="s">
        <v>25</v>
      </c>
      <c r="D630" s="292"/>
      <c r="E630" s="292"/>
      <c r="F630" s="292"/>
      <c r="G630" s="292"/>
      <c r="H630" s="292"/>
      <c r="I630" s="292"/>
      <c r="J630" s="292"/>
      <c r="K630" s="292"/>
      <c r="L630" s="292"/>
      <c r="M630" s="292"/>
      <c r="N630" s="292"/>
      <c r="O630" s="292"/>
      <c r="P630" s="292"/>
      <c r="Q630" s="292">
        <v>12</v>
      </c>
      <c r="R630" s="292"/>
      <c r="S630" s="292"/>
      <c r="T630" s="292"/>
      <c r="U630" s="292"/>
      <c r="V630" s="292"/>
      <c r="W630" s="292"/>
      <c r="X630" s="292"/>
      <c r="Y630" s="292"/>
      <c r="Z630" s="292"/>
      <c r="AA630" s="292"/>
      <c r="AB630" s="292"/>
      <c r="AC630" s="292"/>
      <c r="AD630" s="292"/>
      <c r="AE630" s="411"/>
      <c r="AF630" s="406"/>
      <c r="AG630" s="406"/>
      <c r="AH630" s="406"/>
      <c r="AI630" s="406"/>
      <c r="AJ630" s="406"/>
      <c r="AK630" s="406"/>
      <c r="AL630" s="411"/>
      <c r="AM630" s="411"/>
      <c r="AN630" s="411"/>
      <c r="AO630" s="411"/>
      <c r="AP630" s="411"/>
      <c r="AQ630" s="411"/>
      <c r="AR630" s="411"/>
      <c r="AS630" s="293">
        <f>SUM(AE630:AR630)</f>
        <v>0</v>
      </c>
    </row>
    <row r="631" spans="1:45" hidden="1" outlineLevel="1">
      <c r="A631" s="521"/>
      <c r="B631" s="291" t="s">
        <v>309</v>
      </c>
      <c r="C631" s="288" t="s">
        <v>163</v>
      </c>
      <c r="D631" s="292"/>
      <c r="E631" s="292"/>
      <c r="F631" s="292"/>
      <c r="G631" s="292"/>
      <c r="H631" s="292"/>
      <c r="I631" s="292"/>
      <c r="J631" s="292"/>
      <c r="K631" s="292"/>
      <c r="L631" s="292"/>
      <c r="M631" s="292"/>
      <c r="N631" s="292"/>
      <c r="O631" s="292"/>
      <c r="P631" s="292"/>
      <c r="Q631" s="292">
        <f>Q630</f>
        <v>12</v>
      </c>
      <c r="R631" s="292"/>
      <c r="S631" s="292"/>
      <c r="T631" s="292"/>
      <c r="U631" s="292"/>
      <c r="V631" s="292"/>
      <c r="W631" s="292"/>
      <c r="X631" s="292"/>
      <c r="Y631" s="292"/>
      <c r="Z631" s="292"/>
      <c r="AA631" s="292"/>
      <c r="AB631" s="292"/>
      <c r="AC631" s="292"/>
      <c r="AD631" s="292"/>
      <c r="AE631" s="407">
        <f>AE630</f>
        <v>0</v>
      </c>
      <c r="AF631" s="407">
        <f t="shared" ref="AF631" si="1828">AF630</f>
        <v>0</v>
      </c>
      <c r="AG631" s="407">
        <f t="shared" ref="AG631" si="1829">AG630</f>
        <v>0</v>
      </c>
      <c r="AH631" s="407">
        <f t="shared" ref="AH631" si="1830">AH630</f>
        <v>0</v>
      </c>
      <c r="AI631" s="407">
        <f t="shared" ref="AI631" si="1831">AI630</f>
        <v>0</v>
      </c>
      <c r="AJ631" s="407">
        <f t="shared" ref="AJ631" si="1832">AJ630</f>
        <v>0</v>
      </c>
      <c r="AK631" s="407">
        <f t="shared" ref="AK631" si="1833">AK630</f>
        <v>0</v>
      </c>
      <c r="AL631" s="407">
        <f t="shared" ref="AL631" si="1834">AL630</f>
        <v>0</v>
      </c>
      <c r="AM631" s="407">
        <f t="shared" ref="AM631" si="1835">AM630</f>
        <v>0</v>
      </c>
      <c r="AN631" s="407">
        <f t="shared" ref="AN631" si="1836">AN630</f>
        <v>0</v>
      </c>
      <c r="AO631" s="407">
        <f t="shared" ref="AO631" si="1837">AO630</f>
        <v>0</v>
      </c>
      <c r="AP631" s="407">
        <f t="shared" ref="AP631" si="1838">AP630</f>
        <v>0</v>
      </c>
      <c r="AQ631" s="407">
        <f t="shared" ref="AQ631" si="1839">AQ630</f>
        <v>0</v>
      </c>
      <c r="AR631" s="407">
        <f t="shared" ref="AR631" si="1840">AR630</f>
        <v>0</v>
      </c>
      <c r="AS631" s="308"/>
    </row>
    <row r="632" spans="1:45" hidden="1" outlineLevel="1">
      <c r="A632" s="521"/>
      <c r="B632" s="311"/>
      <c r="C632" s="309"/>
      <c r="D632" s="313"/>
      <c r="E632" s="313"/>
      <c r="F632" s="313"/>
      <c r="G632" s="313"/>
      <c r="H632" s="313"/>
      <c r="I632" s="313"/>
      <c r="J632" s="313"/>
      <c r="K632" s="313"/>
      <c r="L632" s="313"/>
      <c r="M632" s="313"/>
      <c r="N632" s="313"/>
      <c r="O632" s="313"/>
      <c r="P632" s="313"/>
      <c r="Q632" s="288"/>
      <c r="R632" s="313"/>
      <c r="S632" s="313"/>
      <c r="T632" s="313"/>
      <c r="U632" s="313"/>
      <c r="V632" s="313"/>
      <c r="W632" s="313"/>
      <c r="X632" s="313"/>
      <c r="Y632" s="313"/>
      <c r="Z632" s="313"/>
      <c r="AA632" s="313"/>
      <c r="AB632" s="313"/>
      <c r="AC632" s="313"/>
      <c r="AD632" s="313"/>
      <c r="AE632" s="412"/>
      <c r="AF632" s="413"/>
      <c r="AG632" s="412"/>
      <c r="AH632" s="412"/>
      <c r="AI632" s="412"/>
      <c r="AJ632" s="412"/>
      <c r="AK632" s="412"/>
      <c r="AL632" s="412"/>
      <c r="AM632" s="412"/>
      <c r="AN632" s="412"/>
      <c r="AO632" s="412"/>
      <c r="AP632" s="412"/>
      <c r="AQ632" s="412"/>
      <c r="AR632" s="412"/>
      <c r="AS632" s="310"/>
    </row>
    <row r="633" spans="1:45" hidden="1" outlineLevel="1">
      <c r="A633" s="521">
        <v>9</v>
      </c>
      <c r="B633" s="424" t="s">
        <v>102</v>
      </c>
      <c r="C633" s="288" t="s">
        <v>25</v>
      </c>
      <c r="D633" s="292"/>
      <c r="E633" s="292"/>
      <c r="F633" s="292"/>
      <c r="G633" s="292"/>
      <c r="H633" s="292"/>
      <c r="I633" s="292"/>
      <c r="J633" s="292"/>
      <c r="K633" s="292"/>
      <c r="L633" s="292"/>
      <c r="M633" s="292"/>
      <c r="N633" s="292"/>
      <c r="O633" s="292"/>
      <c r="P633" s="292"/>
      <c r="Q633" s="292">
        <v>12</v>
      </c>
      <c r="R633" s="292"/>
      <c r="S633" s="292"/>
      <c r="T633" s="292"/>
      <c r="U633" s="292"/>
      <c r="V633" s="292"/>
      <c r="W633" s="292"/>
      <c r="X633" s="292"/>
      <c r="Y633" s="292"/>
      <c r="Z633" s="292"/>
      <c r="AA633" s="292"/>
      <c r="AB633" s="292"/>
      <c r="AC633" s="292"/>
      <c r="AD633" s="292"/>
      <c r="AE633" s="411"/>
      <c r="AF633" s="406"/>
      <c r="AG633" s="406"/>
      <c r="AH633" s="406"/>
      <c r="AI633" s="406"/>
      <c r="AJ633" s="406"/>
      <c r="AK633" s="406"/>
      <c r="AL633" s="411"/>
      <c r="AM633" s="411"/>
      <c r="AN633" s="411"/>
      <c r="AO633" s="411"/>
      <c r="AP633" s="411"/>
      <c r="AQ633" s="411"/>
      <c r="AR633" s="411"/>
      <c r="AS633" s="293">
        <f>SUM(AE633:AR633)</f>
        <v>0</v>
      </c>
    </row>
    <row r="634" spans="1:45" hidden="1" outlineLevel="1">
      <c r="A634" s="521"/>
      <c r="B634" s="291" t="s">
        <v>309</v>
      </c>
      <c r="C634" s="288" t="s">
        <v>163</v>
      </c>
      <c r="D634" s="292"/>
      <c r="E634" s="292"/>
      <c r="F634" s="292"/>
      <c r="G634" s="292"/>
      <c r="H634" s="292"/>
      <c r="I634" s="292"/>
      <c r="J634" s="292"/>
      <c r="K634" s="292"/>
      <c r="L634" s="292"/>
      <c r="M634" s="292"/>
      <c r="N634" s="292"/>
      <c r="O634" s="292"/>
      <c r="P634" s="292"/>
      <c r="Q634" s="292">
        <f>Q633</f>
        <v>12</v>
      </c>
      <c r="R634" s="292"/>
      <c r="S634" s="292"/>
      <c r="T634" s="292"/>
      <c r="U634" s="292"/>
      <c r="V634" s="292"/>
      <c r="W634" s="292"/>
      <c r="X634" s="292"/>
      <c r="Y634" s="292"/>
      <c r="Z634" s="292"/>
      <c r="AA634" s="292"/>
      <c r="AB634" s="292"/>
      <c r="AC634" s="292"/>
      <c r="AD634" s="292"/>
      <c r="AE634" s="407">
        <f>AE633</f>
        <v>0</v>
      </c>
      <c r="AF634" s="407">
        <f t="shared" ref="AF634" si="1841">AF633</f>
        <v>0</v>
      </c>
      <c r="AG634" s="407">
        <f t="shared" ref="AG634" si="1842">AG633</f>
        <v>0</v>
      </c>
      <c r="AH634" s="407">
        <f t="shared" ref="AH634" si="1843">AH633</f>
        <v>0</v>
      </c>
      <c r="AI634" s="407">
        <f t="shared" ref="AI634" si="1844">AI633</f>
        <v>0</v>
      </c>
      <c r="AJ634" s="407">
        <f t="shared" ref="AJ634" si="1845">AJ633</f>
        <v>0</v>
      </c>
      <c r="AK634" s="407">
        <f t="shared" ref="AK634" si="1846">AK633</f>
        <v>0</v>
      </c>
      <c r="AL634" s="407">
        <f t="shared" ref="AL634" si="1847">AL633</f>
        <v>0</v>
      </c>
      <c r="AM634" s="407">
        <f t="shared" ref="AM634" si="1848">AM633</f>
        <v>0</v>
      </c>
      <c r="AN634" s="407">
        <f t="shared" ref="AN634" si="1849">AN633</f>
        <v>0</v>
      </c>
      <c r="AO634" s="407">
        <f t="shared" ref="AO634" si="1850">AO633</f>
        <v>0</v>
      </c>
      <c r="AP634" s="407">
        <f t="shared" ref="AP634" si="1851">AP633</f>
        <v>0</v>
      </c>
      <c r="AQ634" s="407">
        <f t="shared" ref="AQ634" si="1852">AQ633</f>
        <v>0</v>
      </c>
      <c r="AR634" s="407">
        <f t="shared" ref="AR634" si="1853">AR633</f>
        <v>0</v>
      </c>
      <c r="AS634" s="308"/>
    </row>
    <row r="635" spans="1:45" hidden="1" outlineLevel="1">
      <c r="A635" s="521"/>
      <c r="B635" s="311"/>
      <c r="C635" s="309"/>
      <c r="D635" s="313"/>
      <c r="E635" s="313"/>
      <c r="F635" s="313"/>
      <c r="G635" s="313"/>
      <c r="H635" s="313"/>
      <c r="I635" s="313"/>
      <c r="J635" s="313"/>
      <c r="K635" s="313"/>
      <c r="L635" s="313"/>
      <c r="M635" s="313"/>
      <c r="N635" s="313"/>
      <c r="O635" s="313"/>
      <c r="P635" s="313"/>
      <c r="Q635" s="288"/>
      <c r="R635" s="313"/>
      <c r="S635" s="313"/>
      <c r="T635" s="313"/>
      <c r="U635" s="313"/>
      <c r="V635" s="313"/>
      <c r="W635" s="313"/>
      <c r="X635" s="313"/>
      <c r="Y635" s="313"/>
      <c r="Z635" s="313"/>
      <c r="AA635" s="313"/>
      <c r="AB635" s="313"/>
      <c r="AC635" s="313"/>
      <c r="AD635" s="313"/>
      <c r="AE635" s="412"/>
      <c r="AF635" s="412"/>
      <c r="AG635" s="412"/>
      <c r="AH635" s="412"/>
      <c r="AI635" s="412"/>
      <c r="AJ635" s="412"/>
      <c r="AK635" s="412"/>
      <c r="AL635" s="412"/>
      <c r="AM635" s="412"/>
      <c r="AN635" s="412"/>
      <c r="AO635" s="412"/>
      <c r="AP635" s="412"/>
      <c r="AQ635" s="412"/>
      <c r="AR635" s="412"/>
      <c r="AS635" s="310"/>
    </row>
    <row r="636" spans="1:45" hidden="1" outlineLevel="1">
      <c r="A636" s="521">
        <v>10</v>
      </c>
      <c r="B636" s="424" t="s">
        <v>103</v>
      </c>
      <c r="C636" s="288" t="s">
        <v>25</v>
      </c>
      <c r="D636" s="292"/>
      <c r="E636" s="292"/>
      <c r="F636" s="292"/>
      <c r="G636" s="292"/>
      <c r="H636" s="292"/>
      <c r="I636" s="292"/>
      <c r="J636" s="292"/>
      <c r="K636" s="292"/>
      <c r="L636" s="292"/>
      <c r="M636" s="292"/>
      <c r="N636" s="292"/>
      <c r="O636" s="292"/>
      <c r="P636" s="292"/>
      <c r="Q636" s="292">
        <v>3</v>
      </c>
      <c r="R636" s="292"/>
      <c r="S636" s="292"/>
      <c r="T636" s="292"/>
      <c r="U636" s="292"/>
      <c r="V636" s="292"/>
      <c r="W636" s="292"/>
      <c r="X636" s="292"/>
      <c r="Y636" s="292"/>
      <c r="Z636" s="292"/>
      <c r="AA636" s="292"/>
      <c r="AB636" s="292"/>
      <c r="AC636" s="292"/>
      <c r="AD636" s="292"/>
      <c r="AE636" s="411"/>
      <c r="AF636" s="406"/>
      <c r="AG636" s="406"/>
      <c r="AH636" s="406"/>
      <c r="AI636" s="406"/>
      <c r="AJ636" s="406"/>
      <c r="AK636" s="406"/>
      <c r="AL636" s="411"/>
      <c r="AM636" s="411"/>
      <c r="AN636" s="411"/>
      <c r="AO636" s="411"/>
      <c r="AP636" s="411"/>
      <c r="AQ636" s="411"/>
      <c r="AR636" s="411"/>
      <c r="AS636" s="293">
        <f>SUM(AE636:AR636)</f>
        <v>0</v>
      </c>
    </row>
    <row r="637" spans="1:45" hidden="1" outlineLevel="1">
      <c r="A637" s="521"/>
      <c r="B637" s="291" t="s">
        <v>309</v>
      </c>
      <c r="C637" s="288" t="s">
        <v>163</v>
      </c>
      <c r="D637" s="292"/>
      <c r="E637" s="292"/>
      <c r="F637" s="292"/>
      <c r="G637" s="292"/>
      <c r="H637" s="292"/>
      <c r="I637" s="292"/>
      <c r="J637" s="292"/>
      <c r="K637" s="292"/>
      <c r="L637" s="292"/>
      <c r="M637" s="292"/>
      <c r="N637" s="292"/>
      <c r="O637" s="292"/>
      <c r="P637" s="292"/>
      <c r="Q637" s="292">
        <f>Q636</f>
        <v>3</v>
      </c>
      <c r="R637" s="292"/>
      <c r="S637" s="292"/>
      <c r="T637" s="292"/>
      <c r="U637" s="292"/>
      <c r="V637" s="292"/>
      <c r="W637" s="292"/>
      <c r="X637" s="292"/>
      <c r="Y637" s="292"/>
      <c r="Z637" s="292"/>
      <c r="AA637" s="292"/>
      <c r="AB637" s="292"/>
      <c r="AC637" s="292"/>
      <c r="AD637" s="292"/>
      <c r="AE637" s="407">
        <f>AE636</f>
        <v>0</v>
      </c>
      <c r="AF637" s="407">
        <f t="shared" ref="AF637" si="1854">AF636</f>
        <v>0</v>
      </c>
      <c r="AG637" s="407">
        <f t="shared" ref="AG637" si="1855">AG636</f>
        <v>0</v>
      </c>
      <c r="AH637" s="407">
        <f t="shared" ref="AH637" si="1856">AH636</f>
        <v>0</v>
      </c>
      <c r="AI637" s="407">
        <f t="shared" ref="AI637" si="1857">AI636</f>
        <v>0</v>
      </c>
      <c r="AJ637" s="407">
        <f t="shared" ref="AJ637" si="1858">AJ636</f>
        <v>0</v>
      </c>
      <c r="AK637" s="407">
        <f t="shared" ref="AK637" si="1859">AK636</f>
        <v>0</v>
      </c>
      <c r="AL637" s="407">
        <f t="shared" ref="AL637" si="1860">AL636</f>
        <v>0</v>
      </c>
      <c r="AM637" s="407">
        <f t="shared" ref="AM637" si="1861">AM636</f>
        <v>0</v>
      </c>
      <c r="AN637" s="407">
        <f t="shared" ref="AN637" si="1862">AN636</f>
        <v>0</v>
      </c>
      <c r="AO637" s="407">
        <f t="shared" ref="AO637" si="1863">AO636</f>
        <v>0</v>
      </c>
      <c r="AP637" s="407">
        <f t="shared" ref="AP637" si="1864">AP636</f>
        <v>0</v>
      </c>
      <c r="AQ637" s="407">
        <f t="shared" ref="AQ637" si="1865">AQ636</f>
        <v>0</v>
      </c>
      <c r="AR637" s="407">
        <f t="shared" ref="AR637" si="1866">AR636</f>
        <v>0</v>
      </c>
      <c r="AS637" s="308"/>
    </row>
    <row r="638" spans="1:45" hidden="1" outlineLevel="1">
      <c r="A638" s="521"/>
      <c r="B638" s="311"/>
      <c r="C638" s="309"/>
      <c r="D638" s="313"/>
      <c r="E638" s="313"/>
      <c r="F638" s="313"/>
      <c r="G638" s="313"/>
      <c r="H638" s="313"/>
      <c r="I638" s="313"/>
      <c r="J638" s="313"/>
      <c r="K638" s="313"/>
      <c r="L638" s="313"/>
      <c r="M638" s="313"/>
      <c r="N638" s="313"/>
      <c r="O638" s="313"/>
      <c r="P638" s="313"/>
      <c r="Q638" s="288"/>
      <c r="R638" s="313"/>
      <c r="S638" s="313"/>
      <c r="T638" s="313"/>
      <c r="U638" s="313"/>
      <c r="V638" s="313"/>
      <c r="W638" s="313"/>
      <c r="X638" s="313"/>
      <c r="Y638" s="313"/>
      <c r="Z638" s="313"/>
      <c r="AA638" s="313"/>
      <c r="AB638" s="313"/>
      <c r="AC638" s="313"/>
      <c r="AD638" s="313"/>
      <c r="AE638" s="412"/>
      <c r="AF638" s="413"/>
      <c r="AG638" s="412"/>
      <c r="AH638" s="412"/>
      <c r="AI638" s="412"/>
      <c r="AJ638" s="412"/>
      <c r="AK638" s="412"/>
      <c r="AL638" s="412"/>
      <c r="AM638" s="412"/>
      <c r="AN638" s="412"/>
      <c r="AO638" s="412"/>
      <c r="AP638" s="412"/>
      <c r="AQ638" s="412"/>
      <c r="AR638" s="412"/>
      <c r="AS638" s="310"/>
    </row>
    <row r="639" spans="1:45" ht="15.75" hidden="1" outlineLevel="1">
      <c r="A639" s="521"/>
      <c r="B639" s="285" t="s">
        <v>10</v>
      </c>
      <c r="C639" s="286"/>
      <c r="D639" s="286"/>
      <c r="E639" s="286"/>
      <c r="F639" s="286"/>
      <c r="G639" s="286"/>
      <c r="H639" s="286"/>
      <c r="I639" s="286"/>
      <c r="J639" s="286"/>
      <c r="K639" s="286"/>
      <c r="L639" s="286"/>
      <c r="M639" s="286"/>
      <c r="N639" s="286"/>
      <c r="O639" s="286"/>
      <c r="P639" s="286"/>
      <c r="Q639" s="287"/>
      <c r="R639" s="286"/>
      <c r="S639" s="286"/>
      <c r="T639" s="286"/>
      <c r="U639" s="286"/>
      <c r="V639" s="286"/>
      <c r="W639" s="286"/>
      <c r="X639" s="286"/>
      <c r="Y639" s="286"/>
      <c r="Z639" s="286"/>
      <c r="AA639" s="286"/>
      <c r="AB639" s="286"/>
      <c r="AC639" s="286"/>
      <c r="AD639" s="286"/>
      <c r="AE639" s="410"/>
      <c r="AF639" s="410"/>
      <c r="AG639" s="410"/>
      <c r="AH639" s="410"/>
      <c r="AI639" s="410"/>
      <c r="AJ639" s="410"/>
      <c r="AK639" s="410"/>
      <c r="AL639" s="410"/>
      <c r="AM639" s="410"/>
      <c r="AN639" s="410"/>
      <c r="AO639" s="410"/>
      <c r="AP639" s="410"/>
      <c r="AQ639" s="410"/>
      <c r="AR639" s="410"/>
      <c r="AS639" s="289"/>
    </row>
    <row r="640" spans="1:45" ht="30" hidden="1" outlineLevel="1">
      <c r="A640" s="521">
        <v>11</v>
      </c>
      <c r="B640" s="424" t="s">
        <v>104</v>
      </c>
      <c r="C640" s="288" t="s">
        <v>25</v>
      </c>
      <c r="D640" s="292"/>
      <c r="E640" s="292"/>
      <c r="F640" s="292"/>
      <c r="G640" s="292"/>
      <c r="H640" s="292"/>
      <c r="I640" s="292"/>
      <c r="J640" s="292"/>
      <c r="K640" s="292"/>
      <c r="L640" s="292"/>
      <c r="M640" s="292"/>
      <c r="N640" s="292"/>
      <c r="O640" s="292"/>
      <c r="P640" s="292"/>
      <c r="Q640" s="292">
        <v>12</v>
      </c>
      <c r="R640" s="292"/>
      <c r="S640" s="292"/>
      <c r="T640" s="292"/>
      <c r="U640" s="292"/>
      <c r="V640" s="292"/>
      <c r="W640" s="292"/>
      <c r="X640" s="292"/>
      <c r="Y640" s="292"/>
      <c r="Z640" s="292"/>
      <c r="AA640" s="292"/>
      <c r="AB640" s="292"/>
      <c r="AC640" s="292"/>
      <c r="AD640" s="292"/>
      <c r="AE640" s="422"/>
      <c r="AF640" s="406"/>
      <c r="AG640" s="406"/>
      <c r="AH640" s="406"/>
      <c r="AI640" s="406"/>
      <c r="AJ640" s="406"/>
      <c r="AK640" s="406"/>
      <c r="AL640" s="411"/>
      <c r="AM640" s="411"/>
      <c r="AN640" s="411"/>
      <c r="AO640" s="411"/>
      <c r="AP640" s="411"/>
      <c r="AQ640" s="411"/>
      <c r="AR640" s="411"/>
      <c r="AS640" s="293">
        <f>SUM(AE640:AR640)</f>
        <v>0</v>
      </c>
    </row>
    <row r="641" spans="1:46" hidden="1" outlineLevel="1">
      <c r="A641" s="521"/>
      <c r="B641" s="291" t="s">
        <v>309</v>
      </c>
      <c r="C641" s="288" t="s">
        <v>163</v>
      </c>
      <c r="D641" s="292"/>
      <c r="E641" s="292"/>
      <c r="F641" s="292"/>
      <c r="G641" s="292"/>
      <c r="H641" s="292"/>
      <c r="I641" s="292"/>
      <c r="J641" s="292"/>
      <c r="K641" s="292"/>
      <c r="L641" s="292"/>
      <c r="M641" s="292"/>
      <c r="N641" s="292"/>
      <c r="O641" s="292"/>
      <c r="P641" s="292"/>
      <c r="Q641" s="292">
        <f>Q640</f>
        <v>12</v>
      </c>
      <c r="R641" s="292"/>
      <c r="S641" s="292"/>
      <c r="T641" s="292"/>
      <c r="U641" s="292"/>
      <c r="V641" s="292"/>
      <c r="W641" s="292"/>
      <c r="X641" s="292"/>
      <c r="Y641" s="292"/>
      <c r="Z641" s="292"/>
      <c r="AA641" s="292"/>
      <c r="AB641" s="292"/>
      <c r="AC641" s="292"/>
      <c r="AD641" s="292"/>
      <c r="AE641" s="407">
        <f>AE640</f>
        <v>0</v>
      </c>
      <c r="AF641" s="407">
        <f t="shared" ref="AF641" si="1867">AF640</f>
        <v>0</v>
      </c>
      <c r="AG641" s="407">
        <f t="shared" ref="AG641" si="1868">AG640</f>
        <v>0</v>
      </c>
      <c r="AH641" s="407">
        <f t="shared" ref="AH641" si="1869">AH640</f>
        <v>0</v>
      </c>
      <c r="AI641" s="407">
        <f t="shared" ref="AI641" si="1870">AI640</f>
        <v>0</v>
      </c>
      <c r="AJ641" s="407">
        <f t="shared" ref="AJ641" si="1871">AJ640</f>
        <v>0</v>
      </c>
      <c r="AK641" s="407">
        <f t="shared" ref="AK641" si="1872">AK640</f>
        <v>0</v>
      </c>
      <c r="AL641" s="407">
        <f t="shared" ref="AL641" si="1873">AL640</f>
        <v>0</v>
      </c>
      <c r="AM641" s="407">
        <f t="shared" ref="AM641" si="1874">AM640</f>
        <v>0</v>
      </c>
      <c r="AN641" s="407">
        <f t="shared" ref="AN641" si="1875">AN640</f>
        <v>0</v>
      </c>
      <c r="AO641" s="407">
        <f t="shared" ref="AO641" si="1876">AO640</f>
        <v>0</v>
      </c>
      <c r="AP641" s="407">
        <f t="shared" ref="AP641" si="1877">AP640</f>
        <v>0</v>
      </c>
      <c r="AQ641" s="407">
        <f t="shared" ref="AQ641" si="1878">AQ640</f>
        <v>0</v>
      </c>
      <c r="AR641" s="407">
        <f t="shared" ref="AR641" si="1879">AR640</f>
        <v>0</v>
      </c>
      <c r="AS641" s="294"/>
    </row>
    <row r="642" spans="1:46" hidden="1" outlineLevel="1">
      <c r="A642" s="521"/>
      <c r="B642" s="312"/>
      <c r="C642" s="302"/>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408"/>
      <c r="AF642" s="417"/>
      <c r="AG642" s="417"/>
      <c r="AH642" s="417"/>
      <c r="AI642" s="417"/>
      <c r="AJ642" s="417"/>
      <c r="AK642" s="417"/>
      <c r="AL642" s="417"/>
      <c r="AM642" s="417"/>
      <c r="AN642" s="417"/>
      <c r="AO642" s="417"/>
      <c r="AP642" s="417"/>
      <c r="AQ642" s="417"/>
      <c r="AR642" s="417"/>
      <c r="AS642" s="303"/>
    </row>
    <row r="643" spans="1:46" ht="30" hidden="1" outlineLevel="1">
      <c r="A643" s="521">
        <v>12</v>
      </c>
      <c r="B643" s="424" t="s">
        <v>105</v>
      </c>
      <c r="C643" s="288" t="s">
        <v>25</v>
      </c>
      <c r="D643" s="292"/>
      <c r="E643" s="292"/>
      <c r="F643" s="292"/>
      <c r="G643" s="292"/>
      <c r="H643" s="292"/>
      <c r="I643" s="292"/>
      <c r="J643" s="292"/>
      <c r="K643" s="292"/>
      <c r="L643" s="292"/>
      <c r="M643" s="292"/>
      <c r="N643" s="292"/>
      <c r="O643" s="292"/>
      <c r="P643" s="292"/>
      <c r="Q643" s="292">
        <v>12</v>
      </c>
      <c r="R643" s="292"/>
      <c r="S643" s="292"/>
      <c r="T643" s="292"/>
      <c r="U643" s="292"/>
      <c r="V643" s="292"/>
      <c r="W643" s="292"/>
      <c r="X643" s="292"/>
      <c r="Y643" s="292"/>
      <c r="Z643" s="292"/>
      <c r="AA643" s="292"/>
      <c r="AB643" s="292"/>
      <c r="AC643" s="292"/>
      <c r="AD643" s="292"/>
      <c r="AE643" s="406"/>
      <c r="AF643" s="406"/>
      <c r="AG643" s="406"/>
      <c r="AH643" s="406"/>
      <c r="AI643" s="406"/>
      <c r="AJ643" s="406"/>
      <c r="AK643" s="406"/>
      <c r="AL643" s="411"/>
      <c r="AM643" s="411"/>
      <c r="AN643" s="411"/>
      <c r="AO643" s="411"/>
      <c r="AP643" s="411"/>
      <c r="AQ643" s="411"/>
      <c r="AR643" s="411"/>
      <c r="AS643" s="293">
        <f>SUM(AE643:AR643)</f>
        <v>0</v>
      </c>
    </row>
    <row r="644" spans="1:46" hidden="1" outlineLevel="1">
      <c r="A644" s="521"/>
      <c r="B644" s="291" t="s">
        <v>309</v>
      </c>
      <c r="C644" s="288" t="s">
        <v>163</v>
      </c>
      <c r="D644" s="292"/>
      <c r="E644" s="292"/>
      <c r="F644" s="292"/>
      <c r="G644" s="292"/>
      <c r="H644" s="292"/>
      <c r="I644" s="292"/>
      <c r="J644" s="292"/>
      <c r="K644" s="292"/>
      <c r="L644" s="292"/>
      <c r="M644" s="292"/>
      <c r="N644" s="292"/>
      <c r="O644" s="292"/>
      <c r="P644" s="292"/>
      <c r="Q644" s="292">
        <f>Q643</f>
        <v>12</v>
      </c>
      <c r="R644" s="292"/>
      <c r="S644" s="292"/>
      <c r="T644" s="292"/>
      <c r="U644" s="292"/>
      <c r="V644" s="292"/>
      <c r="W644" s="292"/>
      <c r="X644" s="292"/>
      <c r="Y644" s="292"/>
      <c r="Z644" s="292"/>
      <c r="AA644" s="292"/>
      <c r="AB644" s="292"/>
      <c r="AC644" s="292"/>
      <c r="AD644" s="292"/>
      <c r="AE644" s="407">
        <f>AE643</f>
        <v>0</v>
      </c>
      <c r="AF644" s="407">
        <f t="shared" ref="AF644" si="1880">AF643</f>
        <v>0</v>
      </c>
      <c r="AG644" s="407">
        <f t="shared" ref="AG644" si="1881">AG643</f>
        <v>0</v>
      </c>
      <c r="AH644" s="407">
        <f t="shared" ref="AH644" si="1882">AH643</f>
        <v>0</v>
      </c>
      <c r="AI644" s="407">
        <f t="shared" ref="AI644" si="1883">AI643</f>
        <v>0</v>
      </c>
      <c r="AJ644" s="407">
        <f t="shared" ref="AJ644" si="1884">AJ643</f>
        <v>0</v>
      </c>
      <c r="AK644" s="407">
        <f t="shared" ref="AK644" si="1885">AK643</f>
        <v>0</v>
      </c>
      <c r="AL644" s="407">
        <f t="shared" ref="AL644" si="1886">AL643</f>
        <v>0</v>
      </c>
      <c r="AM644" s="407">
        <f t="shared" ref="AM644" si="1887">AM643</f>
        <v>0</v>
      </c>
      <c r="AN644" s="407">
        <f t="shared" ref="AN644" si="1888">AN643</f>
        <v>0</v>
      </c>
      <c r="AO644" s="407">
        <f t="shared" ref="AO644" si="1889">AO643</f>
        <v>0</v>
      </c>
      <c r="AP644" s="407">
        <f t="shared" ref="AP644" si="1890">AP643</f>
        <v>0</v>
      </c>
      <c r="AQ644" s="407">
        <f t="shared" ref="AQ644" si="1891">AQ643</f>
        <v>0</v>
      </c>
      <c r="AR644" s="407">
        <f t="shared" ref="AR644" si="1892">AR643</f>
        <v>0</v>
      </c>
      <c r="AS644" s="294"/>
    </row>
    <row r="645" spans="1:46" hidden="1" outlineLevel="1">
      <c r="A645" s="521"/>
      <c r="B645" s="312"/>
      <c r="C645" s="302"/>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418"/>
      <c r="AF645" s="418"/>
      <c r="AG645" s="408"/>
      <c r="AH645" s="408"/>
      <c r="AI645" s="408"/>
      <c r="AJ645" s="408"/>
      <c r="AK645" s="408"/>
      <c r="AL645" s="408"/>
      <c r="AM645" s="408"/>
      <c r="AN645" s="408"/>
      <c r="AO645" s="408"/>
      <c r="AP645" s="408"/>
      <c r="AQ645" s="408"/>
      <c r="AR645" s="408"/>
      <c r="AS645" s="303"/>
    </row>
    <row r="646" spans="1:46" ht="30" hidden="1" outlineLevel="1">
      <c r="A646" s="521">
        <v>13</v>
      </c>
      <c r="B646" s="424" t="s">
        <v>106</v>
      </c>
      <c r="C646" s="288" t="s">
        <v>25</v>
      </c>
      <c r="D646" s="292"/>
      <c r="E646" s="292"/>
      <c r="F646" s="292"/>
      <c r="G646" s="292"/>
      <c r="H646" s="292"/>
      <c r="I646" s="292"/>
      <c r="J646" s="292"/>
      <c r="K646" s="292"/>
      <c r="L646" s="292"/>
      <c r="M646" s="292"/>
      <c r="N646" s="292"/>
      <c r="O646" s="292"/>
      <c r="P646" s="292"/>
      <c r="Q646" s="292">
        <v>12</v>
      </c>
      <c r="R646" s="292"/>
      <c r="S646" s="292"/>
      <c r="T646" s="292"/>
      <c r="U646" s="292"/>
      <c r="V646" s="292"/>
      <c r="W646" s="292"/>
      <c r="X646" s="292"/>
      <c r="Y646" s="292"/>
      <c r="Z646" s="292"/>
      <c r="AA646" s="292"/>
      <c r="AB646" s="292"/>
      <c r="AC646" s="292"/>
      <c r="AD646" s="292"/>
      <c r="AE646" s="406"/>
      <c r="AF646" s="406"/>
      <c r="AG646" s="406"/>
      <c r="AH646" s="406"/>
      <c r="AI646" s="406"/>
      <c r="AJ646" s="406"/>
      <c r="AK646" s="406"/>
      <c r="AL646" s="411"/>
      <c r="AM646" s="411"/>
      <c r="AN646" s="411"/>
      <c r="AO646" s="411"/>
      <c r="AP646" s="411"/>
      <c r="AQ646" s="411"/>
      <c r="AR646" s="411"/>
      <c r="AS646" s="293">
        <f>SUM(AE646:AR646)</f>
        <v>0</v>
      </c>
    </row>
    <row r="647" spans="1:46" hidden="1" outlineLevel="1">
      <c r="A647" s="521"/>
      <c r="B647" s="291" t="s">
        <v>309</v>
      </c>
      <c r="C647" s="288" t="s">
        <v>163</v>
      </c>
      <c r="D647" s="292"/>
      <c r="E647" s="292"/>
      <c r="F647" s="292"/>
      <c r="G647" s="292"/>
      <c r="H647" s="292"/>
      <c r="I647" s="292"/>
      <c r="J647" s="292"/>
      <c r="K647" s="292"/>
      <c r="L647" s="292"/>
      <c r="M647" s="292"/>
      <c r="N647" s="292"/>
      <c r="O647" s="292"/>
      <c r="P647" s="292"/>
      <c r="Q647" s="292">
        <f>Q646</f>
        <v>12</v>
      </c>
      <c r="R647" s="292"/>
      <c r="S647" s="292"/>
      <c r="T647" s="292"/>
      <c r="U647" s="292"/>
      <c r="V647" s="292"/>
      <c r="W647" s="292"/>
      <c r="X647" s="292"/>
      <c r="Y647" s="292"/>
      <c r="Z647" s="292"/>
      <c r="AA647" s="292"/>
      <c r="AB647" s="292"/>
      <c r="AC647" s="292"/>
      <c r="AD647" s="292"/>
      <c r="AE647" s="407">
        <f>AE646</f>
        <v>0</v>
      </c>
      <c r="AF647" s="407">
        <f t="shared" ref="AF647" si="1893">AF646</f>
        <v>0</v>
      </c>
      <c r="AG647" s="407">
        <f t="shared" ref="AG647" si="1894">AG646</f>
        <v>0</v>
      </c>
      <c r="AH647" s="407">
        <f t="shared" ref="AH647" si="1895">AH646</f>
        <v>0</v>
      </c>
      <c r="AI647" s="407">
        <f t="shared" ref="AI647" si="1896">AI646</f>
        <v>0</v>
      </c>
      <c r="AJ647" s="407">
        <f t="shared" ref="AJ647" si="1897">AJ646</f>
        <v>0</v>
      </c>
      <c r="AK647" s="407">
        <f t="shared" ref="AK647" si="1898">AK646</f>
        <v>0</v>
      </c>
      <c r="AL647" s="407">
        <f t="shared" ref="AL647" si="1899">AL646</f>
        <v>0</v>
      </c>
      <c r="AM647" s="407">
        <f t="shared" ref="AM647" si="1900">AM646</f>
        <v>0</v>
      </c>
      <c r="AN647" s="407">
        <f t="shared" ref="AN647" si="1901">AN646</f>
        <v>0</v>
      </c>
      <c r="AO647" s="407">
        <f t="shared" ref="AO647" si="1902">AO646</f>
        <v>0</v>
      </c>
      <c r="AP647" s="407">
        <f t="shared" ref="AP647" si="1903">AP646</f>
        <v>0</v>
      </c>
      <c r="AQ647" s="407">
        <f t="shared" ref="AQ647" si="1904">AQ646</f>
        <v>0</v>
      </c>
      <c r="AR647" s="407">
        <f t="shared" ref="AR647" si="1905">AR646</f>
        <v>0</v>
      </c>
      <c r="AS647" s="303"/>
    </row>
    <row r="648" spans="1:46" hidden="1" outlineLevel="1">
      <c r="A648" s="521"/>
      <c r="B648" s="312"/>
      <c r="C648" s="302"/>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288"/>
      <c r="AE648" s="408"/>
      <c r="AF648" s="408"/>
      <c r="AG648" s="408"/>
      <c r="AH648" s="408"/>
      <c r="AI648" s="408"/>
      <c r="AJ648" s="408"/>
      <c r="AK648" s="408"/>
      <c r="AL648" s="408"/>
      <c r="AM648" s="408"/>
      <c r="AN648" s="408"/>
      <c r="AO648" s="408"/>
      <c r="AP648" s="408"/>
      <c r="AQ648" s="408"/>
      <c r="AR648" s="408"/>
      <c r="AS648" s="303"/>
    </row>
    <row r="649" spans="1:46" ht="15.75" hidden="1" outlineLevel="1">
      <c r="A649" s="521"/>
      <c r="B649" s="285" t="s">
        <v>107</v>
      </c>
      <c r="C649" s="286"/>
      <c r="D649" s="287"/>
      <c r="E649" s="287"/>
      <c r="F649" s="287"/>
      <c r="G649" s="287"/>
      <c r="H649" s="287"/>
      <c r="I649" s="287"/>
      <c r="J649" s="287"/>
      <c r="K649" s="287"/>
      <c r="L649" s="287"/>
      <c r="M649" s="287"/>
      <c r="N649" s="287"/>
      <c r="O649" s="287"/>
      <c r="P649" s="287"/>
      <c r="Q649" s="287"/>
      <c r="R649" s="287"/>
      <c r="S649" s="286"/>
      <c r="T649" s="286"/>
      <c r="U649" s="286"/>
      <c r="V649" s="286"/>
      <c r="W649" s="286"/>
      <c r="X649" s="286"/>
      <c r="Y649" s="286"/>
      <c r="Z649" s="286"/>
      <c r="AA649" s="286"/>
      <c r="AB649" s="286"/>
      <c r="AC649" s="286"/>
      <c r="AD649" s="286"/>
      <c r="AE649" s="410"/>
      <c r="AF649" s="410"/>
      <c r="AG649" s="410"/>
      <c r="AH649" s="410"/>
      <c r="AI649" s="410"/>
      <c r="AJ649" s="410"/>
      <c r="AK649" s="410"/>
      <c r="AL649" s="410"/>
      <c r="AM649" s="410"/>
      <c r="AN649" s="410"/>
      <c r="AO649" s="410"/>
      <c r="AP649" s="410"/>
      <c r="AQ649" s="410"/>
      <c r="AR649" s="410"/>
      <c r="AS649" s="289"/>
    </row>
    <row r="650" spans="1:46" hidden="1" outlineLevel="1">
      <c r="A650" s="521">
        <v>14</v>
      </c>
      <c r="B650" s="312" t="s">
        <v>108</v>
      </c>
      <c r="C650" s="288" t="s">
        <v>25</v>
      </c>
      <c r="D650" s="292"/>
      <c r="E650" s="292"/>
      <c r="F650" s="292"/>
      <c r="G650" s="292"/>
      <c r="H650" s="292"/>
      <c r="I650" s="292"/>
      <c r="J650" s="292"/>
      <c r="K650" s="292"/>
      <c r="L650" s="292"/>
      <c r="M650" s="292"/>
      <c r="N650" s="292"/>
      <c r="O650" s="292"/>
      <c r="P650" s="292"/>
      <c r="Q650" s="292">
        <v>12</v>
      </c>
      <c r="R650" s="292"/>
      <c r="S650" s="292"/>
      <c r="T650" s="292"/>
      <c r="U650" s="292"/>
      <c r="V650" s="292"/>
      <c r="W650" s="292"/>
      <c r="X650" s="292"/>
      <c r="Y650" s="292"/>
      <c r="Z650" s="292"/>
      <c r="AA650" s="292"/>
      <c r="AB650" s="292"/>
      <c r="AC650" s="292"/>
      <c r="AD650" s="292"/>
      <c r="AE650" s="406"/>
      <c r="AF650" s="406"/>
      <c r="AG650" s="406"/>
      <c r="AH650" s="406"/>
      <c r="AI650" s="406"/>
      <c r="AJ650" s="406"/>
      <c r="AK650" s="406"/>
      <c r="AL650" s="406"/>
      <c r="AM650" s="406"/>
      <c r="AN650" s="406"/>
      <c r="AO650" s="406"/>
      <c r="AP650" s="406"/>
      <c r="AQ650" s="406"/>
      <c r="AR650" s="406"/>
      <c r="AS650" s="293">
        <f>SUM(AE650:AR650)</f>
        <v>0</v>
      </c>
    </row>
    <row r="651" spans="1:46" hidden="1" outlineLevel="1">
      <c r="A651" s="521"/>
      <c r="B651" s="291" t="s">
        <v>309</v>
      </c>
      <c r="C651" s="288" t="s">
        <v>163</v>
      </c>
      <c r="D651" s="292"/>
      <c r="E651" s="292"/>
      <c r="F651" s="292"/>
      <c r="G651" s="292"/>
      <c r="H651" s="292"/>
      <c r="I651" s="292"/>
      <c r="J651" s="292"/>
      <c r="K651" s="292"/>
      <c r="L651" s="292"/>
      <c r="M651" s="292"/>
      <c r="N651" s="292"/>
      <c r="O651" s="292"/>
      <c r="P651" s="292"/>
      <c r="Q651" s="292">
        <f>Q650</f>
        <v>12</v>
      </c>
      <c r="R651" s="292"/>
      <c r="S651" s="292"/>
      <c r="T651" s="292"/>
      <c r="U651" s="292"/>
      <c r="V651" s="292"/>
      <c r="W651" s="292"/>
      <c r="X651" s="292"/>
      <c r="Y651" s="292"/>
      <c r="Z651" s="292"/>
      <c r="AA651" s="292"/>
      <c r="AB651" s="292"/>
      <c r="AC651" s="292"/>
      <c r="AD651" s="292"/>
      <c r="AE651" s="407">
        <f>AE650</f>
        <v>0</v>
      </c>
      <c r="AF651" s="407">
        <f t="shared" ref="AF651" si="1906">AF650</f>
        <v>0</v>
      </c>
      <c r="AG651" s="407">
        <f t="shared" ref="AG651" si="1907">AG650</f>
        <v>0</v>
      </c>
      <c r="AH651" s="407">
        <f t="shared" ref="AH651" si="1908">AH650</f>
        <v>0</v>
      </c>
      <c r="AI651" s="407">
        <f t="shared" ref="AI651" si="1909">AI650</f>
        <v>0</v>
      </c>
      <c r="AJ651" s="407">
        <f t="shared" ref="AJ651" si="1910">AJ650</f>
        <v>0</v>
      </c>
      <c r="AK651" s="407">
        <f t="shared" ref="AK651" si="1911">AK650</f>
        <v>0</v>
      </c>
      <c r="AL651" s="407">
        <f t="shared" ref="AL651" si="1912">AL650</f>
        <v>0</v>
      </c>
      <c r="AM651" s="407">
        <f t="shared" ref="AM651" si="1913">AM650</f>
        <v>0</v>
      </c>
      <c r="AN651" s="407">
        <f t="shared" ref="AN651" si="1914">AN650</f>
        <v>0</v>
      </c>
      <c r="AO651" s="407">
        <f t="shared" ref="AO651" si="1915">AO650</f>
        <v>0</v>
      </c>
      <c r="AP651" s="407">
        <f t="shared" ref="AP651" si="1916">AP650</f>
        <v>0</v>
      </c>
      <c r="AQ651" s="407">
        <f t="shared" ref="AQ651" si="1917">AQ650</f>
        <v>0</v>
      </c>
      <c r="AR651" s="407">
        <f t="shared" ref="AR651" si="1918">AR650</f>
        <v>0</v>
      </c>
      <c r="AS651" s="505"/>
      <c r="AT651" s="613"/>
    </row>
    <row r="652" spans="1:46" hidden="1" outlineLevel="1">
      <c r="A652" s="521"/>
      <c r="B652" s="312"/>
      <c r="C652" s="302"/>
      <c r="D652" s="288"/>
      <c r="E652" s="288"/>
      <c r="F652" s="288"/>
      <c r="G652" s="288"/>
      <c r="H652" s="288"/>
      <c r="I652" s="288"/>
      <c r="J652" s="288"/>
      <c r="K652" s="288"/>
      <c r="L652" s="288"/>
      <c r="M652" s="288"/>
      <c r="N652" s="288"/>
      <c r="O652" s="288"/>
      <c r="P652" s="288"/>
      <c r="Q652" s="464"/>
      <c r="R652" s="288"/>
      <c r="S652" s="288"/>
      <c r="T652" s="288"/>
      <c r="U652" s="288"/>
      <c r="V652" s="288"/>
      <c r="W652" s="288"/>
      <c r="X652" s="288"/>
      <c r="Y652" s="288"/>
      <c r="Z652" s="288"/>
      <c r="AA652" s="288"/>
      <c r="AB652" s="288"/>
      <c r="AC652" s="288"/>
      <c r="AD652" s="288"/>
      <c r="AE652" s="408"/>
      <c r="AF652" s="408"/>
      <c r="AG652" s="408"/>
      <c r="AH652" s="408"/>
      <c r="AI652" s="408"/>
      <c r="AJ652" s="408"/>
      <c r="AK652" s="408"/>
      <c r="AL652" s="408"/>
      <c r="AM652" s="408"/>
      <c r="AN652" s="408"/>
      <c r="AO652" s="408"/>
      <c r="AP652" s="408"/>
      <c r="AQ652" s="408"/>
      <c r="AR652" s="408"/>
      <c r="AS652" s="298"/>
      <c r="AT652" s="613"/>
    </row>
    <row r="653" spans="1:46" s="306" customFormat="1" ht="15.75" hidden="1" outlineLevel="1">
      <c r="A653" s="521"/>
      <c r="B653" s="285" t="s">
        <v>486</v>
      </c>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c r="AA653" s="288"/>
      <c r="AB653" s="288"/>
      <c r="AC653" s="288"/>
      <c r="AD653" s="288"/>
      <c r="AE653" s="408"/>
      <c r="AF653" s="408"/>
      <c r="AG653" s="408"/>
      <c r="AH653" s="408"/>
      <c r="AI653" s="408"/>
      <c r="AJ653" s="408"/>
      <c r="AK653" s="412"/>
      <c r="AL653" s="412"/>
      <c r="AM653" s="412"/>
      <c r="AN653" s="412"/>
      <c r="AO653" s="412"/>
      <c r="AP653" s="412"/>
      <c r="AQ653" s="412"/>
      <c r="AR653" s="412"/>
      <c r="AS653" s="506"/>
      <c r="AT653" s="614"/>
    </row>
    <row r="654" spans="1:46" hidden="1" outlineLevel="1">
      <c r="A654" s="521">
        <v>15</v>
      </c>
      <c r="B654" s="291" t="s">
        <v>491</v>
      </c>
      <c r="C654" s="288" t="s">
        <v>25</v>
      </c>
      <c r="D654" s="292"/>
      <c r="E654" s="292"/>
      <c r="F654" s="292"/>
      <c r="G654" s="292"/>
      <c r="H654" s="292"/>
      <c r="I654" s="292"/>
      <c r="J654" s="292"/>
      <c r="K654" s="292"/>
      <c r="L654" s="292"/>
      <c r="M654" s="292"/>
      <c r="N654" s="292"/>
      <c r="O654" s="292"/>
      <c r="P654" s="292"/>
      <c r="Q654" s="292">
        <v>0</v>
      </c>
      <c r="R654" s="292"/>
      <c r="S654" s="292"/>
      <c r="T654" s="292"/>
      <c r="U654" s="292"/>
      <c r="V654" s="292"/>
      <c r="W654" s="292"/>
      <c r="X654" s="292"/>
      <c r="Y654" s="292"/>
      <c r="Z654" s="292"/>
      <c r="AA654" s="292"/>
      <c r="AB654" s="292"/>
      <c r="AC654" s="292"/>
      <c r="AD654" s="292"/>
      <c r="AE654" s="406"/>
      <c r="AF654" s="406"/>
      <c r="AG654" s="406"/>
      <c r="AH654" s="406"/>
      <c r="AI654" s="406"/>
      <c r="AJ654" s="406"/>
      <c r="AK654" s="406"/>
      <c r="AL654" s="406"/>
      <c r="AM654" s="406"/>
      <c r="AN654" s="406"/>
      <c r="AO654" s="406"/>
      <c r="AP654" s="406"/>
      <c r="AQ654" s="406"/>
      <c r="AR654" s="406"/>
      <c r="AS654" s="293">
        <f>SUM(AE654:AR654)</f>
        <v>0</v>
      </c>
    </row>
    <row r="655" spans="1:46" hidden="1" outlineLevel="1">
      <c r="A655" s="521"/>
      <c r="B655" s="291" t="s">
        <v>309</v>
      </c>
      <c r="C655" s="288" t="s">
        <v>163</v>
      </c>
      <c r="D655" s="292"/>
      <c r="E655" s="292"/>
      <c r="F655" s="292"/>
      <c r="G655" s="292"/>
      <c r="H655" s="292"/>
      <c r="I655" s="292"/>
      <c r="J655" s="292"/>
      <c r="K655" s="292"/>
      <c r="L655" s="292"/>
      <c r="M655" s="292"/>
      <c r="N655" s="292"/>
      <c r="O655" s="292"/>
      <c r="P655" s="292"/>
      <c r="Q655" s="292">
        <f>Q654</f>
        <v>0</v>
      </c>
      <c r="R655" s="292"/>
      <c r="S655" s="292"/>
      <c r="T655" s="292"/>
      <c r="U655" s="292"/>
      <c r="V655" s="292"/>
      <c r="W655" s="292"/>
      <c r="X655" s="292"/>
      <c r="Y655" s="292"/>
      <c r="Z655" s="292"/>
      <c r="AA655" s="292"/>
      <c r="AB655" s="292"/>
      <c r="AC655" s="292"/>
      <c r="AD655" s="292"/>
      <c r="AE655" s="407">
        <f>AE654</f>
        <v>0</v>
      </c>
      <c r="AF655" s="407">
        <f t="shared" ref="AF655:AR655" si="1919">AF654</f>
        <v>0</v>
      </c>
      <c r="AG655" s="407">
        <f t="shared" si="1919"/>
        <v>0</v>
      </c>
      <c r="AH655" s="407">
        <f t="shared" si="1919"/>
        <v>0</v>
      </c>
      <c r="AI655" s="407">
        <f t="shared" si="1919"/>
        <v>0</v>
      </c>
      <c r="AJ655" s="407">
        <f t="shared" si="1919"/>
        <v>0</v>
      </c>
      <c r="AK655" s="407">
        <f t="shared" si="1919"/>
        <v>0</v>
      </c>
      <c r="AL655" s="407">
        <f t="shared" si="1919"/>
        <v>0</v>
      </c>
      <c r="AM655" s="407">
        <f t="shared" si="1919"/>
        <v>0</v>
      </c>
      <c r="AN655" s="407">
        <f t="shared" si="1919"/>
        <v>0</v>
      </c>
      <c r="AO655" s="407">
        <f t="shared" si="1919"/>
        <v>0</v>
      </c>
      <c r="AP655" s="407">
        <f t="shared" si="1919"/>
        <v>0</v>
      </c>
      <c r="AQ655" s="407">
        <f t="shared" si="1919"/>
        <v>0</v>
      </c>
      <c r="AR655" s="407">
        <f t="shared" si="1919"/>
        <v>0</v>
      </c>
      <c r="AS655" s="294"/>
    </row>
    <row r="656" spans="1:46" hidden="1" outlineLevel="1">
      <c r="A656" s="521"/>
      <c r="B656" s="312"/>
      <c r="C656" s="302"/>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c r="AA656" s="288"/>
      <c r="AB656" s="288"/>
      <c r="AC656" s="288"/>
      <c r="AD656" s="288"/>
      <c r="AE656" s="408"/>
      <c r="AF656" s="408"/>
      <c r="AG656" s="408"/>
      <c r="AH656" s="408"/>
      <c r="AI656" s="408"/>
      <c r="AJ656" s="408"/>
      <c r="AK656" s="408"/>
      <c r="AL656" s="408"/>
      <c r="AM656" s="408"/>
      <c r="AN656" s="408"/>
      <c r="AO656" s="408"/>
      <c r="AP656" s="408"/>
      <c r="AQ656" s="408"/>
      <c r="AR656" s="408"/>
      <c r="AS656" s="303"/>
    </row>
    <row r="657" spans="1:45" s="280" customFormat="1" hidden="1" outlineLevel="1">
      <c r="A657" s="521">
        <v>16</v>
      </c>
      <c r="B657" s="321" t="s">
        <v>487</v>
      </c>
      <c r="C657" s="288" t="s">
        <v>25</v>
      </c>
      <c r="D657" s="292"/>
      <c r="E657" s="292"/>
      <c r="F657" s="292"/>
      <c r="G657" s="292"/>
      <c r="H657" s="292"/>
      <c r="I657" s="292"/>
      <c r="J657" s="292"/>
      <c r="K657" s="292"/>
      <c r="L657" s="292"/>
      <c r="M657" s="292"/>
      <c r="N657" s="292"/>
      <c r="O657" s="292"/>
      <c r="P657" s="292"/>
      <c r="Q657" s="292">
        <v>0</v>
      </c>
      <c r="R657" s="292"/>
      <c r="S657" s="292"/>
      <c r="T657" s="292"/>
      <c r="U657" s="292"/>
      <c r="V657" s="292"/>
      <c r="W657" s="292"/>
      <c r="X657" s="292"/>
      <c r="Y657" s="292"/>
      <c r="Z657" s="292"/>
      <c r="AA657" s="292"/>
      <c r="AB657" s="292"/>
      <c r="AC657" s="292"/>
      <c r="AD657" s="292"/>
      <c r="AE657" s="406"/>
      <c r="AF657" s="406"/>
      <c r="AG657" s="406"/>
      <c r="AH657" s="406"/>
      <c r="AI657" s="406"/>
      <c r="AJ657" s="406"/>
      <c r="AK657" s="406"/>
      <c r="AL657" s="406"/>
      <c r="AM657" s="406"/>
      <c r="AN657" s="406"/>
      <c r="AO657" s="406"/>
      <c r="AP657" s="406"/>
      <c r="AQ657" s="406"/>
      <c r="AR657" s="406"/>
      <c r="AS657" s="293">
        <f>SUM(AE657:AR657)</f>
        <v>0</v>
      </c>
    </row>
    <row r="658" spans="1:45" s="280" customFormat="1" hidden="1" outlineLevel="1">
      <c r="A658" s="521"/>
      <c r="B658" s="291" t="s">
        <v>309</v>
      </c>
      <c r="C658" s="288" t="s">
        <v>163</v>
      </c>
      <c r="D658" s="292"/>
      <c r="E658" s="292"/>
      <c r="F658" s="292"/>
      <c r="G658" s="292"/>
      <c r="H658" s="292"/>
      <c r="I658" s="292"/>
      <c r="J658" s="292"/>
      <c r="K658" s="292"/>
      <c r="L658" s="292"/>
      <c r="M658" s="292"/>
      <c r="N658" s="292"/>
      <c r="O658" s="292"/>
      <c r="P658" s="292"/>
      <c r="Q658" s="292">
        <f>Q657</f>
        <v>0</v>
      </c>
      <c r="R658" s="292"/>
      <c r="S658" s="292"/>
      <c r="T658" s="292"/>
      <c r="U658" s="292"/>
      <c r="V658" s="292"/>
      <c r="W658" s="292"/>
      <c r="X658" s="292"/>
      <c r="Y658" s="292"/>
      <c r="Z658" s="292"/>
      <c r="AA658" s="292"/>
      <c r="AB658" s="292"/>
      <c r="AC658" s="292"/>
      <c r="AD658" s="292"/>
      <c r="AE658" s="407">
        <f>AE657</f>
        <v>0</v>
      </c>
      <c r="AF658" s="407">
        <f t="shared" ref="AF658:AR658" si="1920">AF657</f>
        <v>0</v>
      </c>
      <c r="AG658" s="407">
        <f t="shared" si="1920"/>
        <v>0</v>
      </c>
      <c r="AH658" s="407">
        <f t="shared" si="1920"/>
        <v>0</v>
      </c>
      <c r="AI658" s="407">
        <f t="shared" si="1920"/>
        <v>0</v>
      </c>
      <c r="AJ658" s="407">
        <f t="shared" si="1920"/>
        <v>0</v>
      </c>
      <c r="AK658" s="407">
        <f t="shared" si="1920"/>
        <v>0</v>
      </c>
      <c r="AL658" s="407">
        <f t="shared" si="1920"/>
        <v>0</v>
      </c>
      <c r="AM658" s="407">
        <f t="shared" si="1920"/>
        <v>0</v>
      </c>
      <c r="AN658" s="407">
        <f t="shared" si="1920"/>
        <v>0</v>
      </c>
      <c r="AO658" s="407">
        <f t="shared" si="1920"/>
        <v>0</v>
      </c>
      <c r="AP658" s="407">
        <f t="shared" si="1920"/>
        <v>0</v>
      </c>
      <c r="AQ658" s="407">
        <f t="shared" si="1920"/>
        <v>0</v>
      </c>
      <c r="AR658" s="407">
        <f t="shared" si="1920"/>
        <v>0</v>
      </c>
      <c r="AS658" s="294"/>
    </row>
    <row r="659" spans="1:45" s="280" customFormat="1" hidden="1" outlineLevel="1">
      <c r="A659" s="521"/>
      <c r="B659" s="321"/>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408"/>
      <c r="AF659" s="408"/>
      <c r="AG659" s="408"/>
      <c r="AH659" s="408"/>
      <c r="AI659" s="408"/>
      <c r="AJ659" s="408"/>
      <c r="AK659" s="412"/>
      <c r="AL659" s="412"/>
      <c r="AM659" s="412"/>
      <c r="AN659" s="412"/>
      <c r="AO659" s="412"/>
      <c r="AP659" s="412"/>
      <c r="AQ659" s="412"/>
      <c r="AR659" s="412"/>
      <c r="AS659" s="310"/>
    </row>
    <row r="660" spans="1:45" ht="15.75" hidden="1" outlineLevel="1">
      <c r="A660" s="521"/>
      <c r="B660" s="508" t="s">
        <v>492</v>
      </c>
      <c r="C660" s="317"/>
      <c r="D660" s="287"/>
      <c r="E660" s="286"/>
      <c r="F660" s="286"/>
      <c r="G660" s="286"/>
      <c r="H660" s="286"/>
      <c r="I660" s="286"/>
      <c r="J660" s="286"/>
      <c r="K660" s="286"/>
      <c r="L660" s="286"/>
      <c r="M660" s="286"/>
      <c r="N660" s="286"/>
      <c r="O660" s="286"/>
      <c r="P660" s="286"/>
      <c r="Q660" s="287"/>
      <c r="R660" s="286"/>
      <c r="S660" s="286"/>
      <c r="T660" s="286"/>
      <c r="U660" s="286"/>
      <c r="V660" s="286"/>
      <c r="W660" s="286"/>
      <c r="X660" s="286"/>
      <c r="Y660" s="286"/>
      <c r="Z660" s="286"/>
      <c r="AA660" s="286"/>
      <c r="AB660" s="286"/>
      <c r="AC660" s="286"/>
      <c r="AD660" s="286"/>
      <c r="AE660" s="410"/>
      <c r="AF660" s="410"/>
      <c r="AG660" s="410"/>
      <c r="AH660" s="410"/>
      <c r="AI660" s="410"/>
      <c r="AJ660" s="410"/>
      <c r="AK660" s="410"/>
      <c r="AL660" s="410"/>
      <c r="AM660" s="410"/>
      <c r="AN660" s="410"/>
      <c r="AO660" s="410"/>
      <c r="AP660" s="410"/>
      <c r="AQ660" s="410"/>
      <c r="AR660" s="410"/>
      <c r="AS660" s="289"/>
    </row>
    <row r="661" spans="1:45" hidden="1" outlineLevel="1">
      <c r="A661" s="521">
        <v>17</v>
      </c>
      <c r="B661" s="424" t="s">
        <v>112</v>
      </c>
      <c r="C661" s="288" t="s">
        <v>25</v>
      </c>
      <c r="D661" s="292"/>
      <c r="E661" s="292"/>
      <c r="F661" s="292"/>
      <c r="G661" s="292"/>
      <c r="H661" s="292"/>
      <c r="I661" s="292"/>
      <c r="J661" s="292"/>
      <c r="K661" s="292"/>
      <c r="L661" s="292"/>
      <c r="M661" s="292"/>
      <c r="N661" s="292"/>
      <c r="O661" s="292"/>
      <c r="P661" s="292"/>
      <c r="Q661" s="292">
        <v>12</v>
      </c>
      <c r="R661" s="292"/>
      <c r="S661" s="292"/>
      <c r="T661" s="292"/>
      <c r="U661" s="292"/>
      <c r="V661" s="292"/>
      <c r="W661" s="292"/>
      <c r="X661" s="292"/>
      <c r="Y661" s="292"/>
      <c r="Z661" s="292"/>
      <c r="AA661" s="292"/>
      <c r="AB661" s="292"/>
      <c r="AC661" s="292"/>
      <c r="AD661" s="292"/>
      <c r="AE661" s="422"/>
      <c r="AF661" s="406"/>
      <c r="AG661" s="406"/>
      <c r="AH661" s="406"/>
      <c r="AI661" s="406"/>
      <c r="AJ661" s="406"/>
      <c r="AK661" s="406"/>
      <c r="AL661" s="411"/>
      <c r="AM661" s="411"/>
      <c r="AN661" s="411"/>
      <c r="AO661" s="411"/>
      <c r="AP661" s="411"/>
      <c r="AQ661" s="411"/>
      <c r="AR661" s="411"/>
      <c r="AS661" s="293">
        <f>SUM(AE661:AR661)</f>
        <v>0</v>
      </c>
    </row>
    <row r="662" spans="1:45" hidden="1" outlineLevel="1">
      <c r="A662" s="521"/>
      <c r="B662" s="291" t="s">
        <v>309</v>
      </c>
      <c r="C662" s="288" t="s">
        <v>163</v>
      </c>
      <c r="D662" s="292"/>
      <c r="E662" s="292"/>
      <c r="F662" s="292"/>
      <c r="G662" s="292"/>
      <c r="H662" s="292"/>
      <c r="I662" s="292"/>
      <c r="J662" s="292"/>
      <c r="K662" s="292"/>
      <c r="L662" s="292"/>
      <c r="M662" s="292"/>
      <c r="N662" s="292"/>
      <c r="O662" s="292"/>
      <c r="P662" s="292"/>
      <c r="Q662" s="292">
        <f>Q661</f>
        <v>12</v>
      </c>
      <c r="R662" s="292"/>
      <c r="S662" s="292"/>
      <c r="T662" s="292"/>
      <c r="U662" s="292"/>
      <c r="V662" s="292"/>
      <c r="W662" s="292"/>
      <c r="X662" s="292"/>
      <c r="Y662" s="292"/>
      <c r="Z662" s="292"/>
      <c r="AA662" s="292"/>
      <c r="AB662" s="292"/>
      <c r="AC662" s="292"/>
      <c r="AD662" s="292"/>
      <c r="AE662" s="407">
        <f>AE661</f>
        <v>0</v>
      </c>
      <c r="AF662" s="407">
        <f t="shared" ref="AF662:AR662" si="1921">AF661</f>
        <v>0</v>
      </c>
      <c r="AG662" s="407">
        <f t="shared" si="1921"/>
        <v>0</v>
      </c>
      <c r="AH662" s="407">
        <f t="shared" si="1921"/>
        <v>0</v>
      </c>
      <c r="AI662" s="407">
        <f t="shared" si="1921"/>
        <v>0</v>
      </c>
      <c r="AJ662" s="407">
        <f t="shared" si="1921"/>
        <v>0</v>
      </c>
      <c r="AK662" s="407">
        <f t="shared" si="1921"/>
        <v>0</v>
      </c>
      <c r="AL662" s="407">
        <f t="shared" si="1921"/>
        <v>0</v>
      </c>
      <c r="AM662" s="407">
        <f t="shared" si="1921"/>
        <v>0</v>
      </c>
      <c r="AN662" s="407">
        <f t="shared" si="1921"/>
        <v>0</v>
      </c>
      <c r="AO662" s="407">
        <f t="shared" si="1921"/>
        <v>0</v>
      </c>
      <c r="AP662" s="407">
        <f t="shared" si="1921"/>
        <v>0</v>
      </c>
      <c r="AQ662" s="407">
        <f t="shared" si="1921"/>
        <v>0</v>
      </c>
      <c r="AR662" s="407">
        <f t="shared" si="1921"/>
        <v>0</v>
      </c>
      <c r="AS662" s="303"/>
    </row>
    <row r="663" spans="1:45" hidden="1" outlineLevel="1">
      <c r="A663" s="521"/>
      <c r="B663" s="291"/>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c r="AA663" s="288"/>
      <c r="AB663" s="288"/>
      <c r="AC663" s="288"/>
      <c r="AD663" s="288"/>
      <c r="AE663" s="418"/>
      <c r="AF663" s="421"/>
      <c r="AG663" s="421"/>
      <c r="AH663" s="421"/>
      <c r="AI663" s="421"/>
      <c r="AJ663" s="421"/>
      <c r="AK663" s="421"/>
      <c r="AL663" s="421"/>
      <c r="AM663" s="421"/>
      <c r="AN663" s="421"/>
      <c r="AO663" s="421"/>
      <c r="AP663" s="421"/>
      <c r="AQ663" s="421"/>
      <c r="AR663" s="421"/>
      <c r="AS663" s="303"/>
    </row>
    <row r="664" spans="1:45" hidden="1" outlineLevel="1">
      <c r="A664" s="521">
        <v>18</v>
      </c>
      <c r="B664" s="424" t="s">
        <v>109</v>
      </c>
      <c r="C664" s="288" t="s">
        <v>25</v>
      </c>
      <c r="D664" s="292"/>
      <c r="E664" s="292"/>
      <c r="F664" s="292"/>
      <c r="G664" s="292"/>
      <c r="H664" s="292"/>
      <c r="I664" s="292"/>
      <c r="J664" s="292"/>
      <c r="K664" s="292"/>
      <c r="L664" s="292"/>
      <c r="M664" s="292"/>
      <c r="N664" s="292"/>
      <c r="O664" s="292"/>
      <c r="P664" s="292"/>
      <c r="Q664" s="292">
        <v>12</v>
      </c>
      <c r="R664" s="292"/>
      <c r="S664" s="292"/>
      <c r="T664" s="292"/>
      <c r="U664" s="292"/>
      <c r="V664" s="292"/>
      <c r="W664" s="292"/>
      <c r="X664" s="292"/>
      <c r="Y664" s="292"/>
      <c r="Z664" s="292"/>
      <c r="AA664" s="292"/>
      <c r="AB664" s="292"/>
      <c r="AC664" s="292"/>
      <c r="AD664" s="292"/>
      <c r="AE664" s="422"/>
      <c r="AF664" s="406"/>
      <c r="AG664" s="406"/>
      <c r="AH664" s="406"/>
      <c r="AI664" s="406"/>
      <c r="AJ664" s="406"/>
      <c r="AK664" s="406"/>
      <c r="AL664" s="411"/>
      <c r="AM664" s="411"/>
      <c r="AN664" s="411"/>
      <c r="AO664" s="411"/>
      <c r="AP664" s="411"/>
      <c r="AQ664" s="411"/>
      <c r="AR664" s="411"/>
      <c r="AS664" s="293">
        <f>SUM(AE664:AR664)</f>
        <v>0</v>
      </c>
    </row>
    <row r="665" spans="1:45" hidden="1" outlineLevel="1">
      <c r="A665" s="521"/>
      <c r="B665" s="291" t="s">
        <v>309</v>
      </c>
      <c r="C665" s="288" t="s">
        <v>163</v>
      </c>
      <c r="D665" s="292"/>
      <c r="E665" s="292"/>
      <c r="F665" s="292"/>
      <c r="G665" s="292"/>
      <c r="H665" s="292"/>
      <c r="I665" s="292"/>
      <c r="J665" s="292"/>
      <c r="K665" s="292"/>
      <c r="L665" s="292"/>
      <c r="M665" s="292"/>
      <c r="N665" s="292"/>
      <c r="O665" s="292"/>
      <c r="P665" s="292"/>
      <c r="Q665" s="292">
        <f>Q664</f>
        <v>12</v>
      </c>
      <c r="R665" s="292"/>
      <c r="S665" s="292"/>
      <c r="T665" s="292"/>
      <c r="U665" s="292"/>
      <c r="V665" s="292"/>
      <c r="W665" s="292"/>
      <c r="X665" s="292"/>
      <c r="Y665" s="292"/>
      <c r="Z665" s="292"/>
      <c r="AA665" s="292"/>
      <c r="AB665" s="292"/>
      <c r="AC665" s="292"/>
      <c r="AD665" s="292"/>
      <c r="AE665" s="407">
        <f>AE664</f>
        <v>0</v>
      </c>
      <c r="AF665" s="407">
        <f t="shared" ref="AF665:AR665" si="1922">AF664</f>
        <v>0</v>
      </c>
      <c r="AG665" s="407">
        <f t="shared" si="1922"/>
        <v>0</v>
      </c>
      <c r="AH665" s="407">
        <f t="shared" si="1922"/>
        <v>0</v>
      </c>
      <c r="AI665" s="407">
        <f t="shared" si="1922"/>
        <v>0</v>
      </c>
      <c r="AJ665" s="407">
        <f t="shared" si="1922"/>
        <v>0</v>
      </c>
      <c r="AK665" s="407">
        <f t="shared" si="1922"/>
        <v>0</v>
      </c>
      <c r="AL665" s="407">
        <f t="shared" si="1922"/>
        <v>0</v>
      </c>
      <c r="AM665" s="407">
        <f t="shared" si="1922"/>
        <v>0</v>
      </c>
      <c r="AN665" s="407">
        <f t="shared" si="1922"/>
        <v>0</v>
      </c>
      <c r="AO665" s="407">
        <f t="shared" si="1922"/>
        <v>0</v>
      </c>
      <c r="AP665" s="407">
        <f t="shared" si="1922"/>
        <v>0</v>
      </c>
      <c r="AQ665" s="407">
        <f t="shared" si="1922"/>
        <v>0</v>
      </c>
      <c r="AR665" s="407">
        <f t="shared" si="1922"/>
        <v>0</v>
      </c>
      <c r="AS665" s="303"/>
    </row>
    <row r="666" spans="1:45" hidden="1" outlineLevel="1">
      <c r="A666" s="521"/>
      <c r="B666" s="319"/>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c r="AA666" s="288"/>
      <c r="AB666" s="288"/>
      <c r="AC666" s="288"/>
      <c r="AD666" s="288"/>
      <c r="AE666" s="419"/>
      <c r="AF666" s="420"/>
      <c r="AG666" s="420"/>
      <c r="AH666" s="420"/>
      <c r="AI666" s="420"/>
      <c r="AJ666" s="420"/>
      <c r="AK666" s="420"/>
      <c r="AL666" s="420"/>
      <c r="AM666" s="420"/>
      <c r="AN666" s="420"/>
      <c r="AO666" s="420"/>
      <c r="AP666" s="420"/>
      <c r="AQ666" s="420"/>
      <c r="AR666" s="420"/>
      <c r="AS666" s="294"/>
    </row>
    <row r="667" spans="1:45" hidden="1" outlineLevel="1">
      <c r="A667" s="521">
        <v>19</v>
      </c>
      <c r="B667" s="424" t="s">
        <v>111</v>
      </c>
      <c r="C667" s="288" t="s">
        <v>25</v>
      </c>
      <c r="D667" s="292"/>
      <c r="E667" s="292"/>
      <c r="F667" s="292"/>
      <c r="G667" s="292"/>
      <c r="H667" s="292"/>
      <c r="I667" s="292"/>
      <c r="J667" s="292"/>
      <c r="K667" s="292"/>
      <c r="L667" s="292"/>
      <c r="M667" s="292"/>
      <c r="N667" s="292"/>
      <c r="O667" s="292"/>
      <c r="P667" s="292"/>
      <c r="Q667" s="292">
        <v>12</v>
      </c>
      <c r="R667" s="292"/>
      <c r="S667" s="292"/>
      <c r="T667" s="292"/>
      <c r="U667" s="292"/>
      <c r="V667" s="292"/>
      <c r="W667" s="292"/>
      <c r="X667" s="292"/>
      <c r="Y667" s="292"/>
      <c r="Z667" s="292"/>
      <c r="AA667" s="292"/>
      <c r="AB667" s="292"/>
      <c r="AC667" s="292"/>
      <c r="AD667" s="292"/>
      <c r="AE667" s="422"/>
      <c r="AF667" s="406"/>
      <c r="AG667" s="406"/>
      <c r="AH667" s="406"/>
      <c r="AI667" s="406"/>
      <c r="AJ667" s="406"/>
      <c r="AK667" s="406"/>
      <c r="AL667" s="411"/>
      <c r="AM667" s="411"/>
      <c r="AN667" s="411"/>
      <c r="AO667" s="411"/>
      <c r="AP667" s="411"/>
      <c r="AQ667" s="411"/>
      <c r="AR667" s="411"/>
      <c r="AS667" s="293">
        <f>SUM(AE667:AR667)</f>
        <v>0</v>
      </c>
    </row>
    <row r="668" spans="1:45" hidden="1" outlineLevel="1">
      <c r="A668" s="521"/>
      <c r="B668" s="291" t="s">
        <v>309</v>
      </c>
      <c r="C668" s="288" t="s">
        <v>163</v>
      </c>
      <c r="D668" s="292"/>
      <c r="E668" s="292"/>
      <c r="F668" s="292"/>
      <c r="G668" s="292"/>
      <c r="H668" s="292"/>
      <c r="I668" s="292"/>
      <c r="J668" s="292"/>
      <c r="K668" s="292"/>
      <c r="L668" s="292"/>
      <c r="M668" s="292"/>
      <c r="N668" s="292"/>
      <c r="O668" s="292"/>
      <c r="P668" s="292"/>
      <c r="Q668" s="292">
        <f>Q667</f>
        <v>12</v>
      </c>
      <c r="R668" s="292"/>
      <c r="S668" s="292"/>
      <c r="T668" s="292"/>
      <c r="U668" s="292"/>
      <c r="V668" s="292"/>
      <c r="W668" s="292"/>
      <c r="X668" s="292"/>
      <c r="Y668" s="292"/>
      <c r="Z668" s="292"/>
      <c r="AA668" s="292"/>
      <c r="AB668" s="292"/>
      <c r="AC668" s="292"/>
      <c r="AD668" s="292"/>
      <c r="AE668" s="407">
        <f>AE667</f>
        <v>0</v>
      </c>
      <c r="AF668" s="407">
        <f t="shared" ref="AF668:AR668" si="1923">AF667</f>
        <v>0</v>
      </c>
      <c r="AG668" s="407">
        <f t="shared" si="1923"/>
        <v>0</v>
      </c>
      <c r="AH668" s="407">
        <f t="shared" si="1923"/>
        <v>0</v>
      </c>
      <c r="AI668" s="407">
        <f t="shared" si="1923"/>
        <v>0</v>
      </c>
      <c r="AJ668" s="407">
        <f t="shared" si="1923"/>
        <v>0</v>
      </c>
      <c r="AK668" s="407">
        <f t="shared" si="1923"/>
        <v>0</v>
      </c>
      <c r="AL668" s="407">
        <f t="shared" si="1923"/>
        <v>0</v>
      </c>
      <c r="AM668" s="407">
        <f t="shared" si="1923"/>
        <v>0</v>
      </c>
      <c r="AN668" s="407">
        <f t="shared" si="1923"/>
        <v>0</v>
      </c>
      <c r="AO668" s="407">
        <f t="shared" si="1923"/>
        <v>0</v>
      </c>
      <c r="AP668" s="407">
        <f t="shared" si="1923"/>
        <v>0</v>
      </c>
      <c r="AQ668" s="407">
        <f t="shared" si="1923"/>
        <v>0</v>
      </c>
      <c r="AR668" s="407">
        <f t="shared" si="1923"/>
        <v>0</v>
      </c>
      <c r="AS668" s="294"/>
    </row>
    <row r="669" spans="1:45" hidden="1" outlineLevel="1">
      <c r="A669" s="521"/>
      <c r="B669" s="319"/>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c r="AA669" s="288"/>
      <c r="AB669" s="288"/>
      <c r="AC669" s="288"/>
      <c r="AD669" s="288"/>
      <c r="AE669" s="408"/>
      <c r="AF669" s="408"/>
      <c r="AG669" s="408"/>
      <c r="AH669" s="408"/>
      <c r="AI669" s="408"/>
      <c r="AJ669" s="408"/>
      <c r="AK669" s="408"/>
      <c r="AL669" s="408"/>
      <c r="AM669" s="408"/>
      <c r="AN669" s="408"/>
      <c r="AO669" s="408"/>
      <c r="AP669" s="408"/>
      <c r="AQ669" s="408"/>
      <c r="AR669" s="408"/>
      <c r="AS669" s="303"/>
    </row>
    <row r="670" spans="1:45" hidden="1" outlineLevel="1">
      <c r="A670" s="521">
        <v>20</v>
      </c>
      <c r="B670" s="424" t="s">
        <v>110</v>
      </c>
      <c r="C670" s="288" t="s">
        <v>25</v>
      </c>
      <c r="D670" s="292"/>
      <c r="E670" s="292"/>
      <c r="F670" s="292"/>
      <c r="G670" s="292"/>
      <c r="H670" s="292"/>
      <c r="I670" s="292"/>
      <c r="J670" s="292"/>
      <c r="K670" s="292"/>
      <c r="L670" s="292"/>
      <c r="M670" s="292"/>
      <c r="N670" s="292"/>
      <c r="O670" s="292"/>
      <c r="P670" s="292"/>
      <c r="Q670" s="292">
        <v>12</v>
      </c>
      <c r="R670" s="292"/>
      <c r="S670" s="292"/>
      <c r="T670" s="292"/>
      <c r="U670" s="292"/>
      <c r="V670" s="292"/>
      <c r="W670" s="292"/>
      <c r="X670" s="292"/>
      <c r="Y670" s="292"/>
      <c r="Z670" s="292"/>
      <c r="AA670" s="292"/>
      <c r="AB670" s="292"/>
      <c r="AC670" s="292"/>
      <c r="AD670" s="292"/>
      <c r="AE670" s="422"/>
      <c r="AF670" s="406"/>
      <c r="AG670" s="406"/>
      <c r="AH670" s="406"/>
      <c r="AI670" s="406"/>
      <c r="AJ670" s="406"/>
      <c r="AK670" s="406"/>
      <c r="AL670" s="411"/>
      <c r="AM670" s="411"/>
      <c r="AN670" s="411"/>
      <c r="AO670" s="411"/>
      <c r="AP670" s="411"/>
      <c r="AQ670" s="411"/>
      <c r="AR670" s="411"/>
      <c r="AS670" s="293">
        <f>SUM(AE670:AR670)</f>
        <v>0</v>
      </c>
    </row>
    <row r="671" spans="1:45" hidden="1" outlineLevel="1">
      <c r="A671" s="521"/>
      <c r="B671" s="291" t="s">
        <v>309</v>
      </c>
      <c r="C671" s="288" t="s">
        <v>163</v>
      </c>
      <c r="D671" s="292"/>
      <c r="E671" s="292"/>
      <c r="F671" s="292"/>
      <c r="G671" s="292"/>
      <c r="H671" s="292"/>
      <c r="I671" s="292"/>
      <c r="J671" s="292"/>
      <c r="K671" s="292"/>
      <c r="L671" s="292"/>
      <c r="M671" s="292"/>
      <c r="N671" s="292"/>
      <c r="O671" s="292"/>
      <c r="P671" s="292"/>
      <c r="Q671" s="292">
        <f>Q670</f>
        <v>12</v>
      </c>
      <c r="R671" s="292"/>
      <c r="S671" s="292"/>
      <c r="T671" s="292"/>
      <c r="U671" s="292"/>
      <c r="V671" s="292"/>
      <c r="W671" s="292"/>
      <c r="X671" s="292"/>
      <c r="Y671" s="292"/>
      <c r="Z671" s="292"/>
      <c r="AA671" s="292"/>
      <c r="AB671" s="292"/>
      <c r="AC671" s="292"/>
      <c r="AD671" s="292"/>
      <c r="AE671" s="407">
        <f>AE670</f>
        <v>0</v>
      </c>
      <c r="AF671" s="407">
        <f t="shared" ref="AF671:AR671" si="1924">AF670</f>
        <v>0</v>
      </c>
      <c r="AG671" s="407">
        <f t="shared" si="1924"/>
        <v>0</v>
      </c>
      <c r="AH671" s="407">
        <f t="shared" si="1924"/>
        <v>0</v>
      </c>
      <c r="AI671" s="407">
        <f t="shared" si="1924"/>
        <v>0</v>
      </c>
      <c r="AJ671" s="407">
        <f t="shared" si="1924"/>
        <v>0</v>
      </c>
      <c r="AK671" s="407">
        <f t="shared" si="1924"/>
        <v>0</v>
      </c>
      <c r="AL671" s="407">
        <f t="shared" si="1924"/>
        <v>0</v>
      </c>
      <c r="AM671" s="407">
        <f t="shared" si="1924"/>
        <v>0</v>
      </c>
      <c r="AN671" s="407">
        <f t="shared" si="1924"/>
        <v>0</v>
      </c>
      <c r="AO671" s="407">
        <f t="shared" si="1924"/>
        <v>0</v>
      </c>
      <c r="AP671" s="407">
        <f t="shared" si="1924"/>
        <v>0</v>
      </c>
      <c r="AQ671" s="407">
        <f t="shared" si="1924"/>
        <v>0</v>
      </c>
      <c r="AR671" s="407">
        <f t="shared" si="1924"/>
        <v>0</v>
      </c>
      <c r="AS671" s="303"/>
    </row>
    <row r="672" spans="1:45" ht="15.75" hidden="1" outlineLevel="1">
      <c r="A672" s="521"/>
      <c r="B672" s="320"/>
      <c r="C672" s="297"/>
      <c r="D672" s="288"/>
      <c r="E672" s="288"/>
      <c r="F672" s="288"/>
      <c r="G672" s="288"/>
      <c r="H672" s="288"/>
      <c r="I672" s="288"/>
      <c r="J672" s="288"/>
      <c r="K672" s="288"/>
      <c r="L672" s="288"/>
      <c r="M672" s="288"/>
      <c r="N672" s="288"/>
      <c r="O672" s="288"/>
      <c r="P672" s="288"/>
      <c r="Q672" s="297"/>
      <c r="R672" s="288"/>
      <c r="S672" s="288"/>
      <c r="T672" s="288"/>
      <c r="U672" s="288"/>
      <c r="V672" s="288"/>
      <c r="W672" s="288"/>
      <c r="X672" s="288"/>
      <c r="Y672" s="288"/>
      <c r="Z672" s="288"/>
      <c r="AA672" s="288"/>
      <c r="AB672" s="288"/>
      <c r="AC672" s="288"/>
      <c r="AD672" s="288"/>
      <c r="AE672" s="408"/>
      <c r="AF672" s="408"/>
      <c r="AG672" s="408"/>
      <c r="AH672" s="408"/>
      <c r="AI672" s="408"/>
      <c r="AJ672" s="408"/>
      <c r="AK672" s="408"/>
      <c r="AL672" s="408"/>
      <c r="AM672" s="408"/>
      <c r="AN672" s="408"/>
      <c r="AO672" s="408"/>
      <c r="AP672" s="408"/>
      <c r="AQ672" s="408"/>
      <c r="AR672" s="408"/>
      <c r="AS672" s="303"/>
    </row>
    <row r="673" spans="1:45" ht="15.75" hidden="1" outlineLevel="1">
      <c r="A673" s="521"/>
      <c r="B673" s="507" t="s">
        <v>499</v>
      </c>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c r="AA673" s="288"/>
      <c r="AB673" s="288"/>
      <c r="AC673" s="288"/>
      <c r="AD673" s="288"/>
      <c r="AE673" s="418"/>
      <c r="AF673" s="421"/>
      <c r="AG673" s="421"/>
      <c r="AH673" s="421"/>
      <c r="AI673" s="421"/>
      <c r="AJ673" s="421"/>
      <c r="AK673" s="421"/>
      <c r="AL673" s="421"/>
      <c r="AM673" s="421"/>
      <c r="AN673" s="421"/>
      <c r="AO673" s="421"/>
      <c r="AP673" s="421"/>
      <c r="AQ673" s="421"/>
      <c r="AR673" s="421"/>
      <c r="AS673" s="303"/>
    </row>
    <row r="674" spans="1:45" ht="15.75" hidden="1" outlineLevel="1">
      <c r="A674" s="521"/>
      <c r="B674" s="493" t="s">
        <v>495</v>
      </c>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288"/>
      <c r="AE674" s="418"/>
      <c r="AF674" s="421"/>
      <c r="AG674" s="421"/>
      <c r="AH674" s="421"/>
      <c r="AI674" s="421"/>
      <c r="AJ674" s="421"/>
      <c r="AK674" s="421"/>
      <c r="AL674" s="421"/>
      <c r="AM674" s="421"/>
      <c r="AN674" s="421"/>
      <c r="AO674" s="421"/>
      <c r="AP674" s="421"/>
      <c r="AQ674" s="421"/>
      <c r="AR674" s="421"/>
      <c r="AS674" s="303"/>
    </row>
    <row r="675" spans="1:45" hidden="1" outlineLevel="1">
      <c r="A675" s="521">
        <v>21</v>
      </c>
      <c r="B675" s="424" t="s">
        <v>113</v>
      </c>
      <c r="C675" s="288" t="s">
        <v>25</v>
      </c>
      <c r="D675" s="292">
        <v>247540</v>
      </c>
      <c r="E675" s="292">
        <v>199207.96935889541</v>
      </c>
      <c r="F675" s="292">
        <v>199207.96935889541</v>
      </c>
      <c r="G675" s="292">
        <v>199207.96935889541</v>
      </c>
      <c r="H675" s="292">
        <v>199207.96935889541</v>
      </c>
      <c r="I675" s="292">
        <v>199207.96935889541</v>
      </c>
      <c r="J675" s="292">
        <v>199207.96935889541</v>
      </c>
      <c r="K675" s="292">
        <v>199205.90262891492</v>
      </c>
      <c r="L675" s="292">
        <v>199205.90262891492</v>
      </c>
      <c r="M675" s="292">
        <v>198716.0876235402</v>
      </c>
      <c r="N675" s="292"/>
      <c r="O675" s="292"/>
      <c r="P675" s="292"/>
      <c r="Q675" s="288"/>
      <c r="R675" s="292"/>
      <c r="S675" s="292"/>
      <c r="T675" s="292"/>
      <c r="U675" s="292"/>
      <c r="V675" s="292"/>
      <c r="W675" s="292"/>
      <c r="X675" s="292"/>
      <c r="Y675" s="292"/>
      <c r="Z675" s="292"/>
      <c r="AA675" s="292"/>
      <c r="AB675" s="292"/>
      <c r="AC675" s="292"/>
      <c r="AD675" s="292"/>
      <c r="AE675" s="406">
        <v>1</v>
      </c>
      <c r="AF675" s="406"/>
      <c r="AG675" s="406"/>
      <c r="AH675" s="406"/>
      <c r="AI675" s="406"/>
      <c r="AJ675" s="406"/>
      <c r="AK675" s="406"/>
      <c r="AL675" s="406"/>
      <c r="AM675" s="406"/>
      <c r="AN675" s="406"/>
      <c r="AO675" s="406"/>
      <c r="AP675" s="406"/>
      <c r="AQ675" s="406"/>
      <c r="AR675" s="406"/>
      <c r="AS675" s="293">
        <f>SUM(AE675:AR675)</f>
        <v>1</v>
      </c>
    </row>
    <row r="676" spans="1:45" hidden="1" outlineLevel="1">
      <c r="A676" s="521"/>
      <c r="B676" s="291" t="s">
        <v>309</v>
      </c>
      <c r="C676" s="288" t="s">
        <v>163</v>
      </c>
      <c r="D676" s="292"/>
      <c r="E676" s="292"/>
      <c r="F676" s="292"/>
      <c r="G676" s="292"/>
      <c r="H676" s="292"/>
      <c r="I676" s="292"/>
      <c r="J676" s="292"/>
      <c r="K676" s="292"/>
      <c r="L676" s="292"/>
      <c r="M676" s="292"/>
      <c r="N676" s="292"/>
      <c r="O676" s="292"/>
      <c r="P676" s="292"/>
      <c r="Q676" s="288"/>
      <c r="R676" s="292"/>
      <c r="S676" s="292"/>
      <c r="T676" s="292"/>
      <c r="U676" s="292"/>
      <c r="V676" s="292"/>
      <c r="W676" s="292"/>
      <c r="X676" s="292"/>
      <c r="Y676" s="292"/>
      <c r="Z676" s="292"/>
      <c r="AA676" s="292"/>
      <c r="AB676" s="292"/>
      <c r="AC676" s="292"/>
      <c r="AD676" s="292"/>
      <c r="AE676" s="407">
        <f>AE675</f>
        <v>1</v>
      </c>
      <c r="AF676" s="407">
        <f t="shared" ref="AF676" si="1925">AF675</f>
        <v>0</v>
      </c>
      <c r="AG676" s="407">
        <f t="shared" ref="AG676" si="1926">AG675</f>
        <v>0</v>
      </c>
      <c r="AH676" s="407">
        <f t="shared" ref="AH676" si="1927">AH675</f>
        <v>0</v>
      </c>
      <c r="AI676" s="407">
        <f t="shared" ref="AI676" si="1928">AI675</f>
        <v>0</v>
      </c>
      <c r="AJ676" s="407">
        <f t="shared" ref="AJ676" si="1929">AJ675</f>
        <v>0</v>
      </c>
      <c r="AK676" s="407">
        <f t="shared" ref="AK676" si="1930">AK675</f>
        <v>0</v>
      </c>
      <c r="AL676" s="407">
        <f t="shared" ref="AL676" si="1931">AL675</f>
        <v>0</v>
      </c>
      <c r="AM676" s="407">
        <f t="shared" ref="AM676" si="1932">AM675</f>
        <v>0</v>
      </c>
      <c r="AN676" s="407">
        <f t="shared" ref="AN676" si="1933">AN675</f>
        <v>0</v>
      </c>
      <c r="AO676" s="407">
        <f t="shared" ref="AO676" si="1934">AO675</f>
        <v>0</v>
      </c>
      <c r="AP676" s="407">
        <f t="shared" ref="AP676" si="1935">AP675</f>
        <v>0</v>
      </c>
      <c r="AQ676" s="407">
        <f t="shared" ref="AQ676" si="1936">AQ675</f>
        <v>0</v>
      </c>
      <c r="AR676" s="407">
        <f t="shared" ref="AR676" si="1937">AR675</f>
        <v>0</v>
      </c>
      <c r="AS676" s="303"/>
    </row>
    <row r="677" spans="1:45" hidden="1" outlineLevel="1">
      <c r="A677" s="521"/>
      <c r="B677" s="291"/>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c r="AA677" s="288"/>
      <c r="AB677" s="288"/>
      <c r="AC677" s="288"/>
      <c r="AD677" s="288"/>
      <c r="AE677" s="418"/>
      <c r="AF677" s="421"/>
      <c r="AG677" s="421"/>
      <c r="AH677" s="421"/>
      <c r="AI677" s="421"/>
      <c r="AJ677" s="421"/>
      <c r="AK677" s="421"/>
      <c r="AL677" s="421"/>
      <c r="AM677" s="421"/>
      <c r="AN677" s="421"/>
      <c r="AO677" s="421"/>
      <c r="AP677" s="421"/>
      <c r="AQ677" s="421"/>
      <c r="AR677" s="421"/>
      <c r="AS677" s="303"/>
    </row>
    <row r="678" spans="1:45" hidden="1" outlineLevel="1">
      <c r="A678" s="521">
        <v>22</v>
      </c>
      <c r="B678" s="424" t="s">
        <v>114</v>
      </c>
      <c r="C678" s="288" t="s">
        <v>25</v>
      </c>
      <c r="D678" s="292"/>
      <c r="E678" s="292"/>
      <c r="F678" s="292"/>
      <c r="G678" s="292"/>
      <c r="H678" s="292"/>
      <c r="I678" s="292"/>
      <c r="J678" s="292"/>
      <c r="K678" s="292"/>
      <c r="L678" s="292"/>
      <c r="M678" s="292"/>
      <c r="N678" s="292"/>
      <c r="O678" s="292"/>
      <c r="P678" s="292"/>
      <c r="Q678" s="288"/>
      <c r="R678" s="292"/>
      <c r="S678" s="292"/>
      <c r="T678" s="292"/>
      <c r="U678" s="292"/>
      <c r="V678" s="292"/>
      <c r="W678" s="292"/>
      <c r="X678" s="292"/>
      <c r="Y678" s="292"/>
      <c r="Z678" s="292"/>
      <c r="AA678" s="292"/>
      <c r="AB678" s="292"/>
      <c r="AC678" s="292"/>
      <c r="AD678" s="292"/>
      <c r="AE678" s="406"/>
      <c r="AF678" s="406"/>
      <c r="AG678" s="406"/>
      <c r="AH678" s="406"/>
      <c r="AI678" s="406"/>
      <c r="AJ678" s="406"/>
      <c r="AK678" s="406"/>
      <c r="AL678" s="406"/>
      <c r="AM678" s="406"/>
      <c r="AN678" s="406"/>
      <c r="AO678" s="406"/>
      <c r="AP678" s="406"/>
      <c r="AQ678" s="406"/>
      <c r="AR678" s="406"/>
      <c r="AS678" s="293">
        <f>SUM(AE678:AR678)</f>
        <v>0</v>
      </c>
    </row>
    <row r="679" spans="1:45" hidden="1" outlineLevel="1">
      <c r="A679" s="521"/>
      <c r="B679" s="291" t="s">
        <v>309</v>
      </c>
      <c r="C679" s="288" t="s">
        <v>163</v>
      </c>
      <c r="D679" s="292"/>
      <c r="E679" s="292"/>
      <c r="F679" s="292"/>
      <c r="G679" s="292"/>
      <c r="H679" s="292"/>
      <c r="I679" s="292"/>
      <c r="J679" s="292"/>
      <c r="K679" s="292"/>
      <c r="L679" s="292"/>
      <c r="M679" s="292"/>
      <c r="N679" s="292"/>
      <c r="O679" s="292"/>
      <c r="P679" s="292"/>
      <c r="Q679" s="288"/>
      <c r="R679" s="292"/>
      <c r="S679" s="292"/>
      <c r="T679" s="292"/>
      <c r="U679" s="292"/>
      <c r="V679" s="292"/>
      <c r="W679" s="292"/>
      <c r="X679" s="292"/>
      <c r="Y679" s="292"/>
      <c r="Z679" s="292"/>
      <c r="AA679" s="292"/>
      <c r="AB679" s="292"/>
      <c r="AC679" s="292"/>
      <c r="AD679" s="292"/>
      <c r="AE679" s="407">
        <f>AE678</f>
        <v>0</v>
      </c>
      <c r="AF679" s="407">
        <f t="shared" ref="AF679" si="1938">AF678</f>
        <v>0</v>
      </c>
      <c r="AG679" s="407">
        <f t="shared" ref="AG679" si="1939">AG678</f>
        <v>0</v>
      </c>
      <c r="AH679" s="407">
        <f t="shared" ref="AH679" si="1940">AH678</f>
        <v>0</v>
      </c>
      <c r="AI679" s="407">
        <f t="shared" ref="AI679" si="1941">AI678</f>
        <v>0</v>
      </c>
      <c r="AJ679" s="407">
        <f t="shared" ref="AJ679" si="1942">AJ678</f>
        <v>0</v>
      </c>
      <c r="AK679" s="407">
        <f t="shared" ref="AK679" si="1943">AK678</f>
        <v>0</v>
      </c>
      <c r="AL679" s="407">
        <f t="shared" ref="AL679" si="1944">AL678</f>
        <v>0</v>
      </c>
      <c r="AM679" s="407">
        <f t="shared" ref="AM679" si="1945">AM678</f>
        <v>0</v>
      </c>
      <c r="AN679" s="407">
        <f t="shared" ref="AN679" si="1946">AN678</f>
        <v>0</v>
      </c>
      <c r="AO679" s="407">
        <f t="shared" ref="AO679" si="1947">AO678</f>
        <v>0</v>
      </c>
      <c r="AP679" s="407">
        <f t="shared" ref="AP679" si="1948">AP678</f>
        <v>0</v>
      </c>
      <c r="AQ679" s="407">
        <f t="shared" ref="AQ679" si="1949">AQ678</f>
        <v>0</v>
      </c>
      <c r="AR679" s="407">
        <f t="shared" ref="AR679" si="1950">AR678</f>
        <v>0</v>
      </c>
      <c r="AS679" s="303"/>
    </row>
    <row r="680" spans="1:45" hidden="1" outlineLevel="1">
      <c r="A680" s="521"/>
      <c r="B680" s="291"/>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c r="AA680" s="288"/>
      <c r="AB680" s="288"/>
      <c r="AC680" s="288"/>
      <c r="AD680" s="288"/>
      <c r="AE680" s="418"/>
      <c r="AF680" s="421"/>
      <c r="AG680" s="421"/>
      <c r="AH680" s="421"/>
      <c r="AI680" s="421"/>
      <c r="AJ680" s="421"/>
      <c r="AK680" s="421"/>
      <c r="AL680" s="421"/>
      <c r="AM680" s="421"/>
      <c r="AN680" s="421"/>
      <c r="AO680" s="421"/>
      <c r="AP680" s="421"/>
      <c r="AQ680" s="421"/>
      <c r="AR680" s="421"/>
      <c r="AS680" s="303"/>
    </row>
    <row r="681" spans="1:45" hidden="1" outlineLevel="1">
      <c r="A681" s="521">
        <v>23</v>
      </c>
      <c r="B681" s="424" t="s">
        <v>115</v>
      </c>
      <c r="C681" s="288" t="s">
        <v>25</v>
      </c>
      <c r="D681" s="292"/>
      <c r="E681" s="292"/>
      <c r="F681" s="292"/>
      <c r="G681" s="292"/>
      <c r="H681" s="292"/>
      <c r="I681" s="292"/>
      <c r="J681" s="292"/>
      <c r="K681" s="292"/>
      <c r="L681" s="292"/>
      <c r="M681" s="292"/>
      <c r="N681" s="292"/>
      <c r="O681" s="292"/>
      <c r="P681" s="292"/>
      <c r="Q681" s="288"/>
      <c r="R681" s="292"/>
      <c r="S681" s="292"/>
      <c r="T681" s="292"/>
      <c r="U681" s="292"/>
      <c r="V681" s="292"/>
      <c r="W681" s="292"/>
      <c r="X681" s="292"/>
      <c r="Y681" s="292"/>
      <c r="Z681" s="292"/>
      <c r="AA681" s="292"/>
      <c r="AB681" s="292"/>
      <c r="AC681" s="292"/>
      <c r="AD681" s="292"/>
      <c r="AE681" s="406"/>
      <c r="AF681" s="406"/>
      <c r="AG681" s="406"/>
      <c r="AH681" s="406"/>
      <c r="AI681" s="406"/>
      <c r="AJ681" s="406"/>
      <c r="AK681" s="406"/>
      <c r="AL681" s="406"/>
      <c r="AM681" s="406"/>
      <c r="AN681" s="406"/>
      <c r="AO681" s="406"/>
      <c r="AP681" s="406"/>
      <c r="AQ681" s="406"/>
      <c r="AR681" s="406"/>
      <c r="AS681" s="293">
        <f>SUM(AE681:AR681)</f>
        <v>0</v>
      </c>
    </row>
    <row r="682" spans="1:45" hidden="1" outlineLevel="1">
      <c r="A682" s="521"/>
      <c r="B682" s="291" t="s">
        <v>309</v>
      </c>
      <c r="C682" s="288" t="s">
        <v>163</v>
      </c>
      <c r="D682" s="292"/>
      <c r="E682" s="292"/>
      <c r="F682" s="292"/>
      <c r="G682" s="292"/>
      <c r="H682" s="292"/>
      <c r="I682" s="292"/>
      <c r="J682" s="292"/>
      <c r="K682" s="292"/>
      <c r="L682" s="292"/>
      <c r="M682" s="292"/>
      <c r="N682" s="292"/>
      <c r="O682" s="292"/>
      <c r="P682" s="292"/>
      <c r="Q682" s="288"/>
      <c r="R682" s="292"/>
      <c r="S682" s="292"/>
      <c r="T682" s="292"/>
      <c r="U682" s="292"/>
      <c r="V682" s="292"/>
      <c r="W682" s="292"/>
      <c r="X682" s="292"/>
      <c r="Y682" s="292"/>
      <c r="Z682" s="292"/>
      <c r="AA682" s="292"/>
      <c r="AB682" s="292"/>
      <c r="AC682" s="292"/>
      <c r="AD682" s="292"/>
      <c r="AE682" s="407">
        <f>AE681</f>
        <v>0</v>
      </c>
      <c r="AF682" s="407">
        <f t="shared" ref="AF682" si="1951">AF681</f>
        <v>0</v>
      </c>
      <c r="AG682" s="407">
        <f t="shared" ref="AG682" si="1952">AG681</f>
        <v>0</v>
      </c>
      <c r="AH682" s="407">
        <f t="shared" ref="AH682" si="1953">AH681</f>
        <v>0</v>
      </c>
      <c r="AI682" s="407">
        <f t="shared" ref="AI682" si="1954">AI681</f>
        <v>0</v>
      </c>
      <c r="AJ682" s="407">
        <f t="shared" ref="AJ682" si="1955">AJ681</f>
        <v>0</v>
      </c>
      <c r="AK682" s="407">
        <f t="shared" ref="AK682" si="1956">AK681</f>
        <v>0</v>
      </c>
      <c r="AL682" s="407">
        <f t="shared" ref="AL682" si="1957">AL681</f>
        <v>0</v>
      </c>
      <c r="AM682" s="407">
        <f t="shared" ref="AM682" si="1958">AM681</f>
        <v>0</v>
      </c>
      <c r="AN682" s="407">
        <f t="shared" ref="AN682" si="1959">AN681</f>
        <v>0</v>
      </c>
      <c r="AO682" s="407">
        <f t="shared" ref="AO682" si="1960">AO681</f>
        <v>0</v>
      </c>
      <c r="AP682" s="407">
        <f t="shared" ref="AP682" si="1961">AP681</f>
        <v>0</v>
      </c>
      <c r="AQ682" s="407">
        <f t="shared" ref="AQ682" si="1962">AQ681</f>
        <v>0</v>
      </c>
      <c r="AR682" s="407">
        <f t="shared" ref="AR682" si="1963">AR681</f>
        <v>0</v>
      </c>
      <c r="AS682" s="303"/>
    </row>
    <row r="683" spans="1:45" hidden="1" outlineLevel="1">
      <c r="A683" s="521"/>
      <c r="B683" s="426"/>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c r="AA683" s="288"/>
      <c r="AB683" s="288"/>
      <c r="AC683" s="288"/>
      <c r="AD683" s="288"/>
      <c r="AE683" s="418"/>
      <c r="AF683" s="421"/>
      <c r="AG683" s="421"/>
      <c r="AH683" s="421"/>
      <c r="AI683" s="421"/>
      <c r="AJ683" s="421"/>
      <c r="AK683" s="421"/>
      <c r="AL683" s="421"/>
      <c r="AM683" s="421"/>
      <c r="AN683" s="421"/>
      <c r="AO683" s="421"/>
      <c r="AP683" s="421"/>
      <c r="AQ683" s="421"/>
      <c r="AR683" s="421"/>
      <c r="AS683" s="303"/>
    </row>
    <row r="684" spans="1:45" hidden="1" outlineLevel="1">
      <c r="A684" s="521">
        <v>24</v>
      </c>
      <c r="B684" s="424" t="s">
        <v>116</v>
      </c>
      <c r="C684" s="288" t="s">
        <v>25</v>
      </c>
      <c r="D684" s="292">
        <v>614.59999999999991</v>
      </c>
      <c r="E684" s="292">
        <v>614.59999999999991</v>
      </c>
      <c r="F684" s="292">
        <v>614.59999999999991</v>
      </c>
      <c r="G684" s="292">
        <v>614.59999999999991</v>
      </c>
      <c r="H684" s="292">
        <v>614.59999999999991</v>
      </c>
      <c r="I684" s="292">
        <v>614.59999999999991</v>
      </c>
      <c r="J684" s="292">
        <v>614.59999999999991</v>
      </c>
      <c r="K684" s="292">
        <v>614.59999999999991</v>
      </c>
      <c r="L684" s="292">
        <v>614.59999999999991</v>
      </c>
      <c r="M684" s="292">
        <v>614.59999999999991</v>
      </c>
      <c r="N684" s="292"/>
      <c r="O684" s="292"/>
      <c r="P684" s="292"/>
      <c r="Q684" s="288"/>
      <c r="R684" s="292">
        <v>7.1400000000000005E-2</v>
      </c>
      <c r="S684" s="292">
        <v>7.1400000000000005E-2</v>
      </c>
      <c r="T684" s="292">
        <v>7.1400000000000005E-2</v>
      </c>
      <c r="U684" s="292">
        <v>7.1400000000000005E-2</v>
      </c>
      <c r="V684" s="292">
        <v>7.1400000000000005E-2</v>
      </c>
      <c r="W684" s="292">
        <v>7.1400000000000005E-2</v>
      </c>
      <c r="X684" s="292">
        <v>7.1400000000000005E-2</v>
      </c>
      <c r="Y684" s="292">
        <v>7.1400000000000005E-2</v>
      </c>
      <c r="Z684" s="292">
        <v>7.1400000000000005E-2</v>
      </c>
      <c r="AA684" s="292">
        <v>7.1400000000000005E-2</v>
      </c>
      <c r="AB684" s="292"/>
      <c r="AC684" s="292"/>
      <c r="AD684" s="292"/>
      <c r="AE684" s="406">
        <v>1</v>
      </c>
      <c r="AF684" s="406"/>
      <c r="AG684" s="406"/>
      <c r="AH684" s="406"/>
      <c r="AI684" s="406"/>
      <c r="AJ684" s="406"/>
      <c r="AK684" s="406"/>
      <c r="AL684" s="406"/>
      <c r="AM684" s="406"/>
      <c r="AN684" s="406"/>
      <c r="AO684" s="406"/>
      <c r="AP684" s="406"/>
      <c r="AQ684" s="406"/>
      <c r="AR684" s="406"/>
      <c r="AS684" s="293">
        <f>SUM(AE684:AR684)</f>
        <v>1</v>
      </c>
    </row>
    <row r="685" spans="1:45" hidden="1" outlineLevel="1">
      <c r="A685" s="521"/>
      <c r="B685" s="291" t="s">
        <v>309</v>
      </c>
      <c r="C685" s="288" t="s">
        <v>163</v>
      </c>
      <c r="D685" s="292"/>
      <c r="E685" s="292"/>
      <c r="F685" s="292"/>
      <c r="G685" s="292"/>
      <c r="H685" s="292"/>
      <c r="I685" s="292"/>
      <c r="J685" s="292"/>
      <c r="K685" s="292"/>
      <c r="L685" s="292"/>
      <c r="M685" s="292"/>
      <c r="N685" s="292"/>
      <c r="O685" s="292"/>
      <c r="P685" s="292"/>
      <c r="Q685" s="288"/>
      <c r="R685" s="292"/>
      <c r="S685" s="292"/>
      <c r="T685" s="292"/>
      <c r="U685" s="292"/>
      <c r="V685" s="292"/>
      <c r="W685" s="292"/>
      <c r="X685" s="292"/>
      <c r="Y685" s="292"/>
      <c r="Z685" s="292"/>
      <c r="AA685" s="292"/>
      <c r="AB685" s="292"/>
      <c r="AC685" s="292"/>
      <c r="AD685" s="292"/>
      <c r="AE685" s="407">
        <f>AE684</f>
        <v>1</v>
      </c>
      <c r="AF685" s="407">
        <f t="shared" ref="AF685" si="1964">AF684</f>
        <v>0</v>
      </c>
      <c r="AG685" s="407">
        <f t="shared" ref="AG685" si="1965">AG684</f>
        <v>0</v>
      </c>
      <c r="AH685" s="407">
        <f t="shared" ref="AH685" si="1966">AH684</f>
        <v>0</v>
      </c>
      <c r="AI685" s="407">
        <f t="shared" ref="AI685" si="1967">AI684</f>
        <v>0</v>
      </c>
      <c r="AJ685" s="407">
        <f t="shared" ref="AJ685" si="1968">AJ684</f>
        <v>0</v>
      </c>
      <c r="AK685" s="407">
        <f t="shared" ref="AK685" si="1969">AK684</f>
        <v>0</v>
      </c>
      <c r="AL685" s="407">
        <f t="shared" ref="AL685" si="1970">AL684</f>
        <v>0</v>
      </c>
      <c r="AM685" s="407">
        <f t="shared" ref="AM685" si="1971">AM684</f>
        <v>0</v>
      </c>
      <c r="AN685" s="407">
        <f t="shared" ref="AN685" si="1972">AN684</f>
        <v>0</v>
      </c>
      <c r="AO685" s="407">
        <f t="shared" ref="AO685" si="1973">AO684</f>
        <v>0</v>
      </c>
      <c r="AP685" s="407">
        <f t="shared" ref="AP685" si="1974">AP684</f>
        <v>0</v>
      </c>
      <c r="AQ685" s="407">
        <f t="shared" ref="AQ685" si="1975">AQ684</f>
        <v>0</v>
      </c>
      <c r="AR685" s="407">
        <f t="shared" ref="AR685" si="1976">AR684</f>
        <v>0</v>
      </c>
      <c r="AS685" s="303"/>
    </row>
    <row r="686" spans="1:45" hidden="1" outlineLevel="1">
      <c r="A686" s="521"/>
      <c r="B686" s="291"/>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c r="AA686" s="288"/>
      <c r="AB686" s="288"/>
      <c r="AC686" s="288"/>
      <c r="AD686" s="288"/>
      <c r="AE686" s="408"/>
      <c r="AF686" s="421"/>
      <c r="AG686" s="421"/>
      <c r="AH686" s="421"/>
      <c r="AI686" s="421"/>
      <c r="AJ686" s="421"/>
      <c r="AK686" s="421"/>
      <c r="AL686" s="421"/>
      <c r="AM686" s="421"/>
      <c r="AN686" s="421"/>
      <c r="AO686" s="421"/>
      <c r="AP686" s="421"/>
      <c r="AQ686" s="421"/>
      <c r="AR686" s="421"/>
      <c r="AS686" s="303"/>
    </row>
    <row r="687" spans="1:45" ht="15.75" hidden="1" outlineLevel="1">
      <c r="A687" s="521"/>
      <c r="B687" s="285" t="s">
        <v>496</v>
      </c>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c r="AA687" s="288"/>
      <c r="AB687" s="288"/>
      <c r="AC687" s="288"/>
      <c r="AD687" s="288"/>
      <c r="AE687" s="408"/>
      <c r="AF687" s="421"/>
      <c r="AG687" s="421"/>
      <c r="AH687" s="421"/>
      <c r="AI687" s="421"/>
      <c r="AJ687" s="421"/>
      <c r="AK687" s="421"/>
      <c r="AL687" s="421"/>
      <c r="AM687" s="421"/>
      <c r="AN687" s="421"/>
      <c r="AO687" s="421"/>
      <c r="AP687" s="421"/>
      <c r="AQ687" s="421"/>
      <c r="AR687" s="421"/>
      <c r="AS687" s="303"/>
    </row>
    <row r="688" spans="1:45" hidden="1" outlineLevel="1">
      <c r="A688" s="521">
        <v>25</v>
      </c>
      <c r="B688" s="424" t="s">
        <v>117</v>
      </c>
      <c r="C688" s="288" t="s">
        <v>25</v>
      </c>
      <c r="D688" s="292"/>
      <c r="E688" s="292"/>
      <c r="F688" s="292"/>
      <c r="G688" s="292"/>
      <c r="H688" s="292"/>
      <c r="I688" s="292"/>
      <c r="J688" s="292"/>
      <c r="K688" s="292"/>
      <c r="L688" s="292"/>
      <c r="M688" s="292"/>
      <c r="N688" s="292"/>
      <c r="O688" s="292"/>
      <c r="P688" s="292"/>
      <c r="Q688" s="292">
        <v>12</v>
      </c>
      <c r="R688" s="292"/>
      <c r="S688" s="292"/>
      <c r="T688" s="292"/>
      <c r="U688" s="292"/>
      <c r="V688" s="292"/>
      <c r="W688" s="292"/>
      <c r="X688" s="292"/>
      <c r="Y688" s="292"/>
      <c r="Z688" s="292"/>
      <c r="AA688" s="292"/>
      <c r="AB688" s="292"/>
      <c r="AC688" s="292"/>
      <c r="AD688" s="292"/>
      <c r="AE688" s="422"/>
      <c r="AF688" s="406"/>
      <c r="AG688" s="406"/>
      <c r="AH688" s="406"/>
      <c r="AI688" s="406"/>
      <c r="AJ688" s="406"/>
      <c r="AK688" s="406"/>
      <c r="AL688" s="411"/>
      <c r="AM688" s="411"/>
      <c r="AN688" s="411"/>
      <c r="AO688" s="411"/>
      <c r="AP688" s="411"/>
      <c r="AQ688" s="411"/>
      <c r="AR688" s="411"/>
      <c r="AS688" s="293">
        <f>SUM(AE688:AR688)</f>
        <v>0</v>
      </c>
    </row>
    <row r="689" spans="1:45" hidden="1" outlineLevel="1">
      <c r="A689" s="521"/>
      <c r="B689" s="291" t="s">
        <v>309</v>
      </c>
      <c r="C689" s="288" t="s">
        <v>163</v>
      </c>
      <c r="D689" s="292"/>
      <c r="E689" s="292"/>
      <c r="F689" s="292"/>
      <c r="G689" s="292"/>
      <c r="H689" s="292"/>
      <c r="I689" s="292"/>
      <c r="J689" s="292"/>
      <c r="K689" s="292"/>
      <c r="L689" s="292"/>
      <c r="M689" s="292"/>
      <c r="N689" s="292"/>
      <c r="O689" s="292"/>
      <c r="P689" s="292"/>
      <c r="Q689" s="292">
        <f>Q688</f>
        <v>12</v>
      </c>
      <c r="R689" s="292"/>
      <c r="S689" s="292"/>
      <c r="T689" s="292"/>
      <c r="U689" s="292"/>
      <c r="V689" s="292"/>
      <c r="W689" s="292"/>
      <c r="X689" s="292"/>
      <c r="Y689" s="292"/>
      <c r="Z689" s="292"/>
      <c r="AA689" s="292"/>
      <c r="AB689" s="292"/>
      <c r="AC689" s="292"/>
      <c r="AD689" s="292"/>
      <c r="AE689" s="407">
        <f>AE688</f>
        <v>0</v>
      </c>
      <c r="AF689" s="407">
        <f t="shared" ref="AF689" si="1977">AF688</f>
        <v>0</v>
      </c>
      <c r="AG689" s="407">
        <f t="shared" ref="AG689" si="1978">AG688</f>
        <v>0</v>
      </c>
      <c r="AH689" s="407">
        <f t="shared" ref="AH689" si="1979">AH688</f>
        <v>0</v>
      </c>
      <c r="AI689" s="407">
        <f t="shared" ref="AI689" si="1980">AI688</f>
        <v>0</v>
      </c>
      <c r="AJ689" s="407">
        <f t="shared" ref="AJ689" si="1981">AJ688</f>
        <v>0</v>
      </c>
      <c r="AK689" s="407">
        <f t="shared" ref="AK689" si="1982">AK688</f>
        <v>0</v>
      </c>
      <c r="AL689" s="407">
        <f t="shared" ref="AL689" si="1983">AL688</f>
        <v>0</v>
      </c>
      <c r="AM689" s="407">
        <f t="shared" ref="AM689" si="1984">AM688</f>
        <v>0</v>
      </c>
      <c r="AN689" s="407">
        <f t="shared" ref="AN689" si="1985">AN688</f>
        <v>0</v>
      </c>
      <c r="AO689" s="407">
        <f t="shared" ref="AO689" si="1986">AO688</f>
        <v>0</v>
      </c>
      <c r="AP689" s="407">
        <f t="shared" ref="AP689" si="1987">AP688</f>
        <v>0</v>
      </c>
      <c r="AQ689" s="407">
        <f t="shared" ref="AQ689" si="1988">AQ688</f>
        <v>0</v>
      </c>
      <c r="AR689" s="407">
        <f t="shared" ref="AR689" si="1989">AR688</f>
        <v>0</v>
      </c>
      <c r="AS689" s="303"/>
    </row>
    <row r="690" spans="1:45" hidden="1" outlineLevel="1">
      <c r="A690" s="521"/>
      <c r="B690" s="291"/>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408"/>
      <c r="AF690" s="421"/>
      <c r="AG690" s="421"/>
      <c r="AH690" s="421"/>
      <c r="AI690" s="421"/>
      <c r="AJ690" s="421"/>
      <c r="AK690" s="421"/>
      <c r="AL690" s="421"/>
      <c r="AM690" s="421"/>
      <c r="AN690" s="421"/>
      <c r="AO690" s="421"/>
      <c r="AP690" s="421"/>
      <c r="AQ690" s="421"/>
      <c r="AR690" s="421"/>
      <c r="AS690" s="303"/>
    </row>
    <row r="691" spans="1:45" hidden="1" outlineLevel="1">
      <c r="A691" s="521">
        <v>26</v>
      </c>
      <c r="B691" s="424" t="s">
        <v>118</v>
      </c>
      <c r="C691" s="288" t="s">
        <v>25</v>
      </c>
      <c r="D691" s="292">
        <v>1296142.7068800007</v>
      </c>
      <c r="E691" s="292">
        <v>1299917.5548677456</v>
      </c>
      <c r="F691" s="292">
        <v>1299917.5548677456</v>
      </c>
      <c r="G691" s="292">
        <v>1299917.5548677456</v>
      </c>
      <c r="H691" s="292">
        <v>1299917.5548677456</v>
      </c>
      <c r="I691" s="292">
        <v>1274893.8926968789</v>
      </c>
      <c r="J691" s="292">
        <v>1274893.8926968789</v>
      </c>
      <c r="K691" s="292">
        <v>1274893.8926968789</v>
      </c>
      <c r="L691" s="292">
        <v>1274543.0150413553</v>
      </c>
      <c r="M691" s="292">
        <v>1274192.2339547535</v>
      </c>
      <c r="N691" s="292"/>
      <c r="O691" s="292"/>
      <c r="P691" s="292"/>
      <c r="Q691" s="292">
        <v>12</v>
      </c>
      <c r="R691" s="292">
        <v>308.68991999999997</v>
      </c>
      <c r="S691" s="292">
        <v>309.51309312000092</v>
      </c>
      <c r="T691" s="292">
        <v>309.51309312000092</v>
      </c>
      <c r="U691" s="292">
        <v>309.51309312000092</v>
      </c>
      <c r="V691" s="292">
        <v>309.51309312000092</v>
      </c>
      <c r="W691" s="292">
        <v>304.57405440000105</v>
      </c>
      <c r="X691" s="292">
        <v>304.57405440000105</v>
      </c>
      <c r="Y691" s="292">
        <v>304.57405440000105</v>
      </c>
      <c r="Z691" s="292">
        <v>304.57405440000105</v>
      </c>
      <c r="AA691" s="292">
        <v>304.57405440000105</v>
      </c>
      <c r="AB691" s="292"/>
      <c r="AC691" s="292"/>
      <c r="AD691" s="292"/>
      <c r="AE691" s="422"/>
      <c r="AF691" s="406">
        <v>0.15859999999999999</v>
      </c>
      <c r="AG691" s="406">
        <v>0.84140000000000004</v>
      </c>
      <c r="AH691" s="406"/>
      <c r="AI691" s="406"/>
      <c r="AJ691" s="406"/>
      <c r="AK691" s="406"/>
      <c r="AL691" s="411"/>
      <c r="AM691" s="411"/>
      <c r="AN691" s="411"/>
      <c r="AO691" s="411"/>
      <c r="AP691" s="411"/>
      <c r="AQ691" s="411"/>
      <c r="AR691" s="411"/>
      <c r="AS691" s="293">
        <f>SUM(AE691:AR691)</f>
        <v>1</v>
      </c>
    </row>
    <row r="692" spans="1:45" hidden="1" outlineLevel="1">
      <c r="A692" s="521"/>
      <c r="B692" s="291" t="s">
        <v>309</v>
      </c>
      <c r="C692" s="288" t="s">
        <v>163</v>
      </c>
      <c r="D692" s="292"/>
      <c r="E692" s="292"/>
      <c r="F692" s="292"/>
      <c r="G692" s="292"/>
      <c r="H692" s="292"/>
      <c r="I692" s="292"/>
      <c r="J692" s="292"/>
      <c r="K692" s="292"/>
      <c r="L692" s="292"/>
      <c r="M692" s="292"/>
      <c r="N692" s="292"/>
      <c r="O692" s="292"/>
      <c r="P692" s="292"/>
      <c r="Q692" s="292">
        <f>Q691</f>
        <v>12</v>
      </c>
      <c r="R692" s="292"/>
      <c r="S692" s="292"/>
      <c r="T692" s="292"/>
      <c r="U692" s="292"/>
      <c r="V692" s="292"/>
      <c r="W692" s="292"/>
      <c r="X692" s="292"/>
      <c r="Y692" s="292"/>
      <c r="Z692" s="292"/>
      <c r="AA692" s="292"/>
      <c r="AB692" s="292"/>
      <c r="AC692" s="292"/>
      <c r="AD692" s="292"/>
      <c r="AE692" s="407">
        <f>AE691</f>
        <v>0</v>
      </c>
      <c r="AF692" s="407">
        <f t="shared" ref="AF692" si="1990">AF691</f>
        <v>0.15859999999999999</v>
      </c>
      <c r="AG692" s="407">
        <f t="shared" ref="AG692" si="1991">AG691</f>
        <v>0.84140000000000004</v>
      </c>
      <c r="AH692" s="407">
        <f t="shared" ref="AH692" si="1992">AH691</f>
        <v>0</v>
      </c>
      <c r="AI692" s="407">
        <f t="shared" ref="AI692" si="1993">AI691</f>
        <v>0</v>
      </c>
      <c r="AJ692" s="407">
        <f t="shared" ref="AJ692" si="1994">AJ691</f>
        <v>0</v>
      </c>
      <c r="AK692" s="407">
        <f t="shared" ref="AK692" si="1995">AK691</f>
        <v>0</v>
      </c>
      <c r="AL692" s="407">
        <f t="shared" ref="AL692" si="1996">AL691</f>
        <v>0</v>
      </c>
      <c r="AM692" s="407">
        <f t="shared" ref="AM692" si="1997">AM691</f>
        <v>0</v>
      </c>
      <c r="AN692" s="407">
        <f t="shared" ref="AN692" si="1998">AN691</f>
        <v>0</v>
      </c>
      <c r="AO692" s="407">
        <f t="shared" ref="AO692" si="1999">AO691</f>
        <v>0</v>
      </c>
      <c r="AP692" s="407">
        <f t="shared" ref="AP692" si="2000">AP691</f>
        <v>0</v>
      </c>
      <c r="AQ692" s="407">
        <f t="shared" ref="AQ692" si="2001">AQ691</f>
        <v>0</v>
      </c>
      <c r="AR692" s="407">
        <f t="shared" ref="AR692" si="2002">AR691</f>
        <v>0</v>
      </c>
      <c r="AS692" s="303"/>
    </row>
    <row r="693" spans="1:45" hidden="1" outlineLevel="1">
      <c r="A693" s="521"/>
      <c r="B693" s="291"/>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288"/>
      <c r="AE693" s="408"/>
      <c r="AF693" s="421"/>
      <c r="AG693" s="421"/>
      <c r="AH693" s="421"/>
      <c r="AI693" s="421"/>
      <c r="AJ693" s="421"/>
      <c r="AK693" s="421"/>
      <c r="AL693" s="421"/>
      <c r="AM693" s="421"/>
      <c r="AN693" s="421"/>
      <c r="AO693" s="421"/>
      <c r="AP693" s="421"/>
      <c r="AQ693" s="421"/>
      <c r="AR693" s="421"/>
      <c r="AS693" s="303"/>
    </row>
    <row r="694" spans="1:45" hidden="1" outlineLevel="1">
      <c r="A694" s="521">
        <v>27</v>
      </c>
      <c r="B694" s="424" t="s">
        <v>119</v>
      </c>
      <c r="C694" s="288" t="s">
        <v>25</v>
      </c>
      <c r="D694" s="292">
        <v>56348.351399999992</v>
      </c>
      <c r="E694" s="292">
        <v>56348.351399999992</v>
      </c>
      <c r="F694" s="292">
        <v>56304.982306621569</v>
      </c>
      <c r="G694" s="292">
        <v>56057.37139984189</v>
      </c>
      <c r="H694" s="292">
        <v>55608.336887894933</v>
      </c>
      <c r="I694" s="292">
        <v>52486.545000269238</v>
      </c>
      <c r="J694" s="292">
        <v>45777.956866411681</v>
      </c>
      <c r="K694" s="292">
        <v>38745.274785646812</v>
      </c>
      <c r="L694" s="292">
        <v>23366.625587083872</v>
      </c>
      <c r="M694" s="292">
        <v>11989.440662957661</v>
      </c>
      <c r="N694" s="292"/>
      <c r="O694" s="292"/>
      <c r="P694" s="292"/>
      <c r="Q694" s="292">
        <v>12</v>
      </c>
      <c r="R694" s="292">
        <v>13.146204000000001</v>
      </c>
      <c r="S694" s="292">
        <v>13.146204000000001</v>
      </c>
      <c r="T694" s="292">
        <v>13.146204000000001</v>
      </c>
      <c r="U694" s="292">
        <v>13.071509659090911</v>
      </c>
      <c r="V694" s="292">
        <v>13.071509659090911</v>
      </c>
      <c r="W694" s="292">
        <v>12.623343613636363</v>
      </c>
      <c r="X694" s="292">
        <v>11.652317181818184</v>
      </c>
      <c r="Y694" s="292">
        <v>10.158430363636365</v>
      </c>
      <c r="Z694" s="292">
        <v>6.4237133181818189</v>
      </c>
      <c r="AA694" s="292">
        <v>3.4359396818181827</v>
      </c>
      <c r="AB694" s="292"/>
      <c r="AC694" s="292"/>
      <c r="AD694" s="292"/>
      <c r="AE694" s="422"/>
      <c r="AF694" s="406">
        <v>0.97099999999999997</v>
      </c>
      <c r="AG694" s="406">
        <v>2.9000000000000001E-2</v>
      </c>
      <c r="AH694" s="406"/>
      <c r="AI694" s="406"/>
      <c r="AJ694" s="406"/>
      <c r="AK694" s="406"/>
      <c r="AL694" s="411"/>
      <c r="AM694" s="411"/>
      <c r="AN694" s="411"/>
      <c r="AO694" s="411"/>
      <c r="AP694" s="411"/>
      <c r="AQ694" s="411"/>
      <c r="AR694" s="411"/>
      <c r="AS694" s="293">
        <f>SUM(AE694:AR694)</f>
        <v>1</v>
      </c>
    </row>
    <row r="695" spans="1:45" hidden="1" outlineLevel="1">
      <c r="A695" s="521"/>
      <c r="B695" s="291" t="s">
        <v>309</v>
      </c>
      <c r="C695" s="288" t="s">
        <v>163</v>
      </c>
      <c r="D695" s="292"/>
      <c r="E695" s="292"/>
      <c r="F695" s="292"/>
      <c r="G695" s="292"/>
      <c r="H695" s="292"/>
      <c r="I695" s="292"/>
      <c r="J695" s="292"/>
      <c r="K695" s="292"/>
      <c r="L695" s="292"/>
      <c r="M695" s="292"/>
      <c r="N695" s="292"/>
      <c r="O695" s="292"/>
      <c r="P695" s="292"/>
      <c r="Q695" s="292">
        <f>Q694</f>
        <v>12</v>
      </c>
      <c r="R695" s="292"/>
      <c r="S695" s="292"/>
      <c r="T695" s="292"/>
      <c r="U695" s="292"/>
      <c r="V695" s="292"/>
      <c r="W695" s="292"/>
      <c r="X695" s="292"/>
      <c r="Y695" s="292"/>
      <c r="Z695" s="292"/>
      <c r="AA695" s="292"/>
      <c r="AB695" s="292"/>
      <c r="AC695" s="292"/>
      <c r="AD695" s="292"/>
      <c r="AE695" s="407">
        <f>AE694</f>
        <v>0</v>
      </c>
      <c r="AF695" s="407">
        <f t="shared" ref="AF695" si="2003">AF694</f>
        <v>0.97099999999999997</v>
      </c>
      <c r="AG695" s="407">
        <f t="shared" ref="AG695" si="2004">AG694</f>
        <v>2.9000000000000001E-2</v>
      </c>
      <c r="AH695" s="407">
        <f t="shared" ref="AH695" si="2005">AH694</f>
        <v>0</v>
      </c>
      <c r="AI695" s="407">
        <f t="shared" ref="AI695" si="2006">AI694</f>
        <v>0</v>
      </c>
      <c r="AJ695" s="407">
        <f t="shared" ref="AJ695" si="2007">AJ694</f>
        <v>0</v>
      </c>
      <c r="AK695" s="407">
        <f t="shared" ref="AK695" si="2008">AK694</f>
        <v>0</v>
      </c>
      <c r="AL695" s="407">
        <f t="shared" ref="AL695" si="2009">AL694</f>
        <v>0</v>
      </c>
      <c r="AM695" s="407">
        <f t="shared" ref="AM695" si="2010">AM694</f>
        <v>0</v>
      </c>
      <c r="AN695" s="407">
        <f t="shared" ref="AN695" si="2011">AN694</f>
        <v>0</v>
      </c>
      <c r="AO695" s="407">
        <f t="shared" ref="AO695" si="2012">AO694</f>
        <v>0</v>
      </c>
      <c r="AP695" s="407">
        <f t="shared" ref="AP695" si="2013">AP694</f>
        <v>0</v>
      </c>
      <c r="AQ695" s="407">
        <f t="shared" ref="AQ695" si="2014">AQ694</f>
        <v>0</v>
      </c>
      <c r="AR695" s="407">
        <f t="shared" ref="AR695" si="2015">AR694</f>
        <v>0</v>
      </c>
      <c r="AS695" s="303"/>
    </row>
    <row r="696" spans="1:45" hidden="1" outlineLevel="1">
      <c r="A696" s="521"/>
      <c r="B696" s="291"/>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c r="AA696" s="288"/>
      <c r="AB696" s="288"/>
      <c r="AC696" s="288"/>
      <c r="AD696" s="288"/>
      <c r="AE696" s="408"/>
      <c r="AF696" s="421"/>
      <c r="AG696" s="421"/>
      <c r="AH696" s="421"/>
      <c r="AI696" s="421"/>
      <c r="AJ696" s="421"/>
      <c r="AK696" s="421"/>
      <c r="AL696" s="421"/>
      <c r="AM696" s="421"/>
      <c r="AN696" s="421"/>
      <c r="AO696" s="421"/>
      <c r="AP696" s="421"/>
      <c r="AQ696" s="421"/>
      <c r="AR696" s="421"/>
      <c r="AS696" s="303"/>
    </row>
    <row r="697" spans="1:45" ht="30" hidden="1" outlineLevel="1">
      <c r="A697" s="521">
        <v>28</v>
      </c>
      <c r="B697" s="424" t="s">
        <v>120</v>
      </c>
      <c r="C697" s="288" t="s">
        <v>25</v>
      </c>
      <c r="D697" s="292"/>
      <c r="E697" s="292"/>
      <c r="F697" s="292"/>
      <c r="G697" s="292"/>
      <c r="H697" s="292"/>
      <c r="I697" s="292"/>
      <c r="J697" s="292"/>
      <c r="K697" s="292"/>
      <c r="L697" s="292"/>
      <c r="M697" s="292"/>
      <c r="N697" s="292"/>
      <c r="O697" s="292"/>
      <c r="P697" s="292"/>
      <c r="Q697" s="292">
        <v>12</v>
      </c>
      <c r="R697" s="292"/>
      <c r="S697" s="292"/>
      <c r="T697" s="292"/>
      <c r="U697" s="292"/>
      <c r="V697" s="292"/>
      <c r="W697" s="292"/>
      <c r="X697" s="292"/>
      <c r="Y697" s="292"/>
      <c r="Z697" s="292"/>
      <c r="AA697" s="292"/>
      <c r="AB697" s="292"/>
      <c r="AC697" s="292"/>
      <c r="AD697" s="292"/>
      <c r="AE697" s="422"/>
      <c r="AF697" s="406"/>
      <c r="AG697" s="406"/>
      <c r="AH697" s="406"/>
      <c r="AI697" s="406"/>
      <c r="AJ697" s="406"/>
      <c r="AK697" s="406"/>
      <c r="AL697" s="411"/>
      <c r="AM697" s="411"/>
      <c r="AN697" s="411"/>
      <c r="AO697" s="411"/>
      <c r="AP697" s="411"/>
      <c r="AQ697" s="411"/>
      <c r="AR697" s="411"/>
      <c r="AS697" s="293">
        <f>SUM(AE697:AR697)</f>
        <v>0</v>
      </c>
    </row>
    <row r="698" spans="1:45" hidden="1" outlineLevel="1">
      <c r="A698" s="521"/>
      <c r="B698" s="291" t="s">
        <v>309</v>
      </c>
      <c r="C698" s="288" t="s">
        <v>163</v>
      </c>
      <c r="D698" s="292"/>
      <c r="E698" s="292"/>
      <c r="F698" s="292"/>
      <c r="G698" s="292"/>
      <c r="H698" s="292"/>
      <c r="I698" s="292"/>
      <c r="J698" s="292"/>
      <c r="K698" s="292"/>
      <c r="L698" s="292"/>
      <c r="M698" s="292"/>
      <c r="N698" s="292"/>
      <c r="O698" s="292"/>
      <c r="P698" s="292"/>
      <c r="Q698" s="292">
        <f>Q697</f>
        <v>12</v>
      </c>
      <c r="R698" s="292"/>
      <c r="S698" s="292"/>
      <c r="T698" s="292"/>
      <c r="U698" s="292"/>
      <c r="V698" s="292"/>
      <c r="W698" s="292"/>
      <c r="X698" s="292"/>
      <c r="Y698" s="292"/>
      <c r="Z698" s="292"/>
      <c r="AA698" s="292"/>
      <c r="AB698" s="292"/>
      <c r="AC698" s="292"/>
      <c r="AD698" s="292"/>
      <c r="AE698" s="407">
        <f>AE697</f>
        <v>0</v>
      </c>
      <c r="AF698" s="407">
        <f t="shared" ref="AF698" si="2016">AF697</f>
        <v>0</v>
      </c>
      <c r="AG698" s="407">
        <f t="shared" ref="AG698" si="2017">AG697</f>
        <v>0</v>
      </c>
      <c r="AH698" s="407">
        <f t="shared" ref="AH698" si="2018">AH697</f>
        <v>0</v>
      </c>
      <c r="AI698" s="407">
        <f t="shared" ref="AI698" si="2019">AI697</f>
        <v>0</v>
      </c>
      <c r="AJ698" s="407">
        <f t="shared" ref="AJ698" si="2020">AJ697</f>
        <v>0</v>
      </c>
      <c r="AK698" s="407">
        <f t="shared" ref="AK698" si="2021">AK697</f>
        <v>0</v>
      </c>
      <c r="AL698" s="407">
        <f t="shared" ref="AL698" si="2022">AL697</f>
        <v>0</v>
      </c>
      <c r="AM698" s="407">
        <f t="shared" ref="AM698" si="2023">AM697</f>
        <v>0</v>
      </c>
      <c r="AN698" s="407">
        <f t="shared" ref="AN698" si="2024">AN697</f>
        <v>0</v>
      </c>
      <c r="AO698" s="407">
        <f t="shared" ref="AO698" si="2025">AO697</f>
        <v>0</v>
      </c>
      <c r="AP698" s="407">
        <f t="shared" ref="AP698" si="2026">AP697</f>
        <v>0</v>
      </c>
      <c r="AQ698" s="407">
        <f t="shared" ref="AQ698" si="2027">AQ697</f>
        <v>0</v>
      </c>
      <c r="AR698" s="407">
        <f t="shared" ref="AR698" si="2028">AR697</f>
        <v>0</v>
      </c>
      <c r="AS698" s="303"/>
    </row>
    <row r="699" spans="1:45" hidden="1" outlineLevel="1">
      <c r="A699" s="521"/>
      <c r="B699" s="291"/>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408"/>
      <c r="AF699" s="421"/>
      <c r="AG699" s="421"/>
      <c r="AH699" s="421"/>
      <c r="AI699" s="421"/>
      <c r="AJ699" s="421"/>
      <c r="AK699" s="421"/>
      <c r="AL699" s="421"/>
      <c r="AM699" s="421"/>
      <c r="AN699" s="421"/>
      <c r="AO699" s="421"/>
      <c r="AP699" s="421"/>
      <c r="AQ699" s="421"/>
      <c r="AR699" s="421"/>
      <c r="AS699" s="303"/>
    </row>
    <row r="700" spans="1:45" ht="30" hidden="1" outlineLevel="1">
      <c r="A700" s="521">
        <v>29</v>
      </c>
      <c r="B700" s="424" t="s">
        <v>121</v>
      </c>
      <c r="C700" s="288" t="s">
        <v>25</v>
      </c>
      <c r="D700" s="292"/>
      <c r="E700" s="292"/>
      <c r="F700" s="292"/>
      <c r="G700" s="292"/>
      <c r="H700" s="292"/>
      <c r="I700" s="292"/>
      <c r="J700" s="292"/>
      <c r="K700" s="292"/>
      <c r="L700" s="292"/>
      <c r="M700" s="292"/>
      <c r="N700" s="292"/>
      <c r="O700" s="292"/>
      <c r="P700" s="292"/>
      <c r="Q700" s="292">
        <v>3</v>
      </c>
      <c r="R700" s="292"/>
      <c r="S700" s="292"/>
      <c r="T700" s="292"/>
      <c r="U700" s="292"/>
      <c r="V700" s="292"/>
      <c r="W700" s="292"/>
      <c r="X700" s="292"/>
      <c r="Y700" s="292"/>
      <c r="Z700" s="292"/>
      <c r="AA700" s="292"/>
      <c r="AB700" s="292"/>
      <c r="AC700" s="292"/>
      <c r="AD700" s="292"/>
      <c r="AE700" s="422"/>
      <c r="AF700" s="406"/>
      <c r="AG700" s="406"/>
      <c r="AH700" s="406"/>
      <c r="AI700" s="406"/>
      <c r="AJ700" s="406"/>
      <c r="AK700" s="406"/>
      <c r="AL700" s="411"/>
      <c r="AM700" s="411"/>
      <c r="AN700" s="411"/>
      <c r="AO700" s="411"/>
      <c r="AP700" s="411"/>
      <c r="AQ700" s="411"/>
      <c r="AR700" s="411"/>
      <c r="AS700" s="293">
        <f>SUM(AE700:AR700)</f>
        <v>0</v>
      </c>
    </row>
    <row r="701" spans="1:45" hidden="1" outlineLevel="1">
      <c r="A701" s="521"/>
      <c r="B701" s="291" t="s">
        <v>309</v>
      </c>
      <c r="C701" s="288" t="s">
        <v>163</v>
      </c>
      <c r="D701" s="292"/>
      <c r="E701" s="292"/>
      <c r="F701" s="292"/>
      <c r="G701" s="292"/>
      <c r="H701" s="292"/>
      <c r="I701" s="292"/>
      <c r="J701" s="292"/>
      <c r="K701" s="292"/>
      <c r="L701" s="292"/>
      <c r="M701" s="292"/>
      <c r="N701" s="292"/>
      <c r="O701" s="292"/>
      <c r="P701" s="292"/>
      <c r="Q701" s="292">
        <f>Q700</f>
        <v>3</v>
      </c>
      <c r="R701" s="292"/>
      <c r="S701" s="292"/>
      <c r="T701" s="292"/>
      <c r="U701" s="292"/>
      <c r="V701" s="292"/>
      <c r="W701" s="292"/>
      <c r="X701" s="292"/>
      <c r="Y701" s="292"/>
      <c r="Z701" s="292"/>
      <c r="AA701" s="292"/>
      <c r="AB701" s="292"/>
      <c r="AC701" s="292"/>
      <c r="AD701" s="292"/>
      <c r="AE701" s="407">
        <f>AE700</f>
        <v>0</v>
      </c>
      <c r="AF701" s="407">
        <f t="shared" ref="AF701" si="2029">AF700</f>
        <v>0</v>
      </c>
      <c r="AG701" s="407">
        <f t="shared" ref="AG701" si="2030">AG700</f>
        <v>0</v>
      </c>
      <c r="AH701" s="407">
        <f t="shared" ref="AH701" si="2031">AH700</f>
        <v>0</v>
      </c>
      <c r="AI701" s="407">
        <f t="shared" ref="AI701" si="2032">AI700</f>
        <v>0</v>
      </c>
      <c r="AJ701" s="407">
        <f t="shared" ref="AJ701" si="2033">AJ700</f>
        <v>0</v>
      </c>
      <c r="AK701" s="407">
        <f t="shared" ref="AK701" si="2034">AK700</f>
        <v>0</v>
      </c>
      <c r="AL701" s="407">
        <f t="shared" ref="AL701" si="2035">AL700</f>
        <v>0</v>
      </c>
      <c r="AM701" s="407">
        <f t="shared" ref="AM701" si="2036">AM700</f>
        <v>0</v>
      </c>
      <c r="AN701" s="407">
        <f t="shared" ref="AN701" si="2037">AN700</f>
        <v>0</v>
      </c>
      <c r="AO701" s="407">
        <f t="shared" ref="AO701" si="2038">AO700</f>
        <v>0</v>
      </c>
      <c r="AP701" s="407">
        <f t="shared" ref="AP701" si="2039">AP700</f>
        <v>0</v>
      </c>
      <c r="AQ701" s="407">
        <f t="shared" ref="AQ701" si="2040">AQ700</f>
        <v>0</v>
      </c>
      <c r="AR701" s="407">
        <f t="shared" ref="AR701" si="2041">AR700</f>
        <v>0</v>
      </c>
      <c r="AS701" s="303"/>
    </row>
    <row r="702" spans="1:45" hidden="1" outlineLevel="1">
      <c r="A702" s="521"/>
      <c r="B702" s="291"/>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88"/>
      <c r="AE702" s="408"/>
      <c r="AF702" s="421"/>
      <c r="AG702" s="421"/>
      <c r="AH702" s="421"/>
      <c r="AI702" s="421"/>
      <c r="AJ702" s="421"/>
      <c r="AK702" s="421"/>
      <c r="AL702" s="421"/>
      <c r="AM702" s="421"/>
      <c r="AN702" s="421"/>
      <c r="AO702" s="421"/>
      <c r="AP702" s="421"/>
      <c r="AQ702" s="421"/>
      <c r="AR702" s="421"/>
      <c r="AS702" s="303"/>
    </row>
    <row r="703" spans="1:45" ht="30" hidden="1" outlineLevel="1">
      <c r="A703" s="521">
        <v>30</v>
      </c>
      <c r="B703" s="424" t="s">
        <v>122</v>
      </c>
      <c r="C703" s="288" t="s">
        <v>25</v>
      </c>
      <c r="D703" s="292"/>
      <c r="E703" s="292"/>
      <c r="F703" s="292"/>
      <c r="G703" s="292"/>
      <c r="H703" s="292"/>
      <c r="I703" s="292"/>
      <c r="J703" s="292"/>
      <c r="K703" s="292"/>
      <c r="L703" s="292"/>
      <c r="M703" s="292"/>
      <c r="N703" s="292"/>
      <c r="O703" s="292"/>
      <c r="P703" s="292"/>
      <c r="Q703" s="292">
        <v>12</v>
      </c>
      <c r="R703" s="292"/>
      <c r="S703" s="292"/>
      <c r="T703" s="292"/>
      <c r="U703" s="292"/>
      <c r="V703" s="292"/>
      <c r="W703" s="292"/>
      <c r="X703" s="292"/>
      <c r="Y703" s="292"/>
      <c r="Z703" s="292"/>
      <c r="AA703" s="292"/>
      <c r="AB703" s="292"/>
      <c r="AC703" s="292"/>
      <c r="AD703" s="292"/>
      <c r="AE703" s="422"/>
      <c r="AF703" s="406"/>
      <c r="AG703" s="406"/>
      <c r="AH703" s="406"/>
      <c r="AI703" s="406"/>
      <c r="AJ703" s="406"/>
      <c r="AK703" s="406"/>
      <c r="AL703" s="411"/>
      <c r="AM703" s="411"/>
      <c r="AN703" s="411"/>
      <c r="AO703" s="411"/>
      <c r="AP703" s="411"/>
      <c r="AQ703" s="411"/>
      <c r="AR703" s="411"/>
      <c r="AS703" s="293">
        <f>SUM(AE703:AR703)</f>
        <v>0</v>
      </c>
    </row>
    <row r="704" spans="1:45" hidden="1" outlineLevel="1">
      <c r="A704" s="521"/>
      <c r="B704" s="291" t="s">
        <v>309</v>
      </c>
      <c r="C704" s="288" t="s">
        <v>163</v>
      </c>
      <c r="D704" s="292"/>
      <c r="E704" s="292"/>
      <c r="F704" s="292"/>
      <c r="G704" s="292"/>
      <c r="H704" s="292"/>
      <c r="I704" s="292"/>
      <c r="J704" s="292"/>
      <c r="K704" s="292"/>
      <c r="L704" s="292"/>
      <c r="M704" s="292"/>
      <c r="N704" s="292"/>
      <c r="O704" s="292"/>
      <c r="P704" s="292"/>
      <c r="Q704" s="292">
        <f>Q703</f>
        <v>12</v>
      </c>
      <c r="R704" s="292"/>
      <c r="S704" s="292"/>
      <c r="T704" s="292"/>
      <c r="U704" s="292"/>
      <c r="V704" s="292"/>
      <c r="W704" s="292"/>
      <c r="X704" s="292"/>
      <c r="Y704" s="292"/>
      <c r="Z704" s="292"/>
      <c r="AA704" s="292"/>
      <c r="AB704" s="292"/>
      <c r="AC704" s="292"/>
      <c r="AD704" s="292"/>
      <c r="AE704" s="407">
        <f>AE703</f>
        <v>0</v>
      </c>
      <c r="AF704" s="407">
        <f t="shared" ref="AF704" si="2042">AF703</f>
        <v>0</v>
      </c>
      <c r="AG704" s="407">
        <f t="shared" ref="AG704" si="2043">AG703</f>
        <v>0</v>
      </c>
      <c r="AH704" s="407">
        <f t="shared" ref="AH704" si="2044">AH703</f>
        <v>0</v>
      </c>
      <c r="AI704" s="407">
        <f t="shared" ref="AI704" si="2045">AI703</f>
        <v>0</v>
      </c>
      <c r="AJ704" s="407">
        <f t="shared" ref="AJ704" si="2046">AJ703</f>
        <v>0</v>
      </c>
      <c r="AK704" s="407">
        <f t="shared" ref="AK704" si="2047">AK703</f>
        <v>0</v>
      </c>
      <c r="AL704" s="407">
        <f t="shared" ref="AL704" si="2048">AL703</f>
        <v>0</v>
      </c>
      <c r="AM704" s="407">
        <f t="shared" ref="AM704" si="2049">AM703</f>
        <v>0</v>
      </c>
      <c r="AN704" s="407">
        <f t="shared" ref="AN704" si="2050">AN703</f>
        <v>0</v>
      </c>
      <c r="AO704" s="407">
        <f t="shared" ref="AO704" si="2051">AO703</f>
        <v>0</v>
      </c>
      <c r="AP704" s="407">
        <f t="shared" ref="AP704" si="2052">AP703</f>
        <v>0</v>
      </c>
      <c r="AQ704" s="407">
        <f t="shared" ref="AQ704" si="2053">AQ703</f>
        <v>0</v>
      </c>
      <c r="AR704" s="407">
        <f t="shared" ref="AR704" si="2054">AR703</f>
        <v>0</v>
      </c>
      <c r="AS704" s="303"/>
    </row>
    <row r="705" spans="1:45" hidden="1" outlineLevel="1">
      <c r="A705" s="521"/>
      <c r="B705" s="291"/>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288"/>
      <c r="AE705" s="408"/>
      <c r="AF705" s="421"/>
      <c r="AG705" s="421"/>
      <c r="AH705" s="421"/>
      <c r="AI705" s="421"/>
      <c r="AJ705" s="421"/>
      <c r="AK705" s="421"/>
      <c r="AL705" s="421"/>
      <c r="AM705" s="421"/>
      <c r="AN705" s="421"/>
      <c r="AO705" s="421"/>
      <c r="AP705" s="421"/>
      <c r="AQ705" s="421"/>
      <c r="AR705" s="421"/>
      <c r="AS705" s="303"/>
    </row>
    <row r="706" spans="1:45" hidden="1" outlineLevel="1">
      <c r="A706" s="521">
        <v>31</v>
      </c>
      <c r="B706" s="424" t="s">
        <v>123</v>
      </c>
      <c r="C706" s="288" t="s">
        <v>25</v>
      </c>
      <c r="D706" s="292"/>
      <c r="E706" s="292"/>
      <c r="F706" s="292"/>
      <c r="G706" s="292"/>
      <c r="H706" s="292"/>
      <c r="I706" s="292"/>
      <c r="J706" s="292"/>
      <c r="K706" s="292"/>
      <c r="L706" s="292"/>
      <c r="M706" s="292"/>
      <c r="N706" s="292"/>
      <c r="O706" s="292"/>
      <c r="P706" s="292"/>
      <c r="Q706" s="292">
        <v>12</v>
      </c>
      <c r="R706" s="292"/>
      <c r="S706" s="292"/>
      <c r="T706" s="292"/>
      <c r="U706" s="292"/>
      <c r="V706" s="292"/>
      <c r="W706" s="292"/>
      <c r="X706" s="292"/>
      <c r="Y706" s="292"/>
      <c r="Z706" s="292"/>
      <c r="AA706" s="292"/>
      <c r="AB706" s="292"/>
      <c r="AC706" s="292"/>
      <c r="AD706" s="292"/>
      <c r="AE706" s="422"/>
      <c r="AF706" s="406"/>
      <c r="AG706" s="406"/>
      <c r="AH706" s="406"/>
      <c r="AI706" s="406"/>
      <c r="AJ706" s="406"/>
      <c r="AK706" s="406"/>
      <c r="AL706" s="411"/>
      <c r="AM706" s="411"/>
      <c r="AN706" s="411"/>
      <c r="AO706" s="411"/>
      <c r="AP706" s="411"/>
      <c r="AQ706" s="411"/>
      <c r="AR706" s="411"/>
      <c r="AS706" s="293">
        <f>SUM(AE706:AR706)</f>
        <v>0</v>
      </c>
    </row>
    <row r="707" spans="1:45" hidden="1" outlineLevel="1">
      <c r="A707" s="521"/>
      <c r="B707" s="291" t="s">
        <v>309</v>
      </c>
      <c r="C707" s="288" t="s">
        <v>163</v>
      </c>
      <c r="D707" s="292"/>
      <c r="E707" s="292"/>
      <c r="F707" s="292"/>
      <c r="G707" s="292"/>
      <c r="H707" s="292"/>
      <c r="I707" s="292"/>
      <c r="J707" s="292"/>
      <c r="K707" s="292"/>
      <c r="L707" s="292"/>
      <c r="M707" s="292"/>
      <c r="N707" s="292"/>
      <c r="O707" s="292"/>
      <c r="P707" s="292"/>
      <c r="Q707" s="292">
        <f>Q706</f>
        <v>12</v>
      </c>
      <c r="R707" s="292"/>
      <c r="S707" s="292"/>
      <c r="T707" s="292"/>
      <c r="U707" s="292"/>
      <c r="V707" s="292"/>
      <c r="W707" s="292"/>
      <c r="X707" s="292"/>
      <c r="Y707" s="292"/>
      <c r="Z707" s="292"/>
      <c r="AA707" s="292"/>
      <c r="AB707" s="292"/>
      <c r="AC707" s="292"/>
      <c r="AD707" s="292"/>
      <c r="AE707" s="407">
        <f>AE706</f>
        <v>0</v>
      </c>
      <c r="AF707" s="407">
        <f t="shared" ref="AF707" si="2055">AF706</f>
        <v>0</v>
      </c>
      <c r="AG707" s="407">
        <f t="shared" ref="AG707" si="2056">AG706</f>
        <v>0</v>
      </c>
      <c r="AH707" s="407">
        <f t="shared" ref="AH707" si="2057">AH706</f>
        <v>0</v>
      </c>
      <c r="AI707" s="407">
        <f t="shared" ref="AI707" si="2058">AI706</f>
        <v>0</v>
      </c>
      <c r="AJ707" s="407">
        <f t="shared" ref="AJ707" si="2059">AJ706</f>
        <v>0</v>
      </c>
      <c r="AK707" s="407">
        <f t="shared" ref="AK707" si="2060">AK706</f>
        <v>0</v>
      </c>
      <c r="AL707" s="407">
        <f t="shared" ref="AL707" si="2061">AL706</f>
        <v>0</v>
      </c>
      <c r="AM707" s="407">
        <f t="shared" ref="AM707" si="2062">AM706</f>
        <v>0</v>
      </c>
      <c r="AN707" s="407">
        <f t="shared" ref="AN707" si="2063">AN706</f>
        <v>0</v>
      </c>
      <c r="AO707" s="407">
        <f t="shared" ref="AO707" si="2064">AO706</f>
        <v>0</v>
      </c>
      <c r="AP707" s="407">
        <f t="shared" ref="AP707" si="2065">AP706</f>
        <v>0</v>
      </c>
      <c r="AQ707" s="407">
        <f t="shared" ref="AQ707" si="2066">AQ706</f>
        <v>0</v>
      </c>
      <c r="AR707" s="407">
        <f t="shared" ref="AR707" si="2067">AR706</f>
        <v>0</v>
      </c>
      <c r="AS707" s="303"/>
    </row>
    <row r="708" spans="1:45" hidden="1" outlineLevel="1">
      <c r="A708" s="521"/>
      <c r="B708" s="424"/>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c r="AA708" s="288"/>
      <c r="AB708" s="288"/>
      <c r="AC708" s="288"/>
      <c r="AD708" s="288"/>
      <c r="AE708" s="408"/>
      <c r="AF708" s="421"/>
      <c r="AG708" s="421"/>
      <c r="AH708" s="421"/>
      <c r="AI708" s="421"/>
      <c r="AJ708" s="421"/>
      <c r="AK708" s="421"/>
      <c r="AL708" s="421"/>
      <c r="AM708" s="421"/>
      <c r="AN708" s="421"/>
      <c r="AO708" s="421"/>
      <c r="AP708" s="421"/>
      <c r="AQ708" s="421"/>
      <c r="AR708" s="421"/>
      <c r="AS708" s="303"/>
    </row>
    <row r="709" spans="1:45" hidden="1" outlineLevel="1">
      <c r="A709" s="521">
        <v>32</v>
      </c>
      <c r="B709" s="424" t="s">
        <v>124</v>
      </c>
      <c r="C709" s="288" t="s">
        <v>25</v>
      </c>
      <c r="D709" s="292"/>
      <c r="E709" s="292"/>
      <c r="F709" s="292"/>
      <c r="G709" s="292"/>
      <c r="H709" s="292"/>
      <c r="I709" s="292"/>
      <c r="J709" s="292"/>
      <c r="K709" s="292"/>
      <c r="L709" s="292"/>
      <c r="M709" s="292"/>
      <c r="N709" s="292"/>
      <c r="O709" s="292"/>
      <c r="P709" s="292"/>
      <c r="Q709" s="292">
        <v>12</v>
      </c>
      <c r="R709" s="292"/>
      <c r="S709" s="292"/>
      <c r="T709" s="292"/>
      <c r="U709" s="292"/>
      <c r="V709" s="292"/>
      <c r="W709" s="292"/>
      <c r="X709" s="292"/>
      <c r="Y709" s="292"/>
      <c r="Z709" s="292"/>
      <c r="AA709" s="292"/>
      <c r="AB709" s="292"/>
      <c r="AC709" s="292"/>
      <c r="AD709" s="292"/>
      <c r="AE709" s="422"/>
      <c r="AF709" s="406"/>
      <c r="AG709" s="406"/>
      <c r="AH709" s="406"/>
      <c r="AI709" s="406"/>
      <c r="AJ709" s="406"/>
      <c r="AK709" s="406"/>
      <c r="AL709" s="411"/>
      <c r="AM709" s="411"/>
      <c r="AN709" s="411"/>
      <c r="AO709" s="411"/>
      <c r="AP709" s="411"/>
      <c r="AQ709" s="411"/>
      <c r="AR709" s="411"/>
      <c r="AS709" s="293">
        <f>SUM(AE709:AR709)</f>
        <v>0</v>
      </c>
    </row>
    <row r="710" spans="1:45" hidden="1" outlineLevel="1">
      <c r="A710" s="521"/>
      <c r="B710" s="291" t="s">
        <v>309</v>
      </c>
      <c r="C710" s="288" t="s">
        <v>163</v>
      </c>
      <c r="D710" s="292"/>
      <c r="E710" s="292"/>
      <c r="F710" s="292"/>
      <c r="G710" s="292"/>
      <c r="H710" s="292"/>
      <c r="I710" s="292"/>
      <c r="J710" s="292"/>
      <c r="K710" s="292"/>
      <c r="L710" s="292"/>
      <c r="M710" s="292"/>
      <c r="N710" s="292"/>
      <c r="O710" s="292"/>
      <c r="P710" s="292"/>
      <c r="Q710" s="292">
        <f>Q709</f>
        <v>12</v>
      </c>
      <c r="R710" s="292"/>
      <c r="S710" s="292"/>
      <c r="T710" s="292"/>
      <c r="U710" s="292"/>
      <c r="V710" s="292"/>
      <c r="W710" s="292"/>
      <c r="X710" s="292"/>
      <c r="Y710" s="292"/>
      <c r="Z710" s="292"/>
      <c r="AA710" s="292"/>
      <c r="AB710" s="292"/>
      <c r="AC710" s="292"/>
      <c r="AD710" s="292"/>
      <c r="AE710" s="407">
        <f>AE709</f>
        <v>0</v>
      </c>
      <c r="AF710" s="407">
        <f t="shared" ref="AF710" si="2068">AF709</f>
        <v>0</v>
      </c>
      <c r="AG710" s="407">
        <f t="shared" ref="AG710" si="2069">AG709</f>
        <v>0</v>
      </c>
      <c r="AH710" s="407">
        <f t="shared" ref="AH710" si="2070">AH709</f>
        <v>0</v>
      </c>
      <c r="AI710" s="407">
        <f t="shared" ref="AI710" si="2071">AI709</f>
        <v>0</v>
      </c>
      <c r="AJ710" s="407">
        <f t="shared" ref="AJ710" si="2072">AJ709</f>
        <v>0</v>
      </c>
      <c r="AK710" s="407">
        <f t="shared" ref="AK710" si="2073">AK709</f>
        <v>0</v>
      </c>
      <c r="AL710" s="407">
        <f t="shared" ref="AL710" si="2074">AL709</f>
        <v>0</v>
      </c>
      <c r="AM710" s="407">
        <f t="shared" ref="AM710" si="2075">AM709</f>
        <v>0</v>
      </c>
      <c r="AN710" s="407">
        <f t="shared" ref="AN710" si="2076">AN709</f>
        <v>0</v>
      </c>
      <c r="AO710" s="407">
        <f t="shared" ref="AO710" si="2077">AO709</f>
        <v>0</v>
      </c>
      <c r="AP710" s="407">
        <f t="shared" ref="AP710" si="2078">AP709</f>
        <v>0</v>
      </c>
      <c r="AQ710" s="407">
        <f t="shared" ref="AQ710" si="2079">AQ709</f>
        <v>0</v>
      </c>
      <c r="AR710" s="407">
        <f t="shared" ref="AR710" si="2080">AR709</f>
        <v>0</v>
      </c>
      <c r="AS710" s="303"/>
    </row>
    <row r="711" spans="1:45" hidden="1" outlineLevel="1">
      <c r="A711" s="521"/>
      <c r="B711" s="424"/>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c r="AA711" s="288"/>
      <c r="AB711" s="288"/>
      <c r="AC711" s="288"/>
      <c r="AD711" s="288"/>
      <c r="AE711" s="408"/>
      <c r="AF711" s="421"/>
      <c r="AG711" s="421"/>
      <c r="AH711" s="421"/>
      <c r="AI711" s="421"/>
      <c r="AJ711" s="421"/>
      <c r="AK711" s="421"/>
      <c r="AL711" s="421"/>
      <c r="AM711" s="421"/>
      <c r="AN711" s="421"/>
      <c r="AO711" s="421"/>
      <c r="AP711" s="421"/>
      <c r="AQ711" s="421"/>
      <c r="AR711" s="421"/>
      <c r="AS711" s="303"/>
    </row>
    <row r="712" spans="1:45" ht="15.75" hidden="1" outlineLevel="1">
      <c r="A712" s="521"/>
      <c r="B712" s="285" t="s">
        <v>497</v>
      </c>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c r="AA712" s="288"/>
      <c r="AB712" s="288"/>
      <c r="AC712" s="288"/>
      <c r="AD712" s="288"/>
      <c r="AE712" s="408"/>
      <c r="AF712" s="421"/>
      <c r="AG712" s="421"/>
      <c r="AH712" s="421"/>
      <c r="AI712" s="421"/>
      <c r="AJ712" s="421"/>
      <c r="AK712" s="421"/>
      <c r="AL712" s="421"/>
      <c r="AM712" s="421"/>
      <c r="AN712" s="421"/>
      <c r="AO712" s="421"/>
      <c r="AP712" s="421"/>
      <c r="AQ712" s="421"/>
      <c r="AR712" s="421"/>
      <c r="AS712" s="303"/>
    </row>
    <row r="713" spans="1:45" hidden="1" outlineLevel="1">
      <c r="A713" s="521">
        <v>33</v>
      </c>
      <c r="B713" s="424" t="s">
        <v>125</v>
      </c>
      <c r="C713" s="288" t="s">
        <v>25</v>
      </c>
      <c r="D713" s="292">
        <v>17990.399399999998</v>
      </c>
      <c r="E713" s="292">
        <v>17990.399399999998</v>
      </c>
      <c r="F713" s="292">
        <v>17976.552902416512</v>
      </c>
      <c r="G713" s="292">
        <v>17897.497899065289</v>
      </c>
      <c r="H713" s="292">
        <v>17754.134162352493</v>
      </c>
      <c r="I713" s="292">
        <v>16757.436273120795</v>
      </c>
      <c r="J713" s="292">
        <v>14615.578047643088</v>
      </c>
      <c r="K713" s="292">
        <v>12370.245995458448</v>
      </c>
      <c r="L713" s="292">
        <v>7460.2879498245338</v>
      </c>
      <c r="M713" s="292">
        <v>3827.8817525300146</v>
      </c>
      <c r="N713" s="292"/>
      <c r="O713" s="292"/>
      <c r="P713" s="292"/>
      <c r="Q713" s="292">
        <v>0</v>
      </c>
      <c r="R713" s="292">
        <v>0.194635</v>
      </c>
      <c r="S713" s="292">
        <v>0.194635</v>
      </c>
      <c r="T713" s="292">
        <v>0.194635</v>
      </c>
      <c r="U713" s="292">
        <v>0.19352911931818184</v>
      </c>
      <c r="V713" s="292">
        <v>0.19352911931818184</v>
      </c>
      <c r="W713" s="292">
        <v>0.18689383522727271</v>
      </c>
      <c r="X713" s="292">
        <v>0.17251738636363637</v>
      </c>
      <c r="Y713" s="292">
        <v>0.15039977272727273</v>
      </c>
      <c r="Z713" s="292">
        <v>9.5105738636363651E-2</v>
      </c>
      <c r="AA713" s="292">
        <v>5.0870511363636378E-2</v>
      </c>
      <c r="AB713" s="292"/>
      <c r="AC713" s="292"/>
      <c r="AD713" s="292"/>
      <c r="AE713" s="422"/>
      <c r="AF713" s="406">
        <v>1</v>
      </c>
      <c r="AG713" s="406"/>
      <c r="AH713" s="406"/>
      <c r="AI713" s="406"/>
      <c r="AJ713" s="406"/>
      <c r="AK713" s="406"/>
      <c r="AL713" s="411"/>
      <c r="AM713" s="411"/>
      <c r="AN713" s="411"/>
      <c r="AO713" s="411"/>
      <c r="AP713" s="411"/>
      <c r="AQ713" s="411"/>
      <c r="AR713" s="411"/>
      <c r="AS713" s="293">
        <f>SUM(AE713:AR713)</f>
        <v>1</v>
      </c>
    </row>
    <row r="714" spans="1:45" hidden="1" outlineLevel="1">
      <c r="A714" s="521"/>
      <c r="B714" s="291" t="s">
        <v>309</v>
      </c>
      <c r="C714" s="288" t="s">
        <v>163</v>
      </c>
      <c r="D714" s="292"/>
      <c r="E714" s="292"/>
      <c r="F714" s="292"/>
      <c r="G714" s="292"/>
      <c r="H714" s="292"/>
      <c r="I714" s="292"/>
      <c r="J714" s="292"/>
      <c r="K714" s="292"/>
      <c r="L714" s="292"/>
      <c r="M714" s="292"/>
      <c r="N714" s="292"/>
      <c r="O714" s="292"/>
      <c r="P714" s="292"/>
      <c r="Q714" s="292">
        <f>Q713</f>
        <v>0</v>
      </c>
      <c r="R714" s="292"/>
      <c r="S714" s="292"/>
      <c r="T714" s="292"/>
      <c r="U714" s="292"/>
      <c r="V714" s="292"/>
      <c r="W714" s="292"/>
      <c r="X714" s="292"/>
      <c r="Y714" s="292"/>
      <c r="Z714" s="292"/>
      <c r="AA714" s="292"/>
      <c r="AB714" s="292"/>
      <c r="AC714" s="292"/>
      <c r="AD714" s="292"/>
      <c r="AE714" s="407">
        <f>AE713</f>
        <v>0</v>
      </c>
      <c r="AF714" s="407">
        <f t="shared" ref="AF714" si="2081">AF713</f>
        <v>1</v>
      </c>
      <c r="AG714" s="407">
        <f t="shared" ref="AG714" si="2082">AG713</f>
        <v>0</v>
      </c>
      <c r="AH714" s="407">
        <f t="shared" ref="AH714" si="2083">AH713</f>
        <v>0</v>
      </c>
      <c r="AI714" s="407">
        <f t="shared" ref="AI714" si="2084">AI713</f>
        <v>0</v>
      </c>
      <c r="AJ714" s="407">
        <f t="shared" ref="AJ714" si="2085">AJ713</f>
        <v>0</v>
      </c>
      <c r="AK714" s="407">
        <f t="shared" ref="AK714" si="2086">AK713</f>
        <v>0</v>
      </c>
      <c r="AL714" s="407">
        <f t="shared" ref="AL714" si="2087">AL713</f>
        <v>0</v>
      </c>
      <c r="AM714" s="407">
        <f t="shared" ref="AM714" si="2088">AM713</f>
        <v>0</v>
      </c>
      <c r="AN714" s="407">
        <f t="shared" ref="AN714" si="2089">AN713</f>
        <v>0</v>
      </c>
      <c r="AO714" s="407">
        <f t="shared" ref="AO714" si="2090">AO713</f>
        <v>0</v>
      </c>
      <c r="AP714" s="407">
        <f t="shared" ref="AP714" si="2091">AP713</f>
        <v>0</v>
      </c>
      <c r="AQ714" s="407">
        <f t="shared" ref="AQ714" si="2092">AQ713</f>
        <v>0</v>
      </c>
      <c r="AR714" s="407">
        <f t="shared" ref="AR714" si="2093">AR713</f>
        <v>0</v>
      </c>
      <c r="AS714" s="303"/>
    </row>
    <row r="715" spans="1:45" hidden="1" outlineLevel="1">
      <c r="A715" s="521"/>
      <c r="B715" s="424"/>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c r="AA715" s="288"/>
      <c r="AB715" s="288"/>
      <c r="AC715" s="288"/>
      <c r="AD715" s="288"/>
      <c r="AE715" s="408"/>
      <c r="AF715" s="421"/>
      <c r="AG715" s="421"/>
      <c r="AH715" s="421"/>
      <c r="AI715" s="421"/>
      <c r="AJ715" s="421"/>
      <c r="AK715" s="421"/>
      <c r="AL715" s="421"/>
      <c r="AM715" s="421"/>
      <c r="AN715" s="421"/>
      <c r="AO715" s="421"/>
      <c r="AP715" s="421"/>
      <c r="AQ715" s="421"/>
      <c r="AR715" s="421"/>
      <c r="AS715" s="303"/>
    </row>
    <row r="716" spans="1:45" hidden="1" outlineLevel="1">
      <c r="A716" s="521">
        <v>34</v>
      </c>
      <c r="B716" s="424" t="s">
        <v>126</v>
      </c>
      <c r="C716" s="288" t="s">
        <v>25</v>
      </c>
      <c r="D716" s="292"/>
      <c r="E716" s="292"/>
      <c r="F716" s="292"/>
      <c r="G716" s="292"/>
      <c r="H716" s="292"/>
      <c r="I716" s="292"/>
      <c r="J716" s="292"/>
      <c r="K716" s="292"/>
      <c r="L716" s="292"/>
      <c r="M716" s="292"/>
      <c r="N716" s="292"/>
      <c r="O716" s="292"/>
      <c r="P716" s="292"/>
      <c r="Q716" s="292">
        <v>0</v>
      </c>
      <c r="R716" s="292"/>
      <c r="S716" s="292"/>
      <c r="T716" s="292"/>
      <c r="U716" s="292"/>
      <c r="V716" s="292"/>
      <c r="W716" s="292"/>
      <c r="X716" s="292"/>
      <c r="Y716" s="292"/>
      <c r="Z716" s="292"/>
      <c r="AA716" s="292"/>
      <c r="AB716" s="292"/>
      <c r="AC716" s="292"/>
      <c r="AD716" s="292"/>
      <c r="AE716" s="422"/>
      <c r="AF716" s="406"/>
      <c r="AG716" s="406"/>
      <c r="AH716" s="406"/>
      <c r="AI716" s="406"/>
      <c r="AJ716" s="406"/>
      <c r="AK716" s="406"/>
      <c r="AL716" s="411"/>
      <c r="AM716" s="411"/>
      <c r="AN716" s="411"/>
      <c r="AO716" s="411"/>
      <c r="AP716" s="411"/>
      <c r="AQ716" s="411"/>
      <c r="AR716" s="411"/>
      <c r="AS716" s="293">
        <f>SUM(AE716:AR716)</f>
        <v>0</v>
      </c>
    </row>
    <row r="717" spans="1:45" hidden="1" outlineLevel="1">
      <c r="A717" s="521"/>
      <c r="B717" s="291" t="s">
        <v>309</v>
      </c>
      <c r="C717" s="288" t="s">
        <v>163</v>
      </c>
      <c r="D717" s="292"/>
      <c r="E717" s="292"/>
      <c r="F717" s="292"/>
      <c r="G717" s="292"/>
      <c r="H717" s="292"/>
      <c r="I717" s="292"/>
      <c r="J717" s="292"/>
      <c r="K717" s="292"/>
      <c r="L717" s="292"/>
      <c r="M717" s="292"/>
      <c r="N717" s="292"/>
      <c r="O717" s="292"/>
      <c r="P717" s="292"/>
      <c r="Q717" s="292">
        <f>Q716</f>
        <v>0</v>
      </c>
      <c r="R717" s="292"/>
      <c r="S717" s="292"/>
      <c r="T717" s="292"/>
      <c r="U717" s="292"/>
      <c r="V717" s="292"/>
      <c r="W717" s="292"/>
      <c r="X717" s="292"/>
      <c r="Y717" s="292"/>
      <c r="Z717" s="292"/>
      <c r="AA717" s="292"/>
      <c r="AB717" s="292"/>
      <c r="AC717" s="292"/>
      <c r="AD717" s="292"/>
      <c r="AE717" s="407">
        <f>AE716</f>
        <v>0</v>
      </c>
      <c r="AF717" s="407">
        <f t="shared" ref="AF717" si="2094">AF716</f>
        <v>0</v>
      </c>
      <c r="AG717" s="407">
        <f t="shared" ref="AG717" si="2095">AG716</f>
        <v>0</v>
      </c>
      <c r="AH717" s="407">
        <f t="shared" ref="AH717" si="2096">AH716</f>
        <v>0</v>
      </c>
      <c r="AI717" s="407">
        <f t="shared" ref="AI717" si="2097">AI716</f>
        <v>0</v>
      </c>
      <c r="AJ717" s="407">
        <f t="shared" ref="AJ717" si="2098">AJ716</f>
        <v>0</v>
      </c>
      <c r="AK717" s="407">
        <f t="shared" ref="AK717" si="2099">AK716</f>
        <v>0</v>
      </c>
      <c r="AL717" s="407">
        <f t="shared" ref="AL717" si="2100">AL716</f>
        <v>0</v>
      </c>
      <c r="AM717" s="407">
        <f t="shared" ref="AM717" si="2101">AM716</f>
        <v>0</v>
      </c>
      <c r="AN717" s="407">
        <f t="shared" ref="AN717" si="2102">AN716</f>
        <v>0</v>
      </c>
      <c r="AO717" s="407">
        <f t="shared" ref="AO717" si="2103">AO716</f>
        <v>0</v>
      </c>
      <c r="AP717" s="407">
        <f t="shared" ref="AP717" si="2104">AP716</f>
        <v>0</v>
      </c>
      <c r="AQ717" s="407">
        <f t="shared" ref="AQ717" si="2105">AQ716</f>
        <v>0</v>
      </c>
      <c r="AR717" s="407">
        <f t="shared" ref="AR717" si="2106">AR716</f>
        <v>0</v>
      </c>
      <c r="AS717" s="303"/>
    </row>
    <row r="718" spans="1:45" hidden="1" outlineLevel="1">
      <c r="A718" s="521"/>
      <c r="B718" s="424"/>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c r="AA718" s="288"/>
      <c r="AB718" s="288"/>
      <c r="AC718" s="288"/>
      <c r="AD718" s="288"/>
      <c r="AE718" s="408"/>
      <c r="AF718" s="421"/>
      <c r="AG718" s="421"/>
      <c r="AH718" s="421"/>
      <c r="AI718" s="421"/>
      <c r="AJ718" s="421"/>
      <c r="AK718" s="421"/>
      <c r="AL718" s="421"/>
      <c r="AM718" s="421"/>
      <c r="AN718" s="421"/>
      <c r="AO718" s="421"/>
      <c r="AP718" s="421"/>
      <c r="AQ718" s="421"/>
      <c r="AR718" s="421"/>
      <c r="AS718" s="303"/>
    </row>
    <row r="719" spans="1:45" hidden="1" outlineLevel="1">
      <c r="A719" s="521">
        <v>35</v>
      </c>
      <c r="B719" s="424" t="s">
        <v>127</v>
      </c>
      <c r="C719" s="288" t="s">
        <v>25</v>
      </c>
      <c r="D719" s="292"/>
      <c r="E719" s="292"/>
      <c r="F719" s="292"/>
      <c r="G719" s="292"/>
      <c r="H719" s="292"/>
      <c r="I719" s="292"/>
      <c r="J719" s="292"/>
      <c r="K719" s="292"/>
      <c r="L719" s="292"/>
      <c r="M719" s="292"/>
      <c r="N719" s="292"/>
      <c r="O719" s="292"/>
      <c r="P719" s="292"/>
      <c r="Q719" s="292">
        <v>0</v>
      </c>
      <c r="R719" s="292"/>
      <c r="S719" s="292"/>
      <c r="T719" s="292"/>
      <c r="U719" s="292"/>
      <c r="V719" s="292"/>
      <c r="W719" s="292"/>
      <c r="X719" s="292"/>
      <c r="Y719" s="292"/>
      <c r="Z719" s="292"/>
      <c r="AA719" s="292"/>
      <c r="AB719" s="292"/>
      <c r="AC719" s="292"/>
      <c r="AD719" s="292"/>
      <c r="AE719" s="422"/>
      <c r="AF719" s="406"/>
      <c r="AG719" s="406"/>
      <c r="AH719" s="406"/>
      <c r="AI719" s="406"/>
      <c r="AJ719" s="406"/>
      <c r="AK719" s="406"/>
      <c r="AL719" s="411"/>
      <c r="AM719" s="411"/>
      <c r="AN719" s="411"/>
      <c r="AO719" s="411"/>
      <c r="AP719" s="411"/>
      <c r="AQ719" s="411"/>
      <c r="AR719" s="411"/>
      <c r="AS719" s="293">
        <f>SUM(AE719:AR719)</f>
        <v>0</v>
      </c>
    </row>
    <row r="720" spans="1:45" hidden="1" outlineLevel="1">
      <c r="A720" s="521"/>
      <c r="B720" s="291" t="s">
        <v>309</v>
      </c>
      <c r="C720" s="288" t="s">
        <v>163</v>
      </c>
      <c r="D720" s="292"/>
      <c r="E720" s="292"/>
      <c r="F720" s="292"/>
      <c r="G720" s="292"/>
      <c r="H720" s="292"/>
      <c r="I720" s="292"/>
      <c r="J720" s="292"/>
      <c r="K720" s="292"/>
      <c r="L720" s="292"/>
      <c r="M720" s="292"/>
      <c r="N720" s="292"/>
      <c r="O720" s="292"/>
      <c r="P720" s="292"/>
      <c r="Q720" s="292">
        <f>Q719</f>
        <v>0</v>
      </c>
      <c r="R720" s="292"/>
      <c r="S720" s="292"/>
      <c r="T720" s="292"/>
      <c r="U720" s="292"/>
      <c r="V720" s="292"/>
      <c r="W720" s="292"/>
      <c r="X720" s="292"/>
      <c r="Y720" s="292"/>
      <c r="Z720" s="292"/>
      <c r="AA720" s="292"/>
      <c r="AB720" s="292"/>
      <c r="AC720" s="292"/>
      <c r="AD720" s="292"/>
      <c r="AE720" s="407">
        <f>AE719</f>
        <v>0</v>
      </c>
      <c r="AF720" s="407">
        <f t="shared" ref="AF720" si="2107">AF719</f>
        <v>0</v>
      </c>
      <c r="AG720" s="407">
        <f t="shared" ref="AG720" si="2108">AG719</f>
        <v>0</v>
      </c>
      <c r="AH720" s="407">
        <f t="shared" ref="AH720" si="2109">AH719</f>
        <v>0</v>
      </c>
      <c r="AI720" s="407">
        <f t="shared" ref="AI720" si="2110">AI719</f>
        <v>0</v>
      </c>
      <c r="AJ720" s="407">
        <f t="shared" ref="AJ720" si="2111">AJ719</f>
        <v>0</v>
      </c>
      <c r="AK720" s="407">
        <f t="shared" ref="AK720" si="2112">AK719</f>
        <v>0</v>
      </c>
      <c r="AL720" s="407">
        <f t="shared" ref="AL720" si="2113">AL719</f>
        <v>0</v>
      </c>
      <c r="AM720" s="407">
        <f t="shared" ref="AM720" si="2114">AM719</f>
        <v>0</v>
      </c>
      <c r="AN720" s="407">
        <f t="shared" ref="AN720" si="2115">AN719</f>
        <v>0</v>
      </c>
      <c r="AO720" s="407">
        <f t="shared" ref="AO720" si="2116">AO719</f>
        <v>0</v>
      </c>
      <c r="AP720" s="407">
        <f t="shared" ref="AP720" si="2117">AP719</f>
        <v>0</v>
      </c>
      <c r="AQ720" s="407">
        <f t="shared" ref="AQ720" si="2118">AQ719</f>
        <v>0</v>
      </c>
      <c r="AR720" s="407">
        <f t="shared" ref="AR720" si="2119">AR719</f>
        <v>0</v>
      </c>
      <c r="AS720" s="303"/>
    </row>
    <row r="721" spans="1:45" hidden="1" outlineLevel="1">
      <c r="A721" s="521"/>
      <c r="B721" s="427"/>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88"/>
      <c r="AE721" s="408"/>
      <c r="AF721" s="421"/>
      <c r="AG721" s="421"/>
      <c r="AH721" s="421"/>
      <c r="AI721" s="421"/>
      <c r="AJ721" s="421"/>
      <c r="AK721" s="421"/>
      <c r="AL721" s="421"/>
      <c r="AM721" s="421"/>
      <c r="AN721" s="421"/>
      <c r="AO721" s="421"/>
      <c r="AP721" s="421"/>
      <c r="AQ721" s="421"/>
      <c r="AR721" s="421"/>
      <c r="AS721" s="303"/>
    </row>
    <row r="722" spans="1:45" ht="15.75" hidden="1" outlineLevel="1">
      <c r="A722" s="521"/>
      <c r="B722" s="285" t="s">
        <v>498</v>
      </c>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88"/>
      <c r="AE722" s="408"/>
      <c r="AF722" s="421"/>
      <c r="AG722" s="421"/>
      <c r="AH722" s="421"/>
      <c r="AI722" s="421"/>
      <c r="AJ722" s="421"/>
      <c r="AK722" s="421"/>
      <c r="AL722" s="421"/>
      <c r="AM722" s="421"/>
      <c r="AN722" s="421"/>
      <c r="AO722" s="421"/>
      <c r="AP722" s="421"/>
      <c r="AQ722" s="421"/>
      <c r="AR722" s="421"/>
      <c r="AS722" s="303"/>
    </row>
    <row r="723" spans="1:45" ht="45" hidden="1" outlineLevel="1">
      <c r="A723" s="521">
        <v>36</v>
      </c>
      <c r="B723" s="424" t="s">
        <v>128</v>
      </c>
      <c r="C723" s="288" t="s">
        <v>25</v>
      </c>
      <c r="D723" s="292"/>
      <c r="E723" s="292"/>
      <c r="F723" s="292"/>
      <c r="G723" s="292"/>
      <c r="H723" s="292"/>
      <c r="I723" s="292"/>
      <c r="J723" s="292"/>
      <c r="K723" s="292"/>
      <c r="L723" s="292"/>
      <c r="M723" s="292"/>
      <c r="N723" s="292"/>
      <c r="O723" s="292"/>
      <c r="P723" s="292"/>
      <c r="Q723" s="292">
        <v>12</v>
      </c>
      <c r="R723" s="292"/>
      <c r="S723" s="292"/>
      <c r="T723" s="292"/>
      <c r="U723" s="292"/>
      <c r="V723" s="292"/>
      <c r="W723" s="292"/>
      <c r="X723" s="292"/>
      <c r="Y723" s="292"/>
      <c r="Z723" s="292"/>
      <c r="AA723" s="292"/>
      <c r="AB723" s="292"/>
      <c r="AC723" s="292"/>
      <c r="AD723" s="292"/>
      <c r="AE723" s="422"/>
      <c r="AF723" s="406"/>
      <c r="AG723" s="406"/>
      <c r="AH723" s="406"/>
      <c r="AI723" s="406"/>
      <c r="AJ723" s="406"/>
      <c r="AK723" s="406"/>
      <c r="AL723" s="411"/>
      <c r="AM723" s="411"/>
      <c r="AN723" s="411"/>
      <c r="AO723" s="411"/>
      <c r="AP723" s="411"/>
      <c r="AQ723" s="411"/>
      <c r="AR723" s="411"/>
      <c r="AS723" s="293">
        <f>SUM(AE723:AR723)</f>
        <v>0</v>
      </c>
    </row>
    <row r="724" spans="1:45" hidden="1" outlineLevel="1">
      <c r="A724" s="521"/>
      <c r="B724" s="291" t="s">
        <v>309</v>
      </c>
      <c r="C724" s="288" t="s">
        <v>163</v>
      </c>
      <c r="D724" s="292"/>
      <c r="E724" s="292"/>
      <c r="F724" s="292"/>
      <c r="G724" s="292"/>
      <c r="H724" s="292"/>
      <c r="I724" s="292"/>
      <c r="J724" s="292"/>
      <c r="K724" s="292"/>
      <c r="L724" s="292"/>
      <c r="M724" s="292"/>
      <c r="N724" s="292"/>
      <c r="O724" s="292"/>
      <c r="P724" s="292"/>
      <c r="Q724" s="292">
        <f>Q723</f>
        <v>12</v>
      </c>
      <c r="R724" s="292"/>
      <c r="S724" s="292"/>
      <c r="T724" s="292"/>
      <c r="U724" s="292"/>
      <c r="V724" s="292"/>
      <c r="W724" s="292"/>
      <c r="X724" s="292"/>
      <c r="Y724" s="292"/>
      <c r="Z724" s="292"/>
      <c r="AA724" s="292"/>
      <c r="AB724" s="292"/>
      <c r="AC724" s="292"/>
      <c r="AD724" s="292"/>
      <c r="AE724" s="407">
        <f>AE723</f>
        <v>0</v>
      </c>
      <c r="AF724" s="407">
        <f t="shared" ref="AF724" si="2120">AF723</f>
        <v>0</v>
      </c>
      <c r="AG724" s="407">
        <f t="shared" ref="AG724" si="2121">AG723</f>
        <v>0</v>
      </c>
      <c r="AH724" s="407">
        <f t="shared" ref="AH724" si="2122">AH723</f>
        <v>0</v>
      </c>
      <c r="AI724" s="407">
        <f t="shared" ref="AI724" si="2123">AI723</f>
        <v>0</v>
      </c>
      <c r="AJ724" s="407">
        <f t="shared" ref="AJ724" si="2124">AJ723</f>
        <v>0</v>
      </c>
      <c r="AK724" s="407">
        <f t="shared" ref="AK724" si="2125">AK723</f>
        <v>0</v>
      </c>
      <c r="AL724" s="407">
        <f t="shared" ref="AL724" si="2126">AL723</f>
        <v>0</v>
      </c>
      <c r="AM724" s="407">
        <f t="shared" ref="AM724" si="2127">AM723</f>
        <v>0</v>
      </c>
      <c r="AN724" s="407">
        <f t="shared" ref="AN724" si="2128">AN723</f>
        <v>0</v>
      </c>
      <c r="AO724" s="407">
        <f t="shared" ref="AO724" si="2129">AO723</f>
        <v>0</v>
      </c>
      <c r="AP724" s="407">
        <f t="shared" ref="AP724" si="2130">AP723</f>
        <v>0</v>
      </c>
      <c r="AQ724" s="407">
        <f t="shared" ref="AQ724" si="2131">AQ723</f>
        <v>0</v>
      </c>
      <c r="AR724" s="407">
        <f t="shared" ref="AR724" si="2132">AR723</f>
        <v>0</v>
      </c>
      <c r="AS724" s="303"/>
    </row>
    <row r="725" spans="1:45" hidden="1" outlineLevel="1">
      <c r="A725" s="521"/>
      <c r="B725" s="424"/>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88"/>
      <c r="AE725" s="408"/>
      <c r="AF725" s="421"/>
      <c r="AG725" s="421"/>
      <c r="AH725" s="421"/>
      <c r="AI725" s="421"/>
      <c r="AJ725" s="421"/>
      <c r="AK725" s="421"/>
      <c r="AL725" s="421"/>
      <c r="AM725" s="421"/>
      <c r="AN725" s="421"/>
      <c r="AO725" s="421"/>
      <c r="AP725" s="421"/>
      <c r="AQ725" s="421"/>
      <c r="AR725" s="421"/>
      <c r="AS725" s="303"/>
    </row>
    <row r="726" spans="1:45" hidden="1" outlineLevel="1">
      <c r="A726" s="521">
        <v>37</v>
      </c>
      <c r="B726" s="424" t="s">
        <v>129</v>
      </c>
      <c r="C726" s="288" t="s">
        <v>25</v>
      </c>
      <c r="D726" s="292"/>
      <c r="E726" s="292"/>
      <c r="F726" s="292"/>
      <c r="G726" s="292"/>
      <c r="H726" s="292"/>
      <c r="I726" s="292"/>
      <c r="J726" s="292"/>
      <c r="K726" s="292"/>
      <c r="L726" s="292"/>
      <c r="M726" s="292"/>
      <c r="N726" s="292"/>
      <c r="O726" s="292"/>
      <c r="P726" s="292"/>
      <c r="Q726" s="292">
        <v>12</v>
      </c>
      <c r="R726" s="292"/>
      <c r="S726" s="292"/>
      <c r="T726" s="292"/>
      <c r="U726" s="292"/>
      <c r="V726" s="292"/>
      <c r="W726" s="292"/>
      <c r="X726" s="292"/>
      <c r="Y726" s="292"/>
      <c r="Z726" s="292"/>
      <c r="AA726" s="292"/>
      <c r="AB726" s="292"/>
      <c r="AC726" s="292"/>
      <c r="AD726" s="292"/>
      <c r="AE726" s="422"/>
      <c r="AF726" s="406"/>
      <c r="AG726" s="406"/>
      <c r="AH726" s="406"/>
      <c r="AI726" s="406"/>
      <c r="AJ726" s="406"/>
      <c r="AK726" s="406"/>
      <c r="AL726" s="411"/>
      <c r="AM726" s="411"/>
      <c r="AN726" s="411"/>
      <c r="AO726" s="411"/>
      <c r="AP726" s="411"/>
      <c r="AQ726" s="411"/>
      <c r="AR726" s="411"/>
      <c r="AS726" s="293">
        <f>SUM(AE726:AR726)</f>
        <v>0</v>
      </c>
    </row>
    <row r="727" spans="1:45" hidden="1" outlineLevel="1">
      <c r="A727" s="521"/>
      <c r="B727" s="291" t="s">
        <v>309</v>
      </c>
      <c r="C727" s="288" t="s">
        <v>163</v>
      </c>
      <c r="D727" s="292"/>
      <c r="E727" s="292"/>
      <c r="F727" s="292"/>
      <c r="G727" s="292"/>
      <c r="H727" s="292"/>
      <c r="I727" s="292"/>
      <c r="J727" s="292"/>
      <c r="K727" s="292"/>
      <c r="L727" s="292"/>
      <c r="M727" s="292"/>
      <c r="N727" s="292"/>
      <c r="O727" s="292"/>
      <c r="P727" s="292"/>
      <c r="Q727" s="292">
        <f>Q726</f>
        <v>12</v>
      </c>
      <c r="R727" s="292"/>
      <c r="S727" s="292"/>
      <c r="T727" s="292"/>
      <c r="U727" s="292"/>
      <c r="V727" s="292"/>
      <c r="W727" s="292"/>
      <c r="X727" s="292"/>
      <c r="Y727" s="292"/>
      <c r="Z727" s="292"/>
      <c r="AA727" s="292"/>
      <c r="AB727" s="292"/>
      <c r="AC727" s="292"/>
      <c r="AD727" s="292"/>
      <c r="AE727" s="407">
        <f>AE726</f>
        <v>0</v>
      </c>
      <c r="AF727" s="407">
        <f t="shared" ref="AF727" si="2133">AF726</f>
        <v>0</v>
      </c>
      <c r="AG727" s="407">
        <f t="shared" ref="AG727" si="2134">AG726</f>
        <v>0</v>
      </c>
      <c r="AH727" s="407">
        <f t="shared" ref="AH727" si="2135">AH726</f>
        <v>0</v>
      </c>
      <c r="AI727" s="407">
        <f t="shared" ref="AI727" si="2136">AI726</f>
        <v>0</v>
      </c>
      <c r="AJ727" s="407">
        <f t="shared" ref="AJ727" si="2137">AJ726</f>
        <v>0</v>
      </c>
      <c r="AK727" s="407">
        <f t="shared" ref="AK727" si="2138">AK726</f>
        <v>0</v>
      </c>
      <c r="AL727" s="407">
        <f t="shared" ref="AL727" si="2139">AL726</f>
        <v>0</v>
      </c>
      <c r="AM727" s="407">
        <f t="shared" ref="AM727" si="2140">AM726</f>
        <v>0</v>
      </c>
      <c r="AN727" s="407">
        <f t="shared" ref="AN727" si="2141">AN726</f>
        <v>0</v>
      </c>
      <c r="AO727" s="407">
        <f t="shared" ref="AO727" si="2142">AO726</f>
        <v>0</v>
      </c>
      <c r="AP727" s="407">
        <f t="shared" ref="AP727" si="2143">AP726</f>
        <v>0</v>
      </c>
      <c r="AQ727" s="407">
        <f t="shared" ref="AQ727" si="2144">AQ726</f>
        <v>0</v>
      </c>
      <c r="AR727" s="407">
        <f t="shared" ref="AR727" si="2145">AR726</f>
        <v>0</v>
      </c>
      <c r="AS727" s="303"/>
    </row>
    <row r="728" spans="1:45" hidden="1" outlineLevel="1">
      <c r="A728" s="521"/>
      <c r="B728" s="424"/>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88"/>
      <c r="AE728" s="408"/>
      <c r="AF728" s="421"/>
      <c r="AG728" s="421"/>
      <c r="AH728" s="421"/>
      <c r="AI728" s="421"/>
      <c r="AJ728" s="421"/>
      <c r="AK728" s="421"/>
      <c r="AL728" s="421"/>
      <c r="AM728" s="421"/>
      <c r="AN728" s="421"/>
      <c r="AO728" s="421"/>
      <c r="AP728" s="421"/>
      <c r="AQ728" s="421"/>
      <c r="AR728" s="421"/>
      <c r="AS728" s="303"/>
    </row>
    <row r="729" spans="1:45" hidden="1" outlineLevel="1">
      <c r="A729" s="521">
        <v>38</v>
      </c>
      <c r="B729" s="424" t="s">
        <v>130</v>
      </c>
      <c r="C729" s="288" t="s">
        <v>25</v>
      </c>
      <c r="D729" s="292"/>
      <c r="E729" s="292"/>
      <c r="F729" s="292"/>
      <c r="G729" s="292"/>
      <c r="H729" s="292"/>
      <c r="I729" s="292"/>
      <c r="J729" s="292"/>
      <c r="K729" s="292"/>
      <c r="L729" s="292"/>
      <c r="M729" s="292"/>
      <c r="N729" s="292"/>
      <c r="O729" s="292"/>
      <c r="P729" s="292"/>
      <c r="Q729" s="292">
        <v>12</v>
      </c>
      <c r="R729" s="292"/>
      <c r="S729" s="292"/>
      <c r="T729" s="292"/>
      <c r="U729" s="292"/>
      <c r="V729" s="292"/>
      <c r="W729" s="292"/>
      <c r="X729" s="292"/>
      <c r="Y729" s="292"/>
      <c r="Z729" s="292"/>
      <c r="AA729" s="292"/>
      <c r="AB729" s="292"/>
      <c r="AC729" s="292"/>
      <c r="AD729" s="292"/>
      <c r="AE729" s="422"/>
      <c r="AF729" s="406"/>
      <c r="AG729" s="406"/>
      <c r="AH729" s="406"/>
      <c r="AI729" s="406"/>
      <c r="AJ729" s="406"/>
      <c r="AK729" s="406"/>
      <c r="AL729" s="411"/>
      <c r="AM729" s="411"/>
      <c r="AN729" s="411"/>
      <c r="AO729" s="411"/>
      <c r="AP729" s="411"/>
      <c r="AQ729" s="411"/>
      <c r="AR729" s="411"/>
      <c r="AS729" s="293">
        <f>SUM(AE729:AR729)</f>
        <v>0</v>
      </c>
    </row>
    <row r="730" spans="1:45" hidden="1" outlineLevel="1">
      <c r="A730" s="521"/>
      <c r="B730" s="291" t="s">
        <v>309</v>
      </c>
      <c r="C730" s="288" t="s">
        <v>163</v>
      </c>
      <c r="D730" s="292"/>
      <c r="E730" s="292"/>
      <c r="F730" s="292"/>
      <c r="G730" s="292"/>
      <c r="H730" s="292"/>
      <c r="I730" s="292"/>
      <c r="J730" s="292"/>
      <c r="K730" s="292"/>
      <c r="L730" s="292"/>
      <c r="M730" s="292"/>
      <c r="N730" s="292"/>
      <c r="O730" s="292"/>
      <c r="P730" s="292"/>
      <c r="Q730" s="292">
        <f>Q729</f>
        <v>12</v>
      </c>
      <c r="R730" s="292"/>
      <c r="S730" s="292"/>
      <c r="T730" s="292"/>
      <c r="U730" s="292"/>
      <c r="V730" s="292"/>
      <c r="W730" s="292"/>
      <c r="X730" s="292"/>
      <c r="Y730" s="292"/>
      <c r="Z730" s="292"/>
      <c r="AA730" s="292"/>
      <c r="AB730" s="292"/>
      <c r="AC730" s="292"/>
      <c r="AD730" s="292"/>
      <c r="AE730" s="407">
        <f>AE729</f>
        <v>0</v>
      </c>
      <c r="AF730" s="407">
        <f t="shared" ref="AF730" si="2146">AF729</f>
        <v>0</v>
      </c>
      <c r="AG730" s="407">
        <f t="shared" ref="AG730" si="2147">AG729</f>
        <v>0</v>
      </c>
      <c r="AH730" s="407">
        <f t="shared" ref="AH730" si="2148">AH729</f>
        <v>0</v>
      </c>
      <c r="AI730" s="407">
        <f t="shared" ref="AI730" si="2149">AI729</f>
        <v>0</v>
      </c>
      <c r="AJ730" s="407">
        <f t="shared" ref="AJ730" si="2150">AJ729</f>
        <v>0</v>
      </c>
      <c r="AK730" s="407">
        <f t="shared" ref="AK730" si="2151">AK729</f>
        <v>0</v>
      </c>
      <c r="AL730" s="407">
        <f t="shared" ref="AL730" si="2152">AL729</f>
        <v>0</v>
      </c>
      <c r="AM730" s="407">
        <f t="shared" ref="AM730" si="2153">AM729</f>
        <v>0</v>
      </c>
      <c r="AN730" s="407">
        <f t="shared" ref="AN730" si="2154">AN729</f>
        <v>0</v>
      </c>
      <c r="AO730" s="407">
        <f t="shared" ref="AO730" si="2155">AO729</f>
        <v>0</v>
      </c>
      <c r="AP730" s="407">
        <f t="shared" ref="AP730" si="2156">AP729</f>
        <v>0</v>
      </c>
      <c r="AQ730" s="407">
        <f t="shared" ref="AQ730" si="2157">AQ729</f>
        <v>0</v>
      </c>
      <c r="AR730" s="407">
        <f t="shared" ref="AR730" si="2158">AR729</f>
        <v>0</v>
      </c>
      <c r="AS730" s="303"/>
    </row>
    <row r="731" spans="1:45" hidden="1" outlineLevel="1">
      <c r="A731" s="521"/>
      <c r="B731" s="424"/>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88"/>
      <c r="AE731" s="408"/>
      <c r="AF731" s="421"/>
      <c r="AG731" s="421"/>
      <c r="AH731" s="421"/>
      <c r="AI731" s="421"/>
      <c r="AJ731" s="421"/>
      <c r="AK731" s="421"/>
      <c r="AL731" s="421"/>
      <c r="AM731" s="421"/>
      <c r="AN731" s="421"/>
      <c r="AO731" s="421"/>
      <c r="AP731" s="421"/>
      <c r="AQ731" s="421"/>
      <c r="AR731" s="421"/>
      <c r="AS731" s="303"/>
    </row>
    <row r="732" spans="1:45" ht="30" hidden="1" outlineLevel="1">
      <c r="A732" s="521">
        <v>39</v>
      </c>
      <c r="B732" s="424" t="s">
        <v>131</v>
      </c>
      <c r="C732" s="288" t="s">
        <v>25</v>
      </c>
      <c r="D732" s="292"/>
      <c r="E732" s="292"/>
      <c r="F732" s="292"/>
      <c r="G732" s="292"/>
      <c r="H732" s="292"/>
      <c r="I732" s="292"/>
      <c r="J732" s="292"/>
      <c r="K732" s="292"/>
      <c r="L732" s="292"/>
      <c r="M732" s="292"/>
      <c r="N732" s="292"/>
      <c r="O732" s="292"/>
      <c r="P732" s="292"/>
      <c r="Q732" s="292">
        <v>12</v>
      </c>
      <c r="R732" s="292"/>
      <c r="S732" s="292"/>
      <c r="T732" s="292"/>
      <c r="U732" s="292"/>
      <c r="V732" s="292"/>
      <c r="W732" s="292"/>
      <c r="X732" s="292"/>
      <c r="Y732" s="292"/>
      <c r="Z732" s="292"/>
      <c r="AA732" s="292"/>
      <c r="AB732" s="292"/>
      <c r="AC732" s="292"/>
      <c r="AD732" s="292"/>
      <c r="AE732" s="422"/>
      <c r="AF732" s="406"/>
      <c r="AG732" s="406"/>
      <c r="AH732" s="406"/>
      <c r="AI732" s="406"/>
      <c r="AJ732" s="406"/>
      <c r="AK732" s="406"/>
      <c r="AL732" s="411"/>
      <c r="AM732" s="411"/>
      <c r="AN732" s="411"/>
      <c r="AO732" s="411"/>
      <c r="AP732" s="411"/>
      <c r="AQ732" s="411"/>
      <c r="AR732" s="411"/>
      <c r="AS732" s="293">
        <f>SUM(AE732:AR732)</f>
        <v>0</v>
      </c>
    </row>
    <row r="733" spans="1:45" hidden="1" outlineLevel="1">
      <c r="A733" s="521"/>
      <c r="B733" s="291" t="s">
        <v>309</v>
      </c>
      <c r="C733" s="288" t="s">
        <v>163</v>
      </c>
      <c r="D733" s="292"/>
      <c r="E733" s="292"/>
      <c r="F733" s="292"/>
      <c r="G733" s="292"/>
      <c r="H733" s="292"/>
      <c r="I733" s="292"/>
      <c r="J733" s="292"/>
      <c r="K733" s="292"/>
      <c r="L733" s="292"/>
      <c r="M733" s="292"/>
      <c r="N733" s="292"/>
      <c r="O733" s="292"/>
      <c r="P733" s="292"/>
      <c r="Q733" s="292">
        <f>Q732</f>
        <v>12</v>
      </c>
      <c r="R733" s="292"/>
      <c r="S733" s="292"/>
      <c r="T733" s="292"/>
      <c r="U733" s="292"/>
      <c r="V733" s="292"/>
      <c r="W733" s="292"/>
      <c r="X733" s="292"/>
      <c r="Y733" s="292"/>
      <c r="Z733" s="292"/>
      <c r="AA733" s="292"/>
      <c r="AB733" s="292"/>
      <c r="AC733" s="292"/>
      <c r="AD733" s="292"/>
      <c r="AE733" s="407">
        <f>AE732</f>
        <v>0</v>
      </c>
      <c r="AF733" s="407">
        <f t="shared" ref="AF733" si="2159">AF732</f>
        <v>0</v>
      </c>
      <c r="AG733" s="407">
        <f t="shared" ref="AG733" si="2160">AG732</f>
        <v>0</v>
      </c>
      <c r="AH733" s="407">
        <f t="shared" ref="AH733" si="2161">AH732</f>
        <v>0</v>
      </c>
      <c r="AI733" s="407">
        <f t="shared" ref="AI733" si="2162">AI732</f>
        <v>0</v>
      </c>
      <c r="AJ733" s="407">
        <f t="shared" ref="AJ733" si="2163">AJ732</f>
        <v>0</v>
      </c>
      <c r="AK733" s="407">
        <f t="shared" ref="AK733" si="2164">AK732</f>
        <v>0</v>
      </c>
      <c r="AL733" s="407">
        <f t="shared" ref="AL733" si="2165">AL732</f>
        <v>0</v>
      </c>
      <c r="AM733" s="407">
        <f t="shared" ref="AM733" si="2166">AM732</f>
        <v>0</v>
      </c>
      <c r="AN733" s="407">
        <f t="shared" ref="AN733" si="2167">AN732</f>
        <v>0</v>
      </c>
      <c r="AO733" s="407">
        <f t="shared" ref="AO733" si="2168">AO732</f>
        <v>0</v>
      </c>
      <c r="AP733" s="407">
        <f t="shared" ref="AP733" si="2169">AP732</f>
        <v>0</v>
      </c>
      <c r="AQ733" s="407">
        <f t="shared" ref="AQ733" si="2170">AQ732</f>
        <v>0</v>
      </c>
      <c r="AR733" s="407">
        <f t="shared" ref="AR733" si="2171">AR732</f>
        <v>0</v>
      </c>
      <c r="AS733" s="303"/>
    </row>
    <row r="734" spans="1:45" hidden="1" outlineLevel="1">
      <c r="A734" s="521"/>
      <c r="B734" s="424"/>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88"/>
      <c r="AE734" s="408"/>
      <c r="AF734" s="421"/>
      <c r="AG734" s="421"/>
      <c r="AH734" s="421"/>
      <c r="AI734" s="421"/>
      <c r="AJ734" s="421"/>
      <c r="AK734" s="421"/>
      <c r="AL734" s="421"/>
      <c r="AM734" s="421"/>
      <c r="AN734" s="421"/>
      <c r="AO734" s="421"/>
      <c r="AP734" s="421"/>
      <c r="AQ734" s="421"/>
      <c r="AR734" s="421"/>
      <c r="AS734" s="303"/>
    </row>
    <row r="735" spans="1:45" ht="30" hidden="1" outlineLevel="1">
      <c r="A735" s="521">
        <v>40</v>
      </c>
      <c r="B735" s="424" t="s">
        <v>132</v>
      </c>
      <c r="C735" s="288" t="s">
        <v>25</v>
      </c>
      <c r="D735" s="292"/>
      <c r="E735" s="292"/>
      <c r="F735" s="292"/>
      <c r="G735" s="292"/>
      <c r="H735" s="292"/>
      <c r="I735" s="292"/>
      <c r="J735" s="292"/>
      <c r="K735" s="292"/>
      <c r="L735" s="292"/>
      <c r="M735" s="292"/>
      <c r="N735" s="292"/>
      <c r="O735" s="292"/>
      <c r="P735" s="292"/>
      <c r="Q735" s="292">
        <v>12</v>
      </c>
      <c r="R735" s="292"/>
      <c r="S735" s="292"/>
      <c r="T735" s="292"/>
      <c r="U735" s="292"/>
      <c r="V735" s="292"/>
      <c r="W735" s="292"/>
      <c r="X735" s="292"/>
      <c r="Y735" s="292"/>
      <c r="Z735" s="292"/>
      <c r="AA735" s="292"/>
      <c r="AB735" s="292"/>
      <c r="AC735" s="292"/>
      <c r="AD735" s="292"/>
      <c r="AE735" s="422"/>
      <c r="AF735" s="406"/>
      <c r="AG735" s="406"/>
      <c r="AH735" s="406"/>
      <c r="AI735" s="406"/>
      <c r="AJ735" s="406"/>
      <c r="AK735" s="406"/>
      <c r="AL735" s="411"/>
      <c r="AM735" s="411"/>
      <c r="AN735" s="411"/>
      <c r="AO735" s="411"/>
      <c r="AP735" s="411"/>
      <c r="AQ735" s="411"/>
      <c r="AR735" s="411"/>
      <c r="AS735" s="293">
        <f>SUM(AE735:AR735)</f>
        <v>0</v>
      </c>
    </row>
    <row r="736" spans="1:45" hidden="1" outlineLevel="1">
      <c r="A736" s="521"/>
      <c r="B736" s="291" t="s">
        <v>309</v>
      </c>
      <c r="C736" s="288" t="s">
        <v>163</v>
      </c>
      <c r="D736" s="292"/>
      <c r="E736" s="292"/>
      <c r="F736" s="292"/>
      <c r="G736" s="292"/>
      <c r="H736" s="292"/>
      <c r="I736" s="292"/>
      <c r="J736" s="292"/>
      <c r="K736" s="292"/>
      <c r="L736" s="292"/>
      <c r="M736" s="292"/>
      <c r="N736" s="292"/>
      <c r="O736" s="292"/>
      <c r="P736" s="292"/>
      <c r="Q736" s="292">
        <f>Q735</f>
        <v>12</v>
      </c>
      <c r="R736" s="292"/>
      <c r="S736" s="292"/>
      <c r="T736" s="292"/>
      <c r="U736" s="292"/>
      <c r="V736" s="292"/>
      <c r="W736" s="292"/>
      <c r="X736" s="292"/>
      <c r="Y736" s="292"/>
      <c r="Z736" s="292"/>
      <c r="AA736" s="292"/>
      <c r="AB736" s="292"/>
      <c r="AC736" s="292"/>
      <c r="AD736" s="292"/>
      <c r="AE736" s="407">
        <f>AE735</f>
        <v>0</v>
      </c>
      <c r="AF736" s="407">
        <f t="shared" ref="AF736" si="2172">AF735</f>
        <v>0</v>
      </c>
      <c r="AG736" s="407">
        <f t="shared" ref="AG736" si="2173">AG735</f>
        <v>0</v>
      </c>
      <c r="AH736" s="407">
        <f t="shared" ref="AH736" si="2174">AH735</f>
        <v>0</v>
      </c>
      <c r="AI736" s="407">
        <f t="shared" ref="AI736" si="2175">AI735</f>
        <v>0</v>
      </c>
      <c r="AJ736" s="407">
        <f t="shared" ref="AJ736" si="2176">AJ735</f>
        <v>0</v>
      </c>
      <c r="AK736" s="407">
        <f t="shared" ref="AK736" si="2177">AK735</f>
        <v>0</v>
      </c>
      <c r="AL736" s="407">
        <f t="shared" ref="AL736" si="2178">AL735</f>
        <v>0</v>
      </c>
      <c r="AM736" s="407">
        <f t="shared" ref="AM736" si="2179">AM735</f>
        <v>0</v>
      </c>
      <c r="AN736" s="407">
        <f t="shared" ref="AN736" si="2180">AN735</f>
        <v>0</v>
      </c>
      <c r="AO736" s="407">
        <f t="shared" ref="AO736" si="2181">AO735</f>
        <v>0</v>
      </c>
      <c r="AP736" s="407">
        <f t="shared" ref="AP736" si="2182">AP735</f>
        <v>0</v>
      </c>
      <c r="AQ736" s="407">
        <f t="shared" ref="AQ736" si="2183">AQ735</f>
        <v>0</v>
      </c>
      <c r="AR736" s="407">
        <f t="shared" ref="AR736" si="2184">AR735</f>
        <v>0</v>
      </c>
      <c r="AS736" s="303"/>
    </row>
    <row r="737" spans="1:45" hidden="1" outlineLevel="1">
      <c r="A737" s="521"/>
      <c r="B737" s="424"/>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408"/>
      <c r="AF737" s="421"/>
      <c r="AG737" s="421"/>
      <c r="AH737" s="421"/>
      <c r="AI737" s="421"/>
      <c r="AJ737" s="421"/>
      <c r="AK737" s="421"/>
      <c r="AL737" s="421"/>
      <c r="AM737" s="421"/>
      <c r="AN737" s="421"/>
      <c r="AO737" s="421"/>
      <c r="AP737" s="421"/>
      <c r="AQ737" s="421"/>
      <c r="AR737" s="421"/>
      <c r="AS737" s="303"/>
    </row>
    <row r="738" spans="1:45" ht="30" hidden="1" outlineLevel="1">
      <c r="A738" s="521">
        <v>41</v>
      </c>
      <c r="B738" s="424" t="s">
        <v>133</v>
      </c>
      <c r="C738" s="288" t="s">
        <v>25</v>
      </c>
      <c r="D738" s="292"/>
      <c r="E738" s="292"/>
      <c r="F738" s="292"/>
      <c r="G738" s="292"/>
      <c r="H738" s="292"/>
      <c r="I738" s="292"/>
      <c r="J738" s="292"/>
      <c r="K738" s="292"/>
      <c r="L738" s="292"/>
      <c r="M738" s="292"/>
      <c r="N738" s="292"/>
      <c r="O738" s="292"/>
      <c r="P738" s="292"/>
      <c r="Q738" s="292">
        <v>12</v>
      </c>
      <c r="R738" s="292"/>
      <c r="S738" s="292"/>
      <c r="T738" s="292"/>
      <c r="U738" s="292"/>
      <c r="V738" s="292"/>
      <c r="W738" s="292"/>
      <c r="X738" s="292"/>
      <c r="Y738" s="292"/>
      <c r="Z738" s="292"/>
      <c r="AA738" s="292"/>
      <c r="AB738" s="292"/>
      <c r="AC738" s="292"/>
      <c r="AD738" s="292"/>
      <c r="AE738" s="422"/>
      <c r="AF738" s="406"/>
      <c r="AG738" s="406"/>
      <c r="AH738" s="406"/>
      <c r="AI738" s="406"/>
      <c r="AJ738" s="406"/>
      <c r="AK738" s="406"/>
      <c r="AL738" s="411"/>
      <c r="AM738" s="411"/>
      <c r="AN738" s="411"/>
      <c r="AO738" s="411"/>
      <c r="AP738" s="411"/>
      <c r="AQ738" s="411"/>
      <c r="AR738" s="411"/>
      <c r="AS738" s="293">
        <f>SUM(AE738:AR738)</f>
        <v>0</v>
      </c>
    </row>
    <row r="739" spans="1:45" hidden="1" outlineLevel="1">
      <c r="A739" s="521"/>
      <c r="B739" s="291" t="s">
        <v>309</v>
      </c>
      <c r="C739" s="288" t="s">
        <v>163</v>
      </c>
      <c r="D739" s="292"/>
      <c r="E739" s="292"/>
      <c r="F739" s="292"/>
      <c r="G739" s="292"/>
      <c r="H739" s="292"/>
      <c r="I739" s="292"/>
      <c r="J739" s="292"/>
      <c r="K739" s="292"/>
      <c r="L739" s="292"/>
      <c r="M739" s="292"/>
      <c r="N739" s="292"/>
      <c r="O739" s="292"/>
      <c r="P739" s="292"/>
      <c r="Q739" s="292">
        <f>Q738</f>
        <v>12</v>
      </c>
      <c r="R739" s="292"/>
      <c r="S739" s="292"/>
      <c r="T739" s="292"/>
      <c r="U739" s="292"/>
      <c r="V739" s="292"/>
      <c r="W739" s="292"/>
      <c r="X739" s="292"/>
      <c r="Y739" s="292"/>
      <c r="Z739" s="292"/>
      <c r="AA739" s="292"/>
      <c r="AB739" s="292"/>
      <c r="AC739" s="292"/>
      <c r="AD739" s="292"/>
      <c r="AE739" s="407">
        <f>AE738</f>
        <v>0</v>
      </c>
      <c r="AF739" s="407">
        <f t="shared" ref="AF739" si="2185">AF738</f>
        <v>0</v>
      </c>
      <c r="AG739" s="407">
        <f t="shared" ref="AG739" si="2186">AG738</f>
        <v>0</v>
      </c>
      <c r="AH739" s="407">
        <f t="shared" ref="AH739" si="2187">AH738</f>
        <v>0</v>
      </c>
      <c r="AI739" s="407">
        <f t="shared" ref="AI739" si="2188">AI738</f>
        <v>0</v>
      </c>
      <c r="AJ739" s="407">
        <f t="shared" ref="AJ739" si="2189">AJ738</f>
        <v>0</v>
      </c>
      <c r="AK739" s="407">
        <f t="shared" ref="AK739" si="2190">AK738</f>
        <v>0</v>
      </c>
      <c r="AL739" s="407">
        <f t="shared" ref="AL739" si="2191">AL738</f>
        <v>0</v>
      </c>
      <c r="AM739" s="407">
        <f t="shared" ref="AM739" si="2192">AM738</f>
        <v>0</v>
      </c>
      <c r="AN739" s="407">
        <f t="shared" ref="AN739" si="2193">AN738</f>
        <v>0</v>
      </c>
      <c r="AO739" s="407">
        <f t="shared" ref="AO739" si="2194">AO738</f>
        <v>0</v>
      </c>
      <c r="AP739" s="407">
        <f t="shared" ref="AP739" si="2195">AP738</f>
        <v>0</v>
      </c>
      <c r="AQ739" s="407">
        <f t="shared" ref="AQ739" si="2196">AQ738</f>
        <v>0</v>
      </c>
      <c r="AR739" s="407">
        <f t="shared" ref="AR739" si="2197">AR738</f>
        <v>0</v>
      </c>
      <c r="AS739" s="303"/>
    </row>
    <row r="740" spans="1:45" hidden="1" outlineLevel="1">
      <c r="A740" s="521"/>
      <c r="B740" s="424"/>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c r="AA740" s="288"/>
      <c r="AB740" s="288"/>
      <c r="AC740" s="288"/>
      <c r="AD740" s="288"/>
      <c r="AE740" s="408"/>
      <c r="AF740" s="421"/>
      <c r="AG740" s="421"/>
      <c r="AH740" s="421"/>
      <c r="AI740" s="421"/>
      <c r="AJ740" s="421"/>
      <c r="AK740" s="421"/>
      <c r="AL740" s="421"/>
      <c r="AM740" s="421"/>
      <c r="AN740" s="421"/>
      <c r="AO740" s="421"/>
      <c r="AP740" s="421"/>
      <c r="AQ740" s="421"/>
      <c r="AR740" s="421"/>
      <c r="AS740" s="303"/>
    </row>
    <row r="741" spans="1:45" ht="30" hidden="1" outlineLevel="1">
      <c r="A741" s="521">
        <v>42</v>
      </c>
      <c r="B741" s="424" t="s">
        <v>134</v>
      </c>
      <c r="C741" s="288" t="s">
        <v>25</v>
      </c>
      <c r="D741" s="292"/>
      <c r="E741" s="292"/>
      <c r="F741" s="292"/>
      <c r="G741" s="292"/>
      <c r="H741" s="292"/>
      <c r="I741" s="292"/>
      <c r="J741" s="292"/>
      <c r="K741" s="292"/>
      <c r="L741" s="292"/>
      <c r="M741" s="292"/>
      <c r="N741" s="292"/>
      <c r="O741" s="292"/>
      <c r="P741" s="292"/>
      <c r="Q741" s="288"/>
      <c r="R741" s="292"/>
      <c r="S741" s="292"/>
      <c r="T741" s="292"/>
      <c r="U741" s="292"/>
      <c r="V741" s="292"/>
      <c r="W741" s="292"/>
      <c r="X741" s="292"/>
      <c r="Y741" s="292"/>
      <c r="Z741" s="292"/>
      <c r="AA741" s="292"/>
      <c r="AB741" s="292"/>
      <c r="AC741" s="292"/>
      <c r="AD741" s="292"/>
      <c r="AE741" s="422"/>
      <c r="AF741" s="406"/>
      <c r="AG741" s="406"/>
      <c r="AH741" s="406"/>
      <c r="AI741" s="406"/>
      <c r="AJ741" s="406"/>
      <c r="AK741" s="406"/>
      <c r="AL741" s="411"/>
      <c r="AM741" s="411"/>
      <c r="AN741" s="411"/>
      <c r="AO741" s="411"/>
      <c r="AP741" s="411"/>
      <c r="AQ741" s="411"/>
      <c r="AR741" s="411"/>
      <c r="AS741" s="293">
        <f>SUM(AE741:AR741)</f>
        <v>0</v>
      </c>
    </row>
    <row r="742" spans="1:45" hidden="1" outlineLevel="1">
      <c r="A742" s="521"/>
      <c r="B742" s="291" t="s">
        <v>309</v>
      </c>
      <c r="C742" s="288" t="s">
        <v>163</v>
      </c>
      <c r="D742" s="292"/>
      <c r="E742" s="292"/>
      <c r="F742" s="292"/>
      <c r="G742" s="292"/>
      <c r="H742" s="292"/>
      <c r="I742" s="292"/>
      <c r="J742" s="292"/>
      <c r="K742" s="292"/>
      <c r="L742" s="292"/>
      <c r="M742" s="292"/>
      <c r="N742" s="292"/>
      <c r="O742" s="292"/>
      <c r="P742" s="292"/>
      <c r="Q742" s="464"/>
      <c r="R742" s="292"/>
      <c r="S742" s="292"/>
      <c r="T742" s="292"/>
      <c r="U742" s="292"/>
      <c r="V742" s="292"/>
      <c r="W742" s="292"/>
      <c r="X742" s="292"/>
      <c r="Y742" s="292"/>
      <c r="Z742" s="292"/>
      <c r="AA742" s="292"/>
      <c r="AB742" s="292"/>
      <c r="AC742" s="292"/>
      <c r="AD742" s="292"/>
      <c r="AE742" s="407">
        <f>AE741</f>
        <v>0</v>
      </c>
      <c r="AF742" s="407">
        <f t="shared" ref="AF742" si="2198">AF741</f>
        <v>0</v>
      </c>
      <c r="AG742" s="407">
        <f t="shared" ref="AG742" si="2199">AG741</f>
        <v>0</v>
      </c>
      <c r="AH742" s="407">
        <f t="shared" ref="AH742" si="2200">AH741</f>
        <v>0</v>
      </c>
      <c r="AI742" s="407">
        <f t="shared" ref="AI742" si="2201">AI741</f>
        <v>0</v>
      </c>
      <c r="AJ742" s="407">
        <f t="shared" ref="AJ742" si="2202">AJ741</f>
        <v>0</v>
      </c>
      <c r="AK742" s="407">
        <f t="shared" ref="AK742" si="2203">AK741</f>
        <v>0</v>
      </c>
      <c r="AL742" s="407">
        <f t="shared" ref="AL742" si="2204">AL741</f>
        <v>0</v>
      </c>
      <c r="AM742" s="407">
        <f t="shared" ref="AM742" si="2205">AM741</f>
        <v>0</v>
      </c>
      <c r="AN742" s="407">
        <f t="shared" ref="AN742" si="2206">AN741</f>
        <v>0</v>
      </c>
      <c r="AO742" s="407">
        <f t="shared" ref="AO742" si="2207">AO741</f>
        <v>0</v>
      </c>
      <c r="AP742" s="407">
        <f t="shared" ref="AP742" si="2208">AP741</f>
        <v>0</v>
      </c>
      <c r="AQ742" s="407">
        <f t="shared" ref="AQ742" si="2209">AQ741</f>
        <v>0</v>
      </c>
      <c r="AR742" s="407">
        <f t="shared" ref="AR742" si="2210">AR741</f>
        <v>0</v>
      </c>
      <c r="AS742" s="303"/>
    </row>
    <row r="743" spans="1:45" hidden="1" outlineLevel="1">
      <c r="A743" s="521"/>
      <c r="B743" s="424"/>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c r="AA743" s="288"/>
      <c r="AB743" s="288"/>
      <c r="AC743" s="288"/>
      <c r="AD743" s="288"/>
      <c r="AE743" s="408"/>
      <c r="AF743" s="421"/>
      <c r="AG743" s="421"/>
      <c r="AH743" s="421"/>
      <c r="AI743" s="421"/>
      <c r="AJ743" s="421"/>
      <c r="AK743" s="421"/>
      <c r="AL743" s="421"/>
      <c r="AM743" s="421"/>
      <c r="AN743" s="421"/>
      <c r="AO743" s="421"/>
      <c r="AP743" s="421"/>
      <c r="AQ743" s="421"/>
      <c r="AR743" s="421"/>
      <c r="AS743" s="303"/>
    </row>
    <row r="744" spans="1:45" hidden="1" outlineLevel="1">
      <c r="A744" s="521">
        <v>43</v>
      </c>
      <c r="B744" s="424" t="s">
        <v>135</v>
      </c>
      <c r="C744" s="288" t="s">
        <v>25</v>
      </c>
      <c r="D744" s="292"/>
      <c r="E744" s="292"/>
      <c r="F744" s="292"/>
      <c r="G744" s="292"/>
      <c r="H744" s="292"/>
      <c r="I744" s="292"/>
      <c r="J744" s="292"/>
      <c r="K744" s="292"/>
      <c r="L744" s="292"/>
      <c r="M744" s="292"/>
      <c r="N744" s="292"/>
      <c r="O744" s="292"/>
      <c r="P744" s="292"/>
      <c r="Q744" s="292">
        <v>12</v>
      </c>
      <c r="R744" s="292"/>
      <c r="S744" s="292"/>
      <c r="T744" s="292"/>
      <c r="U744" s="292"/>
      <c r="V744" s="292"/>
      <c r="W744" s="292"/>
      <c r="X744" s="292"/>
      <c r="Y744" s="292"/>
      <c r="Z744" s="292"/>
      <c r="AA744" s="292"/>
      <c r="AB744" s="292"/>
      <c r="AC744" s="292"/>
      <c r="AD744" s="292"/>
      <c r="AE744" s="422"/>
      <c r="AF744" s="406"/>
      <c r="AG744" s="406"/>
      <c r="AH744" s="406"/>
      <c r="AI744" s="406"/>
      <c r="AJ744" s="406"/>
      <c r="AK744" s="406"/>
      <c r="AL744" s="411"/>
      <c r="AM744" s="411"/>
      <c r="AN744" s="411"/>
      <c r="AO744" s="411"/>
      <c r="AP744" s="411"/>
      <c r="AQ744" s="411"/>
      <c r="AR744" s="411"/>
      <c r="AS744" s="293">
        <f>SUM(AE744:AR744)</f>
        <v>0</v>
      </c>
    </row>
    <row r="745" spans="1:45" hidden="1" outlineLevel="1">
      <c r="A745" s="521"/>
      <c r="B745" s="291" t="s">
        <v>309</v>
      </c>
      <c r="C745" s="288" t="s">
        <v>163</v>
      </c>
      <c r="D745" s="292"/>
      <c r="E745" s="292"/>
      <c r="F745" s="292"/>
      <c r="G745" s="292"/>
      <c r="H745" s="292"/>
      <c r="I745" s="292"/>
      <c r="J745" s="292"/>
      <c r="K745" s="292"/>
      <c r="L745" s="292"/>
      <c r="M745" s="292"/>
      <c r="N745" s="292"/>
      <c r="O745" s="292"/>
      <c r="P745" s="292"/>
      <c r="Q745" s="292">
        <f>Q744</f>
        <v>12</v>
      </c>
      <c r="R745" s="292"/>
      <c r="S745" s="292"/>
      <c r="T745" s="292"/>
      <c r="U745" s="292"/>
      <c r="V745" s="292"/>
      <c r="W745" s="292"/>
      <c r="X745" s="292"/>
      <c r="Y745" s="292"/>
      <c r="Z745" s="292"/>
      <c r="AA745" s="292"/>
      <c r="AB745" s="292"/>
      <c r="AC745" s="292"/>
      <c r="AD745" s="292"/>
      <c r="AE745" s="407">
        <f>AE744</f>
        <v>0</v>
      </c>
      <c r="AF745" s="407">
        <f t="shared" ref="AF745" si="2211">AF744</f>
        <v>0</v>
      </c>
      <c r="AG745" s="407">
        <f t="shared" ref="AG745" si="2212">AG744</f>
        <v>0</v>
      </c>
      <c r="AH745" s="407">
        <f t="shared" ref="AH745" si="2213">AH744</f>
        <v>0</v>
      </c>
      <c r="AI745" s="407">
        <f t="shared" ref="AI745" si="2214">AI744</f>
        <v>0</v>
      </c>
      <c r="AJ745" s="407">
        <f t="shared" ref="AJ745" si="2215">AJ744</f>
        <v>0</v>
      </c>
      <c r="AK745" s="407">
        <f t="shared" ref="AK745" si="2216">AK744</f>
        <v>0</v>
      </c>
      <c r="AL745" s="407">
        <f t="shared" ref="AL745" si="2217">AL744</f>
        <v>0</v>
      </c>
      <c r="AM745" s="407">
        <f t="shared" ref="AM745" si="2218">AM744</f>
        <v>0</v>
      </c>
      <c r="AN745" s="407">
        <f t="shared" ref="AN745" si="2219">AN744</f>
        <v>0</v>
      </c>
      <c r="AO745" s="407">
        <f t="shared" ref="AO745" si="2220">AO744</f>
        <v>0</v>
      </c>
      <c r="AP745" s="407">
        <f t="shared" ref="AP745" si="2221">AP744</f>
        <v>0</v>
      </c>
      <c r="AQ745" s="407">
        <f t="shared" ref="AQ745" si="2222">AQ744</f>
        <v>0</v>
      </c>
      <c r="AR745" s="407">
        <f t="shared" ref="AR745" si="2223">AR744</f>
        <v>0</v>
      </c>
      <c r="AS745" s="303"/>
    </row>
    <row r="746" spans="1:45" hidden="1" outlineLevel="1">
      <c r="A746" s="521"/>
      <c r="B746" s="424"/>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408"/>
      <c r="AF746" s="421"/>
      <c r="AG746" s="421"/>
      <c r="AH746" s="421"/>
      <c r="AI746" s="421"/>
      <c r="AJ746" s="421"/>
      <c r="AK746" s="421"/>
      <c r="AL746" s="421"/>
      <c r="AM746" s="421"/>
      <c r="AN746" s="421"/>
      <c r="AO746" s="421"/>
      <c r="AP746" s="421"/>
      <c r="AQ746" s="421"/>
      <c r="AR746" s="421"/>
      <c r="AS746" s="303"/>
    </row>
    <row r="747" spans="1:45" ht="30" hidden="1" outlineLevel="1">
      <c r="A747" s="521">
        <v>44</v>
      </c>
      <c r="B747" s="424" t="s">
        <v>136</v>
      </c>
      <c r="C747" s="288" t="s">
        <v>25</v>
      </c>
      <c r="D747" s="292"/>
      <c r="E747" s="292"/>
      <c r="F747" s="292"/>
      <c r="G747" s="292"/>
      <c r="H747" s="292"/>
      <c r="I747" s="292"/>
      <c r="J747" s="292"/>
      <c r="K747" s="292"/>
      <c r="L747" s="292"/>
      <c r="M747" s="292"/>
      <c r="N747" s="292"/>
      <c r="O747" s="292"/>
      <c r="P747" s="292"/>
      <c r="Q747" s="292">
        <v>12</v>
      </c>
      <c r="R747" s="292"/>
      <c r="S747" s="292"/>
      <c r="T747" s="292"/>
      <c r="U747" s="292"/>
      <c r="V747" s="292"/>
      <c r="W747" s="292"/>
      <c r="X747" s="292"/>
      <c r="Y747" s="292"/>
      <c r="Z747" s="292"/>
      <c r="AA747" s="292"/>
      <c r="AB747" s="292"/>
      <c r="AC747" s="292"/>
      <c r="AD747" s="292"/>
      <c r="AE747" s="422"/>
      <c r="AF747" s="406"/>
      <c r="AG747" s="406"/>
      <c r="AH747" s="406"/>
      <c r="AI747" s="406"/>
      <c r="AJ747" s="406"/>
      <c r="AK747" s="406"/>
      <c r="AL747" s="411"/>
      <c r="AM747" s="411"/>
      <c r="AN747" s="411"/>
      <c r="AO747" s="411"/>
      <c r="AP747" s="411"/>
      <c r="AQ747" s="411"/>
      <c r="AR747" s="411"/>
      <c r="AS747" s="293">
        <f>SUM(AE747:AR747)</f>
        <v>0</v>
      </c>
    </row>
    <row r="748" spans="1:45" hidden="1" outlineLevel="1">
      <c r="A748" s="521"/>
      <c r="B748" s="291" t="s">
        <v>309</v>
      </c>
      <c r="C748" s="288" t="s">
        <v>163</v>
      </c>
      <c r="D748" s="292"/>
      <c r="E748" s="292"/>
      <c r="F748" s="292"/>
      <c r="G748" s="292"/>
      <c r="H748" s="292"/>
      <c r="I748" s="292"/>
      <c r="J748" s="292"/>
      <c r="K748" s="292"/>
      <c r="L748" s="292"/>
      <c r="M748" s="292"/>
      <c r="N748" s="292"/>
      <c r="O748" s="292"/>
      <c r="P748" s="292"/>
      <c r="Q748" s="292">
        <f>Q747</f>
        <v>12</v>
      </c>
      <c r="R748" s="292"/>
      <c r="S748" s="292"/>
      <c r="T748" s="292"/>
      <c r="U748" s="292"/>
      <c r="V748" s="292"/>
      <c r="W748" s="292"/>
      <c r="X748" s="292"/>
      <c r="Y748" s="292"/>
      <c r="Z748" s="292"/>
      <c r="AA748" s="292"/>
      <c r="AB748" s="292"/>
      <c r="AC748" s="292"/>
      <c r="AD748" s="292"/>
      <c r="AE748" s="407">
        <f>AE747</f>
        <v>0</v>
      </c>
      <c r="AF748" s="407">
        <f t="shared" ref="AF748" si="2224">AF747</f>
        <v>0</v>
      </c>
      <c r="AG748" s="407">
        <f t="shared" ref="AG748" si="2225">AG747</f>
        <v>0</v>
      </c>
      <c r="AH748" s="407">
        <f t="shared" ref="AH748" si="2226">AH747</f>
        <v>0</v>
      </c>
      <c r="AI748" s="407">
        <f t="shared" ref="AI748" si="2227">AI747</f>
        <v>0</v>
      </c>
      <c r="AJ748" s="407">
        <f t="shared" ref="AJ748" si="2228">AJ747</f>
        <v>0</v>
      </c>
      <c r="AK748" s="407">
        <f t="shared" ref="AK748" si="2229">AK747</f>
        <v>0</v>
      </c>
      <c r="AL748" s="407">
        <f t="shared" ref="AL748" si="2230">AL747</f>
        <v>0</v>
      </c>
      <c r="AM748" s="407">
        <f t="shared" ref="AM748" si="2231">AM747</f>
        <v>0</v>
      </c>
      <c r="AN748" s="407">
        <f t="shared" ref="AN748" si="2232">AN747</f>
        <v>0</v>
      </c>
      <c r="AO748" s="407">
        <f t="shared" ref="AO748" si="2233">AO747</f>
        <v>0</v>
      </c>
      <c r="AP748" s="407">
        <f t="shared" ref="AP748" si="2234">AP747</f>
        <v>0</v>
      </c>
      <c r="AQ748" s="407">
        <f t="shared" ref="AQ748" si="2235">AQ747</f>
        <v>0</v>
      </c>
      <c r="AR748" s="407">
        <f t="shared" ref="AR748" si="2236">AR747</f>
        <v>0</v>
      </c>
      <c r="AS748" s="303"/>
    </row>
    <row r="749" spans="1:45" hidden="1" outlineLevel="1">
      <c r="A749" s="521"/>
      <c r="B749" s="424"/>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88"/>
      <c r="AE749" s="408"/>
      <c r="AF749" s="421"/>
      <c r="AG749" s="421"/>
      <c r="AH749" s="421"/>
      <c r="AI749" s="421"/>
      <c r="AJ749" s="421"/>
      <c r="AK749" s="421"/>
      <c r="AL749" s="421"/>
      <c r="AM749" s="421"/>
      <c r="AN749" s="421"/>
      <c r="AO749" s="421"/>
      <c r="AP749" s="421"/>
      <c r="AQ749" s="421"/>
      <c r="AR749" s="421"/>
      <c r="AS749" s="303"/>
    </row>
    <row r="750" spans="1:45" ht="30" hidden="1" outlineLevel="1">
      <c r="A750" s="521">
        <v>45</v>
      </c>
      <c r="B750" s="424" t="s">
        <v>137</v>
      </c>
      <c r="C750" s="288" t="s">
        <v>25</v>
      </c>
      <c r="D750" s="292"/>
      <c r="E750" s="292"/>
      <c r="F750" s="292"/>
      <c r="G750" s="292"/>
      <c r="H750" s="292"/>
      <c r="I750" s="292"/>
      <c r="J750" s="292"/>
      <c r="K750" s="292"/>
      <c r="L750" s="292"/>
      <c r="M750" s="292"/>
      <c r="N750" s="292"/>
      <c r="O750" s="292"/>
      <c r="P750" s="292"/>
      <c r="Q750" s="292">
        <v>12</v>
      </c>
      <c r="R750" s="292"/>
      <c r="S750" s="292"/>
      <c r="T750" s="292"/>
      <c r="U750" s="292"/>
      <c r="V750" s="292"/>
      <c r="W750" s="292"/>
      <c r="X750" s="292"/>
      <c r="Y750" s="292"/>
      <c r="Z750" s="292"/>
      <c r="AA750" s="292"/>
      <c r="AB750" s="292"/>
      <c r="AC750" s="292"/>
      <c r="AD750" s="292"/>
      <c r="AE750" s="422"/>
      <c r="AF750" s="406"/>
      <c r="AG750" s="406"/>
      <c r="AH750" s="406"/>
      <c r="AI750" s="406"/>
      <c r="AJ750" s="406"/>
      <c r="AK750" s="406"/>
      <c r="AL750" s="411"/>
      <c r="AM750" s="411"/>
      <c r="AN750" s="411"/>
      <c r="AO750" s="411"/>
      <c r="AP750" s="411"/>
      <c r="AQ750" s="411"/>
      <c r="AR750" s="411"/>
      <c r="AS750" s="293">
        <f>SUM(AE750:AR750)</f>
        <v>0</v>
      </c>
    </row>
    <row r="751" spans="1:45" hidden="1" outlineLevel="1">
      <c r="A751" s="521"/>
      <c r="B751" s="291" t="s">
        <v>309</v>
      </c>
      <c r="C751" s="288" t="s">
        <v>163</v>
      </c>
      <c r="D751" s="292"/>
      <c r="E751" s="292"/>
      <c r="F751" s="292"/>
      <c r="G751" s="292"/>
      <c r="H751" s="292"/>
      <c r="I751" s="292"/>
      <c r="J751" s="292"/>
      <c r="K751" s="292"/>
      <c r="L751" s="292"/>
      <c r="M751" s="292"/>
      <c r="N751" s="292"/>
      <c r="O751" s="292"/>
      <c r="P751" s="292"/>
      <c r="Q751" s="292">
        <f>Q750</f>
        <v>12</v>
      </c>
      <c r="R751" s="292"/>
      <c r="S751" s="292"/>
      <c r="T751" s="292"/>
      <c r="U751" s="292"/>
      <c r="V751" s="292"/>
      <c r="W751" s="292"/>
      <c r="X751" s="292"/>
      <c r="Y751" s="292"/>
      <c r="Z751" s="292"/>
      <c r="AA751" s="292"/>
      <c r="AB751" s="292"/>
      <c r="AC751" s="292"/>
      <c r="AD751" s="292"/>
      <c r="AE751" s="407">
        <f>AE750</f>
        <v>0</v>
      </c>
      <c r="AF751" s="407">
        <f t="shared" ref="AF751" si="2237">AF750</f>
        <v>0</v>
      </c>
      <c r="AG751" s="407">
        <f t="shared" ref="AG751" si="2238">AG750</f>
        <v>0</v>
      </c>
      <c r="AH751" s="407">
        <f t="shared" ref="AH751" si="2239">AH750</f>
        <v>0</v>
      </c>
      <c r="AI751" s="407">
        <f t="shared" ref="AI751" si="2240">AI750</f>
        <v>0</v>
      </c>
      <c r="AJ751" s="407">
        <f t="shared" ref="AJ751" si="2241">AJ750</f>
        <v>0</v>
      </c>
      <c r="AK751" s="407">
        <f t="shared" ref="AK751" si="2242">AK750</f>
        <v>0</v>
      </c>
      <c r="AL751" s="407">
        <f t="shared" ref="AL751" si="2243">AL750</f>
        <v>0</v>
      </c>
      <c r="AM751" s="407">
        <f t="shared" ref="AM751" si="2244">AM750</f>
        <v>0</v>
      </c>
      <c r="AN751" s="407">
        <f t="shared" ref="AN751" si="2245">AN750</f>
        <v>0</v>
      </c>
      <c r="AO751" s="407">
        <f t="shared" ref="AO751" si="2246">AO750</f>
        <v>0</v>
      </c>
      <c r="AP751" s="407">
        <f t="shared" ref="AP751" si="2247">AP750</f>
        <v>0</v>
      </c>
      <c r="AQ751" s="407">
        <f t="shared" ref="AQ751" si="2248">AQ750</f>
        <v>0</v>
      </c>
      <c r="AR751" s="407">
        <f t="shared" ref="AR751" si="2249">AR750</f>
        <v>0</v>
      </c>
      <c r="AS751" s="303"/>
    </row>
    <row r="752" spans="1:45" hidden="1" outlineLevel="1">
      <c r="A752" s="521"/>
      <c r="B752" s="424"/>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288"/>
      <c r="AE752" s="408"/>
      <c r="AF752" s="421"/>
      <c r="AG752" s="421"/>
      <c r="AH752" s="421"/>
      <c r="AI752" s="421"/>
      <c r="AJ752" s="421"/>
      <c r="AK752" s="421"/>
      <c r="AL752" s="421"/>
      <c r="AM752" s="421"/>
      <c r="AN752" s="421"/>
      <c r="AO752" s="421"/>
      <c r="AP752" s="421"/>
      <c r="AQ752" s="421"/>
      <c r="AR752" s="421"/>
      <c r="AS752" s="303"/>
    </row>
    <row r="753" spans="1:46" ht="30" hidden="1" outlineLevel="1">
      <c r="A753" s="521">
        <v>46</v>
      </c>
      <c r="B753" s="424" t="s">
        <v>138</v>
      </c>
      <c r="C753" s="288" t="s">
        <v>25</v>
      </c>
      <c r="D753" s="292"/>
      <c r="E753" s="292"/>
      <c r="F753" s="292"/>
      <c r="G753" s="292"/>
      <c r="H753" s="292"/>
      <c r="I753" s="292"/>
      <c r="J753" s="292"/>
      <c r="K753" s="292"/>
      <c r="L753" s="292"/>
      <c r="M753" s="292"/>
      <c r="N753" s="292"/>
      <c r="O753" s="292"/>
      <c r="P753" s="292"/>
      <c r="Q753" s="292">
        <v>12</v>
      </c>
      <c r="R753" s="292"/>
      <c r="S753" s="292"/>
      <c r="T753" s="292"/>
      <c r="U753" s="292"/>
      <c r="V753" s="292"/>
      <c r="W753" s="292"/>
      <c r="X753" s="292"/>
      <c r="Y753" s="292"/>
      <c r="Z753" s="292"/>
      <c r="AA753" s="292"/>
      <c r="AB753" s="292"/>
      <c r="AC753" s="292"/>
      <c r="AD753" s="292"/>
      <c r="AE753" s="422"/>
      <c r="AF753" s="406"/>
      <c r="AG753" s="406"/>
      <c r="AH753" s="406"/>
      <c r="AI753" s="406"/>
      <c r="AJ753" s="406"/>
      <c r="AK753" s="406"/>
      <c r="AL753" s="411"/>
      <c r="AM753" s="411"/>
      <c r="AN753" s="411"/>
      <c r="AO753" s="411"/>
      <c r="AP753" s="411"/>
      <c r="AQ753" s="411"/>
      <c r="AR753" s="411"/>
      <c r="AS753" s="293">
        <f>SUM(AE753:AR753)</f>
        <v>0</v>
      </c>
    </row>
    <row r="754" spans="1:46" hidden="1" outlineLevel="1">
      <c r="A754" s="521"/>
      <c r="B754" s="291" t="s">
        <v>309</v>
      </c>
      <c r="C754" s="288" t="s">
        <v>163</v>
      </c>
      <c r="D754" s="292"/>
      <c r="E754" s="292"/>
      <c r="F754" s="292"/>
      <c r="G754" s="292"/>
      <c r="H754" s="292"/>
      <c r="I754" s="292"/>
      <c r="J754" s="292"/>
      <c r="K754" s="292"/>
      <c r="L754" s="292"/>
      <c r="M754" s="292"/>
      <c r="N754" s="292"/>
      <c r="O754" s="292"/>
      <c r="P754" s="292"/>
      <c r="Q754" s="292">
        <f>Q753</f>
        <v>12</v>
      </c>
      <c r="R754" s="292"/>
      <c r="S754" s="292"/>
      <c r="T754" s="292"/>
      <c r="U754" s="292"/>
      <c r="V754" s="292"/>
      <c r="W754" s="292"/>
      <c r="X754" s="292"/>
      <c r="Y754" s="292"/>
      <c r="Z754" s="292"/>
      <c r="AA754" s="292"/>
      <c r="AB754" s="292"/>
      <c r="AC754" s="292"/>
      <c r="AD754" s="292"/>
      <c r="AE754" s="407">
        <f>AE753</f>
        <v>0</v>
      </c>
      <c r="AF754" s="407">
        <f t="shared" ref="AF754" si="2250">AF753</f>
        <v>0</v>
      </c>
      <c r="AG754" s="407">
        <f t="shared" ref="AG754" si="2251">AG753</f>
        <v>0</v>
      </c>
      <c r="AH754" s="407">
        <f t="shared" ref="AH754" si="2252">AH753</f>
        <v>0</v>
      </c>
      <c r="AI754" s="407">
        <f t="shared" ref="AI754" si="2253">AI753</f>
        <v>0</v>
      </c>
      <c r="AJ754" s="407">
        <f t="shared" ref="AJ754" si="2254">AJ753</f>
        <v>0</v>
      </c>
      <c r="AK754" s="407">
        <f t="shared" ref="AK754" si="2255">AK753</f>
        <v>0</v>
      </c>
      <c r="AL754" s="407">
        <f t="shared" ref="AL754" si="2256">AL753</f>
        <v>0</v>
      </c>
      <c r="AM754" s="407">
        <f t="shared" ref="AM754" si="2257">AM753</f>
        <v>0</v>
      </c>
      <c r="AN754" s="407">
        <f t="shared" ref="AN754" si="2258">AN753</f>
        <v>0</v>
      </c>
      <c r="AO754" s="407">
        <f t="shared" ref="AO754" si="2259">AO753</f>
        <v>0</v>
      </c>
      <c r="AP754" s="407">
        <f t="shared" ref="AP754" si="2260">AP753</f>
        <v>0</v>
      </c>
      <c r="AQ754" s="407">
        <f t="shared" ref="AQ754" si="2261">AQ753</f>
        <v>0</v>
      </c>
      <c r="AR754" s="407">
        <f t="shared" ref="AR754" si="2262">AR753</f>
        <v>0</v>
      </c>
      <c r="AS754" s="303"/>
    </row>
    <row r="755" spans="1:46" hidden="1" outlineLevel="1">
      <c r="A755" s="521"/>
      <c r="B755" s="424"/>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c r="AA755" s="288"/>
      <c r="AB755" s="288"/>
      <c r="AC755" s="288"/>
      <c r="AD755" s="288"/>
      <c r="AE755" s="408"/>
      <c r="AF755" s="421"/>
      <c r="AG755" s="421"/>
      <c r="AH755" s="421"/>
      <c r="AI755" s="421"/>
      <c r="AJ755" s="421"/>
      <c r="AK755" s="421"/>
      <c r="AL755" s="421"/>
      <c r="AM755" s="421"/>
      <c r="AN755" s="421"/>
      <c r="AO755" s="421"/>
      <c r="AP755" s="421"/>
      <c r="AQ755" s="421"/>
      <c r="AR755" s="421"/>
      <c r="AS755" s="303"/>
    </row>
    <row r="756" spans="1:46" ht="30" hidden="1" outlineLevel="1">
      <c r="A756" s="521">
        <v>47</v>
      </c>
      <c r="B756" s="424" t="s">
        <v>139</v>
      </c>
      <c r="C756" s="288" t="s">
        <v>25</v>
      </c>
      <c r="D756" s="292"/>
      <c r="E756" s="292"/>
      <c r="F756" s="292"/>
      <c r="G756" s="292"/>
      <c r="H756" s="292"/>
      <c r="I756" s="292"/>
      <c r="J756" s="292"/>
      <c r="K756" s="292"/>
      <c r="L756" s="292"/>
      <c r="M756" s="292"/>
      <c r="N756" s="292"/>
      <c r="O756" s="292"/>
      <c r="P756" s="292"/>
      <c r="Q756" s="292">
        <v>12</v>
      </c>
      <c r="R756" s="292"/>
      <c r="S756" s="292"/>
      <c r="T756" s="292"/>
      <c r="U756" s="292"/>
      <c r="V756" s="292"/>
      <c r="W756" s="292"/>
      <c r="X756" s="292"/>
      <c r="Y756" s="292"/>
      <c r="Z756" s="292"/>
      <c r="AA756" s="292"/>
      <c r="AB756" s="292"/>
      <c r="AC756" s="292"/>
      <c r="AD756" s="292"/>
      <c r="AE756" s="422"/>
      <c r="AF756" s="406"/>
      <c r="AG756" s="406"/>
      <c r="AH756" s="406"/>
      <c r="AI756" s="406"/>
      <c r="AJ756" s="406"/>
      <c r="AK756" s="406"/>
      <c r="AL756" s="411"/>
      <c r="AM756" s="411"/>
      <c r="AN756" s="411"/>
      <c r="AO756" s="411"/>
      <c r="AP756" s="411"/>
      <c r="AQ756" s="411"/>
      <c r="AR756" s="411"/>
      <c r="AS756" s="293">
        <f>SUM(AE756:AR756)</f>
        <v>0</v>
      </c>
    </row>
    <row r="757" spans="1:46" hidden="1" outlineLevel="1">
      <c r="A757" s="521"/>
      <c r="B757" s="291" t="s">
        <v>309</v>
      </c>
      <c r="C757" s="288" t="s">
        <v>163</v>
      </c>
      <c r="D757" s="292"/>
      <c r="E757" s="292"/>
      <c r="F757" s="292"/>
      <c r="G757" s="292"/>
      <c r="H757" s="292"/>
      <c r="I757" s="292"/>
      <c r="J757" s="292"/>
      <c r="K757" s="292"/>
      <c r="L757" s="292"/>
      <c r="M757" s="292"/>
      <c r="N757" s="292"/>
      <c r="O757" s="292"/>
      <c r="P757" s="292"/>
      <c r="Q757" s="292">
        <f>Q756</f>
        <v>12</v>
      </c>
      <c r="R757" s="292"/>
      <c r="S757" s="292"/>
      <c r="T757" s="292"/>
      <c r="U757" s="292"/>
      <c r="V757" s="292"/>
      <c r="W757" s="292"/>
      <c r="X757" s="292"/>
      <c r="Y757" s="292"/>
      <c r="Z757" s="292"/>
      <c r="AA757" s="292"/>
      <c r="AB757" s="292"/>
      <c r="AC757" s="292"/>
      <c r="AD757" s="292"/>
      <c r="AE757" s="407">
        <f>AE756</f>
        <v>0</v>
      </c>
      <c r="AF757" s="407">
        <f t="shared" ref="AF757" si="2263">AF756</f>
        <v>0</v>
      </c>
      <c r="AG757" s="407">
        <f t="shared" ref="AG757" si="2264">AG756</f>
        <v>0</v>
      </c>
      <c r="AH757" s="407">
        <f t="shared" ref="AH757" si="2265">AH756</f>
        <v>0</v>
      </c>
      <c r="AI757" s="407">
        <f t="shared" ref="AI757" si="2266">AI756</f>
        <v>0</v>
      </c>
      <c r="AJ757" s="407">
        <f t="shared" ref="AJ757" si="2267">AJ756</f>
        <v>0</v>
      </c>
      <c r="AK757" s="407">
        <f t="shared" ref="AK757" si="2268">AK756</f>
        <v>0</v>
      </c>
      <c r="AL757" s="407">
        <f t="shared" ref="AL757" si="2269">AL756</f>
        <v>0</v>
      </c>
      <c r="AM757" s="407">
        <f t="shared" ref="AM757" si="2270">AM756</f>
        <v>0</v>
      </c>
      <c r="AN757" s="407">
        <f t="shared" ref="AN757" si="2271">AN756</f>
        <v>0</v>
      </c>
      <c r="AO757" s="407">
        <f t="shared" ref="AO757" si="2272">AO756</f>
        <v>0</v>
      </c>
      <c r="AP757" s="407">
        <f t="shared" ref="AP757" si="2273">AP756</f>
        <v>0</v>
      </c>
      <c r="AQ757" s="407">
        <f t="shared" ref="AQ757" si="2274">AQ756</f>
        <v>0</v>
      </c>
      <c r="AR757" s="407">
        <f t="shared" ref="AR757" si="2275">AR756</f>
        <v>0</v>
      </c>
      <c r="AS757" s="303"/>
    </row>
    <row r="758" spans="1:46" hidden="1" outlineLevel="1">
      <c r="A758" s="521"/>
      <c r="B758" s="424"/>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c r="AA758" s="288"/>
      <c r="AB758" s="288"/>
      <c r="AC758" s="288"/>
      <c r="AD758" s="288"/>
      <c r="AE758" s="408"/>
      <c r="AF758" s="421"/>
      <c r="AG758" s="421"/>
      <c r="AH758" s="421"/>
      <c r="AI758" s="421"/>
      <c r="AJ758" s="421"/>
      <c r="AK758" s="421"/>
      <c r="AL758" s="421"/>
      <c r="AM758" s="421"/>
      <c r="AN758" s="421"/>
      <c r="AO758" s="421"/>
      <c r="AP758" s="421"/>
      <c r="AQ758" s="421"/>
      <c r="AR758" s="421"/>
      <c r="AS758" s="303"/>
    </row>
    <row r="759" spans="1:46" ht="30" hidden="1" outlineLevel="1">
      <c r="A759" s="521">
        <v>48</v>
      </c>
      <c r="B759" s="424" t="s">
        <v>140</v>
      </c>
      <c r="C759" s="288" t="s">
        <v>25</v>
      </c>
      <c r="D759" s="292"/>
      <c r="E759" s="292"/>
      <c r="F759" s="292"/>
      <c r="G759" s="292"/>
      <c r="H759" s="292"/>
      <c r="I759" s="292"/>
      <c r="J759" s="292"/>
      <c r="K759" s="292"/>
      <c r="L759" s="292"/>
      <c r="M759" s="292"/>
      <c r="N759" s="292"/>
      <c r="O759" s="292"/>
      <c r="P759" s="292"/>
      <c r="Q759" s="292">
        <v>12</v>
      </c>
      <c r="R759" s="292"/>
      <c r="S759" s="292"/>
      <c r="T759" s="292"/>
      <c r="U759" s="292"/>
      <c r="V759" s="292"/>
      <c r="W759" s="292"/>
      <c r="X759" s="292"/>
      <c r="Y759" s="292"/>
      <c r="Z759" s="292"/>
      <c r="AA759" s="292"/>
      <c r="AB759" s="292"/>
      <c r="AC759" s="292"/>
      <c r="AD759" s="292"/>
      <c r="AE759" s="422"/>
      <c r="AF759" s="406"/>
      <c r="AG759" s="406"/>
      <c r="AH759" s="406"/>
      <c r="AI759" s="406"/>
      <c r="AJ759" s="406"/>
      <c r="AK759" s="406"/>
      <c r="AL759" s="411"/>
      <c r="AM759" s="411"/>
      <c r="AN759" s="411"/>
      <c r="AO759" s="411"/>
      <c r="AP759" s="411"/>
      <c r="AQ759" s="411"/>
      <c r="AR759" s="411"/>
      <c r="AS759" s="293">
        <f>SUM(AE759:AR759)</f>
        <v>0</v>
      </c>
    </row>
    <row r="760" spans="1:46" hidden="1" outlineLevel="1">
      <c r="A760" s="521"/>
      <c r="B760" s="291" t="s">
        <v>309</v>
      </c>
      <c r="C760" s="288" t="s">
        <v>163</v>
      </c>
      <c r="D760" s="292"/>
      <c r="E760" s="292"/>
      <c r="F760" s="292"/>
      <c r="G760" s="292"/>
      <c r="H760" s="292"/>
      <c r="I760" s="292"/>
      <c r="J760" s="292"/>
      <c r="K760" s="292"/>
      <c r="L760" s="292"/>
      <c r="M760" s="292"/>
      <c r="N760" s="292"/>
      <c r="O760" s="292"/>
      <c r="P760" s="292"/>
      <c r="Q760" s="292">
        <f>Q759</f>
        <v>12</v>
      </c>
      <c r="R760" s="292"/>
      <c r="S760" s="292"/>
      <c r="T760" s="292"/>
      <c r="U760" s="292"/>
      <c r="V760" s="292"/>
      <c r="W760" s="292"/>
      <c r="X760" s="292"/>
      <c r="Y760" s="292"/>
      <c r="Z760" s="292"/>
      <c r="AA760" s="292"/>
      <c r="AB760" s="292"/>
      <c r="AC760" s="292"/>
      <c r="AD760" s="292"/>
      <c r="AE760" s="407">
        <f>AE759</f>
        <v>0</v>
      </c>
      <c r="AF760" s="407">
        <f t="shared" ref="AF760" si="2276">AF759</f>
        <v>0</v>
      </c>
      <c r="AG760" s="407">
        <f t="shared" ref="AG760" si="2277">AG759</f>
        <v>0</v>
      </c>
      <c r="AH760" s="407">
        <f t="shared" ref="AH760" si="2278">AH759</f>
        <v>0</v>
      </c>
      <c r="AI760" s="407">
        <f t="shared" ref="AI760" si="2279">AI759</f>
        <v>0</v>
      </c>
      <c r="AJ760" s="407">
        <f t="shared" ref="AJ760" si="2280">AJ759</f>
        <v>0</v>
      </c>
      <c r="AK760" s="407">
        <f t="shared" ref="AK760" si="2281">AK759</f>
        <v>0</v>
      </c>
      <c r="AL760" s="407">
        <f t="shared" ref="AL760" si="2282">AL759</f>
        <v>0</v>
      </c>
      <c r="AM760" s="407">
        <f t="shared" ref="AM760" si="2283">AM759</f>
        <v>0</v>
      </c>
      <c r="AN760" s="407">
        <f t="shared" ref="AN760" si="2284">AN759</f>
        <v>0</v>
      </c>
      <c r="AO760" s="407">
        <f t="shared" ref="AO760" si="2285">AO759</f>
        <v>0</v>
      </c>
      <c r="AP760" s="407">
        <f t="shared" ref="AP760" si="2286">AP759</f>
        <v>0</v>
      </c>
      <c r="AQ760" s="407">
        <f t="shared" ref="AQ760" si="2287">AQ759</f>
        <v>0</v>
      </c>
      <c r="AR760" s="407">
        <f t="shared" ref="AR760" si="2288">AR759</f>
        <v>0</v>
      </c>
      <c r="AS760" s="303"/>
    </row>
    <row r="761" spans="1:46" hidden="1" outlineLevel="1">
      <c r="A761" s="521"/>
      <c r="B761" s="424"/>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408"/>
      <c r="AF761" s="421"/>
      <c r="AG761" s="421"/>
      <c r="AH761" s="421"/>
      <c r="AI761" s="421"/>
      <c r="AJ761" s="421"/>
      <c r="AK761" s="421"/>
      <c r="AL761" s="421"/>
      <c r="AM761" s="421"/>
      <c r="AN761" s="421"/>
      <c r="AO761" s="421"/>
      <c r="AP761" s="421"/>
      <c r="AQ761" s="421"/>
      <c r="AR761" s="421"/>
      <c r="AS761" s="303"/>
    </row>
    <row r="762" spans="1:46" ht="30" hidden="1" outlineLevel="1">
      <c r="A762" s="521">
        <v>49</v>
      </c>
      <c r="B762" s="424" t="s">
        <v>141</v>
      </c>
      <c r="C762" s="288" t="s">
        <v>25</v>
      </c>
      <c r="D762" s="292"/>
      <c r="E762" s="292"/>
      <c r="F762" s="292"/>
      <c r="G762" s="292"/>
      <c r="H762" s="292"/>
      <c r="I762" s="292"/>
      <c r="J762" s="292"/>
      <c r="K762" s="292"/>
      <c r="L762" s="292"/>
      <c r="M762" s="292"/>
      <c r="N762" s="292"/>
      <c r="O762" s="292"/>
      <c r="P762" s="292"/>
      <c r="Q762" s="292">
        <v>12</v>
      </c>
      <c r="R762" s="292"/>
      <c r="S762" s="292"/>
      <c r="T762" s="292"/>
      <c r="U762" s="292"/>
      <c r="V762" s="292"/>
      <c r="W762" s="292"/>
      <c r="X762" s="292"/>
      <c r="Y762" s="292"/>
      <c r="Z762" s="292"/>
      <c r="AA762" s="292"/>
      <c r="AB762" s="292"/>
      <c r="AC762" s="292"/>
      <c r="AD762" s="292"/>
      <c r="AE762" s="422"/>
      <c r="AF762" s="406"/>
      <c r="AG762" s="406"/>
      <c r="AH762" s="406"/>
      <c r="AI762" s="406"/>
      <c r="AJ762" s="406"/>
      <c r="AK762" s="406"/>
      <c r="AL762" s="411"/>
      <c r="AM762" s="411"/>
      <c r="AN762" s="411"/>
      <c r="AO762" s="411"/>
      <c r="AP762" s="411"/>
      <c r="AQ762" s="411"/>
      <c r="AR762" s="411"/>
      <c r="AS762" s="293">
        <f>SUM(AE762:AR762)</f>
        <v>0</v>
      </c>
    </row>
    <row r="763" spans="1:46" hidden="1" outlineLevel="1">
      <c r="A763" s="521"/>
      <c r="B763" s="291" t="s">
        <v>309</v>
      </c>
      <c r="C763" s="288" t="s">
        <v>163</v>
      </c>
      <c r="D763" s="292"/>
      <c r="E763" s="292"/>
      <c r="F763" s="292"/>
      <c r="G763" s="292"/>
      <c r="H763" s="292"/>
      <c r="I763" s="292"/>
      <c r="J763" s="292"/>
      <c r="K763" s="292"/>
      <c r="L763" s="292"/>
      <c r="M763" s="292"/>
      <c r="N763" s="292"/>
      <c r="O763" s="292"/>
      <c r="P763" s="292"/>
      <c r="Q763" s="292">
        <f>Q762</f>
        <v>12</v>
      </c>
      <c r="R763" s="292"/>
      <c r="S763" s="292"/>
      <c r="T763" s="292"/>
      <c r="U763" s="292"/>
      <c r="V763" s="292"/>
      <c r="W763" s="292"/>
      <c r="X763" s="292"/>
      <c r="Y763" s="292"/>
      <c r="Z763" s="292"/>
      <c r="AA763" s="292"/>
      <c r="AB763" s="292"/>
      <c r="AC763" s="292"/>
      <c r="AD763" s="292"/>
      <c r="AE763" s="407">
        <f>AE762</f>
        <v>0</v>
      </c>
      <c r="AF763" s="407">
        <f t="shared" ref="AF763" si="2289">AF762</f>
        <v>0</v>
      </c>
      <c r="AG763" s="407">
        <f t="shared" ref="AG763" si="2290">AG762</f>
        <v>0</v>
      </c>
      <c r="AH763" s="407">
        <f t="shared" ref="AH763" si="2291">AH762</f>
        <v>0</v>
      </c>
      <c r="AI763" s="407">
        <f t="shared" ref="AI763" si="2292">AI762</f>
        <v>0</v>
      </c>
      <c r="AJ763" s="407">
        <f t="shared" ref="AJ763" si="2293">AJ762</f>
        <v>0</v>
      </c>
      <c r="AK763" s="407">
        <f t="shared" ref="AK763" si="2294">AK762</f>
        <v>0</v>
      </c>
      <c r="AL763" s="407">
        <f t="shared" ref="AL763" si="2295">AL762</f>
        <v>0</v>
      </c>
      <c r="AM763" s="407">
        <f t="shared" ref="AM763" si="2296">AM762</f>
        <v>0</v>
      </c>
      <c r="AN763" s="407">
        <f t="shared" ref="AN763" si="2297">AN762</f>
        <v>0</v>
      </c>
      <c r="AO763" s="407">
        <f t="shared" ref="AO763" si="2298">AO762</f>
        <v>0</v>
      </c>
      <c r="AP763" s="407">
        <f t="shared" ref="AP763" si="2299">AP762</f>
        <v>0</v>
      </c>
      <c r="AQ763" s="407">
        <f t="shared" ref="AQ763" si="2300">AQ762</f>
        <v>0</v>
      </c>
      <c r="AR763" s="407">
        <f t="shared" ref="AR763" si="2301">AR762</f>
        <v>0</v>
      </c>
      <c r="AS763" s="303"/>
    </row>
    <row r="764" spans="1:46" hidden="1" outlineLevel="1">
      <c r="A764" s="521"/>
      <c r="B764" s="291"/>
      <c r="C764" s="302"/>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c r="AA764" s="288"/>
      <c r="AB764" s="288"/>
      <c r="AC764" s="288"/>
      <c r="AD764" s="288"/>
      <c r="AE764" s="408"/>
      <c r="AF764" s="408"/>
      <c r="AG764" s="408"/>
      <c r="AH764" s="408"/>
      <c r="AI764" s="408"/>
      <c r="AJ764" s="408"/>
      <c r="AK764" s="408"/>
      <c r="AL764" s="408"/>
      <c r="AM764" s="408"/>
      <c r="AN764" s="408"/>
      <c r="AO764" s="408"/>
      <c r="AP764" s="408"/>
      <c r="AQ764" s="408"/>
      <c r="AR764" s="408"/>
      <c r="AS764" s="303"/>
    </row>
    <row r="765" spans="1:46" ht="15.75" collapsed="1">
      <c r="B765" s="324" t="s">
        <v>310</v>
      </c>
      <c r="C765" s="326"/>
      <c r="D765" s="326">
        <f>SUM(D608:D763)</f>
        <v>1618636.0576800008</v>
      </c>
      <c r="E765" s="326"/>
      <c r="F765" s="326"/>
      <c r="G765" s="326"/>
      <c r="H765" s="326"/>
      <c r="I765" s="326"/>
      <c r="J765" s="326"/>
      <c r="K765" s="326"/>
      <c r="L765" s="326"/>
      <c r="M765" s="326"/>
      <c r="N765" s="326"/>
      <c r="O765" s="326"/>
      <c r="P765" s="326"/>
      <c r="Q765" s="326"/>
      <c r="R765" s="326">
        <f>SUM(R608:R763)</f>
        <v>322.10215899999997</v>
      </c>
      <c r="S765" s="326"/>
      <c r="T765" s="326"/>
      <c r="U765" s="326"/>
      <c r="V765" s="326"/>
      <c r="W765" s="326"/>
      <c r="X765" s="326"/>
      <c r="Y765" s="326"/>
      <c r="Z765" s="326"/>
      <c r="AA765" s="326"/>
      <c r="AB765" s="326"/>
      <c r="AC765" s="326"/>
      <c r="AD765" s="326"/>
      <c r="AE765" s="326">
        <f>IF(AE606="kWh",SUMPRODUCT(D608:D763,AE608:AE763))</f>
        <v>248154.6</v>
      </c>
      <c r="AF765" s="326">
        <f>IF(AF606="kWh",SUMPRODUCT(D608:D763,AF608:AF763))</f>
        <v>278272.88192056806</v>
      </c>
      <c r="AG765" s="326">
        <f>IF(AG606="kw",SUMPRODUCT(Q608:Q763,R608:R763,AG608:AG763),SUMPRODUCT(D608:D763,AG608:AG763))</f>
        <v>3121.3552632479996</v>
      </c>
      <c r="AH765" s="326">
        <f>IF(AH606="kw",SUMPRODUCT(Q608:Q763,R608:R763,AH608:AH763),SUMPRODUCT(D608:D763,AH608:AH763))</f>
        <v>0</v>
      </c>
      <c r="AI765" s="326">
        <f>IF(AI606="kw",SUMPRODUCT(Q608:Q763,R608:R763,AI608:AI763),SUMPRODUCT(D608:D763,AI608:AI763))</f>
        <v>0</v>
      </c>
      <c r="AJ765" s="326">
        <f>IF(AJ606="kw",SUMPRODUCT(Q608:Q763,R608:R763,AJ608:AJ763),SUMPRODUCT(D608:D763,AJ608:AJ763))</f>
        <v>0</v>
      </c>
      <c r="AK765" s="326">
        <f>IF(AK606="kw",SUMPRODUCT(Q608:Q763,R608:R763,AK608:AK763),SUMPRODUCT(D608:D763,AK608:AK763))</f>
        <v>0</v>
      </c>
      <c r="AL765" s="326">
        <f>IF(AL606="kw",SUMPRODUCT(Q608:Q763,R608:R763,AL608:AL763),SUMPRODUCT(D608:D763,AL608:AL763))</f>
        <v>0</v>
      </c>
      <c r="AM765" s="326">
        <f>IF(AM606="kw",SUMPRODUCT(Q608:Q763,R608:R763,AM608:AM763),SUMPRODUCT(D608:D763,AM608:AM763))</f>
        <v>0</v>
      </c>
      <c r="AN765" s="326">
        <f>IF(AN606="kw",SUMPRODUCT(Q608:Q763,R608:R763,AN608:AN763),SUMPRODUCT(D608:D763,AN608:AN763))</f>
        <v>0</v>
      </c>
      <c r="AO765" s="326">
        <f>IF(AO606="kw",SUMPRODUCT(Q608:Q763,R608:R763,AO608:AO763),SUMPRODUCT(D608:D763,AO608:AO763))</f>
        <v>0</v>
      </c>
      <c r="AP765" s="326">
        <f>IF(AP606="kw",SUMPRODUCT(Q608:Q763,R608:R763,AP608:AP763),SUMPRODUCT(D608:D763,AP608:AP763))</f>
        <v>0</v>
      </c>
      <c r="AQ765" s="326">
        <f>IF(AQ606="kw",SUMPRODUCT(Q608:Q763,R608:R763,AQ608:AQ763),SUMPRODUCT(D608:D763,AQ608:AQ763))</f>
        <v>0</v>
      </c>
      <c r="AR765" s="326">
        <f>IF(AR606="kw",SUMPRODUCT(Q608:Q763,R608:R763,AR608:AR763),SUMPRODUCT(D608:D763,AR608:AR763))</f>
        <v>0</v>
      </c>
      <c r="AS765" s="327"/>
    </row>
    <row r="766" spans="1:46" ht="15.75">
      <c r="B766" s="387" t="s">
        <v>311</v>
      </c>
      <c r="C766" s="388"/>
      <c r="D766" s="388"/>
      <c r="E766" s="388"/>
      <c r="F766" s="388"/>
      <c r="G766" s="388"/>
      <c r="H766" s="388"/>
      <c r="I766" s="388"/>
      <c r="J766" s="388"/>
      <c r="K766" s="388"/>
      <c r="L766" s="388"/>
      <c r="M766" s="388"/>
      <c r="N766" s="388"/>
      <c r="O766" s="388"/>
      <c r="P766" s="388"/>
      <c r="Q766" s="388"/>
      <c r="R766" s="388"/>
      <c r="S766" s="388"/>
      <c r="T766" s="388"/>
      <c r="U766" s="388"/>
      <c r="V766" s="388"/>
      <c r="W766" s="388"/>
      <c r="X766" s="388"/>
      <c r="Y766" s="388"/>
      <c r="Z766" s="388"/>
      <c r="AA766" s="388"/>
      <c r="AB766" s="388"/>
      <c r="AC766" s="388"/>
      <c r="AD766" s="388"/>
      <c r="AE766" s="388">
        <f>HLOOKUP(AE605,'2. LRAMVA Threshold'!$B$42:$Q$60,10,FALSE)</f>
        <v>0</v>
      </c>
      <c r="AF766" s="388">
        <f>HLOOKUP(AF605,'2. LRAMVA Threshold'!$B$42:$Q$53,10,FALSE)</f>
        <v>0</v>
      </c>
      <c r="AG766" s="388">
        <f>HLOOKUP(AG415,'2. LRAMVA Threshold'!$B$42:$Q$53,10,FALSE)</f>
        <v>0</v>
      </c>
      <c r="AH766" s="388">
        <f>HLOOKUP(AH415,'2. LRAMVA Threshold'!$B$42:$Q$53,10,FALSE)</f>
        <v>0</v>
      </c>
      <c r="AI766" s="388">
        <f>HLOOKUP(AI415,'2. LRAMVA Threshold'!$B$42:$Q$53,10,FALSE)</f>
        <v>0</v>
      </c>
      <c r="AJ766" s="388">
        <f>HLOOKUP(AJ415,'2. LRAMVA Threshold'!$B$42:$Q$53,10,FALSE)</f>
        <v>0</v>
      </c>
      <c r="AK766" s="388">
        <f>HLOOKUP(AK415,'2. LRAMVA Threshold'!$B$42:$Q$53,10,FALSE)</f>
        <v>0</v>
      </c>
      <c r="AL766" s="388">
        <f>HLOOKUP(AL415,'2. LRAMVA Threshold'!$B$42:$Q$53,10,FALSE)</f>
        <v>0</v>
      </c>
      <c r="AM766" s="388">
        <f>HLOOKUP(AM415,'2. LRAMVA Threshold'!$B$42:$Q$53,10,FALSE)</f>
        <v>0</v>
      </c>
      <c r="AN766" s="388">
        <f>HLOOKUP(AN415,'2. LRAMVA Threshold'!$B$42:$Q$53,10,FALSE)</f>
        <v>0</v>
      </c>
      <c r="AO766" s="388">
        <f>HLOOKUP(AO415,'2. LRAMVA Threshold'!$B$42:$Q$53,10,FALSE)</f>
        <v>0</v>
      </c>
      <c r="AP766" s="388">
        <f>HLOOKUP(AP415,'2. LRAMVA Threshold'!$B$42:$Q$53,10,FALSE)</f>
        <v>0</v>
      </c>
      <c r="AQ766" s="388">
        <f>HLOOKUP(AQ415,'2. LRAMVA Threshold'!$B$42:$Q$53,10,FALSE)</f>
        <v>0</v>
      </c>
      <c r="AR766" s="388">
        <f>HLOOKUP(AR415,'2. LRAMVA Threshold'!$B$42:$Q$53,10,FALSE)</f>
        <v>0</v>
      </c>
      <c r="AS766" s="438"/>
    </row>
    <row r="767" spans="1:46">
      <c r="B767" s="390"/>
      <c r="C767" s="428"/>
      <c r="D767" s="429"/>
      <c r="E767" s="429"/>
      <c r="F767" s="429"/>
      <c r="G767" s="429"/>
      <c r="H767" s="429"/>
      <c r="I767" s="429"/>
      <c r="J767" s="429"/>
      <c r="K767" s="429"/>
      <c r="L767" s="429"/>
      <c r="M767" s="429"/>
      <c r="N767" s="392"/>
      <c r="O767" s="392"/>
      <c r="P767" s="392"/>
      <c r="Q767" s="429"/>
      <c r="R767" s="430"/>
      <c r="S767" s="429"/>
      <c r="T767" s="429"/>
      <c r="U767" s="429"/>
      <c r="V767" s="431"/>
      <c r="W767" s="431"/>
      <c r="X767" s="431"/>
      <c r="Y767" s="431"/>
      <c r="Z767" s="429"/>
      <c r="AA767" s="429"/>
      <c r="AB767" s="392"/>
      <c r="AC767" s="392"/>
      <c r="AD767" s="392"/>
      <c r="AE767" s="432"/>
      <c r="AF767" s="432"/>
      <c r="AG767" s="432"/>
      <c r="AH767" s="432"/>
      <c r="AI767" s="432"/>
      <c r="AJ767" s="432"/>
      <c r="AK767" s="432"/>
      <c r="AL767" s="395"/>
      <c r="AM767" s="395"/>
      <c r="AN767" s="395"/>
      <c r="AO767" s="395"/>
      <c r="AP767" s="395"/>
      <c r="AQ767" s="395"/>
      <c r="AR767" s="395"/>
      <c r="AS767" s="396"/>
    </row>
    <row r="768" spans="1:46">
      <c r="B768" s="321" t="s">
        <v>312</v>
      </c>
      <c r="C768" s="335"/>
      <c r="D768" s="335"/>
      <c r="E768" s="372"/>
      <c r="F768" s="372"/>
      <c r="G768" s="372"/>
      <c r="H768" s="372"/>
      <c r="I768" s="372"/>
      <c r="J768" s="372"/>
      <c r="K768" s="372"/>
      <c r="L768" s="372"/>
      <c r="M768" s="372"/>
      <c r="N768" s="372"/>
      <c r="O768" s="372"/>
      <c r="P768" s="372"/>
      <c r="Q768" s="372"/>
      <c r="R768" s="288"/>
      <c r="S768" s="337"/>
      <c r="T768" s="337"/>
      <c r="U768" s="337"/>
      <c r="V768" s="336"/>
      <c r="W768" s="336"/>
      <c r="X768" s="336"/>
      <c r="Y768" s="336"/>
      <c r="Z768" s="337"/>
      <c r="AA768" s="337"/>
      <c r="AB768" s="337"/>
      <c r="AC768" s="337"/>
      <c r="AD768" s="337"/>
      <c r="AE768" s="822">
        <f>HLOOKUP(AE$35,'3.  Distribution Rates'!$C$122:$P$135,10,FALSE)</f>
        <v>2.2000000000000001E-3</v>
      </c>
      <c r="AF768" s="822">
        <f>HLOOKUP(AF$35,'3.  Distribution Rates'!$C$122:$P$135,10,FALSE)</f>
        <v>1.17E-2</v>
      </c>
      <c r="AG768" s="338">
        <f>HLOOKUP(AG$35,'3.  Distribution Rates'!$C$122:$P$135,10,FALSE)</f>
        <v>2.3058999999999998</v>
      </c>
      <c r="AH768" s="338">
        <f>HLOOKUP(AH$35,'3.  Distribution Rates'!$C$122:$P$135,10,FALSE)</f>
        <v>1.5716000000000001</v>
      </c>
      <c r="AI768" s="338">
        <f>HLOOKUP(AI$35,'3.  Distribution Rates'!$C$122:$P$135,10,FALSE)</f>
        <v>5.7000000000000002E-3</v>
      </c>
      <c r="AJ768" s="338">
        <f>HLOOKUP(AJ$35,'3.  Distribution Rates'!$C$122:$P$135,10,FALSE)</f>
        <v>11.3993</v>
      </c>
      <c r="AK768" s="338">
        <f>HLOOKUP(AK$35,'3.  Distribution Rates'!$C$122:$P$135,10,FALSE)</f>
        <v>0</v>
      </c>
      <c r="AL768" s="338">
        <f>HLOOKUP(AL$35,'3.  Distribution Rates'!$C$122:$P$135,10,FALSE)</f>
        <v>0</v>
      </c>
      <c r="AM768" s="338">
        <f>HLOOKUP(AM$35,'3.  Distribution Rates'!$C$122:$P$135,10,FALSE)</f>
        <v>0</v>
      </c>
      <c r="AN768" s="338">
        <f>HLOOKUP(AN$35,'3.  Distribution Rates'!$C$122:$P$135,10,FALSE)</f>
        <v>0</v>
      </c>
      <c r="AO768" s="338">
        <f>HLOOKUP(AO$35,'3.  Distribution Rates'!$C$122:$P$135,10,FALSE)</f>
        <v>0</v>
      </c>
      <c r="AP768" s="338">
        <f>HLOOKUP(AP$35,'3.  Distribution Rates'!$C$122:$P$135,10,FALSE)</f>
        <v>0</v>
      </c>
      <c r="AQ768" s="338">
        <f>HLOOKUP(AQ$35,'3.  Distribution Rates'!$C$122:$P$135,10,FALSE)</f>
        <v>0</v>
      </c>
      <c r="AR768" s="338">
        <f>HLOOKUP(AR$35,'3.  Distribution Rates'!$C$122:$P$135,10,FALSE)</f>
        <v>0</v>
      </c>
      <c r="AS768" s="345"/>
      <c r="AT768" s="439"/>
    </row>
    <row r="769" spans="2:46">
      <c r="B769" s="321" t="s">
        <v>313</v>
      </c>
      <c r="C769" s="342"/>
      <c r="D769" s="306"/>
      <c r="E769" s="276"/>
      <c r="F769" s="276"/>
      <c r="G769" s="276"/>
      <c r="H769" s="276"/>
      <c r="I769" s="276"/>
      <c r="J769" s="276"/>
      <c r="K769" s="276"/>
      <c r="L769" s="276"/>
      <c r="M769" s="276"/>
      <c r="N769" s="276"/>
      <c r="O769" s="276"/>
      <c r="P769" s="276"/>
      <c r="Q769" s="276"/>
      <c r="R769" s="288"/>
      <c r="S769" s="276"/>
      <c r="T769" s="276"/>
      <c r="U769" s="276"/>
      <c r="V769" s="306"/>
      <c r="W769" s="306"/>
      <c r="X769" s="306"/>
      <c r="Y769" s="306"/>
      <c r="Z769" s="276"/>
      <c r="AA769" s="276"/>
      <c r="AB769" s="276"/>
      <c r="AC769" s="276"/>
      <c r="AD769" s="276"/>
      <c r="AE769" s="880"/>
      <c r="AF769" s="880"/>
      <c r="AG769" s="880"/>
      <c r="AH769" s="880"/>
      <c r="AI769" s="880"/>
      <c r="AJ769" s="880"/>
      <c r="AK769" s="374">
        <f>'4.  2011-2014 LRAM'!AS141*AK768</f>
        <v>0</v>
      </c>
      <c r="AL769" s="374">
        <f>'4.  2011-2014 LRAM'!AT141*AL768</f>
        <v>0</v>
      </c>
      <c r="AM769" s="374">
        <f>'4.  2011-2014 LRAM'!AU141*AM768</f>
        <v>0</v>
      </c>
      <c r="AN769" s="374">
        <f>'4.  2011-2014 LRAM'!AV141*AN768</f>
        <v>0</v>
      </c>
      <c r="AO769" s="374">
        <f>'4.  2011-2014 LRAM'!AW141*AO768</f>
        <v>0</v>
      </c>
      <c r="AP769" s="374">
        <f>'4.  2011-2014 LRAM'!AX141*AP768</f>
        <v>0</v>
      </c>
      <c r="AQ769" s="374">
        <f>'4.  2011-2014 LRAM'!AY141*AQ768</f>
        <v>0</v>
      </c>
      <c r="AR769" s="374">
        <f>'4.  2011-2014 LRAM'!AZ141*AR768</f>
        <v>0</v>
      </c>
      <c r="AS769" s="612">
        <f t="shared" ref="AS769:AS775" si="2302">SUM(AE769:AR769)</f>
        <v>0</v>
      </c>
      <c r="AT769" s="439"/>
    </row>
    <row r="770" spans="2:46">
      <c r="B770" s="321" t="s">
        <v>314</v>
      </c>
      <c r="C770" s="342"/>
      <c r="D770" s="306"/>
      <c r="E770" s="276"/>
      <c r="F770" s="276"/>
      <c r="G770" s="276"/>
      <c r="H770" s="276"/>
      <c r="I770" s="276"/>
      <c r="J770" s="276"/>
      <c r="K770" s="276"/>
      <c r="L770" s="276"/>
      <c r="M770" s="276"/>
      <c r="N770" s="276"/>
      <c r="O770" s="276"/>
      <c r="P770" s="276"/>
      <c r="Q770" s="276"/>
      <c r="R770" s="288"/>
      <c r="S770" s="276"/>
      <c r="T770" s="276"/>
      <c r="U770" s="276"/>
      <c r="V770" s="306"/>
      <c r="W770" s="306"/>
      <c r="X770" s="306"/>
      <c r="Y770" s="306"/>
      <c r="Z770" s="276"/>
      <c r="AA770" s="276"/>
      <c r="AB770" s="276"/>
      <c r="AC770" s="276"/>
      <c r="AD770" s="276"/>
      <c r="AE770" s="880"/>
      <c r="AF770" s="880"/>
      <c r="AG770" s="880"/>
      <c r="AH770" s="880"/>
      <c r="AI770" s="880"/>
      <c r="AJ770" s="880"/>
      <c r="AK770" s="374">
        <f>'4.  2011-2014 LRAM'!AS280*AK768</f>
        <v>0</v>
      </c>
      <c r="AL770" s="374">
        <f>'4.  2011-2014 LRAM'!AT280*AL768</f>
        <v>0</v>
      </c>
      <c r="AM770" s="374">
        <f>'4.  2011-2014 LRAM'!AU280*AM768</f>
        <v>0</v>
      </c>
      <c r="AN770" s="374">
        <f>'4.  2011-2014 LRAM'!AV280*AN768</f>
        <v>0</v>
      </c>
      <c r="AO770" s="374">
        <f>'4.  2011-2014 LRAM'!AW280*AO768</f>
        <v>0</v>
      </c>
      <c r="AP770" s="374">
        <f>'4.  2011-2014 LRAM'!AX280*AP768</f>
        <v>0</v>
      </c>
      <c r="AQ770" s="374">
        <f>'4.  2011-2014 LRAM'!AY280*AQ768</f>
        <v>0</v>
      </c>
      <c r="AR770" s="374">
        <f>'4.  2011-2014 LRAM'!AZ280*AR768</f>
        <v>0</v>
      </c>
      <c r="AS770" s="612">
        <f t="shared" si="2302"/>
        <v>0</v>
      </c>
      <c r="AT770" s="439"/>
    </row>
    <row r="771" spans="2:46">
      <c r="B771" s="321" t="s">
        <v>315</v>
      </c>
      <c r="C771" s="342"/>
      <c r="D771" s="306"/>
      <c r="E771" s="276"/>
      <c r="F771" s="276"/>
      <c r="G771" s="276"/>
      <c r="H771" s="276"/>
      <c r="I771" s="276"/>
      <c r="J771" s="276"/>
      <c r="K771" s="276"/>
      <c r="L771" s="276"/>
      <c r="M771" s="276"/>
      <c r="N771" s="276"/>
      <c r="O771" s="276"/>
      <c r="P771" s="276"/>
      <c r="Q771" s="276"/>
      <c r="R771" s="288"/>
      <c r="S771" s="276"/>
      <c r="T771" s="276"/>
      <c r="U771" s="276"/>
      <c r="V771" s="306"/>
      <c r="W771" s="306"/>
      <c r="X771" s="306"/>
      <c r="Y771" s="306"/>
      <c r="Z771" s="276"/>
      <c r="AA771" s="276"/>
      <c r="AB771" s="276"/>
      <c r="AC771" s="276"/>
      <c r="AD771" s="276"/>
      <c r="AE771" s="880"/>
      <c r="AF771" s="880"/>
      <c r="AG771" s="880"/>
      <c r="AH771" s="880"/>
      <c r="AI771" s="880"/>
      <c r="AJ771" s="880"/>
      <c r="AK771" s="374">
        <f>'4.  2011-2014 LRAM'!AS416*AK768</f>
        <v>0</v>
      </c>
      <c r="AL771" s="374">
        <f>'4.  2011-2014 LRAM'!AT416*AL768</f>
        <v>0</v>
      </c>
      <c r="AM771" s="374">
        <f>'4.  2011-2014 LRAM'!AU416*AM768</f>
        <v>0</v>
      </c>
      <c r="AN771" s="374">
        <f>'4.  2011-2014 LRAM'!AV416*AN768</f>
        <v>0</v>
      </c>
      <c r="AO771" s="374">
        <f>'4.  2011-2014 LRAM'!AW416*AO768</f>
        <v>0</v>
      </c>
      <c r="AP771" s="374">
        <f>'4.  2011-2014 LRAM'!AX416*AP768</f>
        <v>0</v>
      </c>
      <c r="AQ771" s="374">
        <f>'4.  2011-2014 LRAM'!AY416*AQ768</f>
        <v>0</v>
      </c>
      <c r="AR771" s="374">
        <f>'4.  2011-2014 LRAM'!AZ416*AR768</f>
        <v>0</v>
      </c>
      <c r="AS771" s="612">
        <f t="shared" si="2302"/>
        <v>0</v>
      </c>
      <c r="AT771" s="439"/>
    </row>
    <row r="772" spans="2:46">
      <c r="B772" s="321" t="s">
        <v>316</v>
      </c>
      <c r="C772" s="342"/>
      <c r="D772" s="306"/>
      <c r="E772" s="276"/>
      <c r="F772" s="276"/>
      <c r="G772" s="276"/>
      <c r="H772" s="276"/>
      <c r="I772" s="276"/>
      <c r="J772" s="276"/>
      <c r="K772" s="276"/>
      <c r="L772" s="276"/>
      <c r="M772" s="276"/>
      <c r="N772" s="276"/>
      <c r="O772" s="276"/>
      <c r="P772" s="276"/>
      <c r="Q772" s="276"/>
      <c r="R772" s="288"/>
      <c r="S772" s="276"/>
      <c r="T772" s="276"/>
      <c r="U772" s="276"/>
      <c r="V772" s="306"/>
      <c r="W772" s="306"/>
      <c r="X772" s="306"/>
      <c r="Y772" s="306"/>
      <c r="Z772" s="276"/>
      <c r="AA772" s="276"/>
      <c r="AB772" s="276"/>
      <c r="AC772" s="276"/>
      <c r="AD772" s="276"/>
      <c r="AE772" s="880"/>
      <c r="AF772" s="880"/>
      <c r="AG772" s="880"/>
      <c r="AH772" s="880"/>
      <c r="AI772" s="880"/>
      <c r="AJ772" s="880"/>
      <c r="AK772" s="374">
        <f>'4.  2011-2014 LRAM'!AS553*AK768</f>
        <v>0</v>
      </c>
      <c r="AL772" s="374">
        <f>'4.  2011-2014 LRAM'!AT553*AL768</f>
        <v>0</v>
      </c>
      <c r="AM772" s="374">
        <f>'4.  2011-2014 LRAM'!AU553*AM768</f>
        <v>0</v>
      </c>
      <c r="AN772" s="374">
        <f>'4.  2011-2014 LRAM'!AV553*AN768</f>
        <v>0</v>
      </c>
      <c r="AO772" s="374">
        <f>'4.  2011-2014 LRAM'!AW553*AO768</f>
        <v>0</v>
      </c>
      <c r="AP772" s="374">
        <f>'4.  2011-2014 LRAM'!AX553*AP768</f>
        <v>0</v>
      </c>
      <c r="AQ772" s="374">
        <f>'4.  2011-2014 LRAM'!AY553*AQ768</f>
        <v>0</v>
      </c>
      <c r="AR772" s="374">
        <f>'4.  2011-2014 LRAM'!AZ553*AR768</f>
        <v>0</v>
      </c>
      <c r="AS772" s="612">
        <f t="shared" si="2302"/>
        <v>0</v>
      </c>
      <c r="AT772" s="439"/>
    </row>
    <row r="773" spans="2:46">
      <c r="B773" s="321" t="s">
        <v>317</v>
      </c>
      <c r="C773" s="342"/>
      <c r="D773" s="306"/>
      <c r="E773" s="276"/>
      <c r="F773" s="276"/>
      <c r="G773" s="276"/>
      <c r="H773" s="276"/>
      <c r="I773" s="276"/>
      <c r="J773" s="276"/>
      <c r="K773" s="276"/>
      <c r="L773" s="276"/>
      <c r="M773" s="276"/>
      <c r="N773" s="276"/>
      <c r="O773" s="276"/>
      <c r="P773" s="276"/>
      <c r="Q773" s="276"/>
      <c r="R773" s="288"/>
      <c r="S773" s="276"/>
      <c r="T773" s="276"/>
      <c r="U773" s="276"/>
      <c r="V773" s="306"/>
      <c r="W773" s="306"/>
      <c r="X773" s="306"/>
      <c r="Y773" s="306"/>
      <c r="Z773" s="276"/>
      <c r="AA773" s="276"/>
      <c r="AB773" s="276"/>
      <c r="AC773" s="276"/>
      <c r="AD773" s="276"/>
      <c r="AE773" s="880"/>
      <c r="AF773" s="880"/>
      <c r="AG773" s="880"/>
      <c r="AH773" s="880"/>
      <c r="AI773" s="880"/>
      <c r="AJ773" s="880"/>
      <c r="AK773" s="374">
        <f t="shared" ref="AK773:AR773" si="2303">AK210*AK768</f>
        <v>0</v>
      </c>
      <c r="AL773" s="374">
        <f t="shared" si="2303"/>
        <v>0</v>
      </c>
      <c r="AM773" s="374">
        <f t="shared" si="2303"/>
        <v>0</v>
      </c>
      <c r="AN773" s="374">
        <f t="shared" si="2303"/>
        <v>0</v>
      </c>
      <c r="AO773" s="374">
        <f t="shared" si="2303"/>
        <v>0</v>
      </c>
      <c r="AP773" s="374">
        <f t="shared" si="2303"/>
        <v>0</v>
      </c>
      <c r="AQ773" s="374">
        <f t="shared" si="2303"/>
        <v>0</v>
      </c>
      <c r="AR773" s="374">
        <f t="shared" si="2303"/>
        <v>0</v>
      </c>
      <c r="AS773" s="612">
        <f t="shared" si="2302"/>
        <v>0</v>
      </c>
      <c r="AT773" s="439"/>
    </row>
    <row r="774" spans="2:46">
      <c r="B774" s="321" t="s">
        <v>318</v>
      </c>
      <c r="C774" s="342"/>
      <c r="D774" s="306"/>
      <c r="E774" s="276"/>
      <c r="F774" s="276"/>
      <c r="G774" s="276"/>
      <c r="H774" s="276"/>
      <c r="I774" s="276"/>
      <c r="J774" s="276"/>
      <c r="K774" s="276"/>
      <c r="L774" s="276"/>
      <c r="M774" s="276"/>
      <c r="N774" s="276"/>
      <c r="O774" s="276"/>
      <c r="P774" s="276"/>
      <c r="Q774" s="276"/>
      <c r="R774" s="288"/>
      <c r="S774" s="276"/>
      <c r="T774" s="276"/>
      <c r="U774" s="276"/>
      <c r="V774" s="306"/>
      <c r="W774" s="306"/>
      <c r="X774" s="306"/>
      <c r="Y774" s="306"/>
      <c r="Z774" s="276"/>
      <c r="AA774" s="276"/>
      <c r="AB774" s="276"/>
      <c r="AC774" s="276"/>
      <c r="AD774" s="276"/>
      <c r="AE774" s="880"/>
      <c r="AF774" s="880"/>
      <c r="AG774" s="880"/>
      <c r="AH774" s="880"/>
      <c r="AI774" s="880"/>
      <c r="AJ774" s="880"/>
      <c r="AK774" s="374">
        <f t="shared" ref="AK774:AR774" si="2304">AK400*AK768</f>
        <v>0</v>
      </c>
      <c r="AL774" s="374">
        <f t="shared" si="2304"/>
        <v>0</v>
      </c>
      <c r="AM774" s="374">
        <f t="shared" si="2304"/>
        <v>0</v>
      </c>
      <c r="AN774" s="374">
        <f t="shared" si="2304"/>
        <v>0</v>
      </c>
      <c r="AO774" s="374">
        <f t="shared" si="2304"/>
        <v>0</v>
      </c>
      <c r="AP774" s="374">
        <f t="shared" si="2304"/>
        <v>0</v>
      </c>
      <c r="AQ774" s="374">
        <f t="shared" si="2304"/>
        <v>0</v>
      </c>
      <c r="AR774" s="374">
        <f t="shared" si="2304"/>
        <v>0</v>
      </c>
      <c r="AS774" s="612">
        <f t="shared" si="2302"/>
        <v>0</v>
      </c>
      <c r="AT774" s="439"/>
    </row>
    <row r="775" spans="2:46">
      <c r="B775" s="321" t="s">
        <v>319</v>
      </c>
      <c r="C775" s="342"/>
      <c r="D775" s="306"/>
      <c r="E775" s="276"/>
      <c r="F775" s="276"/>
      <c r="G775" s="276"/>
      <c r="H775" s="276"/>
      <c r="I775" s="276"/>
      <c r="J775" s="276"/>
      <c r="K775" s="276"/>
      <c r="L775" s="276"/>
      <c r="M775" s="276"/>
      <c r="N775" s="276"/>
      <c r="O775" s="276"/>
      <c r="P775" s="276"/>
      <c r="Q775" s="276"/>
      <c r="R775" s="288"/>
      <c r="S775" s="276"/>
      <c r="T775" s="276"/>
      <c r="U775" s="276"/>
      <c r="V775" s="306"/>
      <c r="W775" s="306"/>
      <c r="X775" s="306"/>
      <c r="Y775" s="306"/>
      <c r="Z775" s="276"/>
      <c r="AA775" s="276"/>
      <c r="AB775" s="276"/>
      <c r="AC775" s="276"/>
      <c r="AD775" s="276"/>
      <c r="AE775" s="880"/>
      <c r="AF775" s="880"/>
      <c r="AG775" s="880"/>
      <c r="AH775" s="880"/>
      <c r="AI775" s="880"/>
      <c r="AJ775" s="880"/>
      <c r="AK775" s="374">
        <f t="shared" ref="AK775:AR775" si="2305">AK590*AK768</f>
        <v>0</v>
      </c>
      <c r="AL775" s="374">
        <f t="shared" si="2305"/>
        <v>0</v>
      </c>
      <c r="AM775" s="374">
        <f t="shared" si="2305"/>
        <v>0</v>
      </c>
      <c r="AN775" s="374">
        <f t="shared" si="2305"/>
        <v>0</v>
      </c>
      <c r="AO775" s="374">
        <f t="shared" si="2305"/>
        <v>0</v>
      </c>
      <c r="AP775" s="374">
        <f t="shared" si="2305"/>
        <v>0</v>
      </c>
      <c r="AQ775" s="374">
        <f t="shared" si="2305"/>
        <v>0</v>
      </c>
      <c r="AR775" s="374">
        <f t="shared" si="2305"/>
        <v>0</v>
      </c>
      <c r="AS775" s="612">
        <f t="shared" si="2302"/>
        <v>0</v>
      </c>
      <c r="AT775" s="439"/>
    </row>
    <row r="776" spans="2:46">
      <c r="B776" s="321" t="s">
        <v>320</v>
      </c>
      <c r="C776" s="342"/>
      <c r="D776" s="306"/>
      <c r="E776" s="276"/>
      <c r="F776" s="276"/>
      <c r="G776" s="276"/>
      <c r="H776" s="276"/>
      <c r="I776" s="276"/>
      <c r="J776" s="276"/>
      <c r="K776" s="276"/>
      <c r="L776" s="276"/>
      <c r="M776" s="276"/>
      <c r="N776" s="276"/>
      <c r="O776" s="276"/>
      <c r="P776" s="276"/>
      <c r="Q776" s="276"/>
      <c r="R776" s="288"/>
      <c r="S776" s="276"/>
      <c r="T776" s="276"/>
      <c r="U776" s="276"/>
      <c r="V776" s="306"/>
      <c r="W776" s="306"/>
      <c r="X776" s="306"/>
      <c r="Y776" s="306"/>
      <c r="Z776" s="276"/>
      <c r="AA776" s="276"/>
      <c r="AB776" s="276"/>
      <c r="AC776" s="276"/>
      <c r="AD776" s="276"/>
      <c r="AE776" s="880"/>
      <c r="AF776" s="880"/>
      <c r="AG776" s="880"/>
      <c r="AH776" s="880"/>
      <c r="AI776" s="880"/>
      <c r="AJ776" s="880"/>
      <c r="AK776" s="374">
        <f t="shared" ref="AK776:AR776" si="2306">AK765*AK768</f>
        <v>0</v>
      </c>
      <c r="AL776" s="374">
        <f t="shared" si="2306"/>
        <v>0</v>
      </c>
      <c r="AM776" s="374">
        <f t="shared" si="2306"/>
        <v>0</v>
      </c>
      <c r="AN776" s="374">
        <f t="shared" si="2306"/>
        <v>0</v>
      </c>
      <c r="AO776" s="374">
        <f t="shared" si="2306"/>
        <v>0</v>
      </c>
      <c r="AP776" s="374">
        <f t="shared" si="2306"/>
        <v>0</v>
      </c>
      <c r="AQ776" s="374">
        <f t="shared" si="2306"/>
        <v>0</v>
      </c>
      <c r="AR776" s="374">
        <f t="shared" si="2306"/>
        <v>0</v>
      </c>
      <c r="AS776" s="612">
        <f>SUM(AE776:AR776)</f>
        <v>0</v>
      </c>
      <c r="AT776" s="439"/>
    </row>
    <row r="777" spans="2:46" ht="15.75">
      <c r="B777" s="346" t="s">
        <v>321</v>
      </c>
      <c r="C777" s="342"/>
      <c r="D777" s="333"/>
      <c r="E777" s="331"/>
      <c r="F777" s="331"/>
      <c r="G777" s="331"/>
      <c r="H777" s="331"/>
      <c r="I777" s="331"/>
      <c r="J777" s="331"/>
      <c r="K777" s="331"/>
      <c r="L777" s="331"/>
      <c r="M777" s="331"/>
      <c r="N777" s="331"/>
      <c r="O777" s="331"/>
      <c r="P777" s="331"/>
      <c r="Q777" s="331"/>
      <c r="R777" s="297"/>
      <c r="S777" s="331"/>
      <c r="T777" s="331"/>
      <c r="U777" s="331"/>
      <c r="V777" s="333"/>
      <c r="W777" s="333"/>
      <c r="X777" s="333"/>
      <c r="Y777" s="333"/>
      <c r="Z777" s="331"/>
      <c r="AA777" s="331"/>
      <c r="AB777" s="331"/>
      <c r="AC777" s="331"/>
      <c r="AD777" s="331"/>
      <c r="AE777" s="343">
        <f>SUM(AE769:AE776)</f>
        <v>0</v>
      </c>
      <c r="AF777" s="343">
        <f>SUM(AF769:AF776)</f>
        <v>0</v>
      </c>
      <c r="AG777" s="343">
        <f t="shared" ref="AG777:AK777" si="2307">SUM(AG769:AG776)</f>
        <v>0</v>
      </c>
      <c r="AH777" s="343">
        <f t="shared" si="2307"/>
        <v>0</v>
      </c>
      <c r="AI777" s="343">
        <f t="shared" si="2307"/>
        <v>0</v>
      </c>
      <c r="AJ777" s="343">
        <f t="shared" si="2307"/>
        <v>0</v>
      </c>
      <c r="AK777" s="343">
        <f t="shared" si="2307"/>
        <v>0</v>
      </c>
      <c r="AL777" s="343">
        <f t="shared" ref="AL777:AR777" si="2308">SUM(AL769:AL776)</f>
        <v>0</v>
      </c>
      <c r="AM777" s="343">
        <f t="shared" si="2308"/>
        <v>0</v>
      </c>
      <c r="AN777" s="343">
        <f t="shared" si="2308"/>
        <v>0</v>
      </c>
      <c r="AO777" s="343">
        <f t="shared" si="2308"/>
        <v>0</v>
      </c>
      <c r="AP777" s="343">
        <f t="shared" si="2308"/>
        <v>0</v>
      </c>
      <c r="AQ777" s="343">
        <f t="shared" si="2308"/>
        <v>0</v>
      </c>
      <c r="AR777" s="343">
        <f t="shared" si="2308"/>
        <v>0</v>
      </c>
      <c r="AS777" s="403">
        <f>SUM(AS769:AS776)</f>
        <v>0</v>
      </c>
      <c r="AT777" s="439"/>
    </row>
    <row r="778" spans="2:46" ht="15.75">
      <c r="B778" s="346" t="s">
        <v>322</v>
      </c>
      <c r="C778" s="342"/>
      <c r="D778" s="347"/>
      <c r="E778" s="331"/>
      <c r="F778" s="331"/>
      <c r="G778" s="331"/>
      <c r="H778" s="331"/>
      <c r="I778" s="331"/>
      <c r="J778" s="331"/>
      <c r="K778" s="331"/>
      <c r="L778" s="331"/>
      <c r="M778" s="331"/>
      <c r="N778" s="331"/>
      <c r="O778" s="331"/>
      <c r="P778" s="331"/>
      <c r="Q778" s="331"/>
      <c r="R778" s="297"/>
      <c r="S778" s="331"/>
      <c r="T778" s="331"/>
      <c r="U778" s="331"/>
      <c r="V778" s="333"/>
      <c r="W778" s="333"/>
      <c r="X778" s="333"/>
      <c r="Y778" s="333"/>
      <c r="Z778" s="331"/>
      <c r="AA778" s="331"/>
      <c r="AB778" s="331"/>
      <c r="AC778" s="331"/>
      <c r="AD778" s="331"/>
      <c r="AE778" s="344">
        <f>AE766*AE768</f>
        <v>0</v>
      </c>
      <c r="AF778" s="344">
        <f t="shared" ref="AF778:AK778" si="2309">AF766*AF768</f>
        <v>0</v>
      </c>
      <c r="AG778" s="344">
        <f t="shared" si="2309"/>
        <v>0</v>
      </c>
      <c r="AH778" s="344">
        <f t="shared" si="2309"/>
        <v>0</v>
      </c>
      <c r="AI778" s="344">
        <f t="shared" si="2309"/>
        <v>0</v>
      </c>
      <c r="AJ778" s="344">
        <f t="shared" si="2309"/>
        <v>0</v>
      </c>
      <c r="AK778" s="344">
        <f t="shared" si="2309"/>
        <v>0</v>
      </c>
      <c r="AL778" s="344">
        <f t="shared" ref="AL778:AR778" si="2310">AL766*AL768</f>
        <v>0</v>
      </c>
      <c r="AM778" s="344">
        <f t="shared" si="2310"/>
        <v>0</v>
      </c>
      <c r="AN778" s="344">
        <f t="shared" si="2310"/>
        <v>0</v>
      </c>
      <c r="AO778" s="344">
        <f t="shared" si="2310"/>
        <v>0</v>
      </c>
      <c r="AP778" s="344">
        <f t="shared" si="2310"/>
        <v>0</v>
      </c>
      <c r="AQ778" s="344">
        <f t="shared" si="2310"/>
        <v>0</v>
      </c>
      <c r="AR778" s="344">
        <f t="shared" si="2310"/>
        <v>0</v>
      </c>
      <c r="AS778" s="403">
        <f>SUM(AE778:AR778)</f>
        <v>0</v>
      </c>
      <c r="AT778" s="439"/>
    </row>
    <row r="779" spans="2:46" ht="15.75">
      <c r="B779" s="346" t="s">
        <v>323</v>
      </c>
      <c r="C779" s="342"/>
      <c r="D779" s="347"/>
      <c r="E779" s="331"/>
      <c r="F779" s="331"/>
      <c r="G779" s="331"/>
      <c r="H779" s="331"/>
      <c r="I779" s="331"/>
      <c r="J779" s="331"/>
      <c r="K779" s="331"/>
      <c r="L779" s="331"/>
      <c r="M779" s="331"/>
      <c r="N779" s="331"/>
      <c r="O779" s="331"/>
      <c r="P779" s="331"/>
      <c r="Q779" s="331"/>
      <c r="R779" s="297"/>
      <c r="S779" s="331"/>
      <c r="T779" s="331"/>
      <c r="U779" s="331"/>
      <c r="V779" s="347"/>
      <c r="W779" s="347"/>
      <c r="X779" s="347"/>
      <c r="Y779" s="347"/>
      <c r="Z779" s="331"/>
      <c r="AA779" s="331"/>
      <c r="AB779" s="331"/>
      <c r="AC779" s="331"/>
      <c r="AD779" s="331"/>
      <c r="AE779" s="348"/>
      <c r="AF779" s="348"/>
      <c r="AG779" s="348"/>
      <c r="AH779" s="348"/>
      <c r="AI779" s="348"/>
      <c r="AJ779" s="348"/>
      <c r="AK779" s="348"/>
      <c r="AL779" s="348"/>
      <c r="AM779" s="348"/>
      <c r="AN779" s="348"/>
      <c r="AO779" s="348"/>
      <c r="AP779" s="348"/>
      <c r="AQ779" s="348"/>
      <c r="AR779" s="348"/>
      <c r="AS779" s="403">
        <f>AS777-AS778</f>
        <v>0</v>
      </c>
      <c r="AT779" s="439"/>
    </row>
    <row r="780" spans="2:46">
      <c r="B780" s="321"/>
      <c r="C780" s="347"/>
      <c r="D780" s="347"/>
      <c r="E780" s="331"/>
      <c r="F780" s="331"/>
      <c r="G780" s="331"/>
      <c r="H780" s="331"/>
      <c r="I780" s="331"/>
      <c r="J780" s="331"/>
      <c r="K780" s="331"/>
      <c r="L780" s="331"/>
      <c r="M780" s="331"/>
      <c r="N780" s="331"/>
      <c r="O780" s="331"/>
      <c r="P780" s="331"/>
      <c r="Q780" s="331"/>
      <c r="R780" s="297"/>
      <c r="S780" s="331"/>
      <c r="T780" s="331"/>
      <c r="U780" s="331"/>
      <c r="V780" s="347"/>
      <c r="W780" s="342"/>
      <c r="X780" s="347"/>
      <c r="Y780" s="347"/>
      <c r="Z780" s="331"/>
      <c r="AA780" s="331"/>
      <c r="AB780" s="331"/>
      <c r="AC780" s="331"/>
      <c r="AD780" s="331"/>
      <c r="AE780" s="349"/>
      <c r="AF780" s="349"/>
      <c r="AG780" s="349"/>
      <c r="AH780" s="349"/>
      <c r="AI780" s="349"/>
      <c r="AJ780" s="349"/>
      <c r="AK780" s="349"/>
      <c r="AL780" s="349"/>
      <c r="AM780" s="349"/>
      <c r="AN780" s="349"/>
      <c r="AO780" s="349"/>
      <c r="AP780" s="349"/>
      <c r="AQ780" s="349"/>
      <c r="AR780" s="349"/>
      <c r="AS780" s="345"/>
      <c r="AT780" s="439"/>
    </row>
    <row r="781" spans="2:46">
      <c r="B781" s="435" t="s">
        <v>324</v>
      </c>
      <c r="C781" s="301"/>
      <c r="D781" s="276"/>
      <c r="E781" s="276"/>
      <c r="F781" s="276"/>
      <c r="G781" s="276"/>
      <c r="H781" s="276"/>
      <c r="I781" s="276"/>
      <c r="J781" s="276"/>
      <c r="K781" s="276"/>
      <c r="L781" s="276"/>
      <c r="M781" s="276"/>
      <c r="N781" s="276"/>
      <c r="O781" s="276"/>
      <c r="P781" s="276"/>
      <c r="Q781" s="276"/>
      <c r="R781" s="354"/>
      <c r="S781" s="276"/>
      <c r="T781" s="276"/>
      <c r="U781" s="276"/>
      <c r="V781" s="301"/>
      <c r="W781" s="306"/>
      <c r="X781" s="306"/>
      <c r="Y781" s="276"/>
      <c r="Z781" s="276"/>
      <c r="AA781" s="306"/>
      <c r="AB781" s="306"/>
      <c r="AC781" s="306"/>
      <c r="AD781" s="306"/>
      <c r="AE781" s="288">
        <f>SUMPRODUCT($E$608:$E$763,AE608:AE763)</f>
        <v>199822.56935889542</v>
      </c>
      <c r="AF781" s="288">
        <f>SUMPRODUCT($E$608:$E$763,AF608:AF763)</f>
        <v>278871.57281142444</v>
      </c>
      <c r="AG781" s="288">
        <f>IF(AG606="kw",SUMPRODUCT($Q$608:$Q$763,$S$608:$S$763,AG608:AG763),SUMPRODUCT($E$608:$E$763,AG608:AG763))</f>
        <v>3129.6666776060251</v>
      </c>
      <c r="AH781" s="288">
        <f t="shared" ref="AH781:AR781" si="2311">IF(AH606="kw",SUMPRODUCT($Q$608:$Q$763,$S$608:$S$763,AH608:AH763),SUMPRODUCT($E$608:$E$763,AH608:AH763))</f>
        <v>0</v>
      </c>
      <c r="AI781" s="288">
        <f t="shared" si="2311"/>
        <v>0</v>
      </c>
      <c r="AJ781" s="288">
        <f t="shared" si="2311"/>
        <v>0</v>
      </c>
      <c r="AK781" s="288">
        <f t="shared" si="2311"/>
        <v>0</v>
      </c>
      <c r="AL781" s="288">
        <f t="shared" si="2311"/>
        <v>0</v>
      </c>
      <c r="AM781" s="288">
        <f t="shared" si="2311"/>
        <v>0</v>
      </c>
      <c r="AN781" s="288">
        <f t="shared" si="2311"/>
        <v>0</v>
      </c>
      <c r="AO781" s="288">
        <f t="shared" si="2311"/>
        <v>0</v>
      </c>
      <c r="AP781" s="288">
        <f t="shared" si="2311"/>
        <v>0</v>
      </c>
      <c r="AQ781" s="288">
        <f t="shared" si="2311"/>
        <v>0</v>
      </c>
      <c r="AR781" s="288">
        <f t="shared" si="2311"/>
        <v>0</v>
      </c>
      <c r="AS781" s="334"/>
    </row>
    <row r="782" spans="2:46">
      <c r="B782" s="435" t="s">
        <v>325</v>
      </c>
      <c r="C782" s="301"/>
      <c r="D782" s="276"/>
      <c r="E782" s="276"/>
      <c r="F782" s="276"/>
      <c r="G782" s="276"/>
      <c r="H782" s="276"/>
      <c r="I782" s="276"/>
      <c r="J782" s="276"/>
      <c r="K782" s="276"/>
      <c r="L782" s="276"/>
      <c r="M782" s="276"/>
      <c r="N782" s="276"/>
      <c r="O782" s="276"/>
      <c r="P782" s="276"/>
      <c r="Q782" s="276"/>
      <c r="R782" s="354"/>
      <c r="S782" s="276"/>
      <c r="T782" s="276"/>
      <c r="U782" s="276"/>
      <c r="V782" s="301"/>
      <c r="W782" s="306"/>
      <c r="X782" s="306"/>
      <c r="Y782" s="276"/>
      <c r="Z782" s="276"/>
      <c r="AA782" s="306"/>
      <c r="AB782" s="306"/>
      <c r="AC782" s="306"/>
      <c r="AD782" s="306"/>
      <c r="AE782" s="288">
        <f>SUMPRODUCT($F$608:$F$763,AE608:AE763)</f>
        <v>199822.56935889542</v>
      </c>
      <c r="AF782" s="288">
        <f>SUMPRODUCT($F$608:$F$763,AF608:AF763)</f>
        <v>278815.61492417048</v>
      </c>
      <c r="AG782" s="288">
        <f>IF(AG606="kw",SUMPRODUCT($Q$608:$Q$763,$T$608:$T$763,AG608:AG763),SUMPRODUCT($F$608:$F$763,AG608:AG763))</f>
        <v>3129.6666776060251</v>
      </c>
      <c r="AH782" s="288">
        <f t="shared" ref="AH782:AR782" si="2312">IF(AH606="kw",SUMPRODUCT($Q$608:$Q$763,$T$608:$T$763,AH608:AH763),SUMPRODUCT($F$608:$F$763,AH608:AH763))</f>
        <v>0</v>
      </c>
      <c r="AI782" s="288">
        <f t="shared" si="2312"/>
        <v>0</v>
      </c>
      <c r="AJ782" s="288">
        <f t="shared" si="2312"/>
        <v>0</v>
      </c>
      <c r="AK782" s="288">
        <f t="shared" si="2312"/>
        <v>0</v>
      </c>
      <c r="AL782" s="288">
        <f t="shared" si="2312"/>
        <v>0</v>
      </c>
      <c r="AM782" s="288">
        <f t="shared" si="2312"/>
        <v>0</v>
      </c>
      <c r="AN782" s="288">
        <f t="shared" si="2312"/>
        <v>0</v>
      </c>
      <c r="AO782" s="288">
        <f t="shared" si="2312"/>
        <v>0</v>
      </c>
      <c r="AP782" s="288">
        <f t="shared" si="2312"/>
        <v>0</v>
      </c>
      <c r="AQ782" s="288">
        <f t="shared" si="2312"/>
        <v>0</v>
      </c>
      <c r="AR782" s="288">
        <f t="shared" si="2312"/>
        <v>0</v>
      </c>
      <c r="AS782" s="334"/>
    </row>
    <row r="783" spans="2:46">
      <c r="B783" s="435" t="s">
        <v>843</v>
      </c>
      <c r="C783" s="301"/>
      <c r="D783" s="276"/>
      <c r="E783" s="276"/>
      <c r="F783" s="276"/>
      <c r="G783" s="276"/>
      <c r="H783" s="276"/>
      <c r="I783" s="276"/>
      <c r="J783" s="276"/>
      <c r="K783" s="276"/>
      <c r="L783" s="276"/>
      <c r="M783" s="276"/>
      <c r="N783" s="276"/>
      <c r="O783" s="276"/>
      <c r="P783" s="276"/>
      <c r="Q783" s="276"/>
      <c r="R783" s="354"/>
      <c r="S783" s="276"/>
      <c r="T783" s="276"/>
      <c r="U783" s="276"/>
      <c r="V783" s="301"/>
      <c r="W783" s="306"/>
      <c r="X783" s="306"/>
      <c r="Y783" s="276"/>
      <c r="Z783" s="276"/>
      <c r="AA783" s="306"/>
      <c r="AB783" s="306"/>
      <c r="AC783" s="306"/>
      <c r="AD783" s="306"/>
      <c r="AE783" s="288">
        <f>SUMPRODUCT($G$608:$G$763,AE608:AE763)</f>
        <v>199822.56935889542</v>
      </c>
      <c r="AF783" s="288">
        <f>SUMPRODUCT($G$608:$G$763,AF608:AF763)</f>
        <v>278496.12973033625</v>
      </c>
      <c r="AG783" s="288">
        <f>IF(AG606="kw",SUMPRODUCT($Q$608:$Q$763,$U$608:$U$763,AG608:AG763),SUMPRODUCT($G$608:$G$763,AG608:AG763))</f>
        <v>3129.640683975389</v>
      </c>
      <c r="AH783" s="288">
        <f t="shared" ref="AH783:AR783" si="2313">IF(AH606="kw",SUMPRODUCT($Q$608:$Q$763,$U$608:$U$763,AH608:AH763),SUMPRODUCT($G$608:$G$763,AH608:AH763))</f>
        <v>0</v>
      </c>
      <c r="AI783" s="288">
        <f t="shared" si="2313"/>
        <v>0</v>
      </c>
      <c r="AJ783" s="288">
        <f t="shared" si="2313"/>
        <v>0</v>
      </c>
      <c r="AK783" s="288">
        <f t="shared" si="2313"/>
        <v>0</v>
      </c>
      <c r="AL783" s="288">
        <f t="shared" si="2313"/>
        <v>0</v>
      </c>
      <c r="AM783" s="288">
        <f t="shared" si="2313"/>
        <v>0</v>
      </c>
      <c r="AN783" s="288">
        <f t="shared" si="2313"/>
        <v>0</v>
      </c>
      <c r="AO783" s="288">
        <f t="shared" si="2313"/>
        <v>0</v>
      </c>
      <c r="AP783" s="288">
        <f t="shared" si="2313"/>
        <v>0</v>
      </c>
      <c r="AQ783" s="288">
        <f t="shared" si="2313"/>
        <v>0</v>
      </c>
      <c r="AR783" s="288">
        <f t="shared" si="2313"/>
        <v>0</v>
      </c>
      <c r="AS783" s="334"/>
    </row>
    <row r="784" spans="2:46">
      <c r="B784" s="435" t="s">
        <v>863</v>
      </c>
      <c r="C784" s="301"/>
      <c r="D784" s="276"/>
      <c r="E784" s="276"/>
      <c r="F784" s="276"/>
      <c r="G784" s="276"/>
      <c r="H784" s="276"/>
      <c r="I784" s="276"/>
      <c r="J784" s="276"/>
      <c r="K784" s="276"/>
      <c r="L784" s="276"/>
      <c r="M784" s="276"/>
      <c r="N784" s="276"/>
      <c r="O784" s="276"/>
      <c r="P784" s="276"/>
      <c r="Q784" s="276"/>
      <c r="R784" s="354"/>
      <c r="S784" s="276"/>
      <c r="T784" s="276"/>
      <c r="U784" s="276"/>
      <c r="V784" s="301"/>
      <c r="W784" s="306"/>
      <c r="X784" s="306"/>
      <c r="Y784" s="276"/>
      <c r="Z784" s="276"/>
      <c r="AA784" s="306"/>
      <c r="AB784" s="306"/>
      <c r="AC784" s="306"/>
      <c r="AD784" s="306"/>
      <c r="AE784" s="288">
        <f>SUMPRODUCT($H$608:$H$763,AE608:AE763)</f>
        <v>199822.56935889542</v>
      </c>
      <c r="AF784" s="288">
        <f>SUMPRODUCT($H$608:$H$763,AF608:AF763)</f>
        <v>277916.75348252291</v>
      </c>
      <c r="AG784" s="288">
        <f>IF(AG606="kw",SUMPRODUCT($Q$608:$Q$763,$V$608:$V$763,AG608:AG763),SUMPRODUCT($H$608:$H$763,AG608:AG763))</f>
        <v>3129.640683975389</v>
      </c>
      <c r="AH784" s="288">
        <f t="shared" ref="AH784:AR784" si="2314">IF(AH606="kw",SUMPRODUCT($Q$608:$Q$763,$V$608:$V$763,AH608:AH763),SUMPRODUCT($H$608:$H$763,AH608:AH763))</f>
        <v>0</v>
      </c>
      <c r="AI784" s="288">
        <f t="shared" si="2314"/>
        <v>0</v>
      </c>
      <c r="AJ784" s="288">
        <f t="shared" si="2314"/>
        <v>0</v>
      </c>
      <c r="AK784" s="288">
        <f t="shared" si="2314"/>
        <v>0</v>
      </c>
      <c r="AL784" s="288">
        <f t="shared" si="2314"/>
        <v>0</v>
      </c>
      <c r="AM784" s="288">
        <f t="shared" si="2314"/>
        <v>0</v>
      </c>
      <c r="AN784" s="288">
        <f t="shared" si="2314"/>
        <v>0</v>
      </c>
      <c r="AO784" s="288">
        <f t="shared" si="2314"/>
        <v>0</v>
      </c>
      <c r="AP784" s="288">
        <f t="shared" si="2314"/>
        <v>0</v>
      </c>
      <c r="AQ784" s="288">
        <f t="shared" si="2314"/>
        <v>0</v>
      </c>
      <c r="AR784" s="288">
        <f t="shared" si="2314"/>
        <v>0</v>
      </c>
      <c r="AS784" s="334"/>
    </row>
    <row r="785" spans="1:45">
      <c r="B785" s="435" t="s">
        <v>864</v>
      </c>
      <c r="C785" s="301"/>
      <c r="D785" s="276"/>
      <c r="E785" s="276"/>
      <c r="F785" s="276"/>
      <c r="G785" s="276"/>
      <c r="H785" s="276"/>
      <c r="I785" s="276"/>
      <c r="J785" s="276"/>
      <c r="K785" s="276"/>
      <c r="L785" s="276"/>
      <c r="M785" s="276"/>
      <c r="N785" s="276"/>
      <c r="O785" s="276"/>
      <c r="P785" s="276"/>
      <c r="Q785" s="276"/>
      <c r="R785" s="354"/>
      <c r="S785" s="276"/>
      <c r="T785" s="276"/>
      <c r="U785" s="276"/>
      <c r="V785" s="301"/>
      <c r="W785" s="306"/>
      <c r="X785" s="306"/>
      <c r="Y785" s="276"/>
      <c r="Z785" s="276"/>
      <c r="AA785" s="306"/>
      <c r="AB785" s="306"/>
      <c r="AC785" s="306"/>
      <c r="AD785" s="306"/>
      <c r="AE785" s="288">
        <f>SUMPRODUCT($I$608:$I$763,AE608:AE763)</f>
        <v>199822.56935889542</v>
      </c>
      <c r="AF785" s="288">
        <f>SUMPRODUCT($I$608:$I$763,AF608:AF763)</f>
        <v>269920.04285010719</v>
      </c>
      <c r="AG785" s="288">
        <f>IF(AG606="kw",SUMPRODUCT($Q$608:$Q$763,$W$608:$W$763,AG608:AG763),SUMPRODUCT($I$608:$I$763,AG608:AG763))</f>
        <v>3079.616236043476</v>
      </c>
      <c r="AH785" s="288">
        <f t="shared" ref="AH785:AR785" si="2315">IF(AH606="kw",SUMPRODUCT($Q$608:$Q$763,$W$608:$W$763,AH608:AH763),SUMPRODUCT($I$608:$I$763,AH608:AH763))</f>
        <v>0</v>
      </c>
      <c r="AI785" s="288">
        <f t="shared" si="2315"/>
        <v>0</v>
      </c>
      <c r="AJ785" s="288">
        <f t="shared" si="2315"/>
        <v>0</v>
      </c>
      <c r="AK785" s="288">
        <f t="shared" si="2315"/>
        <v>0</v>
      </c>
      <c r="AL785" s="288">
        <f t="shared" si="2315"/>
        <v>0</v>
      </c>
      <c r="AM785" s="288">
        <f t="shared" si="2315"/>
        <v>0</v>
      </c>
      <c r="AN785" s="288">
        <f t="shared" si="2315"/>
        <v>0</v>
      </c>
      <c r="AO785" s="288">
        <f t="shared" si="2315"/>
        <v>0</v>
      </c>
      <c r="AP785" s="288">
        <f t="shared" si="2315"/>
        <v>0</v>
      </c>
      <c r="AQ785" s="288">
        <f t="shared" si="2315"/>
        <v>0</v>
      </c>
      <c r="AR785" s="288">
        <f t="shared" si="2315"/>
        <v>0</v>
      </c>
      <c r="AS785" s="334"/>
    </row>
    <row r="786" spans="1:45">
      <c r="B786" s="435" t="s">
        <v>865</v>
      </c>
      <c r="C786" s="301"/>
      <c r="D786" s="276"/>
      <c r="E786" s="276"/>
      <c r="F786" s="276"/>
      <c r="G786" s="276"/>
      <c r="H786" s="276"/>
      <c r="I786" s="276"/>
      <c r="J786" s="276"/>
      <c r="K786" s="276"/>
      <c r="L786" s="276"/>
      <c r="M786" s="276"/>
      <c r="N786" s="276"/>
      <c r="O786" s="276"/>
      <c r="P786" s="276"/>
      <c r="Q786" s="276"/>
      <c r="R786" s="354"/>
      <c r="S786" s="276"/>
      <c r="T786" s="276"/>
      <c r="U786" s="276"/>
      <c r="V786" s="301"/>
      <c r="W786" s="306"/>
      <c r="X786" s="306"/>
      <c r="Y786" s="276"/>
      <c r="Z786" s="276"/>
      <c r="AA786" s="306"/>
      <c r="AB786" s="306"/>
      <c r="AC786" s="306"/>
      <c r="AD786" s="306"/>
      <c r="AE786" s="288">
        <f>SUMPRODUCT($J$608:$J$763,AE608:AE763)</f>
        <v>199822.56935889542</v>
      </c>
      <c r="AF786" s="288">
        <f>SUMPRODUCT($J$608:$J$763,AF608:AF763)</f>
        <v>261264.1455466538</v>
      </c>
      <c r="AG786" s="288">
        <f>IF(AG606="kw",SUMPRODUCT($Q$608:$Q$763,$X$608:$X$763,AG608:AG763),SUMPRODUCT($J$608:$J$763,AG608:AG763))</f>
        <v>3079.2783188452031</v>
      </c>
      <c r="AH786" s="288">
        <f t="shared" ref="AH786:AR786" si="2316">IF(AH606="kw",SUMPRODUCT($Q$608:$Q$763,$X$608:$X$763,AH608:AH763),SUMPRODUCT($J$608:$J$763,AH608:AH763))</f>
        <v>0</v>
      </c>
      <c r="AI786" s="288">
        <f t="shared" si="2316"/>
        <v>0</v>
      </c>
      <c r="AJ786" s="288">
        <f t="shared" si="2316"/>
        <v>0</v>
      </c>
      <c r="AK786" s="288">
        <f t="shared" si="2316"/>
        <v>0</v>
      </c>
      <c r="AL786" s="288">
        <f t="shared" si="2316"/>
        <v>0</v>
      </c>
      <c r="AM786" s="288">
        <f t="shared" si="2316"/>
        <v>0</v>
      </c>
      <c r="AN786" s="288">
        <f t="shared" si="2316"/>
        <v>0</v>
      </c>
      <c r="AO786" s="288">
        <f t="shared" si="2316"/>
        <v>0</v>
      </c>
      <c r="AP786" s="288">
        <f t="shared" si="2316"/>
        <v>0</v>
      </c>
      <c r="AQ786" s="288">
        <f t="shared" si="2316"/>
        <v>0</v>
      </c>
      <c r="AR786" s="288">
        <f t="shared" si="2316"/>
        <v>0</v>
      </c>
      <c r="AS786" s="334"/>
    </row>
    <row r="787" spans="1:45">
      <c r="B787" s="435" t="s">
        <v>866</v>
      </c>
      <c r="C787" s="301"/>
      <c r="D787" s="276"/>
      <c r="E787" s="276"/>
      <c r="F787" s="276"/>
      <c r="G787" s="276"/>
      <c r="H787" s="276"/>
      <c r="I787" s="276"/>
      <c r="J787" s="276"/>
      <c r="K787" s="276"/>
      <c r="L787" s="276"/>
      <c r="M787" s="276"/>
      <c r="N787" s="276"/>
      <c r="O787" s="276"/>
      <c r="P787" s="276"/>
      <c r="Q787" s="276"/>
      <c r="R787" s="354"/>
      <c r="S787" s="276"/>
      <c r="T787" s="276"/>
      <c r="U787" s="276"/>
      <c r="V787" s="301"/>
      <c r="W787" s="306"/>
      <c r="X787" s="306"/>
      <c r="Y787" s="276"/>
      <c r="Z787" s="276"/>
      <c r="AA787" s="306"/>
      <c r="AB787" s="306"/>
      <c r="AC787" s="306"/>
      <c r="AD787" s="306"/>
      <c r="AE787" s="288">
        <f>SUMPRODUCT($K$608:$K$763,AE608:AE763)</f>
        <v>199820.50262891492</v>
      </c>
      <c r="AF787" s="288">
        <f>SUMPRODUCT($K$608:$K$763,AF608:AF763)</f>
        <v>252190.07919404647</v>
      </c>
      <c r="AG787" s="288">
        <f>IF(AG606="kw",SUMPRODUCT($Q$608:$Q$763,$Y$608:$Y$763,AG608:AG763),SUMPRODUCT($K$608:$K$763,AG608:AG763))</f>
        <v>3078.7584462324762</v>
      </c>
      <c r="AH787" s="288">
        <f t="shared" ref="AH787:AR787" si="2317">IF(AH606="kw",SUMPRODUCT($Q$608:$Q$763,$Y$608:$Y$763,AH608:AH763),SUMPRODUCT($K$608:$K$763,AH608:AH763))</f>
        <v>0</v>
      </c>
      <c r="AI787" s="288">
        <f t="shared" si="2317"/>
        <v>0</v>
      </c>
      <c r="AJ787" s="288">
        <f t="shared" si="2317"/>
        <v>0</v>
      </c>
      <c r="AK787" s="288">
        <f t="shared" si="2317"/>
        <v>0</v>
      </c>
      <c r="AL787" s="288">
        <f t="shared" si="2317"/>
        <v>0</v>
      </c>
      <c r="AM787" s="288">
        <f t="shared" si="2317"/>
        <v>0</v>
      </c>
      <c r="AN787" s="288">
        <f t="shared" si="2317"/>
        <v>0</v>
      </c>
      <c r="AO787" s="288">
        <f t="shared" si="2317"/>
        <v>0</v>
      </c>
      <c r="AP787" s="288">
        <f t="shared" si="2317"/>
        <v>0</v>
      </c>
      <c r="AQ787" s="288">
        <f t="shared" si="2317"/>
        <v>0</v>
      </c>
      <c r="AR787" s="288">
        <f t="shared" si="2317"/>
        <v>0</v>
      </c>
      <c r="AS787" s="334"/>
    </row>
    <row r="788" spans="1:45">
      <c r="B788" s="435" t="s">
        <v>867</v>
      </c>
      <c r="C788" s="301"/>
      <c r="D788" s="276"/>
      <c r="E788" s="276"/>
      <c r="F788" s="276"/>
      <c r="G788" s="276"/>
      <c r="H788" s="276"/>
      <c r="I788" s="276"/>
      <c r="J788" s="276"/>
      <c r="K788" s="276"/>
      <c r="L788" s="276"/>
      <c r="M788" s="276"/>
      <c r="N788" s="276"/>
      <c r="O788" s="276"/>
      <c r="P788" s="276"/>
      <c r="Q788" s="276"/>
      <c r="R788" s="354"/>
      <c r="S788" s="276"/>
      <c r="T788" s="276"/>
      <c r="U788" s="276"/>
      <c r="V788" s="301"/>
      <c r="W788" s="306"/>
      <c r="X788" s="306"/>
      <c r="Y788" s="276"/>
      <c r="Z788" s="276"/>
      <c r="AA788" s="306"/>
      <c r="AB788" s="306"/>
      <c r="AC788" s="306"/>
      <c r="AD788" s="306"/>
      <c r="AE788" s="288">
        <f>SUMPRODUCT($L$608:$L$763,AE608:AE763)</f>
        <v>199820.50262891492</v>
      </c>
      <c r="AF788" s="288">
        <f>SUMPRODUCT($L$608:$L$763,AF608:AF763)</f>
        <v>232291.80358044192</v>
      </c>
      <c r="AG788" s="288">
        <f>IF(AG606="kw",SUMPRODUCT($Q$608:$Q$763,$Z$608:$Z$763,AG608:AG763),SUMPRODUCT($L$608:$L$763,AG608:AG763))</f>
        <v>3077.4587647006579</v>
      </c>
      <c r="AH788" s="288">
        <f t="shared" ref="AH788:AR788" si="2318">IF(AH606="kw",SUMPRODUCT($Q$608:$Q$763,$Z$608:$Z$763,AH608:AH763),SUMPRODUCT($L$608:$L$763,AH608:AH763))</f>
        <v>0</v>
      </c>
      <c r="AI788" s="288">
        <f t="shared" si="2318"/>
        <v>0</v>
      </c>
      <c r="AJ788" s="288">
        <f t="shared" si="2318"/>
        <v>0</v>
      </c>
      <c r="AK788" s="288">
        <f t="shared" si="2318"/>
        <v>0</v>
      </c>
      <c r="AL788" s="288">
        <f t="shared" si="2318"/>
        <v>0</v>
      </c>
      <c r="AM788" s="288">
        <f t="shared" si="2318"/>
        <v>0</v>
      </c>
      <c r="AN788" s="288">
        <f t="shared" si="2318"/>
        <v>0</v>
      </c>
      <c r="AO788" s="288">
        <f t="shared" si="2318"/>
        <v>0</v>
      </c>
      <c r="AP788" s="288">
        <f t="shared" si="2318"/>
        <v>0</v>
      </c>
      <c r="AQ788" s="288">
        <f t="shared" si="2318"/>
        <v>0</v>
      </c>
      <c r="AR788" s="288">
        <f t="shared" si="2318"/>
        <v>0</v>
      </c>
      <c r="AS788" s="334"/>
    </row>
    <row r="789" spans="1:45">
      <c r="B789" s="436" t="s">
        <v>868</v>
      </c>
      <c r="C789" s="361"/>
      <c r="D789" s="380"/>
      <c r="E789" s="380"/>
      <c r="F789" s="380"/>
      <c r="G789" s="380"/>
      <c r="H789" s="380"/>
      <c r="I789" s="380"/>
      <c r="J789" s="380"/>
      <c r="K789" s="380"/>
      <c r="L789" s="380"/>
      <c r="M789" s="380"/>
      <c r="N789" s="380"/>
      <c r="O789" s="380"/>
      <c r="P789" s="380"/>
      <c r="Q789" s="380"/>
      <c r="R789" s="379"/>
      <c r="S789" s="380"/>
      <c r="T789" s="380"/>
      <c r="U789" s="380"/>
      <c r="V789" s="361"/>
      <c r="W789" s="381"/>
      <c r="X789" s="381"/>
      <c r="Y789" s="380"/>
      <c r="Z789" s="380"/>
      <c r="AA789" s="381"/>
      <c r="AB789" s="381"/>
      <c r="AC789" s="381"/>
      <c r="AD789" s="381"/>
      <c r="AE789" s="323">
        <f>SUMPRODUCT($M$608:$M$763,AE608:AE763)</f>
        <v>199330.6876235402</v>
      </c>
      <c r="AF789" s="323">
        <f>SUMPRODUCT($M$608:$M$763,AF608:AF763)</f>
        <v>217556.51694148581</v>
      </c>
      <c r="AG789" s="323">
        <f>IF(AG606="kw",SUMPRODUCT($Q$608:$Q$763,$AA$608:$AA$763,AG608:AG763),SUMPRODUCT($M$608:$M$763,AG608:AG763))</f>
        <v>3076.4190194752032</v>
      </c>
      <c r="AH789" s="323">
        <f t="shared" ref="AH789:AR789" si="2319">IF(AH606="kw",SUMPRODUCT($Q$608:$Q$763,$AA$608:$AA$763,AH608:AH763),SUMPRODUCT($M$608:$M$763,AH608:AH763))</f>
        <v>0</v>
      </c>
      <c r="AI789" s="323">
        <f t="shared" si="2319"/>
        <v>0</v>
      </c>
      <c r="AJ789" s="323">
        <f t="shared" si="2319"/>
        <v>0</v>
      </c>
      <c r="AK789" s="323">
        <f t="shared" si="2319"/>
        <v>0</v>
      </c>
      <c r="AL789" s="323">
        <f t="shared" si="2319"/>
        <v>0</v>
      </c>
      <c r="AM789" s="323">
        <f t="shared" si="2319"/>
        <v>0</v>
      </c>
      <c r="AN789" s="323">
        <f t="shared" si="2319"/>
        <v>0</v>
      </c>
      <c r="AO789" s="323">
        <f t="shared" si="2319"/>
        <v>0</v>
      </c>
      <c r="AP789" s="323">
        <f t="shared" si="2319"/>
        <v>0</v>
      </c>
      <c r="AQ789" s="323">
        <f t="shared" si="2319"/>
        <v>0</v>
      </c>
      <c r="AR789" s="323">
        <f t="shared" si="2319"/>
        <v>0</v>
      </c>
      <c r="AS789" s="382"/>
    </row>
    <row r="790" spans="1:45" ht="20.25" customHeight="1">
      <c r="B790" s="364" t="s">
        <v>577</v>
      </c>
      <c r="C790" s="383"/>
      <c r="D790" s="384"/>
      <c r="E790" s="384"/>
      <c r="F790" s="384"/>
      <c r="G790" s="384"/>
      <c r="H790" s="384"/>
      <c r="I790" s="384"/>
      <c r="J790" s="384"/>
      <c r="K790" s="384"/>
      <c r="L790" s="384"/>
      <c r="M790" s="384"/>
      <c r="N790" s="384"/>
      <c r="O790" s="384"/>
      <c r="P790" s="384"/>
      <c r="Q790" s="384"/>
      <c r="R790" s="384"/>
      <c r="S790" s="384"/>
      <c r="T790" s="384"/>
      <c r="U790" s="384"/>
      <c r="V790" s="367"/>
      <c r="W790" s="368"/>
      <c r="X790" s="384"/>
      <c r="Y790" s="384"/>
      <c r="Z790" s="384"/>
      <c r="AA790" s="384"/>
      <c r="AB790" s="384"/>
      <c r="AC790" s="384"/>
      <c r="AD790" s="384"/>
      <c r="AE790" s="405"/>
      <c r="AF790" s="405"/>
      <c r="AG790" s="405"/>
      <c r="AH790" s="405"/>
      <c r="AI790" s="405"/>
      <c r="AJ790" s="405"/>
      <c r="AK790" s="405"/>
      <c r="AL790" s="405"/>
      <c r="AM790" s="405"/>
      <c r="AN790" s="405"/>
      <c r="AO790" s="405"/>
      <c r="AP790" s="405"/>
      <c r="AQ790" s="405"/>
      <c r="AR790" s="405"/>
      <c r="AS790" s="385"/>
    </row>
    <row r="793" spans="1:45" ht="15.75">
      <c r="B793" s="277" t="s">
        <v>326</v>
      </c>
      <c r="C793" s="278"/>
      <c r="D793" s="579" t="s">
        <v>522</v>
      </c>
      <c r="E793" s="250"/>
      <c r="F793" s="579"/>
      <c r="G793" s="250"/>
      <c r="H793" s="250"/>
      <c r="I793" s="250"/>
      <c r="J793" s="250"/>
      <c r="K793" s="250"/>
      <c r="L793" s="250"/>
      <c r="M793" s="250"/>
      <c r="N793" s="250"/>
      <c r="O793" s="250"/>
      <c r="P793" s="250"/>
      <c r="Q793" s="250"/>
      <c r="R793" s="278"/>
      <c r="S793" s="250"/>
      <c r="T793" s="250"/>
      <c r="U793" s="250"/>
      <c r="V793" s="250"/>
      <c r="W793" s="250"/>
      <c r="X793" s="250"/>
      <c r="Y793" s="250"/>
      <c r="Z793" s="250"/>
      <c r="AA793" s="250"/>
      <c r="AB793" s="250"/>
      <c r="AC793" s="250"/>
      <c r="AD793" s="250"/>
      <c r="AE793" s="267"/>
      <c r="AF793" s="264"/>
      <c r="AG793" s="264"/>
      <c r="AH793" s="264"/>
      <c r="AI793" s="264"/>
      <c r="AJ793" s="264"/>
      <c r="AK793" s="264"/>
      <c r="AL793" s="264"/>
      <c r="AM793" s="264"/>
      <c r="AN793" s="264"/>
      <c r="AO793" s="264"/>
      <c r="AP793" s="264"/>
      <c r="AQ793" s="264"/>
      <c r="AR793" s="264"/>
    </row>
    <row r="794" spans="1:45" ht="33" customHeight="1">
      <c r="B794" s="949" t="s">
        <v>211</v>
      </c>
      <c r="C794" s="951" t="s">
        <v>33</v>
      </c>
      <c r="D794" s="281" t="s">
        <v>420</v>
      </c>
      <c r="E794" s="960" t="s">
        <v>209</v>
      </c>
      <c r="F794" s="961"/>
      <c r="G794" s="961"/>
      <c r="H794" s="961"/>
      <c r="I794" s="961"/>
      <c r="J794" s="961"/>
      <c r="K794" s="961"/>
      <c r="L794" s="961"/>
      <c r="M794" s="961"/>
      <c r="N794" s="961"/>
      <c r="O794" s="961"/>
      <c r="P794" s="962"/>
      <c r="Q794" s="958" t="s">
        <v>213</v>
      </c>
      <c r="R794" s="281" t="s">
        <v>421</v>
      </c>
      <c r="S794" s="955" t="s">
        <v>212</v>
      </c>
      <c r="T794" s="956"/>
      <c r="U794" s="956"/>
      <c r="V794" s="956"/>
      <c r="W794" s="956"/>
      <c r="X794" s="956"/>
      <c r="Y794" s="956"/>
      <c r="Z794" s="956"/>
      <c r="AA794" s="956"/>
      <c r="AB794" s="956"/>
      <c r="AC794" s="956"/>
      <c r="AD794" s="963"/>
      <c r="AE794" s="955" t="s">
        <v>242</v>
      </c>
      <c r="AF794" s="956"/>
      <c r="AG794" s="956"/>
      <c r="AH794" s="956"/>
      <c r="AI794" s="956"/>
      <c r="AJ794" s="956"/>
      <c r="AK794" s="956"/>
      <c r="AL794" s="956"/>
      <c r="AM794" s="956"/>
      <c r="AN794" s="956"/>
      <c r="AO794" s="956"/>
      <c r="AP794" s="956"/>
      <c r="AQ794" s="956"/>
      <c r="AR794" s="956"/>
      <c r="AS794" s="957"/>
    </row>
    <row r="795" spans="1:45" ht="65.25" customHeight="1">
      <c r="B795" s="950"/>
      <c r="C795" s="952"/>
      <c r="D795" s="282">
        <v>2019</v>
      </c>
      <c r="E795" s="282">
        <v>2020</v>
      </c>
      <c r="F795" s="282">
        <v>2021</v>
      </c>
      <c r="G795" s="282">
        <v>2022</v>
      </c>
      <c r="H795" s="282">
        <v>2023</v>
      </c>
      <c r="I795" s="282">
        <v>2024</v>
      </c>
      <c r="J795" s="282">
        <v>2025</v>
      </c>
      <c r="K795" s="282">
        <v>2026</v>
      </c>
      <c r="L795" s="282">
        <v>2027</v>
      </c>
      <c r="M795" s="282">
        <v>2028</v>
      </c>
      <c r="N795" s="282">
        <v>2029</v>
      </c>
      <c r="O795" s="282">
        <v>2030</v>
      </c>
      <c r="P795" s="282">
        <v>2031</v>
      </c>
      <c r="Q795" s="959"/>
      <c r="R795" s="282">
        <v>2019</v>
      </c>
      <c r="S795" s="282">
        <v>2020</v>
      </c>
      <c r="T795" s="282">
        <v>2021</v>
      </c>
      <c r="U795" s="282">
        <v>2022</v>
      </c>
      <c r="V795" s="282">
        <v>2023</v>
      </c>
      <c r="W795" s="282">
        <v>2024</v>
      </c>
      <c r="X795" s="282">
        <v>2025</v>
      </c>
      <c r="Y795" s="282">
        <v>2026</v>
      </c>
      <c r="Z795" s="282">
        <v>2027</v>
      </c>
      <c r="AA795" s="282">
        <v>2028</v>
      </c>
      <c r="AB795" s="282">
        <v>2029</v>
      </c>
      <c r="AC795" s="282">
        <v>2030</v>
      </c>
      <c r="AD795" s="282">
        <v>2031</v>
      </c>
      <c r="AE795" s="282" t="str">
        <f>'1.  LRAMVA Summary'!$D$53</f>
        <v>Residential</v>
      </c>
      <c r="AF795" s="282" t="str">
        <f>'1.  LRAMVA Summary'!$E$53</f>
        <v>GS&lt;50 kW</v>
      </c>
      <c r="AG795" s="282" t="str">
        <f>'1.  LRAMVA Summary'!$F$53</f>
        <v>GS 50 - 4,999 kW</v>
      </c>
      <c r="AH795" s="282" t="str">
        <f>'1.  LRAMVA Summary'!$G$53</f>
        <v>Large Use</v>
      </c>
      <c r="AI795" s="282" t="str">
        <f>'1.  LRAMVA Summary'!$H$53</f>
        <v>Unmetered</v>
      </c>
      <c r="AJ795" s="282" t="str">
        <f>'1.  LRAMVA Summary'!$I$53</f>
        <v>Street Lights</v>
      </c>
      <c r="AK795" s="282" t="str">
        <f>'1.  LRAMVA Summary'!$J$53</f>
        <v/>
      </c>
      <c r="AL795" s="282" t="str">
        <f>'1.  LRAMVA Summary'!$K$53</f>
        <v/>
      </c>
      <c r="AM795" s="282" t="str">
        <f>'1.  LRAMVA Summary'!$L$53</f>
        <v/>
      </c>
      <c r="AN795" s="282" t="str">
        <f>'1.  LRAMVA Summary'!$M$53</f>
        <v/>
      </c>
      <c r="AO795" s="282" t="str">
        <f>'1.  LRAMVA Summary'!$N$53</f>
        <v/>
      </c>
      <c r="AP795" s="282" t="str">
        <f>'1.  LRAMVA Summary'!$O$53</f>
        <v/>
      </c>
      <c r="AQ795" s="282" t="str">
        <f>'1.  LRAMVA Summary'!$P$53</f>
        <v/>
      </c>
      <c r="AR795" s="282" t="str">
        <f>'1.  LRAMVA Summary'!$Q$53</f>
        <v/>
      </c>
      <c r="AS795" s="284" t="str">
        <f>'1.  LRAMVA Summary'!$R$53</f>
        <v>Total</v>
      </c>
    </row>
    <row r="796" spans="1:45" ht="15.75" customHeight="1">
      <c r="A796" s="521"/>
      <c r="B796" s="507" t="s">
        <v>500</v>
      </c>
      <c r="C796" s="286"/>
      <c r="D796" s="286"/>
      <c r="E796" s="286"/>
      <c r="F796" s="286"/>
      <c r="G796" s="286"/>
      <c r="H796" s="286"/>
      <c r="I796" s="286"/>
      <c r="J796" s="286"/>
      <c r="K796" s="286"/>
      <c r="L796" s="286"/>
      <c r="M796" s="286"/>
      <c r="N796" s="286"/>
      <c r="O796" s="286"/>
      <c r="P796" s="286"/>
      <c r="Q796" s="287"/>
      <c r="R796" s="286"/>
      <c r="S796" s="286"/>
      <c r="T796" s="286"/>
      <c r="U796" s="286"/>
      <c r="V796" s="286"/>
      <c r="W796" s="286"/>
      <c r="X796" s="286"/>
      <c r="Y796" s="286"/>
      <c r="Z796" s="286"/>
      <c r="AA796" s="286"/>
      <c r="AB796" s="286"/>
      <c r="AC796" s="286"/>
      <c r="AD796" s="286"/>
      <c r="AE796" s="288" t="str">
        <f>'1.  LRAMVA Summary'!$D$54</f>
        <v>kWh</v>
      </c>
      <c r="AF796" s="288" t="str">
        <f>'1.  LRAMVA Summary'!$E$54</f>
        <v>kWh</v>
      </c>
      <c r="AG796" s="288" t="str">
        <f>'1.  LRAMVA Summary'!$F$54</f>
        <v>kw</v>
      </c>
      <c r="AH796" s="288" t="str">
        <f>'1.  LRAMVA Summary'!$G$54</f>
        <v>kW</v>
      </c>
      <c r="AI796" s="288" t="str">
        <f>'1.  LRAMVA Summary'!$H$54</f>
        <v>kWh</v>
      </c>
      <c r="AJ796" s="288" t="str">
        <f>'1.  LRAMVA Summary'!$I$54</f>
        <v>kW</v>
      </c>
      <c r="AK796" s="288">
        <f>'1.  LRAMVA Summary'!$J$54</f>
        <v>0</v>
      </c>
      <c r="AL796" s="288">
        <f>'1.  LRAMVA Summary'!$K$54</f>
        <v>0</v>
      </c>
      <c r="AM796" s="288">
        <f>'1.  LRAMVA Summary'!$L$54</f>
        <v>0</v>
      </c>
      <c r="AN796" s="288">
        <f>'1.  LRAMVA Summary'!$M$54</f>
        <v>0</v>
      </c>
      <c r="AO796" s="288">
        <f>'1.  LRAMVA Summary'!$N$54</f>
        <v>0</v>
      </c>
      <c r="AP796" s="288">
        <f>'1.  LRAMVA Summary'!$O$54</f>
        <v>0</v>
      </c>
      <c r="AQ796" s="288">
        <f>'1.  LRAMVA Summary'!$P$54</f>
        <v>0</v>
      </c>
      <c r="AR796" s="288">
        <f>'1.  LRAMVA Summary'!$Q$54</f>
        <v>0</v>
      </c>
      <c r="AS796" s="289"/>
    </row>
    <row r="797" spans="1:45" ht="15.75" hidden="1" outlineLevel="1">
      <c r="A797" s="521"/>
      <c r="B797" s="493" t="s">
        <v>493</v>
      </c>
      <c r="C797" s="286"/>
      <c r="D797" s="286"/>
      <c r="E797" s="286"/>
      <c r="F797" s="286"/>
      <c r="G797" s="286"/>
      <c r="H797" s="286"/>
      <c r="I797" s="286"/>
      <c r="J797" s="286"/>
      <c r="K797" s="286"/>
      <c r="L797" s="286"/>
      <c r="M797" s="286"/>
      <c r="N797" s="286"/>
      <c r="O797" s="286"/>
      <c r="P797" s="286"/>
      <c r="Q797" s="287"/>
      <c r="R797" s="286"/>
      <c r="S797" s="286"/>
      <c r="T797" s="286"/>
      <c r="U797" s="286"/>
      <c r="V797" s="286"/>
      <c r="W797" s="286"/>
      <c r="X797" s="286"/>
      <c r="Y797" s="286"/>
      <c r="Z797" s="286"/>
      <c r="AA797" s="286"/>
      <c r="AB797" s="286"/>
      <c r="AC797" s="286"/>
      <c r="AD797" s="286"/>
      <c r="AE797" s="766"/>
      <c r="AF797" s="766"/>
      <c r="AG797" s="766"/>
      <c r="AH797" s="766"/>
      <c r="AI797" s="766"/>
      <c r="AJ797" s="766"/>
      <c r="AK797" s="766"/>
      <c r="AL797" s="766"/>
      <c r="AM797" s="766"/>
      <c r="AN797" s="766"/>
      <c r="AO797" s="766"/>
      <c r="AP797" s="766"/>
      <c r="AQ797" s="766"/>
      <c r="AR797" s="766"/>
      <c r="AS797" s="767"/>
    </row>
    <row r="798" spans="1:45" hidden="1" outlineLevel="1">
      <c r="A798" s="521">
        <v>1</v>
      </c>
      <c r="B798" s="424" t="s">
        <v>95</v>
      </c>
      <c r="C798" s="288" t="s">
        <v>25</v>
      </c>
      <c r="D798" s="292"/>
      <c r="E798" s="292"/>
      <c r="F798" s="292"/>
      <c r="G798" s="292"/>
      <c r="H798" s="292"/>
      <c r="I798" s="292"/>
      <c r="J798" s="292"/>
      <c r="K798" s="292"/>
      <c r="L798" s="292"/>
      <c r="M798" s="292"/>
      <c r="N798" s="292"/>
      <c r="O798" s="292"/>
      <c r="P798" s="292"/>
      <c r="Q798" s="288"/>
      <c r="R798" s="292"/>
      <c r="S798" s="292"/>
      <c r="T798" s="292"/>
      <c r="U798" s="292"/>
      <c r="V798" s="292"/>
      <c r="W798" s="292"/>
      <c r="X798" s="292"/>
      <c r="Y798" s="292"/>
      <c r="Z798" s="292"/>
      <c r="AA798" s="292"/>
      <c r="AB798" s="292"/>
      <c r="AC798" s="292"/>
      <c r="AD798" s="292"/>
      <c r="AE798" s="406"/>
      <c r="AF798" s="406"/>
      <c r="AG798" s="406"/>
      <c r="AH798" s="406"/>
      <c r="AI798" s="406"/>
      <c r="AJ798" s="406"/>
      <c r="AK798" s="406"/>
      <c r="AL798" s="406"/>
      <c r="AM798" s="406"/>
      <c r="AN798" s="406"/>
      <c r="AO798" s="406"/>
      <c r="AP798" s="406"/>
      <c r="AQ798" s="406"/>
      <c r="AR798" s="406"/>
      <c r="AS798" s="293">
        <f>SUM(AE798:AR798)</f>
        <v>0</v>
      </c>
    </row>
    <row r="799" spans="1:45" hidden="1" outlineLevel="1">
      <c r="A799" s="521"/>
      <c r="B799" s="291" t="s">
        <v>341</v>
      </c>
      <c r="C799" s="288" t="s">
        <v>163</v>
      </c>
      <c r="D799" s="292"/>
      <c r="E799" s="292"/>
      <c r="F799" s="292"/>
      <c r="G799" s="292"/>
      <c r="H799" s="292"/>
      <c r="I799" s="292"/>
      <c r="J799" s="292"/>
      <c r="K799" s="292"/>
      <c r="L799" s="292"/>
      <c r="M799" s="292"/>
      <c r="N799" s="292"/>
      <c r="O799" s="292"/>
      <c r="P799" s="292"/>
      <c r="Q799" s="464"/>
      <c r="R799" s="292"/>
      <c r="S799" s="292"/>
      <c r="T799" s="292"/>
      <c r="U799" s="292"/>
      <c r="V799" s="292"/>
      <c r="W799" s="292"/>
      <c r="X799" s="292"/>
      <c r="Y799" s="292"/>
      <c r="Z799" s="292"/>
      <c r="AA799" s="292"/>
      <c r="AB799" s="292"/>
      <c r="AC799" s="292"/>
      <c r="AD799" s="292"/>
      <c r="AE799" s="407">
        <f>AE798</f>
        <v>0</v>
      </c>
      <c r="AF799" s="407">
        <f t="shared" ref="AF799" si="2320">AF798</f>
        <v>0</v>
      </c>
      <c r="AG799" s="407">
        <f t="shared" ref="AG799" si="2321">AG798</f>
        <v>0</v>
      </c>
      <c r="AH799" s="407">
        <f t="shared" ref="AH799" si="2322">AH798</f>
        <v>0</v>
      </c>
      <c r="AI799" s="407">
        <f t="shared" ref="AI799" si="2323">AI798</f>
        <v>0</v>
      </c>
      <c r="AJ799" s="407">
        <f t="shared" ref="AJ799" si="2324">AJ798</f>
        <v>0</v>
      </c>
      <c r="AK799" s="407">
        <f t="shared" ref="AK799" si="2325">AK798</f>
        <v>0</v>
      </c>
      <c r="AL799" s="407">
        <f t="shared" ref="AL799" si="2326">AL798</f>
        <v>0</v>
      </c>
      <c r="AM799" s="407">
        <f t="shared" ref="AM799" si="2327">AM798</f>
        <v>0</v>
      </c>
      <c r="AN799" s="407">
        <f t="shared" ref="AN799" si="2328">AN798</f>
        <v>0</v>
      </c>
      <c r="AO799" s="407">
        <f t="shared" ref="AO799" si="2329">AO798</f>
        <v>0</v>
      </c>
      <c r="AP799" s="407">
        <f t="shared" ref="AP799" si="2330">AP798</f>
        <v>0</v>
      </c>
      <c r="AQ799" s="407">
        <f t="shared" ref="AQ799" si="2331">AQ798</f>
        <v>0</v>
      </c>
      <c r="AR799" s="407">
        <f t="shared" ref="AR799" si="2332">AR798</f>
        <v>0</v>
      </c>
      <c r="AS799" s="294"/>
    </row>
    <row r="800" spans="1:45" ht="15.75" hidden="1" outlineLevel="1">
      <c r="A800" s="521"/>
      <c r="B800" s="295"/>
      <c r="C800" s="296"/>
      <c r="D800" s="296"/>
      <c r="E800" s="296"/>
      <c r="F800" s="296"/>
      <c r="G800" s="296"/>
      <c r="H800" s="296"/>
      <c r="I800" s="296"/>
      <c r="J800" s="745"/>
      <c r="K800" s="296"/>
      <c r="L800" s="296"/>
      <c r="M800" s="296"/>
      <c r="N800" s="296"/>
      <c r="O800" s="296"/>
      <c r="P800" s="296"/>
      <c r="Q800" s="297"/>
      <c r="R800" s="296"/>
      <c r="S800" s="296"/>
      <c r="T800" s="296"/>
      <c r="U800" s="296"/>
      <c r="V800" s="296"/>
      <c r="W800" s="296"/>
      <c r="X800" s="296"/>
      <c r="Y800" s="296"/>
      <c r="Z800" s="296"/>
      <c r="AA800" s="296"/>
      <c r="AB800" s="296"/>
      <c r="AC800" s="296"/>
      <c r="AD800" s="296"/>
      <c r="AE800" s="408"/>
      <c r="AF800" s="409"/>
      <c r="AG800" s="409"/>
      <c r="AH800" s="409"/>
      <c r="AI800" s="409"/>
      <c r="AJ800" s="409"/>
      <c r="AK800" s="409"/>
      <c r="AL800" s="409"/>
      <c r="AM800" s="409"/>
      <c r="AN800" s="409"/>
      <c r="AO800" s="409"/>
      <c r="AP800" s="409"/>
      <c r="AQ800" s="409"/>
      <c r="AR800" s="409"/>
      <c r="AS800" s="299"/>
    </row>
    <row r="801" spans="1:45" hidden="1" outlineLevel="1">
      <c r="A801" s="521">
        <v>2</v>
      </c>
      <c r="B801" s="424" t="s">
        <v>96</v>
      </c>
      <c r="C801" s="288" t="s">
        <v>25</v>
      </c>
      <c r="D801" s="292"/>
      <c r="E801" s="292"/>
      <c r="F801" s="292"/>
      <c r="G801" s="292"/>
      <c r="H801" s="292"/>
      <c r="I801" s="292"/>
      <c r="J801" s="292"/>
      <c r="K801" s="292"/>
      <c r="L801" s="292"/>
      <c r="M801" s="292"/>
      <c r="N801" s="292"/>
      <c r="O801" s="292"/>
      <c r="P801" s="292"/>
      <c r="Q801" s="288"/>
      <c r="R801" s="292"/>
      <c r="S801" s="292"/>
      <c r="T801" s="292"/>
      <c r="U801" s="292"/>
      <c r="V801" s="292"/>
      <c r="W801" s="292"/>
      <c r="X801" s="292"/>
      <c r="Y801" s="292"/>
      <c r="Z801" s="292"/>
      <c r="AA801" s="292"/>
      <c r="AB801" s="292"/>
      <c r="AC801" s="292"/>
      <c r="AD801" s="292"/>
      <c r="AE801" s="406"/>
      <c r="AF801" s="406"/>
      <c r="AG801" s="406"/>
      <c r="AH801" s="406"/>
      <c r="AI801" s="406"/>
      <c r="AJ801" s="406"/>
      <c r="AK801" s="406"/>
      <c r="AL801" s="406"/>
      <c r="AM801" s="406"/>
      <c r="AN801" s="406"/>
      <c r="AO801" s="406"/>
      <c r="AP801" s="406"/>
      <c r="AQ801" s="406"/>
      <c r="AR801" s="406"/>
      <c r="AS801" s="293">
        <f>SUM(AE801:AR801)</f>
        <v>0</v>
      </c>
    </row>
    <row r="802" spans="1:45" hidden="1" outlineLevel="1">
      <c r="A802" s="521"/>
      <c r="B802" s="291" t="s">
        <v>341</v>
      </c>
      <c r="C802" s="288" t="s">
        <v>163</v>
      </c>
      <c r="D802" s="292"/>
      <c r="E802" s="292"/>
      <c r="F802" s="292"/>
      <c r="G802" s="292"/>
      <c r="H802" s="292"/>
      <c r="I802" s="292"/>
      <c r="J802" s="292"/>
      <c r="K802" s="292"/>
      <c r="L802" s="292"/>
      <c r="M802" s="292"/>
      <c r="N802" s="292"/>
      <c r="O802" s="292"/>
      <c r="P802" s="292"/>
      <c r="Q802" s="464"/>
      <c r="R802" s="292"/>
      <c r="S802" s="292"/>
      <c r="T802" s="292"/>
      <c r="U802" s="292"/>
      <c r="V802" s="292"/>
      <c r="W802" s="292"/>
      <c r="X802" s="292"/>
      <c r="Y802" s="292"/>
      <c r="Z802" s="292"/>
      <c r="AA802" s="292"/>
      <c r="AB802" s="292"/>
      <c r="AC802" s="292"/>
      <c r="AD802" s="292"/>
      <c r="AE802" s="407">
        <f>AE801</f>
        <v>0</v>
      </c>
      <c r="AF802" s="407">
        <f t="shared" ref="AF802" si="2333">AF801</f>
        <v>0</v>
      </c>
      <c r="AG802" s="407">
        <f t="shared" ref="AG802" si="2334">AG801</f>
        <v>0</v>
      </c>
      <c r="AH802" s="407">
        <f t="shared" ref="AH802" si="2335">AH801</f>
        <v>0</v>
      </c>
      <c r="AI802" s="407">
        <f t="shared" ref="AI802" si="2336">AI801</f>
        <v>0</v>
      </c>
      <c r="AJ802" s="407">
        <f t="shared" ref="AJ802" si="2337">AJ801</f>
        <v>0</v>
      </c>
      <c r="AK802" s="407">
        <f t="shared" ref="AK802" si="2338">AK801</f>
        <v>0</v>
      </c>
      <c r="AL802" s="407">
        <f t="shared" ref="AL802" si="2339">AL801</f>
        <v>0</v>
      </c>
      <c r="AM802" s="407">
        <f t="shared" ref="AM802" si="2340">AM801</f>
        <v>0</v>
      </c>
      <c r="AN802" s="407">
        <f t="shared" ref="AN802" si="2341">AN801</f>
        <v>0</v>
      </c>
      <c r="AO802" s="407">
        <f t="shared" ref="AO802" si="2342">AO801</f>
        <v>0</v>
      </c>
      <c r="AP802" s="407">
        <f t="shared" ref="AP802" si="2343">AP801</f>
        <v>0</v>
      </c>
      <c r="AQ802" s="407">
        <f t="shared" ref="AQ802" si="2344">AQ801</f>
        <v>0</v>
      </c>
      <c r="AR802" s="407">
        <f t="shared" ref="AR802" si="2345">AR801</f>
        <v>0</v>
      </c>
      <c r="AS802" s="294"/>
    </row>
    <row r="803" spans="1:45" ht="15.75" hidden="1" outlineLevel="1">
      <c r="A803" s="521"/>
      <c r="B803" s="295"/>
      <c r="C803" s="296"/>
      <c r="D803" s="301"/>
      <c r="E803" s="301"/>
      <c r="F803" s="301"/>
      <c r="G803" s="301"/>
      <c r="H803" s="301"/>
      <c r="I803" s="301"/>
      <c r="J803" s="301"/>
      <c r="K803" s="301"/>
      <c r="L803" s="301"/>
      <c r="M803" s="301"/>
      <c r="N803" s="301"/>
      <c r="O803" s="301"/>
      <c r="P803" s="301"/>
      <c r="Q803" s="297"/>
      <c r="R803" s="301"/>
      <c r="S803" s="301"/>
      <c r="T803" s="301"/>
      <c r="U803" s="301"/>
      <c r="V803" s="301"/>
      <c r="W803" s="301"/>
      <c r="X803" s="301"/>
      <c r="Y803" s="301"/>
      <c r="Z803" s="301"/>
      <c r="AA803" s="301"/>
      <c r="AB803" s="301"/>
      <c r="AC803" s="301"/>
      <c r="AD803" s="301"/>
      <c r="AE803" s="408"/>
      <c r="AF803" s="409"/>
      <c r="AG803" s="409"/>
      <c r="AH803" s="409"/>
      <c r="AI803" s="409"/>
      <c r="AJ803" s="409"/>
      <c r="AK803" s="409"/>
      <c r="AL803" s="409"/>
      <c r="AM803" s="409"/>
      <c r="AN803" s="409"/>
      <c r="AO803" s="409"/>
      <c r="AP803" s="409"/>
      <c r="AQ803" s="409"/>
      <c r="AR803" s="409"/>
      <c r="AS803" s="299"/>
    </row>
    <row r="804" spans="1:45" hidden="1" outlineLevel="1">
      <c r="A804" s="521">
        <v>3</v>
      </c>
      <c r="B804" s="424" t="s">
        <v>97</v>
      </c>
      <c r="C804" s="288" t="s">
        <v>25</v>
      </c>
      <c r="D804" s="292"/>
      <c r="E804" s="292"/>
      <c r="F804" s="292"/>
      <c r="G804" s="292"/>
      <c r="H804" s="292"/>
      <c r="I804" s="292"/>
      <c r="J804" s="292"/>
      <c r="K804" s="292"/>
      <c r="L804" s="292"/>
      <c r="M804" s="292"/>
      <c r="N804" s="292"/>
      <c r="O804" s="292"/>
      <c r="P804" s="292"/>
      <c r="Q804" s="288"/>
      <c r="R804" s="292"/>
      <c r="S804" s="292"/>
      <c r="T804" s="292"/>
      <c r="U804" s="292"/>
      <c r="V804" s="292"/>
      <c r="W804" s="292"/>
      <c r="X804" s="292"/>
      <c r="Y804" s="292"/>
      <c r="Z804" s="292"/>
      <c r="AA804" s="292"/>
      <c r="AB804" s="292"/>
      <c r="AC804" s="292"/>
      <c r="AD804" s="292"/>
      <c r="AE804" s="406"/>
      <c r="AF804" s="406"/>
      <c r="AG804" s="406"/>
      <c r="AH804" s="406"/>
      <c r="AI804" s="406"/>
      <c r="AJ804" s="406"/>
      <c r="AK804" s="406"/>
      <c r="AL804" s="406"/>
      <c r="AM804" s="406"/>
      <c r="AN804" s="406"/>
      <c r="AO804" s="406"/>
      <c r="AP804" s="406"/>
      <c r="AQ804" s="406"/>
      <c r="AR804" s="406"/>
      <c r="AS804" s="293">
        <f>SUM(AE804:AR804)</f>
        <v>0</v>
      </c>
    </row>
    <row r="805" spans="1:45" hidden="1" outlineLevel="1">
      <c r="A805" s="521"/>
      <c r="B805" s="291" t="s">
        <v>341</v>
      </c>
      <c r="C805" s="288" t="s">
        <v>163</v>
      </c>
      <c r="D805" s="292"/>
      <c r="E805" s="292"/>
      <c r="F805" s="292"/>
      <c r="G805" s="292"/>
      <c r="H805" s="292"/>
      <c r="I805" s="292"/>
      <c r="J805" s="292"/>
      <c r="K805" s="292"/>
      <c r="L805" s="292"/>
      <c r="M805" s="292"/>
      <c r="N805" s="292"/>
      <c r="O805" s="292"/>
      <c r="P805" s="292"/>
      <c r="Q805" s="464"/>
      <c r="R805" s="292"/>
      <c r="S805" s="292"/>
      <c r="T805" s="292"/>
      <c r="U805" s="292"/>
      <c r="V805" s="292"/>
      <c r="W805" s="292"/>
      <c r="X805" s="292"/>
      <c r="Y805" s="292"/>
      <c r="Z805" s="292"/>
      <c r="AA805" s="292"/>
      <c r="AB805" s="292"/>
      <c r="AC805" s="292"/>
      <c r="AD805" s="292"/>
      <c r="AE805" s="407">
        <f>AE804</f>
        <v>0</v>
      </c>
      <c r="AF805" s="407">
        <f t="shared" ref="AF805" si="2346">AF804</f>
        <v>0</v>
      </c>
      <c r="AG805" s="407">
        <f t="shared" ref="AG805" si="2347">AG804</f>
        <v>0</v>
      </c>
      <c r="AH805" s="407">
        <f t="shared" ref="AH805" si="2348">AH804</f>
        <v>0</v>
      </c>
      <c r="AI805" s="407">
        <f t="shared" ref="AI805" si="2349">AI804</f>
        <v>0</v>
      </c>
      <c r="AJ805" s="407">
        <f t="shared" ref="AJ805" si="2350">AJ804</f>
        <v>0</v>
      </c>
      <c r="AK805" s="407">
        <f t="shared" ref="AK805" si="2351">AK804</f>
        <v>0</v>
      </c>
      <c r="AL805" s="407">
        <f t="shared" ref="AL805" si="2352">AL804</f>
        <v>0</v>
      </c>
      <c r="AM805" s="407">
        <f t="shared" ref="AM805" si="2353">AM804</f>
        <v>0</v>
      </c>
      <c r="AN805" s="407">
        <f t="shared" ref="AN805" si="2354">AN804</f>
        <v>0</v>
      </c>
      <c r="AO805" s="407">
        <f t="shared" ref="AO805" si="2355">AO804</f>
        <v>0</v>
      </c>
      <c r="AP805" s="407">
        <f t="shared" ref="AP805" si="2356">AP804</f>
        <v>0</v>
      </c>
      <c r="AQ805" s="407">
        <f t="shared" ref="AQ805" si="2357">AQ804</f>
        <v>0</v>
      </c>
      <c r="AR805" s="407">
        <f t="shared" ref="AR805" si="2358">AR804</f>
        <v>0</v>
      </c>
      <c r="AS805" s="294"/>
    </row>
    <row r="806" spans="1:45" hidden="1" outlineLevel="1">
      <c r="A806" s="521"/>
      <c r="B806" s="291"/>
      <c r="C806" s="302"/>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c r="AA806" s="288"/>
      <c r="AB806" s="288"/>
      <c r="AC806" s="288"/>
      <c r="AD806" s="288"/>
      <c r="AE806" s="408"/>
      <c r="AF806" s="408"/>
      <c r="AG806" s="408"/>
      <c r="AH806" s="408"/>
      <c r="AI806" s="408"/>
      <c r="AJ806" s="408"/>
      <c r="AK806" s="408"/>
      <c r="AL806" s="408"/>
      <c r="AM806" s="408"/>
      <c r="AN806" s="408"/>
      <c r="AO806" s="408"/>
      <c r="AP806" s="408"/>
      <c r="AQ806" s="408"/>
      <c r="AR806" s="408"/>
      <c r="AS806" s="303"/>
    </row>
    <row r="807" spans="1:45" hidden="1" outlineLevel="1">
      <c r="A807" s="521">
        <v>4</v>
      </c>
      <c r="B807" s="509" t="s">
        <v>652</v>
      </c>
      <c r="C807" s="288" t="s">
        <v>25</v>
      </c>
      <c r="D807" s="292"/>
      <c r="E807" s="292"/>
      <c r="F807" s="292"/>
      <c r="G807" s="292"/>
      <c r="H807" s="292"/>
      <c r="I807" s="292"/>
      <c r="J807" s="292"/>
      <c r="K807" s="292"/>
      <c r="L807" s="292"/>
      <c r="M807" s="292"/>
      <c r="N807" s="292"/>
      <c r="O807" s="292"/>
      <c r="P807" s="292"/>
      <c r="Q807" s="288"/>
      <c r="R807" s="292"/>
      <c r="S807" s="292"/>
      <c r="T807" s="292"/>
      <c r="U807" s="292"/>
      <c r="V807" s="292"/>
      <c r="W807" s="292"/>
      <c r="X807" s="292"/>
      <c r="Y807" s="292"/>
      <c r="Z807" s="292"/>
      <c r="AA807" s="292"/>
      <c r="AB807" s="292"/>
      <c r="AC807" s="292"/>
      <c r="AD807" s="292"/>
      <c r="AE807" s="411"/>
      <c r="AF807" s="411"/>
      <c r="AG807" s="411"/>
      <c r="AH807" s="411"/>
      <c r="AI807" s="411"/>
      <c r="AJ807" s="411"/>
      <c r="AK807" s="411"/>
      <c r="AL807" s="406"/>
      <c r="AM807" s="406"/>
      <c r="AN807" s="406"/>
      <c r="AO807" s="406"/>
      <c r="AP807" s="406"/>
      <c r="AQ807" s="406"/>
      <c r="AR807" s="406"/>
      <c r="AS807" s="293">
        <f>SUM(AE807:AR807)</f>
        <v>0</v>
      </c>
    </row>
    <row r="808" spans="1:45" hidden="1" outlineLevel="1">
      <c r="A808" s="521"/>
      <c r="B808" s="291" t="s">
        <v>341</v>
      </c>
      <c r="C808" s="288" t="s">
        <v>163</v>
      </c>
      <c r="D808" s="292"/>
      <c r="E808" s="292"/>
      <c r="F808" s="292"/>
      <c r="G808" s="292"/>
      <c r="H808" s="292"/>
      <c r="I808" s="292"/>
      <c r="J808" s="292"/>
      <c r="K808" s="292"/>
      <c r="L808" s="292"/>
      <c r="M808" s="292"/>
      <c r="N808" s="292"/>
      <c r="O808" s="292"/>
      <c r="P808" s="292"/>
      <c r="Q808" s="464"/>
      <c r="R808" s="292"/>
      <c r="S808" s="292"/>
      <c r="T808" s="292"/>
      <c r="U808" s="292"/>
      <c r="V808" s="292"/>
      <c r="W808" s="292"/>
      <c r="X808" s="292"/>
      <c r="Y808" s="292"/>
      <c r="Z808" s="292"/>
      <c r="AA808" s="292"/>
      <c r="AB808" s="292"/>
      <c r="AC808" s="292"/>
      <c r="AD808" s="292"/>
      <c r="AE808" s="407">
        <f>AE807</f>
        <v>0</v>
      </c>
      <c r="AF808" s="407">
        <f t="shared" ref="AF808" si="2359">AF807</f>
        <v>0</v>
      </c>
      <c r="AG808" s="407">
        <f t="shared" ref="AG808" si="2360">AG807</f>
        <v>0</v>
      </c>
      <c r="AH808" s="407">
        <f t="shared" ref="AH808" si="2361">AH807</f>
        <v>0</v>
      </c>
      <c r="AI808" s="407">
        <f t="shared" ref="AI808" si="2362">AI807</f>
        <v>0</v>
      </c>
      <c r="AJ808" s="407">
        <f t="shared" ref="AJ808" si="2363">AJ807</f>
        <v>0</v>
      </c>
      <c r="AK808" s="407">
        <f t="shared" ref="AK808" si="2364">AK807</f>
        <v>0</v>
      </c>
      <c r="AL808" s="407">
        <f t="shared" ref="AL808" si="2365">AL807</f>
        <v>0</v>
      </c>
      <c r="AM808" s="407">
        <f t="shared" ref="AM808" si="2366">AM807</f>
        <v>0</v>
      </c>
      <c r="AN808" s="407">
        <f t="shared" ref="AN808" si="2367">AN807</f>
        <v>0</v>
      </c>
      <c r="AO808" s="407">
        <f t="shared" ref="AO808" si="2368">AO807</f>
        <v>0</v>
      </c>
      <c r="AP808" s="407">
        <f t="shared" ref="AP808" si="2369">AP807</f>
        <v>0</v>
      </c>
      <c r="AQ808" s="407">
        <f t="shared" ref="AQ808" si="2370">AQ807</f>
        <v>0</v>
      </c>
      <c r="AR808" s="407">
        <f t="shared" ref="AR808" si="2371">AR807</f>
        <v>0</v>
      </c>
      <c r="AS808" s="294"/>
    </row>
    <row r="809" spans="1:45" hidden="1" outlineLevel="1">
      <c r="A809" s="521"/>
      <c r="B809" s="291"/>
      <c r="C809" s="302"/>
      <c r="D809" s="301"/>
      <c r="E809" s="301"/>
      <c r="F809" s="301"/>
      <c r="G809" s="301"/>
      <c r="H809" s="301"/>
      <c r="I809" s="301"/>
      <c r="J809" s="301"/>
      <c r="K809" s="301"/>
      <c r="L809" s="301"/>
      <c r="M809" s="301"/>
      <c r="N809" s="301"/>
      <c r="O809" s="301"/>
      <c r="P809" s="301"/>
      <c r="Q809" s="288"/>
      <c r="R809" s="301"/>
      <c r="S809" s="301"/>
      <c r="T809" s="301"/>
      <c r="U809" s="301"/>
      <c r="V809" s="301"/>
      <c r="W809" s="301"/>
      <c r="X809" s="301"/>
      <c r="Y809" s="301"/>
      <c r="Z809" s="301"/>
      <c r="AA809" s="301"/>
      <c r="AB809" s="301"/>
      <c r="AC809" s="301"/>
      <c r="AD809" s="301"/>
      <c r="AE809" s="408"/>
      <c r="AF809" s="408"/>
      <c r="AG809" s="408"/>
      <c r="AH809" s="408"/>
      <c r="AI809" s="408"/>
      <c r="AJ809" s="408"/>
      <c r="AK809" s="408"/>
      <c r="AL809" s="408"/>
      <c r="AM809" s="408"/>
      <c r="AN809" s="408"/>
      <c r="AO809" s="408"/>
      <c r="AP809" s="408"/>
      <c r="AQ809" s="408"/>
      <c r="AR809" s="408"/>
      <c r="AS809" s="303"/>
    </row>
    <row r="810" spans="1:45" ht="15.75" hidden="1" customHeight="1" outlineLevel="1">
      <c r="A810" s="521">
        <v>5</v>
      </c>
      <c r="B810" s="424" t="s">
        <v>98</v>
      </c>
      <c r="C810" s="288" t="s">
        <v>25</v>
      </c>
      <c r="D810" s="292"/>
      <c r="E810" s="292"/>
      <c r="F810" s="292"/>
      <c r="G810" s="292"/>
      <c r="H810" s="292"/>
      <c r="I810" s="292"/>
      <c r="J810" s="292"/>
      <c r="K810" s="292"/>
      <c r="L810" s="292"/>
      <c r="M810" s="292"/>
      <c r="N810" s="292"/>
      <c r="O810" s="292"/>
      <c r="P810" s="292"/>
      <c r="Q810" s="288"/>
      <c r="R810" s="292"/>
      <c r="S810" s="292"/>
      <c r="T810" s="292"/>
      <c r="U810" s="292"/>
      <c r="V810" s="292"/>
      <c r="W810" s="292"/>
      <c r="X810" s="292"/>
      <c r="Y810" s="292"/>
      <c r="Z810" s="292"/>
      <c r="AA810" s="292"/>
      <c r="AB810" s="292"/>
      <c r="AC810" s="292"/>
      <c r="AD810" s="292"/>
      <c r="AE810" s="411"/>
      <c r="AF810" s="411"/>
      <c r="AG810" s="411"/>
      <c r="AH810" s="411"/>
      <c r="AI810" s="411"/>
      <c r="AJ810" s="411"/>
      <c r="AK810" s="411"/>
      <c r="AL810" s="406"/>
      <c r="AM810" s="406"/>
      <c r="AN810" s="406"/>
      <c r="AO810" s="406"/>
      <c r="AP810" s="406"/>
      <c r="AQ810" s="406"/>
      <c r="AR810" s="406"/>
      <c r="AS810" s="293">
        <f>SUM(AE810:AR810)</f>
        <v>0</v>
      </c>
    </row>
    <row r="811" spans="1:45" ht="20.25" hidden="1" customHeight="1" outlineLevel="1">
      <c r="A811" s="521"/>
      <c r="B811" s="291" t="s">
        <v>341</v>
      </c>
      <c r="C811" s="288" t="s">
        <v>163</v>
      </c>
      <c r="D811" s="292"/>
      <c r="E811" s="292"/>
      <c r="F811" s="292"/>
      <c r="G811" s="292"/>
      <c r="H811" s="292"/>
      <c r="I811" s="292"/>
      <c r="J811" s="292"/>
      <c r="K811" s="292"/>
      <c r="L811" s="292"/>
      <c r="M811" s="292"/>
      <c r="N811" s="292"/>
      <c r="O811" s="292"/>
      <c r="P811" s="292"/>
      <c r="Q811" s="464"/>
      <c r="R811" s="292"/>
      <c r="S811" s="292"/>
      <c r="T811" s="292"/>
      <c r="U811" s="292"/>
      <c r="V811" s="292"/>
      <c r="W811" s="292"/>
      <c r="X811" s="292"/>
      <c r="Y811" s="292"/>
      <c r="Z811" s="292"/>
      <c r="AA811" s="292"/>
      <c r="AB811" s="292"/>
      <c r="AC811" s="292"/>
      <c r="AD811" s="292"/>
      <c r="AE811" s="407">
        <f>AE810</f>
        <v>0</v>
      </c>
      <c r="AF811" s="407">
        <f t="shared" ref="AF811" si="2372">AF810</f>
        <v>0</v>
      </c>
      <c r="AG811" s="407">
        <f t="shared" ref="AG811" si="2373">AG810</f>
        <v>0</v>
      </c>
      <c r="AH811" s="407">
        <f t="shared" ref="AH811" si="2374">AH810</f>
        <v>0</v>
      </c>
      <c r="AI811" s="407">
        <f t="shared" ref="AI811" si="2375">AI810</f>
        <v>0</v>
      </c>
      <c r="AJ811" s="407">
        <f t="shared" ref="AJ811" si="2376">AJ810</f>
        <v>0</v>
      </c>
      <c r="AK811" s="407">
        <f t="shared" ref="AK811" si="2377">AK810</f>
        <v>0</v>
      </c>
      <c r="AL811" s="407">
        <f t="shared" ref="AL811" si="2378">AL810</f>
        <v>0</v>
      </c>
      <c r="AM811" s="407">
        <f t="shared" ref="AM811" si="2379">AM810</f>
        <v>0</v>
      </c>
      <c r="AN811" s="407">
        <f t="shared" ref="AN811" si="2380">AN810</f>
        <v>0</v>
      </c>
      <c r="AO811" s="407">
        <f t="shared" ref="AO811" si="2381">AO810</f>
        <v>0</v>
      </c>
      <c r="AP811" s="407">
        <f t="shared" ref="AP811" si="2382">AP810</f>
        <v>0</v>
      </c>
      <c r="AQ811" s="407">
        <f t="shared" ref="AQ811" si="2383">AQ810</f>
        <v>0</v>
      </c>
      <c r="AR811" s="407">
        <f t="shared" ref="AR811" si="2384">AR810</f>
        <v>0</v>
      </c>
      <c r="AS811" s="294"/>
    </row>
    <row r="812" spans="1:45" hidden="1" outlineLevel="1">
      <c r="A812" s="521"/>
      <c r="B812" s="291"/>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288"/>
      <c r="AE812" s="418"/>
      <c r="AF812" s="419"/>
      <c r="AG812" s="419"/>
      <c r="AH812" s="419"/>
      <c r="AI812" s="419"/>
      <c r="AJ812" s="419"/>
      <c r="AK812" s="419"/>
      <c r="AL812" s="419"/>
      <c r="AM812" s="419"/>
      <c r="AN812" s="419"/>
      <c r="AO812" s="419"/>
      <c r="AP812" s="419"/>
      <c r="AQ812" s="419"/>
      <c r="AR812" s="419"/>
      <c r="AS812" s="294"/>
    </row>
    <row r="813" spans="1:45" ht="15.75" hidden="1" outlineLevel="1">
      <c r="A813" s="521"/>
      <c r="B813" s="316" t="s">
        <v>494</v>
      </c>
      <c r="C813" s="286"/>
      <c r="D813" s="286"/>
      <c r="E813" s="286"/>
      <c r="F813" s="286"/>
      <c r="G813" s="286"/>
      <c r="H813" s="286"/>
      <c r="I813" s="286"/>
      <c r="J813" s="286"/>
      <c r="K813" s="286"/>
      <c r="L813" s="286"/>
      <c r="M813" s="286"/>
      <c r="N813" s="286"/>
      <c r="O813" s="286"/>
      <c r="P813" s="286"/>
      <c r="Q813" s="287"/>
      <c r="R813" s="286"/>
      <c r="S813" s="286"/>
      <c r="T813" s="286"/>
      <c r="U813" s="286"/>
      <c r="V813" s="286"/>
      <c r="W813" s="286"/>
      <c r="X813" s="286"/>
      <c r="Y813" s="286"/>
      <c r="Z813" s="286"/>
      <c r="AA813" s="286"/>
      <c r="AB813" s="286"/>
      <c r="AC813" s="286"/>
      <c r="AD813" s="286"/>
      <c r="AE813" s="410"/>
      <c r="AF813" s="410"/>
      <c r="AG813" s="410"/>
      <c r="AH813" s="410"/>
      <c r="AI813" s="410"/>
      <c r="AJ813" s="410"/>
      <c r="AK813" s="410"/>
      <c r="AL813" s="410"/>
      <c r="AM813" s="410"/>
      <c r="AN813" s="410"/>
      <c r="AO813" s="410"/>
      <c r="AP813" s="410"/>
      <c r="AQ813" s="410"/>
      <c r="AR813" s="410"/>
      <c r="AS813" s="289"/>
    </row>
    <row r="814" spans="1:45" hidden="1" outlineLevel="1">
      <c r="A814" s="521">
        <v>6</v>
      </c>
      <c r="B814" s="424" t="s">
        <v>99</v>
      </c>
      <c r="C814" s="288" t="s">
        <v>25</v>
      </c>
      <c r="D814" s="292"/>
      <c r="E814" s="292"/>
      <c r="F814" s="292"/>
      <c r="G814" s="292"/>
      <c r="H814" s="292"/>
      <c r="I814" s="292"/>
      <c r="J814" s="292"/>
      <c r="K814" s="292"/>
      <c r="L814" s="292"/>
      <c r="M814" s="292"/>
      <c r="N814" s="292"/>
      <c r="O814" s="292"/>
      <c r="P814" s="292"/>
      <c r="Q814" s="292">
        <v>12</v>
      </c>
      <c r="R814" s="292"/>
      <c r="S814" s="292"/>
      <c r="T814" s="292"/>
      <c r="U814" s="292"/>
      <c r="V814" s="292"/>
      <c r="W814" s="292"/>
      <c r="X814" s="292"/>
      <c r="Y814" s="292"/>
      <c r="Z814" s="292"/>
      <c r="AA814" s="292"/>
      <c r="AB814" s="292"/>
      <c r="AC814" s="292"/>
      <c r="AD814" s="292"/>
      <c r="AE814" s="411"/>
      <c r="AF814" s="411"/>
      <c r="AG814" s="411"/>
      <c r="AH814" s="411"/>
      <c r="AI814" s="411"/>
      <c r="AJ814" s="411"/>
      <c r="AK814" s="411"/>
      <c r="AL814" s="411"/>
      <c r="AM814" s="411"/>
      <c r="AN814" s="411"/>
      <c r="AO814" s="411"/>
      <c r="AP814" s="411"/>
      <c r="AQ814" s="411"/>
      <c r="AR814" s="411"/>
      <c r="AS814" s="293">
        <f>SUM(AE814:AR814)</f>
        <v>0</v>
      </c>
    </row>
    <row r="815" spans="1:45" hidden="1" outlineLevel="1">
      <c r="A815" s="521"/>
      <c r="B815" s="291" t="s">
        <v>341</v>
      </c>
      <c r="C815" s="288" t="s">
        <v>163</v>
      </c>
      <c r="D815" s="292"/>
      <c r="E815" s="292"/>
      <c r="F815" s="292"/>
      <c r="G815" s="292"/>
      <c r="H815" s="292"/>
      <c r="I815" s="292"/>
      <c r="J815" s="292"/>
      <c r="K815" s="292"/>
      <c r="L815" s="292"/>
      <c r="M815" s="292"/>
      <c r="N815" s="292"/>
      <c r="O815" s="292"/>
      <c r="P815" s="292"/>
      <c r="Q815" s="292">
        <f>Q814</f>
        <v>12</v>
      </c>
      <c r="R815" s="292"/>
      <c r="S815" s="292"/>
      <c r="T815" s="292"/>
      <c r="U815" s="292"/>
      <c r="V815" s="292"/>
      <c r="W815" s="292"/>
      <c r="X815" s="292"/>
      <c r="Y815" s="292"/>
      <c r="Z815" s="292"/>
      <c r="AA815" s="292"/>
      <c r="AB815" s="292"/>
      <c r="AC815" s="292"/>
      <c r="AD815" s="292"/>
      <c r="AE815" s="407">
        <f>AE814</f>
        <v>0</v>
      </c>
      <c r="AF815" s="407">
        <f t="shared" ref="AF815" si="2385">AF814</f>
        <v>0</v>
      </c>
      <c r="AG815" s="407">
        <f t="shared" ref="AG815" si="2386">AG814</f>
        <v>0</v>
      </c>
      <c r="AH815" s="407">
        <f t="shared" ref="AH815" si="2387">AH814</f>
        <v>0</v>
      </c>
      <c r="AI815" s="407">
        <f t="shared" ref="AI815" si="2388">AI814</f>
        <v>0</v>
      </c>
      <c r="AJ815" s="407">
        <f t="shared" ref="AJ815" si="2389">AJ814</f>
        <v>0</v>
      </c>
      <c r="AK815" s="407">
        <f t="shared" ref="AK815" si="2390">AK814</f>
        <v>0</v>
      </c>
      <c r="AL815" s="407">
        <f t="shared" ref="AL815" si="2391">AL814</f>
        <v>0</v>
      </c>
      <c r="AM815" s="407">
        <f t="shared" ref="AM815" si="2392">AM814</f>
        <v>0</v>
      </c>
      <c r="AN815" s="407">
        <f t="shared" ref="AN815" si="2393">AN814</f>
        <v>0</v>
      </c>
      <c r="AO815" s="407">
        <f t="shared" ref="AO815" si="2394">AO814</f>
        <v>0</v>
      </c>
      <c r="AP815" s="407">
        <f t="shared" ref="AP815" si="2395">AP814</f>
        <v>0</v>
      </c>
      <c r="AQ815" s="407">
        <f t="shared" ref="AQ815" si="2396">AQ814</f>
        <v>0</v>
      </c>
      <c r="AR815" s="407">
        <f t="shared" ref="AR815" si="2397">AR814</f>
        <v>0</v>
      </c>
      <c r="AS815" s="308"/>
    </row>
    <row r="816" spans="1:45" hidden="1" outlineLevel="1">
      <c r="A816" s="521"/>
      <c r="B816" s="307"/>
      <c r="C816" s="309"/>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c r="AA816" s="288"/>
      <c r="AB816" s="288"/>
      <c r="AC816" s="288"/>
      <c r="AD816" s="288"/>
      <c r="AE816" s="412"/>
      <c r="AF816" s="412"/>
      <c r="AG816" s="412"/>
      <c r="AH816" s="412"/>
      <c r="AI816" s="412"/>
      <c r="AJ816" s="412"/>
      <c r="AK816" s="412"/>
      <c r="AL816" s="412"/>
      <c r="AM816" s="412"/>
      <c r="AN816" s="412"/>
      <c r="AO816" s="412"/>
      <c r="AP816" s="412"/>
      <c r="AQ816" s="412"/>
      <c r="AR816" s="412"/>
      <c r="AS816" s="310"/>
    </row>
    <row r="817" spans="1:45" ht="30" hidden="1" outlineLevel="1">
      <c r="A817" s="521">
        <v>7</v>
      </c>
      <c r="B817" s="424" t="s">
        <v>100</v>
      </c>
      <c r="C817" s="288" t="s">
        <v>25</v>
      </c>
      <c r="D817" s="292"/>
      <c r="E817" s="292"/>
      <c r="F817" s="292"/>
      <c r="G817" s="292"/>
      <c r="H817" s="292"/>
      <c r="I817" s="292"/>
      <c r="J817" s="292"/>
      <c r="K817" s="292"/>
      <c r="L817" s="292"/>
      <c r="M817" s="292"/>
      <c r="N817" s="292"/>
      <c r="O817" s="292"/>
      <c r="P817" s="292"/>
      <c r="Q817" s="292">
        <v>12</v>
      </c>
      <c r="R817" s="292"/>
      <c r="S817" s="292"/>
      <c r="T817" s="292"/>
      <c r="U817" s="292"/>
      <c r="V817" s="292"/>
      <c r="W817" s="292"/>
      <c r="X817" s="292"/>
      <c r="Y817" s="292"/>
      <c r="Z817" s="292"/>
      <c r="AA817" s="292"/>
      <c r="AB817" s="292"/>
      <c r="AC817" s="292"/>
      <c r="AD817" s="292"/>
      <c r="AE817" s="411"/>
      <c r="AF817" s="411"/>
      <c r="AG817" s="411"/>
      <c r="AH817" s="411"/>
      <c r="AI817" s="411"/>
      <c r="AJ817" s="411"/>
      <c r="AK817" s="411"/>
      <c r="AL817" s="411"/>
      <c r="AM817" s="411"/>
      <c r="AN817" s="411"/>
      <c r="AO817" s="411"/>
      <c r="AP817" s="411"/>
      <c r="AQ817" s="411"/>
      <c r="AR817" s="411"/>
      <c r="AS817" s="293">
        <f>SUM(AE817:AR817)</f>
        <v>0</v>
      </c>
    </row>
    <row r="818" spans="1:45" hidden="1" outlineLevel="1">
      <c r="A818" s="521"/>
      <c r="B818" s="291" t="s">
        <v>341</v>
      </c>
      <c r="C818" s="288" t="s">
        <v>163</v>
      </c>
      <c r="D818" s="292"/>
      <c r="E818" s="292"/>
      <c r="F818" s="292"/>
      <c r="G818" s="292"/>
      <c r="H818" s="292"/>
      <c r="I818" s="292"/>
      <c r="J818" s="292"/>
      <c r="K818" s="292"/>
      <c r="L818" s="292"/>
      <c r="M818" s="292"/>
      <c r="N818" s="292"/>
      <c r="O818" s="292"/>
      <c r="P818" s="292"/>
      <c r="Q818" s="292">
        <f>Q817</f>
        <v>12</v>
      </c>
      <c r="R818" s="292"/>
      <c r="S818" s="292"/>
      <c r="T818" s="292"/>
      <c r="U818" s="292"/>
      <c r="V818" s="292"/>
      <c r="W818" s="292"/>
      <c r="X818" s="292"/>
      <c r="Y818" s="292"/>
      <c r="Z818" s="292"/>
      <c r="AA818" s="292"/>
      <c r="AB818" s="292"/>
      <c r="AC818" s="292"/>
      <c r="AD818" s="292"/>
      <c r="AE818" s="407">
        <f>AE817</f>
        <v>0</v>
      </c>
      <c r="AF818" s="407">
        <f t="shared" ref="AF818" si="2398">AF817</f>
        <v>0</v>
      </c>
      <c r="AG818" s="407">
        <f t="shared" ref="AG818" si="2399">AG817</f>
        <v>0</v>
      </c>
      <c r="AH818" s="407">
        <f t="shared" ref="AH818" si="2400">AH817</f>
        <v>0</v>
      </c>
      <c r="AI818" s="407">
        <f t="shared" ref="AI818" si="2401">AI817</f>
        <v>0</v>
      </c>
      <c r="AJ818" s="407">
        <f t="shared" ref="AJ818" si="2402">AJ817</f>
        <v>0</v>
      </c>
      <c r="AK818" s="407">
        <f t="shared" ref="AK818" si="2403">AK817</f>
        <v>0</v>
      </c>
      <c r="AL818" s="407">
        <f t="shared" ref="AL818" si="2404">AL817</f>
        <v>0</v>
      </c>
      <c r="AM818" s="407">
        <f t="shared" ref="AM818" si="2405">AM817</f>
        <v>0</v>
      </c>
      <c r="AN818" s="407">
        <f t="shared" ref="AN818" si="2406">AN817</f>
        <v>0</v>
      </c>
      <c r="AO818" s="407">
        <f t="shared" ref="AO818" si="2407">AO817</f>
        <v>0</v>
      </c>
      <c r="AP818" s="407">
        <f t="shared" ref="AP818" si="2408">AP817</f>
        <v>0</v>
      </c>
      <c r="AQ818" s="407">
        <f t="shared" ref="AQ818" si="2409">AQ817</f>
        <v>0</v>
      </c>
      <c r="AR818" s="407">
        <f t="shared" ref="AR818" si="2410">AR817</f>
        <v>0</v>
      </c>
      <c r="AS818" s="308"/>
    </row>
    <row r="819" spans="1:45" hidden="1" outlineLevel="1">
      <c r="A819" s="521"/>
      <c r="B819" s="311"/>
      <c r="C819" s="309"/>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412"/>
      <c r="AF819" s="413"/>
      <c r="AG819" s="412"/>
      <c r="AH819" s="412"/>
      <c r="AI819" s="412"/>
      <c r="AJ819" s="412"/>
      <c r="AK819" s="412"/>
      <c r="AL819" s="412"/>
      <c r="AM819" s="412"/>
      <c r="AN819" s="412"/>
      <c r="AO819" s="412"/>
      <c r="AP819" s="412"/>
      <c r="AQ819" s="412"/>
      <c r="AR819" s="412"/>
      <c r="AS819" s="310"/>
    </row>
    <row r="820" spans="1:45" hidden="1" outlineLevel="1">
      <c r="A820" s="521">
        <v>8</v>
      </c>
      <c r="B820" s="424" t="s">
        <v>101</v>
      </c>
      <c r="C820" s="288" t="s">
        <v>25</v>
      </c>
      <c r="D820" s="292"/>
      <c r="E820" s="292"/>
      <c r="F820" s="292"/>
      <c r="G820" s="292"/>
      <c r="H820" s="292"/>
      <c r="I820" s="292"/>
      <c r="J820" s="292"/>
      <c r="K820" s="292"/>
      <c r="L820" s="292"/>
      <c r="M820" s="292"/>
      <c r="N820" s="292"/>
      <c r="O820" s="292"/>
      <c r="P820" s="292"/>
      <c r="Q820" s="292">
        <v>12</v>
      </c>
      <c r="R820" s="292"/>
      <c r="S820" s="292"/>
      <c r="T820" s="292"/>
      <c r="U820" s="292"/>
      <c r="V820" s="292"/>
      <c r="W820" s="292"/>
      <c r="X820" s="292"/>
      <c r="Y820" s="292"/>
      <c r="Z820" s="292"/>
      <c r="AA820" s="292"/>
      <c r="AB820" s="292"/>
      <c r="AC820" s="292"/>
      <c r="AD820" s="292"/>
      <c r="AE820" s="411"/>
      <c r="AF820" s="411"/>
      <c r="AG820" s="411"/>
      <c r="AH820" s="411"/>
      <c r="AI820" s="411"/>
      <c r="AJ820" s="411"/>
      <c r="AK820" s="411"/>
      <c r="AL820" s="411"/>
      <c r="AM820" s="411"/>
      <c r="AN820" s="411"/>
      <c r="AO820" s="411"/>
      <c r="AP820" s="411"/>
      <c r="AQ820" s="411"/>
      <c r="AR820" s="411"/>
      <c r="AS820" s="293">
        <f>SUM(AE820:AR820)</f>
        <v>0</v>
      </c>
    </row>
    <row r="821" spans="1:45" hidden="1" outlineLevel="1">
      <c r="A821" s="521"/>
      <c r="B821" s="291" t="s">
        <v>341</v>
      </c>
      <c r="C821" s="288" t="s">
        <v>163</v>
      </c>
      <c r="D821" s="292"/>
      <c r="E821" s="292"/>
      <c r="F821" s="292"/>
      <c r="G821" s="292"/>
      <c r="H821" s="292"/>
      <c r="I821" s="292"/>
      <c r="J821" s="292"/>
      <c r="K821" s="292"/>
      <c r="L821" s="292"/>
      <c r="M821" s="292"/>
      <c r="N821" s="292"/>
      <c r="O821" s="292"/>
      <c r="P821" s="292"/>
      <c r="Q821" s="292">
        <f>Q820</f>
        <v>12</v>
      </c>
      <c r="R821" s="292"/>
      <c r="S821" s="292"/>
      <c r="T821" s="292"/>
      <c r="U821" s="292"/>
      <c r="V821" s="292"/>
      <c r="W821" s="292"/>
      <c r="X821" s="292"/>
      <c r="Y821" s="292"/>
      <c r="Z821" s="292"/>
      <c r="AA821" s="292"/>
      <c r="AB821" s="292"/>
      <c r="AC821" s="292"/>
      <c r="AD821" s="292"/>
      <c r="AE821" s="407">
        <f>AE820</f>
        <v>0</v>
      </c>
      <c r="AF821" s="407">
        <f t="shared" ref="AF821" si="2411">AF820</f>
        <v>0</v>
      </c>
      <c r="AG821" s="407">
        <f t="shared" ref="AG821" si="2412">AG820</f>
        <v>0</v>
      </c>
      <c r="AH821" s="407">
        <f t="shared" ref="AH821" si="2413">AH820</f>
        <v>0</v>
      </c>
      <c r="AI821" s="407">
        <f t="shared" ref="AI821" si="2414">AI820</f>
        <v>0</v>
      </c>
      <c r="AJ821" s="407">
        <f t="shared" ref="AJ821" si="2415">AJ820</f>
        <v>0</v>
      </c>
      <c r="AK821" s="407">
        <f t="shared" ref="AK821" si="2416">AK820</f>
        <v>0</v>
      </c>
      <c r="AL821" s="407">
        <f t="shared" ref="AL821" si="2417">AL820</f>
        <v>0</v>
      </c>
      <c r="AM821" s="407">
        <f t="shared" ref="AM821" si="2418">AM820</f>
        <v>0</v>
      </c>
      <c r="AN821" s="407">
        <f t="shared" ref="AN821" si="2419">AN820</f>
        <v>0</v>
      </c>
      <c r="AO821" s="407">
        <f t="shared" ref="AO821" si="2420">AO820</f>
        <v>0</v>
      </c>
      <c r="AP821" s="407">
        <f t="shared" ref="AP821" si="2421">AP820</f>
        <v>0</v>
      </c>
      <c r="AQ821" s="407">
        <f t="shared" ref="AQ821" si="2422">AQ820</f>
        <v>0</v>
      </c>
      <c r="AR821" s="407">
        <f t="shared" ref="AR821" si="2423">AR820</f>
        <v>0</v>
      </c>
      <c r="AS821" s="308"/>
    </row>
    <row r="822" spans="1:45" hidden="1" outlineLevel="1">
      <c r="A822" s="521"/>
      <c r="B822" s="311"/>
      <c r="C822" s="309"/>
      <c r="D822" s="313"/>
      <c r="E822" s="313"/>
      <c r="F822" s="313"/>
      <c r="G822" s="313"/>
      <c r="H822" s="313"/>
      <c r="I822" s="313"/>
      <c r="J822" s="313"/>
      <c r="K822" s="313"/>
      <c r="L822" s="313"/>
      <c r="M822" s="313"/>
      <c r="N822" s="313"/>
      <c r="O822" s="313"/>
      <c r="P822" s="313"/>
      <c r="Q822" s="288"/>
      <c r="R822" s="313"/>
      <c r="S822" s="313"/>
      <c r="T822" s="313"/>
      <c r="U822" s="313"/>
      <c r="V822" s="313"/>
      <c r="W822" s="313"/>
      <c r="X822" s="313"/>
      <c r="Y822" s="313"/>
      <c r="Z822" s="313"/>
      <c r="AA822" s="313"/>
      <c r="AB822" s="313"/>
      <c r="AC822" s="313"/>
      <c r="AD822" s="313"/>
      <c r="AE822" s="412"/>
      <c r="AF822" s="413"/>
      <c r="AG822" s="412"/>
      <c r="AH822" s="412"/>
      <c r="AI822" s="412"/>
      <c r="AJ822" s="412"/>
      <c r="AK822" s="412"/>
      <c r="AL822" s="412"/>
      <c r="AM822" s="412"/>
      <c r="AN822" s="412"/>
      <c r="AO822" s="412"/>
      <c r="AP822" s="412"/>
      <c r="AQ822" s="412"/>
      <c r="AR822" s="412"/>
      <c r="AS822" s="310"/>
    </row>
    <row r="823" spans="1:45" hidden="1" outlineLevel="1">
      <c r="A823" s="521">
        <v>9</v>
      </c>
      <c r="B823" s="424" t="s">
        <v>102</v>
      </c>
      <c r="C823" s="288" t="s">
        <v>25</v>
      </c>
      <c r="D823" s="292"/>
      <c r="E823" s="292"/>
      <c r="F823" s="292"/>
      <c r="G823" s="292"/>
      <c r="H823" s="292"/>
      <c r="I823" s="292"/>
      <c r="J823" s="292"/>
      <c r="K823" s="292"/>
      <c r="L823" s="292"/>
      <c r="M823" s="292"/>
      <c r="N823" s="292"/>
      <c r="O823" s="292"/>
      <c r="P823" s="292"/>
      <c r="Q823" s="292">
        <v>12</v>
      </c>
      <c r="R823" s="292"/>
      <c r="S823" s="292"/>
      <c r="T823" s="292"/>
      <c r="U823" s="292"/>
      <c r="V823" s="292"/>
      <c r="W823" s="292"/>
      <c r="X823" s="292"/>
      <c r="Y823" s="292"/>
      <c r="Z823" s="292"/>
      <c r="AA823" s="292"/>
      <c r="AB823" s="292"/>
      <c r="AC823" s="292"/>
      <c r="AD823" s="292"/>
      <c r="AE823" s="411"/>
      <c r="AF823" s="411"/>
      <c r="AG823" s="411"/>
      <c r="AH823" s="411"/>
      <c r="AI823" s="411"/>
      <c r="AJ823" s="411"/>
      <c r="AK823" s="411"/>
      <c r="AL823" s="411"/>
      <c r="AM823" s="411"/>
      <c r="AN823" s="411"/>
      <c r="AO823" s="411"/>
      <c r="AP823" s="411"/>
      <c r="AQ823" s="411"/>
      <c r="AR823" s="411"/>
      <c r="AS823" s="293">
        <f>SUM(AE823:AR823)</f>
        <v>0</v>
      </c>
    </row>
    <row r="824" spans="1:45" hidden="1" outlineLevel="1">
      <c r="A824" s="521"/>
      <c r="B824" s="291" t="s">
        <v>341</v>
      </c>
      <c r="C824" s="288" t="s">
        <v>163</v>
      </c>
      <c r="D824" s="292"/>
      <c r="E824" s="292"/>
      <c r="F824" s="292"/>
      <c r="G824" s="292"/>
      <c r="H824" s="292"/>
      <c r="I824" s="292"/>
      <c r="J824" s="292"/>
      <c r="K824" s="292"/>
      <c r="L824" s="292"/>
      <c r="M824" s="292"/>
      <c r="N824" s="292"/>
      <c r="O824" s="292"/>
      <c r="P824" s="292"/>
      <c r="Q824" s="292">
        <f>Q823</f>
        <v>12</v>
      </c>
      <c r="R824" s="292"/>
      <c r="S824" s="292"/>
      <c r="T824" s="292"/>
      <c r="U824" s="292"/>
      <c r="V824" s="292"/>
      <c r="W824" s="292"/>
      <c r="X824" s="292"/>
      <c r="Y824" s="292"/>
      <c r="Z824" s="292"/>
      <c r="AA824" s="292"/>
      <c r="AB824" s="292"/>
      <c r="AC824" s="292"/>
      <c r="AD824" s="292"/>
      <c r="AE824" s="407">
        <f>AE823</f>
        <v>0</v>
      </c>
      <c r="AF824" s="407">
        <f t="shared" ref="AF824" si="2424">AF823</f>
        <v>0</v>
      </c>
      <c r="AG824" s="407">
        <f t="shared" ref="AG824" si="2425">AG823</f>
        <v>0</v>
      </c>
      <c r="AH824" s="407">
        <f t="shared" ref="AH824" si="2426">AH823</f>
        <v>0</v>
      </c>
      <c r="AI824" s="407">
        <f t="shared" ref="AI824" si="2427">AI823</f>
        <v>0</v>
      </c>
      <c r="AJ824" s="407">
        <f t="shared" ref="AJ824" si="2428">AJ823</f>
        <v>0</v>
      </c>
      <c r="AK824" s="407">
        <f t="shared" ref="AK824" si="2429">AK823</f>
        <v>0</v>
      </c>
      <c r="AL824" s="407">
        <f t="shared" ref="AL824" si="2430">AL823</f>
        <v>0</v>
      </c>
      <c r="AM824" s="407">
        <f t="shared" ref="AM824" si="2431">AM823</f>
        <v>0</v>
      </c>
      <c r="AN824" s="407">
        <f t="shared" ref="AN824" si="2432">AN823</f>
        <v>0</v>
      </c>
      <c r="AO824" s="407">
        <f t="shared" ref="AO824" si="2433">AO823</f>
        <v>0</v>
      </c>
      <c r="AP824" s="407">
        <f t="shared" ref="AP824" si="2434">AP823</f>
        <v>0</v>
      </c>
      <c r="AQ824" s="407">
        <f t="shared" ref="AQ824" si="2435">AQ823</f>
        <v>0</v>
      </c>
      <c r="AR824" s="407">
        <f t="shared" ref="AR824" si="2436">AR823</f>
        <v>0</v>
      </c>
      <c r="AS824" s="308"/>
    </row>
    <row r="825" spans="1:45" hidden="1" outlineLevel="1">
      <c r="A825" s="521"/>
      <c r="B825" s="311"/>
      <c r="C825" s="309"/>
      <c r="D825" s="313"/>
      <c r="E825" s="313"/>
      <c r="F825" s="313"/>
      <c r="G825" s="313"/>
      <c r="H825" s="313"/>
      <c r="I825" s="313"/>
      <c r="J825" s="313"/>
      <c r="K825" s="313"/>
      <c r="L825" s="313"/>
      <c r="M825" s="313"/>
      <c r="N825" s="313"/>
      <c r="O825" s="313"/>
      <c r="P825" s="313"/>
      <c r="Q825" s="288"/>
      <c r="R825" s="313"/>
      <c r="S825" s="313"/>
      <c r="T825" s="313"/>
      <c r="U825" s="313"/>
      <c r="V825" s="313"/>
      <c r="W825" s="313"/>
      <c r="X825" s="313"/>
      <c r="Y825" s="313"/>
      <c r="Z825" s="313"/>
      <c r="AA825" s="313"/>
      <c r="AB825" s="313"/>
      <c r="AC825" s="313"/>
      <c r="AD825" s="313"/>
      <c r="AE825" s="412"/>
      <c r="AF825" s="412"/>
      <c r="AG825" s="412"/>
      <c r="AH825" s="412"/>
      <c r="AI825" s="412"/>
      <c r="AJ825" s="412"/>
      <c r="AK825" s="412"/>
      <c r="AL825" s="412"/>
      <c r="AM825" s="412"/>
      <c r="AN825" s="412"/>
      <c r="AO825" s="412"/>
      <c r="AP825" s="412"/>
      <c r="AQ825" s="412"/>
      <c r="AR825" s="412"/>
      <c r="AS825" s="310"/>
    </row>
    <row r="826" spans="1:45" hidden="1" outlineLevel="1">
      <c r="A826" s="521">
        <v>10</v>
      </c>
      <c r="B826" s="424" t="s">
        <v>103</v>
      </c>
      <c r="C826" s="288" t="s">
        <v>25</v>
      </c>
      <c r="D826" s="292"/>
      <c r="E826" s="292"/>
      <c r="F826" s="292"/>
      <c r="G826" s="292"/>
      <c r="H826" s="292"/>
      <c r="I826" s="292"/>
      <c r="J826" s="292"/>
      <c r="K826" s="292"/>
      <c r="L826" s="292"/>
      <c r="M826" s="292"/>
      <c r="N826" s="292"/>
      <c r="O826" s="292"/>
      <c r="P826" s="292"/>
      <c r="Q826" s="292">
        <v>3</v>
      </c>
      <c r="R826" s="292"/>
      <c r="S826" s="292"/>
      <c r="T826" s="292"/>
      <c r="U826" s="292"/>
      <c r="V826" s="292"/>
      <c r="W826" s="292"/>
      <c r="X826" s="292"/>
      <c r="Y826" s="292"/>
      <c r="Z826" s="292"/>
      <c r="AA826" s="292"/>
      <c r="AB826" s="292"/>
      <c r="AC826" s="292"/>
      <c r="AD826" s="292"/>
      <c r="AE826" s="411"/>
      <c r="AF826" s="411"/>
      <c r="AG826" s="411"/>
      <c r="AH826" s="411"/>
      <c r="AI826" s="411"/>
      <c r="AJ826" s="411"/>
      <c r="AK826" s="411"/>
      <c r="AL826" s="411"/>
      <c r="AM826" s="411"/>
      <c r="AN826" s="411"/>
      <c r="AO826" s="411"/>
      <c r="AP826" s="411"/>
      <c r="AQ826" s="411"/>
      <c r="AR826" s="411"/>
      <c r="AS826" s="293">
        <f>SUM(AE826:AR826)</f>
        <v>0</v>
      </c>
    </row>
    <row r="827" spans="1:45" hidden="1" outlineLevel="1">
      <c r="A827" s="521"/>
      <c r="B827" s="291" t="s">
        <v>341</v>
      </c>
      <c r="C827" s="288" t="s">
        <v>163</v>
      </c>
      <c r="D827" s="292"/>
      <c r="E827" s="292"/>
      <c r="F827" s="292"/>
      <c r="G827" s="292"/>
      <c r="H827" s="292"/>
      <c r="I827" s="292"/>
      <c r="J827" s="292"/>
      <c r="K827" s="292"/>
      <c r="L827" s="292"/>
      <c r="M827" s="292"/>
      <c r="N827" s="292"/>
      <c r="O827" s="292"/>
      <c r="P827" s="292"/>
      <c r="Q827" s="292">
        <f>Q826</f>
        <v>3</v>
      </c>
      <c r="R827" s="292"/>
      <c r="S827" s="292"/>
      <c r="T827" s="292"/>
      <c r="U827" s="292"/>
      <c r="V827" s="292"/>
      <c r="W827" s="292"/>
      <c r="X827" s="292"/>
      <c r="Y827" s="292"/>
      <c r="Z827" s="292"/>
      <c r="AA827" s="292"/>
      <c r="AB827" s="292"/>
      <c r="AC827" s="292"/>
      <c r="AD827" s="292"/>
      <c r="AE827" s="407">
        <f>AE826</f>
        <v>0</v>
      </c>
      <c r="AF827" s="407">
        <f t="shared" ref="AF827" si="2437">AF826</f>
        <v>0</v>
      </c>
      <c r="AG827" s="407">
        <f t="shared" ref="AG827" si="2438">AG826</f>
        <v>0</v>
      </c>
      <c r="AH827" s="407">
        <f t="shared" ref="AH827" si="2439">AH826</f>
        <v>0</v>
      </c>
      <c r="AI827" s="407">
        <f t="shared" ref="AI827" si="2440">AI826</f>
        <v>0</v>
      </c>
      <c r="AJ827" s="407">
        <f t="shared" ref="AJ827" si="2441">AJ826</f>
        <v>0</v>
      </c>
      <c r="AK827" s="407">
        <f t="shared" ref="AK827" si="2442">AK826</f>
        <v>0</v>
      </c>
      <c r="AL827" s="407">
        <f t="shared" ref="AL827" si="2443">AL826</f>
        <v>0</v>
      </c>
      <c r="AM827" s="407">
        <f t="shared" ref="AM827" si="2444">AM826</f>
        <v>0</v>
      </c>
      <c r="AN827" s="407">
        <f t="shared" ref="AN827" si="2445">AN826</f>
        <v>0</v>
      </c>
      <c r="AO827" s="407">
        <f t="shared" ref="AO827" si="2446">AO826</f>
        <v>0</v>
      </c>
      <c r="AP827" s="407">
        <f t="shared" ref="AP827" si="2447">AP826</f>
        <v>0</v>
      </c>
      <c r="AQ827" s="407">
        <f t="shared" ref="AQ827" si="2448">AQ826</f>
        <v>0</v>
      </c>
      <c r="AR827" s="407">
        <f t="shared" ref="AR827" si="2449">AR826</f>
        <v>0</v>
      </c>
      <c r="AS827" s="308"/>
    </row>
    <row r="828" spans="1:45" hidden="1" outlineLevel="1">
      <c r="A828" s="521"/>
      <c r="B828" s="311"/>
      <c r="C828" s="309"/>
      <c r="D828" s="313"/>
      <c r="E828" s="313"/>
      <c r="F828" s="313"/>
      <c r="G828" s="313"/>
      <c r="H828" s="313"/>
      <c r="I828" s="313"/>
      <c r="J828" s="313"/>
      <c r="K828" s="313"/>
      <c r="L828" s="313"/>
      <c r="M828" s="313"/>
      <c r="N828" s="313"/>
      <c r="O828" s="313"/>
      <c r="P828" s="313"/>
      <c r="Q828" s="288"/>
      <c r="R828" s="313"/>
      <c r="S828" s="313"/>
      <c r="T828" s="313"/>
      <c r="U828" s="313"/>
      <c r="V828" s="313"/>
      <c r="W828" s="313"/>
      <c r="X828" s="313"/>
      <c r="Y828" s="313"/>
      <c r="Z828" s="313"/>
      <c r="AA828" s="313"/>
      <c r="AB828" s="313"/>
      <c r="AC828" s="313"/>
      <c r="AD828" s="313"/>
      <c r="AE828" s="412"/>
      <c r="AF828" s="413"/>
      <c r="AG828" s="412"/>
      <c r="AH828" s="412"/>
      <c r="AI828" s="412"/>
      <c r="AJ828" s="412"/>
      <c r="AK828" s="412"/>
      <c r="AL828" s="412"/>
      <c r="AM828" s="412"/>
      <c r="AN828" s="412"/>
      <c r="AO828" s="412"/>
      <c r="AP828" s="412"/>
      <c r="AQ828" s="412"/>
      <c r="AR828" s="412"/>
      <c r="AS828" s="310"/>
    </row>
    <row r="829" spans="1:45" ht="15.75" hidden="1" outlineLevel="1">
      <c r="A829" s="521"/>
      <c r="B829" s="285" t="s">
        <v>10</v>
      </c>
      <c r="C829" s="286"/>
      <c r="D829" s="286"/>
      <c r="E829" s="286"/>
      <c r="F829" s="286"/>
      <c r="G829" s="286"/>
      <c r="H829" s="286"/>
      <c r="I829" s="286"/>
      <c r="J829" s="286"/>
      <c r="K829" s="286"/>
      <c r="L829" s="286"/>
      <c r="M829" s="286"/>
      <c r="N829" s="286"/>
      <c r="O829" s="286"/>
      <c r="P829" s="286"/>
      <c r="Q829" s="287"/>
      <c r="R829" s="286"/>
      <c r="S829" s="286"/>
      <c r="T829" s="286"/>
      <c r="U829" s="286"/>
      <c r="V829" s="286"/>
      <c r="W829" s="286"/>
      <c r="X829" s="286"/>
      <c r="Y829" s="286"/>
      <c r="Z829" s="286"/>
      <c r="AA829" s="286"/>
      <c r="AB829" s="286"/>
      <c r="AC829" s="286"/>
      <c r="AD829" s="286"/>
      <c r="AE829" s="410"/>
      <c r="AF829" s="410"/>
      <c r="AG829" s="410"/>
      <c r="AH829" s="410"/>
      <c r="AI829" s="410"/>
      <c r="AJ829" s="410"/>
      <c r="AK829" s="410"/>
      <c r="AL829" s="410"/>
      <c r="AM829" s="410"/>
      <c r="AN829" s="410"/>
      <c r="AO829" s="410"/>
      <c r="AP829" s="410"/>
      <c r="AQ829" s="410"/>
      <c r="AR829" s="410"/>
      <c r="AS829" s="289"/>
    </row>
    <row r="830" spans="1:45" ht="30" hidden="1" outlineLevel="1">
      <c r="A830" s="521">
        <v>11</v>
      </c>
      <c r="B830" s="424" t="s">
        <v>104</v>
      </c>
      <c r="C830" s="288" t="s">
        <v>25</v>
      </c>
      <c r="D830" s="292"/>
      <c r="E830" s="292"/>
      <c r="F830" s="292"/>
      <c r="G830" s="292"/>
      <c r="H830" s="292"/>
      <c r="I830" s="292"/>
      <c r="J830" s="292"/>
      <c r="K830" s="292"/>
      <c r="L830" s="292"/>
      <c r="M830" s="292"/>
      <c r="N830" s="292"/>
      <c r="O830" s="292"/>
      <c r="P830" s="292"/>
      <c r="Q830" s="292">
        <v>12</v>
      </c>
      <c r="R830" s="292"/>
      <c r="S830" s="292"/>
      <c r="T830" s="292"/>
      <c r="U830" s="292"/>
      <c r="V830" s="292"/>
      <c r="W830" s="292"/>
      <c r="X830" s="292"/>
      <c r="Y830" s="292"/>
      <c r="Z830" s="292"/>
      <c r="AA830" s="292"/>
      <c r="AB830" s="292"/>
      <c r="AC830" s="292"/>
      <c r="AD830" s="292"/>
      <c r="AE830" s="422"/>
      <c r="AF830" s="411"/>
      <c r="AG830" s="411"/>
      <c r="AH830" s="411"/>
      <c r="AI830" s="411"/>
      <c r="AJ830" s="411"/>
      <c r="AK830" s="411"/>
      <c r="AL830" s="411"/>
      <c r="AM830" s="411"/>
      <c r="AN830" s="411"/>
      <c r="AO830" s="411"/>
      <c r="AP830" s="411"/>
      <c r="AQ830" s="411"/>
      <c r="AR830" s="411"/>
      <c r="AS830" s="293">
        <f>SUM(AE830:AR830)</f>
        <v>0</v>
      </c>
    </row>
    <row r="831" spans="1:45" hidden="1" outlineLevel="1">
      <c r="A831" s="521"/>
      <c r="B831" s="291" t="s">
        <v>341</v>
      </c>
      <c r="C831" s="288" t="s">
        <v>163</v>
      </c>
      <c r="D831" s="292"/>
      <c r="E831" s="292"/>
      <c r="F831" s="292"/>
      <c r="G831" s="292"/>
      <c r="H831" s="292"/>
      <c r="I831" s="292"/>
      <c r="J831" s="292"/>
      <c r="K831" s="292"/>
      <c r="L831" s="292"/>
      <c r="M831" s="292"/>
      <c r="N831" s="292"/>
      <c r="O831" s="292"/>
      <c r="P831" s="292"/>
      <c r="Q831" s="292">
        <f>Q830</f>
        <v>12</v>
      </c>
      <c r="R831" s="292"/>
      <c r="S831" s="292"/>
      <c r="T831" s="292"/>
      <c r="U831" s="292"/>
      <c r="V831" s="292"/>
      <c r="W831" s="292"/>
      <c r="X831" s="292"/>
      <c r="Y831" s="292"/>
      <c r="Z831" s="292"/>
      <c r="AA831" s="292"/>
      <c r="AB831" s="292"/>
      <c r="AC831" s="292"/>
      <c r="AD831" s="292"/>
      <c r="AE831" s="407">
        <f>AE830</f>
        <v>0</v>
      </c>
      <c r="AF831" s="407">
        <f t="shared" ref="AF831" si="2450">AF830</f>
        <v>0</v>
      </c>
      <c r="AG831" s="407">
        <f t="shared" ref="AG831" si="2451">AG830</f>
        <v>0</v>
      </c>
      <c r="AH831" s="407">
        <f t="shared" ref="AH831" si="2452">AH830</f>
        <v>0</v>
      </c>
      <c r="AI831" s="407">
        <f t="shared" ref="AI831" si="2453">AI830</f>
        <v>0</v>
      </c>
      <c r="AJ831" s="407">
        <f t="shared" ref="AJ831" si="2454">AJ830</f>
        <v>0</v>
      </c>
      <c r="AK831" s="407">
        <f t="shared" ref="AK831" si="2455">AK830</f>
        <v>0</v>
      </c>
      <c r="AL831" s="407">
        <f t="shared" ref="AL831" si="2456">AL830</f>
        <v>0</v>
      </c>
      <c r="AM831" s="407">
        <f t="shared" ref="AM831" si="2457">AM830</f>
        <v>0</v>
      </c>
      <c r="AN831" s="407">
        <f t="shared" ref="AN831" si="2458">AN830</f>
        <v>0</v>
      </c>
      <c r="AO831" s="407">
        <f t="shared" ref="AO831" si="2459">AO830</f>
        <v>0</v>
      </c>
      <c r="AP831" s="407">
        <f t="shared" ref="AP831" si="2460">AP830</f>
        <v>0</v>
      </c>
      <c r="AQ831" s="407">
        <f t="shared" ref="AQ831" si="2461">AQ830</f>
        <v>0</v>
      </c>
      <c r="AR831" s="407">
        <f t="shared" ref="AR831" si="2462">AR830</f>
        <v>0</v>
      </c>
      <c r="AS831" s="294"/>
    </row>
    <row r="832" spans="1:45" hidden="1" outlineLevel="1">
      <c r="A832" s="521"/>
      <c r="B832" s="312"/>
      <c r="C832" s="302"/>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c r="AD832" s="288"/>
      <c r="AE832" s="408"/>
      <c r="AF832" s="417"/>
      <c r="AG832" s="417"/>
      <c r="AH832" s="417"/>
      <c r="AI832" s="417"/>
      <c r="AJ832" s="417"/>
      <c r="AK832" s="417"/>
      <c r="AL832" s="417"/>
      <c r="AM832" s="417"/>
      <c r="AN832" s="417"/>
      <c r="AO832" s="417"/>
      <c r="AP832" s="417"/>
      <c r="AQ832" s="417"/>
      <c r="AR832" s="417"/>
      <c r="AS832" s="303"/>
    </row>
    <row r="833" spans="1:45" ht="30" hidden="1" outlineLevel="1">
      <c r="A833" s="521">
        <v>12</v>
      </c>
      <c r="B833" s="424" t="s">
        <v>105</v>
      </c>
      <c r="C833" s="288" t="s">
        <v>25</v>
      </c>
      <c r="D833" s="292"/>
      <c r="E833" s="292"/>
      <c r="F833" s="292"/>
      <c r="G833" s="292"/>
      <c r="H833" s="292"/>
      <c r="I833" s="292"/>
      <c r="J833" s="292"/>
      <c r="K833" s="292"/>
      <c r="L833" s="292"/>
      <c r="M833" s="292"/>
      <c r="N833" s="292"/>
      <c r="O833" s="292"/>
      <c r="P833" s="292"/>
      <c r="Q833" s="292">
        <v>12</v>
      </c>
      <c r="R833" s="292"/>
      <c r="S833" s="292"/>
      <c r="T833" s="292"/>
      <c r="U833" s="292"/>
      <c r="V833" s="292"/>
      <c r="W833" s="292"/>
      <c r="X833" s="292"/>
      <c r="Y833" s="292"/>
      <c r="Z833" s="292"/>
      <c r="AA833" s="292"/>
      <c r="AB833" s="292"/>
      <c r="AC833" s="292"/>
      <c r="AD833" s="292"/>
      <c r="AE833" s="406"/>
      <c r="AF833" s="411"/>
      <c r="AG833" s="411"/>
      <c r="AH833" s="411"/>
      <c r="AI833" s="411"/>
      <c r="AJ833" s="411"/>
      <c r="AK833" s="411"/>
      <c r="AL833" s="411"/>
      <c r="AM833" s="411"/>
      <c r="AN833" s="411"/>
      <c r="AO833" s="411"/>
      <c r="AP833" s="411"/>
      <c r="AQ833" s="411"/>
      <c r="AR833" s="411"/>
      <c r="AS833" s="293">
        <f>SUM(AE833:AR833)</f>
        <v>0</v>
      </c>
    </row>
    <row r="834" spans="1:45" hidden="1" outlineLevel="1">
      <c r="A834" s="521"/>
      <c r="B834" s="291" t="s">
        <v>341</v>
      </c>
      <c r="C834" s="288" t="s">
        <v>163</v>
      </c>
      <c r="D834" s="292"/>
      <c r="E834" s="292"/>
      <c r="F834" s="292"/>
      <c r="G834" s="292"/>
      <c r="H834" s="292"/>
      <c r="I834" s="292"/>
      <c r="J834" s="292"/>
      <c r="K834" s="292"/>
      <c r="L834" s="292"/>
      <c r="M834" s="292"/>
      <c r="N834" s="292"/>
      <c r="O834" s="292"/>
      <c r="P834" s="292"/>
      <c r="Q834" s="292">
        <f>Q833</f>
        <v>12</v>
      </c>
      <c r="R834" s="292"/>
      <c r="S834" s="292"/>
      <c r="T834" s="292"/>
      <c r="U834" s="292"/>
      <c r="V834" s="292"/>
      <c r="W834" s="292"/>
      <c r="X834" s="292"/>
      <c r="Y834" s="292"/>
      <c r="Z834" s="292"/>
      <c r="AA834" s="292"/>
      <c r="AB834" s="292"/>
      <c r="AC834" s="292"/>
      <c r="AD834" s="292"/>
      <c r="AE834" s="407">
        <f>AE833</f>
        <v>0</v>
      </c>
      <c r="AF834" s="407">
        <f t="shared" ref="AF834" si="2463">AF833</f>
        <v>0</v>
      </c>
      <c r="AG834" s="407">
        <f t="shared" ref="AG834" si="2464">AG833</f>
        <v>0</v>
      </c>
      <c r="AH834" s="407">
        <f t="shared" ref="AH834" si="2465">AH833</f>
        <v>0</v>
      </c>
      <c r="AI834" s="407">
        <f t="shared" ref="AI834" si="2466">AI833</f>
        <v>0</v>
      </c>
      <c r="AJ834" s="407">
        <f t="shared" ref="AJ834" si="2467">AJ833</f>
        <v>0</v>
      </c>
      <c r="AK834" s="407">
        <f t="shared" ref="AK834" si="2468">AK833</f>
        <v>0</v>
      </c>
      <c r="AL834" s="407">
        <f t="shared" ref="AL834" si="2469">AL833</f>
        <v>0</v>
      </c>
      <c r="AM834" s="407">
        <f t="shared" ref="AM834" si="2470">AM833</f>
        <v>0</v>
      </c>
      <c r="AN834" s="407">
        <f t="shared" ref="AN834" si="2471">AN833</f>
        <v>0</v>
      </c>
      <c r="AO834" s="407">
        <f t="shared" ref="AO834" si="2472">AO833</f>
        <v>0</v>
      </c>
      <c r="AP834" s="407">
        <f t="shared" ref="AP834" si="2473">AP833</f>
        <v>0</v>
      </c>
      <c r="AQ834" s="407">
        <f t="shared" ref="AQ834" si="2474">AQ833</f>
        <v>0</v>
      </c>
      <c r="AR834" s="407">
        <f t="shared" ref="AR834" si="2475">AR833</f>
        <v>0</v>
      </c>
      <c r="AS834" s="294"/>
    </row>
    <row r="835" spans="1:45" hidden="1" outlineLevel="1">
      <c r="A835" s="521"/>
      <c r="B835" s="312"/>
      <c r="C835" s="302"/>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c r="AA835" s="288"/>
      <c r="AB835" s="288"/>
      <c r="AC835" s="288"/>
      <c r="AD835" s="288"/>
      <c r="AE835" s="418"/>
      <c r="AF835" s="418"/>
      <c r="AG835" s="408"/>
      <c r="AH835" s="408"/>
      <c r="AI835" s="408"/>
      <c r="AJ835" s="408"/>
      <c r="AK835" s="408"/>
      <c r="AL835" s="408"/>
      <c r="AM835" s="408"/>
      <c r="AN835" s="408"/>
      <c r="AO835" s="408"/>
      <c r="AP835" s="408"/>
      <c r="AQ835" s="408"/>
      <c r="AR835" s="408"/>
      <c r="AS835" s="303"/>
    </row>
    <row r="836" spans="1:45" ht="30" hidden="1" outlineLevel="1">
      <c r="A836" s="521">
        <v>13</v>
      </c>
      <c r="B836" s="424" t="s">
        <v>106</v>
      </c>
      <c r="C836" s="288" t="s">
        <v>25</v>
      </c>
      <c r="D836" s="292"/>
      <c r="E836" s="292"/>
      <c r="F836" s="292"/>
      <c r="G836" s="292"/>
      <c r="H836" s="292"/>
      <c r="I836" s="292"/>
      <c r="J836" s="292"/>
      <c r="K836" s="292"/>
      <c r="L836" s="292"/>
      <c r="M836" s="292"/>
      <c r="N836" s="292"/>
      <c r="O836" s="292"/>
      <c r="P836" s="292"/>
      <c r="Q836" s="292">
        <v>12</v>
      </c>
      <c r="R836" s="292"/>
      <c r="S836" s="292"/>
      <c r="T836" s="292"/>
      <c r="U836" s="292"/>
      <c r="V836" s="292"/>
      <c r="W836" s="292"/>
      <c r="X836" s="292"/>
      <c r="Y836" s="292"/>
      <c r="Z836" s="292"/>
      <c r="AA836" s="292"/>
      <c r="AB836" s="292"/>
      <c r="AC836" s="292"/>
      <c r="AD836" s="292"/>
      <c r="AE836" s="406"/>
      <c r="AF836" s="411"/>
      <c r="AG836" s="411"/>
      <c r="AH836" s="411"/>
      <c r="AI836" s="411"/>
      <c r="AJ836" s="411"/>
      <c r="AK836" s="411"/>
      <c r="AL836" s="411"/>
      <c r="AM836" s="411"/>
      <c r="AN836" s="411"/>
      <c r="AO836" s="411"/>
      <c r="AP836" s="411"/>
      <c r="AQ836" s="411"/>
      <c r="AR836" s="411"/>
      <c r="AS836" s="293">
        <f>SUM(AE836:AR836)</f>
        <v>0</v>
      </c>
    </row>
    <row r="837" spans="1:45" hidden="1" outlineLevel="1">
      <c r="A837" s="521"/>
      <c r="B837" s="291" t="s">
        <v>341</v>
      </c>
      <c r="C837" s="288" t="s">
        <v>163</v>
      </c>
      <c r="D837" s="292"/>
      <c r="E837" s="292"/>
      <c r="F837" s="292"/>
      <c r="G837" s="292"/>
      <c r="H837" s="292"/>
      <c r="I837" s="292"/>
      <c r="J837" s="292"/>
      <c r="K837" s="292"/>
      <c r="L837" s="292"/>
      <c r="M837" s="292"/>
      <c r="N837" s="292"/>
      <c r="O837" s="292"/>
      <c r="P837" s="292"/>
      <c r="Q837" s="292">
        <f>Q836</f>
        <v>12</v>
      </c>
      <c r="R837" s="292"/>
      <c r="S837" s="292"/>
      <c r="T837" s="292"/>
      <c r="U837" s="292"/>
      <c r="V837" s="292"/>
      <c r="W837" s="292"/>
      <c r="X837" s="292"/>
      <c r="Y837" s="292"/>
      <c r="Z837" s="292"/>
      <c r="AA837" s="292"/>
      <c r="AB837" s="292"/>
      <c r="AC837" s="292"/>
      <c r="AD837" s="292"/>
      <c r="AE837" s="407">
        <f>AE836</f>
        <v>0</v>
      </c>
      <c r="AF837" s="407">
        <f t="shared" ref="AF837" si="2476">AF836</f>
        <v>0</v>
      </c>
      <c r="AG837" s="407">
        <f t="shared" ref="AG837" si="2477">AG836</f>
        <v>0</v>
      </c>
      <c r="AH837" s="407">
        <f t="shared" ref="AH837" si="2478">AH836</f>
        <v>0</v>
      </c>
      <c r="AI837" s="407">
        <f t="shared" ref="AI837" si="2479">AI836</f>
        <v>0</v>
      </c>
      <c r="AJ837" s="407">
        <f t="shared" ref="AJ837" si="2480">AJ836</f>
        <v>0</v>
      </c>
      <c r="AK837" s="407">
        <f t="shared" ref="AK837" si="2481">AK836</f>
        <v>0</v>
      </c>
      <c r="AL837" s="407">
        <f t="shared" ref="AL837" si="2482">AL836</f>
        <v>0</v>
      </c>
      <c r="AM837" s="407">
        <f t="shared" ref="AM837" si="2483">AM836</f>
        <v>0</v>
      </c>
      <c r="AN837" s="407">
        <f t="shared" ref="AN837" si="2484">AN836</f>
        <v>0</v>
      </c>
      <c r="AO837" s="407">
        <f t="shared" ref="AO837" si="2485">AO836</f>
        <v>0</v>
      </c>
      <c r="AP837" s="407">
        <f t="shared" ref="AP837" si="2486">AP836</f>
        <v>0</v>
      </c>
      <c r="AQ837" s="407">
        <f t="shared" ref="AQ837" si="2487">AQ836</f>
        <v>0</v>
      </c>
      <c r="AR837" s="407">
        <f t="shared" ref="AR837" si="2488">AR836</f>
        <v>0</v>
      </c>
      <c r="AS837" s="303"/>
    </row>
    <row r="838" spans="1:45" hidden="1" outlineLevel="1">
      <c r="A838" s="521"/>
      <c r="B838" s="312"/>
      <c r="C838" s="302"/>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c r="AA838" s="288"/>
      <c r="AB838" s="288"/>
      <c r="AC838" s="288"/>
      <c r="AD838" s="288"/>
      <c r="AE838" s="408"/>
      <c r="AF838" s="408"/>
      <c r="AG838" s="408"/>
      <c r="AH838" s="408"/>
      <c r="AI838" s="408"/>
      <c r="AJ838" s="408"/>
      <c r="AK838" s="408"/>
      <c r="AL838" s="408"/>
      <c r="AM838" s="408"/>
      <c r="AN838" s="408"/>
      <c r="AO838" s="408"/>
      <c r="AP838" s="408"/>
      <c r="AQ838" s="408"/>
      <c r="AR838" s="408"/>
      <c r="AS838" s="303"/>
    </row>
    <row r="839" spans="1:45" ht="15.75" hidden="1" outlineLevel="1">
      <c r="A839" s="521"/>
      <c r="B839" s="285" t="s">
        <v>107</v>
      </c>
      <c r="C839" s="286"/>
      <c r="D839" s="287"/>
      <c r="E839" s="287"/>
      <c r="F839" s="287"/>
      <c r="G839" s="287"/>
      <c r="H839" s="287"/>
      <c r="I839" s="287"/>
      <c r="J839" s="287"/>
      <c r="K839" s="287"/>
      <c r="L839" s="287"/>
      <c r="M839" s="287"/>
      <c r="N839" s="287"/>
      <c r="O839" s="287"/>
      <c r="P839" s="287"/>
      <c r="Q839" s="287"/>
      <c r="R839" s="287"/>
      <c r="S839" s="286"/>
      <c r="T839" s="286"/>
      <c r="U839" s="286"/>
      <c r="V839" s="286"/>
      <c r="W839" s="286"/>
      <c r="X839" s="286"/>
      <c r="Y839" s="286"/>
      <c r="Z839" s="286"/>
      <c r="AA839" s="286"/>
      <c r="AB839" s="286"/>
      <c r="AC839" s="286"/>
      <c r="AD839" s="286"/>
      <c r="AE839" s="410"/>
      <c r="AF839" s="410"/>
      <c r="AG839" s="410"/>
      <c r="AH839" s="410"/>
      <c r="AI839" s="410"/>
      <c r="AJ839" s="410"/>
      <c r="AK839" s="410"/>
      <c r="AL839" s="410"/>
      <c r="AM839" s="410"/>
      <c r="AN839" s="410"/>
      <c r="AO839" s="410"/>
      <c r="AP839" s="410"/>
      <c r="AQ839" s="410"/>
      <c r="AR839" s="410"/>
      <c r="AS839" s="289"/>
    </row>
    <row r="840" spans="1:45" hidden="1" outlineLevel="1">
      <c r="A840" s="521">
        <v>14</v>
      </c>
      <c r="B840" s="312" t="s">
        <v>108</v>
      </c>
      <c r="C840" s="288" t="s">
        <v>25</v>
      </c>
      <c r="D840" s="292"/>
      <c r="E840" s="292"/>
      <c r="F840" s="292"/>
      <c r="G840" s="292"/>
      <c r="H840" s="292"/>
      <c r="I840" s="292"/>
      <c r="J840" s="292"/>
      <c r="K840" s="292"/>
      <c r="L840" s="292"/>
      <c r="M840" s="292"/>
      <c r="N840" s="292"/>
      <c r="O840" s="292"/>
      <c r="P840" s="292"/>
      <c r="Q840" s="292">
        <v>12</v>
      </c>
      <c r="R840" s="292"/>
      <c r="S840" s="292"/>
      <c r="T840" s="292"/>
      <c r="U840" s="292"/>
      <c r="V840" s="292"/>
      <c r="W840" s="292"/>
      <c r="X840" s="292"/>
      <c r="Y840" s="292"/>
      <c r="Z840" s="292"/>
      <c r="AA840" s="292"/>
      <c r="AB840" s="292"/>
      <c r="AC840" s="292"/>
      <c r="AD840" s="292"/>
      <c r="AE840" s="411"/>
      <c r="AF840" s="411"/>
      <c r="AG840" s="411"/>
      <c r="AH840" s="411"/>
      <c r="AI840" s="411"/>
      <c r="AJ840" s="411"/>
      <c r="AK840" s="411"/>
      <c r="AL840" s="406"/>
      <c r="AM840" s="406"/>
      <c r="AN840" s="406"/>
      <c r="AO840" s="406"/>
      <c r="AP840" s="406"/>
      <c r="AQ840" s="406"/>
      <c r="AR840" s="406"/>
      <c r="AS840" s="293">
        <f>SUM(AE840:AR840)</f>
        <v>0</v>
      </c>
    </row>
    <row r="841" spans="1:45" hidden="1" outlineLevel="1">
      <c r="A841" s="521"/>
      <c r="B841" s="291" t="s">
        <v>341</v>
      </c>
      <c r="C841" s="288" t="s">
        <v>163</v>
      </c>
      <c r="D841" s="292"/>
      <c r="E841" s="292"/>
      <c r="F841" s="292"/>
      <c r="G841" s="292"/>
      <c r="H841" s="292"/>
      <c r="I841" s="292"/>
      <c r="J841" s="292"/>
      <c r="K841" s="292"/>
      <c r="L841" s="292"/>
      <c r="M841" s="292"/>
      <c r="N841" s="292"/>
      <c r="O841" s="292"/>
      <c r="P841" s="292"/>
      <c r="Q841" s="292">
        <f>Q840</f>
        <v>12</v>
      </c>
      <c r="R841" s="292"/>
      <c r="S841" s="292"/>
      <c r="T841" s="292"/>
      <c r="U841" s="292"/>
      <c r="V841" s="292"/>
      <c r="W841" s="292"/>
      <c r="X841" s="292"/>
      <c r="Y841" s="292"/>
      <c r="Z841" s="292"/>
      <c r="AA841" s="292"/>
      <c r="AB841" s="292"/>
      <c r="AC841" s="292"/>
      <c r="AD841" s="292"/>
      <c r="AE841" s="407">
        <f>AE840</f>
        <v>0</v>
      </c>
      <c r="AF841" s="407">
        <f t="shared" ref="AF841" si="2489">AF840</f>
        <v>0</v>
      </c>
      <c r="AG841" s="407">
        <f t="shared" ref="AG841" si="2490">AG840</f>
        <v>0</v>
      </c>
      <c r="AH841" s="407">
        <f t="shared" ref="AH841" si="2491">AH840</f>
        <v>0</v>
      </c>
      <c r="AI841" s="407">
        <f t="shared" ref="AI841" si="2492">AI840</f>
        <v>0</v>
      </c>
      <c r="AJ841" s="407">
        <f t="shared" ref="AJ841" si="2493">AJ840</f>
        <v>0</v>
      </c>
      <c r="AK841" s="407">
        <f t="shared" ref="AK841" si="2494">AK840</f>
        <v>0</v>
      </c>
      <c r="AL841" s="407">
        <f t="shared" ref="AL841" si="2495">AL840</f>
        <v>0</v>
      </c>
      <c r="AM841" s="407">
        <f t="shared" ref="AM841" si="2496">AM840</f>
        <v>0</v>
      </c>
      <c r="AN841" s="407">
        <f t="shared" ref="AN841" si="2497">AN840</f>
        <v>0</v>
      </c>
      <c r="AO841" s="407">
        <f t="shared" ref="AO841" si="2498">AO840</f>
        <v>0</v>
      </c>
      <c r="AP841" s="407">
        <f t="shared" ref="AP841" si="2499">AP840</f>
        <v>0</v>
      </c>
      <c r="AQ841" s="407">
        <f t="shared" ref="AQ841" si="2500">AQ840</f>
        <v>0</v>
      </c>
      <c r="AR841" s="407">
        <f t="shared" ref="AR841" si="2501">AR840</f>
        <v>0</v>
      </c>
      <c r="AS841" s="294"/>
    </row>
    <row r="842" spans="1:45" hidden="1" outlineLevel="1">
      <c r="A842" s="521"/>
      <c r="B842" s="312"/>
      <c r="C842" s="302"/>
      <c r="D842" s="288"/>
      <c r="E842" s="288"/>
      <c r="F842" s="288"/>
      <c r="G842" s="288"/>
      <c r="H842" s="288"/>
      <c r="I842" s="288"/>
      <c r="J842" s="288"/>
      <c r="K842" s="288"/>
      <c r="L842" s="288"/>
      <c r="M842" s="288"/>
      <c r="N842" s="288"/>
      <c r="O842" s="288"/>
      <c r="P842" s="288"/>
      <c r="Q842" s="464"/>
      <c r="R842" s="288"/>
      <c r="S842" s="288"/>
      <c r="T842" s="288"/>
      <c r="U842" s="288"/>
      <c r="V842" s="288"/>
      <c r="W842" s="288"/>
      <c r="X842" s="288"/>
      <c r="Y842" s="288"/>
      <c r="Z842" s="288"/>
      <c r="AA842" s="288"/>
      <c r="AB842" s="288"/>
      <c r="AC842" s="288"/>
      <c r="AD842" s="288"/>
      <c r="AE842" s="408"/>
      <c r="AF842" s="408"/>
      <c r="AG842" s="408"/>
      <c r="AH842" s="408"/>
      <c r="AI842" s="408"/>
      <c r="AJ842" s="408"/>
      <c r="AK842" s="408"/>
      <c r="AL842" s="408"/>
      <c r="AM842" s="408"/>
      <c r="AN842" s="408"/>
      <c r="AO842" s="408"/>
      <c r="AP842" s="408"/>
      <c r="AQ842" s="408"/>
      <c r="AR842" s="408"/>
      <c r="AS842" s="303"/>
    </row>
    <row r="843" spans="1:45" s="306" customFormat="1" ht="15.75" hidden="1" outlineLevel="1">
      <c r="A843" s="521"/>
      <c r="B843" s="285" t="s">
        <v>486</v>
      </c>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c r="AA843" s="288"/>
      <c r="AB843" s="288"/>
      <c r="AC843" s="288"/>
      <c r="AD843" s="288"/>
      <c r="AE843" s="408"/>
      <c r="AF843" s="408"/>
      <c r="AG843" s="408"/>
      <c r="AH843" s="408"/>
      <c r="AI843" s="408"/>
      <c r="AJ843" s="408"/>
      <c r="AK843" s="412"/>
      <c r="AL843" s="412"/>
      <c r="AM843" s="412"/>
      <c r="AN843" s="412"/>
      <c r="AO843" s="412"/>
      <c r="AP843" s="412"/>
      <c r="AQ843" s="412"/>
      <c r="AR843" s="412"/>
      <c r="AS843" s="506"/>
    </row>
    <row r="844" spans="1:45" hidden="1" outlineLevel="1">
      <c r="A844" s="521">
        <v>15</v>
      </c>
      <c r="B844" s="291" t="s">
        <v>491</v>
      </c>
      <c r="C844" s="288" t="s">
        <v>25</v>
      </c>
      <c r="D844" s="292"/>
      <c r="E844" s="292"/>
      <c r="F844" s="292"/>
      <c r="G844" s="292"/>
      <c r="H844" s="292"/>
      <c r="I844" s="292"/>
      <c r="J844" s="292"/>
      <c r="K844" s="292"/>
      <c r="L844" s="292"/>
      <c r="M844" s="292"/>
      <c r="N844" s="292"/>
      <c r="O844" s="292"/>
      <c r="P844" s="292"/>
      <c r="Q844" s="292">
        <v>0</v>
      </c>
      <c r="R844" s="292"/>
      <c r="S844" s="292"/>
      <c r="T844" s="292"/>
      <c r="U844" s="292"/>
      <c r="V844" s="292"/>
      <c r="W844" s="292"/>
      <c r="X844" s="292"/>
      <c r="Y844" s="292"/>
      <c r="Z844" s="292"/>
      <c r="AA844" s="292"/>
      <c r="AB844" s="292"/>
      <c r="AC844" s="292"/>
      <c r="AD844" s="292"/>
      <c r="AE844" s="411"/>
      <c r="AF844" s="411"/>
      <c r="AG844" s="411"/>
      <c r="AH844" s="411"/>
      <c r="AI844" s="411"/>
      <c r="AJ844" s="411"/>
      <c r="AK844" s="411"/>
      <c r="AL844" s="406"/>
      <c r="AM844" s="406"/>
      <c r="AN844" s="406"/>
      <c r="AO844" s="406"/>
      <c r="AP844" s="406"/>
      <c r="AQ844" s="406"/>
      <c r="AR844" s="406"/>
      <c r="AS844" s="293">
        <f>SUM(AE844:AR844)</f>
        <v>0</v>
      </c>
    </row>
    <row r="845" spans="1:45" hidden="1" outlineLevel="1">
      <c r="A845" s="521"/>
      <c r="B845" s="291" t="s">
        <v>341</v>
      </c>
      <c r="C845" s="288" t="s">
        <v>163</v>
      </c>
      <c r="D845" s="292"/>
      <c r="E845" s="292"/>
      <c r="F845" s="292"/>
      <c r="G845" s="292"/>
      <c r="H845" s="292"/>
      <c r="I845" s="292"/>
      <c r="J845" s="292"/>
      <c r="K845" s="292"/>
      <c r="L845" s="292"/>
      <c r="M845" s="292"/>
      <c r="N845" s="292"/>
      <c r="O845" s="292"/>
      <c r="P845" s="292"/>
      <c r="Q845" s="292">
        <f>Q844</f>
        <v>0</v>
      </c>
      <c r="R845" s="292"/>
      <c r="S845" s="292"/>
      <c r="T845" s="292"/>
      <c r="U845" s="292"/>
      <c r="V845" s="292"/>
      <c r="W845" s="292"/>
      <c r="X845" s="292"/>
      <c r="Y845" s="292"/>
      <c r="Z845" s="292"/>
      <c r="AA845" s="292"/>
      <c r="AB845" s="292"/>
      <c r="AC845" s="292"/>
      <c r="AD845" s="292"/>
      <c r="AE845" s="407">
        <f>AE844</f>
        <v>0</v>
      </c>
      <c r="AF845" s="407">
        <f t="shared" ref="AF845:AR845" si="2502">AF844</f>
        <v>0</v>
      </c>
      <c r="AG845" s="407">
        <f t="shared" si="2502"/>
        <v>0</v>
      </c>
      <c r="AH845" s="407">
        <f t="shared" si="2502"/>
        <v>0</v>
      </c>
      <c r="AI845" s="407">
        <f t="shared" si="2502"/>
        <v>0</v>
      </c>
      <c r="AJ845" s="407">
        <f t="shared" si="2502"/>
        <v>0</v>
      </c>
      <c r="AK845" s="407">
        <f t="shared" si="2502"/>
        <v>0</v>
      </c>
      <c r="AL845" s="407">
        <f t="shared" si="2502"/>
        <v>0</v>
      </c>
      <c r="AM845" s="407">
        <f t="shared" si="2502"/>
        <v>0</v>
      </c>
      <c r="AN845" s="407">
        <f t="shared" si="2502"/>
        <v>0</v>
      </c>
      <c r="AO845" s="407">
        <f t="shared" si="2502"/>
        <v>0</v>
      </c>
      <c r="AP845" s="407">
        <f t="shared" si="2502"/>
        <v>0</v>
      </c>
      <c r="AQ845" s="407">
        <f t="shared" si="2502"/>
        <v>0</v>
      </c>
      <c r="AR845" s="407">
        <f t="shared" si="2502"/>
        <v>0</v>
      </c>
      <c r="AS845" s="294"/>
    </row>
    <row r="846" spans="1:45" hidden="1" outlineLevel="1">
      <c r="A846" s="521"/>
      <c r="B846" s="312"/>
      <c r="C846" s="302"/>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408"/>
      <c r="AF846" s="408"/>
      <c r="AG846" s="408"/>
      <c r="AH846" s="408"/>
      <c r="AI846" s="408"/>
      <c r="AJ846" s="408"/>
      <c r="AK846" s="408"/>
      <c r="AL846" s="408"/>
      <c r="AM846" s="408"/>
      <c r="AN846" s="408"/>
      <c r="AO846" s="408"/>
      <c r="AP846" s="408"/>
      <c r="AQ846" s="408"/>
      <c r="AR846" s="408"/>
      <c r="AS846" s="303"/>
    </row>
    <row r="847" spans="1:45" s="280" customFormat="1" hidden="1" outlineLevel="1">
      <c r="A847" s="521">
        <v>16</v>
      </c>
      <c r="B847" s="321" t="s">
        <v>487</v>
      </c>
      <c r="C847" s="288" t="s">
        <v>25</v>
      </c>
      <c r="D847" s="292"/>
      <c r="E847" s="292"/>
      <c r="F847" s="292"/>
      <c r="G847" s="292"/>
      <c r="H847" s="292"/>
      <c r="I847" s="292"/>
      <c r="J847" s="292"/>
      <c r="K847" s="292"/>
      <c r="L847" s="292"/>
      <c r="M847" s="292"/>
      <c r="N847" s="292"/>
      <c r="O847" s="292"/>
      <c r="P847" s="292"/>
      <c r="Q847" s="292">
        <v>0</v>
      </c>
      <c r="R847" s="292"/>
      <c r="S847" s="292"/>
      <c r="T847" s="292"/>
      <c r="U847" s="292"/>
      <c r="V847" s="292"/>
      <c r="W847" s="292"/>
      <c r="X847" s="292"/>
      <c r="Y847" s="292"/>
      <c r="Z847" s="292"/>
      <c r="AA847" s="292"/>
      <c r="AB847" s="292"/>
      <c r="AC847" s="292"/>
      <c r="AD847" s="292"/>
      <c r="AE847" s="411"/>
      <c r="AF847" s="411"/>
      <c r="AG847" s="411"/>
      <c r="AH847" s="411"/>
      <c r="AI847" s="411"/>
      <c r="AJ847" s="411"/>
      <c r="AK847" s="411"/>
      <c r="AL847" s="406"/>
      <c r="AM847" s="406"/>
      <c r="AN847" s="406"/>
      <c r="AO847" s="406"/>
      <c r="AP847" s="406"/>
      <c r="AQ847" s="406"/>
      <c r="AR847" s="406"/>
      <c r="AS847" s="293">
        <f>SUM(AE847:AR847)</f>
        <v>0</v>
      </c>
    </row>
    <row r="848" spans="1:45" s="280" customFormat="1" hidden="1" outlineLevel="1">
      <c r="A848" s="521"/>
      <c r="B848" s="291" t="s">
        <v>341</v>
      </c>
      <c r="C848" s="288" t="s">
        <v>163</v>
      </c>
      <c r="D848" s="292"/>
      <c r="E848" s="292"/>
      <c r="F848" s="292"/>
      <c r="G848" s="292"/>
      <c r="H848" s="292"/>
      <c r="I848" s="292"/>
      <c r="J848" s="292"/>
      <c r="K848" s="292"/>
      <c r="L848" s="292"/>
      <c r="M848" s="292"/>
      <c r="N848" s="292"/>
      <c r="O848" s="292"/>
      <c r="P848" s="292"/>
      <c r="Q848" s="292">
        <f>Q847</f>
        <v>0</v>
      </c>
      <c r="R848" s="292"/>
      <c r="S848" s="292"/>
      <c r="T848" s="292"/>
      <c r="U848" s="292"/>
      <c r="V848" s="292"/>
      <c r="W848" s="292"/>
      <c r="X848" s="292"/>
      <c r="Y848" s="292"/>
      <c r="Z848" s="292"/>
      <c r="AA848" s="292"/>
      <c r="AB848" s="292"/>
      <c r="AC848" s="292"/>
      <c r="AD848" s="292"/>
      <c r="AE848" s="407">
        <f>AE847</f>
        <v>0</v>
      </c>
      <c r="AF848" s="407">
        <f t="shared" ref="AF848:AR848" si="2503">AF847</f>
        <v>0</v>
      </c>
      <c r="AG848" s="407">
        <f t="shared" si="2503"/>
        <v>0</v>
      </c>
      <c r="AH848" s="407">
        <f t="shared" si="2503"/>
        <v>0</v>
      </c>
      <c r="AI848" s="407">
        <f t="shared" si="2503"/>
        <v>0</v>
      </c>
      <c r="AJ848" s="407">
        <f t="shared" si="2503"/>
        <v>0</v>
      </c>
      <c r="AK848" s="407">
        <f t="shared" si="2503"/>
        <v>0</v>
      </c>
      <c r="AL848" s="407">
        <f t="shared" si="2503"/>
        <v>0</v>
      </c>
      <c r="AM848" s="407">
        <f t="shared" si="2503"/>
        <v>0</v>
      </c>
      <c r="AN848" s="407">
        <f t="shared" si="2503"/>
        <v>0</v>
      </c>
      <c r="AO848" s="407">
        <f t="shared" si="2503"/>
        <v>0</v>
      </c>
      <c r="AP848" s="407">
        <f t="shared" si="2503"/>
        <v>0</v>
      </c>
      <c r="AQ848" s="407">
        <f t="shared" si="2503"/>
        <v>0</v>
      </c>
      <c r="AR848" s="407">
        <f t="shared" si="2503"/>
        <v>0</v>
      </c>
      <c r="AS848" s="294"/>
    </row>
    <row r="849" spans="1:45" s="280" customFormat="1" hidden="1" outlineLevel="1">
      <c r="A849" s="521"/>
      <c r="B849" s="321"/>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88"/>
      <c r="AE849" s="408"/>
      <c r="AF849" s="408"/>
      <c r="AG849" s="408"/>
      <c r="AH849" s="408"/>
      <c r="AI849" s="408"/>
      <c r="AJ849" s="408"/>
      <c r="AK849" s="412"/>
      <c r="AL849" s="412"/>
      <c r="AM849" s="412"/>
      <c r="AN849" s="412"/>
      <c r="AO849" s="412"/>
      <c r="AP849" s="412"/>
      <c r="AQ849" s="412"/>
      <c r="AR849" s="412"/>
      <c r="AS849" s="310"/>
    </row>
    <row r="850" spans="1:45" ht="15.75" hidden="1" outlineLevel="1">
      <c r="A850" s="521"/>
      <c r="B850" s="508" t="s">
        <v>492</v>
      </c>
      <c r="C850" s="317"/>
      <c r="D850" s="287"/>
      <c r="E850" s="286"/>
      <c r="F850" s="286"/>
      <c r="G850" s="286"/>
      <c r="H850" s="286"/>
      <c r="I850" s="286"/>
      <c r="J850" s="286"/>
      <c r="K850" s="286"/>
      <c r="L850" s="286"/>
      <c r="M850" s="286"/>
      <c r="N850" s="286"/>
      <c r="O850" s="286"/>
      <c r="P850" s="286"/>
      <c r="Q850" s="287"/>
      <c r="R850" s="286"/>
      <c r="S850" s="286"/>
      <c r="T850" s="286"/>
      <c r="U850" s="286"/>
      <c r="V850" s="286"/>
      <c r="W850" s="286"/>
      <c r="X850" s="286"/>
      <c r="Y850" s="286"/>
      <c r="Z850" s="286"/>
      <c r="AA850" s="286"/>
      <c r="AB850" s="286"/>
      <c r="AC850" s="286"/>
      <c r="AD850" s="286"/>
      <c r="AE850" s="410"/>
      <c r="AF850" s="410"/>
      <c r="AG850" s="410"/>
      <c r="AH850" s="410"/>
      <c r="AI850" s="410"/>
      <c r="AJ850" s="410"/>
      <c r="AK850" s="410"/>
      <c r="AL850" s="410"/>
      <c r="AM850" s="410"/>
      <c r="AN850" s="410"/>
      <c r="AO850" s="410"/>
      <c r="AP850" s="410"/>
      <c r="AQ850" s="410"/>
      <c r="AR850" s="410"/>
      <c r="AS850" s="289"/>
    </row>
    <row r="851" spans="1:45" hidden="1" outlineLevel="1">
      <c r="A851" s="521">
        <v>17</v>
      </c>
      <c r="B851" s="424" t="s">
        <v>112</v>
      </c>
      <c r="C851" s="288" t="s">
        <v>25</v>
      </c>
      <c r="D851" s="292"/>
      <c r="E851" s="292"/>
      <c r="F851" s="292"/>
      <c r="G851" s="292"/>
      <c r="H851" s="292"/>
      <c r="I851" s="292"/>
      <c r="J851" s="292"/>
      <c r="K851" s="292"/>
      <c r="L851" s="292"/>
      <c r="M851" s="292"/>
      <c r="N851" s="292"/>
      <c r="O851" s="292"/>
      <c r="P851" s="292"/>
      <c r="Q851" s="292">
        <v>12</v>
      </c>
      <c r="R851" s="292"/>
      <c r="S851" s="292"/>
      <c r="T851" s="292"/>
      <c r="U851" s="292"/>
      <c r="V851" s="292"/>
      <c r="W851" s="292"/>
      <c r="X851" s="292"/>
      <c r="Y851" s="292"/>
      <c r="Z851" s="292"/>
      <c r="AA851" s="292"/>
      <c r="AB851" s="292"/>
      <c r="AC851" s="292"/>
      <c r="AD851" s="292"/>
      <c r="AE851" s="422"/>
      <c r="AF851" s="406"/>
      <c r="AG851" s="406"/>
      <c r="AH851" s="406"/>
      <c r="AI851" s="406"/>
      <c r="AJ851" s="406"/>
      <c r="AK851" s="406"/>
      <c r="AL851" s="411"/>
      <c r="AM851" s="411"/>
      <c r="AN851" s="411"/>
      <c r="AO851" s="411"/>
      <c r="AP851" s="411"/>
      <c r="AQ851" s="411"/>
      <c r="AR851" s="411"/>
      <c r="AS851" s="293">
        <f>SUM(AE851:AR851)</f>
        <v>0</v>
      </c>
    </row>
    <row r="852" spans="1:45" hidden="1" outlineLevel="1">
      <c r="A852" s="521"/>
      <c r="B852" s="291" t="s">
        <v>341</v>
      </c>
      <c r="C852" s="288" t="s">
        <v>163</v>
      </c>
      <c r="D852" s="292"/>
      <c r="E852" s="292"/>
      <c r="F852" s="292"/>
      <c r="G852" s="292"/>
      <c r="H852" s="292"/>
      <c r="I852" s="292"/>
      <c r="J852" s="292"/>
      <c r="K852" s="292"/>
      <c r="L852" s="292"/>
      <c r="M852" s="292"/>
      <c r="N852" s="292"/>
      <c r="O852" s="292"/>
      <c r="P852" s="292"/>
      <c r="Q852" s="292">
        <f>Q851</f>
        <v>12</v>
      </c>
      <c r="R852" s="292"/>
      <c r="S852" s="292"/>
      <c r="T852" s="292"/>
      <c r="U852" s="292"/>
      <c r="V852" s="292"/>
      <c r="W852" s="292"/>
      <c r="X852" s="292"/>
      <c r="Y852" s="292"/>
      <c r="Z852" s="292"/>
      <c r="AA852" s="292"/>
      <c r="AB852" s="292"/>
      <c r="AC852" s="292"/>
      <c r="AD852" s="292"/>
      <c r="AE852" s="407">
        <f>AE851</f>
        <v>0</v>
      </c>
      <c r="AF852" s="407">
        <f t="shared" ref="AF852:AR852" si="2504">AF851</f>
        <v>0</v>
      </c>
      <c r="AG852" s="407">
        <f t="shared" si="2504"/>
        <v>0</v>
      </c>
      <c r="AH852" s="407">
        <f t="shared" si="2504"/>
        <v>0</v>
      </c>
      <c r="AI852" s="407">
        <f t="shared" si="2504"/>
        <v>0</v>
      </c>
      <c r="AJ852" s="407">
        <f t="shared" si="2504"/>
        <v>0</v>
      </c>
      <c r="AK852" s="407">
        <f t="shared" si="2504"/>
        <v>0</v>
      </c>
      <c r="AL852" s="407">
        <f t="shared" si="2504"/>
        <v>0</v>
      </c>
      <c r="AM852" s="407">
        <f t="shared" si="2504"/>
        <v>0</v>
      </c>
      <c r="AN852" s="407">
        <f t="shared" si="2504"/>
        <v>0</v>
      </c>
      <c r="AO852" s="407">
        <f t="shared" si="2504"/>
        <v>0</v>
      </c>
      <c r="AP852" s="407">
        <f t="shared" si="2504"/>
        <v>0</v>
      </c>
      <c r="AQ852" s="407">
        <f t="shared" si="2504"/>
        <v>0</v>
      </c>
      <c r="AR852" s="407">
        <f t="shared" si="2504"/>
        <v>0</v>
      </c>
      <c r="AS852" s="303"/>
    </row>
    <row r="853" spans="1:45" hidden="1" outlineLevel="1">
      <c r="A853" s="521"/>
      <c r="B853" s="291"/>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418"/>
      <c r="AF853" s="421"/>
      <c r="AG853" s="421"/>
      <c r="AH853" s="421"/>
      <c r="AI853" s="421"/>
      <c r="AJ853" s="421"/>
      <c r="AK853" s="421"/>
      <c r="AL853" s="421"/>
      <c r="AM853" s="421"/>
      <c r="AN853" s="421"/>
      <c r="AO853" s="421"/>
      <c r="AP853" s="421"/>
      <c r="AQ853" s="421"/>
      <c r="AR853" s="421"/>
      <c r="AS853" s="303"/>
    </row>
    <row r="854" spans="1:45" hidden="1" outlineLevel="1">
      <c r="A854" s="521">
        <v>18</v>
      </c>
      <c r="B854" s="424" t="s">
        <v>109</v>
      </c>
      <c r="C854" s="288" t="s">
        <v>25</v>
      </c>
      <c r="D854" s="292"/>
      <c r="E854" s="292"/>
      <c r="F854" s="292"/>
      <c r="G854" s="292"/>
      <c r="H854" s="292"/>
      <c r="I854" s="292"/>
      <c r="J854" s="292"/>
      <c r="K854" s="292"/>
      <c r="L854" s="292"/>
      <c r="M854" s="292"/>
      <c r="N854" s="292"/>
      <c r="O854" s="292"/>
      <c r="P854" s="292"/>
      <c r="Q854" s="292">
        <v>12</v>
      </c>
      <c r="R854" s="292"/>
      <c r="S854" s="292"/>
      <c r="T854" s="292"/>
      <c r="U854" s="292"/>
      <c r="V854" s="292"/>
      <c r="W854" s="292"/>
      <c r="X854" s="292"/>
      <c r="Y854" s="292"/>
      <c r="Z854" s="292"/>
      <c r="AA854" s="292"/>
      <c r="AB854" s="292"/>
      <c r="AC854" s="292"/>
      <c r="AD854" s="292"/>
      <c r="AE854" s="422"/>
      <c r="AF854" s="406"/>
      <c r="AG854" s="406"/>
      <c r="AH854" s="406"/>
      <c r="AI854" s="406"/>
      <c r="AJ854" s="406"/>
      <c r="AK854" s="406"/>
      <c r="AL854" s="411"/>
      <c r="AM854" s="411"/>
      <c r="AN854" s="411"/>
      <c r="AO854" s="411"/>
      <c r="AP854" s="411"/>
      <c r="AQ854" s="411"/>
      <c r="AR854" s="411"/>
      <c r="AS854" s="293">
        <f>SUM(AE854:AR854)</f>
        <v>0</v>
      </c>
    </row>
    <row r="855" spans="1:45" hidden="1" outlineLevel="1">
      <c r="A855" s="521"/>
      <c r="B855" s="291" t="s">
        <v>341</v>
      </c>
      <c r="C855" s="288" t="s">
        <v>163</v>
      </c>
      <c r="D855" s="292"/>
      <c r="E855" s="292"/>
      <c r="F855" s="292"/>
      <c r="G855" s="292"/>
      <c r="H855" s="292"/>
      <c r="I855" s="292"/>
      <c r="J855" s="292"/>
      <c r="K855" s="292"/>
      <c r="L855" s="292"/>
      <c r="M855" s="292"/>
      <c r="N855" s="292"/>
      <c r="O855" s="292"/>
      <c r="P855" s="292"/>
      <c r="Q855" s="292">
        <f>Q854</f>
        <v>12</v>
      </c>
      <c r="R855" s="292"/>
      <c r="S855" s="292"/>
      <c r="T855" s="292"/>
      <c r="U855" s="292"/>
      <c r="V855" s="292"/>
      <c r="W855" s="292"/>
      <c r="X855" s="292"/>
      <c r="Y855" s="292"/>
      <c r="Z855" s="292"/>
      <c r="AA855" s="292"/>
      <c r="AB855" s="292"/>
      <c r="AC855" s="292"/>
      <c r="AD855" s="292"/>
      <c r="AE855" s="407">
        <f>AE854</f>
        <v>0</v>
      </c>
      <c r="AF855" s="407">
        <f t="shared" ref="AF855:AR855" si="2505">AF854</f>
        <v>0</v>
      </c>
      <c r="AG855" s="407">
        <f t="shared" si="2505"/>
        <v>0</v>
      </c>
      <c r="AH855" s="407">
        <f t="shared" si="2505"/>
        <v>0</v>
      </c>
      <c r="AI855" s="407">
        <f t="shared" si="2505"/>
        <v>0</v>
      </c>
      <c r="AJ855" s="407">
        <f t="shared" si="2505"/>
        <v>0</v>
      </c>
      <c r="AK855" s="407">
        <f t="shared" si="2505"/>
        <v>0</v>
      </c>
      <c r="AL855" s="407">
        <f t="shared" si="2505"/>
        <v>0</v>
      </c>
      <c r="AM855" s="407">
        <f t="shared" si="2505"/>
        <v>0</v>
      </c>
      <c r="AN855" s="407">
        <f t="shared" si="2505"/>
        <v>0</v>
      </c>
      <c r="AO855" s="407">
        <f t="shared" si="2505"/>
        <v>0</v>
      </c>
      <c r="AP855" s="407">
        <f t="shared" si="2505"/>
        <v>0</v>
      </c>
      <c r="AQ855" s="407">
        <f t="shared" si="2505"/>
        <v>0</v>
      </c>
      <c r="AR855" s="407">
        <f t="shared" si="2505"/>
        <v>0</v>
      </c>
      <c r="AS855" s="303"/>
    </row>
    <row r="856" spans="1:45" hidden="1" outlineLevel="1">
      <c r="A856" s="521"/>
      <c r="B856" s="319"/>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c r="AD856" s="288"/>
      <c r="AE856" s="419"/>
      <c r="AF856" s="420"/>
      <c r="AG856" s="420"/>
      <c r="AH856" s="420"/>
      <c r="AI856" s="420"/>
      <c r="AJ856" s="420"/>
      <c r="AK856" s="420"/>
      <c r="AL856" s="420"/>
      <c r="AM856" s="420"/>
      <c r="AN856" s="420"/>
      <c r="AO856" s="420"/>
      <c r="AP856" s="420"/>
      <c r="AQ856" s="420"/>
      <c r="AR856" s="420"/>
      <c r="AS856" s="294"/>
    </row>
    <row r="857" spans="1:45" hidden="1" outlineLevel="1">
      <c r="A857" s="521">
        <v>19</v>
      </c>
      <c r="B857" s="424" t="s">
        <v>111</v>
      </c>
      <c r="C857" s="288" t="s">
        <v>25</v>
      </c>
      <c r="D857" s="292"/>
      <c r="E857" s="292"/>
      <c r="F857" s="292"/>
      <c r="G857" s="292"/>
      <c r="H857" s="292"/>
      <c r="I857" s="292"/>
      <c r="J857" s="292"/>
      <c r="K857" s="292"/>
      <c r="L857" s="292"/>
      <c r="M857" s="292"/>
      <c r="N857" s="292"/>
      <c r="O857" s="292"/>
      <c r="P857" s="292"/>
      <c r="Q857" s="292">
        <v>12</v>
      </c>
      <c r="R857" s="292"/>
      <c r="S857" s="292"/>
      <c r="T857" s="292"/>
      <c r="U857" s="292"/>
      <c r="V857" s="292"/>
      <c r="W857" s="292"/>
      <c r="X857" s="292"/>
      <c r="Y857" s="292"/>
      <c r="Z857" s="292"/>
      <c r="AA857" s="292"/>
      <c r="AB857" s="292"/>
      <c r="AC857" s="292"/>
      <c r="AD857" s="292"/>
      <c r="AE857" s="422"/>
      <c r="AF857" s="406"/>
      <c r="AG857" s="406"/>
      <c r="AH857" s="406"/>
      <c r="AI857" s="406"/>
      <c r="AJ857" s="406"/>
      <c r="AK857" s="406"/>
      <c r="AL857" s="411"/>
      <c r="AM857" s="411"/>
      <c r="AN857" s="411"/>
      <c r="AO857" s="411"/>
      <c r="AP857" s="411"/>
      <c r="AQ857" s="411"/>
      <c r="AR857" s="411"/>
      <c r="AS857" s="293">
        <f>SUM(AE857:AR857)</f>
        <v>0</v>
      </c>
    </row>
    <row r="858" spans="1:45" hidden="1" outlineLevel="1">
      <c r="A858" s="521"/>
      <c r="B858" s="291" t="s">
        <v>341</v>
      </c>
      <c r="C858" s="288" t="s">
        <v>163</v>
      </c>
      <c r="D858" s="292"/>
      <c r="E858" s="292"/>
      <c r="F858" s="292"/>
      <c r="G858" s="292"/>
      <c r="H858" s="292"/>
      <c r="I858" s="292"/>
      <c r="J858" s="292"/>
      <c r="K858" s="292"/>
      <c r="L858" s="292"/>
      <c r="M858" s="292"/>
      <c r="N858" s="292"/>
      <c r="O858" s="292"/>
      <c r="P858" s="292"/>
      <c r="Q858" s="292">
        <f>Q857</f>
        <v>12</v>
      </c>
      <c r="R858" s="292"/>
      <c r="S858" s="292"/>
      <c r="T858" s="292"/>
      <c r="U858" s="292"/>
      <c r="V858" s="292"/>
      <c r="W858" s="292"/>
      <c r="X858" s="292"/>
      <c r="Y858" s="292"/>
      <c r="Z858" s="292"/>
      <c r="AA858" s="292"/>
      <c r="AB858" s="292"/>
      <c r="AC858" s="292"/>
      <c r="AD858" s="292"/>
      <c r="AE858" s="407">
        <f>AE857</f>
        <v>0</v>
      </c>
      <c r="AF858" s="407">
        <f t="shared" ref="AF858:AR858" si="2506">AF857</f>
        <v>0</v>
      </c>
      <c r="AG858" s="407">
        <f t="shared" si="2506"/>
        <v>0</v>
      </c>
      <c r="AH858" s="407">
        <f t="shared" si="2506"/>
        <v>0</v>
      </c>
      <c r="AI858" s="407">
        <f t="shared" si="2506"/>
        <v>0</v>
      </c>
      <c r="AJ858" s="407">
        <f t="shared" si="2506"/>
        <v>0</v>
      </c>
      <c r="AK858" s="407">
        <f t="shared" si="2506"/>
        <v>0</v>
      </c>
      <c r="AL858" s="407">
        <f t="shared" si="2506"/>
        <v>0</v>
      </c>
      <c r="AM858" s="407">
        <f t="shared" si="2506"/>
        <v>0</v>
      </c>
      <c r="AN858" s="407">
        <f t="shared" si="2506"/>
        <v>0</v>
      </c>
      <c r="AO858" s="407">
        <f t="shared" si="2506"/>
        <v>0</v>
      </c>
      <c r="AP858" s="407">
        <f t="shared" si="2506"/>
        <v>0</v>
      </c>
      <c r="AQ858" s="407">
        <f t="shared" si="2506"/>
        <v>0</v>
      </c>
      <c r="AR858" s="407">
        <f t="shared" si="2506"/>
        <v>0</v>
      </c>
      <c r="AS858" s="294"/>
    </row>
    <row r="859" spans="1:45" hidden="1" outlineLevel="1">
      <c r="A859" s="521"/>
      <c r="B859" s="319"/>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288"/>
      <c r="AE859" s="408"/>
      <c r="AF859" s="408"/>
      <c r="AG859" s="408"/>
      <c r="AH859" s="408"/>
      <c r="AI859" s="408"/>
      <c r="AJ859" s="408"/>
      <c r="AK859" s="408"/>
      <c r="AL859" s="408"/>
      <c r="AM859" s="408"/>
      <c r="AN859" s="408"/>
      <c r="AO859" s="408"/>
      <c r="AP859" s="408"/>
      <c r="AQ859" s="408"/>
      <c r="AR859" s="408"/>
      <c r="AS859" s="303"/>
    </row>
    <row r="860" spans="1:45" hidden="1" outlineLevel="1">
      <c r="A860" s="521">
        <v>20</v>
      </c>
      <c r="B860" s="424" t="s">
        <v>110</v>
      </c>
      <c r="C860" s="288" t="s">
        <v>25</v>
      </c>
      <c r="D860" s="292"/>
      <c r="E860" s="292"/>
      <c r="F860" s="292"/>
      <c r="G860" s="292"/>
      <c r="H860" s="292"/>
      <c r="I860" s="292"/>
      <c r="J860" s="292"/>
      <c r="K860" s="292"/>
      <c r="L860" s="292"/>
      <c r="M860" s="292"/>
      <c r="N860" s="292"/>
      <c r="O860" s="292"/>
      <c r="P860" s="292"/>
      <c r="Q860" s="292">
        <v>12</v>
      </c>
      <c r="R860" s="292"/>
      <c r="S860" s="292"/>
      <c r="T860" s="292"/>
      <c r="U860" s="292"/>
      <c r="V860" s="292"/>
      <c r="W860" s="292"/>
      <c r="X860" s="292"/>
      <c r="Y860" s="292"/>
      <c r="Z860" s="292"/>
      <c r="AA860" s="292"/>
      <c r="AB860" s="292"/>
      <c r="AC860" s="292"/>
      <c r="AD860" s="292"/>
      <c r="AE860" s="422"/>
      <c r="AF860" s="406"/>
      <c r="AG860" s="406"/>
      <c r="AH860" s="406"/>
      <c r="AI860" s="406"/>
      <c r="AJ860" s="406"/>
      <c r="AK860" s="406"/>
      <c r="AL860" s="411"/>
      <c r="AM860" s="411"/>
      <c r="AN860" s="411"/>
      <c r="AO860" s="411"/>
      <c r="AP860" s="411"/>
      <c r="AQ860" s="411"/>
      <c r="AR860" s="411"/>
      <c r="AS860" s="293">
        <f>SUM(AE860:AR860)</f>
        <v>0</v>
      </c>
    </row>
    <row r="861" spans="1:45" hidden="1" outlineLevel="1">
      <c r="A861" s="521"/>
      <c r="B861" s="291" t="s">
        <v>341</v>
      </c>
      <c r="C861" s="288" t="s">
        <v>163</v>
      </c>
      <c r="D861" s="292"/>
      <c r="E861" s="292"/>
      <c r="F861" s="292"/>
      <c r="G861" s="292"/>
      <c r="H861" s="292"/>
      <c r="I861" s="292"/>
      <c r="J861" s="292"/>
      <c r="K861" s="292"/>
      <c r="L861" s="292"/>
      <c r="M861" s="292"/>
      <c r="N861" s="292"/>
      <c r="O861" s="292"/>
      <c r="P861" s="292"/>
      <c r="Q861" s="292">
        <f>Q860</f>
        <v>12</v>
      </c>
      <c r="R861" s="292"/>
      <c r="S861" s="292"/>
      <c r="T861" s="292"/>
      <c r="U861" s="292"/>
      <c r="V861" s="292"/>
      <c r="W861" s="292"/>
      <c r="X861" s="292"/>
      <c r="Y861" s="292"/>
      <c r="Z861" s="292"/>
      <c r="AA861" s="292"/>
      <c r="AB861" s="292"/>
      <c r="AC861" s="292"/>
      <c r="AD861" s="292"/>
      <c r="AE861" s="407">
        <f>AE860</f>
        <v>0</v>
      </c>
      <c r="AF861" s="407">
        <f t="shared" ref="AF861:AR861" si="2507">AF860</f>
        <v>0</v>
      </c>
      <c r="AG861" s="407">
        <f t="shared" si="2507"/>
        <v>0</v>
      </c>
      <c r="AH861" s="407">
        <f t="shared" si="2507"/>
        <v>0</v>
      </c>
      <c r="AI861" s="407">
        <f t="shared" si="2507"/>
        <v>0</v>
      </c>
      <c r="AJ861" s="407">
        <f t="shared" si="2507"/>
        <v>0</v>
      </c>
      <c r="AK861" s="407">
        <f t="shared" si="2507"/>
        <v>0</v>
      </c>
      <c r="AL861" s="407">
        <f t="shared" si="2507"/>
        <v>0</v>
      </c>
      <c r="AM861" s="407">
        <f t="shared" si="2507"/>
        <v>0</v>
      </c>
      <c r="AN861" s="407">
        <f t="shared" si="2507"/>
        <v>0</v>
      </c>
      <c r="AO861" s="407">
        <f t="shared" si="2507"/>
        <v>0</v>
      </c>
      <c r="AP861" s="407">
        <f t="shared" si="2507"/>
        <v>0</v>
      </c>
      <c r="AQ861" s="407">
        <f t="shared" si="2507"/>
        <v>0</v>
      </c>
      <c r="AR861" s="407">
        <f t="shared" si="2507"/>
        <v>0</v>
      </c>
      <c r="AS861" s="303"/>
    </row>
    <row r="862" spans="1:45" ht="15.75" hidden="1" outlineLevel="1">
      <c r="A862" s="521"/>
      <c r="B862" s="320"/>
      <c r="C862" s="297"/>
      <c r="D862" s="288"/>
      <c r="E862" s="288"/>
      <c r="F862" s="288"/>
      <c r="G862" s="288"/>
      <c r="H862" s="288"/>
      <c r="I862" s="288"/>
      <c r="J862" s="288"/>
      <c r="K862" s="288"/>
      <c r="L862" s="288"/>
      <c r="M862" s="288"/>
      <c r="N862" s="288"/>
      <c r="O862" s="288"/>
      <c r="P862" s="288"/>
      <c r="Q862" s="297"/>
      <c r="R862" s="288"/>
      <c r="S862" s="288"/>
      <c r="T862" s="288"/>
      <c r="U862" s="288"/>
      <c r="V862" s="288"/>
      <c r="W862" s="288"/>
      <c r="X862" s="288"/>
      <c r="Y862" s="288"/>
      <c r="Z862" s="288"/>
      <c r="AA862" s="288"/>
      <c r="AB862" s="288"/>
      <c r="AC862" s="288"/>
      <c r="AD862" s="288"/>
      <c r="AE862" s="408"/>
      <c r="AF862" s="408"/>
      <c r="AG862" s="408"/>
      <c r="AH862" s="408"/>
      <c r="AI862" s="408"/>
      <c r="AJ862" s="408"/>
      <c r="AK862" s="408"/>
      <c r="AL862" s="408"/>
      <c r="AM862" s="408"/>
      <c r="AN862" s="408"/>
      <c r="AO862" s="408"/>
      <c r="AP862" s="408"/>
      <c r="AQ862" s="408"/>
      <c r="AR862" s="408"/>
      <c r="AS862" s="303"/>
    </row>
    <row r="863" spans="1:45" ht="15.75" hidden="1" outlineLevel="1">
      <c r="A863" s="521"/>
      <c r="B863" s="507" t="s">
        <v>499</v>
      </c>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c r="AD863" s="288"/>
      <c r="AE863" s="418"/>
      <c r="AF863" s="421"/>
      <c r="AG863" s="421"/>
      <c r="AH863" s="421"/>
      <c r="AI863" s="421"/>
      <c r="AJ863" s="421"/>
      <c r="AK863" s="421"/>
      <c r="AL863" s="421"/>
      <c r="AM863" s="421"/>
      <c r="AN863" s="421"/>
      <c r="AO863" s="421"/>
      <c r="AP863" s="421"/>
      <c r="AQ863" s="421"/>
      <c r="AR863" s="421"/>
      <c r="AS863" s="303"/>
    </row>
    <row r="864" spans="1:45" ht="15.75" hidden="1" outlineLevel="1">
      <c r="A864" s="521"/>
      <c r="B864" s="493" t="s">
        <v>495</v>
      </c>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c r="AA864" s="288"/>
      <c r="AB864" s="288"/>
      <c r="AC864" s="288"/>
      <c r="AD864" s="288"/>
      <c r="AE864" s="418"/>
      <c r="AF864" s="421"/>
      <c r="AG864" s="421"/>
      <c r="AH864" s="421"/>
      <c r="AI864" s="421"/>
      <c r="AJ864" s="421"/>
      <c r="AK864" s="421"/>
      <c r="AL864" s="421"/>
      <c r="AM864" s="421"/>
      <c r="AN864" s="421"/>
      <c r="AO864" s="421"/>
      <c r="AP864" s="421"/>
      <c r="AQ864" s="421"/>
      <c r="AR864" s="421"/>
      <c r="AS864" s="303"/>
    </row>
    <row r="865" spans="1:45" hidden="1" outlineLevel="1">
      <c r="A865" s="521">
        <v>21</v>
      </c>
      <c r="B865" s="424" t="s">
        <v>113</v>
      </c>
      <c r="C865" s="288" t="s">
        <v>25</v>
      </c>
      <c r="D865" s="292"/>
      <c r="E865" s="292"/>
      <c r="F865" s="292"/>
      <c r="G865" s="292"/>
      <c r="H865" s="292"/>
      <c r="I865" s="292"/>
      <c r="J865" s="292"/>
      <c r="K865" s="292"/>
      <c r="L865" s="292"/>
      <c r="M865" s="292"/>
      <c r="N865" s="292"/>
      <c r="O865" s="292"/>
      <c r="P865" s="292"/>
      <c r="Q865" s="288"/>
      <c r="R865" s="292"/>
      <c r="S865" s="292"/>
      <c r="T865" s="292"/>
      <c r="U865" s="292"/>
      <c r="V865" s="292"/>
      <c r="W865" s="292"/>
      <c r="X865" s="292"/>
      <c r="Y865" s="292"/>
      <c r="Z865" s="292"/>
      <c r="AA865" s="292"/>
      <c r="AB865" s="292"/>
      <c r="AC865" s="292"/>
      <c r="AD865" s="292"/>
      <c r="AE865" s="411"/>
      <c r="AF865" s="411"/>
      <c r="AG865" s="411"/>
      <c r="AH865" s="411"/>
      <c r="AI865" s="411"/>
      <c r="AJ865" s="411"/>
      <c r="AK865" s="411"/>
      <c r="AL865" s="406"/>
      <c r="AM865" s="406"/>
      <c r="AN865" s="406"/>
      <c r="AO865" s="406"/>
      <c r="AP865" s="406"/>
      <c r="AQ865" s="406"/>
      <c r="AR865" s="406"/>
      <c r="AS865" s="293">
        <f>SUM(AE865:AR865)</f>
        <v>0</v>
      </c>
    </row>
    <row r="866" spans="1:45" hidden="1" outlineLevel="1">
      <c r="A866" s="521"/>
      <c r="B866" s="291" t="s">
        <v>341</v>
      </c>
      <c r="C866" s="288" t="s">
        <v>163</v>
      </c>
      <c r="D866" s="292"/>
      <c r="E866" s="292"/>
      <c r="F866" s="292"/>
      <c r="G866" s="292"/>
      <c r="H866" s="292"/>
      <c r="I866" s="292"/>
      <c r="J866" s="292"/>
      <c r="K866" s="292"/>
      <c r="L866" s="292"/>
      <c r="M866" s="292"/>
      <c r="N866" s="292"/>
      <c r="O866" s="292"/>
      <c r="P866" s="292"/>
      <c r="Q866" s="288"/>
      <c r="R866" s="292"/>
      <c r="S866" s="292"/>
      <c r="T866" s="292"/>
      <c r="U866" s="292"/>
      <c r="V866" s="292"/>
      <c r="W866" s="292"/>
      <c r="X866" s="292"/>
      <c r="Y866" s="292"/>
      <c r="Z866" s="292"/>
      <c r="AA866" s="292"/>
      <c r="AB866" s="292"/>
      <c r="AC866" s="292"/>
      <c r="AD866" s="292"/>
      <c r="AE866" s="407">
        <f>AE865</f>
        <v>0</v>
      </c>
      <c r="AF866" s="407">
        <f t="shared" ref="AF866" si="2508">AF865</f>
        <v>0</v>
      </c>
      <c r="AG866" s="407">
        <f t="shared" ref="AG866" si="2509">AG865</f>
        <v>0</v>
      </c>
      <c r="AH866" s="407">
        <f t="shared" ref="AH866" si="2510">AH865</f>
        <v>0</v>
      </c>
      <c r="AI866" s="407">
        <f t="shared" ref="AI866" si="2511">AI865</f>
        <v>0</v>
      </c>
      <c r="AJ866" s="407">
        <f t="shared" ref="AJ866" si="2512">AJ865</f>
        <v>0</v>
      </c>
      <c r="AK866" s="407">
        <f t="shared" ref="AK866" si="2513">AK865</f>
        <v>0</v>
      </c>
      <c r="AL866" s="407">
        <f t="shared" ref="AL866" si="2514">AL865</f>
        <v>0</v>
      </c>
      <c r="AM866" s="407">
        <f t="shared" ref="AM866" si="2515">AM865</f>
        <v>0</v>
      </c>
      <c r="AN866" s="407">
        <f t="shared" ref="AN866" si="2516">AN865</f>
        <v>0</v>
      </c>
      <c r="AO866" s="407">
        <f t="shared" ref="AO866" si="2517">AO865</f>
        <v>0</v>
      </c>
      <c r="AP866" s="407">
        <f t="shared" ref="AP866" si="2518">AP865</f>
        <v>0</v>
      </c>
      <c r="AQ866" s="407">
        <f t="shared" ref="AQ866" si="2519">AQ865</f>
        <v>0</v>
      </c>
      <c r="AR866" s="407">
        <f t="shared" ref="AR866" si="2520">AR865</f>
        <v>0</v>
      </c>
      <c r="AS866" s="303"/>
    </row>
    <row r="867" spans="1:45" hidden="1" outlineLevel="1">
      <c r="A867" s="521"/>
      <c r="B867" s="291"/>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c r="AA867" s="288"/>
      <c r="AB867" s="288"/>
      <c r="AC867" s="288"/>
      <c r="AD867" s="288"/>
      <c r="AE867" s="418"/>
      <c r="AF867" s="421"/>
      <c r="AG867" s="421"/>
      <c r="AH867" s="421"/>
      <c r="AI867" s="421"/>
      <c r="AJ867" s="421"/>
      <c r="AK867" s="421"/>
      <c r="AL867" s="421"/>
      <c r="AM867" s="421"/>
      <c r="AN867" s="421"/>
      <c r="AO867" s="421"/>
      <c r="AP867" s="421"/>
      <c r="AQ867" s="421"/>
      <c r="AR867" s="421"/>
      <c r="AS867" s="303"/>
    </row>
    <row r="868" spans="1:45" hidden="1" outlineLevel="1">
      <c r="A868" s="521">
        <v>22</v>
      </c>
      <c r="B868" s="424" t="s">
        <v>114</v>
      </c>
      <c r="C868" s="288" t="s">
        <v>25</v>
      </c>
      <c r="D868" s="292">
        <v>3472.2168000000001</v>
      </c>
      <c r="E868" s="292">
        <v>3472.2168000000001</v>
      </c>
      <c r="F868" s="292">
        <v>3472.2168000000001</v>
      </c>
      <c r="G868" s="292">
        <v>3472.2168000000001</v>
      </c>
      <c r="H868" s="292">
        <v>3472.2168000000001</v>
      </c>
      <c r="I868" s="292">
        <v>3472.2168000000001</v>
      </c>
      <c r="J868" s="292">
        <v>3472.2168000000001</v>
      </c>
      <c r="K868" s="292">
        <v>3472.2168000000001</v>
      </c>
      <c r="L868" s="292">
        <v>3472.2168000000001</v>
      </c>
      <c r="M868" s="292">
        <v>3472.2168000000001</v>
      </c>
      <c r="N868" s="292"/>
      <c r="O868" s="292"/>
      <c r="P868" s="292"/>
      <c r="Q868" s="288"/>
      <c r="R868" s="292">
        <v>1.357378</v>
      </c>
      <c r="S868" s="292">
        <v>1.357378</v>
      </c>
      <c r="T868" s="292">
        <v>1.357378</v>
      </c>
      <c r="U868" s="292">
        <v>1.357378</v>
      </c>
      <c r="V868" s="292">
        <v>1.357378</v>
      </c>
      <c r="W868" s="292">
        <v>1.357378</v>
      </c>
      <c r="X868" s="292">
        <v>1.357378</v>
      </c>
      <c r="Y868" s="292">
        <v>1.357378</v>
      </c>
      <c r="Z868" s="292">
        <v>1.357378</v>
      </c>
      <c r="AA868" s="292">
        <v>1.357378</v>
      </c>
      <c r="AB868" s="292"/>
      <c r="AC868" s="292"/>
      <c r="AD868" s="292"/>
      <c r="AE868" s="411">
        <v>1</v>
      </c>
      <c r="AF868" s="411"/>
      <c r="AG868" s="411"/>
      <c r="AH868" s="411"/>
      <c r="AI868" s="411"/>
      <c r="AJ868" s="411"/>
      <c r="AK868" s="411"/>
      <c r="AL868" s="406"/>
      <c r="AM868" s="406"/>
      <c r="AN868" s="406"/>
      <c r="AO868" s="406"/>
      <c r="AP868" s="406"/>
      <c r="AQ868" s="406"/>
      <c r="AR868" s="406"/>
      <c r="AS868" s="293">
        <f>SUM(AE868:AR868)</f>
        <v>1</v>
      </c>
    </row>
    <row r="869" spans="1:45" hidden="1" outlineLevel="1">
      <c r="A869" s="521"/>
      <c r="B869" s="291" t="s">
        <v>341</v>
      </c>
      <c r="C869" s="288" t="s">
        <v>163</v>
      </c>
      <c r="D869" s="292"/>
      <c r="E869" s="292"/>
      <c r="F869" s="292"/>
      <c r="G869" s="292"/>
      <c r="H869" s="292"/>
      <c r="I869" s="292"/>
      <c r="J869" s="292"/>
      <c r="K869" s="292"/>
      <c r="L869" s="292"/>
      <c r="M869" s="292"/>
      <c r="N869" s="292"/>
      <c r="O869" s="292"/>
      <c r="P869" s="292"/>
      <c r="Q869" s="288"/>
      <c r="R869" s="292"/>
      <c r="S869" s="292"/>
      <c r="T869" s="292"/>
      <c r="U869" s="292"/>
      <c r="V869" s="292"/>
      <c r="W869" s="292"/>
      <c r="X869" s="292"/>
      <c r="Y869" s="292"/>
      <c r="Z869" s="292"/>
      <c r="AA869" s="292"/>
      <c r="AB869" s="292"/>
      <c r="AC869" s="292"/>
      <c r="AD869" s="292"/>
      <c r="AE869" s="407">
        <f>AE868</f>
        <v>1</v>
      </c>
      <c r="AF869" s="407">
        <f t="shared" ref="AF869" si="2521">AF868</f>
        <v>0</v>
      </c>
      <c r="AG869" s="407">
        <f t="shared" ref="AG869" si="2522">AG868</f>
        <v>0</v>
      </c>
      <c r="AH869" s="407">
        <f t="shared" ref="AH869" si="2523">AH868</f>
        <v>0</v>
      </c>
      <c r="AI869" s="407">
        <f t="shared" ref="AI869" si="2524">AI868</f>
        <v>0</v>
      </c>
      <c r="AJ869" s="407">
        <f t="shared" ref="AJ869" si="2525">AJ868</f>
        <v>0</v>
      </c>
      <c r="AK869" s="407">
        <f t="shared" ref="AK869" si="2526">AK868</f>
        <v>0</v>
      </c>
      <c r="AL869" s="407">
        <f t="shared" ref="AL869" si="2527">AL868</f>
        <v>0</v>
      </c>
      <c r="AM869" s="407">
        <f t="shared" ref="AM869" si="2528">AM868</f>
        <v>0</v>
      </c>
      <c r="AN869" s="407">
        <f t="shared" ref="AN869" si="2529">AN868</f>
        <v>0</v>
      </c>
      <c r="AO869" s="407">
        <f t="shared" ref="AO869" si="2530">AO868</f>
        <v>0</v>
      </c>
      <c r="AP869" s="407">
        <f t="shared" ref="AP869" si="2531">AP868</f>
        <v>0</v>
      </c>
      <c r="AQ869" s="407">
        <f t="shared" ref="AQ869" si="2532">AQ868</f>
        <v>0</v>
      </c>
      <c r="AR869" s="407">
        <f t="shared" ref="AR869" si="2533">AR868</f>
        <v>0</v>
      </c>
      <c r="AS869" s="303"/>
    </row>
    <row r="870" spans="1:45" hidden="1" outlineLevel="1">
      <c r="A870" s="521"/>
      <c r="B870" s="291"/>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c r="AA870" s="288"/>
      <c r="AB870" s="288"/>
      <c r="AC870" s="288"/>
      <c r="AD870" s="288"/>
      <c r="AE870" s="418"/>
      <c r="AF870" s="421"/>
      <c r="AG870" s="421"/>
      <c r="AH870" s="421"/>
      <c r="AI870" s="421"/>
      <c r="AJ870" s="421"/>
      <c r="AK870" s="421"/>
      <c r="AL870" s="421"/>
      <c r="AM870" s="421"/>
      <c r="AN870" s="421"/>
      <c r="AO870" s="421"/>
      <c r="AP870" s="421"/>
      <c r="AQ870" s="421"/>
      <c r="AR870" s="421"/>
      <c r="AS870" s="303"/>
    </row>
    <row r="871" spans="1:45" hidden="1" outlineLevel="1">
      <c r="A871" s="521">
        <v>23</v>
      </c>
      <c r="B871" s="424" t="s">
        <v>115</v>
      </c>
      <c r="C871" s="288" t="s">
        <v>25</v>
      </c>
      <c r="D871" s="292"/>
      <c r="E871" s="292"/>
      <c r="F871" s="292"/>
      <c r="G871" s="292"/>
      <c r="H871" s="292"/>
      <c r="I871" s="292"/>
      <c r="J871" s="292"/>
      <c r="K871" s="292"/>
      <c r="L871" s="292"/>
      <c r="M871" s="292"/>
      <c r="N871" s="292"/>
      <c r="O871" s="292"/>
      <c r="P871" s="292"/>
      <c r="Q871" s="288"/>
      <c r="R871" s="292"/>
      <c r="S871" s="292"/>
      <c r="T871" s="292"/>
      <c r="U871" s="292"/>
      <c r="V871" s="292"/>
      <c r="W871" s="292"/>
      <c r="X871" s="292"/>
      <c r="Y871" s="292"/>
      <c r="Z871" s="292"/>
      <c r="AA871" s="292"/>
      <c r="AB871" s="292"/>
      <c r="AC871" s="292"/>
      <c r="AD871" s="292"/>
      <c r="AE871" s="411"/>
      <c r="AF871" s="411"/>
      <c r="AG871" s="411"/>
      <c r="AH871" s="411"/>
      <c r="AI871" s="411"/>
      <c r="AJ871" s="411"/>
      <c r="AK871" s="411"/>
      <c r="AL871" s="406"/>
      <c r="AM871" s="406"/>
      <c r="AN871" s="406"/>
      <c r="AO871" s="406"/>
      <c r="AP871" s="406"/>
      <c r="AQ871" s="406"/>
      <c r="AR871" s="406"/>
      <c r="AS871" s="293">
        <f>SUM(AE871:AR871)</f>
        <v>0</v>
      </c>
    </row>
    <row r="872" spans="1:45" hidden="1" outlineLevel="1">
      <c r="A872" s="521"/>
      <c r="B872" s="291" t="s">
        <v>341</v>
      </c>
      <c r="C872" s="288" t="s">
        <v>163</v>
      </c>
      <c r="D872" s="292"/>
      <c r="E872" s="292"/>
      <c r="F872" s="292"/>
      <c r="G872" s="292"/>
      <c r="H872" s="292"/>
      <c r="I872" s="292"/>
      <c r="J872" s="292"/>
      <c r="K872" s="292"/>
      <c r="L872" s="292"/>
      <c r="M872" s="292"/>
      <c r="N872" s="292"/>
      <c r="O872" s="292"/>
      <c r="P872" s="292"/>
      <c r="Q872" s="288"/>
      <c r="R872" s="292"/>
      <c r="S872" s="292"/>
      <c r="T872" s="292"/>
      <c r="U872" s="292"/>
      <c r="V872" s="292"/>
      <c r="W872" s="292"/>
      <c r="X872" s="292"/>
      <c r="Y872" s="292"/>
      <c r="Z872" s="292"/>
      <c r="AA872" s="292"/>
      <c r="AB872" s="292"/>
      <c r="AC872" s="292"/>
      <c r="AD872" s="292"/>
      <c r="AE872" s="407">
        <f>AE871</f>
        <v>0</v>
      </c>
      <c r="AF872" s="407">
        <f t="shared" ref="AF872" si="2534">AF871</f>
        <v>0</v>
      </c>
      <c r="AG872" s="407">
        <f t="shared" ref="AG872" si="2535">AG871</f>
        <v>0</v>
      </c>
      <c r="AH872" s="407">
        <f t="shared" ref="AH872" si="2536">AH871</f>
        <v>0</v>
      </c>
      <c r="AI872" s="407">
        <f t="shared" ref="AI872" si="2537">AI871</f>
        <v>0</v>
      </c>
      <c r="AJ872" s="407">
        <f t="shared" ref="AJ872" si="2538">AJ871</f>
        <v>0</v>
      </c>
      <c r="AK872" s="407">
        <f t="shared" ref="AK872" si="2539">AK871</f>
        <v>0</v>
      </c>
      <c r="AL872" s="407">
        <f t="shared" ref="AL872" si="2540">AL871</f>
        <v>0</v>
      </c>
      <c r="AM872" s="407">
        <f t="shared" ref="AM872" si="2541">AM871</f>
        <v>0</v>
      </c>
      <c r="AN872" s="407">
        <f t="shared" ref="AN872" si="2542">AN871</f>
        <v>0</v>
      </c>
      <c r="AO872" s="407">
        <f t="shared" ref="AO872" si="2543">AO871</f>
        <v>0</v>
      </c>
      <c r="AP872" s="407">
        <f t="shared" ref="AP872" si="2544">AP871</f>
        <v>0</v>
      </c>
      <c r="AQ872" s="407">
        <f t="shared" ref="AQ872" si="2545">AQ871</f>
        <v>0</v>
      </c>
      <c r="AR872" s="407">
        <f t="shared" ref="AR872" si="2546">AR871</f>
        <v>0</v>
      </c>
      <c r="AS872" s="303"/>
    </row>
    <row r="873" spans="1:45" hidden="1" outlineLevel="1">
      <c r="A873" s="521"/>
      <c r="B873" s="426"/>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418"/>
      <c r="AF873" s="421"/>
      <c r="AG873" s="421"/>
      <c r="AH873" s="421"/>
      <c r="AI873" s="421"/>
      <c r="AJ873" s="421"/>
      <c r="AK873" s="421"/>
      <c r="AL873" s="421"/>
      <c r="AM873" s="421"/>
      <c r="AN873" s="421"/>
      <c r="AO873" s="421"/>
      <c r="AP873" s="421"/>
      <c r="AQ873" s="421"/>
      <c r="AR873" s="421"/>
      <c r="AS873" s="303"/>
    </row>
    <row r="874" spans="1:45" hidden="1" outlineLevel="1">
      <c r="A874" s="521">
        <v>24</v>
      </c>
      <c r="B874" s="424" t="s">
        <v>116</v>
      </c>
      <c r="C874" s="288" t="s">
        <v>25</v>
      </c>
      <c r="D874" s="292"/>
      <c r="E874" s="292"/>
      <c r="F874" s="292"/>
      <c r="G874" s="292"/>
      <c r="H874" s="292"/>
      <c r="I874" s="292"/>
      <c r="J874" s="292"/>
      <c r="K874" s="292"/>
      <c r="L874" s="292"/>
      <c r="M874" s="292"/>
      <c r="N874" s="292"/>
      <c r="O874" s="292"/>
      <c r="P874" s="292"/>
      <c r="Q874" s="288"/>
      <c r="R874" s="292"/>
      <c r="S874" s="292"/>
      <c r="T874" s="292"/>
      <c r="U874" s="292"/>
      <c r="V874" s="292"/>
      <c r="W874" s="292"/>
      <c r="X874" s="292"/>
      <c r="Y874" s="292"/>
      <c r="Z874" s="292"/>
      <c r="AA874" s="292"/>
      <c r="AB874" s="292"/>
      <c r="AC874" s="292"/>
      <c r="AD874" s="292"/>
      <c r="AE874" s="411"/>
      <c r="AF874" s="411"/>
      <c r="AG874" s="411"/>
      <c r="AH874" s="411"/>
      <c r="AI874" s="411"/>
      <c r="AJ874" s="411"/>
      <c r="AK874" s="411"/>
      <c r="AL874" s="406"/>
      <c r="AM874" s="406"/>
      <c r="AN874" s="406"/>
      <c r="AO874" s="406"/>
      <c r="AP874" s="406"/>
      <c r="AQ874" s="406"/>
      <c r="AR874" s="406"/>
      <c r="AS874" s="293">
        <f>SUM(AE874:AR874)</f>
        <v>0</v>
      </c>
    </row>
    <row r="875" spans="1:45" hidden="1" outlineLevel="1">
      <c r="A875" s="521"/>
      <c r="B875" s="291" t="s">
        <v>341</v>
      </c>
      <c r="C875" s="288" t="s">
        <v>163</v>
      </c>
      <c r="D875" s="292"/>
      <c r="E875" s="292"/>
      <c r="F875" s="292"/>
      <c r="G875" s="292"/>
      <c r="H875" s="292"/>
      <c r="I875" s="292"/>
      <c r="J875" s="292"/>
      <c r="K875" s="292"/>
      <c r="L875" s="292"/>
      <c r="M875" s="292"/>
      <c r="N875" s="292"/>
      <c r="O875" s="292"/>
      <c r="P875" s="292"/>
      <c r="Q875" s="288"/>
      <c r="R875" s="292"/>
      <c r="S875" s="292"/>
      <c r="T875" s="292"/>
      <c r="U875" s="292"/>
      <c r="V875" s="292"/>
      <c r="W875" s="292"/>
      <c r="X875" s="292"/>
      <c r="Y875" s="292"/>
      <c r="Z875" s="292"/>
      <c r="AA875" s="292"/>
      <c r="AB875" s="292"/>
      <c r="AC875" s="292"/>
      <c r="AD875" s="292"/>
      <c r="AE875" s="407">
        <f>AE874</f>
        <v>0</v>
      </c>
      <c r="AF875" s="407">
        <f t="shared" ref="AF875" si="2547">AF874</f>
        <v>0</v>
      </c>
      <c r="AG875" s="407">
        <f t="shared" ref="AG875" si="2548">AG874</f>
        <v>0</v>
      </c>
      <c r="AH875" s="407">
        <f t="shared" ref="AH875" si="2549">AH874</f>
        <v>0</v>
      </c>
      <c r="AI875" s="407">
        <f t="shared" ref="AI875" si="2550">AI874</f>
        <v>0</v>
      </c>
      <c r="AJ875" s="407">
        <f t="shared" ref="AJ875" si="2551">AJ874</f>
        <v>0</v>
      </c>
      <c r="AK875" s="407">
        <f t="shared" ref="AK875" si="2552">AK874</f>
        <v>0</v>
      </c>
      <c r="AL875" s="407">
        <f t="shared" ref="AL875" si="2553">AL874</f>
        <v>0</v>
      </c>
      <c r="AM875" s="407">
        <f t="shared" ref="AM875" si="2554">AM874</f>
        <v>0</v>
      </c>
      <c r="AN875" s="407">
        <f t="shared" ref="AN875" si="2555">AN874</f>
        <v>0</v>
      </c>
      <c r="AO875" s="407">
        <f t="shared" ref="AO875" si="2556">AO874</f>
        <v>0</v>
      </c>
      <c r="AP875" s="407">
        <f t="shared" ref="AP875" si="2557">AP874</f>
        <v>0</v>
      </c>
      <c r="AQ875" s="407">
        <f t="shared" ref="AQ875" si="2558">AQ874</f>
        <v>0</v>
      </c>
      <c r="AR875" s="407">
        <f t="shared" ref="AR875" si="2559">AR874</f>
        <v>0</v>
      </c>
      <c r="AS875" s="303"/>
    </row>
    <row r="876" spans="1:45" hidden="1" outlineLevel="1">
      <c r="A876" s="521"/>
      <c r="B876" s="291"/>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c r="AA876" s="288"/>
      <c r="AB876" s="288"/>
      <c r="AC876" s="288"/>
      <c r="AD876" s="288"/>
      <c r="AE876" s="408"/>
      <c r="AF876" s="421"/>
      <c r="AG876" s="421"/>
      <c r="AH876" s="421"/>
      <c r="AI876" s="421"/>
      <c r="AJ876" s="421"/>
      <c r="AK876" s="421"/>
      <c r="AL876" s="421"/>
      <c r="AM876" s="421"/>
      <c r="AN876" s="421"/>
      <c r="AO876" s="421"/>
      <c r="AP876" s="421"/>
      <c r="AQ876" s="421"/>
      <c r="AR876" s="421"/>
      <c r="AS876" s="303"/>
    </row>
    <row r="877" spans="1:45" ht="15.75" hidden="1" outlineLevel="1">
      <c r="A877" s="521"/>
      <c r="B877" s="285" t="s">
        <v>496</v>
      </c>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c r="AA877" s="288"/>
      <c r="AB877" s="288"/>
      <c r="AC877" s="288"/>
      <c r="AD877" s="288"/>
      <c r="AE877" s="408"/>
      <c r="AF877" s="421"/>
      <c r="AG877" s="421"/>
      <c r="AH877" s="421"/>
      <c r="AI877" s="421"/>
      <c r="AJ877" s="421"/>
      <c r="AK877" s="421"/>
      <c r="AL877" s="421"/>
      <c r="AM877" s="421"/>
      <c r="AN877" s="421"/>
      <c r="AO877" s="421"/>
      <c r="AP877" s="421"/>
      <c r="AQ877" s="421"/>
      <c r="AR877" s="421"/>
      <c r="AS877" s="303"/>
    </row>
    <row r="878" spans="1:45" hidden="1" outlineLevel="1">
      <c r="A878" s="521">
        <v>25</v>
      </c>
      <c r="B878" s="424" t="s">
        <v>117</v>
      </c>
      <c r="C878" s="288" t="s">
        <v>25</v>
      </c>
      <c r="D878" s="292"/>
      <c r="E878" s="292"/>
      <c r="F878" s="292"/>
      <c r="G878" s="292"/>
      <c r="H878" s="292"/>
      <c r="I878" s="292"/>
      <c r="J878" s="292"/>
      <c r="K878" s="292"/>
      <c r="L878" s="292"/>
      <c r="M878" s="292"/>
      <c r="N878" s="292"/>
      <c r="O878" s="292"/>
      <c r="P878" s="292"/>
      <c r="Q878" s="292">
        <v>12</v>
      </c>
      <c r="R878" s="292"/>
      <c r="S878" s="292"/>
      <c r="T878" s="292"/>
      <c r="U878" s="292"/>
      <c r="V878" s="292"/>
      <c r="W878" s="292"/>
      <c r="X878" s="292"/>
      <c r="Y878" s="292"/>
      <c r="Z878" s="292"/>
      <c r="AA878" s="292"/>
      <c r="AB878" s="292"/>
      <c r="AC878" s="292"/>
      <c r="AD878" s="292"/>
      <c r="AE878" s="422"/>
      <c r="AF878" s="411"/>
      <c r="AG878" s="411"/>
      <c r="AH878" s="411"/>
      <c r="AI878" s="411"/>
      <c r="AJ878" s="411"/>
      <c r="AK878" s="411"/>
      <c r="AL878" s="411"/>
      <c r="AM878" s="411"/>
      <c r="AN878" s="411"/>
      <c r="AO878" s="411"/>
      <c r="AP878" s="411"/>
      <c r="AQ878" s="411"/>
      <c r="AR878" s="411"/>
      <c r="AS878" s="293">
        <f>SUM(AE878:AR878)</f>
        <v>0</v>
      </c>
    </row>
    <row r="879" spans="1:45" hidden="1" outlineLevel="1">
      <c r="A879" s="521"/>
      <c r="B879" s="291" t="s">
        <v>341</v>
      </c>
      <c r="C879" s="288" t="s">
        <v>163</v>
      </c>
      <c r="D879" s="292"/>
      <c r="E879" s="292"/>
      <c r="F879" s="292"/>
      <c r="G879" s="292"/>
      <c r="H879" s="292"/>
      <c r="I879" s="292"/>
      <c r="J879" s="292"/>
      <c r="K879" s="292"/>
      <c r="L879" s="292"/>
      <c r="M879" s="292"/>
      <c r="N879" s="292"/>
      <c r="O879" s="292"/>
      <c r="P879" s="292"/>
      <c r="Q879" s="292">
        <f>Q878</f>
        <v>12</v>
      </c>
      <c r="R879" s="292"/>
      <c r="S879" s="292"/>
      <c r="T879" s="292"/>
      <c r="U879" s="292"/>
      <c r="V879" s="292"/>
      <c r="W879" s="292"/>
      <c r="X879" s="292"/>
      <c r="Y879" s="292"/>
      <c r="Z879" s="292"/>
      <c r="AA879" s="292"/>
      <c r="AB879" s="292"/>
      <c r="AC879" s="292"/>
      <c r="AD879" s="292"/>
      <c r="AE879" s="407">
        <f>AE878</f>
        <v>0</v>
      </c>
      <c r="AF879" s="407">
        <f t="shared" ref="AF879" si="2560">AF878</f>
        <v>0</v>
      </c>
      <c r="AG879" s="407">
        <f t="shared" ref="AG879" si="2561">AG878</f>
        <v>0</v>
      </c>
      <c r="AH879" s="407">
        <f t="shared" ref="AH879" si="2562">AH878</f>
        <v>0</v>
      </c>
      <c r="AI879" s="407">
        <f t="shared" ref="AI879" si="2563">AI878</f>
        <v>0</v>
      </c>
      <c r="AJ879" s="407">
        <f t="shared" ref="AJ879" si="2564">AJ878</f>
        <v>0</v>
      </c>
      <c r="AK879" s="407">
        <f t="shared" ref="AK879" si="2565">AK878</f>
        <v>0</v>
      </c>
      <c r="AL879" s="407">
        <f t="shared" ref="AL879" si="2566">AL878</f>
        <v>0</v>
      </c>
      <c r="AM879" s="407">
        <f t="shared" ref="AM879" si="2567">AM878</f>
        <v>0</v>
      </c>
      <c r="AN879" s="407">
        <f t="shared" ref="AN879" si="2568">AN878</f>
        <v>0</v>
      </c>
      <c r="AO879" s="407">
        <f t="shared" ref="AO879" si="2569">AO878</f>
        <v>0</v>
      </c>
      <c r="AP879" s="407">
        <f t="shared" ref="AP879" si="2570">AP878</f>
        <v>0</v>
      </c>
      <c r="AQ879" s="407">
        <f t="shared" ref="AQ879" si="2571">AQ878</f>
        <v>0</v>
      </c>
      <c r="AR879" s="407">
        <f t="shared" ref="AR879" si="2572">AR878</f>
        <v>0</v>
      </c>
      <c r="AS879" s="303"/>
    </row>
    <row r="880" spans="1:45" hidden="1" outlineLevel="1">
      <c r="A880" s="521"/>
      <c r="B880" s="291"/>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c r="AA880" s="288"/>
      <c r="AB880" s="288"/>
      <c r="AC880" s="288"/>
      <c r="AD880" s="288"/>
      <c r="AE880" s="408"/>
      <c r="AF880" s="421"/>
      <c r="AG880" s="421"/>
      <c r="AH880" s="421"/>
      <c r="AI880" s="421"/>
      <c r="AJ880" s="421"/>
      <c r="AK880" s="421"/>
      <c r="AL880" s="421"/>
      <c r="AM880" s="421"/>
      <c r="AN880" s="421"/>
      <c r="AO880" s="421"/>
      <c r="AP880" s="421"/>
      <c r="AQ880" s="421"/>
      <c r="AR880" s="421"/>
      <c r="AS880" s="303"/>
    </row>
    <row r="881" spans="1:45" hidden="1" outlineLevel="1">
      <c r="A881" s="521">
        <v>26</v>
      </c>
      <c r="B881" s="424" t="s">
        <v>118</v>
      </c>
      <c r="C881" s="288" t="s">
        <v>25</v>
      </c>
      <c r="D881" s="292">
        <v>184625.80992</v>
      </c>
      <c r="E881" s="292">
        <v>185163.50871147035</v>
      </c>
      <c r="F881" s="292">
        <v>185163.50871147035</v>
      </c>
      <c r="G881" s="292">
        <v>185163.50871147035</v>
      </c>
      <c r="H881" s="292">
        <v>185163.50871147035</v>
      </c>
      <c r="I881" s="292">
        <v>181599.07566645337</v>
      </c>
      <c r="J881" s="292">
        <v>181599.07566645337</v>
      </c>
      <c r="K881" s="292">
        <v>181599.07566645337</v>
      </c>
      <c r="L881" s="292">
        <v>181549.09577535803</v>
      </c>
      <c r="M881" s="292">
        <v>181499.12963978157</v>
      </c>
      <c r="N881" s="292"/>
      <c r="O881" s="292"/>
      <c r="P881" s="292"/>
      <c r="Q881" s="292">
        <v>12</v>
      </c>
      <c r="R881" s="292">
        <v>31.711680000000008</v>
      </c>
      <c r="S881" s="292">
        <v>31.796244480000109</v>
      </c>
      <c r="T881" s="292">
        <v>31.796244480000109</v>
      </c>
      <c r="U881" s="292">
        <v>31.796244480000109</v>
      </c>
      <c r="V881" s="292">
        <v>31.796244480000109</v>
      </c>
      <c r="W881" s="292">
        <v>31.288857600000107</v>
      </c>
      <c r="X881" s="292">
        <v>31.288857600000107</v>
      </c>
      <c r="Y881" s="292">
        <v>31.288857600000107</v>
      </c>
      <c r="Z881" s="292">
        <v>31.288857600000107</v>
      </c>
      <c r="AA881" s="292">
        <v>31.288857600000107</v>
      </c>
      <c r="AB881" s="292"/>
      <c r="AC881" s="292"/>
      <c r="AD881" s="292"/>
      <c r="AE881" s="422"/>
      <c r="AF881" s="411">
        <v>0.1351</v>
      </c>
      <c r="AG881" s="411">
        <v>0.8649</v>
      </c>
      <c r="AH881" s="411"/>
      <c r="AI881" s="411"/>
      <c r="AJ881" s="411"/>
      <c r="AK881" s="411"/>
      <c r="AL881" s="411"/>
      <c r="AM881" s="411"/>
      <c r="AN881" s="411"/>
      <c r="AO881" s="411"/>
      <c r="AP881" s="411"/>
      <c r="AQ881" s="411"/>
      <c r="AR881" s="411"/>
      <c r="AS881" s="293">
        <f>SUM(AE881:AR881)</f>
        <v>1</v>
      </c>
    </row>
    <row r="882" spans="1:45" hidden="1" outlineLevel="1">
      <c r="A882" s="521"/>
      <c r="B882" s="291" t="s">
        <v>341</v>
      </c>
      <c r="C882" s="288" t="s">
        <v>163</v>
      </c>
      <c r="D882" s="292"/>
      <c r="E882" s="292"/>
      <c r="F882" s="292"/>
      <c r="G882" s="292"/>
      <c r="H882" s="292"/>
      <c r="I882" s="292"/>
      <c r="J882" s="292"/>
      <c r="K882" s="292"/>
      <c r="L882" s="292"/>
      <c r="M882" s="292"/>
      <c r="N882" s="292"/>
      <c r="O882" s="292"/>
      <c r="P882" s="292"/>
      <c r="Q882" s="292">
        <f>Q881</f>
        <v>12</v>
      </c>
      <c r="R882" s="292"/>
      <c r="S882" s="292"/>
      <c r="T882" s="292"/>
      <c r="U882" s="292"/>
      <c r="V882" s="292"/>
      <c r="W882" s="292"/>
      <c r="X882" s="292"/>
      <c r="Y882" s="292"/>
      <c r="Z882" s="292"/>
      <c r="AA882" s="292"/>
      <c r="AB882" s="292"/>
      <c r="AC882" s="292"/>
      <c r="AD882" s="292"/>
      <c r="AE882" s="407">
        <f>AE881</f>
        <v>0</v>
      </c>
      <c r="AF882" s="407">
        <f t="shared" ref="AF882" si="2573">AF881</f>
        <v>0.1351</v>
      </c>
      <c r="AG882" s="407">
        <f t="shared" ref="AG882" si="2574">AG881</f>
        <v>0.8649</v>
      </c>
      <c r="AH882" s="407">
        <f t="shared" ref="AH882" si="2575">AH881</f>
        <v>0</v>
      </c>
      <c r="AI882" s="407">
        <f t="shared" ref="AI882" si="2576">AI881</f>
        <v>0</v>
      </c>
      <c r="AJ882" s="407">
        <f t="shared" ref="AJ882" si="2577">AJ881</f>
        <v>0</v>
      </c>
      <c r="AK882" s="407">
        <f t="shared" ref="AK882" si="2578">AK881</f>
        <v>0</v>
      </c>
      <c r="AL882" s="407">
        <f t="shared" ref="AL882" si="2579">AL881</f>
        <v>0</v>
      </c>
      <c r="AM882" s="407">
        <f t="shared" ref="AM882" si="2580">AM881</f>
        <v>0</v>
      </c>
      <c r="AN882" s="407">
        <f t="shared" ref="AN882" si="2581">AN881</f>
        <v>0</v>
      </c>
      <c r="AO882" s="407">
        <f t="shared" ref="AO882" si="2582">AO881</f>
        <v>0</v>
      </c>
      <c r="AP882" s="407">
        <f t="shared" ref="AP882" si="2583">AP881</f>
        <v>0</v>
      </c>
      <c r="AQ882" s="407">
        <f t="shared" ref="AQ882" si="2584">AQ881</f>
        <v>0</v>
      </c>
      <c r="AR882" s="407">
        <f t="shared" ref="AR882" si="2585">AR881</f>
        <v>0</v>
      </c>
      <c r="AS882" s="303"/>
    </row>
    <row r="883" spans="1:45" hidden="1" outlineLevel="1">
      <c r="A883" s="521"/>
      <c r="B883" s="291"/>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c r="AA883" s="288"/>
      <c r="AB883" s="288"/>
      <c r="AC883" s="288"/>
      <c r="AD883" s="288"/>
      <c r="AE883" s="408"/>
      <c r="AF883" s="421"/>
      <c r="AG883" s="421"/>
      <c r="AH883" s="421"/>
      <c r="AI883" s="421"/>
      <c r="AJ883" s="421"/>
      <c r="AK883" s="421"/>
      <c r="AL883" s="421"/>
      <c r="AM883" s="421"/>
      <c r="AN883" s="421"/>
      <c r="AO883" s="421"/>
      <c r="AP883" s="421"/>
      <c r="AQ883" s="421"/>
      <c r="AR883" s="421"/>
      <c r="AS883" s="303"/>
    </row>
    <row r="884" spans="1:45" hidden="1" outlineLevel="1">
      <c r="A884" s="521">
        <v>27</v>
      </c>
      <c r="B884" s="424" t="s">
        <v>119</v>
      </c>
      <c r="C884" s="288" t="s">
        <v>25</v>
      </c>
      <c r="D884" s="292">
        <v>81206.643899999995</v>
      </c>
      <c r="E884" s="292">
        <v>81206.643899999995</v>
      </c>
      <c r="F884" s="292">
        <v>81144.142363845982</v>
      </c>
      <c r="G884" s="292">
        <v>80787.296950749951</v>
      </c>
      <c r="H884" s="292">
        <v>80140.169132375348</v>
      </c>
      <c r="I884" s="292">
        <v>75641.186715858188</v>
      </c>
      <c r="J884" s="292">
        <v>65973.07905835651</v>
      </c>
      <c r="K884" s="292">
        <v>55837.902159559329</v>
      </c>
      <c r="L884" s="292">
        <v>33674.902566802499</v>
      </c>
      <c r="M884" s="292">
        <v>17278.628642842297</v>
      </c>
      <c r="N884" s="292"/>
      <c r="O884" s="292"/>
      <c r="P884" s="292"/>
      <c r="Q884" s="292">
        <v>12</v>
      </c>
      <c r="R884" s="292">
        <v>21.154044000000006</v>
      </c>
      <c r="S884" s="292">
        <v>21.154044000000006</v>
      </c>
      <c r="T884" s="292">
        <v>21.154044000000006</v>
      </c>
      <c r="U884" s="292">
        <v>21.033850568181819</v>
      </c>
      <c r="V884" s="292">
        <v>21.033850568181819</v>
      </c>
      <c r="W884" s="292">
        <v>20.312689977272729</v>
      </c>
      <c r="X884" s="292">
        <v>18.750175363636359</v>
      </c>
      <c r="Y884" s="292">
        <v>16.346306727272729</v>
      </c>
      <c r="Z884" s="292">
        <v>10.336635136363636</v>
      </c>
      <c r="AA884" s="292">
        <v>5.5288978636363657</v>
      </c>
      <c r="AB884" s="292"/>
      <c r="AC884" s="292"/>
      <c r="AD884" s="292"/>
      <c r="AE884" s="422"/>
      <c r="AF884" s="411">
        <v>1</v>
      </c>
      <c r="AG884" s="411"/>
      <c r="AH884" s="411"/>
      <c r="AI884" s="411"/>
      <c r="AJ884" s="411"/>
      <c r="AK884" s="411"/>
      <c r="AL884" s="411"/>
      <c r="AM884" s="411"/>
      <c r="AN884" s="411"/>
      <c r="AO884" s="411"/>
      <c r="AP884" s="411"/>
      <c r="AQ884" s="411"/>
      <c r="AR884" s="411"/>
      <c r="AS884" s="293">
        <f>SUM(AE884:AR884)</f>
        <v>1</v>
      </c>
    </row>
    <row r="885" spans="1:45" hidden="1" outlineLevel="1">
      <c r="A885" s="521"/>
      <c r="B885" s="291" t="s">
        <v>341</v>
      </c>
      <c r="C885" s="288" t="s">
        <v>163</v>
      </c>
      <c r="D885" s="292"/>
      <c r="E885" s="292"/>
      <c r="F885" s="292"/>
      <c r="G885" s="292"/>
      <c r="H885" s="292"/>
      <c r="I885" s="292"/>
      <c r="J885" s="292"/>
      <c r="K885" s="292"/>
      <c r="L885" s="292"/>
      <c r="M885" s="292"/>
      <c r="N885" s="292"/>
      <c r="O885" s="292"/>
      <c r="P885" s="292"/>
      <c r="Q885" s="292">
        <f>Q884</f>
        <v>12</v>
      </c>
      <c r="R885" s="292"/>
      <c r="S885" s="292"/>
      <c r="T885" s="292"/>
      <c r="U885" s="292"/>
      <c r="V885" s="292"/>
      <c r="W885" s="292"/>
      <c r="X885" s="292"/>
      <c r="Y885" s="292"/>
      <c r="Z885" s="292"/>
      <c r="AA885" s="292"/>
      <c r="AB885" s="292"/>
      <c r="AC885" s="292"/>
      <c r="AD885" s="292"/>
      <c r="AE885" s="407">
        <f>AE884</f>
        <v>0</v>
      </c>
      <c r="AF885" s="407">
        <f t="shared" ref="AF885" si="2586">AF884</f>
        <v>1</v>
      </c>
      <c r="AG885" s="407">
        <f t="shared" ref="AG885" si="2587">AG884</f>
        <v>0</v>
      </c>
      <c r="AH885" s="407">
        <f t="shared" ref="AH885" si="2588">AH884</f>
        <v>0</v>
      </c>
      <c r="AI885" s="407">
        <f t="shared" ref="AI885" si="2589">AI884</f>
        <v>0</v>
      </c>
      <c r="AJ885" s="407">
        <f t="shared" ref="AJ885" si="2590">AJ884</f>
        <v>0</v>
      </c>
      <c r="AK885" s="407">
        <f t="shared" ref="AK885" si="2591">AK884</f>
        <v>0</v>
      </c>
      <c r="AL885" s="407">
        <f t="shared" ref="AL885" si="2592">AL884</f>
        <v>0</v>
      </c>
      <c r="AM885" s="407">
        <f t="shared" ref="AM885" si="2593">AM884</f>
        <v>0</v>
      </c>
      <c r="AN885" s="407">
        <f t="shared" ref="AN885" si="2594">AN884</f>
        <v>0</v>
      </c>
      <c r="AO885" s="407">
        <f t="shared" ref="AO885" si="2595">AO884</f>
        <v>0</v>
      </c>
      <c r="AP885" s="407">
        <f t="shared" ref="AP885" si="2596">AP884</f>
        <v>0</v>
      </c>
      <c r="AQ885" s="407">
        <f t="shared" ref="AQ885" si="2597">AQ884</f>
        <v>0</v>
      </c>
      <c r="AR885" s="407">
        <f t="shared" ref="AR885" si="2598">AR884</f>
        <v>0</v>
      </c>
      <c r="AS885" s="303"/>
    </row>
    <row r="886" spans="1:45" hidden="1" outlineLevel="1">
      <c r="A886" s="521"/>
      <c r="B886" s="291"/>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408"/>
      <c r="AF886" s="421"/>
      <c r="AG886" s="421"/>
      <c r="AH886" s="421"/>
      <c r="AI886" s="421"/>
      <c r="AJ886" s="421"/>
      <c r="AK886" s="421"/>
      <c r="AL886" s="421"/>
      <c r="AM886" s="421"/>
      <c r="AN886" s="421"/>
      <c r="AO886" s="421"/>
      <c r="AP886" s="421"/>
      <c r="AQ886" s="421"/>
      <c r="AR886" s="421"/>
      <c r="AS886" s="303"/>
    </row>
    <row r="887" spans="1:45" ht="30" hidden="1" outlineLevel="1">
      <c r="A887" s="521">
        <v>28</v>
      </c>
      <c r="B887" s="424" t="s">
        <v>120</v>
      </c>
      <c r="C887" s="288" t="s">
        <v>25</v>
      </c>
      <c r="D887" s="292">
        <v>83663.699399999983</v>
      </c>
      <c r="E887" s="292">
        <v>83663.699399999983</v>
      </c>
      <c r="F887" s="292">
        <v>83663.699399999983</v>
      </c>
      <c r="G887" s="292">
        <v>83663.699399999983</v>
      </c>
      <c r="H887" s="292">
        <v>83663.699399999983</v>
      </c>
      <c r="I887" s="292">
        <v>83663.699399999983</v>
      </c>
      <c r="J887" s="292">
        <v>83663.699399999983</v>
      </c>
      <c r="K887" s="292">
        <v>83663.699399999983</v>
      </c>
      <c r="L887" s="292">
        <v>83663.699399999983</v>
      </c>
      <c r="M887" s="292">
        <v>83663.699399999983</v>
      </c>
      <c r="N887" s="292"/>
      <c r="O887" s="292"/>
      <c r="P887" s="292"/>
      <c r="Q887" s="292">
        <v>12</v>
      </c>
      <c r="R887" s="292">
        <v>15.75672</v>
      </c>
      <c r="S887" s="292">
        <v>15.75672</v>
      </c>
      <c r="T887" s="292">
        <v>15.75672</v>
      </c>
      <c r="U887" s="292">
        <v>15.75672</v>
      </c>
      <c r="V887" s="292">
        <v>15.75672</v>
      </c>
      <c r="W887" s="292">
        <v>15.75672</v>
      </c>
      <c r="X887" s="292">
        <v>15.75672</v>
      </c>
      <c r="Y887" s="292">
        <v>15.75672</v>
      </c>
      <c r="Z887" s="292">
        <v>15.75672</v>
      </c>
      <c r="AA887" s="292">
        <v>15.75672</v>
      </c>
      <c r="AB887" s="292"/>
      <c r="AC887" s="292"/>
      <c r="AD887" s="292"/>
      <c r="AE887" s="422"/>
      <c r="AF887" s="411">
        <v>0.20069999999999999</v>
      </c>
      <c r="AG887" s="411">
        <v>0.79930000000000001</v>
      </c>
      <c r="AH887" s="411"/>
      <c r="AI887" s="411"/>
      <c r="AJ887" s="411"/>
      <c r="AK887" s="411"/>
      <c r="AL887" s="411"/>
      <c r="AM887" s="411"/>
      <c r="AN887" s="411"/>
      <c r="AO887" s="411"/>
      <c r="AP887" s="411"/>
      <c r="AQ887" s="411"/>
      <c r="AR887" s="411"/>
      <c r="AS887" s="293">
        <f>SUM(AE887:AR887)</f>
        <v>1</v>
      </c>
    </row>
    <row r="888" spans="1:45" hidden="1" outlineLevel="1">
      <c r="A888" s="521"/>
      <c r="B888" s="291" t="s">
        <v>341</v>
      </c>
      <c r="C888" s="288" t="s">
        <v>163</v>
      </c>
      <c r="D888" s="292"/>
      <c r="E888" s="292"/>
      <c r="F888" s="292"/>
      <c r="G888" s="292"/>
      <c r="H888" s="292"/>
      <c r="I888" s="292"/>
      <c r="J888" s="292"/>
      <c r="K888" s="292"/>
      <c r="L888" s="292"/>
      <c r="M888" s="292"/>
      <c r="N888" s="292"/>
      <c r="O888" s="292"/>
      <c r="P888" s="292"/>
      <c r="Q888" s="292">
        <f>Q887</f>
        <v>12</v>
      </c>
      <c r="R888" s="292"/>
      <c r="S888" s="292"/>
      <c r="T888" s="292"/>
      <c r="U888" s="292"/>
      <c r="V888" s="292"/>
      <c r="W888" s="292"/>
      <c r="X888" s="292"/>
      <c r="Y888" s="292"/>
      <c r="Z888" s="292"/>
      <c r="AA888" s="292"/>
      <c r="AB888" s="292"/>
      <c r="AC888" s="292"/>
      <c r="AD888" s="292"/>
      <c r="AE888" s="407">
        <f>AE887</f>
        <v>0</v>
      </c>
      <c r="AF888" s="407">
        <f t="shared" ref="AF888" si="2599">AF887</f>
        <v>0.20069999999999999</v>
      </c>
      <c r="AG888" s="407">
        <f t="shared" ref="AG888" si="2600">AG887</f>
        <v>0.79930000000000001</v>
      </c>
      <c r="AH888" s="407">
        <f t="shared" ref="AH888" si="2601">AH887</f>
        <v>0</v>
      </c>
      <c r="AI888" s="407">
        <f t="shared" ref="AI888" si="2602">AI887</f>
        <v>0</v>
      </c>
      <c r="AJ888" s="407">
        <f t="shared" ref="AJ888" si="2603">AJ887</f>
        <v>0</v>
      </c>
      <c r="AK888" s="407">
        <f t="shared" ref="AK888" si="2604">AK887</f>
        <v>0</v>
      </c>
      <c r="AL888" s="407">
        <f t="shared" ref="AL888" si="2605">AL887</f>
        <v>0</v>
      </c>
      <c r="AM888" s="407">
        <f t="shared" ref="AM888" si="2606">AM887</f>
        <v>0</v>
      </c>
      <c r="AN888" s="407">
        <f t="shared" ref="AN888" si="2607">AN887</f>
        <v>0</v>
      </c>
      <c r="AO888" s="407">
        <f t="shared" ref="AO888" si="2608">AO887</f>
        <v>0</v>
      </c>
      <c r="AP888" s="407">
        <f t="shared" ref="AP888" si="2609">AP887</f>
        <v>0</v>
      </c>
      <c r="AQ888" s="407">
        <f t="shared" ref="AQ888" si="2610">AQ887</f>
        <v>0</v>
      </c>
      <c r="AR888" s="407">
        <f t="shared" ref="AR888" si="2611">AR887</f>
        <v>0</v>
      </c>
      <c r="AS888" s="303"/>
    </row>
    <row r="889" spans="1:45" hidden="1" outlineLevel="1">
      <c r="A889" s="521"/>
      <c r="B889" s="291"/>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c r="AA889" s="288"/>
      <c r="AB889" s="288"/>
      <c r="AC889" s="288"/>
      <c r="AD889" s="288"/>
      <c r="AE889" s="408"/>
      <c r="AF889" s="421"/>
      <c r="AG889" s="421"/>
      <c r="AH889" s="421"/>
      <c r="AI889" s="421"/>
      <c r="AJ889" s="421"/>
      <c r="AK889" s="421"/>
      <c r="AL889" s="421"/>
      <c r="AM889" s="421"/>
      <c r="AN889" s="421"/>
      <c r="AO889" s="421"/>
      <c r="AP889" s="421"/>
      <c r="AQ889" s="421"/>
      <c r="AR889" s="421"/>
      <c r="AS889" s="303"/>
    </row>
    <row r="890" spans="1:45" ht="30" hidden="1" outlineLevel="1">
      <c r="A890" s="521">
        <v>29</v>
      </c>
      <c r="B890" s="424" t="s">
        <v>121</v>
      </c>
      <c r="C890" s="288" t="s">
        <v>25</v>
      </c>
      <c r="D890" s="292"/>
      <c r="E890" s="292"/>
      <c r="F890" s="292"/>
      <c r="G890" s="292"/>
      <c r="H890" s="292"/>
      <c r="I890" s="292"/>
      <c r="J890" s="292"/>
      <c r="K890" s="292"/>
      <c r="L890" s="292"/>
      <c r="M890" s="292"/>
      <c r="N890" s="292"/>
      <c r="O890" s="292"/>
      <c r="P890" s="292"/>
      <c r="Q890" s="292">
        <v>3</v>
      </c>
      <c r="R890" s="292"/>
      <c r="S890" s="292"/>
      <c r="T890" s="292"/>
      <c r="U890" s="292"/>
      <c r="V890" s="292"/>
      <c r="W890" s="292"/>
      <c r="X890" s="292"/>
      <c r="Y890" s="292"/>
      <c r="Z890" s="292"/>
      <c r="AA890" s="292"/>
      <c r="AB890" s="292"/>
      <c r="AC890" s="292"/>
      <c r="AD890" s="292"/>
      <c r="AE890" s="422"/>
      <c r="AF890" s="411"/>
      <c r="AG890" s="411"/>
      <c r="AH890" s="411"/>
      <c r="AI890" s="411"/>
      <c r="AJ890" s="411"/>
      <c r="AK890" s="411"/>
      <c r="AL890" s="411"/>
      <c r="AM890" s="411"/>
      <c r="AN890" s="411"/>
      <c r="AO890" s="411"/>
      <c r="AP890" s="411"/>
      <c r="AQ890" s="411"/>
      <c r="AR890" s="411"/>
      <c r="AS890" s="293">
        <f>SUM(AE890:AR890)</f>
        <v>0</v>
      </c>
    </row>
    <row r="891" spans="1:45" hidden="1" outlineLevel="1">
      <c r="A891" s="521"/>
      <c r="B891" s="291" t="s">
        <v>341</v>
      </c>
      <c r="C891" s="288" t="s">
        <v>163</v>
      </c>
      <c r="D891" s="292"/>
      <c r="E891" s="292"/>
      <c r="F891" s="292"/>
      <c r="G891" s="292"/>
      <c r="H891" s="292"/>
      <c r="I891" s="292"/>
      <c r="J891" s="292"/>
      <c r="K891" s="292"/>
      <c r="L891" s="292"/>
      <c r="M891" s="292"/>
      <c r="N891" s="292"/>
      <c r="O891" s="292"/>
      <c r="P891" s="292"/>
      <c r="Q891" s="292">
        <f>Q890</f>
        <v>3</v>
      </c>
      <c r="R891" s="292"/>
      <c r="S891" s="292"/>
      <c r="T891" s="292"/>
      <c r="U891" s="292"/>
      <c r="V891" s="292"/>
      <c r="W891" s="292"/>
      <c r="X891" s="292"/>
      <c r="Y891" s="292"/>
      <c r="Z891" s="292"/>
      <c r="AA891" s="292"/>
      <c r="AB891" s="292"/>
      <c r="AC891" s="292"/>
      <c r="AD891" s="292"/>
      <c r="AE891" s="407">
        <f>AE890</f>
        <v>0</v>
      </c>
      <c r="AF891" s="407">
        <f t="shared" ref="AF891" si="2612">AF890</f>
        <v>0</v>
      </c>
      <c r="AG891" s="407">
        <f t="shared" ref="AG891" si="2613">AG890</f>
        <v>0</v>
      </c>
      <c r="AH891" s="407">
        <f t="shared" ref="AH891" si="2614">AH890</f>
        <v>0</v>
      </c>
      <c r="AI891" s="407">
        <f t="shared" ref="AI891" si="2615">AI890</f>
        <v>0</v>
      </c>
      <c r="AJ891" s="407">
        <f t="shared" ref="AJ891" si="2616">AJ890</f>
        <v>0</v>
      </c>
      <c r="AK891" s="407">
        <f t="shared" ref="AK891" si="2617">AK890</f>
        <v>0</v>
      </c>
      <c r="AL891" s="407">
        <f t="shared" ref="AL891" si="2618">AL890</f>
        <v>0</v>
      </c>
      <c r="AM891" s="407">
        <f t="shared" ref="AM891" si="2619">AM890</f>
        <v>0</v>
      </c>
      <c r="AN891" s="407">
        <f t="shared" ref="AN891" si="2620">AN890</f>
        <v>0</v>
      </c>
      <c r="AO891" s="407">
        <f t="shared" ref="AO891" si="2621">AO890</f>
        <v>0</v>
      </c>
      <c r="AP891" s="407">
        <f t="shared" ref="AP891" si="2622">AP890</f>
        <v>0</v>
      </c>
      <c r="AQ891" s="407">
        <f t="shared" ref="AQ891" si="2623">AQ890</f>
        <v>0</v>
      </c>
      <c r="AR891" s="407">
        <f t="shared" ref="AR891" si="2624">AR890</f>
        <v>0</v>
      </c>
      <c r="AS891" s="303"/>
    </row>
    <row r="892" spans="1:45" hidden="1" outlineLevel="1">
      <c r="A892" s="521"/>
      <c r="B892" s="291"/>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c r="AA892" s="288"/>
      <c r="AB892" s="288"/>
      <c r="AC892" s="288"/>
      <c r="AD892" s="288"/>
      <c r="AE892" s="408"/>
      <c r="AF892" s="421"/>
      <c r="AG892" s="421"/>
      <c r="AH892" s="421"/>
      <c r="AI892" s="421"/>
      <c r="AJ892" s="421"/>
      <c r="AK892" s="421"/>
      <c r="AL892" s="421"/>
      <c r="AM892" s="421"/>
      <c r="AN892" s="421"/>
      <c r="AO892" s="421"/>
      <c r="AP892" s="421"/>
      <c r="AQ892" s="421"/>
      <c r="AR892" s="421"/>
      <c r="AS892" s="303"/>
    </row>
    <row r="893" spans="1:45" ht="30" hidden="1" outlineLevel="1">
      <c r="A893" s="521">
        <v>30</v>
      </c>
      <c r="B893" s="424" t="s">
        <v>122</v>
      </c>
      <c r="C893" s="288" t="s">
        <v>25</v>
      </c>
      <c r="D893" s="292"/>
      <c r="E893" s="292"/>
      <c r="F893" s="292"/>
      <c r="G893" s="292"/>
      <c r="H893" s="292"/>
      <c r="I893" s="292"/>
      <c r="J893" s="292"/>
      <c r="K893" s="292"/>
      <c r="L893" s="292"/>
      <c r="M893" s="292"/>
      <c r="N893" s="292"/>
      <c r="O893" s="292"/>
      <c r="P893" s="292"/>
      <c r="Q893" s="292">
        <v>12</v>
      </c>
      <c r="R893" s="292"/>
      <c r="S893" s="292"/>
      <c r="T893" s="292"/>
      <c r="U893" s="292"/>
      <c r="V893" s="292"/>
      <c r="W893" s="292"/>
      <c r="X893" s="292"/>
      <c r="Y893" s="292"/>
      <c r="Z893" s="292"/>
      <c r="AA893" s="292"/>
      <c r="AB893" s="292"/>
      <c r="AC893" s="292"/>
      <c r="AD893" s="292"/>
      <c r="AE893" s="422"/>
      <c r="AF893" s="411"/>
      <c r="AG893" s="411"/>
      <c r="AH893" s="411"/>
      <c r="AI893" s="411"/>
      <c r="AJ893" s="411"/>
      <c r="AK893" s="411"/>
      <c r="AL893" s="411"/>
      <c r="AM893" s="411"/>
      <c r="AN893" s="411"/>
      <c r="AO893" s="411"/>
      <c r="AP893" s="411"/>
      <c r="AQ893" s="411"/>
      <c r="AR893" s="411"/>
      <c r="AS893" s="293">
        <f>SUM(AE893:AR893)</f>
        <v>0</v>
      </c>
    </row>
    <row r="894" spans="1:45" hidden="1" outlineLevel="1">
      <c r="A894" s="521"/>
      <c r="B894" s="291" t="s">
        <v>341</v>
      </c>
      <c r="C894" s="288" t="s">
        <v>163</v>
      </c>
      <c r="D894" s="292"/>
      <c r="E894" s="292"/>
      <c r="F894" s="292"/>
      <c r="G894" s="292"/>
      <c r="H894" s="292"/>
      <c r="I894" s="292"/>
      <c r="J894" s="292"/>
      <c r="K894" s="292"/>
      <c r="L894" s="292"/>
      <c r="M894" s="292"/>
      <c r="N894" s="292"/>
      <c r="O894" s="292"/>
      <c r="P894" s="292"/>
      <c r="Q894" s="292">
        <f>Q893</f>
        <v>12</v>
      </c>
      <c r="R894" s="292"/>
      <c r="S894" s="292"/>
      <c r="T894" s="292"/>
      <c r="U894" s="292"/>
      <c r="V894" s="292"/>
      <c r="W894" s="292"/>
      <c r="X894" s="292"/>
      <c r="Y894" s="292"/>
      <c r="Z894" s="292"/>
      <c r="AA894" s="292"/>
      <c r="AB894" s="292"/>
      <c r="AC894" s="292"/>
      <c r="AD894" s="292"/>
      <c r="AE894" s="407">
        <f>AE893</f>
        <v>0</v>
      </c>
      <c r="AF894" s="407">
        <f t="shared" ref="AF894" si="2625">AF893</f>
        <v>0</v>
      </c>
      <c r="AG894" s="407">
        <f t="shared" ref="AG894" si="2626">AG893</f>
        <v>0</v>
      </c>
      <c r="AH894" s="407">
        <f t="shared" ref="AH894" si="2627">AH893</f>
        <v>0</v>
      </c>
      <c r="AI894" s="407">
        <f t="shared" ref="AI894" si="2628">AI893</f>
        <v>0</v>
      </c>
      <c r="AJ894" s="407">
        <f t="shared" ref="AJ894" si="2629">AJ893</f>
        <v>0</v>
      </c>
      <c r="AK894" s="407">
        <f t="shared" ref="AK894" si="2630">AK893</f>
        <v>0</v>
      </c>
      <c r="AL894" s="407">
        <f t="shared" ref="AL894" si="2631">AL893</f>
        <v>0</v>
      </c>
      <c r="AM894" s="407">
        <f t="shared" ref="AM894" si="2632">AM893</f>
        <v>0</v>
      </c>
      <c r="AN894" s="407">
        <f t="shared" ref="AN894" si="2633">AN893</f>
        <v>0</v>
      </c>
      <c r="AO894" s="407">
        <f t="shared" ref="AO894" si="2634">AO893</f>
        <v>0</v>
      </c>
      <c r="AP894" s="407">
        <f t="shared" ref="AP894" si="2635">AP893</f>
        <v>0</v>
      </c>
      <c r="AQ894" s="407">
        <f t="shared" ref="AQ894" si="2636">AQ893</f>
        <v>0</v>
      </c>
      <c r="AR894" s="407">
        <f t="shared" ref="AR894" si="2637">AR893</f>
        <v>0</v>
      </c>
      <c r="AS894" s="303"/>
    </row>
    <row r="895" spans="1:45" hidden="1" outlineLevel="1">
      <c r="A895" s="521"/>
      <c r="B895" s="291"/>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c r="AA895" s="288"/>
      <c r="AB895" s="288"/>
      <c r="AC895" s="288"/>
      <c r="AD895" s="288"/>
      <c r="AE895" s="408"/>
      <c r="AF895" s="421"/>
      <c r="AG895" s="421"/>
      <c r="AH895" s="421"/>
      <c r="AI895" s="421"/>
      <c r="AJ895" s="421"/>
      <c r="AK895" s="421"/>
      <c r="AL895" s="421"/>
      <c r="AM895" s="421"/>
      <c r="AN895" s="421"/>
      <c r="AO895" s="421"/>
      <c r="AP895" s="421"/>
      <c r="AQ895" s="421"/>
      <c r="AR895" s="421"/>
      <c r="AS895" s="303"/>
    </row>
    <row r="896" spans="1:45" hidden="1" outlineLevel="1">
      <c r="A896" s="521">
        <v>31</v>
      </c>
      <c r="B896" s="424" t="s">
        <v>123</v>
      </c>
      <c r="C896" s="288" t="s">
        <v>25</v>
      </c>
      <c r="D896" s="292"/>
      <c r="E896" s="292"/>
      <c r="F896" s="292"/>
      <c r="G896" s="292"/>
      <c r="H896" s="292"/>
      <c r="I896" s="292"/>
      <c r="J896" s="292"/>
      <c r="K896" s="292"/>
      <c r="L896" s="292"/>
      <c r="M896" s="292"/>
      <c r="N896" s="292"/>
      <c r="O896" s="292"/>
      <c r="P896" s="292"/>
      <c r="Q896" s="292">
        <v>12</v>
      </c>
      <c r="R896" s="292"/>
      <c r="S896" s="292"/>
      <c r="T896" s="292"/>
      <c r="U896" s="292"/>
      <c r="V896" s="292"/>
      <c r="W896" s="292"/>
      <c r="X896" s="292"/>
      <c r="Y896" s="292"/>
      <c r="Z896" s="292"/>
      <c r="AA896" s="292"/>
      <c r="AB896" s="292"/>
      <c r="AC896" s="292"/>
      <c r="AD896" s="292"/>
      <c r="AE896" s="422"/>
      <c r="AF896" s="411"/>
      <c r="AG896" s="411"/>
      <c r="AH896" s="411"/>
      <c r="AI896" s="411"/>
      <c r="AJ896" s="411"/>
      <c r="AK896" s="411"/>
      <c r="AL896" s="411"/>
      <c r="AM896" s="411"/>
      <c r="AN896" s="411"/>
      <c r="AO896" s="411"/>
      <c r="AP896" s="411"/>
      <c r="AQ896" s="411"/>
      <c r="AR896" s="411"/>
      <c r="AS896" s="293">
        <f>SUM(AE896:AR896)</f>
        <v>0</v>
      </c>
    </row>
    <row r="897" spans="1:45" hidden="1" outlineLevel="1">
      <c r="A897" s="521"/>
      <c r="B897" s="291" t="s">
        <v>341</v>
      </c>
      <c r="C897" s="288" t="s">
        <v>163</v>
      </c>
      <c r="D897" s="292"/>
      <c r="E897" s="292"/>
      <c r="F897" s="292"/>
      <c r="G897" s="292"/>
      <c r="H897" s="292"/>
      <c r="I897" s="292"/>
      <c r="J897" s="292"/>
      <c r="K897" s="292"/>
      <c r="L897" s="292"/>
      <c r="M897" s="292"/>
      <c r="N897" s="292"/>
      <c r="O897" s="292"/>
      <c r="P897" s="292"/>
      <c r="Q897" s="292">
        <f>Q896</f>
        <v>12</v>
      </c>
      <c r="R897" s="292"/>
      <c r="S897" s="292"/>
      <c r="T897" s="292"/>
      <c r="U897" s="292"/>
      <c r="V897" s="292"/>
      <c r="W897" s="292"/>
      <c r="X897" s="292"/>
      <c r="Y897" s="292"/>
      <c r="Z897" s="292"/>
      <c r="AA897" s="292"/>
      <c r="AB897" s="292"/>
      <c r="AC897" s="292"/>
      <c r="AD897" s="292"/>
      <c r="AE897" s="407">
        <f>AE896</f>
        <v>0</v>
      </c>
      <c r="AF897" s="407">
        <f t="shared" ref="AF897" si="2638">AF896</f>
        <v>0</v>
      </c>
      <c r="AG897" s="407">
        <f t="shared" ref="AG897" si="2639">AG896</f>
        <v>0</v>
      </c>
      <c r="AH897" s="407">
        <f t="shared" ref="AH897" si="2640">AH896</f>
        <v>0</v>
      </c>
      <c r="AI897" s="407">
        <f t="shared" ref="AI897" si="2641">AI896</f>
        <v>0</v>
      </c>
      <c r="AJ897" s="407">
        <f t="shared" ref="AJ897" si="2642">AJ896</f>
        <v>0</v>
      </c>
      <c r="AK897" s="407">
        <f t="shared" ref="AK897" si="2643">AK896</f>
        <v>0</v>
      </c>
      <c r="AL897" s="407">
        <f t="shared" ref="AL897" si="2644">AL896</f>
        <v>0</v>
      </c>
      <c r="AM897" s="407">
        <f t="shared" ref="AM897" si="2645">AM896</f>
        <v>0</v>
      </c>
      <c r="AN897" s="407">
        <f t="shared" ref="AN897" si="2646">AN896</f>
        <v>0</v>
      </c>
      <c r="AO897" s="407">
        <f t="shared" ref="AO897" si="2647">AO896</f>
        <v>0</v>
      </c>
      <c r="AP897" s="407">
        <f t="shared" ref="AP897" si="2648">AP896</f>
        <v>0</v>
      </c>
      <c r="AQ897" s="407">
        <f t="shared" ref="AQ897" si="2649">AQ896</f>
        <v>0</v>
      </c>
      <c r="AR897" s="407">
        <f t="shared" ref="AR897" si="2650">AR896</f>
        <v>0</v>
      </c>
      <c r="AS897" s="303"/>
    </row>
    <row r="898" spans="1:45" hidden="1" outlineLevel="1">
      <c r="A898" s="521"/>
      <c r="B898" s="424"/>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408"/>
      <c r="AF898" s="421"/>
      <c r="AG898" s="421"/>
      <c r="AH898" s="421"/>
      <c r="AI898" s="421"/>
      <c r="AJ898" s="421"/>
      <c r="AK898" s="421"/>
      <c r="AL898" s="421"/>
      <c r="AM898" s="421"/>
      <c r="AN898" s="421"/>
      <c r="AO898" s="421"/>
      <c r="AP898" s="421"/>
      <c r="AQ898" s="421"/>
      <c r="AR898" s="421"/>
      <c r="AS898" s="303"/>
    </row>
    <row r="899" spans="1:45" hidden="1" outlineLevel="1">
      <c r="A899" s="521">
        <v>32</v>
      </c>
      <c r="B899" s="424" t="s">
        <v>124</v>
      </c>
      <c r="C899" s="288" t="s">
        <v>25</v>
      </c>
      <c r="D899" s="292"/>
      <c r="E899" s="292"/>
      <c r="F899" s="292"/>
      <c r="G899" s="292"/>
      <c r="H899" s="292"/>
      <c r="I899" s="292"/>
      <c r="J899" s="292"/>
      <c r="K899" s="292"/>
      <c r="L899" s="292"/>
      <c r="M899" s="292"/>
      <c r="N899" s="292"/>
      <c r="O899" s="292"/>
      <c r="P899" s="292"/>
      <c r="Q899" s="292">
        <v>12</v>
      </c>
      <c r="R899" s="292"/>
      <c r="S899" s="292"/>
      <c r="T899" s="292"/>
      <c r="U899" s="292"/>
      <c r="V899" s="292"/>
      <c r="W899" s="292"/>
      <c r="X899" s="292"/>
      <c r="Y899" s="292"/>
      <c r="Z899" s="292"/>
      <c r="AA899" s="292"/>
      <c r="AB899" s="292"/>
      <c r="AC899" s="292"/>
      <c r="AD899" s="292"/>
      <c r="AE899" s="422"/>
      <c r="AF899" s="411"/>
      <c r="AG899" s="411"/>
      <c r="AH899" s="411"/>
      <c r="AI899" s="411"/>
      <c r="AJ899" s="411"/>
      <c r="AK899" s="411"/>
      <c r="AL899" s="411"/>
      <c r="AM899" s="411"/>
      <c r="AN899" s="411"/>
      <c r="AO899" s="411"/>
      <c r="AP899" s="411"/>
      <c r="AQ899" s="411"/>
      <c r="AR899" s="411"/>
      <c r="AS899" s="293">
        <f>SUM(AE899:AR899)</f>
        <v>0</v>
      </c>
    </row>
    <row r="900" spans="1:45" hidden="1" outlineLevel="1">
      <c r="A900" s="521"/>
      <c r="B900" s="291" t="s">
        <v>341</v>
      </c>
      <c r="C900" s="288" t="s">
        <v>163</v>
      </c>
      <c r="D900" s="292"/>
      <c r="E900" s="292"/>
      <c r="F900" s="292"/>
      <c r="G900" s="292"/>
      <c r="H900" s="292"/>
      <c r="I900" s="292"/>
      <c r="J900" s="292"/>
      <c r="K900" s="292"/>
      <c r="L900" s="292"/>
      <c r="M900" s="292"/>
      <c r="N900" s="292"/>
      <c r="O900" s="292"/>
      <c r="P900" s="292"/>
      <c r="Q900" s="292">
        <f>Q899</f>
        <v>12</v>
      </c>
      <c r="R900" s="292"/>
      <c r="S900" s="292"/>
      <c r="T900" s="292"/>
      <c r="U900" s="292"/>
      <c r="V900" s="292"/>
      <c r="W900" s="292"/>
      <c r="X900" s="292"/>
      <c r="Y900" s="292"/>
      <c r="Z900" s="292"/>
      <c r="AA900" s="292"/>
      <c r="AB900" s="292"/>
      <c r="AC900" s="292"/>
      <c r="AD900" s="292"/>
      <c r="AE900" s="407">
        <f>AE899</f>
        <v>0</v>
      </c>
      <c r="AF900" s="407">
        <f t="shared" ref="AF900" si="2651">AF899</f>
        <v>0</v>
      </c>
      <c r="AG900" s="407">
        <f t="shared" ref="AG900" si="2652">AG899</f>
        <v>0</v>
      </c>
      <c r="AH900" s="407">
        <f t="shared" ref="AH900" si="2653">AH899</f>
        <v>0</v>
      </c>
      <c r="AI900" s="407">
        <f t="shared" ref="AI900" si="2654">AI899</f>
        <v>0</v>
      </c>
      <c r="AJ900" s="407">
        <f t="shared" ref="AJ900" si="2655">AJ899</f>
        <v>0</v>
      </c>
      <c r="AK900" s="407">
        <f t="shared" ref="AK900" si="2656">AK899</f>
        <v>0</v>
      </c>
      <c r="AL900" s="407">
        <f t="shared" ref="AL900" si="2657">AL899</f>
        <v>0</v>
      </c>
      <c r="AM900" s="407">
        <f t="shared" ref="AM900" si="2658">AM899</f>
        <v>0</v>
      </c>
      <c r="AN900" s="407">
        <f t="shared" ref="AN900" si="2659">AN899</f>
        <v>0</v>
      </c>
      <c r="AO900" s="407">
        <f t="shared" ref="AO900" si="2660">AO899</f>
        <v>0</v>
      </c>
      <c r="AP900" s="407">
        <f t="shared" ref="AP900" si="2661">AP899</f>
        <v>0</v>
      </c>
      <c r="AQ900" s="407">
        <f t="shared" ref="AQ900" si="2662">AQ899</f>
        <v>0</v>
      </c>
      <c r="AR900" s="407">
        <f>AR899</f>
        <v>0</v>
      </c>
      <c r="AS900" s="303"/>
    </row>
    <row r="901" spans="1:45" hidden="1" outlineLevel="1">
      <c r="A901" s="521"/>
      <c r="B901" s="424"/>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c r="AA901" s="288"/>
      <c r="AB901" s="288"/>
      <c r="AC901" s="288"/>
      <c r="AD901" s="288"/>
      <c r="AE901" s="408"/>
      <c r="AF901" s="421"/>
      <c r="AG901" s="421"/>
      <c r="AH901" s="421"/>
      <c r="AI901" s="421"/>
      <c r="AJ901" s="421"/>
      <c r="AK901" s="421"/>
      <c r="AL901" s="421"/>
      <c r="AM901" s="421"/>
      <c r="AN901" s="421"/>
      <c r="AO901" s="421"/>
      <c r="AP901" s="421"/>
      <c r="AQ901" s="421"/>
      <c r="AR901" s="421"/>
      <c r="AS901" s="303"/>
    </row>
    <row r="902" spans="1:45" ht="15.75" hidden="1" outlineLevel="1">
      <c r="A902" s="521"/>
      <c r="B902" s="285" t="s">
        <v>497</v>
      </c>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288"/>
      <c r="AE902" s="408"/>
      <c r="AF902" s="421"/>
      <c r="AG902" s="421"/>
      <c r="AH902" s="421"/>
      <c r="AI902" s="421"/>
      <c r="AJ902" s="421"/>
      <c r="AK902" s="421"/>
      <c r="AL902" s="421"/>
      <c r="AM902" s="421"/>
      <c r="AN902" s="421"/>
      <c r="AO902" s="421"/>
      <c r="AP902" s="421"/>
      <c r="AQ902" s="421"/>
      <c r="AR902" s="421"/>
      <c r="AS902" s="303"/>
    </row>
    <row r="903" spans="1:45" hidden="1" outlineLevel="1">
      <c r="A903" s="521">
        <v>33</v>
      </c>
      <c r="B903" s="424" t="s">
        <v>125</v>
      </c>
      <c r="C903" s="288" t="s">
        <v>25</v>
      </c>
      <c r="D903" s="292"/>
      <c r="E903" s="292"/>
      <c r="F903" s="292"/>
      <c r="G903" s="292"/>
      <c r="H903" s="292"/>
      <c r="I903" s="292"/>
      <c r="J903" s="292"/>
      <c r="K903" s="292"/>
      <c r="L903" s="292"/>
      <c r="M903" s="292"/>
      <c r="N903" s="292"/>
      <c r="O903" s="292"/>
      <c r="P903" s="292"/>
      <c r="Q903" s="292">
        <v>0</v>
      </c>
      <c r="R903" s="292"/>
      <c r="S903" s="292"/>
      <c r="T903" s="292"/>
      <c r="U903" s="292"/>
      <c r="V903" s="292"/>
      <c r="W903" s="292"/>
      <c r="X903" s="292"/>
      <c r="Y903" s="292"/>
      <c r="Z903" s="292"/>
      <c r="AA903" s="292"/>
      <c r="AB903" s="292"/>
      <c r="AC903" s="292"/>
      <c r="AD903" s="292"/>
      <c r="AE903" s="422"/>
      <c r="AF903" s="411"/>
      <c r="AG903" s="411"/>
      <c r="AH903" s="411"/>
      <c r="AI903" s="411"/>
      <c r="AJ903" s="411"/>
      <c r="AK903" s="411"/>
      <c r="AL903" s="411"/>
      <c r="AM903" s="411"/>
      <c r="AN903" s="411"/>
      <c r="AO903" s="411"/>
      <c r="AP903" s="411"/>
      <c r="AQ903" s="411"/>
      <c r="AR903" s="411"/>
      <c r="AS903" s="293">
        <f>SUM(AE903:AR903)</f>
        <v>0</v>
      </c>
    </row>
    <row r="904" spans="1:45" hidden="1" outlineLevel="1">
      <c r="A904" s="521"/>
      <c r="B904" s="291" t="s">
        <v>341</v>
      </c>
      <c r="C904" s="288" t="s">
        <v>163</v>
      </c>
      <c r="D904" s="292"/>
      <c r="E904" s="292"/>
      <c r="F904" s="292"/>
      <c r="G904" s="292"/>
      <c r="H904" s="292"/>
      <c r="I904" s="292"/>
      <c r="J904" s="292"/>
      <c r="K904" s="292"/>
      <c r="L904" s="292"/>
      <c r="M904" s="292"/>
      <c r="N904" s="292"/>
      <c r="O904" s="292"/>
      <c r="P904" s="292"/>
      <c r="Q904" s="292">
        <f>Q903</f>
        <v>0</v>
      </c>
      <c r="R904" s="292"/>
      <c r="S904" s="292"/>
      <c r="T904" s="292"/>
      <c r="U904" s="292"/>
      <c r="V904" s="292"/>
      <c r="W904" s="292"/>
      <c r="X904" s="292"/>
      <c r="Y904" s="292"/>
      <c r="Z904" s="292"/>
      <c r="AA904" s="292"/>
      <c r="AB904" s="292"/>
      <c r="AC904" s="292"/>
      <c r="AD904" s="292"/>
      <c r="AE904" s="407">
        <f>AE903</f>
        <v>0</v>
      </c>
      <c r="AF904" s="407">
        <f t="shared" ref="AF904" si="2663">AF903</f>
        <v>0</v>
      </c>
      <c r="AG904" s="407">
        <f t="shared" ref="AG904" si="2664">AG903</f>
        <v>0</v>
      </c>
      <c r="AH904" s="407">
        <f t="shared" ref="AH904" si="2665">AH903</f>
        <v>0</v>
      </c>
      <c r="AI904" s="407">
        <f t="shared" ref="AI904" si="2666">AI903</f>
        <v>0</v>
      </c>
      <c r="AJ904" s="407">
        <f t="shared" ref="AJ904" si="2667">AJ903</f>
        <v>0</v>
      </c>
      <c r="AK904" s="407">
        <f t="shared" ref="AK904" si="2668">AK903</f>
        <v>0</v>
      </c>
      <c r="AL904" s="407">
        <f t="shared" ref="AL904" si="2669">AL903</f>
        <v>0</v>
      </c>
      <c r="AM904" s="407">
        <f t="shared" ref="AM904" si="2670">AM903</f>
        <v>0</v>
      </c>
      <c r="AN904" s="407">
        <f t="shared" ref="AN904" si="2671">AN903</f>
        <v>0</v>
      </c>
      <c r="AO904" s="407">
        <f t="shared" ref="AO904" si="2672">AO903</f>
        <v>0</v>
      </c>
      <c r="AP904" s="407">
        <f t="shared" ref="AP904" si="2673">AP903</f>
        <v>0</v>
      </c>
      <c r="AQ904" s="407">
        <f t="shared" ref="AQ904" si="2674">AQ903</f>
        <v>0</v>
      </c>
      <c r="AR904" s="407">
        <f t="shared" ref="AR904" si="2675">AR903</f>
        <v>0</v>
      </c>
      <c r="AS904" s="303"/>
    </row>
    <row r="905" spans="1:45" hidden="1" outlineLevel="1">
      <c r="A905" s="521"/>
      <c r="B905" s="424"/>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c r="AA905" s="288"/>
      <c r="AB905" s="288"/>
      <c r="AC905" s="288"/>
      <c r="AD905" s="288"/>
      <c r="AE905" s="408"/>
      <c r="AF905" s="421"/>
      <c r="AG905" s="421"/>
      <c r="AH905" s="421"/>
      <c r="AI905" s="421"/>
      <c r="AJ905" s="421"/>
      <c r="AK905" s="421"/>
      <c r="AL905" s="421"/>
      <c r="AM905" s="421"/>
      <c r="AN905" s="421"/>
      <c r="AO905" s="421"/>
      <c r="AP905" s="421"/>
      <c r="AQ905" s="421"/>
      <c r="AR905" s="421"/>
      <c r="AS905" s="303"/>
    </row>
    <row r="906" spans="1:45" hidden="1" outlineLevel="1">
      <c r="A906" s="521">
        <v>34</v>
      </c>
      <c r="B906" s="424" t="s">
        <v>126</v>
      </c>
      <c r="C906" s="288" t="s">
        <v>25</v>
      </c>
      <c r="D906" s="292"/>
      <c r="E906" s="292"/>
      <c r="F906" s="292"/>
      <c r="G906" s="292"/>
      <c r="H906" s="292"/>
      <c r="I906" s="292"/>
      <c r="J906" s="292"/>
      <c r="K906" s="292"/>
      <c r="L906" s="292"/>
      <c r="M906" s="292"/>
      <c r="N906" s="292"/>
      <c r="O906" s="292"/>
      <c r="P906" s="292"/>
      <c r="Q906" s="292">
        <v>0</v>
      </c>
      <c r="R906" s="292"/>
      <c r="S906" s="292"/>
      <c r="T906" s="292"/>
      <c r="U906" s="292"/>
      <c r="V906" s="292"/>
      <c r="W906" s="292"/>
      <c r="X906" s="292"/>
      <c r="Y906" s="292"/>
      <c r="Z906" s="292"/>
      <c r="AA906" s="292"/>
      <c r="AB906" s="292"/>
      <c r="AC906" s="292"/>
      <c r="AD906" s="292"/>
      <c r="AE906" s="422"/>
      <c r="AF906" s="411"/>
      <c r="AG906" s="411"/>
      <c r="AH906" s="411"/>
      <c r="AI906" s="411"/>
      <c r="AJ906" s="411"/>
      <c r="AK906" s="411"/>
      <c r="AL906" s="411"/>
      <c r="AM906" s="411"/>
      <c r="AN906" s="411"/>
      <c r="AO906" s="411"/>
      <c r="AP906" s="411"/>
      <c r="AQ906" s="411"/>
      <c r="AR906" s="411"/>
      <c r="AS906" s="293">
        <f>SUM(AE906:AR906)</f>
        <v>0</v>
      </c>
    </row>
    <row r="907" spans="1:45" hidden="1" outlineLevel="1">
      <c r="A907" s="521"/>
      <c r="B907" s="291" t="s">
        <v>341</v>
      </c>
      <c r="C907" s="288" t="s">
        <v>163</v>
      </c>
      <c r="D907" s="292"/>
      <c r="E907" s="292"/>
      <c r="F907" s="292"/>
      <c r="G907" s="292"/>
      <c r="H907" s="292"/>
      <c r="I907" s="292"/>
      <c r="J907" s="292"/>
      <c r="K907" s="292"/>
      <c r="L907" s="292"/>
      <c r="M907" s="292"/>
      <c r="N907" s="292"/>
      <c r="O907" s="292"/>
      <c r="P907" s="292"/>
      <c r="Q907" s="292">
        <f>Q906</f>
        <v>0</v>
      </c>
      <c r="R907" s="292"/>
      <c r="S907" s="292"/>
      <c r="T907" s="292"/>
      <c r="U907" s="292"/>
      <c r="V907" s="292"/>
      <c r="W907" s="292"/>
      <c r="X907" s="292"/>
      <c r="Y907" s="292"/>
      <c r="Z907" s="292"/>
      <c r="AA907" s="292"/>
      <c r="AB907" s="292"/>
      <c r="AC907" s="292"/>
      <c r="AD907" s="292"/>
      <c r="AE907" s="407">
        <f>AE906</f>
        <v>0</v>
      </c>
      <c r="AF907" s="407">
        <f t="shared" ref="AF907" si="2676">AF906</f>
        <v>0</v>
      </c>
      <c r="AG907" s="407">
        <f t="shared" ref="AG907" si="2677">AG906</f>
        <v>0</v>
      </c>
      <c r="AH907" s="407">
        <f t="shared" ref="AH907" si="2678">AH906</f>
        <v>0</v>
      </c>
      <c r="AI907" s="407">
        <f t="shared" ref="AI907" si="2679">AI906</f>
        <v>0</v>
      </c>
      <c r="AJ907" s="407">
        <f t="shared" ref="AJ907" si="2680">AJ906</f>
        <v>0</v>
      </c>
      <c r="AK907" s="407">
        <f t="shared" ref="AK907" si="2681">AK906</f>
        <v>0</v>
      </c>
      <c r="AL907" s="407">
        <f t="shared" ref="AL907" si="2682">AL906</f>
        <v>0</v>
      </c>
      <c r="AM907" s="407">
        <f t="shared" ref="AM907" si="2683">AM906</f>
        <v>0</v>
      </c>
      <c r="AN907" s="407">
        <f t="shared" ref="AN907" si="2684">AN906</f>
        <v>0</v>
      </c>
      <c r="AO907" s="407">
        <f t="shared" ref="AO907" si="2685">AO906</f>
        <v>0</v>
      </c>
      <c r="AP907" s="407">
        <f t="shared" ref="AP907" si="2686">AP906</f>
        <v>0</v>
      </c>
      <c r="AQ907" s="407">
        <f t="shared" ref="AQ907" si="2687">AQ906</f>
        <v>0</v>
      </c>
      <c r="AR907" s="407">
        <f t="shared" ref="AR907" si="2688">AR906</f>
        <v>0</v>
      </c>
      <c r="AS907" s="303"/>
    </row>
    <row r="908" spans="1:45" hidden="1" outlineLevel="1">
      <c r="A908" s="521"/>
      <c r="B908" s="424"/>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408"/>
      <c r="AF908" s="421"/>
      <c r="AG908" s="421"/>
      <c r="AH908" s="421"/>
      <c r="AI908" s="421"/>
      <c r="AJ908" s="421"/>
      <c r="AK908" s="421"/>
      <c r="AL908" s="421"/>
      <c r="AM908" s="421"/>
      <c r="AN908" s="421"/>
      <c r="AO908" s="421"/>
      <c r="AP908" s="421"/>
      <c r="AQ908" s="421"/>
      <c r="AR908" s="421"/>
      <c r="AS908" s="303"/>
    </row>
    <row r="909" spans="1:45" hidden="1" outlineLevel="1">
      <c r="A909" s="521">
        <v>35</v>
      </c>
      <c r="B909" s="424" t="s">
        <v>127</v>
      </c>
      <c r="C909" s="288" t="s">
        <v>25</v>
      </c>
      <c r="D909" s="292"/>
      <c r="E909" s="292"/>
      <c r="F909" s="292"/>
      <c r="G909" s="292"/>
      <c r="H909" s="292"/>
      <c r="I909" s="292"/>
      <c r="J909" s="292"/>
      <c r="K909" s="292"/>
      <c r="L909" s="292"/>
      <c r="M909" s="292"/>
      <c r="N909" s="292"/>
      <c r="O909" s="292"/>
      <c r="P909" s="292"/>
      <c r="Q909" s="292">
        <v>0</v>
      </c>
      <c r="R909" s="292"/>
      <c r="S909" s="292"/>
      <c r="T909" s="292"/>
      <c r="U909" s="292"/>
      <c r="V909" s="292"/>
      <c r="W909" s="292"/>
      <c r="X909" s="292"/>
      <c r="Y909" s="292"/>
      <c r="Z909" s="292"/>
      <c r="AA909" s="292"/>
      <c r="AB909" s="292"/>
      <c r="AC909" s="292"/>
      <c r="AD909" s="292"/>
      <c r="AE909" s="422"/>
      <c r="AF909" s="411"/>
      <c r="AG909" s="411"/>
      <c r="AH909" s="411"/>
      <c r="AI909" s="411"/>
      <c r="AJ909" s="411"/>
      <c r="AK909" s="411"/>
      <c r="AL909" s="411"/>
      <c r="AM909" s="411"/>
      <c r="AN909" s="411"/>
      <c r="AO909" s="411"/>
      <c r="AP909" s="411"/>
      <c r="AQ909" s="411"/>
      <c r="AR909" s="411"/>
      <c r="AS909" s="293">
        <f>SUM(AE909:AR909)</f>
        <v>0</v>
      </c>
    </row>
    <row r="910" spans="1:45" hidden="1" outlineLevel="1">
      <c r="A910" s="521"/>
      <c r="B910" s="291" t="s">
        <v>341</v>
      </c>
      <c r="C910" s="288" t="s">
        <v>163</v>
      </c>
      <c r="D910" s="292"/>
      <c r="E910" s="292"/>
      <c r="F910" s="292"/>
      <c r="G910" s="292"/>
      <c r="H910" s="292"/>
      <c r="I910" s="292"/>
      <c r="J910" s="292"/>
      <c r="K910" s="292"/>
      <c r="L910" s="292"/>
      <c r="M910" s="292"/>
      <c r="N910" s="292"/>
      <c r="O910" s="292"/>
      <c r="P910" s="292"/>
      <c r="Q910" s="292">
        <f>Q909</f>
        <v>0</v>
      </c>
      <c r="R910" s="292"/>
      <c r="S910" s="292"/>
      <c r="T910" s="292"/>
      <c r="U910" s="292"/>
      <c r="V910" s="292"/>
      <c r="W910" s="292"/>
      <c r="X910" s="292"/>
      <c r="Y910" s="292"/>
      <c r="Z910" s="292"/>
      <c r="AA910" s="292"/>
      <c r="AB910" s="292"/>
      <c r="AC910" s="292"/>
      <c r="AD910" s="292"/>
      <c r="AE910" s="407">
        <f>AE909</f>
        <v>0</v>
      </c>
      <c r="AF910" s="407">
        <f t="shared" ref="AF910" si="2689">AF909</f>
        <v>0</v>
      </c>
      <c r="AG910" s="407">
        <f t="shared" ref="AG910" si="2690">AG909</f>
        <v>0</v>
      </c>
      <c r="AH910" s="407">
        <f t="shared" ref="AH910" si="2691">AH909</f>
        <v>0</v>
      </c>
      <c r="AI910" s="407">
        <f t="shared" ref="AI910" si="2692">AI909</f>
        <v>0</v>
      </c>
      <c r="AJ910" s="407">
        <f t="shared" ref="AJ910" si="2693">AJ909</f>
        <v>0</v>
      </c>
      <c r="AK910" s="407">
        <f t="shared" ref="AK910" si="2694">AK909</f>
        <v>0</v>
      </c>
      <c r="AL910" s="407">
        <f t="shared" ref="AL910" si="2695">AL909</f>
        <v>0</v>
      </c>
      <c r="AM910" s="407">
        <f t="shared" ref="AM910" si="2696">AM909</f>
        <v>0</v>
      </c>
      <c r="AN910" s="407">
        <f t="shared" ref="AN910" si="2697">AN909</f>
        <v>0</v>
      </c>
      <c r="AO910" s="407">
        <f t="shared" ref="AO910" si="2698">AO909</f>
        <v>0</v>
      </c>
      <c r="AP910" s="407">
        <f t="shared" ref="AP910" si="2699">AP909</f>
        <v>0</v>
      </c>
      <c r="AQ910" s="407">
        <f t="shared" ref="AQ910" si="2700">AQ909</f>
        <v>0</v>
      </c>
      <c r="AR910" s="407">
        <f t="shared" ref="AR910" si="2701">AR909</f>
        <v>0</v>
      </c>
      <c r="AS910" s="303"/>
    </row>
    <row r="911" spans="1:45" hidden="1" outlineLevel="1">
      <c r="A911" s="521"/>
      <c r="B911" s="427"/>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c r="AA911" s="288"/>
      <c r="AB911" s="288"/>
      <c r="AC911" s="288"/>
      <c r="AD911" s="288"/>
      <c r="AE911" s="408"/>
      <c r="AF911" s="421"/>
      <c r="AG911" s="421"/>
      <c r="AH911" s="421"/>
      <c r="AI911" s="421"/>
      <c r="AJ911" s="421"/>
      <c r="AK911" s="421"/>
      <c r="AL911" s="421"/>
      <c r="AM911" s="421"/>
      <c r="AN911" s="421"/>
      <c r="AO911" s="421"/>
      <c r="AP911" s="421"/>
      <c r="AQ911" s="421"/>
      <c r="AR911" s="421"/>
      <c r="AS911" s="303"/>
    </row>
    <row r="912" spans="1:45" ht="15.75" hidden="1" outlineLevel="1">
      <c r="A912" s="521"/>
      <c r="B912" s="285" t="s">
        <v>498</v>
      </c>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88"/>
      <c r="AE912" s="408"/>
      <c r="AF912" s="421"/>
      <c r="AG912" s="421"/>
      <c r="AH912" s="421"/>
      <c r="AI912" s="421"/>
      <c r="AJ912" s="421"/>
      <c r="AK912" s="421"/>
      <c r="AL912" s="421"/>
      <c r="AM912" s="421"/>
      <c r="AN912" s="421"/>
      <c r="AO912" s="421"/>
      <c r="AP912" s="421"/>
      <c r="AQ912" s="421"/>
      <c r="AR912" s="421"/>
      <c r="AS912" s="303"/>
    </row>
    <row r="913" spans="1:45" ht="45" hidden="1" outlineLevel="1">
      <c r="A913" s="521">
        <v>36</v>
      </c>
      <c r="B913" s="424" t="s">
        <v>128</v>
      </c>
      <c r="C913" s="288" t="s">
        <v>25</v>
      </c>
      <c r="D913" s="292"/>
      <c r="E913" s="292"/>
      <c r="F913" s="292"/>
      <c r="G913" s="292"/>
      <c r="H913" s="292"/>
      <c r="I913" s="292"/>
      <c r="J913" s="292"/>
      <c r="K913" s="292"/>
      <c r="L913" s="292"/>
      <c r="M913" s="292"/>
      <c r="N913" s="292"/>
      <c r="O913" s="292"/>
      <c r="P913" s="292"/>
      <c r="Q913" s="292">
        <v>12</v>
      </c>
      <c r="R913" s="292"/>
      <c r="S913" s="292"/>
      <c r="T913" s="292"/>
      <c r="U913" s="292"/>
      <c r="V913" s="292"/>
      <c r="W913" s="292"/>
      <c r="X913" s="292"/>
      <c r="Y913" s="292"/>
      <c r="Z913" s="292"/>
      <c r="AA913" s="292"/>
      <c r="AB913" s="292"/>
      <c r="AC913" s="292"/>
      <c r="AD913" s="292"/>
      <c r="AE913" s="422"/>
      <c r="AF913" s="411"/>
      <c r="AG913" s="411"/>
      <c r="AH913" s="411"/>
      <c r="AI913" s="411"/>
      <c r="AJ913" s="411"/>
      <c r="AK913" s="411"/>
      <c r="AL913" s="411"/>
      <c r="AM913" s="411"/>
      <c r="AN913" s="411"/>
      <c r="AO913" s="411"/>
      <c r="AP913" s="411"/>
      <c r="AQ913" s="411"/>
      <c r="AR913" s="411"/>
      <c r="AS913" s="293">
        <f>SUM(AE913:AR913)</f>
        <v>0</v>
      </c>
    </row>
    <row r="914" spans="1:45" hidden="1" outlineLevel="1">
      <c r="A914" s="521"/>
      <c r="B914" s="291" t="s">
        <v>341</v>
      </c>
      <c r="C914" s="288" t="s">
        <v>163</v>
      </c>
      <c r="D914" s="292"/>
      <c r="E914" s="292"/>
      <c r="F914" s="292"/>
      <c r="G914" s="292"/>
      <c r="H914" s="292"/>
      <c r="I914" s="292"/>
      <c r="J914" s="292"/>
      <c r="K914" s="292"/>
      <c r="L914" s="292"/>
      <c r="M914" s="292"/>
      <c r="N914" s="292"/>
      <c r="O914" s="292"/>
      <c r="P914" s="292"/>
      <c r="Q914" s="292">
        <f>Q913</f>
        <v>12</v>
      </c>
      <c r="R914" s="292"/>
      <c r="S914" s="292"/>
      <c r="T914" s="292"/>
      <c r="U914" s="292"/>
      <c r="V914" s="292"/>
      <c r="W914" s="292"/>
      <c r="X914" s="292"/>
      <c r="Y914" s="292"/>
      <c r="Z914" s="292"/>
      <c r="AA914" s="292"/>
      <c r="AB914" s="292"/>
      <c r="AC914" s="292"/>
      <c r="AD914" s="292"/>
      <c r="AE914" s="407">
        <f>AE913</f>
        <v>0</v>
      </c>
      <c r="AF914" s="407">
        <f t="shared" ref="AF914" si="2702">AF913</f>
        <v>0</v>
      </c>
      <c r="AG914" s="407">
        <f t="shared" ref="AG914" si="2703">AG913</f>
        <v>0</v>
      </c>
      <c r="AH914" s="407">
        <f t="shared" ref="AH914" si="2704">AH913</f>
        <v>0</v>
      </c>
      <c r="AI914" s="407">
        <f t="shared" ref="AI914" si="2705">AI913</f>
        <v>0</v>
      </c>
      <c r="AJ914" s="407">
        <f t="shared" ref="AJ914" si="2706">AJ913</f>
        <v>0</v>
      </c>
      <c r="AK914" s="407">
        <f t="shared" ref="AK914" si="2707">AK913</f>
        <v>0</v>
      </c>
      <c r="AL914" s="407">
        <f t="shared" ref="AL914" si="2708">AL913</f>
        <v>0</v>
      </c>
      <c r="AM914" s="407">
        <f t="shared" ref="AM914" si="2709">AM913</f>
        <v>0</v>
      </c>
      <c r="AN914" s="407">
        <f t="shared" ref="AN914" si="2710">AN913</f>
        <v>0</v>
      </c>
      <c r="AO914" s="407">
        <f t="shared" ref="AO914" si="2711">AO913</f>
        <v>0</v>
      </c>
      <c r="AP914" s="407">
        <f t="shared" ref="AP914" si="2712">AP913</f>
        <v>0</v>
      </c>
      <c r="AQ914" s="407">
        <f t="shared" ref="AQ914" si="2713">AQ913</f>
        <v>0</v>
      </c>
      <c r="AR914" s="407">
        <f t="shared" ref="AR914" si="2714">AR913</f>
        <v>0</v>
      </c>
      <c r="AS914" s="303"/>
    </row>
    <row r="915" spans="1:45" hidden="1" outlineLevel="1">
      <c r="A915" s="521"/>
      <c r="B915" s="424"/>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288"/>
      <c r="AE915" s="408"/>
      <c r="AF915" s="421"/>
      <c r="AG915" s="421"/>
      <c r="AH915" s="421"/>
      <c r="AI915" s="421"/>
      <c r="AJ915" s="421"/>
      <c r="AK915" s="421"/>
      <c r="AL915" s="421"/>
      <c r="AM915" s="421"/>
      <c r="AN915" s="421"/>
      <c r="AO915" s="421"/>
      <c r="AP915" s="421"/>
      <c r="AQ915" s="421"/>
      <c r="AR915" s="421"/>
      <c r="AS915" s="303"/>
    </row>
    <row r="916" spans="1:45" hidden="1" outlineLevel="1">
      <c r="A916" s="521">
        <v>37</v>
      </c>
      <c r="B916" s="424" t="s">
        <v>129</v>
      </c>
      <c r="C916" s="288" t="s">
        <v>25</v>
      </c>
      <c r="D916" s="292"/>
      <c r="E916" s="292"/>
      <c r="F916" s="292"/>
      <c r="G916" s="292"/>
      <c r="H916" s="292"/>
      <c r="I916" s="292"/>
      <c r="J916" s="292"/>
      <c r="K916" s="292"/>
      <c r="L916" s="292"/>
      <c r="M916" s="292"/>
      <c r="N916" s="292"/>
      <c r="O916" s="292"/>
      <c r="P916" s="292"/>
      <c r="Q916" s="292">
        <v>12</v>
      </c>
      <c r="R916" s="292"/>
      <c r="S916" s="292"/>
      <c r="T916" s="292"/>
      <c r="U916" s="292"/>
      <c r="V916" s="292"/>
      <c r="W916" s="292"/>
      <c r="X916" s="292"/>
      <c r="Y916" s="292"/>
      <c r="Z916" s="292"/>
      <c r="AA916" s="292"/>
      <c r="AB916" s="292"/>
      <c r="AC916" s="292"/>
      <c r="AD916" s="292"/>
      <c r="AE916" s="422"/>
      <c r="AF916" s="411"/>
      <c r="AG916" s="411"/>
      <c r="AH916" s="411"/>
      <c r="AI916" s="411"/>
      <c r="AJ916" s="411"/>
      <c r="AK916" s="411"/>
      <c r="AL916" s="411"/>
      <c r="AM916" s="411"/>
      <c r="AN916" s="411"/>
      <c r="AO916" s="411"/>
      <c r="AP916" s="411"/>
      <c r="AQ916" s="411"/>
      <c r="AR916" s="411"/>
      <c r="AS916" s="293">
        <f>SUM(AE916:AR916)</f>
        <v>0</v>
      </c>
    </row>
    <row r="917" spans="1:45" hidden="1" outlineLevel="1">
      <c r="A917" s="521"/>
      <c r="B917" s="291" t="s">
        <v>341</v>
      </c>
      <c r="C917" s="288" t="s">
        <v>163</v>
      </c>
      <c r="D917" s="292"/>
      <c r="E917" s="292"/>
      <c r="F917" s="292"/>
      <c r="G917" s="292"/>
      <c r="H917" s="292"/>
      <c r="I917" s="292"/>
      <c r="J917" s="292"/>
      <c r="K917" s="292"/>
      <c r="L917" s="292"/>
      <c r="M917" s="292"/>
      <c r="N917" s="292"/>
      <c r="O917" s="292"/>
      <c r="P917" s="292"/>
      <c r="Q917" s="292">
        <f>Q916</f>
        <v>12</v>
      </c>
      <c r="R917" s="292"/>
      <c r="S917" s="292"/>
      <c r="T917" s="292"/>
      <c r="U917" s="292"/>
      <c r="V917" s="292"/>
      <c r="W917" s="292"/>
      <c r="X917" s="292"/>
      <c r="Y917" s="292"/>
      <c r="Z917" s="292"/>
      <c r="AA917" s="292"/>
      <c r="AB917" s="292"/>
      <c r="AC917" s="292"/>
      <c r="AD917" s="292"/>
      <c r="AE917" s="407">
        <f>AE916</f>
        <v>0</v>
      </c>
      <c r="AF917" s="407">
        <f t="shared" ref="AF917" si="2715">AF916</f>
        <v>0</v>
      </c>
      <c r="AG917" s="407">
        <f t="shared" ref="AG917" si="2716">AG916</f>
        <v>0</v>
      </c>
      <c r="AH917" s="407">
        <f t="shared" ref="AH917" si="2717">AH916</f>
        <v>0</v>
      </c>
      <c r="AI917" s="407">
        <f t="shared" ref="AI917" si="2718">AI916</f>
        <v>0</v>
      </c>
      <c r="AJ917" s="407">
        <f t="shared" ref="AJ917" si="2719">AJ916</f>
        <v>0</v>
      </c>
      <c r="AK917" s="407">
        <f t="shared" ref="AK917" si="2720">AK916</f>
        <v>0</v>
      </c>
      <c r="AL917" s="407">
        <f t="shared" ref="AL917" si="2721">AL916</f>
        <v>0</v>
      </c>
      <c r="AM917" s="407">
        <f t="shared" ref="AM917" si="2722">AM916</f>
        <v>0</v>
      </c>
      <c r="AN917" s="407">
        <f t="shared" ref="AN917" si="2723">AN916</f>
        <v>0</v>
      </c>
      <c r="AO917" s="407">
        <f t="shared" ref="AO917" si="2724">AO916</f>
        <v>0</v>
      </c>
      <c r="AP917" s="407">
        <f t="shared" ref="AP917" si="2725">AP916</f>
        <v>0</v>
      </c>
      <c r="AQ917" s="407">
        <f t="shared" ref="AQ917" si="2726">AQ916</f>
        <v>0</v>
      </c>
      <c r="AR917" s="407">
        <f t="shared" ref="AR917" si="2727">AR916</f>
        <v>0</v>
      </c>
      <c r="AS917" s="303"/>
    </row>
    <row r="918" spans="1:45" hidden="1" outlineLevel="1">
      <c r="A918" s="521"/>
      <c r="B918" s="424"/>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c r="AA918" s="288"/>
      <c r="AB918" s="288"/>
      <c r="AC918" s="288"/>
      <c r="AD918" s="288"/>
      <c r="AE918" s="408"/>
      <c r="AF918" s="421"/>
      <c r="AG918" s="421"/>
      <c r="AH918" s="421"/>
      <c r="AI918" s="421"/>
      <c r="AJ918" s="421"/>
      <c r="AK918" s="421"/>
      <c r="AL918" s="421"/>
      <c r="AM918" s="421"/>
      <c r="AN918" s="421"/>
      <c r="AO918" s="421"/>
      <c r="AP918" s="421"/>
      <c r="AQ918" s="421"/>
      <c r="AR918" s="421"/>
      <c r="AS918" s="303"/>
    </row>
    <row r="919" spans="1:45" hidden="1" outlineLevel="1">
      <c r="A919" s="521">
        <v>38</v>
      </c>
      <c r="B919" s="424" t="s">
        <v>130</v>
      </c>
      <c r="C919" s="288" t="s">
        <v>25</v>
      </c>
      <c r="D919" s="292"/>
      <c r="E919" s="292"/>
      <c r="F919" s="292"/>
      <c r="G919" s="292"/>
      <c r="H919" s="292"/>
      <c r="I919" s="292"/>
      <c r="J919" s="292"/>
      <c r="K919" s="292"/>
      <c r="L919" s="292"/>
      <c r="M919" s="292"/>
      <c r="N919" s="292"/>
      <c r="O919" s="292"/>
      <c r="P919" s="292"/>
      <c r="Q919" s="292">
        <v>12</v>
      </c>
      <c r="R919" s="292"/>
      <c r="S919" s="292"/>
      <c r="T919" s="292"/>
      <c r="U919" s="292"/>
      <c r="V919" s="292"/>
      <c r="W919" s="292"/>
      <c r="X919" s="292"/>
      <c r="Y919" s="292"/>
      <c r="Z919" s="292"/>
      <c r="AA919" s="292"/>
      <c r="AB919" s="292"/>
      <c r="AC919" s="292"/>
      <c r="AD919" s="292"/>
      <c r="AE919" s="422"/>
      <c r="AF919" s="411"/>
      <c r="AG919" s="411"/>
      <c r="AH919" s="411"/>
      <c r="AI919" s="411"/>
      <c r="AJ919" s="411"/>
      <c r="AK919" s="411"/>
      <c r="AL919" s="411"/>
      <c r="AM919" s="411"/>
      <c r="AN919" s="411"/>
      <c r="AO919" s="411"/>
      <c r="AP919" s="411"/>
      <c r="AQ919" s="411"/>
      <c r="AR919" s="411"/>
      <c r="AS919" s="293">
        <f>SUM(AE919:AR919)</f>
        <v>0</v>
      </c>
    </row>
    <row r="920" spans="1:45" hidden="1" outlineLevel="1">
      <c r="A920" s="521"/>
      <c r="B920" s="291" t="s">
        <v>341</v>
      </c>
      <c r="C920" s="288" t="s">
        <v>163</v>
      </c>
      <c r="D920" s="292"/>
      <c r="E920" s="292"/>
      <c r="F920" s="292"/>
      <c r="G920" s="292"/>
      <c r="H920" s="292"/>
      <c r="I920" s="292"/>
      <c r="J920" s="292"/>
      <c r="K920" s="292"/>
      <c r="L920" s="292"/>
      <c r="M920" s="292"/>
      <c r="N920" s="292"/>
      <c r="O920" s="292"/>
      <c r="P920" s="292"/>
      <c r="Q920" s="292">
        <f>Q919</f>
        <v>12</v>
      </c>
      <c r="R920" s="292"/>
      <c r="S920" s="292"/>
      <c r="T920" s="292"/>
      <c r="U920" s="292"/>
      <c r="V920" s="292"/>
      <c r="W920" s="292"/>
      <c r="X920" s="292"/>
      <c r="Y920" s="292"/>
      <c r="Z920" s="292"/>
      <c r="AA920" s="292"/>
      <c r="AB920" s="292"/>
      <c r="AC920" s="292"/>
      <c r="AD920" s="292"/>
      <c r="AE920" s="407">
        <f>AE919</f>
        <v>0</v>
      </c>
      <c r="AF920" s="407">
        <f t="shared" ref="AF920" si="2728">AF919</f>
        <v>0</v>
      </c>
      <c r="AG920" s="407">
        <f t="shared" ref="AG920" si="2729">AG919</f>
        <v>0</v>
      </c>
      <c r="AH920" s="407">
        <f t="shared" ref="AH920" si="2730">AH919</f>
        <v>0</v>
      </c>
      <c r="AI920" s="407">
        <f t="shared" ref="AI920" si="2731">AI919</f>
        <v>0</v>
      </c>
      <c r="AJ920" s="407">
        <f t="shared" ref="AJ920" si="2732">AJ919</f>
        <v>0</v>
      </c>
      <c r="AK920" s="407">
        <f t="shared" ref="AK920" si="2733">AK919</f>
        <v>0</v>
      </c>
      <c r="AL920" s="407">
        <f t="shared" ref="AL920" si="2734">AL919</f>
        <v>0</v>
      </c>
      <c r="AM920" s="407">
        <f t="shared" ref="AM920" si="2735">AM919</f>
        <v>0</v>
      </c>
      <c r="AN920" s="407">
        <f t="shared" ref="AN920" si="2736">AN919</f>
        <v>0</v>
      </c>
      <c r="AO920" s="407">
        <f t="shared" ref="AO920" si="2737">AO919</f>
        <v>0</v>
      </c>
      <c r="AP920" s="407">
        <f t="shared" ref="AP920" si="2738">AP919</f>
        <v>0</v>
      </c>
      <c r="AQ920" s="407">
        <f t="shared" ref="AQ920" si="2739">AQ919</f>
        <v>0</v>
      </c>
      <c r="AR920" s="407">
        <f t="shared" ref="AR920" si="2740">AR919</f>
        <v>0</v>
      </c>
      <c r="AS920" s="303"/>
    </row>
    <row r="921" spans="1:45" hidden="1" outlineLevel="1">
      <c r="A921" s="521"/>
      <c r="B921" s="424"/>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c r="AA921" s="288"/>
      <c r="AB921" s="288"/>
      <c r="AC921" s="288"/>
      <c r="AD921" s="288"/>
      <c r="AE921" s="408"/>
      <c r="AF921" s="421"/>
      <c r="AG921" s="421"/>
      <c r="AH921" s="421"/>
      <c r="AI921" s="421"/>
      <c r="AJ921" s="421"/>
      <c r="AK921" s="421"/>
      <c r="AL921" s="421"/>
      <c r="AM921" s="421"/>
      <c r="AN921" s="421"/>
      <c r="AO921" s="421"/>
      <c r="AP921" s="421"/>
      <c r="AQ921" s="421"/>
      <c r="AR921" s="421"/>
      <c r="AS921" s="303"/>
    </row>
    <row r="922" spans="1:45" ht="30" hidden="1" outlineLevel="1">
      <c r="A922" s="521">
        <v>39</v>
      </c>
      <c r="B922" s="424" t="s">
        <v>131</v>
      </c>
      <c r="C922" s="288" t="s">
        <v>25</v>
      </c>
      <c r="D922" s="292"/>
      <c r="E922" s="292"/>
      <c r="F922" s="292"/>
      <c r="G922" s="292"/>
      <c r="H922" s="292"/>
      <c r="I922" s="292"/>
      <c r="J922" s="292"/>
      <c r="K922" s="292"/>
      <c r="L922" s="292"/>
      <c r="M922" s="292"/>
      <c r="N922" s="292"/>
      <c r="O922" s="292"/>
      <c r="P922" s="292"/>
      <c r="Q922" s="292">
        <v>12</v>
      </c>
      <c r="R922" s="292"/>
      <c r="S922" s="292"/>
      <c r="T922" s="292"/>
      <c r="U922" s="292"/>
      <c r="V922" s="292"/>
      <c r="W922" s="292"/>
      <c r="X922" s="292"/>
      <c r="Y922" s="292"/>
      <c r="Z922" s="292"/>
      <c r="AA922" s="292"/>
      <c r="AB922" s="292"/>
      <c r="AC922" s="292"/>
      <c r="AD922" s="292"/>
      <c r="AE922" s="422"/>
      <c r="AF922" s="411"/>
      <c r="AG922" s="411"/>
      <c r="AH922" s="411"/>
      <c r="AI922" s="411"/>
      <c r="AJ922" s="411"/>
      <c r="AK922" s="411"/>
      <c r="AL922" s="411"/>
      <c r="AM922" s="411"/>
      <c r="AN922" s="411"/>
      <c r="AO922" s="411"/>
      <c r="AP922" s="411"/>
      <c r="AQ922" s="411"/>
      <c r="AR922" s="411"/>
      <c r="AS922" s="293">
        <f>SUM(AE922:AR922)</f>
        <v>0</v>
      </c>
    </row>
    <row r="923" spans="1:45" hidden="1" outlineLevel="1">
      <c r="A923" s="521"/>
      <c r="B923" s="291" t="s">
        <v>341</v>
      </c>
      <c r="C923" s="288" t="s">
        <v>163</v>
      </c>
      <c r="D923" s="292"/>
      <c r="E923" s="292"/>
      <c r="F923" s="292"/>
      <c r="G923" s="292"/>
      <c r="H923" s="292"/>
      <c r="I923" s="292"/>
      <c r="J923" s="292"/>
      <c r="K923" s="292"/>
      <c r="L923" s="292"/>
      <c r="M923" s="292"/>
      <c r="N923" s="292"/>
      <c r="O923" s="292"/>
      <c r="P923" s="292"/>
      <c r="Q923" s="292">
        <f>Q922</f>
        <v>12</v>
      </c>
      <c r="R923" s="292"/>
      <c r="S923" s="292"/>
      <c r="T923" s="292"/>
      <c r="U923" s="292"/>
      <c r="V923" s="292"/>
      <c r="W923" s="292"/>
      <c r="X923" s="292"/>
      <c r="Y923" s="292"/>
      <c r="Z923" s="292"/>
      <c r="AA923" s="292"/>
      <c r="AB923" s="292"/>
      <c r="AC923" s="292"/>
      <c r="AD923" s="292"/>
      <c r="AE923" s="407">
        <f>AE922</f>
        <v>0</v>
      </c>
      <c r="AF923" s="407">
        <f t="shared" ref="AF923" si="2741">AF922</f>
        <v>0</v>
      </c>
      <c r="AG923" s="407">
        <f t="shared" ref="AG923" si="2742">AG922</f>
        <v>0</v>
      </c>
      <c r="AH923" s="407">
        <f t="shared" ref="AH923" si="2743">AH922</f>
        <v>0</v>
      </c>
      <c r="AI923" s="407">
        <f t="shared" ref="AI923" si="2744">AI922</f>
        <v>0</v>
      </c>
      <c r="AJ923" s="407">
        <f t="shared" ref="AJ923" si="2745">AJ922</f>
        <v>0</v>
      </c>
      <c r="AK923" s="407">
        <f t="shared" ref="AK923" si="2746">AK922</f>
        <v>0</v>
      </c>
      <c r="AL923" s="407">
        <f t="shared" ref="AL923" si="2747">AL922</f>
        <v>0</v>
      </c>
      <c r="AM923" s="407">
        <f t="shared" ref="AM923" si="2748">AM922</f>
        <v>0</v>
      </c>
      <c r="AN923" s="407">
        <f t="shared" ref="AN923" si="2749">AN922</f>
        <v>0</v>
      </c>
      <c r="AO923" s="407">
        <f t="shared" ref="AO923" si="2750">AO922</f>
        <v>0</v>
      </c>
      <c r="AP923" s="407">
        <f t="shared" ref="AP923" si="2751">AP922</f>
        <v>0</v>
      </c>
      <c r="AQ923" s="407">
        <f t="shared" ref="AQ923" si="2752">AQ922</f>
        <v>0</v>
      </c>
      <c r="AR923" s="407">
        <f t="shared" ref="AR923" si="2753">AR922</f>
        <v>0</v>
      </c>
      <c r="AS923" s="303"/>
    </row>
    <row r="924" spans="1:45" hidden="1" outlineLevel="1">
      <c r="A924" s="521"/>
      <c r="B924" s="424"/>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c r="AA924" s="288"/>
      <c r="AB924" s="288"/>
      <c r="AC924" s="288"/>
      <c r="AD924" s="288"/>
      <c r="AE924" s="408"/>
      <c r="AF924" s="421"/>
      <c r="AG924" s="421"/>
      <c r="AH924" s="421"/>
      <c r="AI924" s="421"/>
      <c r="AJ924" s="421"/>
      <c r="AK924" s="421"/>
      <c r="AL924" s="421"/>
      <c r="AM924" s="421"/>
      <c r="AN924" s="421"/>
      <c r="AO924" s="421"/>
      <c r="AP924" s="421"/>
      <c r="AQ924" s="421"/>
      <c r="AR924" s="421"/>
      <c r="AS924" s="303"/>
    </row>
    <row r="925" spans="1:45" ht="30" hidden="1" outlineLevel="1">
      <c r="A925" s="521">
        <v>40</v>
      </c>
      <c r="B925" s="424" t="s">
        <v>132</v>
      </c>
      <c r="C925" s="288" t="s">
        <v>25</v>
      </c>
      <c r="D925" s="292"/>
      <c r="E925" s="292"/>
      <c r="F925" s="292"/>
      <c r="G925" s="292"/>
      <c r="H925" s="292"/>
      <c r="I925" s="292"/>
      <c r="J925" s="292"/>
      <c r="K925" s="292"/>
      <c r="L925" s="292"/>
      <c r="M925" s="292"/>
      <c r="N925" s="292"/>
      <c r="O925" s="292"/>
      <c r="P925" s="292"/>
      <c r="Q925" s="292">
        <v>12</v>
      </c>
      <c r="R925" s="292"/>
      <c r="S925" s="292"/>
      <c r="T925" s="292"/>
      <c r="U925" s="292"/>
      <c r="V925" s="292"/>
      <c r="W925" s="292"/>
      <c r="X925" s="292"/>
      <c r="Y925" s="292"/>
      <c r="Z925" s="292"/>
      <c r="AA925" s="292"/>
      <c r="AB925" s="292"/>
      <c r="AC925" s="292"/>
      <c r="AD925" s="292"/>
      <c r="AE925" s="422"/>
      <c r="AF925" s="411"/>
      <c r="AG925" s="411"/>
      <c r="AH925" s="411"/>
      <c r="AI925" s="411"/>
      <c r="AJ925" s="411"/>
      <c r="AK925" s="411"/>
      <c r="AL925" s="411"/>
      <c r="AM925" s="411"/>
      <c r="AN925" s="411"/>
      <c r="AO925" s="411"/>
      <c r="AP925" s="411"/>
      <c r="AQ925" s="411"/>
      <c r="AR925" s="411"/>
      <c r="AS925" s="293">
        <f>SUM(AE925:AR925)</f>
        <v>0</v>
      </c>
    </row>
    <row r="926" spans="1:45" hidden="1" outlineLevel="1">
      <c r="A926" s="521"/>
      <c r="B926" s="291" t="s">
        <v>341</v>
      </c>
      <c r="C926" s="288" t="s">
        <v>163</v>
      </c>
      <c r="D926" s="292"/>
      <c r="E926" s="292"/>
      <c r="F926" s="292"/>
      <c r="G926" s="292"/>
      <c r="H926" s="292"/>
      <c r="I926" s="292"/>
      <c r="J926" s="292"/>
      <c r="K926" s="292"/>
      <c r="L926" s="292"/>
      <c r="M926" s="292"/>
      <c r="N926" s="292"/>
      <c r="O926" s="292"/>
      <c r="P926" s="292"/>
      <c r="Q926" s="292">
        <f>Q925</f>
        <v>12</v>
      </c>
      <c r="R926" s="292"/>
      <c r="S926" s="292"/>
      <c r="T926" s="292"/>
      <c r="U926" s="292"/>
      <c r="V926" s="292"/>
      <c r="W926" s="292"/>
      <c r="X926" s="292"/>
      <c r="Y926" s="292"/>
      <c r="Z926" s="292"/>
      <c r="AA926" s="292"/>
      <c r="AB926" s="292"/>
      <c r="AC926" s="292"/>
      <c r="AD926" s="292"/>
      <c r="AE926" s="407">
        <f>AE925</f>
        <v>0</v>
      </c>
      <c r="AF926" s="407">
        <f t="shared" ref="AF926" si="2754">AF925</f>
        <v>0</v>
      </c>
      <c r="AG926" s="407">
        <f t="shared" ref="AG926" si="2755">AG925</f>
        <v>0</v>
      </c>
      <c r="AH926" s="407">
        <f t="shared" ref="AH926" si="2756">AH925</f>
        <v>0</v>
      </c>
      <c r="AI926" s="407">
        <f t="shared" ref="AI926" si="2757">AI925</f>
        <v>0</v>
      </c>
      <c r="AJ926" s="407">
        <f t="shared" ref="AJ926" si="2758">AJ925</f>
        <v>0</v>
      </c>
      <c r="AK926" s="407">
        <f t="shared" ref="AK926" si="2759">AK925</f>
        <v>0</v>
      </c>
      <c r="AL926" s="407">
        <f t="shared" ref="AL926" si="2760">AL925</f>
        <v>0</v>
      </c>
      <c r="AM926" s="407">
        <f t="shared" ref="AM926" si="2761">AM925</f>
        <v>0</v>
      </c>
      <c r="AN926" s="407">
        <f t="shared" ref="AN926" si="2762">AN925</f>
        <v>0</v>
      </c>
      <c r="AO926" s="407">
        <f t="shared" ref="AO926" si="2763">AO925</f>
        <v>0</v>
      </c>
      <c r="AP926" s="407">
        <f t="shared" ref="AP926" si="2764">AP925</f>
        <v>0</v>
      </c>
      <c r="AQ926" s="407">
        <f t="shared" ref="AQ926" si="2765">AQ925</f>
        <v>0</v>
      </c>
      <c r="AR926" s="407">
        <f t="shared" ref="AR926" si="2766">AR925</f>
        <v>0</v>
      </c>
      <c r="AS926" s="303"/>
    </row>
    <row r="927" spans="1:45" hidden="1" outlineLevel="1">
      <c r="A927" s="521"/>
      <c r="B927" s="424"/>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c r="AA927" s="288"/>
      <c r="AB927" s="288"/>
      <c r="AC927" s="288"/>
      <c r="AD927" s="288"/>
      <c r="AE927" s="408"/>
      <c r="AF927" s="421"/>
      <c r="AG927" s="421"/>
      <c r="AH927" s="421"/>
      <c r="AI927" s="421"/>
      <c r="AJ927" s="421"/>
      <c r="AK927" s="421"/>
      <c r="AL927" s="421"/>
      <c r="AM927" s="421"/>
      <c r="AN927" s="421"/>
      <c r="AO927" s="421"/>
      <c r="AP927" s="421"/>
      <c r="AQ927" s="421"/>
      <c r="AR927" s="421"/>
      <c r="AS927" s="303"/>
    </row>
    <row r="928" spans="1:45" ht="30" hidden="1" outlineLevel="1">
      <c r="A928" s="521">
        <v>41</v>
      </c>
      <c r="B928" s="424" t="s">
        <v>133</v>
      </c>
      <c r="C928" s="288" t="s">
        <v>25</v>
      </c>
      <c r="D928" s="292"/>
      <c r="E928" s="292"/>
      <c r="F928" s="292"/>
      <c r="G928" s="292"/>
      <c r="H928" s="292"/>
      <c r="I928" s="292"/>
      <c r="J928" s="292"/>
      <c r="K928" s="292"/>
      <c r="L928" s="292"/>
      <c r="M928" s="292"/>
      <c r="N928" s="292"/>
      <c r="O928" s="292"/>
      <c r="P928" s="292"/>
      <c r="Q928" s="292">
        <v>12</v>
      </c>
      <c r="R928" s="292"/>
      <c r="S928" s="292"/>
      <c r="T928" s="292"/>
      <c r="U928" s="292"/>
      <c r="V928" s="292"/>
      <c r="W928" s="292"/>
      <c r="X928" s="292"/>
      <c r="Y928" s="292"/>
      <c r="Z928" s="292"/>
      <c r="AA928" s="292"/>
      <c r="AB928" s="292"/>
      <c r="AC928" s="292"/>
      <c r="AD928" s="292"/>
      <c r="AE928" s="422"/>
      <c r="AF928" s="411"/>
      <c r="AG928" s="411"/>
      <c r="AH928" s="411"/>
      <c r="AI928" s="411"/>
      <c r="AJ928" s="411"/>
      <c r="AK928" s="411"/>
      <c r="AL928" s="411"/>
      <c r="AM928" s="411"/>
      <c r="AN928" s="411"/>
      <c r="AO928" s="411"/>
      <c r="AP928" s="411"/>
      <c r="AQ928" s="411"/>
      <c r="AR928" s="411"/>
      <c r="AS928" s="293">
        <f>SUM(AE928:AR928)</f>
        <v>0</v>
      </c>
    </row>
    <row r="929" spans="1:45" hidden="1" outlineLevel="1">
      <c r="A929" s="521"/>
      <c r="B929" s="291" t="s">
        <v>341</v>
      </c>
      <c r="C929" s="288" t="s">
        <v>163</v>
      </c>
      <c r="D929" s="292"/>
      <c r="E929" s="292"/>
      <c r="F929" s="292"/>
      <c r="G929" s="292"/>
      <c r="H929" s="292"/>
      <c r="I929" s="292"/>
      <c r="J929" s="292"/>
      <c r="K929" s="292"/>
      <c r="L929" s="292"/>
      <c r="M929" s="292"/>
      <c r="N929" s="292"/>
      <c r="O929" s="292"/>
      <c r="P929" s="292"/>
      <c r="Q929" s="292">
        <f>Q928</f>
        <v>12</v>
      </c>
      <c r="R929" s="292"/>
      <c r="S929" s="292"/>
      <c r="T929" s="292"/>
      <c r="U929" s="292"/>
      <c r="V929" s="292"/>
      <c r="W929" s="292"/>
      <c r="X929" s="292"/>
      <c r="Y929" s="292"/>
      <c r="Z929" s="292"/>
      <c r="AA929" s="292"/>
      <c r="AB929" s="292"/>
      <c r="AC929" s="292"/>
      <c r="AD929" s="292"/>
      <c r="AE929" s="407">
        <f>AE928</f>
        <v>0</v>
      </c>
      <c r="AF929" s="407">
        <f t="shared" ref="AF929" si="2767">AF928</f>
        <v>0</v>
      </c>
      <c r="AG929" s="407">
        <f t="shared" ref="AG929" si="2768">AG928</f>
        <v>0</v>
      </c>
      <c r="AH929" s="407">
        <f t="shared" ref="AH929" si="2769">AH928</f>
        <v>0</v>
      </c>
      <c r="AI929" s="407">
        <f t="shared" ref="AI929" si="2770">AI928</f>
        <v>0</v>
      </c>
      <c r="AJ929" s="407">
        <f t="shared" ref="AJ929" si="2771">AJ928</f>
        <v>0</v>
      </c>
      <c r="AK929" s="407">
        <f t="shared" ref="AK929" si="2772">AK928</f>
        <v>0</v>
      </c>
      <c r="AL929" s="407">
        <f t="shared" ref="AL929" si="2773">AL928</f>
        <v>0</v>
      </c>
      <c r="AM929" s="407">
        <f t="shared" ref="AM929" si="2774">AM928</f>
        <v>0</v>
      </c>
      <c r="AN929" s="407">
        <f t="shared" ref="AN929" si="2775">AN928</f>
        <v>0</v>
      </c>
      <c r="AO929" s="407">
        <f t="shared" ref="AO929" si="2776">AO928</f>
        <v>0</v>
      </c>
      <c r="AP929" s="407">
        <f t="shared" ref="AP929" si="2777">AP928</f>
        <v>0</v>
      </c>
      <c r="AQ929" s="407">
        <f t="shared" ref="AQ929" si="2778">AQ928</f>
        <v>0</v>
      </c>
      <c r="AR929" s="407">
        <f t="shared" ref="AR929" si="2779">AR928</f>
        <v>0</v>
      </c>
      <c r="AS929" s="303"/>
    </row>
    <row r="930" spans="1:45" hidden="1" outlineLevel="1">
      <c r="A930" s="521"/>
      <c r="B930" s="424"/>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c r="AA930" s="288"/>
      <c r="AB930" s="288"/>
      <c r="AC930" s="288"/>
      <c r="AD930" s="288"/>
      <c r="AE930" s="408"/>
      <c r="AF930" s="421"/>
      <c r="AG930" s="421"/>
      <c r="AH930" s="421"/>
      <c r="AI930" s="421"/>
      <c r="AJ930" s="421"/>
      <c r="AK930" s="421"/>
      <c r="AL930" s="421"/>
      <c r="AM930" s="421"/>
      <c r="AN930" s="421"/>
      <c r="AO930" s="421"/>
      <c r="AP930" s="421"/>
      <c r="AQ930" s="421"/>
      <c r="AR930" s="421"/>
      <c r="AS930" s="303"/>
    </row>
    <row r="931" spans="1:45" ht="30" hidden="1" outlineLevel="1">
      <c r="A931" s="521">
        <v>42</v>
      </c>
      <c r="B931" s="424" t="s">
        <v>134</v>
      </c>
      <c r="C931" s="288" t="s">
        <v>25</v>
      </c>
      <c r="D931" s="292"/>
      <c r="E931" s="292"/>
      <c r="F931" s="292"/>
      <c r="G931" s="292"/>
      <c r="H931" s="292"/>
      <c r="I931" s="292"/>
      <c r="J931" s="292"/>
      <c r="K931" s="292"/>
      <c r="L931" s="292"/>
      <c r="M931" s="292"/>
      <c r="N931" s="292"/>
      <c r="O931" s="292"/>
      <c r="P931" s="292"/>
      <c r="Q931" s="288"/>
      <c r="R931" s="292"/>
      <c r="S931" s="292"/>
      <c r="T931" s="292"/>
      <c r="U931" s="292"/>
      <c r="V931" s="292"/>
      <c r="W931" s="292"/>
      <c r="X931" s="292"/>
      <c r="Y931" s="292"/>
      <c r="Z931" s="292"/>
      <c r="AA931" s="292"/>
      <c r="AB931" s="292"/>
      <c r="AC931" s="292"/>
      <c r="AD931" s="292"/>
      <c r="AE931" s="422"/>
      <c r="AF931" s="411"/>
      <c r="AG931" s="411"/>
      <c r="AH931" s="411"/>
      <c r="AI931" s="411"/>
      <c r="AJ931" s="411"/>
      <c r="AK931" s="411"/>
      <c r="AL931" s="411"/>
      <c r="AM931" s="411"/>
      <c r="AN931" s="411"/>
      <c r="AO931" s="411"/>
      <c r="AP931" s="411"/>
      <c r="AQ931" s="411"/>
      <c r="AR931" s="411"/>
      <c r="AS931" s="293">
        <f>SUM(AE931:AR931)</f>
        <v>0</v>
      </c>
    </row>
    <row r="932" spans="1:45" hidden="1" outlineLevel="1">
      <c r="A932" s="521"/>
      <c r="B932" s="291" t="s">
        <v>341</v>
      </c>
      <c r="C932" s="288" t="s">
        <v>163</v>
      </c>
      <c r="D932" s="292"/>
      <c r="E932" s="292"/>
      <c r="F932" s="292"/>
      <c r="G932" s="292"/>
      <c r="H932" s="292"/>
      <c r="I932" s="292"/>
      <c r="J932" s="292"/>
      <c r="K932" s="292"/>
      <c r="L932" s="292"/>
      <c r="M932" s="292"/>
      <c r="N932" s="292"/>
      <c r="O932" s="292"/>
      <c r="P932" s="292"/>
      <c r="Q932" s="464"/>
      <c r="R932" s="292"/>
      <c r="S932" s="292"/>
      <c r="T932" s="292"/>
      <c r="U932" s="292"/>
      <c r="V932" s="292"/>
      <c r="W932" s="292"/>
      <c r="X932" s="292"/>
      <c r="Y932" s="292"/>
      <c r="Z932" s="292"/>
      <c r="AA932" s="292"/>
      <c r="AB932" s="292"/>
      <c r="AC932" s="292"/>
      <c r="AD932" s="292"/>
      <c r="AE932" s="407">
        <f>AE931</f>
        <v>0</v>
      </c>
      <c r="AF932" s="407">
        <f t="shared" ref="AF932" si="2780">AF931</f>
        <v>0</v>
      </c>
      <c r="AG932" s="407">
        <f t="shared" ref="AG932" si="2781">AG931</f>
        <v>0</v>
      </c>
      <c r="AH932" s="407">
        <f t="shared" ref="AH932" si="2782">AH931</f>
        <v>0</v>
      </c>
      <c r="AI932" s="407">
        <f t="shared" ref="AI932" si="2783">AI931</f>
        <v>0</v>
      </c>
      <c r="AJ932" s="407">
        <f t="shared" ref="AJ932" si="2784">AJ931</f>
        <v>0</v>
      </c>
      <c r="AK932" s="407">
        <f t="shared" ref="AK932" si="2785">AK931</f>
        <v>0</v>
      </c>
      <c r="AL932" s="407">
        <f t="shared" ref="AL932" si="2786">AL931</f>
        <v>0</v>
      </c>
      <c r="AM932" s="407">
        <f t="shared" ref="AM932" si="2787">AM931</f>
        <v>0</v>
      </c>
      <c r="AN932" s="407">
        <f t="shared" ref="AN932" si="2788">AN931</f>
        <v>0</v>
      </c>
      <c r="AO932" s="407">
        <f t="shared" ref="AO932" si="2789">AO931</f>
        <v>0</v>
      </c>
      <c r="AP932" s="407">
        <f t="shared" ref="AP932" si="2790">AP931</f>
        <v>0</v>
      </c>
      <c r="AQ932" s="407">
        <f t="shared" ref="AQ932" si="2791">AQ931</f>
        <v>0</v>
      </c>
      <c r="AR932" s="407">
        <f t="shared" ref="AR932" si="2792">AR931</f>
        <v>0</v>
      </c>
      <c r="AS932" s="303"/>
    </row>
    <row r="933" spans="1:45" hidden="1" outlineLevel="1">
      <c r="A933" s="521"/>
      <c r="B933" s="424"/>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c r="AA933" s="288"/>
      <c r="AB933" s="288"/>
      <c r="AC933" s="288"/>
      <c r="AD933" s="288"/>
      <c r="AE933" s="408"/>
      <c r="AF933" s="421"/>
      <c r="AG933" s="421"/>
      <c r="AH933" s="421"/>
      <c r="AI933" s="421"/>
      <c r="AJ933" s="421"/>
      <c r="AK933" s="421"/>
      <c r="AL933" s="421"/>
      <c r="AM933" s="421"/>
      <c r="AN933" s="421"/>
      <c r="AO933" s="421"/>
      <c r="AP933" s="421"/>
      <c r="AQ933" s="421"/>
      <c r="AR933" s="421"/>
      <c r="AS933" s="303"/>
    </row>
    <row r="934" spans="1:45" hidden="1" outlineLevel="1">
      <c r="A934" s="521">
        <v>43</v>
      </c>
      <c r="B934" s="424" t="s">
        <v>135</v>
      </c>
      <c r="C934" s="288" t="s">
        <v>25</v>
      </c>
      <c r="D934" s="292"/>
      <c r="E934" s="292"/>
      <c r="F934" s="292"/>
      <c r="G934" s="292"/>
      <c r="H934" s="292"/>
      <c r="I934" s="292"/>
      <c r="J934" s="292"/>
      <c r="K934" s="292"/>
      <c r="L934" s="292"/>
      <c r="M934" s="292"/>
      <c r="N934" s="292"/>
      <c r="O934" s="292"/>
      <c r="P934" s="292"/>
      <c r="Q934" s="292">
        <v>12</v>
      </c>
      <c r="R934" s="292"/>
      <c r="S934" s="292"/>
      <c r="T934" s="292"/>
      <c r="U934" s="292"/>
      <c r="V934" s="292"/>
      <c r="W934" s="292"/>
      <c r="X934" s="292"/>
      <c r="Y934" s="292"/>
      <c r="Z934" s="292"/>
      <c r="AA934" s="292"/>
      <c r="AB934" s="292"/>
      <c r="AC934" s="292"/>
      <c r="AD934" s="292"/>
      <c r="AE934" s="422"/>
      <c r="AF934" s="411"/>
      <c r="AG934" s="411"/>
      <c r="AH934" s="411"/>
      <c r="AI934" s="411"/>
      <c r="AJ934" s="411"/>
      <c r="AK934" s="411"/>
      <c r="AL934" s="411"/>
      <c r="AM934" s="411"/>
      <c r="AN934" s="411"/>
      <c r="AO934" s="411"/>
      <c r="AP934" s="411"/>
      <c r="AQ934" s="411"/>
      <c r="AR934" s="411"/>
      <c r="AS934" s="293">
        <f>SUM(AE934:AR934)</f>
        <v>0</v>
      </c>
    </row>
    <row r="935" spans="1:45" hidden="1" outlineLevel="1">
      <c r="A935" s="521"/>
      <c r="B935" s="291" t="s">
        <v>341</v>
      </c>
      <c r="C935" s="288" t="s">
        <v>163</v>
      </c>
      <c r="D935" s="292"/>
      <c r="E935" s="292"/>
      <c r="F935" s="292"/>
      <c r="G935" s="292"/>
      <c r="H935" s="292"/>
      <c r="I935" s="292"/>
      <c r="J935" s="292"/>
      <c r="K935" s="292"/>
      <c r="L935" s="292"/>
      <c r="M935" s="292"/>
      <c r="N935" s="292"/>
      <c r="O935" s="292"/>
      <c r="P935" s="292"/>
      <c r="Q935" s="292">
        <f>Q934</f>
        <v>12</v>
      </c>
      <c r="R935" s="292"/>
      <c r="S935" s="292"/>
      <c r="T935" s="292"/>
      <c r="U935" s="292"/>
      <c r="V935" s="292"/>
      <c r="W935" s="292"/>
      <c r="X935" s="292"/>
      <c r="Y935" s="292"/>
      <c r="Z935" s="292"/>
      <c r="AA935" s="292"/>
      <c r="AB935" s="292"/>
      <c r="AC935" s="292"/>
      <c r="AD935" s="292"/>
      <c r="AE935" s="407">
        <f>AE934</f>
        <v>0</v>
      </c>
      <c r="AF935" s="407">
        <f t="shared" ref="AF935" si="2793">AF934</f>
        <v>0</v>
      </c>
      <c r="AG935" s="407">
        <f t="shared" ref="AG935" si="2794">AG934</f>
        <v>0</v>
      </c>
      <c r="AH935" s="407">
        <f t="shared" ref="AH935" si="2795">AH934</f>
        <v>0</v>
      </c>
      <c r="AI935" s="407">
        <f t="shared" ref="AI935" si="2796">AI934</f>
        <v>0</v>
      </c>
      <c r="AJ935" s="407">
        <f t="shared" ref="AJ935" si="2797">AJ934</f>
        <v>0</v>
      </c>
      <c r="AK935" s="407">
        <f t="shared" ref="AK935" si="2798">AK934</f>
        <v>0</v>
      </c>
      <c r="AL935" s="407">
        <f t="shared" ref="AL935" si="2799">AL934</f>
        <v>0</v>
      </c>
      <c r="AM935" s="407">
        <f t="shared" ref="AM935" si="2800">AM934</f>
        <v>0</v>
      </c>
      <c r="AN935" s="407">
        <f t="shared" ref="AN935" si="2801">AN934</f>
        <v>0</v>
      </c>
      <c r="AO935" s="407">
        <f t="shared" ref="AO935" si="2802">AO934</f>
        <v>0</v>
      </c>
      <c r="AP935" s="407">
        <f t="shared" ref="AP935" si="2803">AP934</f>
        <v>0</v>
      </c>
      <c r="AQ935" s="407">
        <f t="shared" ref="AQ935" si="2804">AQ934</f>
        <v>0</v>
      </c>
      <c r="AR935" s="407">
        <f t="shared" ref="AR935" si="2805">AR934</f>
        <v>0</v>
      </c>
      <c r="AS935" s="303"/>
    </row>
    <row r="936" spans="1:45" hidden="1" outlineLevel="1">
      <c r="A936" s="521"/>
      <c r="B936" s="424"/>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c r="AA936" s="288"/>
      <c r="AB936" s="288"/>
      <c r="AC936" s="288"/>
      <c r="AD936" s="288"/>
      <c r="AE936" s="408"/>
      <c r="AF936" s="421"/>
      <c r="AG936" s="421"/>
      <c r="AH936" s="421"/>
      <c r="AI936" s="421"/>
      <c r="AJ936" s="421"/>
      <c r="AK936" s="421"/>
      <c r="AL936" s="421"/>
      <c r="AM936" s="421"/>
      <c r="AN936" s="421"/>
      <c r="AO936" s="421"/>
      <c r="AP936" s="421"/>
      <c r="AQ936" s="421"/>
      <c r="AR936" s="421"/>
      <c r="AS936" s="303"/>
    </row>
    <row r="937" spans="1:45" ht="30" hidden="1" outlineLevel="1">
      <c r="A937" s="521">
        <v>44</v>
      </c>
      <c r="B937" s="424" t="s">
        <v>136</v>
      </c>
      <c r="C937" s="288" t="s">
        <v>25</v>
      </c>
      <c r="D937" s="292"/>
      <c r="E937" s="292"/>
      <c r="F937" s="292"/>
      <c r="G937" s="292"/>
      <c r="H937" s="292"/>
      <c r="I937" s="292"/>
      <c r="J937" s="292"/>
      <c r="K937" s="292"/>
      <c r="L937" s="292"/>
      <c r="M937" s="292"/>
      <c r="N937" s="292"/>
      <c r="O937" s="292"/>
      <c r="P937" s="292"/>
      <c r="Q937" s="292">
        <v>12</v>
      </c>
      <c r="R937" s="292"/>
      <c r="S937" s="292"/>
      <c r="T937" s="292"/>
      <c r="U937" s="292"/>
      <c r="V937" s="292"/>
      <c r="W937" s="292"/>
      <c r="X937" s="292"/>
      <c r="Y937" s="292"/>
      <c r="Z937" s="292"/>
      <c r="AA937" s="292"/>
      <c r="AB937" s="292"/>
      <c r="AC937" s="292"/>
      <c r="AD937" s="292"/>
      <c r="AE937" s="422"/>
      <c r="AF937" s="411"/>
      <c r="AG937" s="411"/>
      <c r="AH937" s="411"/>
      <c r="AI937" s="411"/>
      <c r="AJ937" s="411"/>
      <c r="AK937" s="411"/>
      <c r="AL937" s="411"/>
      <c r="AM937" s="411"/>
      <c r="AN937" s="411"/>
      <c r="AO937" s="411"/>
      <c r="AP937" s="411"/>
      <c r="AQ937" s="411"/>
      <c r="AR937" s="411"/>
      <c r="AS937" s="293">
        <f>SUM(AE937:AR937)</f>
        <v>0</v>
      </c>
    </row>
    <row r="938" spans="1:45" hidden="1" outlineLevel="1">
      <c r="A938" s="521"/>
      <c r="B938" s="291" t="s">
        <v>341</v>
      </c>
      <c r="C938" s="288" t="s">
        <v>163</v>
      </c>
      <c r="D938" s="292"/>
      <c r="E938" s="292"/>
      <c r="F938" s="292"/>
      <c r="G938" s="292"/>
      <c r="H938" s="292"/>
      <c r="I938" s="292"/>
      <c r="J938" s="292"/>
      <c r="K938" s="292"/>
      <c r="L938" s="292"/>
      <c r="M938" s="292"/>
      <c r="N938" s="292"/>
      <c r="O938" s="292"/>
      <c r="P938" s="292"/>
      <c r="Q938" s="292">
        <f>Q937</f>
        <v>12</v>
      </c>
      <c r="R938" s="292"/>
      <c r="S938" s="292"/>
      <c r="T938" s="292"/>
      <c r="U938" s="292"/>
      <c r="V938" s="292"/>
      <c r="W938" s="292"/>
      <c r="X938" s="292"/>
      <c r="Y938" s="292"/>
      <c r="Z938" s="292"/>
      <c r="AA938" s="292"/>
      <c r="AB938" s="292"/>
      <c r="AC938" s="292"/>
      <c r="AD938" s="292"/>
      <c r="AE938" s="407">
        <f>AE937</f>
        <v>0</v>
      </c>
      <c r="AF938" s="407">
        <f t="shared" ref="AF938" si="2806">AF937</f>
        <v>0</v>
      </c>
      <c r="AG938" s="407">
        <f t="shared" ref="AG938" si="2807">AG937</f>
        <v>0</v>
      </c>
      <c r="AH938" s="407">
        <f t="shared" ref="AH938" si="2808">AH937</f>
        <v>0</v>
      </c>
      <c r="AI938" s="407">
        <f t="shared" ref="AI938" si="2809">AI937</f>
        <v>0</v>
      </c>
      <c r="AJ938" s="407">
        <f t="shared" ref="AJ938" si="2810">AJ937</f>
        <v>0</v>
      </c>
      <c r="AK938" s="407">
        <f t="shared" ref="AK938" si="2811">AK937</f>
        <v>0</v>
      </c>
      <c r="AL938" s="407">
        <f t="shared" ref="AL938" si="2812">AL937</f>
        <v>0</v>
      </c>
      <c r="AM938" s="407">
        <f t="shared" ref="AM938" si="2813">AM937</f>
        <v>0</v>
      </c>
      <c r="AN938" s="407">
        <f t="shared" ref="AN938" si="2814">AN937</f>
        <v>0</v>
      </c>
      <c r="AO938" s="407">
        <f t="shared" ref="AO938" si="2815">AO937</f>
        <v>0</v>
      </c>
      <c r="AP938" s="407">
        <f t="shared" ref="AP938" si="2816">AP937</f>
        <v>0</v>
      </c>
      <c r="AQ938" s="407">
        <f t="shared" ref="AQ938" si="2817">AQ937</f>
        <v>0</v>
      </c>
      <c r="AR938" s="407">
        <f t="shared" ref="AR938" si="2818">AR937</f>
        <v>0</v>
      </c>
      <c r="AS938" s="303"/>
    </row>
    <row r="939" spans="1:45" hidden="1" outlineLevel="1">
      <c r="A939" s="521"/>
      <c r="B939" s="424"/>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c r="AA939" s="288"/>
      <c r="AB939" s="288"/>
      <c r="AC939" s="288"/>
      <c r="AD939" s="288"/>
      <c r="AE939" s="408"/>
      <c r="AF939" s="421"/>
      <c r="AG939" s="421"/>
      <c r="AH939" s="421"/>
      <c r="AI939" s="421"/>
      <c r="AJ939" s="421"/>
      <c r="AK939" s="421"/>
      <c r="AL939" s="421"/>
      <c r="AM939" s="421"/>
      <c r="AN939" s="421"/>
      <c r="AO939" s="421"/>
      <c r="AP939" s="421"/>
      <c r="AQ939" s="421"/>
      <c r="AR939" s="421"/>
      <c r="AS939" s="303"/>
    </row>
    <row r="940" spans="1:45" ht="30" hidden="1" outlineLevel="1">
      <c r="A940" s="521">
        <v>45</v>
      </c>
      <c r="B940" s="424" t="s">
        <v>137</v>
      </c>
      <c r="C940" s="288" t="s">
        <v>25</v>
      </c>
      <c r="D940" s="292"/>
      <c r="E940" s="292"/>
      <c r="F940" s="292"/>
      <c r="G940" s="292"/>
      <c r="H940" s="292"/>
      <c r="I940" s="292"/>
      <c r="J940" s="292"/>
      <c r="K940" s="292"/>
      <c r="L940" s="292"/>
      <c r="M940" s="292"/>
      <c r="N940" s="292"/>
      <c r="O940" s="292"/>
      <c r="P940" s="292"/>
      <c r="Q940" s="292">
        <v>12</v>
      </c>
      <c r="R940" s="292"/>
      <c r="S940" s="292"/>
      <c r="T940" s="292"/>
      <c r="U940" s="292"/>
      <c r="V940" s="292"/>
      <c r="W940" s="292"/>
      <c r="X940" s="292"/>
      <c r="Y940" s="292"/>
      <c r="Z940" s="292"/>
      <c r="AA940" s="292"/>
      <c r="AB940" s="292"/>
      <c r="AC940" s="292"/>
      <c r="AD940" s="292"/>
      <c r="AE940" s="422"/>
      <c r="AF940" s="411"/>
      <c r="AG940" s="411"/>
      <c r="AH940" s="411"/>
      <c r="AI940" s="411"/>
      <c r="AJ940" s="411"/>
      <c r="AK940" s="411"/>
      <c r="AL940" s="411"/>
      <c r="AM940" s="411"/>
      <c r="AN940" s="411"/>
      <c r="AO940" s="411"/>
      <c r="AP940" s="411"/>
      <c r="AQ940" s="411"/>
      <c r="AR940" s="411"/>
      <c r="AS940" s="293">
        <f>SUM(AE940:AR940)</f>
        <v>0</v>
      </c>
    </row>
    <row r="941" spans="1:45" hidden="1" outlineLevel="1">
      <c r="A941" s="521"/>
      <c r="B941" s="291" t="s">
        <v>341</v>
      </c>
      <c r="C941" s="288" t="s">
        <v>163</v>
      </c>
      <c r="D941" s="292"/>
      <c r="E941" s="292"/>
      <c r="F941" s="292"/>
      <c r="G941" s="292"/>
      <c r="H941" s="292"/>
      <c r="I941" s="292"/>
      <c r="J941" s="292"/>
      <c r="K941" s="292"/>
      <c r="L941" s="292"/>
      <c r="M941" s="292"/>
      <c r="N941" s="292"/>
      <c r="O941" s="292"/>
      <c r="P941" s="292"/>
      <c r="Q941" s="292">
        <f>Q940</f>
        <v>12</v>
      </c>
      <c r="R941" s="292"/>
      <c r="S941" s="292"/>
      <c r="T941" s="292"/>
      <c r="U941" s="292"/>
      <c r="V941" s="292"/>
      <c r="W941" s="292"/>
      <c r="X941" s="292"/>
      <c r="Y941" s="292"/>
      <c r="Z941" s="292"/>
      <c r="AA941" s="292"/>
      <c r="AB941" s="292"/>
      <c r="AC941" s="292"/>
      <c r="AD941" s="292"/>
      <c r="AE941" s="407">
        <f>AE940</f>
        <v>0</v>
      </c>
      <c r="AF941" s="407">
        <f t="shared" ref="AF941" si="2819">AF940</f>
        <v>0</v>
      </c>
      <c r="AG941" s="407">
        <f t="shared" ref="AG941" si="2820">AG940</f>
        <v>0</v>
      </c>
      <c r="AH941" s="407">
        <f t="shared" ref="AH941" si="2821">AH940</f>
        <v>0</v>
      </c>
      <c r="AI941" s="407">
        <f t="shared" ref="AI941" si="2822">AI940</f>
        <v>0</v>
      </c>
      <c r="AJ941" s="407">
        <f t="shared" ref="AJ941" si="2823">AJ940</f>
        <v>0</v>
      </c>
      <c r="AK941" s="407">
        <f t="shared" ref="AK941" si="2824">AK940</f>
        <v>0</v>
      </c>
      <c r="AL941" s="407">
        <f t="shared" ref="AL941" si="2825">AL940</f>
        <v>0</v>
      </c>
      <c r="AM941" s="407">
        <f t="shared" ref="AM941" si="2826">AM940</f>
        <v>0</v>
      </c>
      <c r="AN941" s="407">
        <f t="shared" ref="AN941" si="2827">AN940</f>
        <v>0</v>
      </c>
      <c r="AO941" s="407">
        <f t="shared" ref="AO941" si="2828">AO940</f>
        <v>0</v>
      </c>
      <c r="AP941" s="407">
        <f t="shared" ref="AP941" si="2829">AP940</f>
        <v>0</v>
      </c>
      <c r="AQ941" s="407">
        <f t="shared" ref="AQ941" si="2830">AQ940</f>
        <v>0</v>
      </c>
      <c r="AR941" s="407">
        <f t="shared" ref="AR941" si="2831">AR940</f>
        <v>0</v>
      </c>
      <c r="AS941" s="303"/>
    </row>
    <row r="942" spans="1:45" hidden="1" outlineLevel="1">
      <c r="A942" s="521"/>
      <c r="B942" s="424"/>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c r="AA942" s="288"/>
      <c r="AB942" s="288"/>
      <c r="AC942" s="288"/>
      <c r="AD942" s="288"/>
      <c r="AE942" s="408"/>
      <c r="AF942" s="421"/>
      <c r="AG942" s="421"/>
      <c r="AH942" s="421"/>
      <c r="AI942" s="421"/>
      <c r="AJ942" s="421"/>
      <c r="AK942" s="421"/>
      <c r="AL942" s="421"/>
      <c r="AM942" s="421"/>
      <c r="AN942" s="421"/>
      <c r="AO942" s="421"/>
      <c r="AP942" s="421"/>
      <c r="AQ942" s="421"/>
      <c r="AR942" s="421"/>
      <c r="AS942" s="303"/>
    </row>
    <row r="943" spans="1:45" ht="30" hidden="1" outlineLevel="1">
      <c r="A943" s="521">
        <v>46</v>
      </c>
      <c r="B943" s="424" t="s">
        <v>138</v>
      </c>
      <c r="C943" s="288" t="s">
        <v>25</v>
      </c>
      <c r="D943" s="292"/>
      <c r="E943" s="292"/>
      <c r="F943" s="292"/>
      <c r="G943" s="292"/>
      <c r="H943" s="292"/>
      <c r="I943" s="292"/>
      <c r="J943" s="292"/>
      <c r="K943" s="292"/>
      <c r="L943" s="292"/>
      <c r="M943" s="292"/>
      <c r="N943" s="292"/>
      <c r="O943" s="292"/>
      <c r="P943" s="292"/>
      <c r="Q943" s="292">
        <v>12</v>
      </c>
      <c r="R943" s="292"/>
      <c r="S943" s="292"/>
      <c r="T943" s="292"/>
      <c r="U943" s="292"/>
      <c r="V943" s="292"/>
      <c r="W943" s="292"/>
      <c r="X943" s="292"/>
      <c r="Y943" s="292"/>
      <c r="Z943" s="292"/>
      <c r="AA943" s="292"/>
      <c r="AB943" s="292"/>
      <c r="AC943" s="292"/>
      <c r="AD943" s="292"/>
      <c r="AE943" s="422"/>
      <c r="AF943" s="411"/>
      <c r="AG943" s="411"/>
      <c r="AH943" s="411"/>
      <c r="AI943" s="411"/>
      <c r="AJ943" s="411"/>
      <c r="AK943" s="411"/>
      <c r="AL943" s="411"/>
      <c r="AM943" s="411"/>
      <c r="AN943" s="411"/>
      <c r="AO943" s="411"/>
      <c r="AP943" s="411"/>
      <c r="AQ943" s="411"/>
      <c r="AR943" s="411"/>
      <c r="AS943" s="293">
        <f>SUM(AE943:AR943)</f>
        <v>0</v>
      </c>
    </row>
    <row r="944" spans="1:45" hidden="1" outlineLevel="1">
      <c r="A944" s="521"/>
      <c r="B944" s="291" t="s">
        <v>341</v>
      </c>
      <c r="C944" s="288" t="s">
        <v>163</v>
      </c>
      <c r="D944" s="292"/>
      <c r="E944" s="292"/>
      <c r="F944" s="292"/>
      <c r="G944" s="292"/>
      <c r="H944" s="292"/>
      <c r="I944" s="292"/>
      <c r="J944" s="292"/>
      <c r="K944" s="292"/>
      <c r="L944" s="292"/>
      <c r="M944" s="292"/>
      <c r="N944" s="292"/>
      <c r="O944" s="292"/>
      <c r="P944" s="292"/>
      <c r="Q944" s="292">
        <f>Q943</f>
        <v>12</v>
      </c>
      <c r="R944" s="292"/>
      <c r="S944" s="292"/>
      <c r="T944" s="292"/>
      <c r="U944" s="292"/>
      <c r="V944" s="292"/>
      <c r="W944" s="292"/>
      <c r="X944" s="292"/>
      <c r="Y944" s="292"/>
      <c r="Z944" s="292"/>
      <c r="AA944" s="292"/>
      <c r="AB944" s="292"/>
      <c r="AC944" s="292"/>
      <c r="AD944" s="292"/>
      <c r="AE944" s="407">
        <f>AE943</f>
        <v>0</v>
      </c>
      <c r="AF944" s="407">
        <f t="shared" ref="AF944" si="2832">AF943</f>
        <v>0</v>
      </c>
      <c r="AG944" s="407">
        <f t="shared" ref="AG944" si="2833">AG943</f>
        <v>0</v>
      </c>
      <c r="AH944" s="407">
        <f t="shared" ref="AH944" si="2834">AH943</f>
        <v>0</v>
      </c>
      <c r="AI944" s="407">
        <f t="shared" ref="AI944" si="2835">AI943</f>
        <v>0</v>
      </c>
      <c r="AJ944" s="407">
        <f t="shared" ref="AJ944" si="2836">AJ943</f>
        <v>0</v>
      </c>
      <c r="AK944" s="407">
        <f t="shared" ref="AK944" si="2837">AK943</f>
        <v>0</v>
      </c>
      <c r="AL944" s="407">
        <f t="shared" ref="AL944" si="2838">AL943</f>
        <v>0</v>
      </c>
      <c r="AM944" s="407">
        <f t="shared" ref="AM944" si="2839">AM943</f>
        <v>0</v>
      </c>
      <c r="AN944" s="407">
        <f t="shared" ref="AN944" si="2840">AN943</f>
        <v>0</v>
      </c>
      <c r="AO944" s="407">
        <f t="shared" ref="AO944" si="2841">AO943</f>
        <v>0</v>
      </c>
      <c r="AP944" s="407">
        <f t="shared" ref="AP944" si="2842">AP943</f>
        <v>0</v>
      </c>
      <c r="AQ944" s="407">
        <f t="shared" ref="AQ944" si="2843">AQ943</f>
        <v>0</v>
      </c>
      <c r="AR944" s="407">
        <f t="shared" ref="AR944" si="2844">AR943</f>
        <v>0</v>
      </c>
      <c r="AS944" s="303"/>
    </row>
    <row r="945" spans="1:45" hidden="1" outlineLevel="1">
      <c r="A945" s="521"/>
      <c r="B945" s="424"/>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c r="AA945" s="288"/>
      <c r="AB945" s="288"/>
      <c r="AC945" s="288"/>
      <c r="AD945" s="288"/>
      <c r="AE945" s="408"/>
      <c r="AF945" s="421"/>
      <c r="AG945" s="421"/>
      <c r="AH945" s="421"/>
      <c r="AI945" s="421"/>
      <c r="AJ945" s="421"/>
      <c r="AK945" s="421"/>
      <c r="AL945" s="421"/>
      <c r="AM945" s="421"/>
      <c r="AN945" s="421"/>
      <c r="AO945" s="421"/>
      <c r="AP945" s="421"/>
      <c r="AQ945" s="421"/>
      <c r="AR945" s="421"/>
      <c r="AS945" s="303"/>
    </row>
    <row r="946" spans="1:45" ht="30" hidden="1" outlineLevel="1">
      <c r="A946" s="521">
        <v>47</v>
      </c>
      <c r="B946" s="424" t="s">
        <v>139</v>
      </c>
      <c r="C946" s="288" t="s">
        <v>25</v>
      </c>
      <c r="D946" s="292"/>
      <c r="E946" s="292"/>
      <c r="F946" s="292"/>
      <c r="G946" s="292"/>
      <c r="H946" s="292"/>
      <c r="I946" s="292"/>
      <c r="J946" s="292"/>
      <c r="K946" s="292"/>
      <c r="L946" s="292"/>
      <c r="M946" s="292"/>
      <c r="N946" s="292"/>
      <c r="O946" s="292"/>
      <c r="P946" s="292"/>
      <c r="Q946" s="292">
        <v>12</v>
      </c>
      <c r="R946" s="292"/>
      <c r="S946" s="292"/>
      <c r="T946" s="292"/>
      <c r="U946" s="292"/>
      <c r="V946" s="292"/>
      <c r="W946" s="292"/>
      <c r="X946" s="292"/>
      <c r="Y946" s="292"/>
      <c r="Z946" s="292"/>
      <c r="AA946" s="292"/>
      <c r="AB946" s="292"/>
      <c r="AC946" s="292"/>
      <c r="AD946" s="292"/>
      <c r="AE946" s="422"/>
      <c r="AF946" s="411"/>
      <c r="AG946" s="411"/>
      <c r="AH946" s="411"/>
      <c r="AI946" s="411"/>
      <c r="AJ946" s="411"/>
      <c r="AK946" s="411"/>
      <c r="AL946" s="411"/>
      <c r="AM946" s="411"/>
      <c r="AN946" s="411"/>
      <c r="AO946" s="411"/>
      <c r="AP946" s="411"/>
      <c r="AQ946" s="411"/>
      <c r="AR946" s="411"/>
      <c r="AS946" s="293">
        <f>SUM(AE946:AR946)</f>
        <v>0</v>
      </c>
    </row>
    <row r="947" spans="1:45" hidden="1" outlineLevel="1">
      <c r="A947" s="521"/>
      <c r="B947" s="291" t="s">
        <v>341</v>
      </c>
      <c r="C947" s="288" t="s">
        <v>163</v>
      </c>
      <c r="D947" s="292"/>
      <c r="E947" s="292"/>
      <c r="F947" s="292"/>
      <c r="G947" s="292"/>
      <c r="H947" s="292"/>
      <c r="I947" s="292"/>
      <c r="J947" s="292"/>
      <c r="K947" s="292"/>
      <c r="L947" s="292"/>
      <c r="M947" s="292"/>
      <c r="N947" s="292"/>
      <c r="O947" s="292"/>
      <c r="P947" s="292"/>
      <c r="Q947" s="292">
        <f>Q946</f>
        <v>12</v>
      </c>
      <c r="R947" s="292"/>
      <c r="S947" s="292"/>
      <c r="T947" s="292"/>
      <c r="U947" s="292"/>
      <c r="V947" s="292"/>
      <c r="W947" s="292"/>
      <c r="X947" s="292"/>
      <c r="Y947" s="292"/>
      <c r="Z947" s="292"/>
      <c r="AA947" s="292"/>
      <c r="AB947" s="292"/>
      <c r="AC947" s="292"/>
      <c r="AD947" s="292"/>
      <c r="AE947" s="407">
        <f>AE946</f>
        <v>0</v>
      </c>
      <c r="AF947" s="407">
        <f t="shared" ref="AF947" si="2845">AF946</f>
        <v>0</v>
      </c>
      <c r="AG947" s="407">
        <f t="shared" ref="AG947" si="2846">AG946</f>
        <v>0</v>
      </c>
      <c r="AH947" s="407">
        <f t="shared" ref="AH947" si="2847">AH946</f>
        <v>0</v>
      </c>
      <c r="AI947" s="407">
        <f t="shared" ref="AI947" si="2848">AI946</f>
        <v>0</v>
      </c>
      <c r="AJ947" s="407">
        <f t="shared" ref="AJ947" si="2849">AJ946</f>
        <v>0</v>
      </c>
      <c r="AK947" s="407">
        <f t="shared" ref="AK947" si="2850">AK946</f>
        <v>0</v>
      </c>
      <c r="AL947" s="407">
        <f t="shared" ref="AL947" si="2851">AL946</f>
        <v>0</v>
      </c>
      <c r="AM947" s="407">
        <f t="shared" ref="AM947" si="2852">AM946</f>
        <v>0</v>
      </c>
      <c r="AN947" s="407">
        <f t="shared" ref="AN947" si="2853">AN946</f>
        <v>0</v>
      </c>
      <c r="AO947" s="407">
        <f t="shared" ref="AO947" si="2854">AO946</f>
        <v>0</v>
      </c>
      <c r="AP947" s="407">
        <f t="shared" ref="AP947" si="2855">AP946</f>
        <v>0</v>
      </c>
      <c r="AQ947" s="407">
        <f t="shared" ref="AQ947" si="2856">AQ946</f>
        <v>0</v>
      </c>
      <c r="AR947" s="407">
        <f t="shared" ref="AR947" si="2857">AR946</f>
        <v>0</v>
      </c>
      <c r="AS947" s="303"/>
    </row>
    <row r="948" spans="1:45" hidden="1" outlineLevel="1">
      <c r="A948" s="521"/>
      <c r="B948" s="424"/>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c r="AA948" s="288"/>
      <c r="AB948" s="288"/>
      <c r="AC948" s="288"/>
      <c r="AD948" s="288"/>
      <c r="AE948" s="408"/>
      <c r="AF948" s="421"/>
      <c r="AG948" s="421"/>
      <c r="AH948" s="421"/>
      <c r="AI948" s="421"/>
      <c r="AJ948" s="421"/>
      <c r="AK948" s="421"/>
      <c r="AL948" s="421"/>
      <c r="AM948" s="421"/>
      <c r="AN948" s="421"/>
      <c r="AO948" s="421"/>
      <c r="AP948" s="421"/>
      <c r="AQ948" s="421"/>
      <c r="AR948" s="421"/>
      <c r="AS948" s="303"/>
    </row>
    <row r="949" spans="1:45" ht="30" hidden="1" outlineLevel="1">
      <c r="A949" s="521">
        <v>48</v>
      </c>
      <c r="B949" s="424" t="s">
        <v>140</v>
      </c>
      <c r="C949" s="288" t="s">
        <v>25</v>
      </c>
      <c r="D949" s="292"/>
      <c r="E949" s="292"/>
      <c r="F949" s="292"/>
      <c r="G949" s="292"/>
      <c r="H949" s="292"/>
      <c r="I949" s="292"/>
      <c r="J949" s="292"/>
      <c r="K949" s="292"/>
      <c r="L949" s="292"/>
      <c r="M949" s="292"/>
      <c r="N949" s="292"/>
      <c r="O949" s="292"/>
      <c r="P949" s="292"/>
      <c r="Q949" s="292">
        <v>12</v>
      </c>
      <c r="R949" s="292"/>
      <c r="S949" s="292"/>
      <c r="T949" s="292"/>
      <c r="U949" s="292"/>
      <c r="V949" s="292"/>
      <c r="W949" s="292"/>
      <c r="X949" s="292"/>
      <c r="Y949" s="292"/>
      <c r="Z949" s="292"/>
      <c r="AA949" s="292"/>
      <c r="AB949" s="292"/>
      <c r="AC949" s="292"/>
      <c r="AD949" s="292"/>
      <c r="AE949" s="422"/>
      <c r="AF949" s="411"/>
      <c r="AG949" s="411"/>
      <c r="AH949" s="411"/>
      <c r="AI949" s="411"/>
      <c r="AJ949" s="411"/>
      <c r="AK949" s="411"/>
      <c r="AL949" s="411"/>
      <c r="AM949" s="411"/>
      <c r="AN949" s="411"/>
      <c r="AO949" s="411"/>
      <c r="AP949" s="411"/>
      <c r="AQ949" s="411"/>
      <c r="AR949" s="411"/>
      <c r="AS949" s="293">
        <f>SUM(AE949:AR949)</f>
        <v>0</v>
      </c>
    </row>
    <row r="950" spans="1:45" hidden="1" outlineLevel="1">
      <c r="A950" s="521"/>
      <c r="B950" s="291" t="s">
        <v>341</v>
      </c>
      <c r="C950" s="288" t="s">
        <v>163</v>
      </c>
      <c r="D950" s="292"/>
      <c r="E950" s="292"/>
      <c r="F950" s="292"/>
      <c r="G950" s="292"/>
      <c r="H950" s="292"/>
      <c r="I950" s="292"/>
      <c r="J950" s="292"/>
      <c r="K950" s="292"/>
      <c r="L950" s="292"/>
      <c r="M950" s="292"/>
      <c r="N950" s="292"/>
      <c r="O950" s="292"/>
      <c r="P950" s="292"/>
      <c r="Q950" s="292">
        <f>Q949</f>
        <v>12</v>
      </c>
      <c r="R950" s="292"/>
      <c r="S950" s="292"/>
      <c r="T950" s="292"/>
      <c r="U950" s="292"/>
      <c r="V950" s="292"/>
      <c r="W950" s="292"/>
      <c r="X950" s="292"/>
      <c r="Y950" s="292"/>
      <c r="Z950" s="292"/>
      <c r="AA950" s="292"/>
      <c r="AB950" s="292"/>
      <c r="AC950" s="292"/>
      <c r="AD950" s="292"/>
      <c r="AE950" s="407">
        <f>AE949</f>
        <v>0</v>
      </c>
      <c r="AF950" s="407">
        <f t="shared" ref="AF950" si="2858">AF949</f>
        <v>0</v>
      </c>
      <c r="AG950" s="407">
        <f t="shared" ref="AG950" si="2859">AG949</f>
        <v>0</v>
      </c>
      <c r="AH950" s="407">
        <f t="shared" ref="AH950" si="2860">AH949</f>
        <v>0</v>
      </c>
      <c r="AI950" s="407">
        <f t="shared" ref="AI950" si="2861">AI949</f>
        <v>0</v>
      </c>
      <c r="AJ950" s="407">
        <f t="shared" ref="AJ950" si="2862">AJ949</f>
        <v>0</v>
      </c>
      <c r="AK950" s="407">
        <f t="shared" ref="AK950" si="2863">AK949</f>
        <v>0</v>
      </c>
      <c r="AL950" s="407">
        <f t="shared" ref="AL950" si="2864">AL949</f>
        <v>0</v>
      </c>
      <c r="AM950" s="407">
        <f t="shared" ref="AM950" si="2865">AM949</f>
        <v>0</v>
      </c>
      <c r="AN950" s="407">
        <f t="shared" ref="AN950" si="2866">AN949</f>
        <v>0</v>
      </c>
      <c r="AO950" s="407">
        <f t="shared" ref="AO950" si="2867">AO949</f>
        <v>0</v>
      </c>
      <c r="AP950" s="407">
        <f t="shared" ref="AP950" si="2868">AP949</f>
        <v>0</v>
      </c>
      <c r="AQ950" s="407">
        <f t="shared" ref="AQ950" si="2869">AQ949</f>
        <v>0</v>
      </c>
      <c r="AR950" s="407">
        <f t="shared" ref="AR950" si="2870">AR949</f>
        <v>0</v>
      </c>
      <c r="AS950" s="303"/>
    </row>
    <row r="951" spans="1:45" hidden="1" outlineLevel="1">
      <c r="A951" s="521"/>
      <c r="B951" s="424"/>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c r="AA951" s="288"/>
      <c r="AB951" s="288"/>
      <c r="AC951" s="288"/>
      <c r="AD951" s="288"/>
      <c r="AE951" s="408"/>
      <c r="AF951" s="421"/>
      <c r="AG951" s="421"/>
      <c r="AH951" s="421"/>
      <c r="AI951" s="421"/>
      <c r="AJ951" s="421"/>
      <c r="AK951" s="421"/>
      <c r="AL951" s="421"/>
      <c r="AM951" s="421"/>
      <c r="AN951" s="421"/>
      <c r="AO951" s="421"/>
      <c r="AP951" s="421"/>
      <c r="AQ951" s="421"/>
      <c r="AR951" s="421"/>
      <c r="AS951" s="303"/>
    </row>
    <row r="952" spans="1:45" ht="30" hidden="1" outlineLevel="1">
      <c r="A952" s="521">
        <v>49</v>
      </c>
      <c r="B952" s="424" t="s">
        <v>141</v>
      </c>
      <c r="C952" s="288" t="s">
        <v>25</v>
      </c>
      <c r="D952" s="292"/>
      <c r="E952" s="292"/>
      <c r="F952" s="292"/>
      <c r="G952" s="292"/>
      <c r="H952" s="292"/>
      <c r="I952" s="292"/>
      <c r="J952" s="292"/>
      <c r="K952" s="292"/>
      <c r="L952" s="292"/>
      <c r="M952" s="292"/>
      <c r="N952" s="292"/>
      <c r="O952" s="292"/>
      <c r="P952" s="292"/>
      <c r="Q952" s="292">
        <v>12</v>
      </c>
      <c r="R952" s="292"/>
      <c r="S952" s="292"/>
      <c r="T952" s="292"/>
      <c r="U952" s="292"/>
      <c r="V952" s="292"/>
      <c r="W952" s="292"/>
      <c r="X952" s="292"/>
      <c r="Y952" s="292"/>
      <c r="Z952" s="292"/>
      <c r="AA952" s="292"/>
      <c r="AB952" s="292"/>
      <c r="AC952" s="292"/>
      <c r="AD952" s="292"/>
      <c r="AE952" s="422"/>
      <c r="AF952" s="411"/>
      <c r="AG952" s="411"/>
      <c r="AH952" s="411"/>
      <c r="AI952" s="411"/>
      <c r="AJ952" s="411"/>
      <c r="AK952" s="411"/>
      <c r="AL952" s="411"/>
      <c r="AM952" s="411"/>
      <c r="AN952" s="411"/>
      <c r="AO952" s="411"/>
      <c r="AP952" s="411"/>
      <c r="AQ952" s="411"/>
      <c r="AR952" s="411"/>
      <c r="AS952" s="293">
        <f>SUM(AE952:AR952)</f>
        <v>0</v>
      </c>
    </row>
    <row r="953" spans="1:45" hidden="1" outlineLevel="1">
      <c r="A953" s="521"/>
      <c r="B953" s="291" t="s">
        <v>341</v>
      </c>
      <c r="C953" s="288" t="s">
        <v>163</v>
      </c>
      <c r="D953" s="292"/>
      <c r="E953" s="292"/>
      <c r="F953" s="292"/>
      <c r="G953" s="292"/>
      <c r="H953" s="292"/>
      <c r="I953" s="292"/>
      <c r="J953" s="292"/>
      <c r="K953" s="292"/>
      <c r="L953" s="292"/>
      <c r="M953" s="292"/>
      <c r="N953" s="292"/>
      <c r="O953" s="292"/>
      <c r="P953" s="292"/>
      <c r="Q953" s="292">
        <f>Q952</f>
        <v>12</v>
      </c>
      <c r="R953" s="292"/>
      <c r="S953" s="292"/>
      <c r="T953" s="292"/>
      <c r="U953" s="292"/>
      <c r="V953" s="292"/>
      <c r="W953" s="292"/>
      <c r="X953" s="292"/>
      <c r="Y953" s="292"/>
      <c r="Z953" s="292"/>
      <c r="AA953" s="292"/>
      <c r="AB953" s="292"/>
      <c r="AC953" s="292"/>
      <c r="AD953" s="292"/>
      <c r="AE953" s="407">
        <f>AE952</f>
        <v>0</v>
      </c>
      <c r="AF953" s="407">
        <f t="shared" ref="AF953" si="2871">AF952</f>
        <v>0</v>
      </c>
      <c r="AG953" s="407">
        <f t="shared" ref="AG953" si="2872">AG952</f>
        <v>0</v>
      </c>
      <c r="AH953" s="407">
        <f t="shared" ref="AH953" si="2873">AH952</f>
        <v>0</v>
      </c>
      <c r="AI953" s="407">
        <f t="shared" ref="AI953" si="2874">AI952</f>
        <v>0</v>
      </c>
      <c r="AJ953" s="407">
        <f t="shared" ref="AJ953" si="2875">AJ952</f>
        <v>0</v>
      </c>
      <c r="AK953" s="407">
        <f t="shared" ref="AK953" si="2876">AK952</f>
        <v>0</v>
      </c>
      <c r="AL953" s="407">
        <f t="shared" ref="AL953" si="2877">AL952</f>
        <v>0</v>
      </c>
      <c r="AM953" s="407">
        <f t="shared" ref="AM953" si="2878">AM952</f>
        <v>0</v>
      </c>
      <c r="AN953" s="407">
        <f t="shared" ref="AN953" si="2879">AN952</f>
        <v>0</v>
      </c>
      <c r="AO953" s="407">
        <f t="shared" ref="AO953" si="2880">AO952</f>
        <v>0</v>
      </c>
      <c r="AP953" s="407">
        <f t="shared" ref="AP953" si="2881">AP952</f>
        <v>0</v>
      </c>
      <c r="AQ953" s="407">
        <f t="shared" ref="AQ953" si="2882">AQ952</f>
        <v>0</v>
      </c>
      <c r="AR953" s="407">
        <f t="shared" ref="AR953" si="2883">AR952</f>
        <v>0</v>
      </c>
      <c r="AS953" s="303"/>
    </row>
    <row r="954" spans="1:45" ht="15.75" hidden="1" outlineLevel="1">
      <c r="A954" s="521"/>
      <c r="B954" s="320"/>
      <c r="C954" s="297"/>
      <c r="D954" s="288"/>
      <c r="E954" s="288"/>
      <c r="F954" s="288"/>
      <c r="G954" s="288"/>
      <c r="H954" s="288"/>
      <c r="I954" s="288"/>
      <c r="J954" s="288"/>
      <c r="K954" s="288"/>
      <c r="L954" s="288"/>
      <c r="M954" s="288"/>
      <c r="N954" s="288"/>
      <c r="O954" s="288"/>
      <c r="P954" s="288"/>
      <c r="Q954" s="297"/>
      <c r="R954" s="288"/>
      <c r="S954" s="288"/>
      <c r="T954" s="288"/>
      <c r="U954" s="288"/>
      <c r="V954" s="288"/>
      <c r="W954" s="288"/>
      <c r="X954" s="288"/>
      <c r="Y954" s="288"/>
      <c r="Z954" s="288"/>
      <c r="AA954" s="288"/>
      <c r="AB954" s="288"/>
      <c r="AC954" s="288"/>
      <c r="AD954" s="288"/>
      <c r="AE954" s="408"/>
      <c r="AF954" s="408"/>
      <c r="AG954" s="408"/>
      <c r="AH954" s="408"/>
      <c r="AI954" s="408"/>
      <c r="AJ954" s="408"/>
      <c r="AK954" s="408"/>
      <c r="AL954" s="408"/>
      <c r="AM954" s="408"/>
      <c r="AN954" s="408"/>
      <c r="AO954" s="408"/>
      <c r="AP954" s="408"/>
      <c r="AQ954" s="408"/>
      <c r="AR954" s="408"/>
      <c r="AS954" s="303"/>
    </row>
    <row r="955" spans="1:45" ht="15.75" hidden="1" outlineLevel="1">
      <c r="A955" s="521"/>
      <c r="B955" s="761" t="s">
        <v>933</v>
      </c>
      <c r="AS955" s="757"/>
    </row>
    <row r="956" spans="1:45" hidden="1" outlineLevel="1">
      <c r="A956" s="521">
        <v>50</v>
      </c>
      <c r="B956" s="291"/>
      <c r="AS956" s="757"/>
    </row>
    <row r="957" spans="1:45" ht="15.75" hidden="1" outlineLevel="1">
      <c r="A957" s="521"/>
      <c r="B957" s="424" t="s">
        <v>932</v>
      </c>
      <c r="C957" s="288" t="s">
        <v>25</v>
      </c>
      <c r="D957" s="292"/>
      <c r="E957" s="292"/>
      <c r="F957" s="292"/>
      <c r="G957" s="292"/>
      <c r="H957" s="292"/>
      <c r="I957" s="292"/>
      <c r="J957" s="292"/>
      <c r="K957" s="292"/>
      <c r="L957" s="292"/>
      <c r="M957" s="292"/>
      <c r="N957" s="292"/>
      <c r="O957" s="292"/>
      <c r="P957" s="292"/>
      <c r="Q957" s="292">
        <v>12</v>
      </c>
      <c r="R957" s="292"/>
      <c r="S957" s="292"/>
      <c r="T957" s="292"/>
      <c r="U957" s="292"/>
      <c r="V957" s="292"/>
      <c r="W957" s="292"/>
      <c r="X957" s="292"/>
      <c r="Y957" s="292"/>
      <c r="Z957" s="292"/>
      <c r="AA957" s="292"/>
      <c r="AB957" s="292"/>
      <c r="AC957" s="292"/>
      <c r="AD957" s="292"/>
      <c r="AE957" s="422"/>
      <c r="AF957" s="411"/>
      <c r="AG957" s="411"/>
      <c r="AH957" s="411"/>
      <c r="AI957" s="411"/>
      <c r="AJ957" s="411"/>
      <c r="AK957" s="411"/>
      <c r="AL957" s="411"/>
      <c r="AM957" s="411"/>
      <c r="AN957" s="411"/>
      <c r="AO957" s="411"/>
      <c r="AP957" s="411"/>
      <c r="AQ957" s="411"/>
      <c r="AR957" s="411"/>
      <c r="AS957" s="293">
        <f>SUM(AE957:AR957)</f>
        <v>0</v>
      </c>
    </row>
    <row r="958" spans="1:45" hidden="1" outlineLevel="1">
      <c r="A958" s="521"/>
      <c r="B958" s="291" t="s">
        <v>341</v>
      </c>
      <c r="C958" s="288" t="s">
        <v>163</v>
      </c>
      <c r="D958" s="292"/>
      <c r="E958" s="292"/>
      <c r="F958" s="292"/>
      <c r="G958" s="292"/>
      <c r="H958" s="292"/>
      <c r="I958" s="292"/>
      <c r="J958" s="292"/>
      <c r="K958" s="292"/>
      <c r="L958" s="292"/>
      <c r="M958" s="292"/>
      <c r="N958" s="292"/>
      <c r="O958" s="292"/>
      <c r="P958" s="292"/>
      <c r="Q958" s="292">
        <f>Q957</f>
        <v>12</v>
      </c>
      <c r="R958" s="292"/>
      <c r="S958" s="292"/>
      <c r="T958" s="292"/>
      <c r="U958" s="292"/>
      <c r="V958" s="292"/>
      <c r="W958" s="292"/>
      <c r="X958" s="292"/>
      <c r="Y958" s="292"/>
      <c r="Z958" s="292"/>
      <c r="AA958" s="292"/>
      <c r="AB958" s="292"/>
      <c r="AC958" s="292"/>
      <c r="AD958" s="292"/>
      <c r="AE958" s="407">
        <f>AE957</f>
        <v>0</v>
      </c>
      <c r="AF958" s="407">
        <f t="shared" ref="AF958:AR958" si="2884">AF957</f>
        <v>0</v>
      </c>
      <c r="AG958" s="407">
        <f t="shared" si="2884"/>
        <v>0</v>
      </c>
      <c r="AH958" s="407">
        <f t="shared" si="2884"/>
        <v>0</v>
      </c>
      <c r="AI958" s="407">
        <f t="shared" si="2884"/>
        <v>0</v>
      </c>
      <c r="AJ958" s="407">
        <f t="shared" si="2884"/>
        <v>0</v>
      </c>
      <c r="AK958" s="407">
        <f t="shared" si="2884"/>
        <v>0</v>
      </c>
      <c r="AL958" s="407">
        <f t="shared" si="2884"/>
        <v>0</v>
      </c>
      <c r="AM958" s="407">
        <f t="shared" si="2884"/>
        <v>0</v>
      </c>
      <c r="AN958" s="407">
        <f t="shared" si="2884"/>
        <v>0</v>
      </c>
      <c r="AO958" s="407">
        <f t="shared" si="2884"/>
        <v>0</v>
      </c>
      <c r="AP958" s="407">
        <f t="shared" si="2884"/>
        <v>0</v>
      </c>
      <c r="AQ958" s="407">
        <f t="shared" si="2884"/>
        <v>0</v>
      </c>
      <c r="AR958" s="407">
        <f t="shared" si="2884"/>
        <v>0</v>
      </c>
      <c r="AS958" s="303"/>
    </row>
    <row r="959" spans="1:45" hidden="1" outlineLevel="1">
      <c r="A959" s="521"/>
      <c r="B959" s="291"/>
      <c r="C959" s="302"/>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c r="AA959" s="288"/>
      <c r="AB959" s="288"/>
      <c r="AC959" s="288"/>
      <c r="AD959" s="288"/>
      <c r="AE959" s="298"/>
      <c r="AF959" s="298"/>
      <c r="AG959" s="298"/>
      <c r="AH959" s="298"/>
      <c r="AI959" s="298"/>
      <c r="AJ959" s="298"/>
      <c r="AK959" s="298"/>
      <c r="AL959" s="298"/>
      <c r="AM959" s="298"/>
      <c r="AN959" s="298"/>
      <c r="AO959" s="298"/>
      <c r="AP959" s="298"/>
      <c r="AQ959" s="298"/>
      <c r="AR959" s="298"/>
      <c r="AS959" s="303"/>
    </row>
    <row r="960" spans="1:45" ht="15.75" collapsed="1">
      <c r="B960" s="324" t="s">
        <v>327</v>
      </c>
      <c r="C960" s="326"/>
      <c r="D960" s="326">
        <f>SUM(D798:D953)</f>
        <v>352968.37001999997</v>
      </c>
      <c r="E960" s="326"/>
      <c r="F960" s="326"/>
      <c r="G960" s="326"/>
      <c r="H960" s="326"/>
      <c r="I960" s="326"/>
      <c r="J960" s="326"/>
      <c r="K960" s="326"/>
      <c r="L960" s="326"/>
      <c r="M960" s="326"/>
      <c r="N960" s="326"/>
      <c r="O960" s="326"/>
      <c r="P960" s="326"/>
      <c r="Q960" s="326"/>
      <c r="R960" s="326">
        <f>SUM(R798:R953)</f>
        <v>69.979822000000013</v>
      </c>
      <c r="S960" s="326"/>
      <c r="T960" s="326"/>
      <c r="U960" s="326"/>
      <c r="V960" s="326"/>
      <c r="W960" s="326"/>
      <c r="X960" s="326"/>
      <c r="Y960" s="326"/>
      <c r="Z960" s="326"/>
      <c r="AA960" s="326"/>
      <c r="AB960" s="326"/>
      <c r="AC960" s="326"/>
      <c r="AD960" s="326"/>
      <c r="AE960" s="326">
        <f>IF(AE796="kWh",SUMPRODUCT(D798:D958,AE798:AE958))</f>
        <v>3472.2168000000001</v>
      </c>
      <c r="AF960" s="326">
        <f>IF(AF796="kWh",SUMPRODUCT(D798:D958,AF798:AF958))</f>
        <v>122940.89528977199</v>
      </c>
      <c r="AG960" s="326">
        <f>IF(AG796="kw",SUMPRODUCT($Q$798:$Q$958,$R$798:$R$958,AG798:AG958),SUMPRODUCT($D$798:$D$958,AG798:AG958))</f>
        <v>480.26133993600013</v>
      </c>
      <c r="AH960" s="326">
        <f t="shared" ref="AH960:AR960" si="2885">IF(AH796="kw",SUMPRODUCT($Q$798:$Q$958,$R$798:$R$958,AH798:AH958),SUMPRODUCT($D$798:$D$958,AH798:AH958))</f>
        <v>0</v>
      </c>
      <c r="AI960" s="326">
        <f>IF(AI796="kw",SUMPRODUCT($Q$798:$Q$958,$R$798:$R$958,AI798:AI958),SUMPRODUCT($D$798:$D$958,AI798:AI958))</f>
        <v>0</v>
      </c>
      <c r="AJ960" s="326">
        <f t="shared" si="2885"/>
        <v>0</v>
      </c>
      <c r="AK960" s="326">
        <f t="shared" si="2885"/>
        <v>0</v>
      </c>
      <c r="AL960" s="326">
        <f t="shared" si="2885"/>
        <v>0</v>
      </c>
      <c r="AM960" s="326">
        <f t="shared" si="2885"/>
        <v>0</v>
      </c>
      <c r="AN960" s="326">
        <f t="shared" si="2885"/>
        <v>0</v>
      </c>
      <c r="AO960" s="326">
        <f t="shared" si="2885"/>
        <v>0</v>
      </c>
      <c r="AP960" s="326">
        <f t="shared" si="2885"/>
        <v>0</v>
      </c>
      <c r="AQ960" s="326">
        <f t="shared" si="2885"/>
        <v>0</v>
      </c>
      <c r="AR960" s="326">
        <f t="shared" si="2885"/>
        <v>0</v>
      </c>
      <c r="AS960" s="327"/>
    </row>
    <row r="961" spans="2:45" ht="15.75">
      <c r="B961" s="387" t="s">
        <v>328</v>
      </c>
      <c r="C961" s="388"/>
      <c r="D961" s="388"/>
      <c r="E961" s="388"/>
      <c r="F961" s="388"/>
      <c r="G961" s="388"/>
      <c r="H961" s="388"/>
      <c r="I961" s="388"/>
      <c r="J961" s="388"/>
      <c r="K961" s="388"/>
      <c r="L961" s="388"/>
      <c r="M961" s="388"/>
      <c r="N961" s="388"/>
      <c r="O961" s="388"/>
      <c r="P961" s="388"/>
      <c r="Q961" s="388"/>
      <c r="R961" s="388"/>
      <c r="S961" s="388"/>
      <c r="T961" s="388"/>
      <c r="U961" s="388"/>
      <c r="V961" s="388"/>
      <c r="W961" s="388"/>
      <c r="X961" s="388"/>
      <c r="Y961" s="388"/>
      <c r="Z961" s="388"/>
      <c r="AA961" s="388"/>
      <c r="AB961" s="388"/>
      <c r="AC961" s="388"/>
      <c r="AD961" s="388"/>
      <c r="AE961" s="388">
        <f>HLOOKUP(AE795,'2. LRAMVA Threshold'!$B$42:$Q$60,11,FALSE)</f>
        <v>0</v>
      </c>
      <c r="AF961" s="388">
        <f>HLOOKUP(AF795,'2. LRAMVA Threshold'!$B$42:$Q$53,11,FALSE)</f>
        <v>0</v>
      </c>
      <c r="AG961" s="388">
        <f>HLOOKUP(AG605,'2. LRAMVA Threshold'!$B$42:$Q$53,11,FALSE)</f>
        <v>0</v>
      </c>
      <c r="AH961" s="388">
        <f>HLOOKUP(AH605,'2. LRAMVA Threshold'!$B$42:$Q$53,11,FALSE)</f>
        <v>0</v>
      </c>
      <c r="AI961" s="388">
        <f>HLOOKUP(AI605,'2. LRAMVA Threshold'!$B$42:$Q$53,11,FALSE)</f>
        <v>0</v>
      </c>
      <c r="AJ961" s="388">
        <f>HLOOKUP(AJ605,'2. LRAMVA Threshold'!$B$42:$Q$53,11,FALSE)</f>
        <v>0</v>
      </c>
      <c r="AK961" s="388">
        <f>HLOOKUP(AK605,'2. LRAMVA Threshold'!$B$42:$Q$53,11,FALSE)</f>
        <v>0</v>
      </c>
      <c r="AL961" s="388">
        <f>HLOOKUP(AL605,'2. LRAMVA Threshold'!$B$42:$Q$53,11,FALSE)</f>
        <v>0</v>
      </c>
      <c r="AM961" s="388">
        <f>HLOOKUP(AM605,'2. LRAMVA Threshold'!$B$42:$Q$53,11,FALSE)</f>
        <v>0</v>
      </c>
      <c r="AN961" s="388">
        <f>HLOOKUP(AN605,'2. LRAMVA Threshold'!$B$42:$Q$53,11,FALSE)</f>
        <v>0</v>
      </c>
      <c r="AO961" s="388">
        <f>HLOOKUP(AO605,'2. LRAMVA Threshold'!$B$42:$Q$53,11,FALSE)</f>
        <v>0</v>
      </c>
      <c r="AP961" s="388">
        <f>HLOOKUP(AP605,'2. LRAMVA Threshold'!$B$42:$Q$53,11,FALSE)</f>
        <v>0</v>
      </c>
      <c r="AQ961" s="388">
        <f>HLOOKUP(AQ605,'2. LRAMVA Threshold'!$B$42:$Q$53,11,FALSE)</f>
        <v>0</v>
      </c>
      <c r="AR961" s="388">
        <f>HLOOKUP(AR605,'2. LRAMVA Threshold'!$B$42:$Q$53,11,FALSE)</f>
        <v>0</v>
      </c>
      <c r="AS961" s="438"/>
    </row>
    <row r="962" spans="2:45">
      <c r="B962" s="390"/>
      <c r="C962" s="428"/>
      <c r="D962" s="429"/>
      <c r="E962" s="429"/>
      <c r="F962" s="429"/>
      <c r="G962" s="429"/>
      <c r="H962" s="429"/>
      <c r="I962" s="429"/>
      <c r="J962" s="429"/>
      <c r="K962" s="429"/>
      <c r="L962" s="429"/>
      <c r="M962" s="429"/>
      <c r="N962" s="392"/>
      <c r="O962" s="392"/>
      <c r="P962" s="392"/>
      <c r="Q962" s="429"/>
      <c r="R962" s="430"/>
      <c r="S962" s="429"/>
      <c r="T962" s="429"/>
      <c r="U962" s="429"/>
      <c r="V962" s="431"/>
      <c r="W962" s="431"/>
      <c r="X962" s="431"/>
      <c r="Y962" s="431"/>
      <c r="Z962" s="429"/>
      <c r="AA962" s="429"/>
      <c r="AB962" s="392"/>
      <c r="AC962" s="392"/>
      <c r="AD962" s="392"/>
      <c r="AE962" s="432"/>
      <c r="AF962" s="432"/>
      <c r="AG962" s="432"/>
      <c r="AH962" s="432"/>
      <c r="AI962" s="432"/>
      <c r="AJ962" s="432"/>
      <c r="AK962" s="432"/>
      <c r="AL962" s="395"/>
      <c r="AM962" s="395"/>
      <c r="AN962" s="395"/>
      <c r="AO962" s="395"/>
      <c r="AP962" s="395"/>
      <c r="AQ962" s="395"/>
      <c r="AR962" s="395"/>
      <c r="AS962" s="396"/>
    </row>
    <row r="963" spans="2:45">
      <c r="B963" s="321" t="s">
        <v>329</v>
      </c>
      <c r="C963" s="335"/>
      <c r="D963" s="335"/>
      <c r="E963" s="372"/>
      <c r="F963" s="372"/>
      <c r="G963" s="372"/>
      <c r="H963" s="372"/>
      <c r="I963" s="372"/>
      <c r="J963" s="372"/>
      <c r="K963" s="372"/>
      <c r="L963" s="372"/>
      <c r="M963" s="372"/>
      <c r="N963" s="372"/>
      <c r="O963" s="372"/>
      <c r="P963" s="372"/>
      <c r="Q963" s="372"/>
      <c r="R963" s="288"/>
      <c r="S963" s="337"/>
      <c r="T963" s="337"/>
      <c r="U963" s="337"/>
      <c r="V963" s="336"/>
      <c r="W963" s="336"/>
      <c r="X963" s="336"/>
      <c r="Y963" s="336"/>
      <c r="Z963" s="337"/>
      <c r="AA963" s="337"/>
      <c r="AB963" s="337"/>
      <c r="AC963" s="337"/>
      <c r="AD963" s="337"/>
      <c r="AE963" s="822">
        <f>HLOOKUP(AE$35,'3.  Distribution Rates'!$C$122:$P$135,11,FALSE)</f>
        <v>0</v>
      </c>
      <c r="AF963" s="822">
        <f>HLOOKUP(AF$35,'3.  Distribution Rates'!$C$122:$P$135,11,FALSE)</f>
        <v>1.17E-2</v>
      </c>
      <c r="AG963" s="338">
        <f>HLOOKUP(AG$35,'3.  Distribution Rates'!$C$122:$P$135,11,FALSE)</f>
        <v>2.3574000000000002</v>
      </c>
      <c r="AH963" s="338">
        <f>HLOOKUP(AH$35,'3.  Distribution Rates'!$C$122:$P$135,11,FALSE)</f>
        <v>2.3574000000000002</v>
      </c>
      <c r="AI963" s="338">
        <f>HLOOKUP(AI$35,'3.  Distribution Rates'!$C$122:$P$135,11,FALSE)</f>
        <v>5.4000000000000003E-3</v>
      </c>
      <c r="AJ963" s="338">
        <f>HLOOKUP(AJ$35,'3.  Distribution Rates'!$C$122:$P$135,11,FALSE)</f>
        <v>1.8891</v>
      </c>
      <c r="AK963" s="338">
        <f>HLOOKUP(AK$35,'3.  Distribution Rates'!$C$122:$P$135,11,FALSE)</f>
        <v>0</v>
      </c>
      <c r="AL963" s="338">
        <f>HLOOKUP(AL$35,'3.  Distribution Rates'!$C$122:$P$135,11,FALSE)</f>
        <v>0</v>
      </c>
      <c r="AM963" s="338">
        <f>HLOOKUP(AM$35,'3.  Distribution Rates'!$C$122:$P$135,11,FALSE)</f>
        <v>0</v>
      </c>
      <c r="AN963" s="338">
        <f>HLOOKUP(AN$35,'3.  Distribution Rates'!$C$122:$P$135,11,FALSE)</f>
        <v>0</v>
      </c>
      <c r="AO963" s="338">
        <f>HLOOKUP(AO$35,'3.  Distribution Rates'!$C$122:$P$135,11,FALSE)</f>
        <v>0</v>
      </c>
      <c r="AP963" s="338">
        <f>HLOOKUP(AP$35,'3.  Distribution Rates'!$C$122:$P$135,11,FALSE)</f>
        <v>0</v>
      </c>
      <c r="AQ963" s="338">
        <f>HLOOKUP(AQ$35,'3.  Distribution Rates'!$C$122:$P$135,11,FALSE)</f>
        <v>0</v>
      </c>
      <c r="AR963" s="338">
        <f>HLOOKUP(AR$35,'3.  Distribution Rates'!$C$122:$P$135,11,FALSE)</f>
        <v>0</v>
      </c>
      <c r="AS963" s="373"/>
    </row>
    <row r="964" spans="2:45">
      <c r="B964" s="321" t="s">
        <v>330</v>
      </c>
      <c r="C964" s="342"/>
      <c r="D964" s="306"/>
      <c r="E964" s="276"/>
      <c r="F964" s="276"/>
      <c r="G964" s="276"/>
      <c r="H964" s="276"/>
      <c r="I964" s="276"/>
      <c r="J964" s="276"/>
      <c r="K964" s="276"/>
      <c r="L964" s="276"/>
      <c r="M964" s="276"/>
      <c r="N964" s="276"/>
      <c r="O964" s="276"/>
      <c r="P964" s="276"/>
      <c r="Q964" s="276"/>
      <c r="R964" s="288"/>
      <c r="S964" s="276"/>
      <c r="T964" s="276"/>
      <c r="U964" s="276"/>
      <c r="V964" s="306"/>
      <c r="W964" s="306"/>
      <c r="X964" s="306"/>
      <c r="Y964" s="306"/>
      <c r="Z964" s="276"/>
      <c r="AA964" s="276"/>
      <c r="AB964" s="276"/>
      <c r="AC964" s="276"/>
      <c r="AD964" s="276"/>
      <c r="AE964" s="880"/>
      <c r="AF964" s="880"/>
      <c r="AG964" s="880"/>
      <c r="AH964" s="880"/>
      <c r="AI964" s="880"/>
      <c r="AJ964" s="880"/>
      <c r="AK964" s="374">
        <f>'4.  2011-2014 LRAM'!AS142*AK963</f>
        <v>0</v>
      </c>
      <c r="AL964" s="374">
        <f>'4.  2011-2014 LRAM'!AT142*AL963</f>
        <v>0</v>
      </c>
      <c r="AM964" s="374">
        <f>'4.  2011-2014 LRAM'!AU142*AM963</f>
        <v>0</v>
      </c>
      <c r="AN964" s="374">
        <f>'4.  2011-2014 LRAM'!AV142*AN963</f>
        <v>0</v>
      </c>
      <c r="AO964" s="374">
        <f>'4.  2011-2014 LRAM'!AW142*AO963</f>
        <v>0</v>
      </c>
      <c r="AP964" s="374">
        <f>'4.  2011-2014 LRAM'!AX142*AP963</f>
        <v>0</v>
      </c>
      <c r="AQ964" s="374">
        <f>'4.  2011-2014 LRAM'!AY142*AQ963</f>
        <v>0</v>
      </c>
      <c r="AR964" s="374">
        <f>'4.  2011-2014 LRAM'!AZ142*AR963</f>
        <v>0</v>
      </c>
      <c r="AS964" s="612">
        <f t="shared" ref="AS964:AS971" si="2886">SUM(AE964:AR964)</f>
        <v>0</v>
      </c>
    </row>
    <row r="965" spans="2:45">
      <c r="B965" s="321" t="s">
        <v>331</v>
      </c>
      <c r="C965" s="342"/>
      <c r="D965" s="306"/>
      <c r="E965" s="276"/>
      <c r="F965" s="276"/>
      <c r="G965" s="276"/>
      <c r="H965" s="276"/>
      <c r="I965" s="276"/>
      <c r="J965" s="276"/>
      <c r="K965" s="276"/>
      <c r="L965" s="276"/>
      <c r="M965" s="276"/>
      <c r="N965" s="276"/>
      <c r="O965" s="276"/>
      <c r="P965" s="276"/>
      <c r="Q965" s="276"/>
      <c r="R965" s="288"/>
      <c r="S965" s="276"/>
      <c r="T965" s="276"/>
      <c r="U965" s="276"/>
      <c r="V965" s="306"/>
      <c r="W965" s="306"/>
      <c r="X965" s="306"/>
      <c r="Y965" s="306"/>
      <c r="Z965" s="276"/>
      <c r="AA965" s="276"/>
      <c r="AB965" s="276"/>
      <c r="AC965" s="276"/>
      <c r="AD965" s="276"/>
      <c r="AE965" s="880"/>
      <c r="AF965" s="880"/>
      <c r="AG965" s="880"/>
      <c r="AH965" s="880"/>
      <c r="AI965" s="880"/>
      <c r="AJ965" s="880"/>
      <c r="AK965" s="374">
        <f>'4.  2011-2014 LRAM'!AS281*AK963</f>
        <v>0</v>
      </c>
      <c r="AL965" s="374">
        <f>'4.  2011-2014 LRAM'!AT281*AL963</f>
        <v>0</v>
      </c>
      <c r="AM965" s="374">
        <f>'4.  2011-2014 LRAM'!AU281*AM963</f>
        <v>0</v>
      </c>
      <c r="AN965" s="374">
        <f>'4.  2011-2014 LRAM'!AV281*AN963</f>
        <v>0</v>
      </c>
      <c r="AO965" s="374">
        <f>'4.  2011-2014 LRAM'!AW281*AO963</f>
        <v>0</v>
      </c>
      <c r="AP965" s="374">
        <f>'4.  2011-2014 LRAM'!AX281*AP963</f>
        <v>0</v>
      </c>
      <c r="AQ965" s="374">
        <f>'4.  2011-2014 LRAM'!AY281*AQ963</f>
        <v>0</v>
      </c>
      <c r="AR965" s="374">
        <f>'4.  2011-2014 LRAM'!AZ281*AR963</f>
        <v>0</v>
      </c>
      <c r="AS965" s="612">
        <f t="shared" si="2886"/>
        <v>0</v>
      </c>
    </row>
    <row r="966" spans="2:45">
      <c r="B966" s="321" t="s">
        <v>332</v>
      </c>
      <c r="C966" s="342"/>
      <c r="D966" s="306"/>
      <c r="E966" s="276"/>
      <c r="F966" s="276"/>
      <c r="G966" s="276"/>
      <c r="H966" s="276"/>
      <c r="I966" s="276"/>
      <c r="J966" s="276"/>
      <c r="K966" s="276"/>
      <c r="L966" s="276"/>
      <c r="M966" s="276"/>
      <c r="N966" s="276"/>
      <c r="O966" s="276"/>
      <c r="P966" s="276"/>
      <c r="Q966" s="276"/>
      <c r="R966" s="288"/>
      <c r="S966" s="276"/>
      <c r="T966" s="276"/>
      <c r="U966" s="276"/>
      <c r="V966" s="306"/>
      <c r="W966" s="306"/>
      <c r="X966" s="306"/>
      <c r="Y966" s="306"/>
      <c r="Z966" s="276"/>
      <c r="AA966" s="276"/>
      <c r="AB966" s="276"/>
      <c r="AC966" s="276"/>
      <c r="AD966" s="276"/>
      <c r="AE966" s="880"/>
      <c r="AF966" s="880"/>
      <c r="AG966" s="880"/>
      <c r="AH966" s="880"/>
      <c r="AI966" s="880"/>
      <c r="AJ966" s="880"/>
      <c r="AK966" s="374">
        <f>'4.  2011-2014 LRAM'!AS417*AK963</f>
        <v>0</v>
      </c>
      <c r="AL966" s="374">
        <f>'4.  2011-2014 LRAM'!AT417*AL963</f>
        <v>0</v>
      </c>
      <c r="AM966" s="374">
        <f>'4.  2011-2014 LRAM'!AU417*AM963</f>
        <v>0</v>
      </c>
      <c r="AN966" s="374">
        <f>'4.  2011-2014 LRAM'!AV417*AN963</f>
        <v>0</v>
      </c>
      <c r="AO966" s="374">
        <f>'4.  2011-2014 LRAM'!AW417*AO963</f>
        <v>0</v>
      </c>
      <c r="AP966" s="374">
        <f>'4.  2011-2014 LRAM'!AX417*AP963</f>
        <v>0</v>
      </c>
      <c r="AQ966" s="374">
        <f>'4.  2011-2014 LRAM'!AY417*AQ963</f>
        <v>0</v>
      </c>
      <c r="AR966" s="374">
        <f>'4.  2011-2014 LRAM'!AZ417*AR963</f>
        <v>0</v>
      </c>
      <c r="AS966" s="612">
        <f t="shared" si="2886"/>
        <v>0</v>
      </c>
    </row>
    <row r="967" spans="2:45">
      <c r="B967" s="321" t="s">
        <v>333</v>
      </c>
      <c r="C967" s="342"/>
      <c r="D967" s="306"/>
      <c r="E967" s="276"/>
      <c r="F967" s="276"/>
      <c r="G967" s="276"/>
      <c r="H967" s="276"/>
      <c r="I967" s="276"/>
      <c r="J967" s="276"/>
      <c r="K967" s="276"/>
      <c r="L967" s="276"/>
      <c r="M967" s="276"/>
      <c r="N967" s="276"/>
      <c r="O967" s="276"/>
      <c r="P967" s="276"/>
      <c r="Q967" s="276"/>
      <c r="R967" s="288"/>
      <c r="S967" s="276"/>
      <c r="T967" s="276"/>
      <c r="U967" s="276"/>
      <c r="V967" s="306"/>
      <c r="W967" s="306"/>
      <c r="X967" s="306"/>
      <c r="Y967" s="306"/>
      <c r="Z967" s="276"/>
      <c r="AA967" s="276"/>
      <c r="AB967" s="276"/>
      <c r="AC967" s="276"/>
      <c r="AD967" s="276"/>
      <c r="AE967" s="880"/>
      <c r="AF967" s="880"/>
      <c r="AG967" s="880"/>
      <c r="AH967" s="880"/>
      <c r="AI967" s="880"/>
      <c r="AJ967" s="880"/>
      <c r="AK967" s="374">
        <f>'4.  2011-2014 LRAM'!AS554*AK963</f>
        <v>0</v>
      </c>
      <c r="AL967" s="374">
        <f>'4.  2011-2014 LRAM'!AT554*AL963</f>
        <v>0</v>
      </c>
      <c r="AM967" s="374">
        <f>'4.  2011-2014 LRAM'!AU554*AM963</f>
        <v>0</v>
      </c>
      <c r="AN967" s="374">
        <f>'4.  2011-2014 LRAM'!AV554*AN963</f>
        <v>0</v>
      </c>
      <c r="AO967" s="374">
        <f>'4.  2011-2014 LRAM'!AW554*AO963</f>
        <v>0</v>
      </c>
      <c r="AP967" s="374">
        <f>'4.  2011-2014 LRAM'!AX554*AP963</f>
        <v>0</v>
      </c>
      <c r="AQ967" s="374">
        <f>'4.  2011-2014 LRAM'!AY554*AQ963</f>
        <v>0</v>
      </c>
      <c r="AR967" s="374">
        <f>'4.  2011-2014 LRAM'!AZ554*AR963</f>
        <v>0</v>
      </c>
      <c r="AS967" s="612">
        <f t="shared" si="2886"/>
        <v>0</v>
      </c>
    </row>
    <row r="968" spans="2:45">
      <c r="B968" s="321" t="s">
        <v>334</v>
      </c>
      <c r="C968" s="342"/>
      <c r="D968" s="306"/>
      <c r="E968" s="276"/>
      <c r="F968" s="276"/>
      <c r="G968" s="276"/>
      <c r="H968" s="276"/>
      <c r="I968" s="276"/>
      <c r="J968" s="276"/>
      <c r="K968" s="276"/>
      <c r="L968" s="276"/>
      <c r="M968" s="276"/>
      <c r="N968" s="276"/>
      <c r="O968" s="276"/>
      <c r="P968" s="276"/>
      <c r="Q968" s="276"/>
      <c r="R968" s="288"/>
      <c r="S968" s="276"/>
      <c r="T968" s="276"/>
      <c r="U968" s="276"/>
      <c r="V968" s="306"/>
      <c r="W968" s="306"/>
      <c r="X968" s="306"/>
      <c r="Y968" s="306"/>
      <c r="Z968" s="276"/>
      <c r="AA968" s="276"/>
      <c r="AB968" s="276"/>
      <c r="AC968" s="276"/>
      <c r="AD968" s="276"/>
      <c r="AE968" s="880"/>
      <c r="AF968" s="880"/>
      <c r="AG968" s="880"/>
      <c r="AH968" s="880"/>
      <c r="AI968" s="880"/>
      <c r="AJ968" s="880"/>
      <c r="AK968" s="374">
        <f t="shared" ref="AK968:AR968" si="2887">AK211*AK963</f>
        <v>0</v>
      </c>
      <c r="AL968" s="374">
        <f t="shared" si="2887"/>
        <v>0</v>
      </c>
      <c r="AM968" s="374">
        <f t="shared" si="2887"/>
        <v>0</v>
      </c>
      <c r="AN968" s="374">
        <f t="shared" si="2887"/>
        <v>0</v>
      </c>
      <c r="AO968" s="374">
        <f t="shared" si="2887"/>
        <v>0</v>
      </c>
      <c r="AP968" s="374">
        <f t="shared" si="2887"/>
        <v>0</v>
      </c>
      <c r="AQ968" s="374">
        <f t="shared" si="2887"/>
        <v>0</v>
      </c>
      <c r="AR968" s="374">
        <f t="shared" si="2887"/>
        <v>0</v>
      </c>
      <c r="AS968" s="612">
        <f t="shared" si="2886"/>
        <v>0</v>
      </c>
    </row>
    <row r="969" spans="2:45">
      <c r="B969" s="321" t="s">
        <v>335</v>
      </c>
      <c r="C969" s="342"/>
      <c r="D969" s="306"/>
      <c r="E969" s="276"/>
      <c r="F969" s="276"/>
      <c r="G969" s="276"/>
      <c r="H969" s="276"/>
      <c r="I969" s="276"/>
      <c r="J969" s="276"/>
      <c r="K969" s="276"/>
      <c r="L969" s="276"/>
      <c r="M969" s="276"/>
      <c r="N969" s="276"/>
      <c r="O969" s="276"/>
      <c r="P969" s="276"/>
      <c r="Q969" s="276"/>
      <c r="R969" s="288"/>
      <c r="S969" s="276"/>
      <c r="T969" s="276"/>
      <c r="U969" s="276"/>
      <c r="V969" s="306"/>
      <c r="W969" s="306"/>
      <c r="X969" s="306"/>
      <c r="Y969" s="306"/>
      <c r="Z969" s="276"/>
      <c r="AA969" s="276"/>
      <c r="AB969" s="276"/>
      <c r="AC969" s="276"/>
      <c r="AD969" s="276"/>
      <c r="AE969" s="880"/>
      <c r="AF969" s="880"/>
      <c r="AG969" s="880"/>
      <c r="AH969" s="880"/>
      <c r="AI969" s="880"/>
      <c r="AJ969" s="880"/>
      <c r="AK969" s="374">
        <f t="shared" ref="AK969:AR969" si="2888">AK401*AK963</f>
        <v>0</v>
      </c>
      <c r="AL969" s="374">
        <f t="shared" si="2888"/>
        <v>0</v>
      </c>
      <c r="AM969" s="374">
        <f t="shared" si="2888"/>
        <v>0</v>
      </c>
      <c r="AN969" s="374">
        <f t="shared" si="2888"/>
        <v>0</v>
      </c>
      <c r="AO969" s="374">
        <f t="shared" si="2888"/>
        <v>0</v>
      </c>
      <c r="AP969" s="374">
        <f t="shared" si="2888"/>
        <v>0</v>
      </c>
      <c r="AQ969" s="374">
        <f t="shared" si="2888"/>
        <v>0</v>
      </c>
      <c r="AR969" s="374">
        <f t="shared" si="2888"/>
        <v>0</v>
      </c>
      <c r="AS969" s="612">
        <f t="shared" si="2886"/>
        <v>0</v>
      </c>
    </row>
    <row r="970" spans="2:45">
      <c r="B970" s="321" t="s">
        <v>336</v>
      </c>
      <c r="C970" s="342"/>
      <c r="D970" s="306"/>
      <c r="E970" s="276"/>
      <c r="F970" s="276"/>
      <c r="G970" s="276"/>
      <c r="H970" s="276"/>
      <c r="I970" s="276"/>
      <c r="J970" s="276"/>
      <c r="K970" s="276"/>
      <c r="L970" s="276"/>
      <c r="M970" s="276"/>
      <c r="N970" s="276"/>
      <c r="O970" s="276"/>
      <c r="P970" s="276"/>
      <c r="Q970" s="276"/>
      <c r="R970" s="288"/>
      <c r="S970" s="276"/>
      <c r="T970" s="276"/>
      <c r="U970" s="276"/>
      <c r="V970" s="306"/>
      <c r="W970" s="306"/>
      <c r="X970" s="306"/>
      <c r="Y970" s="306"/>
      <c r="Z970" s="276"/>
      <c r="AA970" s="276"/>
      <c r="AB970" s="276"/>
      <c r="AC970" s="276"/>
      <c r="AD970" s="276"/>
      <c r="AE970" s="880"/>
      <c r="AF970" s="880"/>
      <c r="AG970" s="880"/>
      <c r="AH970" s="880"/>
      <c r="AI970" s="880"/>
      <c r="AJ970" s="880"/>
      <c r="AK970" s="374">
        <f t="shared" ref="AK970:AR970" si="2889">AK591*AK963</f>
        <v>0</v>
      </c>
      <c r="AL970" s="374">
        <f t="shared" si="2889"/>
        <v>0</v>
      </c>
      <c r="AM970" s="374">
        <f t="shared" si="2889"/>
        <v>0</v>
      </c>
      <c r="AN970" s="374">
        <f t="shared" si="2889"/>
        <v>0</v>
      </c>
      <c r="AO970" s="374">
        <f t="shared" si="2889"/>
        <v>0</v>
      </c>
      <c r="AP970" s="374">
        <f t="shared" si="2889"/>
        <v>0</v>
      </c>
      <c r="AQ970" s="374">
        <f t="shared" si="2889"/>
        <v>0</v>
      </c>
      <c r="AR970" s="374">
        <f t="shared" si="2889"/>
        <v>0</v>
      </c>
      <c r="AS970" s="612">
        <f t="shared" si="2886"/>
        <v>0</v>
      </c>
    </row>
    <row r="971" spans="2:45">
      <c r="B971" s="321" t="s">
        <v>337</v>
      </c>
      <c r="C971" s="342"/>
      <c r="D971" s="306"/>
      <c r="E971" s="276"/>
      <c r="F971" s="276"/>
      <c r="G971" s="276"/>
      <c r="H971" s="276"/>
      <c r="I971" s="276"/>
      <c r="J971" s="276"/>
      <c r="K971" s="276"/>
      <c r="L971" s="276"/>
      <c r="M971" s="276"/>
      <c r="N971" s="276"/>
      <c r="O971" s="276"/>
      <c r="P971" s="276"/>
      <c r="Q971" s="276"/>
      <c r="R971" s="288"/>
      <c r="S971" s="276"/>
      <c r="T971" s="276"/>
      <c r="U971" s="276"/>
      <c r="V971" s="306"/>
      <c r="W971" s="306"/>
      <c r="X971" s="306"/>
      <c r="Y971" s="306"/>
      <c r="Z971" s="276"/>
      <c r="AA971" s="276"/>
      <c r="AB971" s="276"/>
      <c r="AC971" s="276"/>
      <c r="AD971" s="276"/>
      <c r="AE971" s="880"/>
      <c r="AF971" s="880"/>
      <c r="AG971" s="880"/>
      <c r="AH971" s="880"/>
      <c r="AI971" s="880"/>
      <c r="AJ971" s="880"/>
      <c r="AK971" s="374">
        <f t="shared" ref="AK971:AR971" si="2890">AK781*AK963</f>
        <v>0</v>
      </c>
      <c r="AL971" s="374">
        <f t="shared" si="2890"/>
        <v>0</v>
      </c>
      <c r="AM971" s="374">
        <f t="shared" si="2890"/>
        <v>0</v>
      </c>
      <c r="AN971" s="374">
        <f t="shared" si="2890"/>
        <v>0</v>
      </c>
      <c r="AO971" s="374">
        <f t="shared" si="2890"/>
        <v>0</v>
      </c>
      <c r="AP971" s="374">
        <f t="shared" si="2890"/>
        <v>0</v>
      </c>
      <c r="AQ971" s="374">
        <f t="shared" si="2890"/>
        <v>0</v>
      </c>
      <c r="AR971" s="374">
        <f t="shared" si="2890"/>
        <v>0</v>
      </c>
      <c r="AS971" s="612">
        <f t="shared" si="2886"/>
        <v>0</v>
      </c>
    </row>
    <row r="972" spans="2:45">
      <c r="B972" s="321" t="s">
        <v>338</v>
      </c>
      <c r="C972" s="342"/>
      <c r="D972" s="306"/>
      <c r="E972" s="276"/>
      <c r="F972" s="276"/>
      <c r="G972" s="276"/>
      <c r="H972" s="276"/>
      <c r="I972" s="276"/>
      <c r="J972" s="276"/>
      <c r="K972" s="276"/>
      <c r="L972" s="276"/>
      <c r="M972" s="276"/>
      <c r="N972" s="276"/>
      <c r="O972" s="276"/>
      <c r="P972" s="276"/>
      <c r="Q972" s="276"/>
      <c r="R972" s="288"/>
      <c r="S972" s="276"/>
      <c r="T972" s="276"/>
      <c r="U972" s="276"/>
      <c r="V972" s="306"/>
      <c r="W972" s="306"/>
      <c r="X972" s="306"/>
      <c r="Y972" s="306"/>
      <c r="Z972" s="276"/>
      <c r="AA972" s="276"/>
      <c r="AB972" s="276"/>
      <c r="AC972" s="276"/>
      <c r="AD972" s="276"/>
      <c r="AE972" s="880"/>
      <c r="AF972" s="880"/>
      <c r="AG972" s="880"/>
      <c r="AH972" s="880"/>
      <c r="AI972" s="880"/>
      <c r="AJ972" s="880"/>
      <c r="AK972" s="374">
        <f t="shared" ref="AK972:AR972" si="2891">AK960*AK963</f>
        <v>0</v>
      </c>
      <c r="AL972" s="374">
        <f t="shared" si="2891"/>
        <v>0</v>
      </c>
      <c r="AM972" s="374">
        <f t="shared" si="2891"/>
        <v>0</v>
      </c>
      <c r="AN972" s="374">
        <f t="shared" si="2891"/>
        <v>0</v>
      </c>
      <c r="AO972" s="374">
        <f t="shared" si="2891"/>
        <v>0</v>
      </c>
      <c r="AP972" s="374">
        <f t="shared" si="2891"/>
        <v>0</v>
      </c>
      <c r="AQ972" s="374">
        <f t="shared" si="2891"/>
        <v>0</v>
      </c>
      <c r="AR972" s="374">
        <f t="shared" si="2891"/>
        <v>0</v>
      </c>
      <c r="AS972" s="612">
        <f>SUM(AE972:AR972)</f>
        <v>0</v>
      </c>
    </row>
    <row r="973" spans="2:45" ht="15.75">
      <c r="B973" s="346" t="s">
        <v>342</v>
      </c>
      <c r="C973" s="342"/>
      <c r="D973" s="333"/>
      <c r="E973" s="331"/>
      <c r="F973" s="331"/>
      <c r="G973" s="331"/>
      <c r="H973" s="331"/>
      <c r="I973" s="331"/>
      <c r="J973" s="331"/>
      <c r="K973" s="331"/>
      <c r="L973" s="331"/>
      <c r="M973" s="331"/>
      <c r="N973" s="331"/>
      <c r="O973" s="331"/>
      <c r="P973" s="331"/>
      <c r="Q973" s="331"/>
      <c r="R973" s="297"/>
      <c r="S973" s="331"/>
      <c r="T973" s="331"/>
      <c r="U973" s="331"/>
      <c r="V973" s="333"/>
      <c r="W973" s="333"/>
      <c r="X973" s="333"/>
      <c r="Y973" s="333"/>
      <c r="Z973" s="331"/>
      <c r="AA973" s="331"/>
      <c r="AB973" s="331"/>
      <c r="AC973" s="331"/>
      <c r="AD973" s="331"/>
      <c r="AE973" s="343">
        <f>SUM(AE964:AE972)</f>
        <v>0</v>
      </c>
      <c r="AF973" s="343">
        <f t="shared" ref="AF973:AK973" si="2892">SUM(AF964:AF972)</f>
        <v>0</v>
      </c>
      <c r="AG973" s="343">
        <f t="shared" si="2892"/>
        <v>0</v>
      </c>
      <c r="AH973" s="343">
        <f t="shared" si="2892"/>
        <v>0</v>
      </c>
      <c r="AI973" s="343">
        <f t="shared" si="2892"/>
        <v>0</v>
      </c>
      <c r="AJ973" s="343">
        <f t="shared" si="2892"/>
        <v>0</v>
      </c>
      <c r="AK973" s="343">
        <f t="shared" si="2892"/>
        <v>0</v>
      </c>
      <c r="AL973" s="343">
        <f>SUM(AL964:AL972)</f>
        <v>0</v>
      </c>
      <c r="AM973" s="343">
        <f t="shared" ref="AM973:AR973" si="2893">SUM(AM964:AM972)</f>
        <v>0</v>
      </c>
      <c r="AN973" s="343">
        <f t="shared" si="2893"/>
        <v>0</v>
      </c>
      <c r="AO973" s="343">
        <f t="shared" si="2893"/>
        <v>0</v>
      </c>
      <c r="AP973" s="343">
        <f t="shared" si="2893"/>
        <v>0</v>
      </c>
      <c r="AQ973" s="343">
        <f t="shared" si="2893"/>
        <v>0</v>
      </c>
      <c r="AR973" s="343">
        <f t="shared" si="2893"/>
        <v>0</v>
      </c>
      <c r="AS973" s="403">
        <f>SUM(AS964:AS972)</f>
        <v>0</v>
      </c>
    </row>
    <row r="974" spans="2:45" ht="15.75">
      <c r="B974" s="346" t="s">
        <v>343</v>
      </c>
      <c r="C974" s="342"/>
      <c r="D974" s="347"/>
      <c r="E974" s="331"/>
      <c r="F974" s="331"/>
      <c r="G974" s="331"/>
      <c r="H974" s="331"/>
      <c r="I974" s="331"/>
      <c r="J974" s="331"/>
      <c r="K974" s="331"/>
      <c r="L974" s="331"/>
      <c r="M974" s="331"/>
      <c r="N974" s="331"/>
      <c r="O974" s="331"/>
      <c r="P974" s="331"/>
      <c r="Q974" s="331"/>
      <c r="R974" s="297"/>
      <c r="S974" s="331"/>
      <c r="T974" s="331"/>
      <c r="U974" s="331"/>
      <c r="V974" s="333"/>
      <c r="W974" s="333"/>
      <c r="X974" s="333"/>
      <c r="Y974" s="333"/>
      <c r="Z974" s="331"/>
      <c r="AA974" s="331"/>
      <c r="AB974" s="331"/>
      <c r="AC974" s="331"/>
      <c r="AD974" s="331"/>
      <c r="AE974" s="344">
        <f>AE961*AE963</f>
        <v>0</v>
      </c>
      <c r="AF974" s="344">
        <f t="shared" ref="AF974:AK974" si="2894">AF961*AF963</f>
        <v>0</v>
      </c>
      <c r="AG974" s="344">
        <f t="shared" si="2894"/>
        <v>0</v>
      </c>
      <c r="AH974" s="344">
        <f t="shared" si="2894"/>
        <v>0</v>
      </c>
      <c r="AI974" s="344">
        <f t="shared" si="2894"/>
        <v>0</v>
      </c>
      <c r="AJ974" s="344">
        <f t="shared" si="2894"/>
        <v>0</v>
      </c>
      <c r="AK974" s="344">
        <f t="shared" si="2894"/>
        <v>0</v>
      </c>
      <c r="AL974" s="344">
        <f>AL961*AL963</f>
        <v>0</v>
      </c>
      <c r="AM974" s="344">
        <f t="shared" ref="AM974:AR974" si="2895">AM961*AM963</f>
        <v>0</v>
      </c>
      <c r="AN974" s="344">
        <f t="shared" si="2895"/>
        <v>0</v>
      </c>
      <c r="AO974" s="344">
        <f t="shared" si="2895"/>
        <v>0</v>
      </c>
      <c r="AP974" s="344">
        <f t="shared" si="2895"/>
        <v>0</v>
      </c>
      <c r="AQ974" s="344">
        <f t="shared" si="2895"/>
        <v>0</v>
      </c>
      <c r="AR974" s="344">
        <f t="shared" si="2895"/>
        <v>0</v>
      </c>
      <c r="AS974" s="403">
        <f>SUM(AE974:AR974)</f>
        <v>0</v>
      </c>
    </row>
    <row r="975" spans="2:45" ht="15.75">
      <c r="B975" s="346" t="s">
        <v>344</v>
      </c>
      <c r="C975" s="342"/>
      <c r="D975" s="347"/>
      <c r="E975" s="331"/>
      <c r="F975" s="331"/>
      <c r="G975" s="331"/>
      <c r="H975" s="331"/>
      <c r="I975" s="331"/>
      <c r="J975" s="331"/>
      <c r="K975" s="331"/>
      <c r="L975" s="331"/>
      <c r="M975" s="331"/>
      <c r="N975" s="331"/>
      <c r="O975" s="331"/>
      <c r="P975" s="331"/>
      <c r="Q975" s="331"/>
      <c r="R975" s="297"/>
      <c r="S975" s="331"/>
      <c r="T975" s="331"/>
      <c r="U975" s="331"/>
      <c r="V975" s="347"/>
      <c r="W975" s="347"/>
      <c r="X975" s="347"/>
      <c r="Y975" s="347"/>
      <c r="Z975" s="331"/>
      <c r="AA975" s="331"/>
      <c r="AB975" s="331"/>
      <c r="AC975" s="331"/>
      <c r="AD975" s="331"/>
      <c r="AE975" s="348"/>
      <c r="AF975" s="348"/>
      <c r="AG975" s="348"/>
      <c r="AH975" s="348"/>
      <c r="AI975" s="348"/>
      <c r="AJ975" s="348"/>
      <c r="AK975" s="348"/>
      <c r="AL975" s="348"/>
      <c r="AM975" s="348"/>
      <c r="AN975" s="348"/>
      <c r="AO975" s="348"/>
      <c r="AP975" s="348"/>
      <c r="AQ975" s="348"/>
      <c r="AR975" s="348"/>
      <c r="AS975" s="403">
        <f>AS973-AS974</f>
        <v>0</v>
      </c>
    </row>
    <row r="976" spans="2:45">
      <c r="B976" s="321"/>
      <c r="C976" s="347"/>
      <c r="D976" s="347"/>
      <c r="E976" s="331"/>
      <c r="F976" s="331"/>
      <c r="G976" s="331"/>
      <c r="H976" s="331"/>
      <c r="I976" s="331"/>
      <c r="J976" s="331"/>
      <c r="K976" s="331"/>
      <c r="L976" s="331"/>
      <c r="M976" s="331"/>
      <c r="N976" s="331"/>
      <c r="O976" s="331"/>
      <c r="P976" s="331"/>
      <c r="Q976" s="331"/>
      <c r="R976" s="297"/>
      <c r="S976" s="331"/>
      <c r="T976" s="331"/>
      <c r="U976" s="331"/>
      <c r="V976" s="347"/>
      <c r="W976" s="342"/>
      <c r="X976" s="347"/>
      <c r="Y976" s="347"/>
      <c r="Z976" s="331"/>
      <c r="AA976" s="331"/>
      <c r="AB976" s="331"/>
      <c r="AC976" s="331"/>
      <c r="AD976" s="331"/>
      <c r="AE976" s="349"/>
      <c r="AF976" s="349"/>
      <c r="AG976" s="349"/>
      <c r="AH976" s="349"/>
      <c r="AI976" s="349"/>
      <c r="AJ976" s="349"/>
      <c r="AK976" s="349"/>
      <c r="AL976" s="349"/>
      <c r="AM976" s="349"/>
      <c r="AN976" s="349"/>
      <c r="AO976" s="349"/>
      <c r="AP976" s="349"/>
      <c r="AQ976" s="349"/>
      <c r="AR976" s="349"/>
      <c r="AS976" s="334"/>
    </row>
    <row r="977" spans="1:45">
      <c r="B977" s="321" t="s">
        <v>339</v>
      </c>
      <c r="C977" s="347"/>
      <c r="D977" s="347"/>
      <c r="E977" s="331"/>
      <c r="F977" s="331"/>
      <c r="G977" s="331"/>
      <c r="H977" s="331"/>
      <c r="I977" s="331"/>
      <c r="J977" s="331"/>
      <c r="K977" s="331"/>
      <c r="L977" s="331"/>
      <c r="M977" s="331"/>
      <c r="N977" s="331"/>
      <c r="O977" s="331"/>
      <c r="P977" s="331"/>
      <c r="Q977" s="331"/>
      <c r="R977" s="297"/>
      <c r="S977" s="331"/>
      <c r="T977" s="331"/>
      <c r="U977" s="331"/>
      <c r="V977" s="347"/>
      <c r="W977" s="342"/>
      <c r="X977" s="347"/>
      <c r="Y977" s="347"/>
      <c r="Z977" s="331"/>
      <c r="AA977" s="331"/>
      <c r="AB977" s="331"/>
      <c r="AC977" s="331"/>
      <c r="AD977" s="331"/>
      <c r="AE977" s="768">
        <f>SUMPRODUCT($E$798:$E$958,AE798:AE958)</f>
        <v>3472.2168000000001</v>
      </c>
      <c r="AF977" s="768">
        <f>SUMPRODUCT($E$798:$E$958,AF798:AF958)</f>
        <v>123013.53839649963</v>
      </c>
      <c r="AG977" s="288">
        <f>IF($AG$796="kw",SUMPRODUCT($Q$798:$Q$958,$S$798:$S$958,AG798:AG958),SUMPRODUCT($E$798:$E$958,AG798:AG958))</f>
        <v>481.13901776102512</v>
      </c>
      <c r="AH977" s="288">
        <f>IF($AG$796="kw",SUMPRODUCT($Q$798:$Q$958,$S$798:$S$958,AH798:AH958),SUMPRODUCT($E$798:$E$958,AH798:AH958))</f>
        <v>0</v>
      </c>
      <c r="AI977" s="288">
        <f t="shared" ref="AI977:AR977" si="2896">IF(AI796="kw",SUMPRODUCT($Q$798:$Q$958,$S$798:$S$958,AI798:AI958),SUMPRODUCT($E$798:$E$958,AI798:AI958))</f>
        <v>0</v>
      </c>
      <c r="AJ977" s="288">
        <f t="shared" si="2896"/>
        <v>0</v>
      </c>
      <c r="AK977" s="288">
        <f t="shared" si="2896"/>
        <v>0</v>
      </c>
      <c r="AL977" s="288">
        <f t="shared" si="2896"/>
        <v>0</v>
      </c>
      <c r="AM977" s="288">
        <f t="shared" si="2896"/>
        <v>0</v>
      </c>
      <c r="AN977" s="288">
        <f t="shared" si="2896"/>
        <v>0</v>
      </c>
      <c r="AO977" s="288">
        <f t="shared" si="2896"/>
        <v>0</v>
      </c>
      <c r="AP977" s="288">
        <f t="shared" si="2896"/>
        <v>0</v>
      </c>
      <c r="AQ977" s="288">
        <f t="shared" si="2896"/>
        <v>0</v>
      </c>
      <c r="AR977" s="288">
        <f t="shared" si="2896"/>
        <v>0</v>
      </c>
      <c r="AS977" s="334"/>
    </row>
    <row r="978" spans="1:45">
      <c r="B978" s="321" t="s">
        <v>844</v>
      </c>
      <c r="C978" s="347"/>
      <c r="D978" s="347"/>
      <c r="E978" s="331"/>
      <c r="F978" s="331"/>
      <c r="G978" s="331"/>
      <c r="H978" s="331"/>
      <c r="I978" s="331"/>
      <c r="J978" s="331"/>
      <c r="K978" s="331"/>
      <c r="L978" s="331"/>
      <c r="M978" s="331"/>
      <c r="N978" s="331"/>
      <c r="O978" s="331"/>
      <c r="P978" s="331"/>
      <c r="Q978" s="331"/>
      <c r="R978" s="297"/>
      <c r="S978" s="331"/>
      <c r="T978" s="331"/>
      <c r="U978" s="331"/>
      <c r="V978" s="347"/>
      <c r="W978" s="342"/>
      <c r="X978" s="347"/>
      <c r="Y978" s="347"/>
      <c r="Z978" s="331"/>
      <c r="AA978" s="331"/>
      <c r="AB978" s="331"/>
      <c r="AC978" s="331"/>
      <c r="AD978" s="331"/>
      <c r="AE978" s="768">
        <f>SUMPRODUCT($F$798:$F$958,AE798:AE958)</f>
        <v>3472.2168000000001</v>
      </c>
      <c r="AF978" s="768">
        <f>SUMPRODUCT($F$798:$F$958,AF798:AF958)</f>
        <v>122951.03686034562</v>
      </c>
      <c r="AG978" s="288">
        <f>IF(AG796="kw",SUMPRODUCT($Q$798:$Q$958,$T$798:$T$958,AG798:AG958),SUMPRODUCT($F$798:$F$958,AG798:AG958))</f>
        <v>481.13901776102512</v>
      </c>
      <c r="AH978" s="288">
        <f t="shared" ref="AH978:AR978" si="2897">IF(AH796="kw",SUMPRODUCT($Q$798:$Q$958,$T$798:$T$958,AH798:AH958),SUMPRODUCT($F$798:$F$958,AH798:AH958))</f>
        <v>0</v>
      </c>
      <c r="AI978" s="288">
        <f t="shared" si="2897"/>
        <v>0</v>
      </c>
      <c r="AJ978" s="288">
        <f t="shared" si="2897"/>
        <v>0</v>
      </c>
      <c r="AK978" s="288">
        <f t="shared" si="2897"/>
        <v>0</v>
      </c>
      <c r="AL978" s="288">
        <f t="shared" si="2897"/>
        <v>0</v>
      </c>
      <c r="AM978" s="288">
        <f t="shared" si="2897"/>
        <v>0</v>
      </c>
      <c r="AN978" s="288">
        <f t="shared" si="2897"/>
        <v>0</v>
      </c>
      <c r="AO978" s="288">
        <f t="shared" si="2897"/>
        <v>0</v>
      </c>
      <c r="AP978" s="288">
        <f t="shared" si="2897"/>
        <v>0</v>
      </c>
      <c r="AQ978" s="288">
        <f t="shared" si="2897"/>
        <v>0</v>
      </c>
      <c r="AR978" s="288">
        <f t="shared" si="2897"/>
        <v>0</v>
      </c>
      <c r="AS978" s="334"/>
    </row>
    <row r="979" spans="1:45">
      <c r="B979" s="321" t="s">
        <v>869</v>
      </c>
      <c r="C979" s="347"/>
      <c r="D979" s="347"/>
      <c r="E979" s="331"/>
      <c r="F979" s="331"/>
      <c r="G979" s="331"/>
      <c r="H979" s="331"/>
      <c r="I979" s="331"/>
      <c r="J979" s="331"/>
      <c r="K979" s="331"/>
      <c r="L979" s="331"/>
      <c r="M979" s="331"/>
      <c r="N979" s="331"/>
      <c r="O979" s="331"/>
      <c r="P979" s="331"/>
      <c r="Q979" s="331"/>
      <c r="R979" s="297"/>
      <c r="S979" s="331"/>
      <c r="T979" s="331"/>
      <c r="U979" s="331"/>
      <c r="V979" s="347"/>
      <c r="W979" s="342"/>
      <c r="X979" s="347"/>
      <c r="Y979" s="347"/>
      <c r="Z979" s="331"/>
      <c r="AA979" s="331"/>
      <c r="AB979" s="331"/>
      <c r="AC979" s="331"/>
      <c r="AD979" s="331"/>
      <c r="AE979" s="768">
        <f>SUMPRODUCT($G$798:$G$958,AE798:AE958)</f>
        <v>3472.2168000000001</v>
      </c>
      <c r="AF979" s="768">
        <f>SUMPRODUCT($G$798:$G$958,AF798:AF958)</f>
        <v>122594.19144724958</v>
      </c>
      <c r="AG979" s="288">
        <f>IF(AG796="kw",SUMPRODUCT($Q$798:$Q$958,$U$798:$U$958,AG798:AG958),SUMPRODUCT($G$798:$G$958,AG798:AG958))</f>
        <v>481.13901776102512</v>
      </c>
      <c r="AH979" s="288">
        <f t="shared" ref="AH979:AR979" si="2898">IF(AH796="kw",SUMPRODUCT($Q$798:$Q$958,$U$798:$U$958,AH798:AH958),SUMPRODUCT($G$798:$G$958,AH798:AH958))</f>
        <v>0</v>
      </c>
      <c r="AI979" s="288">
        <f t="shared" si="2898"/>
        <v>0</v>
      </c>
      <c r="AJ979" s="288">
        <f t="shared" si="2898"/>
        <v>0</v>
      </c>
      <c r="AK979" s="288">
        <f t="shared" si="2898"/>
        <v>0</v>
      </c>
      <c r="AL979" s="288">
        <f t="shared" si="2898"/>
        <v>0</v>
      </c>
      <c r="AM979" s="288">
        <f t="shared" si="2898"/>
        <v>0</v>
      </c>
      <c r="AN979" s="288">
        <f t="shared" si="2898"/>
        <v>0</v>
      </c>
      <c r="AO979" s="288">
        <f t="shared" si="2898"/>
        <v>0</v>
      </c>
      <c r="AP979" s="288">
        <f t="shared" si="2898"/>
        <v>0</v>
      </c>
      <c r="AQ979" s="288">
        <f t="shared" si="2898"/>
        <v>0</v>
      </c>
      <c r="AR979" s="288">
        <f t="shared" si="2898"/>
        <v>0</v>
      </c>
      <c r="AS979" s="334"/>
    </row>
    <row r="980" spans="1:45">
      <c r="B980" s="321" t="s">
        <v>870</v>
      </c>
      <c r="C980" s="347"/>
      <c r="D980" s="347"/>
      <c r="E980" s="331"/>
      <c r="F980" s="331"/>
      <c r="G980" s="331"/>
      <c r="H980" s="331"/>
      <c r="I980" s="331"/>
      <c r="J980" s="331"/>
      <c r="K980" s="331"/>
      <c r="L980" s="331"/>
      <c r="M980" s="331"/>
      <c r="N980" s="331"/>
      <c r="O980" s="331"/>
      <c r="P980" s="331"/>
      <c r="Q980" s="331"/>
      <c r="R980" s="297"/>
      <c r="S980" s="331"/>
      <c r="T980" s="331"/>
      <c r="U980" s="331"/>
      <c r="V980" s="347"/>
      <c r="W980" s="342"/>
      <c r="X980" s="347"/>
      <c r="Y980" s="347"/>
      <c r="Z980" s="331"/>
      <c r="AA980" s="331"/>
      <c r="AB980" s="331"/>
      <c r="AC980" s="331"/>
      <c r="AD980" s="331"/>
      <c r="AE980" s="768">
        <f>SUMPRODUCT($H$798:$H$958,AE798:AE958)</f>
        <v>3472.2168000000001</v>
      </c>
      <c r="AF980" s="768">
        <f>SUMPRODUCT($H$798:$H$958,AF798:AF958)</f>
        <v>121947.06362887498</v>
      </c>
      <c r="AG980" s="288">
        <f>IF(AG796="kw",SUMPRODUCT($Q$798:$Q$958,$V$798:$V$958,AG798:AG958),SUMPRODUCT($H$798:$H$958,AG798:AG958))</f>
        <v>481.13901776102512</v>
      </c>
      <c r="AH980" s="288">
        <f t="shared" ref="AH980:AR980" si="2899">IF(AH796="kw",SUMPRODUCT($Q$798:$Q$958,$V$798:$V$958,AH798:AH958),SUMPRODUCT($H$798:$H$958,AH798:AH958))</f>
        <v>0</v>
      </c>
      <c r="AI980" s="288">
        <f t="shared" si="2899"/>
        <v>0</v>
      </c>
      <c r="AJ980" s="288">
        <f t="shared" si="2899"/>
        <v>0</v>
      </c>
      <c r="AK980" s="288">
        <f t="shared" si="2899"/>
        <v>0</v>
      </c>
      <c r="AL980" s="288">
        <f t="shared" si="2899"/>
        <v>0</v>
      </c>
      <c r="AM980" s="288">
        <f t="shared" si="2899"/>
        <v>0</v>
      </c>
      <c r="AN980" s="288">
        <f t="shared" si="2899"/>
        <v>0</v>
      </c>
      <c r="AO980" s="288">
        <f t="shared" si="2899"/>
        <v>0</v>
      </c>
      <c r="AP980" s="288">
        <f t="shared" si="2899"/>
        <v>0</v>
      </c>
      <c r="AQ980" s="288">
        <f t="shared" si="2899"/>
        <v>0</v>
      </c>
      <c r="AR980" s="288">
        <f t="shared" si="2899"/>
        <v>0</v>
      </c>
      <c r="AS980" s="334"/>
    </row>
    <row r="981" spans="1:45">
      <c r="B981" s="321" t="s">
        <v>871</v>
      </c>
      <c r="C981" s="347"/>
      <c r="D981" s="347"/>
      <c r="E981" s="331"/>
      <c r="F981" s="331"/>
      <c r="G981" s="331"/>
      <c r="H981" s="331"/>
      <c r="I981" s="331"/>
      <c r="J981" s="331"/>
      <c r="K981" s="331"/>
      <c r="L981" s="331"/>
      <c r="M981" s="331"/>
      <c r="N981" s="331"/>
      <c r="O981" s="331"/>
      <c r="P981" s="331"/>
      <c r="Q981" s="331"/>
      <c r="R981" s="297"/>
      <c r="S981" s="331"/>
      <c r="T981" s="331"/>
      <c r="U981" s="331"/>
      <c r="V981" s="347"/>
      <c r="W981" s="342"/>
      <c r="X981" s="347"/>
      <c r="Y981" s="347"/>
      <c r="Z981" s="331"/>
      <c r="AA981" s="331"/>
      <c r="AB981" s="331"/>
      <c r="AC981" s="331"/>
      <c r="AD981" s="331"/>
      <c r="AE981" s="768">
        <f>SUMPRODUCT($I$798:$I$958,AE798:AE958)</f>
        <v>3472.2168000000001</v>
      </c>
      <c r="AF981" s="768">
        <f>SUMPRODUCT($I$798:$I$958,AF798:AF958)</f>
        <v>116966.52630797603</v>
      </c>
      <c r="AG981" s="288">
        <f>IF(AG796="kw",SUMPRODUCT($Q$798:$Q$958,$W$798:$W$958,AG798:AG958),SUMPRODUCT($I$798:$I$958,AG798:AG958))</f>
        <v>475.87295081088109</v>
      </c>
      <c r="AH981" s="288">
        <f t="shared" ref="AH981:AR981" si="2900">IF(AH796="kw",SUMPRODUCT($Q$798:$Q$958,$W$798:$W$958,AH798:AH958),SUMPRODUCT($I$798:$I$958,AH798:AH958))</f>
        <v>0</v>
      </c>
      <c r="AI981" s="288">
        <f t="shared" si="2900"/>
        <v>0</v>
      </c>
      <c r="AJ981" s="288">
        <f t="shared" si="2900"/>
        <v>0</v>
      </c>
      <c r="AK981" s="288">
        <f t="shared" si="2900"/>
        <v>0</v>
      </c>
      <c r="AL981" s="288">
        <f t="shared" si="2900"/>
        <v>0</v>
      </c>
      <c r="AM981" s="288">
        <f t="shared" si="2900"/>
        <v>0</v>
      </c>
      <c r="AN981" s="288">
        <f t="shared" si="2900"/>
        <v>0</v>
      </c>
      <c r="AO981" s="288">
        <f t="shared" si="2900"/>
        <v>0</v>
      </c>
      <c r="AP981" s="288">
        <f t="shared" si="2900"/>
        <v>0</v>
      </c>
      <c r="AQ981" s="288">
        <f t="shared" si="2900"/>
        <v>0</v>
      </c>
      <c r="AR981" s="288">
        <f t="shared" si="2900"/>
        <v>0</v>
      </c>
      <c r="AS981" s="334"/>
    </row>
    <row r="982" spans="1:45">
      <c r="B982" s="321" t="s">
        <v>872</v>
      </c>
      <c r="C982" s="347"/>
      <c r="D982" s="347"/>
      <c r="E982" s="331"/>
      <c r="F982" s="331"/>
      <c r="G982" s="331"/>
      <c r="H982" s="331"/>
      <c r="I982" s="331"/>
      <c r="J982" s="331"/>
      <c r="K982" s="331"/>
      <c r="L982" s="331"/>
      <c r="M982" s="331"/>
      <c r="N982" s="331"/>
      <c r="O982" s="331"/>
      <c r="P982" s="331"/>
      <c r="Q982" s="331"/>
      <c r="R982" s="297"/>
      <c r="S982" s="331"/>
      <c r="T982" s="331"/>
      <c r="U982" s="331"/>
      <c r="V982" s="347"/>
      <c r="W982" s="342"/>
      <c r="X982" s="347"/>
      <c r="Y982" s="347"/>
      <c r="Z982" s="331"/>
      <c r="AA982" s="331"/>
      <c r="AB982" s="331"/>
      <c r="AC982" s="331"/>
      <c r="AD982" s="331"/>
      <c r="AE982" s="768">
        <f>SUMPRODUCT($J$798:$J$958,AE798:AE958)</f>
        <v>3472.2168000000001</v>
      </c>
      <c r="AF982" s="768">
        <f>SUMPRODUCT($J$798:$J$958,AF798:AF958)</f>
        <v>107298.41865047436</v>
      </c>
      <c r="AG982" s="288">
        <f>IF(AG796="kw",SUMPRODUCT($Q$798:$Q$958,$X$798:$X$958,AG798:AG958),SUMPRODUCT($J$798:$J$958,AG798:AG958))</f>
        <v>475.87295081088109</v>
      </c>
      <c r="AH982" s="288">
        <f t="shared" ref="AH982:AR982" si="2901">IF(AH796="kw",SUMPRODUCT($Q$798:$Q$958,$X$798:$X$958,AH798:AH958),SUMPRODUCT($J$798:$J$958,AH798:AH958))</f>
        <v>0</v>
      </c>
      <c r="AI982" s="288">
        <f t="shared" si="2901"/>
        <v>0</v>
      </c>
      <c r="AJ982" s="288">
        <f t="shared" si="2901"/>
        <v>0</v>
      </c>
      <c r="AK982" s="288">
        <f t="shared" si="2901"/>
        <v>0</v>
      </c>
      <c r="AL982" s="288">
        <f t="shared" si="2901"/>
        <v>0</v>
      </c>
      <c r="AM982" s="288">
        <f t="shared" si="2901"/>
        <v>0</v>
      </c>
      <c r="AN982" s="288">
        <f t="shared" si="2901"/>
        <v>0</v>
      </c>
      <c r="AO982" s="288">
        <f t="shared" si="2901"/>
        <v>0</v>
      </c>
      <c r="AP982" s="288">
        <f t="shared" si="2901"/>
        <v>0</v>
      </c>
      <c r="AQ982" s="288">
        <f t="shared" si="2901"/>
        <v>0</v>
      </c>
      <c r="AR982" s="288">
        <f t="shared" si="2901"/>
        <v>0</v>
      </c>
      <c r="AS982" s="334"/>
    </row>
    <row r="983" spans="1:45">
      <c r="B983" s="321" t="s">
        <v>873</v>
      </c>
      <c r="C983" s="347"/>
      <c r="D983" s="347"/>
      <c r="E983" s="331"/>
      <c r="F983" s="331"/>
      <c r="G983" s="331"/>
      <c r="H983" s="331"/>
      <c r="I983" s="331"/>
      <c r="J983" s="331"/>
      <c r="K983" s="331"/>
      <c r="L983" s="331"/>
      <c r="M983" s="331"/>
      <c r="N983" s="331"/>
      <c r="O983" s="331"/>
      <c r="P983" s="331"/>
      <c r="Q983" s="331"/>
      <c r="R983" s="297"/>
      <c r="S983" s="331"/>
      <c r="T983" s="331"/>
      <c r="U983" s="331"/>
      <c r="V983" s="347"/>
      <c r="W983" s="342"/>
      <c r="X983" s="347"/>
      <c r="Y983" s="347"/>
      <c r="Z983" s="331"/>
      <c r="AA983" s="331"/>
      <c r="AB983" s="331"/>
      <c r="AC983" s="331"/>
      <c r="AD983" s="331"/>
      <c r="AE983" s="768">
        <f>SUMPRODUCT($K$798:$K$958,AE798:AE958)</f>
        <v>3472.2168000000001</v>
      </c>
      <c r="AF983" s="768">
        <f>SUMPRODUCT($K$798:$K$958,AF798:AF958)</f>
        <v>97163.241751677167</v>
      </c>
      <c r="AG983" s="288">
        <f>IF(AG796="kw",SUMPRODUCT($Q$798:$Q$958,$Y$798:$Y$958,AG798:AG958),SUMPRODUCT($K$798:$K$958,AG798:AG958))</f>
        <v>475.87295081088109</v>
      </c>
      <c r="AH983" s="288">
        <f t="shared" ref="AH983:AR983" si="2902">IF(AH796="kw",SUMPRODUCT($Q$798:$Q$958,$Y$798:$Y$958,AH798:AH958),SUMPRODUCT($K$798:$K$958,AH798:AH958))</f>
        <v>0</v>
      </c>
      <c r="AI983" s="288">
        <f t="shared" si="2902"/>
        <v>0</v>
      </c>
      <c r="AJ983" s="288">
        <f t="shared" si="2902"/>
        <v>0</v>
      </c>
      <c r="AK983" s="288">
        <f t="shared" si="2902"/>
        <v>0</v>
      </c>
      <c r="AL983" s="288">
        <f t="shared" si="2902"/>
        <v>0</v>
      </c>
      <c r="AM983" s="288">
        <f t="shared" si="2902"/>
        <v>0</v>
      </c>
      <c r="AN983" s="288">
        <f t="shared" si="2902"/>
        <v>0</v>
      </c>
      <c r="AO983" s="288">
        <f t="shared" si="2902"/>
        <v>0</v>
      </c>
      <c r="AP983" s="288">
        <f t="shared" si="2902"/>
        <v>0</v>
      </c>
      <c r="AQ983" s="288">
        <f t="shared" si="2902"/>
        <v>0</v>
      </c>
      <c r="AR983" s="288">
        <f t="shared" si="2902"/>
        <v>0</v>
      </c>
      <c r="AS983" s="334"/>
    </row>
    <row r="984" spans="1:45">
      <c r="B984" s="436" t="s">
        <v>874</v>
      </c>
      <c r="C984" s="361"/>
      <c r="D984" s="380"/>
      <c r="E984" s="380"/>
      <c r="F984" s="380"/>
      <c r="G984" s="380"/>
      <c r="H984" s="380"/>
      <c r="I984" s="380"/>
      <c r="J984" s="380"/>
      <c r="K984" s="380"/>
      <c r="L984" s="380"/>
      <c r="M984" s="380"/>
      <c r="N984" s="380"/>
      <c r="O984" s="380"/>
      <c r="P984" s="380"/>
      <c r="Q984" s="380"/>
      <c r="R984" s="379"/>
      <c r="S984" s="380"/>
      <c r="T984" s="380"/>
      <c r="U984" s="380"/>
      <c r="V984" s="361"/>
      <c r="W984" s="381"/>
      <c r="X984" s="381"/>
      <c r="Y984" s="380"/>
      <c r="Z984" s="380"/>
      <c r="AA984" s="381"/>
      <c r="AB984" s="381"/>
      <c r="AC984" s="381"/>
      <c r="AD984" s="381"/>
      <c r="AE984" s="769">
        <f>SUMPRODUCT($L$798:$L$958,AE798:AE958)</f>
        <v>3472.2168000000001</v>
      </c>
      <c r="AF984" s="769">
        <f>SUMPRODUCT($L$798:$L$958,AF798:AF958)</f>
        <v>74993.489875633357</v>
      </c>
      <c r="AG984" s="323">
        <f>IF(AG796="kw",SUMPRODUCT($Q$798:$Q$958,$Z$798:$Z$958,AG798:AG958),SUMPRODUCT($L$798:$L$958,AG798:AG958))</f>
        <v>475.87295081088109</v>
      </c>
      <c r="AH984" s="323">
        <f t="shared" ref="AH984:AR984" si="2903">IF(AH796="kw",SUMPRODUCT($Q$798:$Q$958,$Z$798:$Z$958,AH798:AH958),SUMPRODUCT($L$798:$L$958,AH798:AH958))</f>
        <v>0</v>
      </c>
      <c r="AI984" s="323">
        <f t="shared" si="2903"/>
        <v>0</v>
      </c>
      <c r="AJ984" s="323">
        <f t="shared" si="2903"/>
        <v>0</v>
      </c>
      <c r="AK984" s="323">
        <f t="shared" si="2903"/>
        <v>0</v>
      </c>
      <c r="AL984" s="323">
        <f t="shared" si="2903"/>
        <v>0</v>
      </c>
      <c r="AM984" s="323">
        <f t="shared" si="2903"/>
        <v>0</v>
      </c>
      <c r="AN984" s="323">
        <f t="shared" si="2903"/>
        <v>0</v>
      </c>
      <c r="AO984" s="323">
        <f t="shared" si="2903"/>
        <v>0</v>
      </c>
      <c r="AP984" s="323">
        <f t="shared" si="2903"/>
        <v>0</v>
      </c>
      <c r="AQ984" s="323">
        <f t="shared" si="2903"/>
        <v>0</v>
      </c>
      <c r="AR984" s="323">
        <f t="shared" si="2903"/>
        <v>0</v>
      </c>
      <c r="AS984" s="382"/>
    </row>
    <row r="985" spans="1:45" ht="18.75" customHeight="1">
      <c r="B985" s="364" t="s">
        <v>577</v>
      </c>
      <c r="C985" s="383"/>
      <c r="D985" s="384"/>
      <c r="E985" s="384"/>
      <c r="F985" s="384"/>
      <c r="G985" s="384"/>
      <c r="H985" s="384"/>
      <c r="I985" s="384"/>
      <c r="J985" s="384"/>
      <c r="K985" s="384"/>
      <c r="L985" s="384"/>
      <c r="M985" s="384"/>
      <c r="N985" s="384"/>
      <c r="O985" s="384"/>
      <c r="P985" s="384"/>
      <c r="Q985" s="384"/>
      <c r="R985" s="384"/>
      <c r="S985" s="384"/>
      <c r="T985" s="384"/>
      <c r="U985" s="384"/>
      <c r="V985" s="367"/>
      <c r="W985" s="368"/>
      <c r="X985" s="384"/>
      <c r="Y985" s="384"/>
      <c r="Z985" s="384"/>
      <c r="AA985" s="384"/>
      <c r="AB985" s="384"/>
      <c r="AC985" s="384"/>
      <c r="AD985" s="384"/>
      <c r="AE985" s="405"/>
      <c r="AF985" s="405"/>
      <c r="AG985" s="405"/>
      <c r="AH985" s="405"/>
      <c r="AI985" s="405"/>
      <c r="AJ985" s="405"/>
      <c r="AK985" s="405"/>
      <c r="AL985" s="405"/>
      <c r="AM985" s="405"/>
      <c r="AN985" s="405"/>
      <c r="AO985" s="405"/>
      <c r="AP985" s="405"/>
      <c r="AQ985" s="405"/>
      <c r="AR985" s="405"/>
      <c r="AS985" s="385"/>
    </row>
    <row r="986" spans="1:45" collapsed="1"/>
    <row r="988" spans="1:45" ht="15.75">
      <c r="B988" s="277" t="s">
        <v>340</v>
      </c>
      <c r="C988" s="278"/>
      <c r="D988" s="579" t="s">
        <v>522</v>
      </c>
      <c r="E988" s="250"/>
      <c r="F988" s="579"/>
      <c r="G988" s="250"/>
      <c r="H988" s="250"/>
      <c r="I988" s="250"/>
      <c r="J988" s="250"/>
      <c r="K988" s="250"/>
      <c r="L988" s="250"/>
      <c r="M988" s="250"/>
      <c r="N988" s="250"/>
      <c r="O988" s="250"/>
      <c r="P988" s="250"/>
      <c r="Q988" s="250"/>
      <c r="R988" s="278"/>
      <c r="S988" s="250"/>
      <c r="T988" s="250"/>
      <c r="U988" s="250"/>
      <c r="V988" s="250"/>
      <c r="W988" s="250"/>
      <c r="X988" s="250"/>
      <c r="Y988" s="250"/>
      <c r="Z988" s="250"/>
      <c r="AA988" s="250"/>
      <c r="AB988" s="250"/>
      <c r="AC988" s="250"/>
      <c r="AD988" s="250"/>
      <c r="AE988" s="267"/>
      <c r="AF988" s="264"/>
      <c r="AG988" s="264"/>
      <c r="AH988" s="264"/>
      <c r="AI988" s="264"/>
      <c r="AJ988" s="264"/>
      <c r="AK988" s="264"/>
      <c r="AL988" s="264"/>
      <c r="AM988" s="264"/>
      <c r="AN988" s="264"/>
      <c r="AO988" s="264"/>
      <c r="AP988" s="264"/>
      <c r="AQ988" s="264"/>
      <c r="AR988" s="264"/>
    </row>
    <row r="989" spans="1:45" ht="39.75" customHeight="1">
      <c r="B989" s="949" t="s">
        <v>211</v>
      </c>
      <c r="C989" s="951" t="s">
        <v>33</v>
      </c>
      <c r="D989" s="281" t="s">
        <v>420</v>
      </c>
      <c r="E989" s="960" t="s">
        <v>209</v>
      </c>
      <c r="F989" s="961"/>
      <c r="G989" s="961"/>
      <c r="H989" s="961"/>
      <c r="I989" s="961"/>
      <c r="J989" s="961"/>
      <c r="K989" s="961"/>
      <c r="L989" s="961"/>
      <c r="M989" s="961"/>
      <c r="N989" s="961"/>
      <c r="O989" s="961"/>
      <c r="P989" s="962"/>
      <c r="Q989" s="958" t="s">
        <v>213</v>
      </c>
      <c r="R989" s="281" t="s">
        <v>421</v>
      </c>
      <c r="S989" s="955" t="s">
        <v>212</v>
      </c>
      <c r="T989" s="956"/>
      <c r="U989" s="956"/>
      <c r="V989" s="956"/>
      <c r="W989" s="956"/>
      <c r="X989" s="956"/>
      <c r="Y989" s="956"/>
      <c r="Z989" s="956"/>
      <c r="AA989" s="956"/>
      <c r="AB989" s="956"/>
      <c r="AC989" s="956"/>
      <c r="AD989" s="963"/>
      <c r="AE989" s="955" t="s">
        <v>242</v>
      </c>
      <c r="AF989" s="956"/>
      <c r="AG989" s="956"/>
      <c r="AH989" s="956"/>
      <c r="AI989" s="956"/>
      <c r="AJ989" s="956"/>
      <c r="AK989" s="956"/>
      <c r="AL989" s="956"/>
      <c r="AM989" s="956"/>
      <c r="AN989" s="956"/>
      <c r="AO989" s="956"/>
      <c r="AP989" s="956"/>
      <c r="AQ989" s="956"/>
      <c r="AR989" s="956"/>
      <c r="AS989" s="957"/>
    </row>
    <row r="990" spans="1:45" ht="65.25" customHeight="1">
      <c r="B990" s="950"/>
      <c r="C990" s="952"/>
      <c r="D990" s="282">
        <v>2020</v>
      </c>
      <c r="E990" s="282">
        <v>2021</v>
      </c>
      <c r="F990" s="282">
        <v>2022</v>
      </c>
      <c r="G990" s="282">
        <v>2023</v>
      </c>
      <c r="H990" s="282">
        <v>2024</v>
      </c>
      <c r="I990" s="282">
        <v>2025</v>
      </c>
      <c r="J990" s="282">
        <v>2026</v>
      </c>
      <c r="K990" s="282">
        <v>2027</v>
      </c>
      <c r="L990" s="282">
        <v>2028</v>
      </c>
      <c r="M990" s="282">
        <v>2029</v>
      </c>
      <c r="N990" s="282">
        <v>2030</v>
      </c>
      <c r="O990" s="282">
        <v>2031</v>
      </c>
      <c r="P990" s="282">
        <v>2032</v>
      </c>
      <c r="Q990" s="959"/>
      <c r="R990" s="282">
        <v>2020</v>
      </c>
      <c r="S990" s="282">
        <v>2021</v>
      </c>
      <c r="T990" s="282">
        <v>2022</v>
      </c>
      <c r="U990" s="282">
        <v>2023</v>
      </c>
      <c r="V990" s="282">
        <v>2024</v>
      </c>
      <c r="W990" s="282">
        <v>2025</v>
      </c>
      <c r="X990" s="282">
        <v>2026</v>
      </c>
      <c r="Y990" s="282">
        <v>2027</v>
      </c>
      <c r="Z990" s="282">
        <v>2028</v>
      </c>
      <c r="AA990" s="282">
        <v>2029</v>
      </c>
      <c r="AB990" s="282">
        <v>2030</v>
      </c>
      <c r="AC990" s="282">
        <v>2031</v>
      </c>
      <c r="AD990" s="282">
        <v>2032</v>
      </c>
      <c r="AE990" s="282" t="str">
        <f>'1.  LRAMVA Summary'!$D$53</f>
        <v>Residential</v>
      </c>
      <c r="AF990" s="282" t="str">
        <f>'1.  LRAMVA Summary'!$E$53</f>
        <v>GS&lt;50 kW</v>
      </c>
      <c r="AG990" s="282" t="str">
        <f>'1.  LRAMVA Summary'!$F$53</f>
        <v>GS 50 - 4,999 kW</v>
      </c>
      <c r="AH990" s="282" t="str">
        <f>'1.  LRAMVA Summary'!$G$53</f>
        <v>Large Use</v>
      </c>
      <c r="AI990" s="282" t="str">
        <f>'1.  LRAMVA Summary'!$H$53</f>
        <v>Unmetered</v>
      </c>
      <c r="AJ990" s="282" t="str">
        <f>'1.  LRAMVA Summary'!$I$53</f>
        <v>Street Lights</v>
      </c>
      <c r="AK990" s="282" t="str">
        <f>'1.  LRAMVA Summary'!$J$53</f>
        <v/>
      </c>
      <c r="AL990" s="282" t="str">
        <f>'1.  LRAMVA Summary'!$K$53</f>
        <v/>
      </c>
      <c r="AM990" s="282" t="str">
        <f>'1.  LRAMVA Summary'!$L$53</f>
        <v/>
      </c>
      <c r="AN990" s="282" t="str">
        <f>'1.  LRAMVA Summary'!$M$53</f>
        <v/>
      </c>
      <c r="AO990" s="282" t="str">
        <f>'1.  LRAMVA Summary'!$N$53</f>
        <v/>
      </c>
      <c r="AP990" s="282" t="str">
        <f>'1.  LRAMVA Summary'!$O$53</f>
        <v/>
      </c>
      <c r="AQ990" s="282" t="str">
        <f>'1.  LRAMVA Summary'!$P$53</f>
        <v/>
      </c>
      <c r="AR990" s="282" t="str">
        <f>'1.  LRAMVA Summary'!$Q$53</f>
        <v/>
      </c>
      <c r="AS990" s="284" t="str">
        <f>'1.  LRAMVA Summary'!$R$53</f>
        <v>Total</v>
      </c>
    </row>
    <row r="991" spans="1:45" ht="15" customHeight="1">
      <c r="A991" s="521"/>
      <c r="B991" s="507" t="s">
        <v>500</v>
      </c>
      <c r="C991" s="286"/>
      <c r="D991" s="286"/>
      <c r="E991" s="286"/>
      <c r="F991" s="286"/>
      <c r="G991" s="286"/>
      <c r="H991" s="286"/>
      <c r="I991" s="286"/>
      <c r="J991" s="286"/>
      <c r="K991" s="286"/>
      <c r="L991" s="286"/>
      <c r="M991" s="286"/>
      <c r="N991" s="286"/>
      <c r="O991" s="286"/>
      <c r="P991" s="286"/>
      <c r="Q991" s="287"/>
      <c r="R991" s="286"/>
      <c r="S991" s="286"/>
      <c r="T991" s="286"/>
      <c r="U991" s="286"/>
      <c r="V991" s="286"/>
      <c r="W991" s="286"/>
      <c r="X991" s="286"/>
      <c r="Y991" s="286"/>
      <c r="Z991" s="286"/>
      <c r="AA991" s="286"/>
      <c r="AB991" s="286"/>
      <c r="AC991" s="286"/>
      <c r="AD991" s="286"/>
      <c r="AE991" s="288" t="str">
        <f>'1.  LRAMVA Summary'!$D$54</f>
        <v>kWh</v>
      </c>
      <c r="AF991" s="288" t="str">
        <f>'1.  LRAMVA Summary'!$E$54</f>
        <v>kWh</v>
      </c>
      <c r="AG991" s="288" t="str">
        <f>'1.  LRAMVA Summary'!$F$54</f>
        <v>kw</v>
      </c>
      <c r="AH991" s="288" t="str">
        <f>'1.  LRAMVA Summary'!$G$54</f>
        <v>kW</v>
      </c>
      <c r="AI991" s="288" t="str">
        <f>'1.  LRAMVA Summary'!$H$54</f>
        <v>kWh</v>
      </c>
      <c r="AJ991" s="288" t="str">
        <f>'1.  LRAMVA Summary'!$I$54</f>
        <v>kW</v>
      </c>
      <c r="AK991" s="288">
        <f>'1.  LRAMVA Summary'!$J$54</f>
        <v>0</v>
      </c>
      <c r="AL991" s="288">
        <f>'1.  LRAMVA Summary'!$K$54</f>
        <v>0</v>
      </c>
      <c r="AM991" s="288">
        <f>'1.  LRAMVA Summary'!$L$54</f>
        <v>0</v>
      </c>
      <c r="AN991" s="288">
        <f>'1.  LRAMVA Summary'!$M$54</f>
        <v>0</v>
      </c>
      <c r="AO991" s="288">
        <f>'1.  LRAMVA Summary'!$N$54</f>
        <v>0</v>
      </c>
      <c r="AP991" s="288">
        <f>'1.  LRAMVA Summary'!$O$54</f>
        <v>0</v>
      </c>
      <c r="AQ991" s="288">
        <f>'1.  LRAMVA Summary'!$P$54</f>
        <v>0</v>
      </c>
      <c r="AR991" s="288">
        <f>'1.  LRAMVA Summary'!$Q$54</f>
        <v>0</v>
      </c>
      <c r="AS991" s="289"/>
    </row>
    <row r="992" spans="1:45" ht="15" hidden="1" customHeight="1" outlineLevel="1">
      <c r="A992" s="521"/>
      <c r="B992" s="493" t="s">
        <v>493</v>
      </c>
      <c r="C992" s="286"/>
      <c r="D992" s="286"/>
      <c r="E992" s="286"/>
      <c r="F992" s="286"/>
      <c r="G992" s="286"/>
      <c r="H992" s="286"/>
      <c r="I992" s="286"/>
      <c r="J992" s="286"/>
      <c r="K992" s="286"/>
      <c r="L992" s="286"/>
      <c r="M992" s="286"/>
      <c r="N992" s="286"/>
      <c r="O992" s="286"/>
      <c r="P992" s="286"/>
      <c r="Q992" s="287"/>
      <c r="R992" s="286"/>
      <c r="S992" s="286"/>
      <c r="T992" s="286"/>
      <c r="U992" s="286"/>
      <c r="V992" s="286"/>
      <c r="W992" s="286"/>
      <c r="X992" s="286"/>
      <c r="Y992" s="286"/>
      <c r="Z992" s="286"/>
      <c r="AA992" s="286"/>
      <c r="AB992" s="286"/>
      <c r="AC992" s="286"/>
      <c r="AD992" s="286"/>
      <c r="AE992" s="288"/>
      <c r="AF992" s="288"/>
      <c r="AG992" s="288"/>
      <c r="AH992" s="288"/>
      <c r="AI992" s="288"/>
      <c r="AJ992" s="288"/>
      <c r="AK992" s="288"/>
      <c r="AL992" s="288"/>
      <c r="AM992" s="288"/>
      <c r="AN992" s="288"/>
      <c r="AO992" s="288"/>
      <c r="AP992" s="288"/>
      <c r="AQ992" s="288"/>
      <c r="AR992" s="288"/>
      <c r="AS992" s="289"/>
    </row>
    <row r="993" spans="1:45" ht="15" hidden="1" customHeight="1" outlineLevel="1">
      <c r="A993" s="521">
        <v>1</v>
      </c>
      <c r="B993" s="424" t="s">
        <v>95</v>
      </c>
      <c r="C993" s="288" t="s">
        <v>25</v>
      </c>
      <c r="D993" s="292"/>
      <c r="E993" s="292"/>
      <c r="F993" s="292"/>
      <c r="G993" s="292"/>
      <c r="H993" s="292"/>
      <c r="I993" s="292"/>
      <c r="J993" s="292"/>
      <c r="K993" s="292"/>
      <c r="L993" s="292"/>
      <c r="M993" s="292"/>
      <c r="N993" s="292"/>
      <c r="O993" s="292"/>
      <c r="P993" s="292"/>
      <c r="Q993" s="288"/>
      <c r="R993" s="292"/>
      <c r="S993" s="292"/>
      <c r="T993" s="292"/>
      <c r="U993" s="292"/>
      <c r="V993" s="292"/>
      <c r="W993" s="292"/>
      <c r="X993" s="292"/>
      <c r="Y993" s="292"/>
      <c r="Z993" s="292"/>
      <c r="AA993" s="292"/>
      <c r="AB993" s="292"/>
      <c r="AC993" s="292"/>
      <c r="AD993" s="292"/>
      <c r="AE993" s="411"/>
      <c r="AF993" s="411"/>
      <c r="AG993" s="411"/>
      <c r="AH993" s="411"/>
      <c r="AI993" s="411"/>
      <c r="AJ993" s="411"/>
      <c r="AK993" s="411"/>
      <c r="AL993" s="406"/>
      <c r="AM993" s="406"/>
      <c r="AN993" s="406"/>
      <c r="AO993" s="406"/>
      <c r="AP993" s="406"/>
      <c r="AQ993" s="406"/>
      <c r="AR993" s="406"/>
      <c r="AS993" s="293">
        <f>SUM(AE993:AR993)</f>
        <v>0</v>
      </c>
    </row>
    <row r="994" spans="1:45" ht="15" hidden="1" customHeight="1" outlineLevel="1">
      <c r="A994" s="521"/>
      <c r="B994" s="291" t="s">
        <v>345</v>
      </c>
      <c r="C994" s="288" t="s">
        <v>163</v>
      </c>
      <c r="D994" s="292"/>
      <c r="E994" s="292"/>
      <c r="F994" s="292"/>
      <c r="G994" s="292"/>
      <c r="H994" s="292"/>
      <c r="I994" s="292"/>
      <c r="J994" s="292"/>
      <c r="K994" s="292"/>
      <c r="L994" s="292"/>
      <c r="M994" s="292"/>
      <c r="N994" s="292"/>
      <c r="O994" s="292"/>
      <c r="P994" s="292"/>
      <c r="Q994" s="464"/>
      <c r="R994" s="292"/>
      <c r="S994" s="292"/>
      <c r="T994" s="292"/>
      <c r="U994" s="292"/>
      <c r="V994" s="292"/>
      <c r="W994" s="292"/>
      <c r="X994" s="292"/>
      <c r="Y994" s="292"/>
      <c r="Z994" s="292"/>
      <c r="AA994" s="292"/>
      <c r="AB994" s="292"/>
      <c r="AC994" s="292"/>
      <c r="AD994" s="292"/>
      <c r="AE994" s="407">
        <f>AE993</f>
        <v>0</v>
      </c>
      <c r="AF994" s="407">
        <f t="shared" ref="AF994" si="2904">AF993</f>
        <v>0</v>
      </c>
      <c r="AG994" s="407">
        <f t="shared" ref="AG994" si="2905">AG993</f>
        <v>0</v>
      </c>
      <c r="AH994" s="407">
        <f t="shared" ref="AH994" si="2906">AH993</f>
        <v>0</v>
      </c>
      <c r="AI994" s="407">
        <f t="shared" ref="AI994" si="2907">AI993</f>
        <v>0</v>
      </c>
      <c r="AJ994" s="407">
        <f t="shared" ref="AJ994" si="2908">AJ993</f>
        <v>0</v>
      </c>
      <c r="AK994" s="407">
        <f t="shared" ref="AK994" si="2909">AK993</f>
        <v>0</v>
      </c>
      <c r="AL994" s="407">
        <f t="shared" ref="AL994" si="2910">AL993</f>
        <v>0</v>
      </c>
      <c r="AM994" s="407">
        <f t="shared" ref="AM994" si="2911">AM993</f>
        <v>0</v>
      </c>
      <c r="AN994" s="407">
        <f t="shared" ref="AN994" si="2912">AN993</f>
        <v>0</v>
      </c>
      <c r="AO994" s="407">
        <f t="shared" ref="AO994" si="2913">AO993</f>
        <v>0</v>
      </c>
      <c r="AP994" s="407">
        <f t="shared" ref="AP994" si="2914">AP993</f>
        <v>0</v>
      </c>
      <c r="AQ994" s="407">
        <f t="shared" ref="AQ994" si="2915">AQ993</f>
        <v>0</v>
      </c>
      <c r="AR994" s="407">
        <f t="shared" ref="AR994" si="2916">AR993</f>
        <v>0</v>
      </c>
      <c r="AS994" s="294"/>
    </row>
    <row r="995" spans="1:45" ht="15" hidden="1" customHeight="1" outlineLevel="1">
      <c r="A995" s="521"/>
      <c r="B995" s="295"/>
      <c r="C995" s="296"/>
      <c r="D995" s="296"/>
      <c r="E995" s="296"/>
      <c r="F995" s="296"/>
      <c r="G995" s="296"/>
      <c r="H995" s="296"/>
      <c r="I995" s="296"/>
      <c r="J995" s="745"/>
      <c r="K995" s="296"/>
      <c r="L995" s="296"/>
      <c r="M995" s="296"/>
      <c r="N995" s="296"/>
      <c r="O995" s="296"/>
      <c r="P995" s="296"/>
      <c r="Q995" s="297"/>
      <c r="R995" s="296"/>
      <c r="S995" s="296"/>
      <c r="T995" s="296"/>
      <c r="U995" s="296"/>
      <c r="V995" s="296"/>
      <c r="W995" s="296"/>
      <c r="X995" s="296"/>
      <c r="Y995" s="296"/>
      <c r="Z995" s="296"/>
      <c r="AA995" s="296"/>
      <c r="AB995" s="296"/>
      <c r="AC995" s="296"/>
      <c r="AD995" s="296"/>
      <c r="AE995" s="408"/>
      <c r="AF995" s="409"/>
      <c r="AG995" s="409"/>
      <c r="AH995" s="409"/>
      <c r="AI995" s="409"/>
      <c r="AJ995" s="409"/>
      <c r="AK995" s="409"/>
      <c r="AL995" s="409"/>
      <c r="AM995" s="409"/>
      <c r="AN995" s="409"/>
      <c r="AO995" s="409"/>
      <c r="AP995" s="409"/>
      <c r="AQ995" s="409"/>
      <c r="AR995" s="409"/>
      <c r="AS995" s="299"/>
    </row>
    <row r="996" spans="1:45" ht="15" hidden="1" customHeight="1" outlineLevel="1">
      <c r="A996" s="521">
        <v>2</v>
      </c>
      <c r="B996" s="424" t="s">
        <v>96</v>
      </c>
      <c r="C996" s="288" t="s">
        <v>25</v>
      </c>
      <c r="D996" s="292"/>
      <c r="E996" s="292"/>
      <c r="F996" s="292"/>
      <c r="G996" s="292"/>
      <c r="H996" s="292"/>
      <c r="I996" s="292"/>
      <c r="J996" s="292"/>
      <c r="K996" s="292"/>
      <c r="L996" s="292"/>
      <c r="M996" s="292"/>
      <c r="N996" s="292"/>
      <c r="O996" s="292"/>
      <c r="P996" s="292"/>
      <c r="Q996" s="288"/>
      <c r="R996" s="292"/>
      <c r="S996" s="292"/>
      <c r="T996" s="292"/>
      <c r="U996" s="292"/>
      <c r="V996" s="292"/>
      <c r="W996" s="292"/>
      <c r="X996" s="292"/>
      <c r="Y996" s="292"/>
      <c r="Z996" s="292"/>
      <c r="AA996" s="292"/>
      <c r="AB996" s="292"/>
      <c r="AC996" s="292"/>
      <c r="AD996" s="292"/>
      <c r="AE996" s="411"/>
      <c r="AF996" s="411"/>
      <c r="AG996" s="411"/>
      <c r="AH996" s="411"/>
      <c r="AI996" s="411"/>
      <c r="AJ996" s="411"/>
      <c r="AK996" s="411"/>
      <c r="AL996" s="406"/>
      <c r="AM996" s="406"/>
      <c r="AN996" s="406"/>
      <c r="AO996" s="406"/>
      <c r="AP996" s="406"/>
      <c r="AQ996" s="406"/>
      <c r="AR996" s="406"/>
      <c r="AS996" s="293">
        <f>SUM(AE996:AR996)</f>
        <v>0</v>
      </c>
    </row>
    <row r="997" spans="1:45" ht="15" hidden="1" customHeight="1" outlineLevel="1">
      <c r="A997" s="521"/>
      <c r="B997" s="291" t="s">
        <v>345</v>
      </c>
      <c r="C997" s="288" t="s">
        <v>163</v>
      </c>
      <c r="D997" s="292"/>
      <c r="E997" s="292"/>
      <c r="F997" s="292"/>
      <c r="G997" s="292"/>
      <c r="H997" s="292"/>
      <c r="I997" s="292"/>
      <c r="J997" s="292"/>
      <c r="K997" s="292"/>
      <c r="L997" s="292"/>
      <c r="M997" s="292"/>
      <c r="N997" s="292"/>
      <c r="O997" s="292"/>
      <c r="P997" s="292"/>
      <c r="Q997" s="464"/>
      <c r="R997" s="292"/>
      <c r="S997" s="292"/>
      <c r="T997" s="292"/>
      <c r="U997" s="292"/>
      <c r="V997" s="292"/>
      <c r="W997" s="292"/>
      <c r="X997" s="292"/>
      <c r="Y997" s="292"/>
      <c r="Z997" s="292"/>
      <c r="AA997" s="292"/>
      <c r="AB997" s="292"/>
      <c r="AC997" s="292"/>
      <c r="AD997" s="292"/>
      <c r="AE997" s="407">
        <f>AE996</f>
        <v>0</v>
      </c>
      <c r="AF997" s="407">
        <f t="shared" ref="AF997" si="2917">AF996</f>
        <v>0</v>
      </c>
      <c r="AG997" s="407">
        <f t="shared" ref="AG997" si="2918">AG996</f>
        <v>0</v>
      </c>
      <c r="AH997" s="407">
        <f t="shared" ref="AH997" si="2919">AH996</f>
        <v>0</v>
      </c>
      <c r="AI997" s="407">
        <f t="shared" ref="AI997" si="2920">AI996</f>
        <v>0</v>
      </c>
      <c r="AJ997" s="407">
        <f t="shared" ref="AJ997" si="2921">AJ996</f>
        <v>0</v>
      </c>
      <c r="AK997" s="407">
        <f t="shared" ref="AK997" si="2922">AK996</f>
        <v>0</v>
      </c>
      <c r="AL997" s="407">
        <f t="shared" ref="AL997" si="2923">AL996</f>
        <v>0</v>
      </c>
      <c r="AM997" s="407">
        <f t="shared" ref="AM997" si="2924">AM996</f>
        <v>0</v>
      </c>
      <c r="AN997" s="407">
        <f t="shared" ref="AN997" si="2925">AN996</f>
        <v>0</v>
      </c>
      <c r="AO997" s="407">
        <f t="shared" ref="AO997" si="2926">AO996</f>
        <v>0</v>
      </c>
      <c r="AP997" s="407">
        <f t="shared" ref="AP997" si="2927">AP996</f>
        <v>0</v>
      </c>
      <c r="AQ997" s="407">
        <f t="shared" ref="AQ997" si="2928">AQ996</f>
        <v>0</v>
      </c>
      <c r="AR997" s="407">
        <f t="shared" ref="AR997" si="2929">AR996</f>
        <v>0</v>
      </c>
      <c r="AS997" s="294"/>
    </row>
    <row r="998" spans="1:45" ht="15" hidden="1" customHeight="1" outlineLevel="1">
      <c r="A998" s="521"/>
      <c r="B998" s="295"/>
      <c r="C998" s="296"/>
      <c r="D998" s="301"/>
      <c r="E998" s="301"/>
      <c r="F998" s="301"/>
      <c r="G998" s="301"/>
      <c r="H998" s="301"/>
      <c r="I998" s="301"/>
      <c r="J998" s="301"/>
      <c r="K998" s="301"/>
      <c r="L998" s="301"/>
      <c r="M998" s="301"/>
      <c r="N998" s="301"/>
      <c r="O998" s="301"/>
      <c r="P998" s="301"/>
      <c r="Q998" s="297"/>
      <c r="R998" s="301"/>
      <c r="S998" s="301"/>
      <c r="T998" s="301"/>
      <c r="U998" s="301"/>
      <c r="V998" s="301"/>
      <c r="W998" s="301"/>
      <c r="X998" s="301"/>
      <c r="Y998" s="301"/>
      <c r="Z998" s="301"/>
      <c r="AA998" s="301"/>
      <c r="AB998" s="301"/>
      <c r="AC998" s="301"/>
      <c r="AD998" s="301"/>
      <c r="AE998" s="408"/>
      <c r="AF998" s="409"/>
      <c r="AG998" s="409"/>
      <c r="AH998" s="409"/>
      <c r="AI998" s="409"/>
      <c r="AJ998" s="409"/>
      <c r="AK998" s="409"/>
      <c r="AL998" s="409"/>
      <c r="AM998" s="409"/>
      <c r="AN998" s="409"/>
      <c r="AO998" s="409"/>
      <c r="AP998" s="409"/>
      <c r="AQ998" s="409"/>
      <c r="AR998" s="409"/>
      <c r="AS998" s="299"/>
    </row>
    <row r="999" spans="1:45" ht="15" hidden="1" customHeight="1" outlineLevel="1">
      <c r="A999" s="521">
        <v>3</v>
      </c>
      <c r="B999" s="424" t="s">
        <v>97</v>
      </c>
      <c r="C999" s="288" t="s">
        <v>25</v>
      </c>
      <c r="D999" s="292"/>
      <c r="E999" s="292"/>
      <c r="F999" s="292"/>
      <c r="G999" s="292"/>
      <c r="H999" s="292"/>
      <c r="I999" s="292"/>
      <c r="J999" s="292"/>
      <c r="K999" s="292"/>
      <c r="L999" s="292"/>
      <c r="M999" s="292"/>
      <c r="N999" s="292"/>
      <c r="O999" s="292"/>
      <c r="P999" s="292"/>
      <c r="Q999" s="288"/>
      <c r="R999" s="292"/>
      <c r="S999" s="292"/>
      <c r="T999" s="292"/>
      <c r="U999" s="292"/>
      <c r="V999" s="292"/>
      <c r="W999" s="292"/>
      <c r="X999" s="292"/>
      <c r="Y999" s="292"/>
      <c r="Z999" s="292"/>
      <c r="AA999" s="292"/>
      <c r="AB999" s="292"/>
      <c r="AC999" s="292"/>
      <c r="AD999" s="292"/>
      <c r="AE999" s="411"/>
      <c r="AF999" s="411"/>
      <c r="AG999" s="411"/>
      <c r="AH999" s="411"/>
      <c r="AI999" s="411"/>
      <c r="AJ999" s="411"/>
      <c r="AK999" s="411"/>
      <c r="AL999" s="406"/>
      <c r="AM999" s="406"/>
      <c r="AN999" s="406"/>
      <c r="AO999" s="406"/>
      <c r="AP999" s="406"/>
      <c r="AQ999" s="406"/>
      <c r="AR999" s="406"/>
      <c r="AS999" s="293">
        <f>SUM(AE999:AR999)</f>
        <v>0</v>
      </c>
    </row>
    <row r="1000" spans="1:45" ht="15" hidden="1" customHeight="1" outlineLevel="1">
      <c r="A1000" s="521"/>
      <c r="B1000" s="291" t="s">
        <v>345</v>
      </c>
      <c r="C1000" s="288" t="s">
        <v>163</v>
      </c>
      <c r="D1000" s="292"/>
      <c r="E1000" s="292"/>
      <c r="F1000" s="292"/>
      <c r="G1000" s="292"/>
      <c r="H1000" s="292"/>
      <c r="I1000" s="292"/>
      <c r="J1000" s="292"/>
      <c r="K1000" s="292"/>
      <c r="L1000" s="292"/>
      <c r="M1000" s="292"/>
      <c r="N1000" s="292"/>
      <c r="O1000" s="292"/>
      <c r="P1000" s="292"/>
      <c r="Q1000" s="464"/>
      <c r="R1000" s="292"/>
      <c r="S1000" s="292"/>
      <c r="T1000" s="292"/>
      <c r="U1000" s="292"/>
      <c r="V1000" s="292"/>
      <c r="W1000" s="292"/>
      <c r="X1000" s="292"/>
      <c r="Y1000" s="292"/>
      <c r="Z1000" s="292"/>
      <c r="AA1000" s="292"/>
      <c r="AB1000" s="292"/>
      <c r="AC1000" s="292"/>
      <c r="AD1000" s="292"/>
      <c r="AE1000" s="407">
        <f>AE999</f>
        <v>0</v>
      </c>
      <c r="AF1000" s="407">
        <f t="shared" ref="AF1000" si="2930">AF999</f>
        <v>0</v>
      </c>
      <c r="AG1000" s="407">
        <f t="shared" ref="AG1000" si="2931">AG999</f>
        <v>0</v>
      </c>
      <c r="AH1000" s="407">
        <f t="shared" ref="AH1000" si="2932">AH999</f>
        <v>0</v>
      </c>
      <c r="AI1000" s="407">
        <f t="shared" ref="AI1000" si="2933">AI999</f>
        <v>0</v>
      </c>
      <c r="AJ1000" s="407">
        <f t="shared" ref="AJ1000" si="2934">AJ999</f>
        <v>0</v>
      </c>
      <c r="AK1000" s="407">
        <f t="shared" ref="AK1000" si="2935">AK999</f>
        <v>0</v>
      </c>
      <c r="AL1000" s="407">
        <f t="shared" ref="AL1000" si="2936">AL999</f>
        <v>0</v>
      </c>
      <c r="AM1000" s="407">
        <f t="shared" ref="AM1000" si="2937">AM999</f>
        <v>0</v>
      </c>
      <c r="AN1000" s="407">
        <f t="shared" ref="AN1000" si="2938">AN999</f>
        <v>0</v>
      </c>
      <c r="AO1000" s="407">
        <f t="shared" ref="AO1000" si="2939">AO999</f>
        <v>0</v>
      </c>
      <c r="AP1000" s="407">
        <f t="shared" ref="AP1000" si="2940">AP999</f>
        <v>0</v>
      </c>
      <c r="AQ1000" s="407">
        <f t="shared" ref="AQ1000" si="2941">AQ999</f>
        <v>0</v>
      </c>
      <c r="AR1000" s="407">
        <f t="shared" ref="AR1000" si="2942">AR999</f>
        <v>0</v>
      </c>
      <c r="AS1000" s="294"/>
    </row>
    <row r="1001" spans="1:45" ht="15" hidden="1" customHeight="1" outlineLevel="1">
      <c r="A1001" s="521"/>
      <c r="B1001" s="291"/>
      <c r="C1001" s="302"/>
      <c r="D1001" s="288"/>
      <c r="E1001" s="288"/>
      <c r="F1001" s="288"/>
      <c r="G1001" s="288"/>
      <c r="H1001" s="288"/>
      <c r="I1001" s="288"/>
      <c r="J1001" s="288"/>
      <c r="K1001" s="288"/>
      <c r="L1001" s="288"/>
      <c r="M1001" s="288"/>
      <c r="N1001" s="288"/>
      <c r="O1001" s="288"/>
      <c r="P1001" s="288"/>
      <c r="Q1001" s="288"/>
      <c r="R1001" s="288"/>
      <c r="S1001" s="288"/>
      <c r="T1001" s="288"/>
      <c r="U1001" s="288"/>
      <c r="V1001" s="288"/>
      <c r="W1001" s="288"/>
      <c r="X1001" s="288"/>
      <c r="Y1001" s="288"/>
      <c r="Z1001" s="288"/>
      <c r="AA1001" s="288"/>
      <c r="AB1001" s="288"/>
      <c r="AC1001" s="288"/>
      <c r="AD1001" s="288"/>
      <c r="AE1001" s="408"/>
      <c r="AF1001" s="408"/>
      <c r="AG1001" s="408"/>
      <c r="AH1001" s="408"/>
      <c r="AI1001" s="408"/>
      <c r="AJ1001" s="408"/>
      <c r="AK1001" s="408"/>
      <c r="AL1001" s="408"/>
      <c r="AM1001" s="408"/>
      <c r="AN1001" s="408"/>
      <c r="AO1001" s="408"/>
      <c r="AP1001" s="408"/>
      <c r="AQ1001" s="408"/>
      <c r="AR1001" s="408"/>
      <c r="AS1001" s="303"/>
    </row>
    <row r="1002" spans="1:45" ht="15" hidden="1" customHeight="1" outlineLevel="1">
      <c r="A1002" s="521">
        <v>4</v>
      </c>
      <c r="B1002" s="509" t="s">
        <v>652</v>
      </c>
      <c r="C1002" s="288" t="s">
        <v>25</v>
      </c>
      <c r="D1002" s="292"/>
      <c r="E1002" s="292"/>
      <c r="F1002" s="292"/>
      <c r="G1002" s="292"/>
      <c r="H1002" s="292"/>
      <c r="I1002" s="292"/>
      <c r="J1002" s="292"/>
      <c r="K1002" s="292"/>
      <c r="L1002" s="292"/>
      <c r="M1002" s="292"/>
      <c r="N1002" s="292"/>
      <c r="O1002" s="292"/>
      <c r="P1002" s="292"/>
      <c r="Q1002" s="288"/>
      <c r="R1002" s="292"/>
      <c r="S1002" s="292"/>
      <c r="T1002" s="292"/>
      <c r="U1002" s="292"/>
      <c r="V1002" s="292"/>
      <c r="W1002" s="292"/>
      <c r="X1002" s="292"/>
      <c r="Y1002" s="292"/>
      <c r="Z1002" s="292"/>
      <c r="AA1002" s="292"/>
      <c r="AB1002" s="292"/>
      <c r="AC1002" s="292"/>
      <c r="AD1002" s="292"/>
      <c r="AE1002" s="411"/>
      <c r="AF1002" s="411"/>
      <c r="AG1002" s="411"/>
      <c r="AH1002" s="411"/>
      <c r="AI1002" s="411"/>
      <c r="AJ1002" s="411"/>
      <c r="AK1002" s="411"/>
      <c r="AL1002" s="406"/>
      <c r="AM1002" s="406"/>
      <c r="AN1002" s="406"/>
      <c r="AO1002" s="406"/>
      <c r="AP1002" s="406"/>
      <c r="AQ1002" s="406"/>
      <c r="AR1002" s="406"/>
      <c r="AS1002" s="293">
        <f>SUM(AE1002:AR1002)</f>
        <v>0</v>
      </c>
    </row>
    <row r="1003" spans="1:45" ht="15" hidden="1" customHeight="1" outlineLevel="1">
      <c r="A1003" s="521"/>
      <c r="B1003" s="291" t="s">
        <v>345</v>
      </c>
      <c r="C1003" s="288" t="s">
        <v>163</v>
      </c>
      <c r="D1003" s="292"/>
      <c r="E1003" s="292"/>
      <c r="F1003" s="292"/>
      <c r="G1003" s="292"/>
      <c r="H1003" s="292"/>
      <c r="I1003" s="292"/>
      <c r="J1003" s="292"/>
      <c r="K1003" s="292"/>
      <c r="L1003" s="292"/>
      <c r="M1003" s="292"/>
      <c r="N1003" s="292"/>
      <c r="O1003" s="292"/>
      <c r="P1003" s="292"/>
      <c r="Q1003" s="464"/>
      <c r="R1003" s="292"/>
      <c r="S1003" s="292"/>
      <c r="T1003" s="292"/>
      <c r="U1003" s="292"/>
      <c r="V1003" s="292"/>
      <c r="W1003" s="292"/>
      <c r="X1003" s="292"/>
      <c r="Y1003" s="292"/>
      <c r="Z1003" s="292"/>
      <c r="AA1003" s="292"/>
      <c r="AB1003" s="292"/>
      <c r="AC1003" s="292"/>
      <c r="AD1003" s="292"/>
      <c r="AE1003" s="407">
        <f>AE1002</f>
        <v>0</v>
      </c>
      <c r="AF1003" s="407">
        <f t="shared" ref="AF1003" si="2943">AF1002</f>
        <v>0</v>
      </c>
      <c r="AG1003" s="407">
        <f t="shared" ref="AG1003" si="2944">AG1002</f>
        <v>0</v>
      </c>
      <c r="AH1003" s="407">
        <f t="shared" ref="AH1003" si="2945">AH1002</f>
        <v>0</v>
      </c>
      <c r="AI1003" s="407">
        <f t="shared" ref="AI1003" si="2946">AI1002</f>
        <v>0</v>
      </c>
      <c r="AJ1003" s="407">
        <f t="shared" ref="AJ1003" si="2947">AJ1002</f>
        <v>0</v>
      </c>
      <c r="AK1003" s="407">
        <f t="shared" ref="AK1003" si="2948">AK1002</f>
        <v>0</v>
      </c>
      <c r="AL1003" s="407">
        <f t="shared" ref="AL1003" si="2949">AL1002</f>
        <v>0</v>
      </c>
      <c r="AM1003" s="407">
        <f t="shared" ref="AM1003" si="2950">AM1002</f>
        <v>0</v>
      </c>
      <c r="AN1003" s="407">
        <f t="shared" ref="AN1003" si="2951">AN1002</f>
        <v>0</v>
      </c>
      <c r="AO1003" s="407">
        <f t="shared" ref="AO1003" si="2952">AO1002</f>
        <v>0</v>
      </c>
      <c r="AP1003" s="407">
        <f t="shared" ref="AP1003" si="2953">AP1002</f>
        <v>0</v>
      </c>
      <c r="AQ1003" s="407">
        <f t="shared" ref="AQ1003" si="2954">AQ1002</f>
        <v>0</v>
      </c>
      <c r="AR1003" s="407">
        <f t="shared" ref="AR1003" si="2955">AR1002</f>
        <v>0</v>
      </c>
      <c r="AS1003" s="294"/>
    </row>
    <row r="1004" spans="1:45" ht="15" hidden="1" customHeight="1" outlineLevel="1">
      <c r="A1004" s="521"/>
      <c r="B1004" s="291"/>
      <c r="C1004" s="302"/>
      <c r="D1004" s="301"/>
      <c r="E1004" s="301"/>
      <c r="F1004" s="301"/>
      <c r="G1004" s="301"/>
      <c r="H1004" s="301"/>
      <c r="I1004" s="301"/>
      <c r="J1004" s="301"/>
      <c r="K1004" s="301"/>
      <c r="L1004" s="301"/>
      <c r="M1004" s="301"/>
      <c r="N1004" s="301"/>
      <c r="O1004" s="301"/>
      <c r="P1004" s="301"/>
      <c r="Q1004" s="288"/>
      <c r="R1004" s="301"/>
      <c r="S1004" s="301"/>
      <c r="T1004" s="301"/>
      <c r="U1004" s="301"/>
      <c r="V1004" s="301"/>
      <c r="W1004" s="301"/>
      <c r="X1004" s="301"/>
      <c r="Y1004" s="301"/>
      <c r="Z1004" s="301"/>
      <c r="AA1004" s="301"/>
      <c r="AB1004" s="301"/>
      <c r="AC1004" s="301"/>
      <c r="AD1004" s="301"/>
      <c r="AE1004" s="408"/>
      <c r="AF1004" s="408"/>
      <c r="AG1004" s="408"/>
      <c r="AH1004" s="408"/>
      <c r="AI1004" s="408"/>
      <c r="AJ1004" s="408"/>
      <c r="AK1004" s="408"/>
      <c r="AL1004" s="408"/>
      <c r="AM1004" s="408"/>
      <c r="AN1004" s="408"/>
      <c r="AO1004" s="408"/>
      <c r="AP1004" s="408"/>
      <c r="AQ1004" s="408"/>
      <c r="AR1004" s="408"/>
      <c r="AS1004" s="303"/>
    </row>
    <row r="1005" spans="1:45" ht="15" hidden="1" customHeight="1" outlineLevel="1">
      <c r="A1005" s="521">
        <v>5</v>
      </c>
      <c r="B1005" s="424" t="s">
        <v>98</v>
      </c>
      <c r="C1005" s="288" t="s">
        <v>25</v>
      </c>
      <c r="D1005" s="292"/>
      <c r="E1005" s="292"/>
      <c r="F1005" s="292"/>
      <c r="G1005" s="292"/>
      <c r="H1005" s="292"/>
      <c r="I1005" s="292"/>
      <c r="J1005" s="292"/>
      <c r="K1005" s="292"/>
      <c r="L1005" s="292"/>
      <c r="M1005" s="292"/>
      <c r="N1005" s="292"/>
      <c r="O1005" s="292"/>
      <c r="P1005" s="292"/>
      <c r="Q1005" s="288"/>
      <c r="R1005" s="292"/>
      <c r="S1005" s="292"/>
      <c r="T1005" s="292"/>
      <c r="U1005" s="292"/>
      <c r="V1005" s="292"/>
      <c r="W1005" s="292"/>
      <c r="X1005" s="292"/>
      <c r="Y1005" s="292"/>
      <c r="Z1005" s="292"/>
      <c r="AA1005" s="292"/>
      <c r="AB1005" s="292"/>
      <c r="AC1005" s="292"/>
      <c r="AD1005" s="292"/>
      <c r="AE1005" s="411"/>
      <c r="AF1005" s="411"/>
      <c r="AG1005" s="411"/>
      <c r="AH1005" s="411"/>
      <c r="AI1005" s="411"/>
      <c r="AJ1005" s="411"/>
      <c r="AK1005" s="411"/>
      <c r="AL1005" s="406"/>
      <c r="AM1005" s="406"/>
      <c r="AN1005" s="406"/>
      <c r="AO1005" s="406"/>
      <c r="AP1005" s="406"/>
      <c r="AQ1005" s="406"/>
      <c r="AR1005" s="406"/>
      <c r="AS1005" s="293">
        <f>SUM(AE1005:AR1005)</f>
        <v>0</v>
      </c>
    </row>
    <row r="1006" spans="1:45" ht="15" hidden="1" customHeight="1" outlineLevel="1">
      <c r="A1006" s="521"/>
      <c r="B1006" s="291" t="s">
        <v>345</v>
      </c>
      <c r="C1006" s="288" t="s">
        <v>163</v>
      </c>
      <c r="D1006" s="292"/>
      <c r="E1006" s="292"/>
      <c r="F1006" s="292"/>
      <c r="G1006" s="292"/>
      <c r="H1006" s="292"/>
      <c r="I1006" s="292"/>
      <c r="J1006" s="292"/>
      <c r="K1006" s="292"/>
      <c r="L1006" s="292"/>
      <c r="M1006" s="292"/>
      <c r="N1006" s="292"/>
      <c r="O1006" s="292"/>
      <c r="P1006" s="292"/>
      <c r="Q1006" s="464"/>
      <c r="R1006" s="292"/>
      <c r="S1006" s="292"/>
      <c r="T1006" s="292"/>
      <c r="U1006" s="292"/>
      <c r="V1006" s="292"/>
      <c r="W1006" s="292"/>
      <c r="X1006" s="292"/>
      <c r="Y1006" s="292"/>
      <c r="Z1006" s="292"/>
      <c r="AA1006" s="292"/>
      <c r="AB1006" s="292"/>
      <c r="AC1006" s="292"/>
      <c r="AD1006" s="292"/>
      <c r="AE1006" s="407">
        <f>AE1005</f>
        <v>0</v>
      </c>
      <c r="AF1006" s="407">
        <f t="shared" ref="AF1006" si="2956">AF1005</f>
        <v>0</v>
      </c>
      <c r="AG1006" s="407">
        <f t="shared" ref="AG1006" si="2957">AG1005</f>
        <v>0</v>
      </c>
      <c r="AH1006" s="407">
        <f t="shared" ref="AH1006" si="2958">AH1005</f>
        <v>0</v>
      </c>
      <c r="AI1006" s="407">
        <f t="shared" ref="AI1006" si="2959">AI1005</f>
        <v>0</v>
      </c>
      <c r="AJ1006" s="407">
        <f t="shared" ref="AJ1006" si="2960">AJ1005</f>
        <v>0</v>
      </c>
      <c r="AK1006" s="407">
        <f t="shared" ref="AK1006" si="2961">AK1005</f>
        <v>0</v>
      </c>
      <c r="AL1006" s="407">
        <f t="shared" ref="AL1006" si="2962">AL1005</f>
        <v>0</v>
      </c>
      <c r="AM1006" s="407">
        <f t="shared" ref="AM1006" si="2963">AM1005</f>
        <v>0</v>
      </c>
      <c r="AN1006" s="407">
        <f t="shared" ref="AN1006" si="2964">AN1005</f>
        <v>0</v>
      </c>
      <c r="AO1006" s="407">
        <f t="shared" ref="AO1006" si="2965">AO1005</f>
        <v>0</v>
      </c>
      <c r="AP1006" s="407">
        <f t="shared" ref="AP1006" si="2966">AP1005</f>
        <v>0</v>
      </c>
      <c r="AQ1006" s="407">
        <f t="shared" ref="AQ1006" si="2967">AQ1005</f>
        <v>0</v>
      </c>
      <c r="AR1006" s="407">
        <f t="shared" ref="AR1006" si="2968">AR1005</f>
        <v>0</v>
      </c>
      <c r="AS1006" s="294"/>
    </row>
    <row r="1007" spans="1:45" ht="15" hidden="1" customHeight="1" outlineLevel="1">
      <c r="A1007" s="521"/>
      <c r="B1007" s="291"/>
      <c r="C1007" s="288"/>
      <c r="D1007" s="288"/>
      <c r="E1007" s="288"/>
      <c r="F1007" s="288"/>
      <c r="G1007" s="288"/>
      <c r="H1007" s="288"/>
      <c r="I1007" s="288"/>
      <c r="J1007" s="288"/>
      <c r="K1007" s="288"/>
      <c r="L1007" s="288"/>
      <c r="M1007" s="288"/>
      <c r="N1007" s="288"/>
      <c r="O1007" s="288"/>
      <c r="P1007" s="288"/>
      <c r="Q1007" s="288"/>
      <c r="R1007" s="288"/>
      <c r="S1007" s="288"/>
      <c r="T1007" s="288"/>
      <c r="U1007" s="288"/>
      <c r="V1007" s="288"/>
      <c r="W1007" s="288"/>
      <c r="X1007" s="288"/>
      <c r="Y1007" s="288"/>
      <c r="Z1007" s="288"/>
      <c r="AA1007" s="288"/>
      <c r="AB1007" s="288"/>
      <c r="AC1007" s="288"/>
      <c r="AD1007" s="288"/>
      <c r="AE1007" s="418"/>
      <c r="AF1007" s="419"/>
      <c r="AG1007" s="419"/>
      <c r="AH1007" s="419"/>
      <c r="AI1007" s="419"/>
      <c r="AJ1007" s="419"/>
      <c r="AK1007" s="419"/>
      <c r="AL1007" s="419"/>
      <c r="AM1007" s="419"/>
      <c r="AN1007" s="419"/>
      <c r="AO1007" s="419"/>
      <c r="AP1007" s="419"/>
      <c r="AQ1007" s="419"/>
      <c r="AR1007" s="419"/>
      <c r="AS1007" s="294"/>
    </row>
    <row r="1008" spans="1:45" ht="15.75" hidden="1" outlineLevel="1">
      <c r="A1008" s="521"/>
      <c r="B1008" s="316" t="s">
        <v>494</v>
      </c>
      <c r="C1008" s="286"/>
      <c r="D1008" s="286"/>
      <c r="E1008" s="286"/>
      <c r="F1008" s="286"/>
      <c r="G1008" s="286"/>
      <c r="H1008" s="286"/>
      <c r="I1008" s="286"/>
      <c r="J1008" s="286"/>
      <c r="K1008" s="286"/>
      <c r="L1008" s="286"/>
      <c r="M1008" s="286"/>
      <c r="N1008" s="286"/>
      <c r="O1008" s="286"/>
      <c r="P1008" s="286"/>
      <c r="Q1008" s="287"/>
      <c r="R1008" s="286"/>
      <c r="S1008" s="286"/>
      <c r="T1008" s="286"/>
      <c r="U1008" s="286"/>
      <c r="V1008" s="286"/>
      <c r="W1008" s="286"/>
      <c r="X1008" s="286"/>
      <c r="Y1008" s="286"/>
      <c r="Z1008" s="286"/>
      <c r="AA1008" s="286"/>
      <c r="AB1008" s="286"/>
      <c r="AC1008" s="286"/>
      <c r="AD1008" s="286"/>
      <c r="AE1008" s="410"/>
      <c r="AF1008" s="410"/>
      <c r="AG1008" s="410"/>
      <c r="AH1008" s="410"/>
      <c r="AI1008" s="410"/>
      <c r="AJ1008" s="410"/>
      <c r="AK1008" s="410"/>
      <c r="AL1008" s="410"/>
      <c r="AM1008" s="410"/>
      <c r="AN1008" s="410"/>
      <c r="AO1008" s="410"/>
      <c r="AP1008" s="410"/>
      <c r="AQ1008" s="410"/>
      <c r="AR1008" s="410"/>
      <c r="AS1008" s="289"/>
    </row>
    <row r="1009" spans="1:45" ht="15" hidden="1" customHeight="1" outlineLevel="1">
      <c r="A1009" s="521">
        <v>6</v>
      </c>
      <c r="B1009" s="424" t="s">
        <v>99</v>
      </c>
      <c r="C1009" s="288" t="s">
        <v>25</v>
      </c>
      <c r="D1009" s="292"/>
      <c r="E1009" s="292"/>
      <c r="F1009" s="292"/>
      <c r="G1009" s="292"/>
      <c r="H1009" s="292"/>
      <c r="I1009" s="292"/>
      <c r="J1009" s="292"/>
      <c r="K1009" s="292"/>
      <c r="L1009" s="292"/>
      <c r="M1009" s="292"/>
      <c r="N1009" s="292"/>
      <c r="O1009" s="292"/>
      <c r="P1009" s="292"/>
      <c r="Q1009" s="292">
        <v>12</v>
      </c>
      <c r="R1009" s="292"/>
      <c r="S1009" s="292"/>
      <c r="T1009" s="292"/>
      <c r="U1009" s="292"/>
      <c r="V1009" s="292"/>
      <c r="W1009" s="292"/>
      <c r="X1009" s="292"/>
      <c r="Y1009" s="292"/>
      <c r="Z1009" s="292"/>
      <c r="AA1009" s="292"/>
      <c r="AB1009" s="292"/>
      <c r="AC1009" s="292"/>
      <c r="AD1009" s="292"/>
      <c r="AE1009" s="411"/>
      <c r="AF1009" s="411"/>
      <c r="AG1009" s="411"/>
      <c r="AH1009" s="411"/>
      <c r="AI1009" s="411"/>
      <c r="AJ1009" s="411"/>
      <c r="AK1009" s="411"/>
      <c r="AL1009" s="411"/>
      <c r="AM1009" s="411"/>
      <c r="AN1009" s="411"/>
      <c r="AO1009" s="411"/>
      <c r="AP1009" s="411"/>
      <c r="AQ1009" s="411"/>
      <c r="AR1009" s="411"/>
      <c r="AS1009" s="293">
        <f>SUM(AE1009:AR1009)</f>
        <v>0</v>
      </c>
    </row>
    <row r="1010" spans="1:45" ht="15" hidden="1" customHeight="1" outlineLevel="1">
      <c r="A1010" s="521"/>
      <c r="B1010" s="291" t="s">
        <v>345</v>
      </c>
      <c r="C1010" s="288" t="s">
        <v>163</v>
      </c>
      <c r="D1010" s="292"/>
      <c r="E1010" s="292"/>
      <c r="F1010" s="292"/>
      <c r="G1010" s="292"/>
      <c r="H1010" s="292"/>
      <c r="I1010" s="292"/>
      <c r="J1010" s="292"/>
      <c r="K1010" s="292"/>
      <c r="L1010" s="292"/>
      <c r="M1010" s="292"/>
      <c r="N1010" s="292"/>
      <c r="O1010" s="292"/>
      <c r="P1010" s="292"/>
      <c r="Q1010" s="292">
        <f>Q1009</f>
        <v>12</v>
      </c>
      <c r="R1010" s="292"/>
      <c r="S1010" s="292"/>
      <c r="T1010" s="292"/>
      <c r="U1010" s="292"/>
      <c r="V1010" s="292"/>
      <c r="W1010" s="292"/>
      <c r="X1010" s="292"/>
      <c r="Y1010" s="292"/>
      <c r="Z1010" s="292"/>
      <c r="AA1010" s="292"/>
      <c r="AB1010" s="292"/>
      <c r="AC1010" s="292"/>
      <c r="AD1010" s="292"/>
      <c r="AE1010" s="407">
        <f>AE1009</f>
        <v>0</v>
      </c>
      <c r="AF1010" s="407">
        <f t="shared" ref="AF1010" si="2969">AF1009</f>
        <v>0</v>
      </c>
      <c r="AG1010" s="407">
        <f t="shared" ref="AG1010" si="2970">AG1009</f>
        <v>0</v>
      </c>
      <c r="AH1010" s="407">
        <f t="shared" ref="AH1010" si="2971">AH1009</f>
        <v>0</v>
      </c>
      <c r="AI1010" s="407">
        <f t="shared" ref="AI1010" si="2972">AI1009</f>
        <v>0</v>
      </c>
      <c r="AJ1010" s="407">
        <f t="shared" ref="AJ1010" si="2973">AJ1009</f>
        <v>0</v>
      </c>
      <c r="AK1010" s="407">
        <f t="shared" ref="AK1010" si="2974">AK1009</f>
        <v>0</v>
      </c>
      <c r="AL1010" s="407">
        <f t="shared" ref="AL1010" si="2975">AL1009</f>
        <v>0</v>
      </c>
      <c r="AM1010" s="407">
        <f t="shared" ref="AM1010" si="2976">AM1009</f>
        <v>0</v>
      </c>
      <c r="AN1010" s="407">
        <f t="shared" ref="AN1010" si="2977">AN1009</f>
        <v>0</v>
      </c>
      <c r="AO1010" s="407">
        <f t="shared" ref="AO1010" si="2978">AO1009</f>
        <v>0</v>
      </c>
      <c r="AP1010" s="407">
        <f t="shared" ref="AP1010" si="2979">AP1009</f>
        <v>0</v>
      </c>
      <c r="AQ1010" s="407">
        <f t="shared" ref="AQ1010" si="2980">AQ1009</f>
        <v>0</v>
      </c>
      <c r="AR1010" s="407">
        <f t="shared" ref="AR1010" si="2981">AR1009</f>
        <v>0</v>
      </c>
      <c r="AS1010" s="308"/>
    </row>
    <row r="1011" spans="1:45" ht="15" hidden="1" customHeight="1" outlineLevel="1">
      <c r="A1011" s="521"/>
      <c r="B1011" s="307"/>
      <c r="C1011" s="309"/>
      <c r="D1011" s="288"/>
      <c r="E1011" s="288"/>
      <c r="F1011" s="288"/>
      <c r="G1011" s="288"/>
      <c r="H1011" s="288"/>
      <c r="I1011" s="288"/>
      <c r="J1011" s="288"/>
      <c r="K1011" s="288"/>
      <c r="L1011" s="288"/>
      <c r="M1011" s="288"/>
      <c r="N1011" s="288"/>
      <c r="O1011" s="288"/>
      <c r="P1011" s="288"/>
      <c r="Q1011" s="288"/>
      <c r="R1011" s="288"/>
      <c r="S1011" s="288"/>
      <c r="T1011" s="288"/>
      <c r="U1011" s="288"/>
      <c r="V1011" s="288"/>
      <c r="W1011" s="288"/>
      <c r="X1011" s="288"/>
      <c r="Y1011" s="288"/>
      <c r="Z1011" s="288"/>
      <c r="AA1011" s="288"/>
      <c r="AB1011" s="288"/>
      <c r="AC1011" s="288"/>
      <c r="AD1011" s="288"/>
      <c r="AE1011" s="412"/>
      <c r="AF1011" s="412"/>
      <c r="AG1011" s="412"/>
      <c r="AH1011" s="412"/>
      <c r="AI1011" s="412"/>
      <c r="AJ1011" s="412"/>
      <c r="AK1011" s="412"/>
      <c r="AL1011" s="412"/>
      <c r="AM1011" s="412"/>
      <c r="AN1011" s="412"/>
      <c r="AO1011" s="412"/>
      <c r="AP1011" s="412"/>
      <c r="AQ1011" s="412"/>
      <c r="AR1011" s="412"/>
      <c r="AS1011" s="310"/>
    </row>
    <row r="1012" spans="1:45" ht="15" hidden="1" customHeight="1" outlineLevel="1">
      <c r="A1012" s="521">
        <v>7</v>
      </c>
      <c r="B1012" s="424" t="s">
        <v>100</v>
      </c>
      <c r="C1012" s="288" t="s">
        <v>25</v>
      </c>
      <c r="D1012" s="292"/>
      <c r="E1012" s="292"/>
      <c r="F1012" s="292"/>
      <c r="G1012" s="292"/>
      <c r="H1012" s="292"/>
      <c r="I1012" s="292"/>
      <c r="J1012" s="292"/>
      <c r="K1012" s="292"/>
      <c r="L1012" s="292"/>
      <c r="M1012" s="292"/>
      <c r="N1012" s="292"/>
      <c r="O1012" s="292"/>
      <c r="P1012" s="292"/>
      <c r="Q1012" s="292">
        <v>12</v>
      </c>
      <c r="R1012" s="292"/>
      <c r="S1012" s="292"/>
      <c r="T1012" s="292"/>
      <c r="U1012" s="292"/>
      <c r="V1012" s="292"/>
      <c r="W1012" s="292"/>
      <c r="X1012" s="292"/>
      <c r="Y1012" s="292"/>
      <c r="Z1012" s="292"/>
      <c r="AA1012" s="292"/>
      <c r="AB1012" s="292"/>
      <c r="AC1012" s="292"/>
      <c r="AD1012" s="292"/>
      <c r="AE1012" s="411"/>
      <c r="AF1012" s="411"/>
      <c r="AG1012" s="411"/>
      <c r="AH1012" s="411"/>
      <c r="AI1012" s="411"/>
      <c r="AJ1012" s="411"/>
      <c r="AK1012" s="411"/>
      <c r="AL1012" s="411"/>
      <c r="AM1012" s="411"/>
      <c r="AN1012" s="411"/>
      <c r="AO1012" s="411"/>
      <c r="AP1012" s="411"/>
      <c r="AQ1012" s="411"/>
      <c r="AR1012" s="411"/>
      <c r="AS1012" s="293">
        <f>SUM(AE1012:AR1012)</f>
        <v>0</v>
      </c>
    </row>
    <row r="1013" spans="1:45" ht="15" hidden="1" customHeight="1" outlineLevel="1">
      <c r="A1013" s="521"/>
      <c r="B1013" s="291" t="s">
        <v>345</v>
      </c>
      <c r="C1013" s="288" t="s">
        <v>163</v>
      </c>
      <c r="D1013" s="292"/>
      <c r="E1013" s="292"/>
      <c r="F1013" s="292"/>
      <c r="G1013" s="292"/>
      <c r="H1013" s="292"/>
      <c r="I1013" s="292"/>
      <c r="J1013" s="292"/>
      <c r="K1013" s="292"/>
      <c r="L1013" s="292"/>
      <c r="M1013" s="292"/>
      <c r="N1013" s="292"/>
      <c r="O1013" s="292"/>
      <c r="P1013" s="292"/>
      <c r="Q1013" s="292">
        <f>Q1012</f>
        <v>12</v>
      </c>
      <c r="R1013" s="292"/>
      <c r="S1013" s="292"/>
      <c r="T1013" s="292"/>
      <c r="U1013" s="292"/>
      <c r="V1013" s="292"/>
      <c r="W1013" s="292"/>
      <c r="X1013" s="292"/>
      <c r="Y1013" s="292"/>
      <c r="Z1013" s="292"/>
      <c r="AA1013" s="292"/>
      <c r="AB1013" s="292"/>
      <c r="AC1013" s="292"/>
      <c r="AD1013" s="292"/>
      <c r="AE1013" s="407">
        <f>AE1012</f>
        <v>0</v>
      </c>
      <c r="AF1013" s="407">
        <f t="shared" ref="AF1013" si="2982">AF1012</f>
        <v>0</v>
      </c>
      <c r="AG1013" s="407">
        <f t="shared" ref="AG1013" si="2983">AG1012</f>
        <v>0</v>
      </c>
      <c r="AH1013" s="407">
        <f t="shared" ref="AH1013" si="2984">AH1012</f>
        <v>0</v>
      </c>
      <c r="AI1013" s="407">
        <f t="shared" ref="AI1013" si="2985">AI1012</f>
        <v>0</v>
      </c>
      <c r="AJ1013" s="407">
        <f t="shared" ref="AJ1013" si="2986">AJ1012</f>
        <v>0</v>
      </c>
      <c r="AK1013" s="407">
        <f t="shared" ref="AK1013" si="2987">AK1012</f>
        <v>0</v>
      </c>
      <c r="AL1013" s="407">
        <f t="shared" ref="AL1013" si="2988">AL1012</f>
        <v>0</v>
      </c>
      <c r="AM1013" s="407">
        <f t="shared" ref="AM1013" si="2989">AM1012</f>
        <v>0</v>
      </c>
      <c r="AN1013" s="407">
        <f t="shared" ref="AN1013" si="2990">AN1012</f>
        <v>0</v>
      </c>
      <c r="AO1013" s="407">
        <f t="shared" ref="AO1013" si="2991">AO1012</f>
        <v>0</v>
      </c>
      <c r="AP1013" s="407">
        <f t="shared" ref="AP1013" si="2992">AP1012</f>
        <v>0</v>
      </c>
      <c r="AQ1013" s="407">
        <f t="shared" ref="AQ1013" si="2993">AQ1012</f>
        <v>0</v>
      </c>
      <c r="AR1013" s="407">
        <f t="shared" ref="AR1013" si="2994">AR1012</f>
        <v>0</v>
      </c>
      <c r="AS1013" s="308"/>
    </row>
    <row r="1014" spans="1:45" ht="15" hidden="1" customHeight="1" outlineLevel="1">
      <c r="A1014" s="521"/>
      <c r="B1014" s="311"/>
      <c r="C1014" s="309"/>
      <c r="D1014" s="288"/>
      <c r="E1014" s="288"/>
      <c r="F1014" s="288"/>
      <c r="G1014" s="288"/>
      <c r="H1014" s="288"/>
      <c r="I1014" s="288"/>
      <c r="J1014" s="288"/>
      <c r="K1014" s="288"/>
      <c r="L1014" s="288"/>
      <c r="M1014" s="288"/>
      <c r="N1014" s="288"/>
      <c r="O1014" s="288"/>
      <c r="P1014" s="288"/>
      <c r="Q1014" s="288"/>
      <c r="R1014" s="288"/>
      <c r="S1014" s="288"/>
      <c r="T1014" s="288"/>
      <c r="U1014" s="288"/>
      <c r="V1014" s="288"/>
      <c r="W1014" s="288"/>
      <c r="X1014" s="288"/>
      <c r="Y1014" s="288"/>
      <c r="Z1014" s="288"/>
      <c r="AA1014" s="288"/>
      <c r="AB1014" s="288"/>
      <c r="AC1014" s="288"/>
      <c r="AD1014" s="288"/>
      <c r="AE1014" s="412"/>
      <c r="AF1014" s="413"/>
      <c r="AG1014" s="412"/>
      <c r="AH1014" s="412"/>
      <c r="AI1014" s="412"/>
      <c r="AJ1014" s="412"/>
      <c r="AK1014" s="412"/>
      <c r="AL1014" s="412"/>
      <c r="AM1014" s="412"/>
      <c r="AN1014" s="412"/>
      <c r="AO1014" s="412"/>
      <c r="AP1014" s="412"/>
      <c r="AQ1014" s="412"/>
      <c r="AR1014" s="412"/>
      <c r="AS1014" s="310"/>
    </row>
    <row r="1015" spans="1:45" ht="15" hidden="1" customHeight="1" outlineLevel="1">
      <c r="A1015" s="521">
        <v>8</v>
      </c>
      <c r="B1015" s="424" t="s">
        <v>101</v>
      </c>
      <c r="C1015" s="288" t="s">
        <v>25</v>
      </c>
      <c r="D1015" s="292"/>
      <c r="E1015" s="292"/>
      <c r="F1015" s="292"/>
      <c r="G1015" s="292"/>
      <c r="H1015" s="292"/>
      <c r="I1015" s="292"/>
      <c r="J1015" s="292"/>
      <c r="K1015" s="292"/>
      <c r="L1015" s="292"/>
      <c r="M1015" s="292"/>
      <c r="N1015" s="292"/>
      <c r="O1015" s="292"/>
      <c r="P1015" s="292"/>
      <c r="Q1015" s="292">
        <v>12</v>
      </c>
      <c r="R1015" s="292"/>
      <c r="S1015" s="292"/>
      <c r="T1015" s="292"/>
      <c r="U1015" s="292"/>
      <c r="V1015" s="292"/>
      <c r="W1015" s="292"/>
      <c r="X1015" s="292"/>
      <c r="Y1015" s="292"/>
      <c r="Z1015" s="292"/>
      <c r="AA1015" s="292"/>
      <c r="AB1015" s="292"/>
      <c r="AC1015" s="292"/>
      <c r="AD1015" s="292"/>
      <c r="AE1015" s="411"/>
      <c r="AF1015" s="411"/>
      <c r="AG1015" s="411"/>
      <c r="AH1015" s="411"/>
      <c r="AI1015" s="411"/>
      <c r="AJ1015" s="411"/>
      <c r="AK1015" s="411"/>
      <c r="AL1015" s="411"/>
      <c r="AM1015" s="411"/>
      <c r="AN1015" s="411"/>
      <c r="AO1015" s="411"/>
      <c r="AP1015" s="411"/>
      <c r="AQ1015" s="411"/>
      <c r="AR1015" s="411"/>
      <c r="AS1015" s="293">
        <f>SUM(AE1015:AR1015)</f>
        <v>0</v>
      </c>
    </row>
    <row r="1016" spans="1:45" ht="15" hidden="1" customHeight="1" outlineLevel="1">
      <c r="A1016" s="521"/>
      <c r="B1016" s="291" t="s">
        <v>345</v>
      </c>
      <c r="C1016" s="288" t="s">
        <v>163</v>
      </c>
      <c r="D1016" s="292"/>
      <c r="E1016" s="292"/>
      <c r="F1016" s="292"/>
      <c r="G1016" s="292"/>
      <c r="H1016" s="292"/>
      <c r="I1016" s="292"/>
      <c r="J1016" s="292"/>
      <c r="K1016" s="292"/>
      <c r="L1016" s="292"/>
      <c r="M1016" s="292"/>
      <c r="N1016" s="292"/>
      <c r="O1016" s="292"/>
      <c r="P1016" s="292"/>
      <c r="Q1016" s="292">
        <f>Q1015</f>
        <v>12</v>
      </c>
      <c r="R1016" s="292"/>
      <c r="S1016" s="292"/>
      <c r="T1016" s="292"/>
      <c r="U1016" s="292"/>
      <c r="V1016" s="292"/>
      <c r="W1016" s="292"/>
      <c r="X1016" s="292"/>
      <c r="Y1016" s="292"/>
      <c r="Z1016" s="292"/>
      <c r="AA1016" s="292"/>
      <c r="AB1016" s="292"/>
      <c r="AC1016" s="292"/>
      <c r="AD1016" s="292"/>
      <c r="AE1016" s="407">
        <f>AE1015</f>
        <v>0</v>
      </c>
      <c r="AF1016" s="407">
        <f t="shared" ref="AF1016" si="2995">AF1015</f>
        <v>0</v>
      </c>
      <c r="AG1016" s="407">
        <f t="shared" ref="AG1016" si="2996">AG1015</f>
        <v>0</v>
      </c>
      <c r="AH1016" s="407">
        <f t="shared" ref="AH1016" si="2997">AH1015</f>
        <v>0</v>
      </c>
      <c r="AI1016" s="407">
        <f t="shared" ref="AI1016" si="2998">AI1015</f>
        <v>0</v>
      </c>
      <c r="AJ1016" s="407">
        <f t="shared" ref="AJ1016" si="2999">AJ1015</f>
        <v>0</v>
      </c>
      <c r="AK1016" s="407">
        <f t="shared" ref="AK1016" si="3000">AK1015</f>
        <v>0</v>
      </c>
      <c r="AL1016" s="407">
        <f t="shared" ref="AL1016" si="3001">AL1015</f>
        <v>0</v>
      </c>
      <c r="AM1016" s="407">
        <f t="shared" ref="AM1016" si="3002">AM1015</f>
        <v>0</v>
      </c>
      <c r="AN1016" s="407">
        <f t="shared" ref="AN1016" si="3003">AN1015</f>
        <v>0</v>
      </c>
      <c r="AO1016" s="407">
        <f t="shared" ref="AO1016" si="3004">AO1015</f>
        <v>0</v>
      </c>
      <c r="AP1016" s="407">
        <f t="shared" ref="AP1016" si="3005">AP1015</f>
        <v>0</v>
      </c>
      <c r="AQ1016" s="407">
        <f t="shared" ref="AQ1016" si="3006">AQ1015</f>
        <v>0</v>
      </c>
      <c r="AR1016" s="407">
        <f t="shared" ref="AR1016" si="3007">AR1015</f>
        <v>0</v>
      </c>
      <c r="AS1016" s="308"/>
    </row>
    <row r="1017" spans="1:45" ht="15" hidden="1" customHeight="1" outlineLevel="1">
      <c r="A1017" s="521"/>
      <c r="B1017" s="311"/>
      <c r="C1017" s="309"/>
      <c r="D1017" s="313"/>
      <c r="E1017" s="313"/>
      <c r="F1017" s="313"/>
      <c r="G1017" s="313"/>
      <c r="H1017" s="313"/>
      <c r="I1017" s="313"/>
      <c r="J1017" s="313"/>
      <c r="K1017" s="313"/>
      <c r="L1017" s="313"/>
      <c r="M1017" s="313"/>
      <c r="N1017" s="313"/>
      <c r="O1017" s="313"/>
      <c r="P1017" s="313"/>
      <c r="Q1017" s="288"/>
      <c r="R1017" s="313"/>
      <c r="S1017" s="313"/>
      <c r="T1017" s="313"/>
      <c r="U1017" s="313"/>
      <c r="V1017" s="313"/>
      <c r="W1017" s="313"/>
      <c r="X1017" s="313"/>
      <c r="Y1017" s="313"/>
      <c r="Z1017" s="313"/>
      <c r="AA1017" s="313"/>
      <c r="AB1017" s="313"/>
      <c r="AC1017" s="313"/>
      <c r="AD1017" s="313"/>
      <c r="AE1017" s="412"/>
      <c r="AF1017" s="413"/>
      <c r="AG1017" s="412"/>
      <c r="AH1017" s="412"/>
      <c r="AI1017" s="412"/>
      <c r="AJ1017" s="412"/>
      <c r="AK1017" s="412"/>
      <c r="AL1017" s="412"/>
      <c r="AM1017" s="412"/>
      <c r="AN1017" s="412"/>
      <c r="AO1017" s="412"/>
      <c r="AP1017" s="412"/>
      <c r="AQ1017" s="412"/>
      <c r="AR1017" s="412"/>
      <c r="AS1017" s="310"/>
    </row>
    <row r="1018" spans="1:45" ht="15" hidden="1" customHeight="1" outlineLevel="1">
      <c r="A1018" s="521">
        <v>9</v>
      </c>
      <c r="B1018" s="424" t="s">
        <v>102</v>
      </c>
      <c r="C1018" s="288" t="s">
        <v>25</v>
      </c>
      <c r="D1018" s="292"/>
      <c r="E1018" s="292"/>
      <c r="F1018" s="292"/>
      <c r="G1018" s="292"/>
      <c r="H1018" s="292"/>
      <c r="I1018" s="292"/>
      <c r="J1018" s="292"/>
      <c r="K1018" s="292"/>
      <c r="L1018" s="292"/>
      <c r="M1018" s="292"/>
      <c r="N1018" s="292"/>
      <c r="O1018" s="292"/>
      <c r="P1018" s="292"/>
      <c r="Q1018" s="292">
        <v>12</v>
      </c>
      <c r="R1018" s="292"/>
      <c r="S1018" s="292"/>
      <c r="T1018" s="292"/>
      <c r="U1018" s="292"/>
      <c r="V1018" s="292"/>
      <c r="W1018" s="292"/>
      <c r="X1018" s="292"/>
      <c r="Y1018" s="292"/>
      <c r="Z1018" s="292"/>
      <c r="AA1018" s="292"/>
      <c r="AB1018" s="292"/>
      <c r="AC1018" s="292"/>
      <c r="AD1018" s="292"/>
      <c r="AE1018" s="411"/>
      <c r="AF1018" s="411"/>
      <c r="AG1018" s="411"/>
      <c r="AH1018" s="411"/>
      <c r="AI1018" s="411"/>
      <c r="AJ1018" s="411"/>
      <c r="AK1018" s="411"/>
      <c r="AL1018" s="411"/>
      <c r="AM1018" s="411"/>
      <c r="AN1018" s="411"/>
      <c r="AO1018" s="411"/>
      <c r="AP1018" s="411"/>
      <c r="AQ1018" s="411"/>
      <c r="AR1018" s="411"/>
      <c r="AS1018" s="293">
        <f>SUM(AE1018:AR1018)</f>
        <v>0</v>
      </c>
    </row>
    <row r="1019" spans="1:45" ht="15" hidden="1" customHeight="1" outlineLevel="1">
      <c r="A1019" s="521"/>
      <c r="B1019" s="291" t="s">
        <v>345</v>
      </c>
      <c r="C1019" s="288" t="s">
        <v>163</v>
      </c>
      <c r="D1019" s="292"/>
      <c r="E1019" s="292"/>
      <c r="F1019" s="292"/>
      <c r="G1019" s="292"/>
      <c r="H1019" s="292"/>
      <c r="I1019" s="292"/>
      <c r="J1019" s="292"/>
      <c r="K1019" s="292"/>
      <c r="L1019" s="292"/>
      <c r="M1019" s="292"/>
      <c r="N1019" s="292"/>
      <c r="O1019" s="292"/>
      <c r="P1019" s="292"/>
      <c r="Q1019" s="292">
        <f>Q1018</f>
        <v>12</v>
      </c>
      <c r="R1019" s="292"/>
      <c r="S1019" s="292"/>
      <c r="T1019" s="292"/>
      <c r="U1019" s="292"/>
      <c r="V1019" s="292"/>
      <c r="W1019" s="292"/>
      <c r="X1019" s="292"/>
      <c r="Y1019" s="292"/>
      <c r="Z1019" s="292"/>
      <c r="AA1019" s="292"/>
      <c r="AB1019" s="292"/>
      <c r="AC1019" s="292"/>
      <c r="AD1019" s="292"/>
      <c r="AE1019" s="407">
        <f>AE1018</f>
        <v>0</v>
      </c>
      <c r="AF1019" s="407">
        <f t="shared" ref="AF1019" si="3008">AF1018</f>
        <v>0</v>
      </c>
      <c r="AG1019" s="407">
        <f t="shared" ref="AG1019" si="3009">AG1018</f>
        <v>0</v>
      </c>
      <c r="AH1019" s="407">
        <f t="shared" ref="AH1019" si="3010">AH1018</f>
        <v>0</v>
      </c>
      <c r="AI1019" s="407">
        <f t="shared" ref="AI1019" si="3011">AI1018</f>
        <v>0</v>
      </c>
      <c r="AJ1019" s="407">
        <f t="shared" ref="AJ1019" si="3012">AJ1018</f>
        <v>0</v>
      </c>
      <c r="AK1019" s="407">
        <f t="shared" ref="AK1019" si="3013">AK1018</f>
        <v>0</v>
      </c>
      <c r="AL1019" s="407">
        <f t="shared" ref="AL1019" si="3014">AL1018</f>
        <v>0</v>
      </c>
      <c r="AM1019" s="407">
        <f t="shared" ref="AM1019" si="3015">AM1018</f>
        <v>0</v>
      </c>
      <c r="AN1019" s="407">
        <f t="shared" ref="AN1019" si="3016">AN1018</f>
        <v>0</v>
      </c>
      <c r="AO1019" s="407">
        <f t="shared" ref="AO1019" si="3017">AO1018</f>
        <v>0</v>
      </c>
      <c r="AP1019" s="407">
        <f t="shared" ref="AP1019" si="3018">AP1018</f>
        <v>0</v>
      </c>
      <c r="AQ1019" s="407">
        <f t="shared" ref="AQ1019" si="3019">AQ1018</f>
        <v>0</v>
      </c>
      <c r="AR1019" s="407">
        <f t="shared" ref="AR1019" si="3020">AR1018</f>
        <v>0</v>
      </c>
      <c r="AS1019" s="308"/>
    </row>
    <row r="1020" spans="1:45" ht="15" hidden="1" customHeight="1" outlineLevel="1">
      <c r="A1020" s="521"/>
      <c r="B1020" s="311"/>
      <c r="C1020" s="309"/>
      <c r="D1020" s="313"/>
      <c r="E1020" s="313"/>
      <c r="F1020" s="313"/>
      <c r="G1020" s="313"/>
      <c r="H1020" s="313"/>
      <c r="I1020" s="313"/>
      <c r="J1020" s="313"/>
      <c r="K1020" s="313"/>
      <c r="L1020" s="313"/>
      <c r="M1020" s="313"/>
      <c r="N1020" s="313"/>
      <c r="O1020" s="313"/>
      <c r="P1020" s="313"/>
      <c r="Q1020" s="288"/>
      <c r="R1020" s="313"/>
      <c r="S1020" s="313"/>
      <c r="T1020" s="313"/>
      <c r="U1020" s="313"/>
      <c r="V1020" s="313"/>
      <c r="W1020" s="313"/>
      <c r="X1020" s="313"/>
      <c r="Y1020" s="313"/>
      <c r="Z1020" s="313"/>
      <c r="AA1020" s="313"/>
      <c r="AB1020" s="313"/>
      <c r="AC1020" s="313"/>
      <c r="AD1020" s="313"/>
      <c r="AE1020" s="412"/>
      <c r="AF1020" s="412"/>
      <c r="AG1020" s="412"/>
      <c r="AH1020" s="412"/>
      <c r="AI1020" s="412"/>
      <c r="AJ1020" s="412"/>
      <c r="AK1020" s="412"/>
      <c r="AL1020" s="412"/>
      <c r="AM1020" s="412"/>
      <c r="AN1020" s="412"/>
      <c r="AO1020" s="412"/>
      <c r="AP1020" s="412"/>
      <c r="AQ1020" s="412"/>
      <c r="AR1020" s="412"/>
      <c r="AS1020" s="310"/>
    </row>
    <row r="1021" spans="1:45" ht="15" hidden="1" customHeight="1" outlineLevel="1">
      <c r="A1021" s="521">
        <v>10</v>
      </c>
      <c r="B1021" s="424" t="s">
        <v>103</v>
      </c>
      <c r="C1021" s="288" t="s">
        <v>25</v>
      </c>
      <c r="D1021" s="292"/>
      <c r="E1021" s="292"/>
      <c r="F1021" s="292"/>
      <c r="G1021" s="292"/>
      <c r="H1021" s="292"/>
      <c r="I1021" s="292"/>
      <c r="J1021" s="292"/>
      <c r="K1021" s="292"/>
      <c r="L1021" s="292"/>
      <c r="M1021" s="292"/>
      <c r="N1021" s="292"/>
      <c r="O1021" s="292"/>
      <c r="P1021" s="292"/>
      <c r="Q1021" s="292">
        <v>3</v>
      </c>
      <c r="R1021" s="292"/>
      <c r="S1021" s="292"/>
      <c r="T1021" s="292"/>
      <c r="U1021" s="292"/>
      <c r="V1021" s="292"/>
      <c r="W1021" s="292"/>
      <c r="X1021" s="292"/>
      <c r="Y1021" s="292"/>
      <c r="Z1021" s="292"/>
      <c r="AA1021" s="292"/>
      <c r="AB1021" s="292"/>
      <c r="AC1021" s="292"/>
      <c r="AD1021" s="292"/>
      <c r="AE1021" s="411"/>
      <c r="AF1021" s="411"/>
      <c r="AG1021" s="411"/>
      <c r="AH1021" s="411"/>
      <c r="AI1021" s="411"/>
      <c r="AJ1021" s="411"/>
      <c r="AK1021" s="411"/>
      <c r="AL1021" s="411"/>
      <c r="AM1021" s="411"/>
      <c r="AN1021" s="411"/>
      <c r="AO1021" s="411"/>
      <c r="AP1021" s="411"/>
      <c r="AQ1021" s="411"/>
      <c r="AR1021" s="411"/>
      <c r="AS1021" s="293">
        <f>SUM(AE1021:AR1021)</f>
        <v>0</v>
      </c>
    </row>
    <row r="1022" spans="1:45" ht="15" hidden="1" customHeight="1" outlineLevel="1">
      <c r="A1022" s="521"/>
      <c r="B1022" s="291" t="s">
        <v>345</v>
      </c>
      <c r="C1022" s="288" t="s">
        <v>163</v>
      </c>
      <c r="D1022" s="292"/>
      <c r="E1022" s="292"/>
      <c r="F1022" s="292"/>
      <c r="G1022" s="292"/>
      <c r="H1022" s="292"/>
      <c r="I1022" s="292"/>
      <c r="J1022" s="292"/>
      <c r="K1022" s="292"/>
      <c r="L1022" s="292"/>
      <c r="M1022" s="292"/>
      <c r="N1022" s="292"/>
      <c r="O1022" s="292"/>
      <c r="P1022" s="292"/>
      <c r="Q1022" s="292">
        <f>Q1021</f>
        <v>3</v>
      </c>
      <c r="R1022" s="292"/>
      <c r="S1022" s="292"/>
      <c r="T1022" s="292"/>
      <c r="U1022" s="292"/>
      <c r="V1022" s="292"/>
      <c r="W1022" s="292"/>
      <c r="X1022" s="292"/>
      <c r="Y1022" s="292"/>
      <c r="Z1022" s="292"/>
      <c r="AA1022" s="292"/>
      <c r="AB1022" s="292"/>
      <c r="AC1022" s="292"/>
      <c r="AD1022" s="292"/>
      <c r="AE1022" s="407">
        <f>AE1021</f>
        <v>0</v>
      </c>
      <c r="AF1022" s="407">
        <f t="shared" ref="AF1022" si="3021">AF1021</f>
        <v>0</v>
      </c>
      <c r="AG1022" s="407">
        <f t="shared" ref="AG1022" si="3022">AG1021</f>
        <v>0</v>
      </c>
      <c r="AH1022" s="407">
        <f t="shared" ref="AH1022" si="3023">AH1021</f>
        <v>0</v>
      </c>
      <c r="AI1022" s="407">
        <f t="shared" ref="AI1022" si="3024">AI1021</f>
        <v>0</v>
      </c>
      <c r="AJ1022" s="407">
        <f t="shared" ref="AJ1022" si="3025">AJ1021</f>
        <v>0</v>
      </c>
      <c r="AK1022" s="407">
        <f t="shared" ref="AK1022" si="3026">AK1021</f>
        <v>0</v>
      </c>
      <c r="AL1022" s="407">
        <f t="shared" ref="AL1022" si="3027">AL1021</f>
        <v>0</v>
      </c>
      <c r="AM1022" s="407">
        <f t="shared" ref="AM1022" si="3028">AM1021</f>
        <v>0</v>
      </c>
      <c r="AN1022" s="407">
        <f t="shared" ref="AN1022" si="3029">AN1021</f>
        <v>0</v>
      </c>
      <c r="AO1022" s="407">
        <f t="shared" ref="AO1022" si="3030">AO1021</f>
        <v>0</v>
      </c>
      <c r="AP1022" s="407">
        <f t="shared" ref="AP1022" si="3031">AP1021</f>
        <v>0</v>
      </c>
      <c r="AQ1022" s="407">
        <f t="shared" ref="AQ1022" si="3032">AQ1021</f>
        <v>0</v>
      </c>
      <c r="AR1022" s="407">
        <f t="shared" ref="AR1022" si="3033">AR1021</f>
        <v>0</v>
      </c>
      <c r="AS1022" s="308"/>
    </row>
    <row r="1023" spans="1:45" ht="15" hidden="1" customHeight="1" outlineLevel="1">
      <c r="A1023" s="521"/>
      <c r="B1023" s="311"/>
      <c r="C1023" s="309"/>
      <c r="D1023" s="313"/>
      <c r="E1023" s="313"/>
      <c r="F1023" s="313"/>
      <c r="G1023" s="313"/>
      <c r="H1023" s="313"/>
      <c r="I1023" s="313"/>
      <c r="J1023" s="313"/>
      <c r="K1023" s="313"/>
      <c r="L1023" s="313"/>
      <c r="M1023" s="313"/>
      <c r="N1023" s="313"/>
      <c r="O1023" s="313"/>
      <c r="P1023" s="313"/>
      <c r="Q1023" s="288"/>
      <c r="R1023" s="313"/>
      <c r="S1023" s="313"/>
      <c r="T1023" s="313"/>
      <c r="U1023" s="313"/>
      <c r="V1023" s="313"/>
      <c r="W1023" s="313"/>
      <c r="X1023" s="313"/>
      <c r="Y1023" s="313"/>
      <c r="Z1023" s="313"/>
      <c r="AA1023" s="313"/>
      <c r="AB1023" s="313"/>
      <c r="AC1023" s="313"/>
      <c r="AD1023" s="313"/>
      <c r="AE1023" s="412"/>
      <c r="AF1023" s="413"/>
      <c r="AG1023" s="412"/>
      <c r="AH1023" s="412"/>
      <c r="AI1023" s="412"/>
      <c r="AJ1023" s="412"/>
      <c r="AK1023" s="412"/>
      <c r="AL1023" s="412"/>
      <c r="AM1023" s="412"/>
      <c r="AN1023" s="412"/>
      <c r="AO1023" s="412"/>
      <c r="AP1023" s="412"/>
      <c r="AQ1023" s="412"/>
      <c r="AR1023" s="412"/>
      <c r="AS1023" s="310"/>
    </row>
    <row r="1024" spans="1:45" ht="15" hidden="1" customHeight="1" outlineLevel="1">
      <c r="A1024" s="521"/>
      <c r="B1024" s="285" t="s">
        <v>10</v>
      </c>
      <c r="C1024" s="286"/>
      <c r="D1024" s="286"/>
      <c r="E1024" s="286"/>
      <c r="F1024" s="286"/>
      <c r="G1024" s="286"/>
      <c r="H1024" s="286"/>
      <c r="I1024" s="286"/>
      <c r="J1024" s="286"/>
      <c r="K1024" s="286"/>
      <c r="L1024" s="286"/>
      <c r="M1024" s="286"/>
      <c r="N1024" s="286"/>
      <c r="O1024" s="286"/>
      <c r="P1024" s="286"/>
      <c r="Q1024" s="287"/>
      <c r="R1024" s="286"/>
      <c r="S1024" s="286"/>
      <c r="T1024" s="286"/>
      <c r="U1024" s="286"/>
      <c r="V1024" s="286"/>
      <c r="W1024" s="286"/>
      <c r="X1024" s="286"/>
      <c r="Y1024" s="286"/>
      <c r="Z1024" s="286"/>
      <c r="AA1024" s="286"/>
      <c r="AB1024" s="286"/>
      <c r="AC1024" s="286"/>
      <c r="AD1024" s="286"/>
      <c r="AE1024" s="410"/>
      <c r="AF1024" s="410"/>
      <c r="AG1024" s="410"/>
      <c r="AH1024" s="410"/>
      <c r="AI1024" s="410"/>
      <c r="AJ1024" s="410"/>
      <c r="AK1024" s="410"/>
      <c r="AL1024" s="410"/>
      <c r="AM1024" s="410"/>
      <c r="AN1024" s="410"/>
      <c r="AO1024" s="410"/>
      <c r="AP1024" s="410"/>
      <c r="AQ1024" s="410"/>
      <c r="AR1024" s="410"/>
      <c r="AS1024" s="289"/>
    </row>
    <row r="1025" spans="1:46" ht="15" hidden="1" customHeight="1" outlineLevel="1">
      <c r="A1025" s="521">
        <v>11</v>
      </c>
      <c r="B1025" s="424" t="s">
        <v>104</v>
      </c>
      <c r="C1025" s="288" t="s">
        <v>25</v>
      </c>
      <c r="D1025" s="292"/>
      <c r="E1025" s="292"/>
      <c r="F1025" s="292"/>
      <c r="G1025" s="292"/>
      <c r="H1025" s="292"/>
      <c r="I1025" s="292"/>
      <c r="J1025" s="292"/>
      <c r="K1025" s="292"/>
      <c r="L1025" s="292"/>
      <c r="M1025" s="292"/>
      <c r="N1025" s="292"/>
      <c r="O1025" s="292"/>
      <c r="P1025" s="292"/>
      <c r="Q1025" s="292">
        <v>12</v>
      </c>
      <c r="R1025" s="292"/>
      <c r="S1025" s="292"/>
      <c r="T1025" s="292"/>
      <c r="U1025" s="292"/>
      <c r="V1025" s="292"/>
      <c r="W1025" s="292"/>
      <c r="X1025" s="292"/>
      <c r="Y1025" s="292"/>
      <c r="Z1025" s="292"/>
      <c r="AA1025" s="292"/>
      <c r="AB1025" s="292"/>
      <c r="AC1025" s="292"/>
      <c r="AD1025" s="292"/>
      <c r="AE1025" s="422"/>
      <c r="AF1025" s="411"/>
      <c r="AG1025" s="411"/>
      <c r="AH1025" s="411"/>
      <c r="AI1025" s="411"/>
      <c r="AJ1025" s="411"/>
      <c r="AK1025" s="411"/>
      <c r="AL1025" s="411"/>
      <c r="AM1025" s="411"/>
      <c r="AN1025" s="411"/>
      <c r="AO1025" s="411"/>
      <c r="AP1025" s="411"/>
      <c r="AQ1025" s="411"/>
      <c r="AR1025" s="411"/>
      <c r="AS1025" s="293">
        <f>SUM(AE1025:AR1025)</f>
        <v>0</v>
      </c>
    </row>
    <row r="1026" spans="1:46" ht="15" hidden="1" customHeight="1" outlineLevel="1">
      <c r="A1026" s="521"/>
      <c r="B1026" s="291" t="s">
        <v>345</v>
      </c>
      <c r="C1026" s="288" t="s">
        <v>163</v>
      </c>
      <c r="D1026" s="292"/>
      <c r="E1026" s="292"/>
      <c r="F1026" s="292"/>
      <c r="G1026" s="292"/>
      <c r="H1026" s="292"/>
      <c r="I1026" s="292"/>
      <c r="J1026" s="292"/>
      <c r="K1026" s="292"/>
      <c r="L1026" s="292"/>
      <c r="M1026" s="292"/>
      <c r="N1026" s="292"/>
      <c r="O1026" s="292"/>
      <c r="P1026" s="292"/>
      <c r="Q1026" s="292">
        <f>Q1025</f>
        <v>12</v>
      </c>
      <c r="R1026" s="292"/>
      <c r="S1026" s="292"/>
      <c r="T1026" s="292"/>
      <c r="U1026" s="292"/>
      <c r="V1026" s="292"/>
      <c r="W1026" s="292"/>
      <c r="X1026" s="292"/>
      <c r="Y1026" s="292"/>
      <c r="Z1026" s="292"/>
      <c r="AA1026" s="292"/>
      <c r="AB1026" s="292"/>
      <c r="AC1026" s="292"/>
      <c r="AD1026" s="292"/>
      <c r="AE1026" s="407">
        <f>AE1025</f>
        <v>0</v>
      </c>
      <c r="AF1026" s="407">
        <f t="shared" ref="AF1026" si="3034">AF1025</f>
        <v>0</v>
      </c>
      <c r="AG1026" s="407">
        <f t="shared" ref="AG1026" si="3035">AG1025</f>
        <v>0</v>
      </c>
      <c r="AH1026" s="407">
        <f t="shared" ref="AH1026" si="3036">AH1025</f>
        <v>0</v>
      </c>
      <c r="AI1026" s="407">
        <f t="shared" ref="AI1026" si="3037">AI1025</f>
        <v>0</v>
      </c>
      <c r="AJ1026" s="407">
        <f t="shared" ref="AJ1026" si="3038">AJ1025</f>
        <v>0</v>
      </c>
      <c r="AK1026" s="407">
        <f t="shared" ref="AK1026" si="3039">AK1025</f>
        <v>0</v>
      </c>
      <c r="AL1026" s="407">
        <f t="shared" ref="AL1026" si="3040">AL1025</f>
        <v>0</v>
      </c>
      <c r="AM1026" s="407">
        <f t="shared" ref="AM1026" si="3041">AM1025</f>
        <v>0</v>
      </c>
      <c r="AN1026" s="407">
        <f t="shared" ref="AN1026" si="3042">AN1025</f>
        <v>0</v>
      </c>
      <c r="AO1026" s="407">
        <f t="shared" ref="AO1026" si="3043">AO1025</f>
        <v>0</v>
      </c>
      <c r="AP1026" s="407">
        <f t="shared" ref="AP1026" si="3044">AP1025</f>
        <v>0</v>
      </c>
      <c r="AQ1026" s="407">
        <f t="shared" ref="AQ1026" si="3045">AQ1025</f>
        <v>0</v>
      </c>
      <c r="AR1026" s="407">
        <f t="shared" ref="AR1026" si="3046">AR1025</f>
        <v>0</v>
      </c>
      <c r="AS1026" s="294"/>
    </row>
    <row r="1027" spans="1:46" ht="15" hidden="1" customHeight="1" outlineLevel="1">
      <c r="A1027" s="521"/>
      <c r="B1027" s="312"/>
      <c r="C1027" s="302"/>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408"/>
      <c r="AF1027" s="417"/>
      <c r="AG1027" s="417"/>
      <c r="AH1027" s="417"/>
      <c r="AI1027" s="417"/>
      <c r="AJ1027" s="417"/>
      <c r="AK1027" s="417"/>
      <c r="AL1027" s="417"/>
      <c r="AM1027" s="417"/>
      <c r="AN1027" s="417"/>
      <c r="AO1027" s="417"/>
      <c r="AP1027" s="417"/>
      <c r="AQ1027" s="417"/>
      <c r="AR1027" s="417"/>
      <c r="AS1027" s="303"/>
    </row>
    <row r="1028" spans="1:46" ht="28.5" hidden="1" customHeight="1" outlineLevel="1">
      <c r="A1028" s="521">
        <v>12</v>
      </c>
      <c r="B1028" s="424" t="s">
        <v>105</v>
      </c>
      <c r="C1028" s="288" t="s">
        <v>25</v>
      </c>
      <c r="D1028" s="292"/>
      <c r="E1028" s="292"/>
      <c r="F1028" s="292"/>
      <c r="G1028" s="292"/>
      <c r="H1028" s="292"/>
      <c r="I1028" s="292"/>
      <c r="J1028" s="292"/>
      <c r="K1028" s="292"/>
      <c r="L1028" s="292"/>
      <c r="M1028" s="292"/>
      <c r="N1028" s="292"/>
      <c r="O1028" s="292"/>
      <c r="P1028" s="292"/>
      <c r="Q1028" s="292">
        <v>12</v>
      </c>
      <c r="R1028" s="292"/>
      <c r="S1028" s="292"/>
      <c r="T1028" s="292"/>
      <c r="U1028" s="292"/>
      <c r="V1028" s="292"/>
      <c r="W1028" s="292"/>
      <c r="X1028" s="292"/>
      <c r="Y1028" s="292"/>
      <c r="Z1028" s="292"/>
      <c r="AA1028" s="292"/>
      <c r="AB1028" s="292"/>
      <c r="AC1028" s="292"/>
      <c r="AD1028" s="292"/>
      <c r="AE1028" s="406"/>
      <c r="AF1028" s="411"/>
      <c r="AG1028" s="411"/>
      <c r="AH1028" s="411"/>
      <c r="AI1028" s="411"/>
      <c r="AJ1028" s="411"/>
      <c r="AK1028" s="411"/>
      <c r="AL1028" s="411"/>
      <c r="AM1028" s="411"/>
      <c r="AN1028" s="411"/>
      <c r="AO1028" s="411"/>
      <c r="AP1028" s="411"/>
      <c r="AQ1028" s="411"/>
      <c r="AR1028" s="411"/>
      <c r="AS1028" s="293">
        <f>SUM(AE1028:AR1028)</f>
        <v>0</v>
      </c>
    </row>
    <row r="1029" spans="1:46" ht="15" hidden="1" customHeight="1" outlineLevel="1">
      <c r="A1029" s="521"/>
      <c r="B1029" s="291" t="s">
        <v>345</v>
      </c>
      <c r="C1029" s="288" t="s">
        <v>163</v>
      </c>
      <c r="D1029" s="292"/>
      <c r="E1029" s="292"/>
      <c r="F1029" s="292"/>
      <c r="G1029" s="292"/>
      <c r="H1029" s="292"/>
      <c r="I1029" s="292"/>
      <c r="J1029" s="292"/>
      <c r="K1029" s="292"/>
      <c r="L1029" s="292"/>
      <c r="M1029" s="292"/>
      <c r="N1029" s="292"/>
      <c r="O1029" s="292"/>
      <c r="P1029" s="292"/>
      <c r="Q1029" s="292">
        <f>Q1028</f>
        <v>12</v>
      </c>
      <c r="R1029" s="292"/>
      <c r="S1029" s="292"/>
      <c r="T1029" s="292"/>
      <c r="U1029" s="292"/>
      <c r="V1029" s="292"/>
      <c r="W1029" s="292"/>
      <c r="X1029" s="292"/>
      <c r="Y1029" s="292"/>
      <c r="Z1029" s="292"/>
      <c r="AA1029" s="292"/>
      <c r="AB1029" s="292"/>
      <c r="AC1029" s="292"/>
      <c r="AD1029" s="292"/>
      <c r="AE1029" s="407">
        <f>AE1028</f>
        <v>0</v>
      </c>
      <c r="AF1029" s="407">
        <f t="shared" ref="AF1029" si="3047">AF1028</f>
        <v>0</v>
      </c>
      <c r="AG1029" s="407">
        <f t="shared" ref="AG1029" si="3048">AG1028</f>
        <v>0</v>
      </c>
      <c r="AH1029" s="407">
        <f t="shared" ref="AH1029" si="3049">AH1028</f>
        <v>0</v>
      </c>
      <c r="AI1029" s="407">
        <f t="shared" ref="AI1029" si="3050">AI1028</f>
        <v>0</v>
      </c>
      <c r="AJ1029" s="407">
        <f t="shared" ref="AJ1029" si="3051">AJ1028</f>
        <v>0</v>
      </c>
      <c r="AK1029" s="407">
        <f t="shared" ref="AK1029" si="3052">AK1028</f>
        <v>0</v>
      </c>
      <c r="AL1029" s="407">
        <f t="shared" ref="AL1029" si="3053">AL1028</f>
        <v>0</v>
      </c>
      <c r="AM1029" s="407">
        <f t="shared" ref="AM1029" si="3054">AM1028</f>
        <v>0</v>
      </c>
      <c r="AN1029" s="407">
        <f t="shared" ref="AN1029" si="3055">AN1028</f>
        <v>0</v>
      </c>
      <c r="AO1029" s="407">
        <f t="shared" ref="AO1029" si="3056">AO1028</f>
        <v>0</v>
      </c>
      <c r="AP1029" s="407">
        <f t="shared" ref="AP1029" si="3057">AP1028</f>
        <v>0</v>
      </c>
      <c r="AQ1029" s="407">
        <f t="shared" ref="AQ1029" si="3058">AQ1028</f>
        <v>0</v>
      </c>
      <c r="AR1029" s="407">
        <f t="shared" ref="AR1029" si="3059">AR1028</f>
        <v>0</v>
      </c>
      <c r="AS1029" s="294"/>
    </row>
    <row r="1030" spans="1:46" ht="15" hidden="1" customHeight="1" outlineLevel="1">
      <c r="A1030" s="521"/>
      <c r="B1030" s="312"/>
      <c r="C1030" s="302"/>
      <c r="D1030" s="288"/>
      <c r="E1030" s="288"/>
      <c r="F1030" s="288"/>
      <c r="G1030" s="288"/>
      <c r="H1030" s="288"/>
      <c r="I1030" s="288"/>
      <c r="J1030" s="288"/>
      <c r="K1030" s="288"/>
      <c r="L1030" s="288"/>
      <c r="M1030" s="288"/>
      <c r="N1030" s="288"/>
      <c r="O1030" s="288"/>
      <c r="P1030" s="288"/>
      <c r="Q1030" s="288"/>
      <c r="R1030" s="288"/>
      <c r="S1030" s="288"/>
      <c r="T1030" s="288"/>
      <c r="U1030" s="288"/>
      <c r="V1030" s="288"/>
      <c r="W1030" s="288"/>
      <c r="X1030" s="288"/>
      <c r="Y1030" s="288"/>
      <c r="Z1030" s="288"/>
      <c r="AA1030" s="288"/>
      <c r="AB1030" s="288"/>
      <c r="AC1030" s="288"/>
      <c r="AD1030" s="288"/>
      <c r="AE1030" s="418"/>
      <c r="AF1030" s="418"/>
      <c r="AG1030" s="408"/>
      <c r="AH1030" s="408"/>
      <c r="AI1030" s="408"/>
      <c r="AJ1030" s="408"/>
      <c r="AK1030" s="408"/>
      <c r="AL1030" s="408"/>
      <c r="AM1030" s="408"/>
      <c r="AN1030" s="408"/>
      <c r="AO1030" s="408"/>
      <c r="AP1030" s="408"/>
      <c r="AQ1030" s="408"/>
      <c r="AR1030" s="408"/>
      <c r="AS1030" s="303"/>
    </row>
    <row r="1031" spans="1:46" ht="15" hidden="1" customHeight="1" outlineLevel="1">
      <c r="A1031" s="521">
        <v>13</v>
      </c>
      <c r="B1031" s="424" t="s">
        <v>106</v>
      </c>
      <c r="C1031" s="288" t="s">
        <v>25</v>
      </c>
      <c r="D1031" s="292"/>
      <c r="E1031" s="292"/>
      <c r="F1031" s="292"/>
      <c r="G1031" s="292"/>
      <c r="H1031" s="292"/>
      <c r="I1031" s="292"/>
      <c r="J1031" s="292"/>
      <c r="K1031" s="292"/>
      <c r="L1031" s="292"/>
      <c r="M1031" s="292"/>
      <c r="N1031" s="292"/>
      <c r="O1031" s="292"/>
      <c r="P1031" s="292"/>
      <c r="Q1031" s="292">
        <v>12</v>
      </c>
      <c r="R1031" s="292"/>
      <c r="S1031" s="292"/>
      <c r="T1031" s="292"/>
      <c r="U1031" s="292"/>
      <c r="V1031" s="292"/>
      <c r="W1031" s="292"/>
      <c r="X1031" s="292"/>
      <c r="Y1031" s="292"/>
      <c r="Z1031" s="292"/>
      <c r="AA1031" s="292"/>
      <c r="AB1031" s="292"/>
      <c r="AC1031" s="292"/>
      <c r="AD1031" s="292"/>
      <c r="AE1031" s="406"/>
      <c r="AF1031" s="411"/>
      <c r="AG1031" s="411"/>
      <c r="AH1031" s="411"/>
      <c r="AI1031" s="411"/>
      <c r="AJ1031" s="411"/>
      <c r="AK1031" s="411"/>
      <c r="AL1031" s="411"/>
      <c r="AM1031" s="411"/>
      <c r="AN1031" s="411"/>
      <c r="AO1031" s="411"/>
      <c r="AP1031" s="411"/>
      <c r="AQ1031" s="411"/>
      <c r="AR1031" s="411"/>
      <c r="AS1031" s="293">
        <f>SUM(AE1031:AR1031)</f>
        <v>0</v>
      </c>
    </row>
    <row r="1032" spans="1:46" ht="15" hidden="1" customHeight="1" outlineLevel="1">
      <c r="A1032" s="521"/>
      <c r="B1032" s="291" t="s">
        <v>345</v>
      </c>
      <c r="C1032" s="288" t="s">
        <v>163</v>
      </c>
      <c r="D1032" s="292"/>
      <c r="E1032" s="292"/>
      <c r="F1032" s="292"/>
      <c r="G1032" s="292"/>
      <c r="H1032" s="292"/>
      <c r="I1032" s="292"/>
      <c r="J1032" s="292"/>
      <c r="K1032" s="292"/>
      <c r="L1032" s="292"/>
      <c r="M1032" s="292"/>
      <c r="N1032" s="292"/>
      <c r="O1032" s="292"/>
      <c r="P1032" s="292"/>
      <c r="Q1032" s="292">
        <f>Q1031</f>
        <v>12</v>
      </c>
      <c r="R1032" s="292"/>
      <c r="S1032" s="292"/>
      <c r="T1032" s="292"/>
      <c r="U1032" s="292"/>
      <c r="V1032" s="292"/>
      <c r="W1032" s="292"/>
      <c r="X1032" s="292"/>
      <c r="Y1032" s="292"/>
      <c r="Z1032" s="292"/>
      <c r="AA1032" s="292"/>
      <c r="AB1032" s="292"/>
      <c r="AC1032" s="292"/>
      <c r="AD1032" s="292"/>
      <c r="AE1032" s="407">
        <f>AE1031</f>
        <v>0</v>
      </c>
      <c r="AF1032" s="407">
        <f t="shared" ref="AF1032" si="3060">AF1031</f>
        <v>0</v>
      </c>
      <c r="AG1032" s="407">
        <f t="shared" ref="AG1032" si="3061">AG1031</f>
        <v>0</v>
      </c>
      <c r="AH1032" s="407">
        <f t="shared" ref="AH1032" si="3062">AH1031</f>
        <v>0</v>
      </c>
      <c r="AI1032" s="407">
        <f t="shared" ref="AI1032" si="3063">AI1031</f>
        <v>0</v>
      </c>
      <c r="AJ1032" s="407">
        <f t="shared" ref="AJ1032" si="3064">AJ1031</f>
        <v>0</v>
      </c>
      <c r="AK1032" s="407">
        <f t="shared" ref="AK1032" si="3065">AK1031</f>
        <v>0</v>
      </c>
      <c r="AL1032" s="407">
        <f t="shared" ref="AL1032" si="3066">AL1031</f>
        <v>0</v>
      </c>
      <c r="AM1032" s="407">
        <f t="shared" ref="AM1032" si="3067">AM1031</f>
        <v>0</v>
      </c>
      <c r="AN1032" s="407">
        <f t="shared" ref="AN1032" si="3068">AN1031</f>
        <v>0</v>
      </c>
      <c r="AO1032" s="407">
        <f t="shared" ref="AO1032" si="3069">AO1031</f>
        <v>0</v>
      </c>
      <c r="AP1032" s="407">
        <f t="shared" ref="AP1032" si="3070">AP1031</f>
        <v>0</v>
      </c>
      <c r="AQ1032" s="407">
        <f t="shared" ref="AQ1032" si="3071">AQ1031</f>
        <v>0</v>
      </c>
      <c r="AR1032" s="407">
        <f t="shared" ref="AR1032" si="3072">AR1031</f>
        <v>0</v>
      </c>
      <c r="AS1032" s="303"/>
    </row>
    <row r="1033" spans="1:46" ht="15" hidden="1" customHeight="1" outlineLevel="1">
      <c r="A1033" s="521"/>
      <c r="B1033" s="312"/>
      <c r="C1033" s="302"/>
      <c r="D1033" s="288"/>
      <c r="E1033" s="288"/>
      <c r="F1033" s="288"/>
      <c r="G1033" s="288"/>
      <c r="H1033" s="288"/>
      <c r="I1033" s="288"/>
      <c r="J1033" s="288"/>
      <c r="K1033" s="288"/>
      <c r="L1033" s="288"/>
      <c r="M1033" s="288"/>
      <c r="N1033" s="288"/>
      <c r="O1033" s="288"/>
      <c r="P1033" s="288"/>
      <c r="Q1033" s="288"/>
      <c r="R1033" s="288"/>
      <c r="S1033" s="288"/>
      <c r="T1033" s="288"/>
      <c r="U1033" s="288"/>
      <c r="V1033" s="288"/>
      <c r="W1033" s="288"/>
      <c r="X1033" s="288"/>
      <c r="Y1033" s="288"/>
      <c r="Z1033" s="288"/>
      <c r="AA1033" s="288"/>
      <c r="AB1033" s="288"/>
      <c r="AC1033" s="288"/>
      <c r="AD1033" s="288"/>
      <c r="AE1033" s="408"/>
      <c r="AF1033" s="408"/>
      <c r="AG1033" s="408"/>
      <c r="AH1033" s="408"/>
      <c r="AI1033" s="408"/>
      <c r="AJ1033" s="408"/>
      <c r="AK1033" s="408"/>
      <c r="AL1033" s="408"/>
      <c r="AM1033" s="408"/>
      <c r="AN1033" s="408"/>
      <c r="AO1033" s="408"/>
      <c r="AP1033" s="408"/>
      <c r="AQ1033" s="408"/>
      <c r="AR1033" s="408"/>
      <c r="AS1033" s="303"/>
    </row>
    <row r="1034" spans="1:46" ht="15" hidden="1" customHeight="1" outlineLevel="1">
      <c r="A1034" s="521"/>
      <c r="B1034" s="285" t="s">
        <v>107</v>
      </c>
      <c r="C1034" s="286"/>
      <c r="D1034" s="287"/>
      <c r="E1034" s="287"/>
      <c r="F1034" s="287"/>
      <c r="G1034" s="287"/>
      <c r="H1034" s="287"/>
      <c r="I1034" s="287"/>
      <c r="J1034" s="287"/>
      <c r="K1034" s="287"/>
      <c r="L1034" s="287"/>
      <c r="M1034" s="287"/>
      <c r="N1034" s="287"/>
      <c r="O1034" s="287"/>
      <c r="P1034" s="287"/>
      <c r="Q1034" s="287"/>
      <c r="R1034" s="287"/>
      <c r="S1034" s="286"/>
      <c r="T1034" s="286"/>
      <c r="U1034" s="286"/>
      <c r="V1034" s="286"/>
      <c r="W1034" s="286"/>
      <c r="X1034" s="286"/>
      <c r="Y1034" s="286"/>
      <c r="Z1034" s="286"/>
      <c r="AA1034" s="286"/>
      <c r="AB1034" s="286"/>
      <c r="AC1034" s="286"/>
      <c r="AD1034" s="286"/>
      <c r="AE1034" s="410"/>
      <c r="AF1034" s="410"/>
      <c r="AG1034" s="410"/>
      <c r="AH1034" s="410"/>
      <c r="AI1034" s="410"/>
      <c r="AJ1034" s="410"/>
      <c r="AK1034" s="410"/>
      <c r="AL1034" s="410"/>
      <c r="AM1034" s="410"/>
      <c r="AN1034" s="410"/>
      <c r="AO1034" s="410"/>
      <c r="AP1034" s="410"/>
      <c r="AQ1034" s="410"/>
      <c r="AR1034" s="410"/>
      <c r="AS1034" s="289"/>
    </row>
    <row r="1035" spans="1:46" ht="15" hidden="1" customHeight="1" outlineLevel="1">
      <c r="A1035" s="521">
        <v>14</v>
      </c>
      <c r="B1035" s="312" t="s">
        <v>108</v>
      </c>
      <c r="C1035" s="288" t="s">
        <v>25</v>
      </c>
      <c r="D1035" s="292"/>
      <c r="E1035" s="292"/>
      <c r="F1035" s="292"/>
      <c r="G1035" s="292"/>
      <c r="H1035" s="292"/>
      <c r="I1035" s="292"/>
      <c r="J1035" s="292"/>
      <c r="K1035" s="292"/>
      <c r="L1035" s="292"/>
      <c r="M1035" s="292"/>
      <c r="N1035" s="292"/>
      <c r="O1035" s="292"/>
      <c r="P1035" s="292"/>
      <c r="Q1035" s="292">
        <v>12</v>
      </c>
      <c r="R1035" s="292"/>
      <c r="S1035" s="292"/>
      <c r="T1035" s="292"/>
      <c r="U1035" s="292"/>
      <c r="V1035" s="292"/>
      <c r="W1035" s="292"/>
      <c r="X1035" s="292"/>
      <c r="Y1035" s="292"/>
      <c r="Z1035" s="292"/>
      <c r="AA1035" s="292"/>
      <c r="AB1035" s="292"/>
      <c r="AC1035" s="292"/>
      <c r="AD1035" s="292"/>
      <c r="AE1035" s="406"/>
      <c r="AF1035" s="406"/>
      <c r="AG1035" s="406"/>
      <c r="AH1035" s="406"/>
      <c r="AI1035" s="406"/>
      <c r="AJ1035" s="406"/>
      <c r="AK1035" s="406"/>
      <c r="AL1035" s="406"/>
      <c r="AM1035" s="406"/>
      <c r="AN1035" s="406"/>
      <c r="AO1035" s="406"/>
      <c r="AP1035" s="406"/>
      <c r="AQ1035" s="406"/>
      <c r="AR1035" s="406"/>
      <c r="AS1035" s="293">
        <f>SUM(AE1035:AR1035)</f>
        <v>0</v>
      </c>
    </row>
    <row r="1036" spans="1:46" ht="15" hidden="1" customHeight="1" outlineLevel="1">
      <c r="A1036" s="521"/>
      <c r="B1036" s="291" t="s">
        <v>345</v>
      </c>
      <c r="C1036" s="288" t="s">
        <v>163</v>
      </c>
      <c r="D1036" s="292"/>
      <c r="E1036" s="292"/>
      <c r="F1036" s="292"/>
      <c r="G1036" s="292"/>
      <c r="H1036" s="292"/>
      <c r="I1036" s="292"/>
      <c r="J1036" s="292"/>
      <c r="K1036" s="292"/>
      <c r="L1036" s="292"/>
      <c r="M1036" s="292"/>
      <c r="N1036" s="292"/>
      <c r="O1036" s="292"/>
      <c r="P1036" s="292"/>
      <c r="Q1036" s="292">
        <f>Q1035</f>
        <v>12</v>
      </c>
      <c r="R1036" s="292"/>
      <c r="S1036" s="292"/>
      <c r="T1036" s="292"/>
      <c r="U1036" s="292"/>
      <c r="V1036" s="292"/>
      <c r="W1036" s="292"/>
      <c r="X1036" s="292"/>
      <c r="Y1036" s="292"/>
      <c r="Z1036" s="292"/>
      <c r="AA1036" s="292"/>
      <c r="AB1036" s="292"/>
      <c r="AC1036" s="292"/>
      <c r="AD1036" s="292"/>
      <c r="AE1036" s="407">
        <f>AE1035</f>
        <v>0</v>
      </c>
      <c r="AF1036" s="407">
        <f t="shared" ref="AF1036" si="3073">AF1035</f>
        <v>0</v>
      </c>
      <c r="AG1036" s="407">
        <f t="shared" ref="AG1036" si="3074">AG1035</f>
        <v>0</v>
      </c>
      <c r="AH1036" s="407">
        <f t="shared" ref="AH1036" si="3075">AH1035</f>
        <v>0</v>
      </c>
      <c r="AI1036" s="407">
        <f t="shared" ref="AI1036" si="3076">AI1035</f>
        <v>0</v>
      </c>
      <c r="AJ1036" s="407">
        <f t="shared" ref="AJ1036" si="3077">AJ1035</f>
        <v>0</v>
      </c>
      <c r="AK1036" s="407">
        <f t="shared" ref="AK1036" si="3078">AK1035</f>
        <v>0</v>
      </c>
      <c r="AL1036" s="407">
        <f t="shared" ref="AL1036" si="3079">AL1035</f>
        <v>0</v>
      </c>
      <c r="AM1036" s="407">
        <f t="shared" ref="AM1036" si="3080">AM1035</f>
        <v>0</v>
      </c>
      <c r="AN1036" s="407">
        <f t="shared" ref="AN1036" si="3081">AN1035</f>
        <v>0</v>
      </c>
      <c r="AO1036" s="407">
        <f t="shared" ref="AO1036" si="3082">AO1035</f>
        <v>0</v>
      </c>
      <c r="AP1036" s="407">
        <f t="shared" ref="AP1036" si="3083">AP1035</f>
        <v>0</v>
      </c>
      <c r="AQ1036" s="407">
        <f t="shared" ref="AQ1036" si="3084">AQ1035</f>
        <v>0</v>
      </c>
      <c r="AR1036" s="407">
        <f t="shared" ref="AR1036" si="3085">AR1035</f>
        <v>0</v>
      </c>
      <c r="AS1036" s="294"/>
    </row>
    <row r="1037" spans="1:46" ht="15" hidden="1" customHeight="1" outlineLevel="1">
      <c r="A1037" s="521"/>
      <c r="B1037" s="312"/>
      <c r="C1037" s="302"/>
      <c r="D1037" s="288"/>
      <c r="E1037" s="288"/>
      <c r="F1037" s="288"/>
      <c r="G1037" s="288"/>
      <c r="H1037" s="288"/>
      <c r="I1037" s="288"/>
      <c r="J1037" s="288"/>
      <c r="K1037" s="288"/>
      <c r="L1037" s="288"/>
      <c r="M1037" s="288"/>
      <c r="N1037" s="288"/>
      <c r="O1037" s="288"/>
      <c r="P1037" s="288"/>
      <c r="Q1037" s="464"/>
      <c r="R1037" s="288"/>
      <c r="S1037" s="288"/>
      <c r="T1037" s="288"/>
      <c r="U1037" s="288"/>
      <c r="V1037" s="288"/>
      <c r="W1037" s="288"/>
      <c r="X1037" s="288"/>
      <c r="Y1037" s="288"/>
      <c r="Z1037" s="288"/>
      <c r="AA1037" s="288"/>
      <c r="AB1037" s="288"/>
      <c r="AC1037" s="288"/>
      <c r="AD1037" s="288"/>
      <c r="AE1037" s="408"/>
      <c r="AF1037" s="408"/>
      <c r="AG1037" s="408"/>
      <c r="AH1037" s="408"/>
      <c r="AI1037" s="408"/>
      <c r="AJ1037" s="408"/>
      <c r="AK1037" s="408"/>
      <c r="AL1037" s="408"/>
      <c r="AM1037" s="408"/>
      <c r="AN1037" s="408"/>
      <c r="AO1037" s="408"/>
      <c r="AP1037" s="408"/>
      <c r="AQ1037" s="408"/>
      <c r="AR1037" s="408"/>
      <c r="AS1037" s="298"/>
      <c r="AT1037" s="613"/>
    </row>
    <row r="1038" spans="1:46" s="306" customFormat="1" ht="15.75" hidden="1" outlineLevel="1">
      <c r="A1038" s="521"/>
      <c r="B1038" s="285" t="s">
        <v>486</v>
      </c>
      <c r="C1038" s="288"/>
      <c r="D1038" s="288"/>
      <c r="E1038" s="288"/>
      <c r="F1038" s="288"/>
      <c r="G1038" s="288"/>
      <c r="H1038" s="288"/>
      <c r="I1038" s="288"/>
      <c r="J1038" s="288"/>
      <c r="K1038" s="288"/>
      <c r="L1038" s="288"/>
      <c r="M1038" s="288"/>
      <c r="N1038" s="288"/>
      <c r="O1038" s="288"/>
      <c r="P1038" s="288"/>
      <c r="Q1038" s="288"/>
      <c r="R1038" s="288"/>
      <c r="S1038" s="288"/>
      <c r="T1038" s="288"/>
      <c r="U1038" s="288"/>
      <c r="V1038" s="288"/>
      <c r="W1038" s="288"/>
      <c r="X1038" s="288"/>
      <c r="Y1038" s="288"/>
      <c r="Z1038" s="288"/>
      <c r="AA1038" s="288"/>
      <c r="AB1038" s="288"/>
      <c r="AC1038" s="288"/>
      <c r="AD1038" s="288"/>
      <c r="AE1038" s="408"/>
      <c r="AF1038" s="408"/>
      <c r="AG1038" s="408"/>
      <c r="AH1038" s="408"/>
      <c r="AI1038" s="408"/>
      <c r="AJ1038" s="408"/>
      <c r="AK1038" s="412"/>
      <c r="AL1038" s="412"/>
      <c r="AM1038" s="412"/>
      <c r="AN1038" s="412"/>
      <c r="AO1038" s="412"/>
      <c r="AP1038" s="412"/>
      <c r="AQ1038" s="412"/>
      <c r="AR1038" s="412"/>
      <c r="AS1038" s="506"/>
      <c r="AT1038" s="614"/>
    </row>
    <row r="1039" spans="1:46" hidden="1" outlineLevel="1">
      <c r="A1039" s="521">
        <v>15</v>
      </c>
      <c r="B1039" s="291" t="s">
        <v>491</v>
      </c>
      <c r="C1039" s="288" t="s">
        <v>25</v>
      </c>
      <c r="D1039" s="292"/>
      <c r="E1039" s="292"/>
      <c r="F1039" s="292"/>
      <c r="G1039" s="292"/>
      <c r="H1039" s="292"/>
      <c r="I1039" s="292"/>
      <c r="J1039" s="292"/>
      <c r="K1039" s="292"/>
      <c r="L1039" s="292"/>
      <c r="M1039" s="292"/>
      <c r="N1039" s="292"/>
      <c r="O1039" s="292"/>
      <c r="P1039" s="292"/>
      <c r="Q1039" s="292">
        <v>0</v>
      </c>
      <c r="R1039" s="292"/>
      <c r="S1039" s="292"/>
      <c r="T1039" s="292"/>
      <c r="U1039" s="292"/>
      <c r="V1039" s="292"/>
      <c r="W1039" s="292"/>
      <c r="X1039" s="292"/>
      <c r="Y1039" s="292"/>
      <c r="Z1039" s="292"/>
      <c r="AA1039" s="292"/>
      <c r="AB1039" s="292"/>
      <c r="AC1039" s="292"/>
      <c r="AD1039" s="292"/>
      <c r="AE1039" s="406"/>
      <c r="AF1039" s="406"/>
      <c r="AG1039" s="406"/>
      <c r="AH1039" s="406"/>
      <c r="AI1039" s="406"/>
      <c r="AJ1039" s="406"/>
      <c r="AK1039" s="406"/>
      <c r="AL1039" s="406"/>
      <c r="AM1039" s="406"/>
      <c r="AN1039" s="406"/>
      <c r="AO1039" s="406"/>
      <c r="AP1039" s="406"/>
      <c r="AQ1039" s="406"/>
      <c r="AR1039" s="406"/>
      <c r="AS1039" s="615">
        <f>SUM(AE1039:AR1039)</f>
        <v>0</v>
      </c>
      <c r="AT1039" s="613"/>
    </row>
    <row r="1040" spans="1:46" hidden="1" outlineLevel="1">
      <c r="A1040" s="521"/>
      <c r="B1040" s="291" t="s">
        <v>345</v>
      </c>
      <c r="C1040" s="288" t="s">
        <v>163</v>
      </c>
      <c r="D1040" s="292"/>
      <c r="E1040" s="292"/>
      <c r="F1040" s="292"/>
      <c r="G1040" s="292"/>
      <c r="H1040" s="292"/>
      <c r="I1040" s="292"/>
      <c r="J1040" s="292"/>
      <c r="K1040" s="292"/>
      <c r="L1040" s="292"/>
      <c r="M1040" s="292"/>
      <c r="N1040" s="292"/>
      <c r="O1040" s="292"/>
      <c r="P1040" s="292"/>
      <c r="Q1040" s="292">
        <f>Q1039</f>
        <v>0</v>
      </c>
      <c r="R1040" s="292"/>
      <c r="S1040" s="292"/>
      <c r="T1040" s="292"/>
      <c r="U1040" s="292"/>
      <c r="V1040" s="292"/>
      <c r="W1040" s="292"/>
      <c r="X1040" s="292"/>
      <c r="Y1040" s="292"/>
      <c r="Z1040" s="292"/>
      <c r="AA1040" s="292"/>
      <c r="AB1040" s="292"/>
      <c r="AC1040" s="292"/>
      <c r="AD1040" s="292"/>
      <c r="AE1040" s="407">
        <f>AE1039</f>
        <v>0</v>
      </c>
      <c r="AF1040" s="407">
        <f>AF1039</f>
        <v>0</v>
      </c>
      <c r="AG1040" s="407">
        <f t="shared" ref="AG1040:AR1040" si="3086">AG1039</f>
        <v>0</v>
      </c>
      <c r="AH1040" s="407">
        <f t="shared" si="3086"/>
        <v>0</v>
      </c>
      <c r="AI1040" s="407">
        <f t="shared" si="3086"/>
        <v>0</v>
      </c>
      <c r="AJ1040" s="407">
        <f>AJ1039</f>
        <v>0</v>
      </c>
      <c r="AK1040" s="407">
        <f t="shared" si="3086"/>
        <v>0</v>
      </c>
      <c r="AL1040" s="407">
        <f t="shared" si="3086"/>
        <v>0</v>
      </c>
      <c r="AM1040" s="407">
        <f t="shared" si="3086"/>
        <v>0</v>
      </c>
      <c r="AN1040" s="407">
        <f t="shared" si="3086"/>
        <v>0</v>
      </c>
      <c r="AO1040" s="407">
        <f t="shared" si="3086"/>
        <v>0</v>
      </c>
      <c r="AP1040" s="407">
        <f t="shared" si="3086"/>
        <v>0</v>
      </c>
      <c r="AQ1040" s="407">
        <f t="shared" si="3086"/>
        <v>0</v>
      </c>
      <c r="AR1040" s="407">
        <f t="shared" si="3086"/>
        <v>0</v>
      </c>
      <c r="AS1040" s="294"/>
    </row>
    <row r="1041" spans="1:45" hidden="1" outlineLevel="1">
      <c r="A1041" s="521"/>
      <c r="B1041" s="312"/>
      <c r="C1041" s="302"/>
      <c r="D1041" s="288"/>
      <c r="E1041" s="288"/>
      <c r="F1041" s="288"/>
      <c r="G1041" s="288"/>
      <c r="H1041" s="288"/>
      <c r="I1041" s="288"/>
      <c r="J1041" s="288"/>
      <c r="K1041" s="288"/>
      <c r="L1041" s="288"/>
      <c r="M1041" s="288"/>
      <c r="N1041" s="288"/>
      <c r="O1041" s="288"/>
      <c r="P1041" s="288"/>
      <c r="Q1041" s="288"/>
      <c r="R1041" s="288"/>
      <c r="S1041" s="288"/>
      <c r="T1041" s="288"/>
      <c r="U1041" s="288"/>
      <c r="V1041" s="288"/>
      <c r="W1041" s="288"/>
      <c r="X1041" s="288"/>
      <c r="Y1041" s="288"/>
      <c r="Z1041" s="288"/>
      <c r="AA1041" s="288"/>
      <c r="AB1041" s="288"/>
      <c r="AC1041" s="288"/>
      <c r="AD1041" s="288"/>
      <c r="AE1041" s="408"/>
      <c r="AF1041" s="408"/>
      <c r="AG1041" s="408"/>
      <c r="AH1041" s="408"/>
      <c r="AI1041" s="408"/>
      <c r="AJ1041" s="408"/>
      <c r="AK1041" s="408"/>
      <c r="AL1041" s="408"/>
      <c r="AM1041" s="408"/>
      <c r="AN1041" s="408"/>
      <c r="AO1041" s="408"/>
      <c r="AP1041" s="408"/>
      <c r="AQ1041" s="408"/>
      <c r="AR1041" s="408"/>
      <c r="AS1041" s="303"/>
    </row>
    <row r="1042" spans="1:45" s="280" customFormat="1" hidden="1" outlineLevel="1">
      <c r="A1042" s="521">
        <v>16</v>
      </c>
      <c r="B1042" s="321" t="s">
        <v>487</v>
      </c>
      <c r="C1042" s="288" t="s">
        <v>25</v>
      </c>
      <c r="D1042" s="292"/>
      <c r="E1042" s="292"/>
      <c r="F1042" s="292"/>
      <c r="G1042" s="292"/>
      <c r="H1042" s="292"/>
      <c r="I1042" s="292"/>
      <c r="J1042" s="292"/>
      <c r="K1042" s="292"/>
      <c r="L1042" s="292"/>
      <c r="M1042" s="292"/>
      <c r="N1042" s="292"/>
      <c r="O1042" s="292"/>
      <c r="P1042" s="292"/>
      <c r="Q1042" s="292">
        <v>0</v>
      </c>
      <c r="R1042" s="292"/>
      <c r="S1042" s="292"/>
      <c r="T1042" s="292"/>
      <c r="U1042" s="292"/>
      <c r="V1042" s="292"/>
      <c r="W1042" s="292"/>
      <c r="X1042" s="292"/>
      <c r="Y1042" s="292"/>
      <c r="Z1042" s="292"/>
      <c r="AA1042" s="292"/>
      <c r="AB1042" s="292"/>
      <c r="AC1042" s="292"/>
      <c r="AD1042" s="292"/>
      <c r="AE1042" s="406"/>
      <c r="AF1042" s="406"/>
      <c r="AG1042" s="406"/>
      <c r="AH1042" s="406"/>
      <c r="AI1042" s="406"/>
      <c r="AJ1042" s="406"/>
      <c r="AK1042" s="406"/>
      <c r="AL1042" s="406"/>
      <c r="AM1042" s="406"/>
      <c r="AN1042" s="406"/>
      <c r="AO1042" s="406"/>
      <c r="AP1042" s="406"/>
      <c r="AQ1042" s="406"/>
      <c r="AR1042" s="406"/>
      <c r="AS1042" s="293">
        <f>SUM(AE1042:AR1042)</f>
        <v>0</v>
      </c>
    </row>
    <row r="1043" spans="1:45" s="280" customFormat="1" hidden="1" outlineLevel="1">
      <c r="A1043" s="521"/>
      <c r="B1043" s="291" t="s">
        <v>345</v>
      </c>
      <c r="C1043" s="288" t="s">
        <v>163</v>
      </c>
      <c r="D1043" s="292"/>
      <c r="E1043" s="292"/>
      <c r="F1043" s="292"/>
      <c r="G1043" s="292"/>
      <c r="H1043" s="292"/>
      <c r="I1043" s="292"/>
      <c r="J1043" s="292"/>
      <c r="K1043" s="292"/>
      <c r="L1043" s="292"/>
      <c r="M1043" s="292"/>
      <c r="N1043" s="292"/>
      <c r="O1043" s="292"/>
      <c r="P1043" s="292"/>
      <c r="Q1043" s="292">
        <f>Q1042</f>
        <v>0</v>
      </c>
      <c r="R1043" s="292"/>
      <c r="S1043" s="292"/>
      <c r="T1043" s="292"/>
      <c r="U1043" s="292"/>
      <c r="V1043" s="292"/>
      <c r="W1043" s="292"/>
      <c r="X1043" s="292"/>
      <c r="Y1043" s="292"/>
      <c r="Z1043" s="292"/>
      <c r="AA1043" s="292"/>
      <c r="AB1043" s="292"/>
      <c r="AC1043" s="292"/>
      <c r="AD1043" s="292"/>
      <c r="AE1043" s="407">
        <f>AE1042</f>
        <v>0</v>
      </c>
      <c r="AF1043" s="407">
        <f t="shared" ref="AF1043:AQ1043" si="3087">AF1042</f>
        <v>0</v>
      </c>
      <c r="AG1043" s="407">
        <f t="shared" si="3087"/>
        <v>0</v>
      </c>
      <c r="AH1043" s="407">
        <f t="shared" si="3087"/>
        <v>0</v>
      </c>
      <c r="AI1043" s="407">
        <f t="shared" si="3087"/>
        <v>0</v>
      </c>
      <c r="AJ1043" s="407">
        <f t="shared" si="3087"/>
        <v>0</v>
      </c>
      <c r="AK1043" s="407">
        <f t="shared" si="3087"/>
        <v>0</v>
      </c>
      <c r="AL1043" s="407">
        <f t="shared" si="3087"/>
        <v>0</v>
      </c>
      <c r="AM1043" s="407">
        <f t="shared" si="3087"/>
        <v>0</v>
      </c>
      <c r="AN1043" s="407">
        <f t="shared" si="3087"/>
        <v>0</v>
      </c>
      <c r="AO1043" s="407">
        <f t="shared" si="3087"/>
        <v>0</v>
      </c>
      <c r="AP1043" s="407">
        <f t="shared" si="3087"/>
        <v>0</v>
      </c>
      <c r="AQ1043" s="407">
        <f t="shared" si="3087"/>
        <v>0</v>
      </c>
      <c r="AR1043" s="407">
        <f>AR1042</f>
        <v>0</v>
      </c>
      <c r="AS1043" s="294"/>
    </row>
    <row r="1044" spans="1:45" s="280" customFormat="1" hidden="1" outlineLevel="1">
      <c r="A1044" s="521"/>
      <c r="B1044" s="321"/>
      <c r="C1044" s="288"/>
      <c r="D1044" s="288"/>
      <c r="E1044" s="288"/>
      <c r="F1044" s="288"/>
      <c r="G1044" s="288"/>
      <c r="H1044" s="288"/>
      <c r="I1044" s="288"/>
      <c r="J1044" s="288"/>
      <c r="K1044" s="288"/>
      <c r="L1044" s="288"/>
      <c r="M1044" s="288"/>
      <c r="N1044" s="288"/>
      <c r="O1044" s="288"/>
      <c r="P1044" s="288"/>
      <c r="Q1044" s="288"/>
      <c r="R1044" s="288"/>
      <c r="S1044" s="288"/>
      <c r="T1044" s="288"/>
      <c r="U1044" s="288"/>
      <c r="V1044" s="288"/>
      <c r="W1044" s="288"/>
      <c r="X1044" s="288"/>
      <c r="Y1044" s="288"/>
      <c r="Z1044" s="288"/>
      <c r="AA1044" s="288"/>
      <c r="AB1044" s="288"/>
      <c r="AC1044" s="288"/>
      <c r="AD1044" s="288"/>
      <c r="AE1044" s="408"/>
      <c r="AF1044" s="408"/>
      <c r="AG1044" s="408"/>
      <c r="AH1044" s="408"/>
      <c r="AI1044" s="408"/>
      <c r="AJ1044" s="408"/>
      <c r="AK1044" s="412"/>
      <c r="AL1044" s="412"/>
      <c r="AM1044" s="412"/>
      <c r="AN1044" s="412"/>
      <c r="AO1044" s="412"/>
      <c r="AP1044" s="412"/>
      <c r="AQ1044" s="412"/>
      <c r="AR1044" s="412"/>
      <c r="AS1044" s="310"/>
    </row>
    <row r="1045" spans="1:45" ht="15.75" hidden="1" outlineLevel="1">
      <c r="A1045" s="521"/>
      <c r="B1045" s="508" t="s">
        <v>492</v>
      </c>
      <c r="C1045" s="317"/>
      <c r="D1045" s="287"/>
      <c r="E1045" s="286"/>
      <c r="F1045" s="286"/>
      <c r="G1045" s="286"/>
      <c r="H1045" s="286"/>
      <c r="I1045" s="286"/>
      <c r="J1045" s="286"/>
      <c r="K1045" s="286"/>
      <c r="L1045" s="286"/>
      <c r="M1045" s="286"/>
      <c r="N1045" s="286"/>
      <c r="O1045" s="286"/>
      <c r="P1045" s="286"/>
      <c r="Q1045" s="287"/>
      <c r="R1045" s="286"/>
      <c r="S1045" s="286"/>
      <c r="T1045" s="286"/>
      <c r="U1045" s="286"/>
      <c r="V1045" s="286"/>
      <c r="W1045" s="286"/>
      <c r="X1045" s="286"/>
      <c r="Y1045" s="286"/>
      <c r="Z1045" s="286"/>
      <c r="AA1045" s="286"/>
      <c r="AB1045" s="286"/>
      <c r="AC1045" s="286"/>
      <c r="AD1045" s="286"/>
      <c r="AE1045" s="410"/>
      <c r="AF1045" s="410"/>
      <c r="AG1045" s="410"/>
      <c r="AH1045" s="410"/>
      <c r="AI1045" s="410"/>
      <c r="AJ1045" s="410"/>
      <c r="AK1045" s="410"/>
      <c r="AL1045" s="410"/>
      <c r="AM1045" s="410"/>
      <c r="AN1045" s="410"/>
      <c r="AO1045" s="410"/>
      <c r="AP1045" s="410"/>
      <c r="AQ1045" s="410"/>
      <c r="AR1045" s="410"/>
      <c r="AS1045" s="289"/>
    </row>
    <row r="1046" spans="1:45" hidden="1" outlineLevel="1">
      <c r="A1046" s="521">
        <v>17</v>
      </c>
      <c r="B1046" s="424" t="s">
        <v>112</v>
      </c>
      <c r="C1046" s="288" t="s">
        <v>25</v>
      </c>
      <c r="D1046" s="292"/>
      <c r="E1046" s="292"/>
      <c r="F1046" s="292"/>
      <c r="G1046" s="292"/>
      <c r="H1046" s="292"/>
      <c r="I1046" s="292"/>
      <c r="J1046" s="292"/>
      <c r="K1046" s="292"/>
      <c r="L1046" s="292"/>
      <c r="M1046" s="292"/>
      <c r="N1046" s="292"/>
      <c r="O1046" s="292"/>
      <c r="P1046" s="292"/>
      <c r="Q1046" s="292">
        <v>12</v>
      </c>
      <c r="R1046" s="292"/>
      <c r="S1046" s="292"/>
      <c r="T1046" s="292"/>
      <c r="U1046" s="292"/>
      <c r="V1046" s="292"/>
      <c r="W1046" s="292"/>
      <c r="X1046" s="292"/>
      <c r="Y1046" s="292"/>
      <c r="Z1046" s="292"/>
      <c r="AA1046" s="292"/>
      <c r="AB1046" s="292"/>
      <c r="AC1046" s="292"/>
      <c r="AD1046" s="292"/>
      <c r="AE1046" s="422"/>
      <c r="AF1046" s="406"/>
      <c r="AG1046" s="406"/>
      <c r="AH1046" s="406"/>
      <c r="AI1046" s="406"/>
      <c r="AJ1046" s="406"/>
      <c r="AK1046" s="406"/>
      <c r="AL1046" s="411"/>
      <c r="AM1046" s="411"/>
      <c r="AN1046" s="411"/>
      <c r="AO1046" s="411"/>
      <c r="AP1046" s="411"/>
      <c r="AQ1046" s="411"/>
      <c r="AR1046" s="411"/>
      <c r="AS1046" s="293">
        <f>SUM(AE1046:AR1046)</f>
        <v>0</v>
      </c>
    </row>
    <row r="1047" spans="1:45" hidden="1" outlineLevel="1">
      <c r="A1047" s="521"/>
      <c r="B1047" s="291" t="s">
        <v>345</v>
      </c>
      <c r="C1047" s="288" t="s">
        <v>163</v>
      </c>
      <c r="D1047" s="292"/>
      <c r="E1047" s="292"/>
      <c r="F1047" s="292"/>
      <c r="G1047" s="292"/>
      <c r="H1047" s="292"/>
      <c r="I1047" s="292"/>
      <c r="J1047" s="292"/>
      <c r="K1047" s="292"/>
      <c r="L1047" s="292"/>
      <c r="M1047" s="292"/>
      <c r="N1047" s="292"/>
      <c r="O1047" s="292"/>
      <c r="P1047" s="292"/>
      <c r="Q1047" s="292">
        <f>Q1046</f>
        <v>12</v>
      </c>
      <c r="R1047" s="292"/>
      <c r="S1047" s="292"/>
      <c r="T1047" s="292"/>
      <c r="U1047" s="292"/>
      <c r="V1047" s="292"/>
      <c r="W1047" s="292"/>
      <c r="X1047" s="292"/>
      <c r="Y1047" s="292"/>
      <c r="Z1047" s="292"/>
      <c r="AA1047" s="292"/>
      <c r="AB1047" s="292"/>
      <c r="AC1047" s="292"/>
      <c r="AD1047" s="292"/>
      <c r="AE1047" s="407">
        <f>AE1046</f>
        <v>0</v>
      </c>
      <c r="AF1047" s="407">
        <f t="shared" ref="AF1047:AR1047" si="3088">AF1046</f>
        <v>0</v>
      </c>
      <c r="AG1047" s="407">
        <f t="shared" si="3088"/>
        <v>0</v>
      </c>
      <c r="AH1047" s="407">
        <f t="shared" si="3088"/>
        <v>0</v>
      </c>
      <c r="AI1047" s="407">
        <f t="shared" si="3088"/>
        <v>0</v>
      </c>
      <c r="AJ1047" s="407">
        <f t="shared" si="3088"/>
        <v>0</v>
      </c>
      <c r="AK1047" s="407">
        <f t="shared" si="3088"/>
        <v>0</v>
      </c>
      <c r="AL1047" s="407">
        <f t="shared" si="3088"/>
        <v>0</v>
      </c>
      <c r="AM1047" s="407">
        <f t="shared" si="3088"/>
        <v>0</v>
      </c>
      <c r="AN1047" s="407">
        <f t="shared" si="3088"/>
        <v>0</v>
      </c>
      <c r="AO1047" s="407">
        <f t="shared" si="3088"/>
        <v>0</v>
      </c>
      <c r="AP1047" s="407">
        <f t="shared" si="3088"/>
        <v>0</v>
      </c>
      <c r="AQ1047" s="407">
        <f t="shared" si="3088"/>
        <v>0</v>
      </c>
      <c r="AR1047" s="407">
        <f t="shared" si="3088"/>
        <v>0</v>
      </c>
      <c r="AS1047" s="303"/>
    </row>
    <row r="1048" spans="1:45" hidden="1" outlineLevel="1">
      <c r="A1048" s="521"/>
      <c r="B1048" s="291"/>
      <c r="C1048" s="288"/>
      <c r="D1048" s="288"/>
      <c r="E1048" s="288"/>
      <c r="F1048" s="288"/>
      <c r="G1048" s="288"/>
      <c r="H1048" s="288"/>
      <c r="I1048" s="288"/>
      <c r="J1048" s="288"/>
      <c r="K1048" s="288"/>
      <c r="L1048" s="288"/>
      <c r="M1048" s="288"/>
      <c r="N1048" s="288"/>
      <c r="O1048" s="288"/>
      <c r="P1048" s="288"/>
      <c r="Q1048" s="288"/>
      <c r="R1048" s="288"/>
      <c r="S1048" s="288"/>
      <c r="T1048" s="288"/>
      <c r="U1048" s="288"/>
      <c r="V1048" s="288"/>
      <c r="W1048" s="288"/>
      <c r="X1048" s="288"/>
      <c r="Y1048" s="288"/>
      <c r="Z1048" s="288"/>
      <c r="AA1048" s="288"/>
      <c r="AB1048" s="288"/>
      <c r="AC1048" s="288"/>
      <c r="AD1048" s="288"/>
      <c r="AE1048" s="418"/>
      <c r="AF1048" s="421"/>
      <c r="AG1048" s="421"/>
      <c r="AH1048" s="421"/>
      <c r="AI1048" s="421"/>
      <c r="AJ1048" s="421"/>
      <c r="AK1048" s="421"/>
      <c r="AL1048" s="421"/>
      <c r="AM1048" s="421"/>
      <c r="AN1048" s="421"/>
      <c r="AO1048" s="421"/>
      <c r="AP1048" s="421"/>
      <c r="AQ1048" s="421"/>
      <c r="AR1048" s="421"/>
      <c r="AS1048" s="303"/>
    </row>
    <row r="1049" spans="1:45" hidden="1" outlineLevel="1">
      <c r="A1049" s="521">
        <v>18</v>
      </c>
      <c r="B1049" s="424" t="s">
        <v>109</v>
      </c>
      <c r="C1049" s="288" t="s">
        <v>25</v>
      </c>
      <c r="D1049" s="292"/>
      <c r="E1049" s="292"/>
      <c r="F1049" s="292"/>
      <c r="G1049" s="292"/>
      <c r="H1049" s="292"/>
      <c r="I1049" s="292"/>
      <c r="J1049" s="292"/>
      <c r="K1049" s="292"/>
      <c r="L1049" s="292"/>
      <c r="M1049" s="292"/>
      <c r="N1049" s="292"/>
      <c r="O1049" s="292"/>
      <c r="P1049" s="292"/>
      <c r="Q1049" s="292">
        <v>12</v>
      </c>
      <c r="R1049" s="292"/>
      <c r="S1049" s="292"/>
      <c r="T1049" s="292"/>
      <c r="U1049" s="292"/>
      <c r="V1049" s="292"/>
      <c r="W1049" s="292"/>
      <c r="X1049" s="292"/>
      <c r="Y1049" s="292"/>
      <c r="Z1049" s="292"/>
      <c r="AA1049" s="292"/>
      <c r="AB1049" s="292"/>
      <c r="AC1049" s="292"/>
      <c r="AD1049" s="292"/>
      <c r="AE1049" s="422"/>
      <c r="AF1049" s="406"/>
      <c r="AG1049" s="406"/>
      <c r="AH1049" s="406"/>
      <c r="AI1049" s="406"/>
      <c r="AJ1049" s="406"/>
      <c r="AK1049" s="406"/>
      <c r="AL1049" s="411"/>
      <c r="AM1049" s="411"/>
      <c r="AN1049" s="411"/>
      <c r="AO1049" s="411"/>
      <c r="AP1049" s="411"/>
      <c r="AQ1049" s="411"/>
      <c r="AR1049" s="411"/>
      <c r="AS1049" s="293">
        <f>SUM(AE1049:AR1049)</f>
        <v>0</v>
      </c>
    </row>
    <row r="1050" spans="1:45" hidden="1" outlineLevel="1">
      <c r="A1050" s="521"/>
      <c r="B1050" s="291" t="s">
        <v>345</v>
      </c>
      <c r="C1050" s="288" t="s">
        <v>163</v>
      </c>
      <c r="D1050" s="292"/>
      <c r="E1050" s="292"/>
      <c r="F1050" s="292"/>
      <c r="G1050" s="292"/>
      <c r="H1050" s="292"/>
      <c r="I1050" s="292"/>
      <c r="J1050" s="292"/>
      <c r="K1050" s="292"/>
      <c r="L1050" s="292"/>
      <c r="M1050" s="292"/>
      <c r="N1050" s="292"/>
      <c r="O1050" s="292"/>
      <c r="P1050" s="292"/>
      <c r="Q1050" s="292">
        <f>Q1049</f>
        <v>12</v>
      </c>
      <c r="R1050" s="292"/>
      <c r="S1050" s="292"/>
      <c r="T1050" s="292"/>
      <c r="U1050" s="292"/>
      <c r="V1050" s="292"/>
      <c r="W1050" s="292"/>
      <c r="X1050" s="292"/>
      <c r="Y1050" s="292"/>
      <c r="Z1050" s="292"/>
      <c r="AA1050" s="292"/>
      <c r="AB1050" s="292"/>
      <c r="AC1050" s="292"/>
      <c r="AD1050" s="292"/>
      <c r="AE1050" s="407">
        <f>AE1049</f>
        <v>0</v>
      </c>
      <c r="AF1050" s="407">
        <f t="shared" ref="AF1050:AR1050" si="3089">AF1049</f>
        <v>0</v>
      </c>
      <c r="AG1050" s="407">
        <f t="shared" si="3089"/>
        <v>0</v>
      </c>
      <c r="AH1050" s="407">
        <f t="shared" si="3089"/>
        <v>0</v>
      </c>
      <c r="AI1050" s="407">
        <f t="shared" si="3089"/>
        <v>0</v>
      </c>
      <c r="AJ1050" s="407">
        <f t="shared" si="3089"/>
        <v>0</v>
      </c>
      <c r="AK1050" s="407">
        <f t="shared" si="3089"/>
        <v>0</v>
      </c>
      <c r="AL1050" s="407">
        <f t="shared" si="3089"/>
        <v>0</v>
      </c>
      <c r="AM1050" s="407">
        <f t="shared" si="3089"/>
        <v>0</v>
      </c>
      <c r="AN1050" s="407">
        <f t="shared" si="3089"/>
        <v>0</v>
      </c>
      <c r="AO1050" s="407">
        <f t="shared" si="3089"/>
        <v>0</v>
      </c>
      <c r="AP1050" s="407">
        <f t="shared" si="3089"/>
        <v>0</v>
      </c>
      <c r="AQ1050" s="407">
        <f t="shared" si="3089"/>
        <v>0</v>
      </c>
      <c r="AR1050" s="407">
        <f t="shared" si="3089"/>
        <v>0</v>
      </c>
      <c r="AS1050" s="303"/>
    </row>
    <row r="1051" spans="1:45" hidden="1" outlineLevel="1">
      <c r="A1051" s="521"/>
      <c r="B1051" s="319"/>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419"/>
      <c r="AF1051" s="420"/>
      <c r="AG1051" s="420"/>
      <c r="AH1051" s="420"/>
      <c r="AI1051" s="420"/>
      <c r="AJ1051" s="420"/>
      <c r="AK1051" s="420"/>
      <c r="AL1051" s="420"/>
      <c r="AM1051" s="420"/>
      <c r="AN1051" s="420"/>
      <c r="AO1051" s="420"/>
      <c r="AP1051" s="420"/>
      <c r="AQ1051" s="420"/>
      <c r="AR1051" s="420"/>
      <c r="AS1051" s="294"/>
    </row>
    <row r="1052" spans="1:45" hidden="1" outlineLevel="1">
      <c r="A1052" s="521">
        <v>19</v>
      </c>
      <c r="B1052" s="424" t="s">
        <v>111</v>
      </c>
      <c r="C1052" s="288" t="s">
        <v>25</v>
      </c>
      <c r="D1052" s="292"/>
      <c r="E1052" s="292"/>
      <c r="F1052" s="292"/>
      <c r="G1052" s="292"/>
      <c r="H1052" s="292"/>
      <c r="I1052" s="292"/>
      <c r="J1052" s="292"/>
      <c r="K1052" s="292"/>
      <c r="L1052" s="292"/>
      <c r="M1052" s="292"/>
      <c r="N1052" s="292"/>
      <c r="O1052" s="292"/>
      <c r="P1052" s="292"/>
      <c r="Q1052" s="292">
        <v>12</v>
      </c>
      <c r="R1052" s="292"/>
      <c r="S1052" s="292"/>
      <c r="T1052" s="292"/>
      <c r="U1052" s="292"/>
      <c r="V1052" s="292"/>
      <c r="W1052" s="292"/>
      <c r="X1052" s="292"/>
      <c r="Y1052" s="292"/>
      <c r="Z1052" s="292"/>
      <c r="AA1052" s="292"/>
      <c r="AB1052" s="292"/>
      <c r="AC1052" s="292"/>
      <c r="AD1052" s="292"/>
      <c r="AE1052" s="422"/>
      <c r="AF1052" s="406"/>
      <c r="AG1052" s="406"/>
      <c r="AH1052" s="406"/>
      <c r="AI1052" s="406"/>
      <c r="AJ1052" s="406"/>
      <c r="AK1052" s="406"/>
      <c r="AL1052" s="411"/>
      <c r="AM1052" s="411"/>
      <c r="AN1052" s="411"/>
      <c r="AO1052" s="411"/>
      <c r="AP1052" s="411"/>
      <c r="AQ1052" s="411"/>
      <c r="AR1052" s="411"/>
      <c r="AS1052" s="293">
        <f>SUM(AE1052:AR1052)</f>
        <v>0</v>
      </c>
    </row>
    <row r="1053" spans="1:45" hidden="1" outlineLevel="1">
      <c r="A1053" s="521"/>
      <c r="B1053" s="291" t="s">
        <v>345</v>
      </c>
      <c r="C1053" s="288" t="s">
        <v>163</v>
      </c>
      <c r="D1053" s="292"/>
      <c r="E1053" s="292"/>
      <c r="F1053" s="292"/>
      <c r="G1053" s="292"/>
      <c r="H1053" s="292"/>
      <c r="I1053" s="292"/>
      <c r="J1053" s="292"/>
      <c r="K1053" s="292"/>
      <c r="L1053" s="292"/>
      <c r="M1053" s="292"/>
      <c r="N1053" s="292"/>
      <c r="O1053" s="292"/>
      <c r="P1053" s="292"/>
      <c r="Q1053" s="292">
        <f>Q1052</f>
        <v>12</v>
      </c>
      <c r="R1053" s="292"/>
      <c r="S1053" s="292"/>
      <c r="T1053" s="292"/>
      <c r="U1053" s="292"/>
      <c r="V1053" s="292"/>
      <c r="W1053" s="292"/>
      <c r="X1053" s="292"/>
      <c r="Y1053" s="292"/>
      <c r="Z1053" s="292"/>
      <c r="AA1053" s="292"/>
      <c r="AB1053" s="292"/>
      <c r="AC1053" s="292"/>
      <c r="AD1053" s="292"/>
      <c r="AE1053" s="407">
        <f>AE1052</f>
        <v>0</v>
      </c>
      <c r="AF1053" s="407">
        <f t="shared" ref="AF1053:AR1053" si="3090">AF1052</f>
        <v>0</v>
      </c>
      <c r="AG1053" s="407">
        <f t="shared" si="3090"/>
        <v>0</v>
      </c>
      <c r="AH1053" s="407">
        <f t="shared" si="3090"/>
        <v>0</v>
      </c>
      <c r="AI1053" s="407">
        <f t="shared" si="3090"/>
        <v>0</v>
      </c>
      <c r="AJ1053" s="407">
        <f t="shared" si="3090"/>
        <v>0</v>
      </c>
      <c r="AK1053" s="407">
        <f t="shared" si="3090"/>
        <v>0</v>
      </c>
      <c r="AL1053" s="407">
        <f t="shared" si="3090"/>
        <v>0</v>
      </c>
      <c r="AM1053" s="407">
        <f t="shared" si="3090"/>
        <v>0</v>
      </c>
      <c r="AN1053" s="407">
        <f t="shared" si="3090"/>
        <v>0</v>
      </c>
      <c r="AO1053" s="407">
        <f t="shared" si="3090"/>
        <v>0</v>
      </c>
      <c r="AP1053" s="407">
        <f t="shared" si="3090"/>
        <v>0</v>
      </c>
      <c r="AQ1053" s="407">
        <f t="shared" si="3090"/>
        <v>0</v>
      </c>
      <c r="AR1053" s="407">
        <f t="shared" si="3090"/>
        <v>0</v>
      </c>
      <c r="AS1053" s="294"/>
    </row>
    <row r="1054" spans="1:45" hidden="1" outlineLevel="1">
      <c r="A1054" s="521"/>
      <c r="B1054" s="319"/>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288"/>
      <c r="AE1054" s="408"/>
      <c r="AF1054" s="408"/>
      <c r="AG1054" s="408"/>
      <c r="AH1054" s="408"/>
      <c r="AI1054" s="408"/>
      <c r="AJ1054" s="408"/>
      <c r="AK1054" s="408"/>
      <c r="AL1054" s="408"/>
      <c r="AM1054" s="408"/>
      <c r="AN1054" s="408"/>
      <c r="AO1054" s="408"/>
      <c r="AP1054" s="408"/>
      <c r="AQ1054" s="408"/>
      <c r="AR1054" s="408"/>
      <c r="AS1054" s="303"/>
    </row>
    <row r="1055" spans="1:45" hidden="1" outlineLevel="1">
      <c r="A1055" s="521">
        <v>20</v>
      </c>
      <c r="B1055" s="424" t="s">
        <v>110</v>
      </c>
      <c r="C1055" s="288" t="s">
        <v>25</v>
      </c>
      <c r="D1055" s="292"/>
      <c r="E1055" s="292"/>
      <c r="F1055" s="292"/>
      <c r="G1055" s="292"/>
      <c r="H1055" s="292"/>
      <c r="I1055" s="292"/>
      <c r="J1055" s="292"/>
      <c r="K1055" s="292"/>
      <c r="L1055" s="292"/>
      <c r="M1055" s="292"/>
      <c r="N1055" s="292"/>
      <c r="O1055" s="292"/>
      <c r="P1055" s="292"/>
      <c r="Q1055" s="292">
        <v>12</v>
      </c>
      <c r="R1055" s="292"/>
      <c r="S1055" s="292"/>
      <c r="T1055" s="292"/>
      <c r="U1055" s="292"/>
      <c r="V1055" s="292"/>
      <c r="W1055" s="292"/>
      <c r="X1055" s="292"/>
      <c r="Y1055" s="292"/>
      <c r="Z1055" s="292"/>
      <c r="AA1055" s="292"/>
      <c r="AB1055" s="292"/>
      <c r="AC1055" s="292"/>
      <c r="AD1055" s="292"/>
      <c r="AE1055" s="422"/>
      <c r="AF1055" s="406"/>
      <c r="AG1055" s="406"/>
      <c r="AH1055" s="406"/>
      <c r="AI1055" s="406"/>
      <c r="AJ1055" s="406"/>
      <c r="AK1055" s="406"/>
      <c r="AL1055" s="411"/>
      <c r="AM1055" s="411"/>
      <c r="AN1055" s="411"/>
      <c r="AO1055" s="411"/>
      <c r="AP1055" s="411"/>
      <c r="AQ1055" s="411"/>
      <c r="AR1055" s="411"/>
      <c r="AS1055" s="293">
        <f>SUM(AE1055:AR1055)</f>
        <v>0</v>
      </c>
    </row>
    <row r="1056" spans="1:45" hidden="1" outlineLevel="1">
      <c r="A1056" s="521"/>
      <c r="B1056" s="291" t="s">
        <v>345</v>
      </c>
      <c r="C1056" s="288" t="s">
        <v>163</v>
      </c>
      <c r="D1056" s="292"/>
      <c r="E1056" s="292"/>
      <c r="F1056" s="292"/>
      <c r="G1056" s="292"/>
      <c r="H1056" s="292"/>
      <c r="I1056" s="292"/>
      <c r="J1056" s="292"/>
      <c r="K1056" s="292"/>
      <c r="L1056" s="292"/>
      <c r="M1056" s="292"/>
      <c r="N1056" s="292"/>
      <c r="O1056" s="292"/>
      <c r="P1056" s="292"/>
      <c r="Q1056" s="292">
        <f>Q1055</f>
        <v>12</v>
      </c>
      <c r="R1056" s="292"/>
      <c r="S1056" s="292"/>
      <c r="T1056" s="292"/>
      <c r="U1056" s="292"/>
      <c r="V1056" s="292"/>
      <c r="W1056" s="292"/>
      <c r="X1056" s="292"/>
      <c r="Y1056" s="292"/>
      <c r="Z1056" s="292"/>
      <c r="AA1056" s="292"/>
      <c r="AB1056" s="292"/>
      <c r="AC1056" s="292"/>
      <c r="AD1056" s="292"/>
      <c r="AE1056" s="407">
        <f t="shared" ref="AE1056:AR1056" si="3091">AE1055</f>
        <v>0</v>
      </c>
      <c r="AF1056" s="407">
        <f t="shared" si="3091"/>
        <v>0</v>
      </c>
      <c r="AG1056" s="407">
        <f t="shared" si="3091"/>
        <v>0</v>
      </c>
      <c r="AH1056" s="407">
        <f t="shared" si="3091"/>
        <v>0</v>
      </c>
      <c r="AI1056" s="407">
        <f t="shared" si="3091"/>
        <v>0</v>
      </c>
      <c r="AJ1056" s="407">
        <f t="shared" si="3091"/>
        <v>0</v>
      </c>
      <c r="AK1056" s="407">
        <f t="shared" si="3091"/>
        <v>0</v>
      </c>
      <c r="AL1056" s="407">
        <f t="shared" si="3091"/>
        <v>0</v>
      </c>
      <c r="AM1056" s="407">
        <f t="shared" si="3091"/>
        <v>0</v>
      </c>
      <c r="AN1056" s="407">
        <f t="shared" si="3091"/>
        <v>0</v>
      </c>
      <c r="AO1056" s="407">
        <f t="shared" si="3091"/>
        <v>0</v>
      </c>
      <c r="AP1056" s="407">
        <f t="shared" si="3091"/>
        <v>0</v>
      </c>
      <c r="AQ1056" s="407">
        <f t="shared" si="3091"/>
        <v>0</v>
      </c>
      <c r="AR1056" s="407">
        <f t="shared" si="3091"/>
        <v>0</v>
      </c>
      <c r="AS1056" s="303"/>
    </row>
    <row r="1057" spans="1:45" ht="15.75" hidden="1" outlineLevel="1">
      <c r="A1057" s="521"/>
      <c r="B1057" s="320"/>
      <c r="C1057" s="297"/>
      <c r="D1057" s="288"/>
      <c r="E1057" s="288"/>
      <c r="F1057" s="288"/>
      <c r="G1057" s="288"/>
      <c r="H1057" s="288"/>
      <c r="I1057" s="288"/>
      <c r="J1057" s="288"/>
      <c r="K1057" s="288"/>
      <c r="L1057" s="288"/>
      <c r="M1057" s="288"/>
      <c r="N1057" s="288"/>
      <c r="O1057" s="288"/>
      <c r="P1057" s="288"/>
      <c r="Q1057" s="297"/>
      <c r="R1057" s="288"/>
      <c r="S1057" s="288"/>
      <c r="T1057" s="288"/>
      <c r="U1057" s="288"/>
      <c r="V1057" s="288"/>
      <c r="W1057" s="288"/>
      <c r="X1057" s="288"/>
      <c r="Y1057" s="288"/>
      <c r="Z1057" s="288"/>
      <c r="AA1057" s="288"/>
      <c r="AB1057" s="288"/>
      <c r="AC1057" s="288"/>
      <c r="AD1057" s="288"/>
      <c r="AE1057" s="408"/>
      <c r="AF1057" s="408"/>
      <c r="AG1057" s="408"/>
      <c r="AH1057" s="408"/>
      <c r="AI1057" s="408"/>
      <c r="AJ1057" s="408"/>
      <c r="AK1057" s="408"/>
      <c r="AL1057" s="408"/>
      <c r="AM1057" s="408"/>
      <c r="AN1057" s="408"/>
      <c r="AO1057" s="408"/>
      <c r="AP1057" s="408"/>
      <c r="AQ1057" s="408"/>
      <c r="AR1057" s="408"/>
      <c r="AS1057" s="303"/>
    </row>
    <row r="1058" spans="1:45" ht="15.75" hidden="1" outlineLevel="1">
      <c r="A1058" s="521"/>
      <c r="B1058" s="507" t="s">
        <v>499</v>
      </c>
      <c r="C1058" s="288"/>
      <c r="D1058" s="288"/>
      <c r="E1058" s="288"/>
      <c r="F1058" s="288"/>
      <c r="G1058" s="288"/>
      <c r="H1058" s="288"/>
      <c r="I1058" s="288"/>
      <c r="J1058" s="288"/>
      <c r="K1058" s="288"/>
      <c r="L1058" s="288"/>
      <c r="M1058" s="288"/>
      <c r="N1058" s="288"/>
      <c r="O1058" s="288"/>
      <c r="P1058" s="288"/>
      <c r="Q1058" s="288"/>
      <c r="R1058" s="288"/>
      <c r="S1058" s="288"/>
      <c r="T1058" s="288"/>
      <c r="U1058" s="288"/>
      <c r="V1058" s="288"/>
      <c r="W1058" s="288"/>
      <c r="X1058" s="288"/>
      <c r="Y1058" s="288"/>
      <c r="Z1058" s="288"/>
      <c r="AA1058" s="288"/>
      <c r="AB1058" s="288"/>
      <c r="AC1058" s="288"/>
      <c r="AD1058" s="288"/>
      <c r="AE1058" s="418"/>
      <c r="AF1058" s="421"/>
      <c r="AG1058" s="421"/>
      <c r="AH1058" s="421"/>
      <c r="AI1058" s="421"/>
      <c r="AJ1058" s="421"/>
      <c r="AK1058" s="421"/>
      <c r="AL1058" s="421"/>
      <c r="AM1058" s="421"/>
      <c r="AN1058" s="421"/>
      <c r="AO1058" s="421"/>
      <c r="AP1058" s="421"/>
      <c r="AQ1058" s="421"/>
      <c r="AR1058" s="421"/>
      <c r="AS1058" s="303"/>
    </row>
    <row r="1059" spans="1:45" ht="15.75" hidden="1" outlineLevel="1">
      <c r="A1059" s="521"/>
      <c r="B1059" s="493" t="s">
        <v>495</v>
      </c>
      <c r="C1059" s="288"/>
      <c r="D1059" s="288"/>
      <c r="E1059" s="288"/>
      <c r="F1059" s="288"/>
      <c r="G1059" s="288"/>
      <c r="H1059" s="288"/>
      <c r="I1059" s="288"/>
      <c r="J1059" s="288"/>
      <c r="K1059" s="288"/>
      <c r="L1059" s="288"/>
      <c r="M1059" s="288"/>
      <c r="N1059" s="288"/>
      <c r="O1059" s="288"/>
      <c r="P1059" s="288"/>
      <c r="Q1059" s="288"/>
      <c r="R1059" s="288"/>
      <c r="S1059" s="288"/>
      <c r="T1059" s="288"/>
      <c r="U1059" s="288"/>
      <c r="V1059" s="288"/>
      <c r="W1059" s="288"/>
      <c r="X1059" s="288"/>
      <c r="Y1059" s="288"/>
      <c r="Z1059" s="288"/>
      <c r="AA1059" s="288"/>
      <c r="AB1059" s="288"/>
      <c r="AC1059" s="288"/>
      <c r="AD1059" s="288"/>
      <c r="AE1059" s="418"/>
      <c r="AF1059" s="421"/>
      <c r="AG1059" s="421"/>
      <c r="AH1059" s="421"/>
      <c r="AI1059" s="421"/>
      <c r="AJ1059" s="421"/>
      <c r="AK1059" s="421"/>
      <c r="AL1059" s="421"/>
      <c r="AM1059" s="421"/>
      <c r="AN1059" s="421"/>
      <c r="AO1059" s="421"/>
      <c r="AP1059" s="421"/>
      <c r="AQ1059" s="421"/>
      <c r="AR1059" s="421"/>
      <c r="AS1059" s="303"/>
    </row>
    <row r="1060" spans="1:45" ht="15" hidden="1" customHeight="1" outlineLevel="1">
      <c r="A1060" s="521">
        <v>21</v>
      </c>
      <c r="B1060" s="424" t="s">
        <v>113</v>
      </c>
      <c r="C1060" s="288" t="s">
        <v>25</v>
      </c>
      <c r="D1060" s="292"/>
      <c r="E1060" s="292"/>
      <c r="F1060" s="292"/>
      <c r="G1060" s="292"/>
      <c r="H1060" s="292"/>
      <c r="I1060" s="292"/>
      <c r="J1060" s="292"/>
      <c r="K1060" s="292"/>
      <c r="L1060" s="292"/>
      <c r="M1060" s="292"/>
      <c r="N1060" s="292"/>
      <c r="O1060" s="292"/>
      <c r="P1060" s="292"/>
      <c r="Q1060" s="288"/>
      <c r="R1060" s="292"/>
      <c r="S1060" s="292"/>
      <c r="T1060" s="292"/>
      <c r="U1060" s="292"/>
      <c r="V1060" s="292"/>
      <c r="W1060" s="292"/>
      <c r="X1060" s="292"/>
      <c r="Y1060" s="292"/>
      <c r="Z1060" s="292"/>
      <c r="AA1060" s="292"/>
      <c r="AB1060" s="292"/>
      <c r="AC1060" s="292"/>
      <c r="AD1060" s="292"/>
      <c r="AE1060" s="406"/>
      <c r="AF1060" s="406"/>
      <c r="AG1060" s="406"/>
      <c r="AH1060" s="406"/>
      <c r="AI1060" s="406"/>
      <c r="AJ1060" s="406"/>
      <c r="AK1060" s="406"/>
      <c r="AL1060" s="406"/>
      <c r="AM1060" s="406"/>
      <c r="AN1060" s="406"/>
      <c r="AO1060" s="406"/>
      <c r="AP1060" s="406"/>
      <c r="AQ1060" s="406"/>
      <c r="AR1060" s="406"/>
      <c r="AS1060" s="293">
        <f>SUM(AE1060:AR1060)</f>
        <v>0</v>
      </c>
    </row>
    <row r="1061" spans="1:45" ht="15" hidden="1" customHeight="1" outlineLevel="1">
      <c r="A1061" s="521"/>
      <c r="B1061" s="291" t="s">
        <v>345</v>
      </c>
      <c r="C1061" s="288" t="s">
        <v>163</v>
      </c>
      <c r="D1061" s="292"/>
      <c r="E1061" s="292"/>
      <c r="F1061" s="292"/>
      <c r="G1061" s="292"/>
      <c r="H1061" s="292"/>
      <c r="I1061" s="292"/>
      <c r="J1061" s="292"/>
      <c r="K1061" s="292"/>
      <c r="L1061" s="292"/>
      <c r="M1061" s="292"/>
      <c r="N1061" s="292"/>
      <c r="O1061" s="292"/>
      <c r="P1061" s="292"/>
      <c r="Q1061" s="288"/>
      <c r="R1061" s="292"/>
      <c r="S1061" s="292"/>
      <c r="T1061" s="292"/>
      <c r="U1061" s="292"/>
      <c r="V1061" s="292"/>
      <c r="W1061" s="292"/>
      <c r="X1061" s="292"/>
      <c r="Y1061" s="292"/>
      <c r="Z1061" s="292"/>
      <c r="AA1061" s="292"/>
      <c r="AB1061" s="292"/>
      <c r="AC1061" s="292"/>
      <c r="AD1061" s="292"/>
      <c r="AE1061" s="407">
        <f>AE1060</f>
        <v>0</v>
      </c>
      <c r="AF1061" s="407">
        <f t="shared" ref="AF1061" si="3092">AF1060</f>
        <v>0</v>
      </c>
      <c r="AG1061" s="407">
        <f t="shared" ref="AG1061" si="3093">AG1060</f>
        <v>0</v>
      </c>
      <c r="AH1061" s="407">
        <f t="shared" ref="AH1061" si="3094">AH1060</f>
        <v>0</v>
      </c>
      <c r="AI1061" s="407">
        <f t="shared" ref="AI1061" si="3095">AI1060</f>
        <v>0</v>
      </c>
      <c r="AJ1061" s="407">
        <f t="shared" ref="AJ1061" si="3096">AJ1060</f>
        <v>0</v>
      </c>
      <c r="AK1061" s="407">
        <f t="shared" ref="AK1061" si="3097">AK1060</f>
        <v>0</v>
      </c>
      <c r="AL1061" s="407">
        <f t="shared" ref="AL1061" si="3098">AL1060</f>
        <v>0</v>
      </c>
      <c r="AM1061" s="407">
        <f t="shared" ref="AM1061" si="3099">AM1060</f>
        <v>0</v>
      </c>
      <c r="AN1061" s="407">
        <f t="shared" ref="AN1061" si="3100">AN1060</f>
        <v>0</v>
      </c>
      <c r="AO1061" s="407">
        <f t="shared" ref="AO1061" si="3101">AO1060</f>
        <v>0</v>
      </c>
      <c r="AP1061" s="407">
        <f t="shared" ref="AP1061" si="3102">AP1060</f>
        <v>0</v>
      </c>
      <c r="AQ1061" s="407">
        <f t="shared" ref="AQ1061" si="3103">AQ1060</f>
        <v>0</v>
      </c>
      <c r="AR1061" s="407">
        <f t="shared" ref="AR1061" si="3104">AR1060</f>
        <v>0</v>
      </c>
      <c r="AS1061" s="303"/>
    </row>
    <row r="1062" spans="1:45" ht="15" hidden="1" customHeight="1" outlineLevel="1">
      <c r="A1062" s="521"/>
      <c r="B1062" s="291"/>
      <c r="C1062" s="288"/>
      <c r="D1062" s="288"/>
      <c r="E1062" s="288"/>
      <c r="F1062" s="288"/>
      <c r="G1062" s="288"/>
      <c r="H1062" s="288"/>
      <c r="I1062" s="288"/>
      <c r="J1062" s="288"/>
      <c r="K1062" s="288"/>
      <c r="L1062" s="288"/>
      <c r="M1062" s="288"/>
      <c r="N1062" s="288"/>
      <c r="O1062" s="288"/>
      <c r="P1062" s="288"/>
      <c r="Q1062" s="288"/>
      <c r="R1062" s="288"/>
      <c r="S1062" s="288"/>
      <c r="T1062" s="288"/>
      <c r="U1062" s="288"/>
      <c r="V1062" s="288"/>
      <c r="W1062" s="288"/>
      <c r="X1062" s="288"/>
      <c r="Y1062" s="288"/>
      <c r="Z1062" s="288"/>
      <c r="AA1062" s="288"/>
      <c r="AB1062" s="288"/>
      <c r="AC1062" s="288"/>
      <c r="AD1062" s="288"/>
      <c r="AE1062" s="418"/>
      <c r="AF1062" s="421"/>
      <c r="AG1062" s="421"/>
      <c r="AH1062" s="421"/>
      <c r="AI1062" s="421"/>
      <c r="AJ1062" s="421"/>
      <c r="AK1062" s="421"/>
      <c r="AL1062" s="421"/>
      <c r="AM1062" s="421"/>
      <c r="AN1062" s="421"/>
      <c r="AO1062" s="421"/>
      <c r="AP1062" s="421"/>
      <c r="AQ1062" s="421"/>
      <c r="AR1062" s="421"/>
      <c r="AS1062" s="303"/>
    </row>
    <row r="1063" spans="1:45" ht="15" hidden="1" customHeight="1" outlineLevel="1">
      <c r="A1063" s="521">
        <v>22</v>
      </c>
      <c r="B1063" s="424" t="s">
        <v>114</v>
      </c>
      <c r="C1063" s="288" t="s">
        <v>25</v>
      </c>
      <c r="D1063" s="878">
        <v>2849.8704000000002</v>
      </c>
      <c r="E1063" s="292">
        <v>2849.8704000000002</v>
      </c>
      <c r="F1063" s="292">
        <v>2849.8704000000002</v>
      </c>
      <c r="G1063" s="292">
        <v>2849.8704000000002</v>
      </c>
      <c r="H1063" s="292">
        <v>2849.8704000000002</v>
      </c>
      <c r="I1063" s="292">
        <v>2849.8704000000002</v>
      </c>
      <c r="J1063" s="292">
        <v>2849.8704000000002</v>
      </c>
      <c r="K1063" s="292">
        <v>2849.8704000000002</v>
      </c>
      <c r="L1063" s="292">
        <v>2849.8704000000002</v>
      </c>
      <c r="M1063" s="292">
        <v>2849.8704000000002</v>
      </c>
      <c r="N1063" s="292"/>
      <c r="O1063" s="292"/>
      <c r="P1063" s="292"/>
      <c r="Q1063" s="288"/>
      <c r="R1063" s="292">
        <v>1.1274090000000001</v>
      </c>
      <c r="S1063" s="292">
        <v>1.1274090000000001</v>
      </c>
      <c r="T1063" s="292">
        <v>1.1274090000000001</v>
      </c>
      <c r="U1063" s="292">
        <v>1.1274090000000001</v>
      </c>
      <c r="V1063" s="292">
        <v>1.1274090000000001</v>
      </c>
      <c r="W1063" s="292">
        <v>1.1274090000000001</v>
      </c>
      <c r="X1063" s="292">
        <v>1.1274090000000001</v>
      </c>
      <c r="Y1063" s="292">
        <v>1.1274090000000001</v>
      </c>
      <c r="Z1063" s="292">
        <v>1.1274090000000001</v>
      </c>
      <c r="AA1063" s="292">
        <v>1.1274090000000001</v>
      </c>
      <c r="AB1063" s="292"/>
      <c r="AC1063" s="292"/>
      <c r="AD1063" s="292"/>
      <c r="AE1063" s="406">
        <v>1</v>
      </c>
      <c r="AF1063" s="406"/>
      <c r="AG1063" s="406"/>
      <c r="AH1063" s="406"/>
      <c r="AI1063" s="406"/>
      <c r="AJ1063" s="406"/>
      <c r="AK1063" s="406"/>
      <c r="AL1063" s="406"/>
      <c r="AM1063" s="406"/>
      <c r="AN1063" s="406"/>
      <c r="AO1063" s="406"/>
      <c r="AP1063" s="406"/>
      <c r="AQ1063" s="406"/>
      <c r="AR1063" s="406"/>
      <c r="AS1063" s="293">
        <f>SUM(AE1063:AR1063)</f>
        <v>1</v>
      </c>
    </row>
    <row r="1064" spans="1:45" ht="15" hidden="1" customHeight="1" outlineLevel="1">
      <c r="A1064" s="521"/>
      <c r="B1064" s="291" t="s">
        <v>345</v>
      </c>
      <c r="C1064" s="288" t="s">
        <v>163</v>
      </c>
      <c r="D1064" s="292"/>
      <c r="E1064" s="292"/>
      <c r="F1064" s="292"/>
      <c r="G1064" s="292"/>
      <c r="H1064" s="292"/>
      <c r="I1064" s="292"/>
      <c r="J1064" s="292"/>
      <c r="K1064" s="292"/>
      <c r="L1064" s="292"/>
      <c r="M1064" s="292"/>
      <c r="N1064" s="292"/>
      <c r="O1064" s="292"/>
      <c r="P1064" s="292"/>
      <c r="Q1064" s="288"/>
      <c r="R1064" s="292"/>
      <c r="S1064" s="292"/>
      <c r="T1064" s="292"/>
      <c r="U1064" s="292"/>
      <c r="V1064" s="292"/>
      <c r="W1064" s="292"/>
      <c r="X1064" s="292"/>
      <c r="Y1064" s="292"/>
      <c r="Z1064" s="292"/>
      <c r="AA1064" s="292"/>
      <c r="AB1064" s="292"/>
      <c r="AC1064" s="292"/>
      <c r="AD1064" s="292"/>
      <c r="AE1064" s="407">
        <f>AE1063</f>
        <v>1</v>
      </c>
      <c r="AF1064" s="407">
        <f t="shared" ref="AF1064" si="3105">AF1063</f>
        <v>0</v>
      </c>
      <c r="AG1064" s="407">
        <f t="shared" ref="AG1064" si="3106">AG1063</f>
        <v>0</v>
      </c>
      <c r="AH1064" s="407">
        <f t="shared" ref="AH1064" si="3107">AH1063</f>
        <v>0</v>
      </c>
      <c r="AI1064" s="407">
        <f t="shared" ref="AI1064" si="3108">AI1063</f>
        <v>0</v>
      </c>
      <c r="AJ1064" s="407">
        <f t="shared" ref="AJ1064" si="3109">AJ1063</f>
        <v>0</v>
      </c>
      <c r="AK1064" s="407">
        <f t="shared" ref="AK1064" si="3110">AK1063</f>
        <v>0</v>
      </c>
      <c r="AL1064" s="407">
        <f t="shared" ref="AL1064" si="3111">AL1063</f>
        <v>0</v>
      </c>
      <c r="AM1064" s="407">
        <f t="shared" ref="AM1064" si="3112">AM1063</f>
        <v>0</v>
      </c>
      <c r="AN1064" s="407">
        <f t="shared" ref="AN1064" si="3113">AN1063</f>
        <v>0</v>
      </c>
      <c r="AO1064" s="407">
        <f t="shared" ref="AO1064" si="3114">AO1063</f>
        <v>0</v>
      </c>
      <c r="AP1064" s="407">
        <f t="shared" ref="AP1064" si="3115">AP1063</f>
        <v>0</v>
      </c>
      <c r="AQ1064" s="407">
        <f t="shared" ref="AQ1064" si="3116">AQ1063</f>
        <v>0</v>
      </c>
      <c r="AR1064" s="407">
        <f t="shared" ref="AR1064" si="3117">AR1063</f>
        <v>0</v>
      </c>
      <c r="AS1064" s="303"/>
    </row>
    <row r="1065" spans="1:45" ht="15" hidden="1" customHeight="1" outlineLevel="1">
      <c r="A1065" s="521"/>
      <c r="B1065" s="291"/>
      <c r="C1065" s="288"/>
      <c r="D1065" s="288"/>
      <c r="E1065" s="288"/>
      <c r="F1065" s="288"/>
      <c r="G1065" s="288"/>
      <c r="H1065" s="288"/>
      <c r="I1065" s="288"/>
      <c r="J1065" s="288"/>
      <c r="K1065" s="288"/>
      <c r="L1065" s="288"/>
      <c r="M1065" s="288"/>
      <c r="N1065" s="288"/>
      <c r="O1065" s="288"/>
      <c r="P1065" s="288"/>
      <c r="Q1065" s="288"/>
      <c r="R1065" s="288"/>
      <c r="S1065" s="288"/>
      <c r="T1065" s="288"/>
      <c r="U1065" s="288"/>
      <c r="V1065" s="288"/>
      <c r="W1065" s="288"/>
      <c r="X1065" s="288"/>
      <c r="Y1065" s="288"/>
      <c r="Z1065" s="288"/>
      <c r="AA1065" s="288"/>
      <c r="AB1065" s="288"/>
      <c r="AC1065" s="288"/>
      <c r="AD1065" s="288"/>
      <c r="AE1065" s="418"/>
      <c r="AF1065" s="421"/>
      <c r="AG1065" s="421"/>
      <c r="AH1065" s="421"/>
      <c r="AI1065" s="421"/>
      <c r="AJ1065" s="421"/>
      <c r="AK1065" s="421"/>
      <c r="AL1065" s="421"/>
      <c r="AM1065" s="421"/>
      <c r="AN1065" s="421"/>
      <c r="AO1065" s="421"/>
      <c r="AP1065" s="421"/>
      <c r="AQ1065" s="421"/>
      <c r="AR1065" s="421"/>
      <c r="AS1065" s="303"/>
    </row>
    <row r="1066" spans="1:45" ht="15" hidden="1" customHeight="1" outlineLevel="1">
      <c r="A1066" s="521">
        <v>23</v>
      </c>
      <c r="B1066" s="424" t="s">
        <v>115</v>
      </c>
      <c r="C1066" s="288" t="s">
        <v>25</v>
      </c>
      <c r="D1066" s="292"/>
      <c r="E1066" s="292"/>
      <c r="F1066" s="292"/>
      <c r="G1066" s="292"/>
      <c r="H1066" s="292"/>
      <c r="I1066" s="292"/>
      <c r="J1066" s="292"/>
      <c r="K1066" s="292"/>
      <c r="L1066" s="292"/>
      <c r="M1066" s="292"/>
      <c r="N1066" s="292"/>
      <c r="O1066" s="292"/>
      <c r="P1066" s="292"/>
      <c r="Q1066" s="288"/>
      <c r="R1066" s="292"/>
      <c r="S1066" s="292"/>
      <c r="T1066" s="292"/>
      <c r="U1066" s="292"/>
      <c r="V1066" s="292"/>
      <c r="W1066" s="292"/>
      <c r="X1066" s="292"/>
      <c r="Y1066" s="292"/>
      <c r="Z1066" s="292"/>
      <c r="AA1066" s="292"/>
      <c r="AB1066" s="292"/>
      <c r="AC1066" s="292"/>
      <c r="AD1066" s="292"/>
      <c r="AE1066" s="406"/>
      <c r="AF1066" s="406"/>
      <c r="AG1066" s="406"/>
      <c r="AH1066" s="406"/>
      <c r="AI1066" s="406"/>
      <c r="AJ1066" s="406"/>
      <c r="AK1066" s="406"/>
      <c r="AL1066" s="406"/>
      <c r="AM1066" s="406"/>
      <c r="AN1066" s="406"/>
      <c r="AO1066" s="406"/>
      <c r="AP1066" s="406"/>
      <c r="AQ1066" s="406"/>
      <c r="AR1066" s="406"/>
      <c r="AS1066" s="293">
        <f>SUM(AE1066:AR1066)</f>
        <v>0</v>
      </c>
    </row>
    <row r="1067" spans="1:45" ht="15" hidden="1" customHeight="1" outlineLevel="1">
      <c r="A1067" s="521"/>
      <c r="B1067" s="291" t="s">
        <v>345</v>
      </c>
      <c r="C1067" s="288" t="s">
        <v>163</v>
      </c>
      <c r="D1067" s="292"/>
      <c r="E1067" s="292"/>
      <c r="F1067" s="292"/>
      <c r="G1067" s="292"/>
      <c r="H1067" s="292"/>
      <c r="I1067" s="292"/>
      <c r="J1067" s="292"/>
      <c r="K1067" s="292"/>
      <c r="L1067" s="292"/>
      <c r="M1067" s="292"/>
      <c r="N1067" s="292"/>
      <c r="O1067" s="292"/>
      <c r="P1067" s="292"/>
      <c r="Q1067" s="288"/>
      <c r="R1067" s="292"/>
      <c r="S1067" s="292"/>
      <c r="T1067" s="292"/>
      <c r="U1067" s="292"/>
      <c r="V1067" s="292"/>
      <c r="W1067" s="292"/>
      <c r="X1067" s="292"/>
      <c r="Y1067" s="292"/>
      <c r="Z1067" s="292"/>
      <c r="AA1067" s="292"/>
      <c r="AB1067" s="292"/>
      <c r="AC1067" s="292"/>
      <c r="AD1067" s="292"/>
      <c r="AE1067" s="407">
        <f>AE1066</f>
        <v>0</v>
      </c>
      <c r="AF1067" s="407">
        <f t="shared" ref="AF1067" si="3118">AF1066</f>
        <v>0</v>
      </c>
      <c r="AG1067" s="407">
        <f t="shared" ref="AG1067" si="3119">AG1066</f>
        <v>0</v>
      </c>
      <c r="AH1067" s="407">
        <f t="shared" ref="AH1067" si="3120">AH1066</f>
        <v>0</v>
      </c>
      <c r="AI1067" s="407">
        <f t="shared" ref="AI1067" si="3121">AI1066</f>
        <v>0</v>
      </c>
      <c r="AJ1067" s="407">
        <f t="shared" ref="AJ1067" si="3122">AJ1066</f>
        <v>0</v>
      </c>
      <c r="AK1067" s="407">
        <f t="shared" ref="AK1067" si="3123">AK1066</f>
        <v>0</v>
      </c>
      <c r="AL1067" s="407">
        <f t="shared" ref="AL1067" si="3124">AL1066</f>
        <v>0</v>
      </c>
      <c r="AM1067" s="407">
        <f t="shared" ref="AM1067" si="3125">AM1066</f>
        <v>0</v>
      </c>
      <c r="AN1067" s="407">
        <f t="shared" ref="AN1067" si="3126">AN1066</f>
        <v>0</v>
      </c>
      <c r="AO1067" s="407">
        <f t="shared" ref="AO1067" si="3127">AO1066</f>
        <v>0</v>
      </c>
      <c r="AP1067" s="407">
        <f t="shared" ref="AP1067" si="3128">AP1066</f>
        <v>0</v>
      </c>
      <c r="AQ1067" s="407">
        <f t="shared" ref="AQ1067" si="3129">AQ1066</f>
        <v>0</v>
      </c>
      <c r="AR1067" s="407">
        <f t="shared" ref="AR1067" si="3130">AR1066</f>
        <v>0</v>
      </c>
      <c r="AS1067" s="303"/>
    </row>
    <row r="1068" spans="1:45" ht="15" hidden="1" customHeight="1" outlineLevel="1">
      <c r="A1068" s="521"/>
      <c r="B1068" s="426"/>
      <c r="C1068" s="288"/>
      <c r="D1068" s="288"/>
      <c r="E1068" s="288"/>
      <c r="F1068" s="288"/>
      <c r="G1068" s="288"/>
      <c r="H1068" s="288"/>
      <c r="I1068" s="288"/>
      <c r="J1068" s="288"/>
      <c r="K1068" s="288"/>
      <c r="L1068" s="288"/>
      <c r="M1068" s="288"/>
      <c r="N1068" s="288"/>
      <c r="O1068" s="288"/>
      <c r="P1068" s="288"/>
      <c r="Q1068" s="288"/>
      <c r="R1068" s="288"/>
      <c r="S1068" s="288"/>
      <c r="T1068" s="288"/>
      <c r="U1068" s="288"/>
      <c r="V1068" s="288"/>
      <c r="W1068" s="288"/>
      <c r="X1068" s="288"/>
      <c r="Y1068" s="288"/>
      <c r="Z1068" s="288"/>
      <c r="AA1068" s="288"/>
      <c r="AB1068" s="288"/>
      <c r="AC1068" s="288"/>
      <c r="AD1068" s="288"/>
      <c r="AE1068" s="418"/>
      <c r="AF1068" s="421"/>
      <c r="AG1068" s="421"/>
      <c r="AH1068" s="421"/>
      <c r="AI1068" s="421"/>
      <c r="AJ1068" s="421"/>
      <c r="AK1068" s="421"/>
      <c r="AL1068" s="421"/>
      <c r="AM1068" s="421"/>
      <c r="AN1068" s="421"/>
      <c r="AO1068" s="421"/>
      <c r="AP1068" s="421"/>
      <c r="AQ1068" s="421"/>
      <c r="AR1068" s="421"/>
      <c r="AS1068" s="303"/>
    </row>
    <row r="1069" spans="1:45" ht="15" hidden="1" customHeight="1" outlineLevel="1">
      <c r="A1069" s="521">
        <v>24</v>
      </c>
      <c r="B1069" s="424" t="s">
        <v>116</v>
      </c>
      <c r="C1069" s="288" t="s">
        <v>25</v>
      </c>
      <c r="D1069" s="292"/>
      <c r="E1069" s="292"/>
      <c r="F1069" s="292"/>
      <c r="G1069" s="292"/>
      <c r="H1069" s="292"/>
      <c r="I1069" s="292"/>
      <c r="J1069" s="292"/>
      <c r="K1069" s="292"/>
      <c r="L1069" s="292"/>
      <c r="M1069" s="292"/>
      <c r="N1069" s="292"/>
      <c r="O1069" s="292"/>
      <c r="P1069" s="292"/>
      <c r="Q1069" s="288"/>
      <c r="R1069" s="292"/>
      <c r="S1069" s="292"/>
      <c r="T1069" s="292"/>
      <c r="U1069" s="292"/>
      <c r="V1069" s="292"/>
      <c r="W1069" s="292"/>
      <c r="X1069" s="292"/>
      <c r="Y1069" s="292"/>
      <c r="Z1069" s="292"/>
      <c r="AA1069" s="292"/>
      <c r="AB1069" s="292"/>
      <c r="AC1069" s="292"/>
      <c r="AD1069" s="292"/>
      <c r="AE1069" s="406"/>
      <c r="AF1069" s="406"/>
      <c r="AG1069" s="406"/>
      <c r="AH1069" s="406"/>
      <c r="AI1069" s="406"/>
      <c r="AJ1069" s="406"/>
      <c r="AK1069" s="406"/>
      <c r="AL1069" s="406"/>
      <c r="AM1069" s="406"/>
      <c r="AN1069" s="406"/>
      <c r="AO1069" s="406"/>
      <c r="AP1069" s="406"/>
      <c r="AQ1069" s="406"/>
      <c r="AR1069" s="406"/>
      <c r="AS1069" s="293">
        <f>SUM(AE1069:AR1069)</f>
        <v>0</v>
      </c>
    </row>
    <row r="1070" spans="1:45" ht="15" hidden="1" customHeight="1" outlineLevel="1">
      <c r="A1070" s="521"/>
      <c r="B1070" s="291" t="s">
        <v>345</v>
      </c>
      <c r="C1070" s="288" t="s">
        <v>163</v>
      </c>
      <c r="D1070" s="292"/>
      <c r="E1070" s="292"/>
      <c r="F1070" s="292"/>
      <c r="G1070" s="292"/>
      <c r="H1070" s="292"/>
      <c r="I1070" s="292"/>
      <c r="J1070" s="292"/>
      <c r="K1070" s="292"/>
      <c r="L1070" s="292"/>
      <c r="M1070" s="292"/>
      <c r="N1070" s="292"/>
      <c r="O1070" s="292"/>
      <c r="P1070" s="292"/>
      <c r="Q1070" s="288"/>
      <c r="R1070" s="292"/>
      <c r="S1070" s="292"/>
      <c r="T1070" s="292"/>
      <c r="U1070" s="292"/>
      <c r="V1070" s="292"/>
      <c r="W1070" s="292"/>
      <c r="X1070" s="292"/>
      <c r="Y1070" s="292"/>
      <c r="Z1070" s="292"/>
      <c r="AA1070" s="292"/>
      <c r="AB1070" s="292"/>
      <c r="AC1070" s="292"/>
      <c r="AD1070" s="292"/>
      <c r="AE1070" s="407">
        <f>AE1069</f>
        <v>0</v>
      </c>
      <c r="AF1070" s="407">
        <f t="shared" ref="AF1070" si="3131">AF1069</f>
        <v>0</v>
      </c>
      <c r="AG1070" s="407">
        <f t="shared" ref="AG1070" si="3132">AG1069</f>
        <v>0</v>
      </c>
      <c r="AH1070" s="407">
        <f t="shared" ref="AH1070" si="3133">AH1069</f>
        <v>0</v>
      </c>
      <c r="AI1070" s="407">
        <f t="shared" ref="AI1070" si="3134">AI1069</f>
        <v>0</v>
      </c>
      <c r="AJ1070" s="407">
        <f t="shared" ref="AJ1070" si="3135">AJ1069</f>
        <v>0</v>
      </c>
      <c r="AK1070" s="407">
        <f t="shared" ref="AK1070" si="3136">AK1069</f>
        <v>0</v>
      </c>
      <c r="AL1070" s="407">
        <f t="shared" ref="AL1070" si="3137">AL1069</f>
        <v>0</v>
      </c>
      <c r="AM1070" s="407">
        <f t="shared" ref="AM1070" si="3138">AM1069</f>
        <v>0</v>
      </c>
      <c r="AN1070" s="407">
        <f t="shared" ref="AN1070" si="3139">AN1069</f>
        <v>0</v>
      </c>
      <c r="AO1070" s="407">
        <f t="shared" ref="AO1070" si="3140">AO1069</f>
        <v>0</v>
      </c>
      <c r="AP1070" s="407">
        <f t="shared" ref="AP1070" si="3141">AP1069</f>
        <v>0</v>
      </c>
      <c r="AQ1070" s="407">
        <f t="shared" ref="AQ1070" si="3142">AQ1069</f>
        <v>0</v>
      </c>
      <c r="AR1070" s="407">
        <f t="shared" ref="AR1070" si="3143">AR1069</f>
        <v>0</v>
      </c>
      <c r="AS1070" s="303"/>
    </row>
    <row r="1071" spans="1:45" ht="15" hidden="1" customHeight="1" outlineLevel="1">
      <c r="A1071" s="521"/>
      <c r="B1071" s="291"/>
      <c r="C1071" s="288"/>
      <c r="D1071" s="288"/>
      <c r="E1071" s="288"/>
      <c r="F1071" s="288"/>
      <c r="G1071" s="288"/>
      <c r="H1071" s="288"/>
      <c r="I1071" s="288"/>
      <c r="J1071" s="288"/>
      <c r="K1071" s="288"/>
      <c r="L1071" s="288"/>
      <c r="M1071" s="288"/>
      <c r="N1071" s="288"/>
      <c r="O1071" s="288"/>
      <c r="P1071" s="288"/>
      <c r="Q1071" s="288"/>
      <c r="R1071" s="288"/>
      <c r="S1071" s="288"/>
      <c r="T1071" s="288"/>
      <c r="U1071" s="288"/>
      <c r="V1071" s="288"/>
      <c r="W1071" s="288"/>
      <c r="X1071" s="288"/>
      <c r="Y1071" s="288"/>
      <c r="Z1071" s="288"/>
      <c r="AA1071" s="288"/>
      <c r="AB1071" s="288"/>
      <c r="AC1071" s="288"/>
      <c r="AD1071" s="288"/>
      <c r="AE1071" s="408"/>
      <c r="AF1071" s="421"/>
      <c r="AG1071" s="421"/>
      <c r="AH1071" s="421"/>
      <c r="AI1071" s="421"/>
      <c r="AJ1071" s="421"/>
      <c r="AK1071" s="421"/>
      <c r="AL1071" s="421"/>
      <c r="AM1071" s="421"/>
      <c r="AN1071" s="421"/>
      <c r="AO1071" s="421"/>
      <c r="AP1071" s="421"/>
      <c r="AQ1071" s="421"/>
      <c r="AR1071" s="421"/>
      <c r="AS1071" s="303"/>
    </row>
    <row r="1072" spans="1:45" ht="15" hidden="1" customHeight="1" outlineLevel="1">
      <c r="A1072" s="521"/>
      <c r="B1072" s="285" t="s">
        <v>496</v>
      </c>
      <c r="C1072" s="288"/>
      <c r="D1072" s="288"/>
      <c r="E1072" s="288"/>
      <c r="F1072" s="288"/>
      <c r="G1072" s="288"/>
      <c r="H1072" s="288"/>
      <c r="I1072" s="288"/>
      <c r="J1072" s="288"/>
      <c r="K1072" s="288"/>
      <c r="L1072" s="288"/>
      <c r="M1072" s="288"/>
      <c r="N1072" s="288"/>
      <c r="O1072" s="288"/>
      <c r="P1072" s="288"/>
      <c r="Q1072" s="288"/>
      <c r="R1072" s="288"/>
      <c r="S1072" s="288"/>
      <c r="T1072" s="288"/>
      <c r="U1072" s="288"/>
      <c r="V1072" s="288"/>
      <c r="W1072" s="288"/>
      <c r="X1072" s="288"/>
      <c r="Y1072" s="288"/>
      <c r="Z1072" s="288"/>
      <c r="AA1072" s="288"/>
      <c r="AB1072" s="288"/>
      <c r="AC1072" s="288"/>
      <c r="AD1072" s="288"/>
      <c r="AE1072" s="408"/>
      <c r="AF1072" s="421"/>
      <c r="AG1072" s="421"/>
      <c r="AH1072" s="421"/>
      <c r="AI1072" s="421"/>
      <c r="AJ1072" s="421"/>
      <c r="AK1072" s="421"/>
      <c r="AL1072" s="421"/>
      <c r="AM1072" s="421"/>
      <c r="AN1072" s="421"/>
      <c r="AO1072" s="421"/>
      <c r="AP1072" s="421"/>
      <c r="AQ1072" s="421"/>
      <c r="AR1072" s="421"/>
      <c r="AS1072" s="303"/>
    </row>
    <row r="1073" spans="1:45" ht="15" hidden="1" customHeight="1" outlineLevel="1">
      <c r="A1073" s="521">
        <v>25</v>
      </c>
      <c r="B1073" s="424" t="s">
        <v>117</v>
      </c>
      <c r="C1073" s="288" t="s">
        <v>25</v>
      </c>
      <c r="D1073" s="292"/>
      <c r="E1073" s="292"/>
      <c r="F1073" s="292"/>
      <c r="G1073" s="292"/>
      <c r="H1073" s="292"/>
      <c r="I1073" s="292"/>
      <c r="J1073" s="292"/>
      <c r="K1073" s="292"/>
      <c r="L1073" s="292"/>
      <c r="M1073" s="292"/>
      <c r="N1073" s="292"/>
      <c r="O1073" s="292"/>
      <c r="P1073" s="292"/>
      <c r="Q1073" s="292">
        <v>12</v>
      </c>
      <c r="R1073" s="292"/>
      <c r="S1073" s="292"/>
      <c r="T1073" s="292"/>
      <c r="U1073" s="292"/>
      <c r="V1073" s="292"/>
      <c r="W1073" s="292"/>
      <c r="X1073" s="292"/>
      <c r="Y1073" s="292"/>
      <c r="Z1073" s="292"/>
      <c r="AA1073" s="292"/>
      <c r="AB1073" s="292"/>
      <c r="AC1073" s="292"/>
      <c r="AD1073" s="292"/>
      <c r="AE1073" s="422"/>
      <c r="AF1073" s="411"/>
      <c r="AG1073" s="411"/>
      <c r="AH1073" s="411"/>
      <c r="AI1073" s="411"/>
      <c r="AJ1073" s="411"/>
      <c r="AK1073" s="411"/>
      <c r="AL1073" s="411"/>
      <c r="AM1073" s="411"/>
      <c r="AN1073" s="411"/>
      <c r="AO1073" s="411"/>
      <c r="AP1073" s="411"/>
      <c r="AQ1073" s="411"/>
      <c r="AR1073" s="411"/>
      <c r="AS1073" s="293">
        <f>SUM(AE1073:AR1073)</f>
        <v>0</v>
      </c>
    </row>
    <row r="1074" spans="1:45" ht="15" hidden="1" customHeight="1" outlineLevel="1">
      <c r="A1074" s="521"/>
      <c r="B1074" s="291" t="s">
        <v>345</v>
      </c>
      <c r="C1074" s="288" t="s">
        <v>163</v>
      </c>
      <c r="D1074" s="292"/>
      <c r="E1074" s="292"/>
      <c r="F1074" s="292"/>
      <c r="G1074" s="292"/>
      <c r="H1074" s="292"/>
      <c r="I1074" s="292"/>
      <c r="J1074" s="292"/>
      <c r="K1074" s="292"/>
      <c r="L1074" s="292"/>
      <c r="M1074" s="292"/>
      <c r="N1074" s="292"/>
      <c r="O1074" s="292"/>
      <c r="P1074" s="292"/>
      <c r="Q1074" s="292">
        <f>Q1073</f>
        <v>12</v>
      </c>
      <c r="R1074" s="292"/>
      <c r="S1074" s="292"/>
      <c r="T1074" s="292"/>
      <c r="U1074" s="292"/>
      <c r="V1074" s="292"/>
      <c r="W1074" s="292"/>
      <c r="X1074" s="292"/>
      <c r="Y1074" s="292"/>
      <c r="Z1074" s="292"/>
      <c r="AA1074" s="292"/>
      <c r="AB1074" s="292"/>
      <c r="AC1074" s="292"/>
      <c r="AD1074" s="292"/>
      <c r="AE1074" s="407">
        <f>AE1073</f>
        <v>0</v>
      </c>
      <c r="AF1074" s="407">
        <f t="shared" ref="AF1074" si="3144">AF1073</f>
        <v>0</v>
      </c>
      <c r="AG1074" s="407">
        <f t="shared" ref="AG1074" si="3145">AG1073</f>
        <v>0</v>
      </c>
      <c r="AH1074" s="407">
        <f t="shared" ref="AH1074" si="3146">AH1073</f>
        <v>0</v>
      </c>
      <c r="AI1074" s="407">
        <f t="shared" ref="AI1074" si="3147">AI1073</f>
        <v>0</v>
      </c>
      <c r="AJ1074" s="407">
        <f t="shared" ref="AJ1074" si="3148">AJ1073</f>
        <v>0</v>
      </c>
      <c r="AK1074" s="407">
        <f t="shared" ref="AK1074" si="3149">AK1073</f>
        <v>0</v>
      </c>
      <c r="AL1074" s="407">
        <f t="shared" ref="AL1074" si="3150">AL1073</f>
        <v>0</v>
      </c>
      <c r="AM1074" s="407">
        <f t="shared" ref="AM1074" si="3151">AM1073</f>
        <v>0</v>
      </c>
      <c r="AN1074" s="407">
        <f t="shared" ref="AN1074" si="3152">AN1073</f>
        <v>0</v>
      </c>
      <c r="AO1074" s="407">
        <f t="shared" ref="AO1074" si="3153">AO1073</f>
        <v>0</v>
      </c>
      <c r="AP1074" s="407">
        <f t="shared" ref="AP1074" si="3154">AP1073</f>
        <v>0</v>
      </c>
      <c r="AQ1074" s="407">
        <f t="shared" ref="AQ1074" si="3155">AQ1073</f>
        <v>0</v>
      </c>
      <c r="AR1074" s="407">
        <f t="shared" ref="AR1074" si="3156">AR1073</f>
        <v>0</v>
      </c>
      <c r="AS1074" s="303"/>
    </row>
    <row r="1075" spans="1:45" ht="15" hidden="1" customHeight="1" outlineLevel="1">
      <c r="A1075" s="521"/>
      <c r="B1075" s="291"/>
      <c r="C1075" s="288"/>
      <c r="D1075" s="288"/>
      <c r="E1075" s="288"/>
      <c r="F1075" s="288"/>
      <c r="G1075" s="288"/>
      <c r="H1075" s="288"/>
      <c r="I1075" s="288"/>
      <c r="J1075" s="288"/>
      <c r="K1075" s="288"/>
      <c r="L1075" s="288"/>
      <c r="M1075" s="288"/>
      <c r="N1075" s="288"/>
      <c r="O1075" s="288"/>
      <c r="P1075" s="288"/>
      <c r="Q1075" s="288"/>
      <c r="R1075" s="288"/>
      <c r="S1075" s="288"/>
      <c r="T1075" s="288"/>
      <c r="U1075" s="288"/>
      <c r="V1075" s="288"/>
      <c r="W1075" s="288"/>
      <c r="X1075" s="288"/>
      <c r="Y1075" s="288"/>
      <c r="Z1075" s="288"/>
      <c r="AA1075" s="288"/>
      <c r="AB1075" s="288"/>
      <c r="AC1075" s="288"/>
      <c r="AD1075" s="288"/>
      <c r="AE1075" s="408"/>
      <c r="AF1075" s="421"/>
      <c r="AG1075" s="421"/>
      <c r="AH1075" s="421"/>
      <c r="AI1075" s="421"/>
      <c r="AJ1075" s="421"/>
      <c r="AK1075" s="421"/>
      <c r="AL1075" s="421"/>
      <c r="AM1075" s="421"/>
      <c r="AN1075" s="421"/>
      <c r="AO1075" s="421"/>
      <c r="AP1075" s="421"/>
      <c r="AQ1075" s="421"/>
      <c r="AR1075" s="421"/>
      <c r="AS1075" s="303"/>
    </row>
    <row r="1076" spans="1:45" ht="15" hidden="1" customHeight="1" outlineLevel="1">
      <c r="A1076" s="521">
        <v>26</v>
      </c>
      <c r="B1076" s="424" t="s">
        <v>118</v>
      </c>
      <c r="C1076" s="288" t="s">
        <v>25</v>
      </c>
      <c r="D1076" s="292">
        <v>673159.30200000003</v>
      </c>
      <c r="E1076" s="292">
        <v>675119.79139912175</v>
      </c>
      <c r="F1076" s="292">
        <v>675119.79139912175</v>
      </c>
      <c r="G1076" s="292">
        <v>675119.79139912175</v>
      </c>
      <c r="H1076" s="292">
        <v>675119.79139912175</v>
      </c>
      <c r="I1076" s="292">
        <v>662123.60597061063</v>
      </c>
      <c r="J1076" s="292">
        <v>662123.60597061063</v>
      </c>
      <c r="K1076" s="292">
        <v>662123.60597061063</v>
      </c>
      <c r="L1076" s="292">
        <v>661941.37560629519</v>
      </c>
      <c r="M1076" s="292">
        <v>661759.1953956146</v>
      </c>
      <c r="N1076" s="292"/>
      <c r="O1076" s="292"/>
      <c r="P1076" s="292"/>
      <c r="Q1076" s="292">
        <v>12</v>
      </c>
      <c r="R1076" s="292">
        <v>215.53840000000005</v>
      </c>
      <c r="S1076" s="292">
        <v>216.11316906666741</v>
      </c>
      <c r="T1076" s="292">
        <v>216.11316906666741</v>
      </c>
      <c r="U1076" s="292">
        <v>216.11316906666741</v>
      </c>
      <c r="V1076" s="292">
        <v>216.11316906666741</v>
      </c>
      <c r="W1076" s="292">
        <v>212.66455466666741</v>
      </c>
      <c r="X1076" s="292">
        <v>212.66455466666741</v>
      </c>
      <c r="Y1076" s="292">
        <v>212.66455466666741</v>
      </c>
      <c r="Z1076" s="292">
        <v>212.66455466666741</v>
      </c>
      <c r="AA1076" s="292">
        <v>212.66455466666741</v>
      </c>
      <c r="AB1076" s="292"/>
      <c r="AC1076" s="292"/>
      <c r="AD1076" s="292"/>
      <c r="AE1076" s="422"/>
      <c r="AF1076" s="411"/>
      <c r="AG1076" s="411">
        <v>1</v>
      </c>
      <c r="AH1076" s="411"/>
      <c r="AI1076" s="411"/>
      <c r="AJ1076" s="411"/>
      <c r="AK1076" s="411"/>
      <c r="AL1076" s="411"/>
      <c r="AM1076" s="411"/>
      <c r="AN1076" s="411"/>
      <c r="AO1076" s="411"/>
      <c r="AP1076" s="411"/>
      <c r="AQ1076" s="411"/>
      <c r="AR1076" s="411"/>
      <c r="AS1076" s="293">
        <f>SUM(AE1076:AR1076)</f>
        <v>1</v>
      </c>
    </row>
    <row r="1077" spans="1:45" ht="15" hidden="1" customHeight="1" outlineLevel="1">
      <c r="A1077" s="521"/>
      <c r="B1077" s="291" t="s">
        <v>345</v>
      </c>
      <c r="C1077" s="288" t="s">
        <v>163</v>
      </c>
      <c r="D1077" s="292"/>
      <c r="E1077" s="292"/>
      <c r="F1077" s="292"/>
      <c r="G1077" s="292"/>
      <c r="H1077" s="292"/>
      <c r="I1077" s="292"/>
      <c r="J1077" s="292"/>
      <c r="K1077" s="292"/>
      <c r="L1077" s="292"/>
      <c r="M1077" s="292"/>
      <c r="N1077" s="292"/>
      <c r="O1077" s="292"/>
      <c r="P1077" s="292"/>
      <c r="Q1077" s="292">
        <f>Q1076</f>
        <v>12</v>
      </c>
      <c r="R1077" s="292"/>
      <c r="S1077" s="292"/>
      <c r="T1077" s="292"/>
      <c r="U1077" s="292"/>
      <c r="V1077" s="292"/>
      <c r="W1077" s="292"/>
      <c r="X1077" s="292"/>
      <c r="Y1077" s="292"/>
      <c r="Z1077" s="292"/>
      <c r="AA1077" s="292"/>
      <c r="AB1077" s="292"/>
      <c r="AC1077" s="292"/>
      <c r="AD1077" s="292"/>
      <c r="AE1077" s="407">
        <f>AE1076</f>
        <v>0</v>
      </c>
      <c r="AF1077" s="407">
        <f t="shared" ref="AF1077" si="3157">AF1076</f>
        <v>0</v>
      </c>
      <c r="AG1077" s="407">
        <f t="shared" ref="AG1077" si="3158">AG1076</f>
        <v>1</v>
      </c>
      <c r="AH1077" s="407">
        <f t="shared" ref="AH1077" si="3159">AH1076</f>
        <v>0</v>
      </c>
      <c r="AI1077" s="407">
        <f t="shared" ref="AI1077" si="3160">AI1076</f>
        <v>0</v>
      </c>
      <c r="AJ1077" s="407">
        <f t="shared" ref="AJ1077" si="3161">AJ1076</f>
        <v>0</v>
      </c>
      <c r="AK1077" s="407">
        <f t="shared" ref="AK1077" si="3162">AK1076</f>
        <v>0</v>
      </c>
      <c r="AL1077" s="407">
        <f t="shared" ref="AL1077" si="3163">AL1076</f>
        <v>0</v>
      </c>
      <c r="AM1077" s="407">
        <f t="shared" ref="AM1077" si="3164">AM1076</f>
        <v>0</v>
      </c>
      <c r="AN1077" s="407">
        <f t="shared" ref="AN1077" si="3165">AN1076</f>
        <v>0</v>
      </c>
      <c r="AO1077" s="407">
        <f t="shared" ref="AO1077" si="3166">AO1076</f>
        <v>0</v>
      </c>
      <c r="AP1077" s="407">
        <f t="shared" ref="AP1077" si="3167">AP1076</f>
        <v>0</v>
      </c>
      <c r="AQ1077" s="407">
        <f t="shared" ref="AQ1077" si="3168">AQ1076</f>
        <v>0</v>
      </c>
      <c r="AR1077" s="407">
        <f t="shared" ref="AR1077" si="3169">AR1076</f>
        <v>0</v>
      </c>
      <c r="AS1077" s="303"/>
    </row>
    <row r="1078" spans="1:45" ht="15" hidden="1" customHeight="1" outlineLevel="1">
      <c r="A1078" s="521"/>
      <c r="B1078" s="291"/>
      <c r="C1078" s="288"/>
      <c r="D1078" s="288"/>
      <c r="E1078" s="288"/>
      <c r="F1078" s="288"/>
      <c r="G1078" s="288"/>
      <c r="H1078" s="288"/>
      <c r="I1078" s="288"/>
      <c r="J1078" s="288"/>
      <c r="K1078" s="288"/>
      <c r="L1078" s="288"/>
      <c r="M1078" s="288"/>
      <c r="N1078" s="288"/>
      <c r="O1078" s="288"/>
      <c r="P1078" s="288"/>
      <c r="Q1078" s="288"/>
      <c r="R1078" s="288"/>
      <c r="S1078" s="288"/>
      <c r="T1078" s="288"/>
      <c r="U1078" s="288"/>
      <c r="V1078" s="288"/>
      <c r="W1078" s="288"/>
      <c r="X1078" s="288"/>
      <c r="Y1078" s="288"/>
      <c r="Z1078" s="288"/>
      <c r="AA1078" s="288"/>
      <c r="AB1078" s="288"/>
      <c r="AC1078" s="288"/>
      <c r="AD1078" s="288"/>
      <c r="AE1078" s="408"/>
      <c r="AF1078" s="421"/>
      <c r="AG1078" s="421"/>
      <c r="AH1078" s="421"/>
      <c r="AI1078" s="421"/>
      <c r="AJ1078" s="421"/>
      <c r="AK1078" s="421"/>
      <c r="AL1078" s="421"/>
      <c r="AM1078" s="421"/>
      <c r="AN1078" s="421"/>
      <c r="AO1078" s="421"/>
      <c r="AP1078" s="421"/>
      <c r="AQ1078" s="421"/>
      <c r="AR1078" s="421"/>
      <c r="AS1078" s="303"/>
    </row>
    <row r="1079" spans="1:45" ht="15" hidden="1" customHeight="1" outlineLevel="1">
      <c r="A1079" s="521">
        <v>27</v>
      </c>
      <c r="B1079" s="424" t="s">
        <v>119</v>
      </c>
      <c r="C1079" s="288" t="s">
        <v>25</v>
      </c>
      <c r="D1079" s="292"/>
      <c r="E1079" s="292"/>
      <c r="F1079" s="292"/>
      <c r="G1079" s="292"/>
      <c r="H1079" s="292"/>
      <c r="I1079" s="292"/>
      <c r="J1079" s="292"/>
      <c r="K1079" s="292"/>
      <c r="L1079" s="292"/>
      <c r="M1079" s="292"/>
      <c r="N1079" s="292"/>
      <c r="O1079" s="292"/>
      <c r="P1079" s="292"/>
      <c r="Q1079" s="292">
        <v>12</v>
      </c>
      <c r="R1079" s="292"/>
      <c r="S1079" s="292"/>
      <c r="T1079" s="292"/>
      <c r="U1079" s="292"/>
      <c r="V1079" s="292"/>
      <c r="W1079" s="292"/>
      <c r="X1079" s="292"/>
      <c r="Y1079" s="292"/>
      <c r="Z1079" s="292"/>
      <c r="AA1079" s="292"/>
      <c r="AB1079" s="292"/>
      <c r="AC1079" s="292"/>
      <c r="AD1079" s="292"/>
      <c r="AE1079" s="422"/>
      <c r="AF1079" s="411"/>
      <c r="AG1079" s="411"/>
      <c r="AH1079" s="411"/>
      <c r="AI1079" s="411"/>
      <c r="AJ1079" s="411"/>
      <c r="AK1079" s="411"/>
      <c r="AL1079" s="411"/>
      <c r="AM1079" s="411"/>
      <c r="AN1079" s="411"/>
      <c r="AO1079" s="411"/>
      <c r="AP1079" s="411"/>
      <c r="AQ1079" s="411"/>
      <c r="AR1079" s="411"/>
      <c r="AS1079" s="293">
        <f>SUM(AE1079:AR1079)</f>
        <v>0</v>
      </c>
    </row>
    <row r="1080" spans="1:45" ht="15" hidden="1" customHeight="1" outlineLevel="1">
      <c r="A1080" s="521"/>
      <c r="B1080" s="291" t="s">
        <v>345</v>
      </c>
      <c r="C1080" s="288" t="s">
        <v>163</v>
      </c>
      <c r="D1080" s="292"/>
      <c r="E1080" s="292"/>
      <c r="F1080" s="292"/>
      <c r="G1080" s="292"/>
      <c r="H1080" s="292"/>
      <c r="I1080" s="292"/>
      <c r="J1080" s="292"/>
      <c r="K1080" s="292"/>
      <c r="L1080" s="292"/>
      <c r="M1080" s="292"/>
      <c r="N1080" s="292"/>
      <c r="O1080" s="292"/>
      <c r="P1080" s="292"/>
      <c r="Q1080" s="292">
        <f>Q1079</f>
        <v>12</v>
      </c>
      <c r="R1080" s="292"/>
      <c r="S1080" s="292"/>
      <c r="T1080" s="292"/>
      <c r="U1080" s="292"/>
      <c r="V1080" s="292"/>
      <c r="W1080" s="292"/>
      <c r="X1080" s="292"/>
      <c r="Y1080" s="292"/>
      <c r="Z1080" s="292"/>
      <c r="AA1080" s="292"/>
      <c r="AB1080" s="292"/>
      <c r="AC1080" s="292"/>
      <c r="AD1080" s="292"/>
      <c r="AE1080" s="407">
        <f>AE1079</f>
        <v>0</v>
      </c>
      <c r="AF1080" s="407">
        <f t="shared" ref="AF1080" si="3170">AF1079</f>
        <v>0</v>
      </c>
      <c r="AG1080" s="407">
        <f t="shared" ref="AG1080" si="3171">AG1079</f>
        <v>0</v>
      </c>
      <c r="AH1080" s="407">
        <f t="shared" ref="AH1080" si="3172">AH1079</f>
        <v>0</v>
      </c>
      <c r="AI1080" s="407">
        <f t="shared" ref="AI1080" si="3173">AI1079</f>
        <v>0</v>
      </c>
      <c r="AJ1080" s="407">
        <f t="shared" ref="AJ1080" si="3174">AJ1079</f>
        <v>0</v>
      </c>
      <c r="AK1080" s="407">
        <f t="shared" ref="AK1080" si="3175">AK1079</f>
        <v>0</v>
      </c>
      <c r="AL1080" s="407">
        <f t="shared" ref="AL1080" si="3176">AL1079</f>
        <v>0</v>
      </c>
      <c r="AM1080" s="407">
        <f t="shared" ref="AM1080" si="3177">AM1079</f>
        <v>0</v>
      </c>
      <c r="AN1080" s="407">
        <f t="shared" ref="AN1080" si="3178">AN1079</f>
        <v>0</v>
      </c>
      <c r="AO1080" s="407">
        <f t="shared" ref="AO1080" si="3179">AO1079</f>
        <v>0</v>
      </c>
      <c r="AP1080" s="407">
        <f t="shared" ref="AP1080" si="3180">AP1079</f>
        <v>0</v>
      </c>
      <c r="AQ1080" s="407">
        <f t="shared" ref="AQ1080" si="3181">AQ1079</f>
        <v>0</v>
      </c>
      <c r="AR1080" s="407">
        <f t="shared" ref="AR1080" si="3182">AR1079</f>
        <v>0</v>
      </c>
      <c r="AS1080" s="303"/>
    </row>
    <row r="1081" spans="1:45" ht="15" hidden="1" customHeight="1" outlineLevel="1">
      <c r="A1081" s="521"/>
      <c r="B1081" s="291"/>
      <c r="C1081" s="288"/>
      <c r="D1081" s="288"/>
      <c r="E1081" s="288"/>
      <c r="F1081" s="288"/>
      <c r="G1081" s="288"/>
      <c r="H1081" s="288"/>
      <c r="I1081" s="288"/>
      <c r="J1081" s="288"/>
      <c r="K1081" s="288"/>
      <c r="L1081" s="288"/>
      <c r="M1081" s="288"/>
      <c r="N1081" s="288"/>
      <c r="O1081" s="288"/>
      <c r="P1081" s="288"/>
      <c r="Q1081" s="288"/>
      <c r="R1081" s="288"/>
      <c r="S1081" s="288"/>
      <c r="T1081" s="288"/>
      <c r="U1081" s="288"/>
      <c r="V1081" s="288"/>
      <c r="W1081" s="288"/>
      <c r="X1081" s="288"/>
      <c r="Y1081" s="288"/>
      <c r="Z1081" s="288"/>
      <c r="AA1081" s="288"/>
      <c r="AB1081" s="288"/>
      <c r="AC1081" s="288"/>
      <c r="AD1081" s="288"/>
      <c r="AE1081" s="408"/>
      <c r="AF1081" s="421"/>
      <c r="AG1081" s="421"/>
      <c r="AH1081" s="421"/>
      <c r="AI1081" s="421"/>
      <c r="AJ1081" s="421"/>
      <c r="AK1081" s="421"/>
      <c r="AL1081" s="421"/>
      <c r="AM1081" s="421"/>
      <c r="AN1081" s="421"/>
      <c r="AO1081" s="421"/>
      <c r="AP1081" s="421"/>
      <c r="AQ1081" s="421"/>
      <c r="AR1081" s="421"/>
      <c r="AS1081" s="303"/>
    </row>
    <row r="1082" spans="1:45" ht="15" hidden="1" customHeight="1" outlineLevel="1">
      <c r="A1082" s="521">
        <v>28</v>
      </c>
      <c r="B1082" s="424" t="s">
        <v>120</v>
      </c>
      <c r="C1082" s="288" t="s">
        <v>25</v>
      </c>
      <c r="D1082" s="292">
        <v>39415.568399999996</v>
      </c>
      <c r="E1082" s="292">
        <v>39415.568399999996</v>
      </c>
      <c r="F1082" s="292">
        <v>39415.568399999996</v>
      </c>
      <c r="G1082" s="292">
        <v>39415.568399999996</v>
      </c>
      <c r="H1082" s="292">
        <v>39415.568399999996</v>
      </c>
      <c r="I1082" s="292">
        <v>39415.568399999996</v>
      </c>
      <c r="J1082" s="292">
        <v>39415.568399999996</v>
      </c>
      <c r="K1082" s="292">
        <v>39415.568399999996</v>
      </c>
      <c r="L1082" s="292">
        <v>39415.568399999996</v>
      </c>
      <c r="M1082" s="292">
        <v>39415.568399999996</v>
      </c>
      <c r="N1082" s="292"/>
      <c r="O1082" s="292"/>
      <c r="P1082" s="292"/>
      <c r="Q1082" s="292">
        <v>12</v>
      </c>
      <c r="R1082" s="292">
        <v>6.0495680000000007</v>
      </c>
      <c r="S1082" s="292">
        <v>6.0495680000000007</v>
      </c>
      <c r="T1082" s="292">
        <v>6.0495680000000007</v>
      </c>
      <c r="U1082" s="292">
        <v>6.0495680000000007</v>
      </c>
      <c r="V1082" s="292">
        <v>6.0495680000000007</v>
      </c>
      <c r="W1082" s="292">
        <v>6.0495680000000007</v>
      </c>
      <c r="X1082" s="292">
        <v>6.0495680000000007</v>
      </c>
      <c r="Y1082" s="292">
        <v>6.0495680000000007</v>
      </c>
      <c r="Z1082" s="292">
        <v>6.0495680000000007</v>
      </c>
      <c r="AA1082" s="292">
        <v>6.0495680000000007</v>
      </c>
      <c r="AB1082" s="292"/>
      <c r="AC1082" s="292"/>
      <c r="AD1082" s="292"/>
      <c r="AE1082" s="422"/>
      <c r="AF1082" s="411"/>
      <c r="AG1082" s="411"/>
      <c r="AH1082" s="411">
        <v>1</v>
      </c>
      <c r="AI1082" s="411"/>
      <c r="AJ1082" s="411"/>
      <c r="AK1082" s="411"/>
      <c r="AL1082" s="411"/>
      <c r="AM1082" s="411"/>
      <c r="AN1082" s="411"/>
      <c r="AO1082" s="411"/>
      <c r="AP1082" s="411"/>
      <c r="AQ1082" s="411"/>
      <c r="AR1082" s="411"/>
      <c r="AS1082" s="293">
        <f>SUM(AE1082:AR1082)</f>
        <v>1</v>
      </c>
    </row>
    <row r="1083" spans="1:45" ht="15" hidden="1" customHeight="1" outlineLevel="1">
      <c r="A1083" s="521"/>
      <c r="B1083" s="291" t="s">
        <v>345</v>
      </c>
      <c r="C1083" s="288" t="s">
        <v>163</v>
      </c>
      <c r="D1083" s="292"/>
      <c r="E1083" s="292"/>
      <c r="F1083" s="292"/>
      <c r="G1083" s="292"/>
      <c r="H1083" s="292"/>
      <c r="I1083" s="292"/>
      <c r="J1083" s="292"/>
      <c r="K1083" s="292"/>
      <c r="L1083" s="292"/>
      <c r="M1083" s="292"/>
      <c r="N1083" s="292"/>
      <c r="O1083" s="292"/>
      <c r="P1083" s="292"/>
      <c r="Q1083" s="292">
        <f>Q1082</f>
        <v>12</v>
      </c>
      <c r="R1083" s="292"/>
      <c r="S1083" s="292"/>
      <c r="T1083" s="292"/>
      <c r="U1083" s="292"/>
      <c r="V1083" s="292"/>
      <c r="W1083" s="292"/>
      <c r="X1083" s="292"/>
      <c r="Y1083" s="292"/>
      <c r="Z1083" s="292"/>
      <c r="AA1083" s="292"/>
      <c r="AB1083" s="292"/>
      <c r="AC1083" s="292"/>
      <c r="AD1083" s="292"/>
      <c r="AE1083" s="407">
        <f>AE1082</f>
        <v>0</v>
      </c>
      <c r="AF1083" s="407">
        <f>AF1082</f>
        <v>0</v>
      </c>
      <c r="AG1083" s="407">
        <f t="shared" ref="AG1083" si="3183">AG1082</f>
        <v>0</v>
      </c>
      <c r="AH1083" s="407">
        <f t="shared" ref="AH1083" si="3184">AH1082</f>
        <v>1</v>
      </c>
      <c r="AI1083" s="407">
        <f t="shared" ref="AI1083" si="3185">AI1082</f>
        <v>0</v>
      </c>
      <c r="AJ1083" s="407">
        <f t="shared" ref="AJ1083" si="3186">AJ1082</f>
        <v>0</v>
      </c>
      <c r="AK1083" s="407">
        <f>AK1082</f>
        <v>0</v>
      </c>
      <c r="AL1083" s="407">
        <f t="shared" ref="AL1083" si="3187">AL1082</f>
        <v>0</v>
      </c>
      <c r="AM1083" s="407">
        <f t="shared" ref="AM1083" si="3188">AM1082</f>
        <v>0</v>
      </c>
      <c r="AN1083" s="407">
        <f t="shared" ref="AN1083" si="3189">AN1082</f>
        <v>0</v>
      </c>
      <c r="AO1083" s="407">
        <f t="shared" ref="AO1083" si="3190">AO1082</f>
        <v>0</v>
      </c>
      <c r="AP1083" s="407">
        <f t="shared" ref="AP1083" si="3191">AP1082</f>
        <v>0</v>
      </c>
      <c r="AQ1083" s="407">
        <f t="shared" ref="AQ1083" si="3192">AQ1082</f>
        <v>0</v>
      </c>
      <c r="AR1083" s="407">
        <f t="shared" ref="AR1083" si="3193">AR1082</f>
        <v>0</v>
      </c>
      <c r="AS1083" s="303"/>
    </row>
    <row r="1084" spans="1:45" ht="15" hidden="1" customHeight="1" outlineLevel="1">
      <c r="A1084" s="521"/>
      <c r="B1084" s="291"/>
      <c r="C1084" s="288"/>
      <c r="D1084" s="288"/>
      <c r="E1084" s="288"/>
      <c r="F1084" s="288"/>
      <c r="G1084" s="288"/>
      <c r="H1084" s="288"/>
      <c r="I1084" s="288"/>
      <c r="J1084" s="288"/>
      <c r="K1084" s="288"/>
      <c r="L1084" s="288"/>
      <c r="M1084" s="288"/>
      <c r="N1084" s="288"/>
      <c r="O1084" s="288"/>
      <c r="P1084" s="288"/>
      <c r="Q1084" s="288"/>
      <c r="R1084" s="288"/>
      <c r="S1084" s="288"/>
      <c r="T1084" s="288"/>
      <c r="U1084" s="288"/>
      <c r="V1084" s="288"/>
      <c r="W1084" s="288"/>
      <c r="X1084" s="288"/>
      <c r="Y1084" s="288"/>
      <c r="Z1084" s="288"/>
      <c r="AA1084" s="288"/>
      <c r="AB1084" s="288"/>
      <c r="AC1084" s="288"/>
      <c r="AD1084" s="288"/>
      <c r="AE1084" s="408"/>
      <c r="AF1084" s="421"/>
      <c r="AG1084" s="421"/>
      <c r="AH1084" s="421"/>
      <c r="AI1084" s="421"/>
      <c r="AJ1084" s="421"/>
      <c r="AK1084" s="421"/>
      <c r="AL1084" s="421"/>
      <c r="AM1084" s="421"/>
      <c r="AN1084" s="421"/>
      <c r="AO1084" s="421"/>
      <c r="AP1084" s="421"/>
      <c r="AQ1084" s="421"/>
      <c r="AR1084" s="421"/>
      <c r="AS1084" s="303"/>
    </row>
    <row r="1085" spans="1:45" ht="15" hidden="1" customHeight="1" outlineLevel="1">
      <c r="A1085" s="521">
        <v>29</v>
      </c>
      <c r="B1085" s="424" t="s">
        <v>121</v>
      </c>
      <c r="C1085" s="288" t="s">
        <v>25</v>
      </c>
      <c r="D1085" s="292"/>
      <c r="E1085" s="292"/>
      <c r="F1085" s="292"/>
      <c r="G1085" s="292"/>
      <c r="H1085" s="292"/>
      <c r="I1085" s="292"/>
      <c r="J1085" s="292"/>
      <c r="K1085" s="292"/>
      <c r="L1085" s="292"/>
      <c r="M1085" s="292"/>
      <c r="N1085" s="292"/>
      <c r="O1085" s="292"/>
      <c r="P1085" s="292"/>
      <c r="Q1085" s="292">
        <v>3</v>
      </c>
      <c r="R1085" s="292"/>
      <c r="S1085" s="292"/>
      <c r="T1085" s="292"/>
      <c r="U1085" s="292"/>
      <c r="V1085" s="292"/>
      <c r="W1085" s="292"/>
      <c r="X1085" s="292"/>
      <c r="Y1085" s="292"/>
      <c r="Z1085" s="292"/>
      <c r="AA1085" s="292"/>
      <c r="AB1085" s="292"/>
      <c r="AC1085" s="292"/>
      <c r="AD1085" s="292"/>
      <c r="AE1085" s="422"/>
      <c r="AF1085" s="411"/>
      <c r="AG1085" s="411"/>
      <c r="AH1085" s="411"/>
      <c r="AI1085" s="411"/>
      <c r="AJ1085" s="411"/>
      <c r="AK1085" s="411"/>
      <c r="AL1085" s="411"/>
      <c r="AM1085" s="411"/>
      <c r="AN1085" s="411"/>
      <c r="AO1085" s="411"/>
      <c r="AP1085" s="411"/>
      <c r="AQ1085" s="411"/>
      <c r="AR1085" s="411"/>
      <c r="AS1085" s="293">
        <f>SUM(AE1085:AR1085)</f>
        <v>0</v>
      </c>
    </row>
    <row r="1086" spans="1:45" ht="15" hidden="1" customHeight="1" outlineLevel="1">
      <c r="A1086" s="521"/>
      <c r="B1086" s="291" t="s">
        <v>345</v>
      </c>
      <c r="C1086" s="288" t="s">
        <v>163</v>
      </c>
      <c r="D1086" s="292"/>
      <c r="E1086" s="292"/>
      <c r="F1086" s="292"/>
      <c r="G1086" s="292"/>
      <c r="H1086" s="292"/>
      <c r="I1086" s="292"/>
      <c r="J1086" s="292"/>
      <c r="K1086" s="292"/>
      <c r="L1086" s="292"/>
      <c r="M1086" s="292"/>
      <c r="N1086" s="292"/>
      <c r="O1086" s="292"/>
      <c r="P1086" s="292"/>
      <c r="Q1086" s="292">
        <f>Q1085</f>
        <v>3</v>
      </c>
      <c r="R1086" s="292"/>
      <c r="S1086" s="292"/>
      <c r="T1086" s="292"/>
      <c r="U1086" s="292"/>
      <c r="V1086" s="292"/>
      <c r="W1086" s="292"/>
      <c r="X1086" s="292"/>
      <c r="Y1086" s="292"/>
      <c r="Z1086" s="292"/>
      <c r="AA1086" s="292"/>
      <c r="AB1086" s="292"/>
      <c r="AC1086" s="292"/>
      <c r="AD1086" s="292"/>
      <c r="AE1086" s="407">
        <f>AE1085</f>
        <v>0</v>
      </c>
      <c r="AF1086" s="407">
        <f t="shared" ref="AF1086" si="3194">AF1085</f>
        <v>0</v>
      </c>
      <c r="AG1086" s="407">
        <f t="shared" ref="AG1086" si="3195">AG1085</f>
        <v>0</v>
      </c>
      <c r="AH1086" s="407">
        <f t="shared" ref="AH1086" si="3196">AH1085</f>
        <v>0</v>
      </c>
      <c r="AI1086" s="407">
        <f t="shared" ref="AI1086" si="3197">AI1085</f>
        <v>0</v>
      </c>
      <c r="AJ1086" s="407">
        <f t="shared" ref="AJ1086" si="3198">AJ1085</f>
        <v>0</v>
      </c>
      <c r="AK1086" s="407">
        <f t="shared" ref="AK1086" si="3199">AK1085</f>
        <v>0</v>
      </c>
      <c r="AL1086" s="407">
        <f t="shared" ref="AL1086" si="3200">AL1085</f>
        <v>0</v>
      </c>
      <c r="AM1086" s="407">
        <f t="shared" ref="AM1086" si="3201">AM1085</f>
        <v>0</v>
      </c>
      <c r="AN1086" s="407">
        <f t="shared" ref="AN1086" si="3202">AN1085</f>
        <v>0</v>
      </c>
      <c r="AO1086" s="407">
        <f t="shared" ref="AO1086" si="3203">AO1085</f>
        <v>0</v>
      </c>
      <c r="AP1086" s="407">
        <f t="shared" ref="AP1086" si="3204">AP1085</f>
        <v>0</v>
      </c>
      <c r="AQ1086" s="407">
        <f t="shared" ref="AQ1086" si="3205">AQ1085</f>
        <v>0</v>
      </c>
      <c r="AR1086" s="407">
        <f t="shared" ref="AR1086" si="3206">AR1085</f>
        <v>0</v>
      </c>
      <c r="AS1086" s="303"/>
    </row>
    <row r="1087" spans="1:45" ht="15" hidden="1" customHeight="1" outlineLevel="1">
      <c r="A1087" s="521"/>
      <c r="B1087" s="291"/>
      <c r="C1087" s="288"/>
      <c r="D1087" s="288"/>
      <c r="E1087" s="288"/>
      <c r="F1087" s="288"/>
      <c r="G1087" s="288"/>
      <c r="H1087" s="288"/>
      <c r="I1087" s="288"/>
      <c r="J1087" s="288"/>
      <c r="K1087" s="288"/>
      <c r="L1087" s="288"/>
      <c r="M1087" s="288"/>
      <c r="N1087" s="288"/>
      <c r="O1087" s="288"/>
      <c r="P1087" s="288"/>
      <c r="Q1087" s="288"/>
      <c r="R1087" s="288"/>
      <c r="S1087" s="288"/>
      <c r="T1087" s="288"/>
      <c r="U1087" s="288"/>
      <c r="V1087" s="288"/>
      <c r="W1087" s="288"/>
      <c r="X1087" s="288"/>
      <c r="Y1087" s="288"/>
      <c r="Z1087" s="288"/>
      <c r="AA1087" s="288"/>
      <c r="AB1087" s="288"/>
      <c r="AC1087" s="288"/>
      <c r="AD1087" s="288"/>
      <c r="AE1087" s="408"/>
      <c r="AF1087" s="421"/>
      <c r="AG1087" s="421"/>
      <c r="AH1087" s="421"/>
      <c r="AI1087" s="421"/>
      <c r="AJ1087" s="421"/>
      <c r="AK1087" s="421"/>
      <c r="AL1087" s="421"/>
      <c r="AM1087" s="421"/>
      <c r="AN1087" s="421"/>
      <c r="AO1087" s="421"/>
      <c r="AP1087" s="421"/>
      <c r="AQ1087" s="421"/>
      <c r="AR1087" s="421"/>
      <c r="AS1087" s="303"/>
    </row>
    <row r="1088" spans="1:45" ht="15" hidden="1" customHeight="1" outlineLevel="1">
      <c r="A1088" s="521">
        <v>30</v>
      </c>
      <c r="B1088" s="424" t="s">
        <v>122</v>
      </c>
      <c r="C1088" s="288" t="s">
        <v>25</v>
      </c>
      <c r="D1088" s="292"/>
      <c r="E1088" s="292"/>
      <c r="F1088" s="292"/>
      <c r="G1088" s="292"/>
      <c r="H1088" s="292"/>
      <c r="I1088" s="292"/>
      <c r="J1088" s="292"/>
      <c r="K1088" s="292"/>
      <c r="L1088" s="292"/>
      <c r="M1088" s="292"/>
      <c r="N1088" s="292"/>
      <c r="O1088" s="292"/>
      <c r="P1088" s="292"/>
      <c r="Q1088" s="292">
        <v>12</v>
      </c>
      <c r="R1088" s="292"/>
      <c r="S1088" s="292"/>
      <c r="T1088" s="292"/>
      <c r="U1088" s="292"/>
      <c r="V1088" s="292"/>
      <c r="W1088" s="292"/>
      <c r="X1088" s="292"/>
      <c r="Y1088" s="292"/>
      <c r="Z1088" s="292"/>
      <c r="AA1088" s="292"/>
      <c r="AB1088" s="292"/>
      <c r="AC1088" s="292"/>
      <c r="AD1088" s="292"/>
      <c r="AE1088" s="422"/>
      <c r="AF1088" s="411"/>
      <c r="AG1088" s="411"/>
      <c r="AH1088" s="411"/>
      <c r="AI1088" s="411"/>
      <c r="AJ1088" s="411"/>
      <c r="AK1088" s="411"/>
      <c r="AL1088" s="411"/>
      <c r="AM1088" s="411"/>
      <c r="AN1088" s="411"/>
      <c r="AO1088" s="411"/>
      <c r="AP1088" s="411"/>
      <c r="AQ1088" s="411"/>
      <c r="AR1088" s="411"/>
      <c r="AS1088" s="293">
        <f>SUM(AE1088:AR1088)</f>
        <v>0</v>
      </c>
    </row>
    <row r="1089" spans="1:45" ht="15" hidden="1" customHeight="1" outlineLevel="1">
      <c r="A1089" s="521"/>
      <c r="B1089" s="291" t="s">
        <v>345</v>
      </c>
      <c r="C1089" s="288" t="s">
        <v>163</v>
      </c>
      <c r="D1089" s="292"/>
      <c r="E1089" s="292"/>
      <c r="F1089" s="292"/>
      <c r="G1089" s="292"/>
      <c r="H1089" s="292"/>
      <c r="I1089" s="292"/>
      <c r="J1089" s="292"/>
      <c r="K1089" s="292"/>
      <c r="L1089" s="292"/>
      <c r="M1089" s="292"/>
      <c r="N1089" s="292"/>
      <c r="O1089" s="292"/>
      <c r="P1089" s="292"/>
      <c r="Q1089" s="292">
        <f>Q1088</f>
        <v>12</v>
      </c>
      <c r="R1089" s="292"/>
      <c r="S1089" s="292"/>
      <c r="T1089" s="292"/>
      <c r="U1089" s="292"/>
      <c r="V1089" s="292"/>
      <c r="W1089" s="292"/>
      <c r="X1089" s="292"/>
      <c r="Y1089" s="292"/>
      <c r="Z1089" s="292"/>
      <c r="AA1089" s="292"/>
      <c r="AB1089" s="292"/>
      <c r="AC1089" s="292"/>
      <c r="AD1089" s="292"/>
      <c r="AE1089" s="407">
        <f>AE1088</f>
        <v>0</v>
      </c>
      <c r="AF1089" s="407">
        <f t="shared" ref="AF1089" si="3207">AF1088</f>
        <v>0</v>
      </c>
      <c r="AG1089" s="407">
        <f t="shared" ref="AG1089" si="3208">AG1088</f>
        <v>0</v>
      </c>
      <c r="AH1089" s="407">
        <f t="shared" ref="AH1089" si="3209">AH1088</f>
        <v>0</v>
      </c>
      <c r="AI1089" s="407">
        <f t="shared" ref="AI1089" si="3210">AI1088</f>
        <v>0</v>
      </c>
      <c r="AJ1089" s="407">
        <f t="shared" ref="AJ1089" si="3211">AJ1088</f>
        <v>0</v>
      </c>
      <c r="AK1089" s="407">
        <f t="shared" ref="AK1089" si="3212">AK1088</f>
        <v>0</v>
      </c>
      <c r="AL1089" s="407">
        <f t="shared" ref="AL1089" si="3213">AL1088</f>
        <v>0</v>
      </c>
      <c r="AM1089" s="407">
        <f t="shared" ref="AM1089" si="3214">AM1088</f>
        <v>0</v>
      </c>
      <c r="AN1089" s="407">
        <f t="shared" ref="AN1089" si="3215">AN1088</f>
        <v>0</v>
      </c>
      <c r="AO1089" s="407">
        <f t="shared" ref="AO1089" si="3216">AO1088</f>
        <v>0</v>
      </c>
      <c r="AP1089" s="407">
        <f t="shared" ref="AP1089" si="3217">AP1088</f>
        <v>0</v>
      </c>
      <c r="AQ1089" s="407">
        <f t="shared" ref="AQ1089" si="3218">AQ1088</f>
        <v>0</v>
      </c>
      <c r="AR1089" s="407">
        <f t="shared" ref="AR1089" si="3219">AR1088</f>
        <v>0</v>
      </c>
      <c r="AS1089" s="303"/>
    </row>
    <row r="1090" spans="1:45" ht="15" hidden="1" customHeight="1" outlineLevel="1">
      <c r="A1090" s="521"/>
      <c r="B1090" s="291"/>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408"/>
      <c r="AF1090" s="421"/>
      <c r="AG1090" s="421"/>
      <c r="AH1090" s="421"/>
      <c r="AI1090" s="421"/>
      <c r="AJ1090" s="421"/>
      <c r="AK1090" s="421"/>
      <c r="AL1090" s="421"/>
      <c r="AM1090" s="421"/>
      <c r="AN1090" s="421"/>
      <c r="AO1090" s="421"/>
      <c r="AP1090" s="421"/>
      <c r="AQ1090" s="421"/>
      <c r="AR1090" s="421"/>
      <c r="AS1090" s="303"/>
    </row>
    <row r="1091" spans="1:45" ht="15" hidden="1" customHeight="1" outlineLevel="1">
      <c r="A1091" s="521">
        <v>31</v>
      </c>
      <c r="B1091" s="424" t="s">
        <v>123</v>
      </c>
      <c r="C1091" s="288" t="s">
        <v>25</v>
      </c>
      <c r="D1091" s="292"/>
      <c r="E1091" s="292"/>
      <c r="F1091" s="292"/>
      <c r="G1091" s="292"/>
      <c r="H1091" s="292"/>
      <c r="I1091" s="292"/>
      <c r="J1091" s="292"/>
      <c r="K1091" s="292"/>
      <c r="L1091" s="292"/>
      <c r="M1091" s="292"/>
      <c r="N1091" s="292"/>
      <c r="O1091" s="292"/>
      <c r="P1091" s="292"/>
      <c r="Q1091" s="292">
        <v>12</v>
      </c>
      <c r="R1091" s="292"/>
      <c r="S1091" s="292"/>
      <c r="T1091" s="292"/>
      <c r="U1091" s="292"/>
      <c r="V1091" s="292"/>
      <c r="W1091" s="292"/>
      <c r="X1091" s="292"/>
      <c r="Y1091" s="292"/>
      <c r="Z1091" s="292"/>
      <c r="AA1091" s="292"/>
      <c r="AB1091" s="292"/>
      <c r="AC1091" s="292"/>
      <c r="AD1091" s="292"/>
      <c r="AE1091" s="422"/>
      <c r="AF1091" s="411"/>
      <c r="AG1091" s="411"/>
      <c r="AH1091" s="411"/>
      <c r="AI1091" s="411"/>
      <c r="AJ1091" s="411"/>
      <c r="AK1091" s="411"/>
      <c r="AL1091" s="411"/>
      <c r="AM1091" s="411"/>
      <c r="AN1091" s="411"/>
      <c r="AO1091" s="411"/>
      <c r="AP1091" s="411"/>
      <c r="AQ1091" s="411"/>
      <c r="AR1091" s="411"/>
      <c r="AS1091" s="293">
        <f>SUM(AE1091:AR1091)</f>
        <v>0</v>
      </c>
    </row>
    <row r="1092" spans="1:45" ht="15" hidden="1" customHeight="1" outlineLevel="1">
      <c r="A1092" s="521"/>
      <c r="B1092" s="291" t="s">
        <v>345</v>
      </c>
      <c r="C1092" s="288" t="s">
        <v>163</v>
      </c>
      <c r="D1092" s="292"/>
      <c r="E1092" s="292"/>
      <c r="F1092" s="292"/>
      <c r="G1092" s="292"/>
      <c r="H1092" s="292"/>
      <c r="I1092" s="292"/>
      <c r="J1092" s="292"/>
      <c r="K1092" s="292"/>
      <c r="L1092" s="292"/>
      <c r="M1092" s="292"/>
      <c r="N1092" s="292"/>
      <c r="O1092" s="292"/>
      <c r="P1092" s="292"/>
      <c r="Q1092" s="292">
        <f>Q1091</f>
        <v>12</v>
      </c>
      <c r="R1092" s="292"/>
      <c r="S1092" s="292"/>
      <c r="T1092" s="292"/>
      <c r="U1092" s="292"/>
      <c r="V1092" s="292"/>
      <c r="W1092" s="292"/>
      <c r="X1092" s="292"/>
      <c r="Y1092" s="292"/>
      <c r="Z1092" s="292"/>
      <c r="AA1092" s="292"/>
      <c r="AB1092" s="292"/>
      <c r="AC1092" s="292"/>
      <c r="AD1092" s="292"/>
      <c r="AE1092" s="407">
        <f>AE1091</f>
        <v>0</v>
      </c>
      <c r="AF1092" s="407">
        <f t="shared" ref="AF1092" si="3220">AF1091</f>
        <v>0</v>
      </c>
      <c r="AG1092" s="407">
        <f t="shared" ref="AG1092" si="3221">AG1091</f>
        <v>0</v>
      </c>
      <c r="AH1092" s="407">
        <f t="shared" ref="AH1092" si="3222">AH1091</f>
        <v>0</v>
      </c>
      <c r="AI1092" s="407">
        <f t="shared" ref="AI1092" si="3223">AI1091</f>
        <v>0</v>
      </c>
      <c r="AJ1092" s="407">
        <f t="shared" ref="AJ1092" si="3224">AJ1091</f>
        <v>0</v>
      </c>
      <c r="AK1092" s="407">
        <f t="shared" ref="AK1092" si="3225">AK1091</f>
        <v>0</v>
      </c>
      <c r="AL1092" s="407">
        <f t="shared" ref="AL1092" si="3226">AL1091</f>
        <v>0</v>
      </c>
      <c r="AM1092" s="407">
        <f t="shared" ref="AM1092" si="3227">AM1091</f>
        <v>0</v>
      </c>
      <c r="AN1092" s="407">
        <f t="shared" ref="AN1092" si="3228">AN1091</f>
        <v>0</v>
      </c>
      <c r="AO1092" s="407">
        <f t="shared" ref="AO1092" si="3229">AO1091</f>
        <v>0</v>
      </c>
      <c r="AP1092" s="407">
        <f t="shared" ref="AP1092" si="3230">AP1091</f>
        <v>0</v>
      </c>
      <c r="AQ1092" s="407">
        <f t="shared" ref="AQ1092" si="3231">AQ1091</f>
        <v>0</v>
      </c>
      <c r="AR1092" s="407">
        <f t="shared" ref="AR1092" si="3232">AR1091</f>
        <v>0</v>
      </c>
      <c r="AS1092" s="303"/>
    </row>
    <row r="1093" spans="1:45" ht="15" hidden="1" customHeight="1" outlineLevel="1">
      <c r="A1093" s="521"/>
      <c r="B1093" s="424"/>
      <c r="C1093" s="288"/>
      <c r="D1093" s="288"/>
      <c r="E1093" s="288"/>
      <c r="F1093" s="288"/>
      <c r="G1093" s="288"/>
      <c r="H1093" s="288"/>
      <c r="I1093" s="288"/>
      <c r="J1093" s="288"/>
      <c r="K1093" s="288"/>
      <c r="L1093" s="288"/>
      <c r="M1093" s="288"/>
      <c r="N1093" s="288"/>
      <c r="O1093" s="288"/>
      <c r="P1093" s="288"/>
      <c r="Q1093" s="288"/>
      <c r="R1093" s="288"/>
      <c r="S1093" s="288"/>
      <c r="T1093" s="288"/>
      <c r="U1093" s="288"/>
      <c r="V1093" s="288"/>
      <c r="W1093" s="288"/>
      <c r="X1093" s="288"/>
      <c r="Y1093" s="288"/>
      <c r="Z1093" s="288"/>
      <c r="AA1093" s="288"/>
      <c r="AB1093" s="288"/>
      <c r="AC1093" s="288"/>
      <c r="AD1093" s="288"/>
      <c r="AE1093" s="408"/>
      <c r="AF1093" s="421"/>
      <c r="AG1093" s="421"/>
      <c r="AH1093" s="421"/>
      <c r="AI1093" s="421"/>
      <c r="AJ1093" s="421"/>
      <c r="AK1093" s="421"/>
      <c r="AL1093" s="421"/>
      <c r="AM1093" s="421"/>
      <c r="AN1093" s="421"/>
      <c r="AO1093" s="421"/>
      <c r="AP1093" s="421"/>
      <c r="AQ1093" s="421"/>
      <c r="AR1093" s="421"/>
      <c r="AS1093" s="303"/>
    </row>
    <row r="1094" spans="1:45" ht="15" hidden="1" customHeight="1" outlineLevel="1">
      <c r="A1094" s="521">
        <v>32</v>
      </c>
      <c r="B1094" s="424" t="s">
        <v>124</v>
      </c>
      <c r="C1094" s="288" t="s">
        <v>25</v>
      </c>
      <c r="D1094" s="292"/>
      <c r="E1094" s="292"/>
      <c r="F1094" s="292"/>
      <c r="G1094" s="292"/>
      <c r="H1094" s="292"/>
      <c r="I1094" s="292"/>
      <c r="J1094" s="292"/>
      <c r="K1094" s="292"/>
      <c r="L1094" s="292"/>
      <c r="M1094" s="292"/>
      <c r="N1094" s="292"/>
      <c r="O1094" s="292"/>
      <c r="P1094" s="292"/>
      <c r="Q1094" s="292">
        <v>12</v>
      </c>
      <c r="R1094" s="292"/>
      <c r="S1094" s="292"/>
      <c r="T1094" s="292"/>
      <c r="U1094" s="292"/>
      <c r="V1094" s="292"/>
      <c r="W1094" s="292"/>
      <c r="X1094" s="292"/>
      <c r="Y1094" s="292"/>
      <c r="Z1094" s="292"/>
      <c r="AA1094" s="292"/>
      <c r="AB1094" s="292"/>
      <c r="AC1094" s="292"/>
      <c r="AD1094" s="292"/>
      <c r="AE1094" s="422"/>
      <c r="AF1094" s="411"/>
      <c r="AG1094" s="411"/>
      <c r="AH1094" s="411"/>
      <c r="AI1094" s="411"/>
      <c r="AJ1094" s="411"/>
      <c r="AK1094" s="411"/>
      <c r="AL1094" s="411"/>
      <c r="AM1094" s="411"/>
      <c r="AN1094" s="411"/>
      <c r="AO1094" s="411"/>
      <c r="AP1094" s="411"/>
      <c r="AQ1094" s="411"/>
      <c r="AR1094" s="411"/>
      <c r="AS1094" s="293">
        <f>SUM(AE1094:AR1094)</f>
        <v>0</v>
      </c>
    </row>
    <row r="1095" spans="1:45" ht="15" hidden="1" customHeight="1" outlineLevel="1">
      <c r="A1095" s="521"/>
      <c r="B1095" s="291" t="s">
        <v>345</v>
      </c>
      <c r="C1095" s="288" t="s">
        <v>163</v>
      </c>
      <c r="D1095" s="292"/>
      <c r="E1095" s="292"/>
      <c r="F1095" s="292"/>
      <c r="G1095" s="292"/>
      <c r="H1095" s="292"/>
      <c r="I1095" s="292"/>
      <c r="J1095" s="292"/>
      <c r="K1095" s="292"/>
      <c r="L1095" s="292"/>
      <c r="M1095" s="292"/>
      <c r="N1095" s="292"/>
      <c r="O1095" s="292"/>
      <c r="P1095" s="292"/>
      <c r="Q1095" s="292">
        <f>Q1094</f>
        <v>12</v>
      </c>
      <c r="R1095" s="292"/>
      <c r="S1095" s="292"/>
      <c r="T1095" s="292"/>
      <c r="U1095" s="292"/>
      <c r="V1095" s="292"/>
      <c r="W1095" s="292"/>
      <c r="X1095" s="292"/>
      <c r="Y1095" s="292"/>
      <c r="Z1095" s="292"/>
      <c r="AA1095" s="292"/>
      <c r="AB1095" s="292"/>
      <c r="AC1095" s="292"/>
      <c r="AD1095" s="292"/>
      <c r="AE1095" s="407">
        <f>AE1094</f>
        <v>0</v>
      </c>
      <c r="AF1095" s="407">
        <f t="shared" ref="AF1095" si="3233">AF1094</f>
        <v>0</v>
      </c>
      <c r="AG1095" s="407">
        <f t="shared" ref="AG1095" si="3234">AG1094</f>
        <v>0</v>
      </c>
      <c r="AH1095" s="407">
        <f t="shared" ref="AH1095" si="3235">AH1094</f>
        <v>0</v>
      </c>
      <c r="AI1095" s="407">
        <f t="shared" ref="AI1095" si="3236">AI1094</f>
        <v>0</v>
      </c>
      <c r="AJ1095" s="407">
        <f t="shared" ref="AJ1095" si="3237">AJ1094</f>
        <v>0</v>
      </c>
      <c r="AK1095" s="407">
        <f t="shared" ref="AK1095" si="3238">AK1094</f>
        <v>0</v>
      </c>
      <c r="AL1095" s="407">
        <f t="shared" ref="AL1095" si="3239">AL1094</f>
        <v>0</v>
      </c>
      <c r="AM1095" s="407">
        <f t="shared" ref="AM1095" si="3240">AM1094</f>
        <v>0</v>
      </c>
      <c r="AN1095" s="407">
        <f t="shared" ref="AN1095" si="3241">AN1094</f>
        <v>0</v>
      </c>
      <c r="AO1095" s="407">
        <f t="shared" ref="AO1095" si="3242">AO1094</f>
        <v>0</v>
      </c>
      <c r="AP1095" s="407">
        <f t="shared" ref="AP1095" si="3243">AP1094</f>
        <v>0</v>
      </c>
      <c r="AQ1095" s="407">
        <f t="shared" ref="AQ1095" si="3244">AQ1094</f>
        <v>0</v>
      </c>
      <c r="AR1095" s="407">
        <f t="shared" ref="AR1095" si="3245">AR1094</f>
        <v>0</v>
      </c>
      <c r="AS1095" s="303"/>
    </row>
    <row r="1096" spans="1:45" ht="15" hidden="1" customHeight="1" outlineLevel="1">
      <c r="A1096" s="521"/>
      <c r="B1096" s="424"/>
      <c r="C1096" s="288"/>
      <c r="D1096" s="288"/>
      <c r="E1096" s="288"/>
      <c r="F1096" s="288"/>
      <c r="G1096" s="288"/>
      <c r="H1096" s="288"/>
      <c r="I1096" s="288"/>
      <c r="J1096" s="288"/>
      <c r="K1096" s="288"/>
      <c r="L1096" s="288"/>
      <c r="M1096" s="288"/>
      <c r="N1096" s="288"/>
      <c r="O1096" s="288"/>
      <c r="P1096" s="288"/>
      <c r="Q1096" s="288"/>
      <c r="R1096" s="288"/>
      <c r="S1096" s="288"/>
      <c r="T1096" s="288"/>
      <c r="U1096" s="288"/>
      <c r="V1096" s="288"/>
      <c r="W1096" s="288"/>
      <c r="X1096" s="288"/>
      <c r="Y1096" s="288"/>
      <c r="Z1096" s="288"/>
      <c r="AA1096" s="288"/>
      <c r="AB1096" s="288"/>
      <c r="AC1096" s="288"/>
      <c r="AD1096" s="288"/>
      <c r="AE1096" s="408"/>
      <c r="AF1096" s="421"/>
      <c r="AG1096" s="421"/>
      <c r="AH1096" s="421"/>
      <c r="AI1096" s="421"/>
      <c r="AJ1096" s="421"/>
      <c r="AK1096" s="421"/>
      <c r="AL1096" s="421"/>
      <c r="AM1096" s="421"/>
      <c r="AN1096" s="421"/>
      <c r="AO1096" s="421"/>
      <c r="AP1096" s="421"/>
      <c r="AQ1096" s="421"/>
      <c r="AR1096" s="421"/>
      <c r="AS1096" s="303"/>
    </row>
    <row r="1097" spans="1:45" ht="15" hidden="1" customHeight="1" outlineLevel="1">
      <c r="A1097" s="521"/>
      <c r="B1097" s="285" t="s">
        <v>497</v>
      </c>
      <c r="C1097" s="288"/>
      <c r="D1097" s="288"/>
      <c r="E1097" s="288"/>
      <c r="F1097" s="288"/>
      <c r="G1097" s="288"/>
      <c r="H1097" s="288"/>
      <c r="I1097" s="288"/>
      <c r="J1097" s="288"/>
      <c r="K1097" s="288"/>
      <c r="L1097" s="288"/>
      <c r="M1097" s="288"/>
      <c r="N1097" s="288"/>
      <c r="O1097" s="288"/>
      <c r="P1097" s="288"/>
      <c r="Q1097" s="288"/>
      <c r="R1097" s="288"/>
      <c r="S1097" s="288"/>
      <c r="T1097" s="288"/>
      <c r="U1097" s="288"/>
      <c r="V1097" s="288"/>
      <c r="W1097" s="288"/>
      <c r="X1097" s="288"/>
      <c r="Y1097" s="288"/>
      <c r="Z1097" s="288"/>
      <c r="AA1097" s="288"/>
      <c r="AB1097" s="288"/>
      <c r="AC1097" s="288"/>
      <c r="AD1097" s="288"/>
      <c r="AE1097" s="408"/>
      <c r="AF1097" s="421"/>
      <c r="AG1097" s="421"/>
      <c r="AH1097" s="421"/>
      <c r="AI1097" s="421"/>
      <c r="AJ1097" s="421"/>
      <c r="AK1097" s="421"/>
      <c r="AL1097" s="421"/>
      <c r="AM1097" s="421"/>
      <c r="AN1097" s="421"/>
      <c r="AO1097" s="421"/>
      <c r="AP1097" s="421"/>
      <c r="AQ1097" s="421"/>
      <c r="AR1097" s="421"/>
      <c r="AS1097" s="303"/>
    </row>
    <row r="1098" spans="1:45" ht="15" hidden="1" customHeight="1" outlineLevel="1">
      <c r="A1098" s="521">
        <v>33</v>
      </c>
      <c r="B1098" s="424" t="s">
        <v>125</v>
      </c>
      <c r="C1098" s="288" t="s">
        <v>25</v>
      </c>
      <c r="D1098" s="292"/>
      <c r="E1098" s="292"/>
      <c r="F1098" s="292"/>
      <c r="G1098" s="292"/>
      <c r="H1098" s="292"/>
      <c r="I1098" s="292"/>
      <c r="J1098" s="292"/>
      <c r="K1098" s="292"/>
      <c r="L1098" s="292"/>
      <c r="M1098" s="292"/>
      <c r="N1098" s="292"/>
      <c r="O1098" s="292"/>
      <c r="P1098" s="292"/>
      <c r="Q1098" s="292">
        <v>0</v>
      </c>
      <c r="R1098" s="292"/>
      <c r="S1098" s="292"/>
      <c r="T1098" s="292"/>
      <c r="U1098" s="292"/>
      <c r="V1098" s="292"/>
      <c r="W1098" s="292"/>
      <c r="X1098" s="292"/>
      <c r="Y1098" s="292"/>
      <c r="Z1098" s="292"/>
      <c r="AA1098" s="292"/>
      <c r="AB1098" s="292"/>
      <c r="AC1098" s="292"/>
      <c r="AD1098" s="292"/>
      <c r="AE1098" s="422"/>
      <c r="AF1098" s="411"/>
      <c r="AG1098" s="411"/>
      <c r="AH1098" s="411"/>
      <c r="AI1098" s="411"/>
      <c r="AJ1098" s="411"/>
      <c r="AK1098" s="411"/>
      <c r="AL1098" s="411"/>
      <c r="AM1098" s="411"/>
      <c r="AN1098" s="411"/>
      <c r="AO1098" s="411"/>
      <c r="AP1098" s="411"/>
      <c r="AQ1098" s="411"/>
      <c r="AR1098" s="411"/>
      <c r="AS1098" s="293">
        <f>SUM(AE1098:AR1098)</f>
        <v>0</v>
      </c>
    </row>
    <row r="1099" spans="1:45" ht="15" hidden="1" customHeight="1" outlineLevel="1">
      <c r="A1099" s="521"/>
      <c r="B1099" s="291" t="s">
        <v>345</v>
      </c>
      <c r="C1099" s="288" t="s">
        <v>163</v>
      </c>
      <c r="D1099" s="292"/>
      <c r="E1099" s="292"/>
      <c r="F1099" s="292"/>
      <c r="G1099" s="292"/>
      <c r="H1099" s="292"/>
      <c r="I1099" s="292"/>
      <c r="J1099" s="292"/>
      <c r="K1099" s="292"/>
      <c r="L1099" s="292"/>
      <c r="M1099" s="292"/>
      <c r="N1099" s="292"/>
      <c r="O1099" s="292"/>
      <c r="P1099" s="292"/>
      <c r="Q1099" s="292">
        <f>Q1098</f>
        <v>0</v>
      </c>
      <c r="R1099" s="292"/>
      <c r="S1099" s="292"/>
      <c r="T1099" s="292"/>
      <c r="U1099" s="292"/>
      <c r="V1099" s="292"/>
      <c r="W1099" s="292"/>
      <c r="X1099" s="292"/>
      <c r="Y1099" s="292"/>
      <c r="Z1099" s="292"/>
      <c r="AA1099" s="292"/>
      <c r="AB1099" s="292"/>
      <c r="AC1099" s="292"/>
      <c r="AD1099" s="292"/>
      <c r="AE1099" s="407">
        <f>AE1098</f>
        <v>0</v>
      </c>
      <c r="AF1099" s="407">
        <f t="shared" ref="AF1099" si="3246">AF1098</f>
        <v>0</v>
      </c>
      <c r="AG1099" s="407">
        <f t="shared" ref="AG1099" si="3247">AG1098</f>
        <v>0</v>
      </c>
      <c r="AH1099" s="407">
        <f t="shared" ref="AH1099" si="3248">AH1098</f>
        <v>0</v>
      </c>
      <c r="AI1099" s="407">
        <f t="shared" ref="AI1099" si="3249">AI1098</f>
        <v>0</v>
      </c>
      <c r="AJ1099" s="407">
        <f t="shared" ref="AJ1099" si="3250">AJ1098</f>
        <v>0</v>
      </c>
      <c r="AK1099" s="407">
        <f t="shared" ref="AK1099" si="3251">AK1098</f>
        <v>0</v>
      </c>
      <c r="AL1099" s="407">
        <f t="shared" ref="AL1099" si="3252">AL1098</f>
        <v>0</v>
      </c>
      <c r="AM1099" s="407">
        <f t="shared" ref="AM1099" si="3253">AM1098</f>
        <v>0</v>
      </c>
      <c r="AN1099" s="407">
        <f t="shared" ref="AN1099" si="3254">AN1098</f>
        <v>0</v>
      </c>
      <c r="AO1099" s="407">
        <f t="shared" ref="AO1099" si="3255">AO1098</f>
        <v>0</v>
      </c>
      <c r="AP1099" s="407">
        <f t="shared" ref="AP1099" si="3256">AP1098</f>
        <v>0</v>
      </c>
      <c r="AQ1099" s="407">
        <f t="shared" ref="AQ1099" si="3257">AQ1098</f>
        <v>0</v>
      </c>
      <c r="AR1099" s="407">
        <f t="shared" ref="AR1099" si="3258">AR1098</f>
        <v>0</v>
      </c>
      <c r="AS1099" s="303"/>
    </row>
    <row r="1100" spans="1:45" ht="15" hidden="1" customHeight="1" outlineLevel="1">
      <c r="A1100" s="521"/>
      <c r="B1100" s="424"/>
      <c r="C1100" s="288"/>
      <c r="D1100" s="288"/>
      <c r="E1100" s="288"/>
      <c r="F1100" s="288"/>
      <c r="G1100" s="288"/>
      <c r="H1100" s="288"/>
      <c r="I1100" s="288"/>
      <c r="J1100" s="288"/>
      <c r="K1100" s="288"/>
      <c r="L1100" s="288"/>
      <c r="M1100" s="288"/>
      <c r="N1100" s="288"/>
      <c r="O1100" s="288"/>
      <c r="P1100" s="288"/>
      <c r="Q1100" s="288"/>
      <c r="R1100" s="288"/>
      <c r="S1100" s="288"/>
      <c r="T1100" s="288"/>
      <c r="U1100" s="288"/>
      <c r="V1100" s="288"/>
      <c r="W1100" s="288"/>
      <c r="X1100" s="288"/>
      <c r="Y1100" s="288"/>
      <c r="Z1100" s="288"/>
      <c r="AA1100" s="288"/>
      <c r="AB1100" s="288"/>
      <c r="AC1100" s="288"/>
      <c r="AD1100" s="288"/>
      <c r="AE1100" s="408"/>
      <c r="AF1100" s="421"/>
      <c r="AG1100" s="421"/>
      <c r="AH1100" s="421"/>
      <c r="AI1100" s="421"/>
      <c r="AJ1100" s="421"/>
      <c r="AK1100" s="421"/>
      <c r="AL1100" s="421"/>
      <c r="AM1100" s="421"/>
      <c r="AN1100" s="421"/>
      <c r="AO1100" s="421"/>
      <c r="AP1100" s="421"/>
      <c r="AQ1100" s="421"/>
      <c r="AR1100" s="421"/>
      <c r="AS1100" s="303"/>
    </row>
    <row r="1101" spans="1:45" ht="15" hidden="1" customHeight="1" outlineLevel="1">
      <c r="A1101" s="521">
        <v>34</v>
      </c>
      <c r="B1101" s="424" t="s">
        <v>126</v>
      </c>
      <c r="C1101" s="288" t="s">
        <v>25</v>
      </c>
      <c r="D1101" s="292"/>
      <c r="E1101" s="292"/>
      <c r="F1101" s="292"/>
      <c r="G1101" s="292"/>
      <c r="H1101" s="292"/>
      <c r="I1101" s="292"/>
      <c r="J1101" s="292"/>
      <c r="K1101" s="292"/>
      <c r="L1101" s="292"/>
      <c r="M1101" s="292"/>
      <c r="N1101" s="292"/>
      <c r="O1101" s="292"/>
      <c r="P1101" s="292"/>
      <c r="Q1101" s="292">
        <v>0</v>
      </c>
      <c r="R1101" s="292"/>
      <c r="S1101" s="292"/>
      <c r="T1101" s="292"/>
      <c r="U1101" s="292"/>
      <c r="V1101" s="292"/>
      <c r="W1101" s="292"/>
      <c r="X1101" s="292"/>
      <c r="Y1101" s="292"/>
      <c r="Z1101" s="292"/>
      <c r="AA1101" s="292"/>
      <c r="AB1101" s="292"/>
      <c r="AC1101" s="292"/>
      <c r="AD1101" s="292"/>
      <c r="AE1101" s="422"/>
      <c r="AF1101" s="411"/>
      <c r="AG1101" s="411"/>
      <c r="AH1101" s="411"/>
      <c r="AI1101" s="411"/>
      <c r="AJ1101" s="411"/>
      <c r="AK1101" s="411"/>
      <c r="AL1101" s="411"/>
      <c r="AM1101" s="411"/>
      <c r="AN1101" s="411"/>
      <c r="AO1101" s="411"/>
      <c r="AP1101" s="411"/>
      <c r="AQ1101" s="411"/>
      <c r="AR1101" s="411"/>
      <c r="AS1101" s="293">
        <f>SUM(AE1101:AR1101)</f>
        <v>0</v>
      </c>
    </row>
    <row r="1102" spans="1:45" ht="15" hidden="1" customHeight="1" outlineLevel="1">
      <c r="A1102" s="521"/>
      <c r="B1102" s="291" t="s">
        <v>345</v>
      </c>
      <c r="C1102" s="288" t="s">
        <v>163</v>
      </c>
      <c r="D1102" s="292"/>
      <c r="E1102" s="292"/>
      <c r="F1102" s="292"/>
      <c r="G1102" s="292"/>
      <c r="H1102" s="292"/>
      <c r="I1102" s="292"/>
      <c r="J1102" s="292"/>
      <c r="K1102" s="292"/>
      <c r="L1102" s="292"/>
      <c r="M1102" s="292"/>
      <c r="N1102" s="292"/>
      <c r="O1102" s="292"/>
      <c r="P1102" s="292"/>
      <c r="Q1102" s="292">
        <f>Q1101</f>
        <v>0</v>
      </c>
      <c r="R1102" s="292"/>
      <c r="S1102" s="292"/>
      <c r="T1102" s="292"/>
      <c r="U1102" s="292"/>
      <c r="V1102" s="292"/>
      <c r="W1102" s="292"/>
      <c r="X1102" s="292"/>
      <c r="Y1102" s="292"/>
      <c r="Z1102" s="292"/>
      <c r="AA1102" s="292"/>
      <c r="AB1102" s="292"/>
      <c r="AC1102" s="292"/>
      <c r="AD1102" s="292"/>
      <c r="AE1102" s="407">
        <f>AE1101</f>
        <v>0</v>
      </c>
      <c r="AF1102" s="407">
        <f t="shared" ref="AF1102" si="3259">AF1101</f>
        <v>0</v>
      </c>
      <c r="AG1102" s="407">
        <f t="shared" ref="AG1102" si="3260">AG1101</f>
        <v>0</v>
      </c>
      <c r="AH1102" s="407">
        <f t="shared" ref="AH1102" si="3261">AH1101</f>
        <v>0</v>
      </c>
      <c r="AI1102" s="407">
        <f t="shared" ref="AI1102" si="3262">AI1101</f>
        <v>0</v>
      </c>
      <c r="AJ1102" s="407">
        <f t="shared" ref="AJ1102" si="3263">AJ1101</f>
        <v>0</v>
      </c>
      <c r="AK1102" s="407">
        <f t="shared" ref="AK1102" si="3264">AK1101</f>
        <v>0</v>
      </c>
      <c r="AL1102" s="407">
        <f t="shared" ref="AL1102" si="3265">AL1101</f>
        <v>0</v>
      </c>
      <c r="AM1102" s="407">
        <f t="shared" ref="AM1102" si="3266">AM1101</f>
        <v>0</v>
      </c>
      <c r="AN1102" s="407">
        <f t="shared" ref="AN1102" si="3267">AN1101</f>
        <v>0</v>
      </c>
      <c r="AO1102" s="407">
        <f t="shared" ref="AO1102" si="3268">AO1101</f>
        <v>0</v>
      </c>
      <c r="AP1102" s="407">
        <f t="shared" ref="AP1102" si="3269">AP1101</f>
        <v>0</v>
      </c>
      <c r="AQ1102" s="407">
        <f t="shared" ref="AQ1102" si="3270">AQ1101</f>
        <v>0</v>
      </c>
      <c r="AR1102" s="407">
        <f t="shared" ref="AR1102" si="3271">AR1101</f>
        <v>0</v>
      </c>
      <c r="AS1102" s="303"/>
    </row>
    <row r="1103" spans="1:45" ht="15" hidden="1" customHeight="1" outlineLevel="1">
      <c r="A1103" s="521"/>
      <c r="B1103" s="424"/>
      <c r="C1103" s="288"/>
      <c r="D1103" s="288"/>
      <c r="E1103" s="288"/>
      <c r="F1103" s="288"/>
      <c r="G1103" s="288"/>
      <c r="H1103" s="288"/>
      <c r="I1103" s="288"/>
      <c r="J1103" s="288"/>
      <c r="K1103" s="288"/>
      <c r="L1103" s="288"/>
      <c r="M1103" s="288"/>
      <c r="N1103" s="288"/>
      <c r="O1103" s="288"/>
      <c r="P1103" s="288"/>
      <c r="Q1103" s="288"/>
      <c r="R1103" s="288"/>
      <c r="S1103" s="288"/>
      <c r="T1103" s="288"/>
      <c r="U1103" s="288"/>
      <c r="V1103" s="288"/>
      <c r="W1103" s="288"/>
      <c r="X1103" s="288"/>
      <c r="Y1103" s="288"/>
      <c r="Z1103" s="288"/>
      <c r="AA1103" s="288"/>
      <c r="AB1103" s="288"/>
      <c r="AC1103" s="288"/>
      <c r="AD1103" s="288"/>
      <c r="AE1103" s="408"/>
      <c r="AF1103" s="421"/>
      <c r="AG1103" s="421"/>
      <c r="AH1103" s="421"/>
      <c r="AI1103" s="421"/>
      <c r="AJ1103" s="421"/>
      <c r="AK1103" s="421"/>
      <c r="AL1103" s="421"/>
      <c r="AM1103" s="421"/>
      <c r="AN1103" s="421"/>
      <c r="AO1103" s="421"/>
      <c r="AP1103" s="421"/>
      <c r="AQ1103" s="421"/>
      <c r="AR1103" s="421"/>
      <c r="AS1103" s="303"/>
    </row>
    <row r="1104" spans="1:45" ht="15" hidden="1" customHeight="1" outlineLevel="1">
      <c r="A1104" s="521">
        <v>35</v>
      </c>
      <c r="B1104" s="424" t="s">
        <v>127</v>
      </c>
      <c r="C1104" s="288" t="s">
        <v>25</v>
      </c>
      <c r="D1104" s="292"/>
      <c r="E1104" s="292"/>
      <c r="F1104" s="292"/>
      <c r="G1104" s="292"/>
      <c r="H1104" s="292"/>
      <c r="I1104" s="292"/>
      <c r="J1104" s="292"/>
      <c r="K1104" s="292"/>
      <c r="L1104" s="292"/>
      <c r="M1104" s="292"/>
      <c r="N1104" s="292"/>
      <c r="O1104" s="292"/>
      <c r="P1104" s="292"/>
      <c r="Q1104" s="292">
        <v>0</v>
      </c>
      <c r="R1104" s="292"/>
      <c r="S1104" s="292"/>
      <c r="T1104" s="292"/>
      <c r="U1104" s="292"/>
      <c r="V1104" s="292"/>
      <c r="W1104" s="292"/>
      <c r="X1104" s="292"/>
      <c r="Y1104" s="292"/>
      <c r="Z1104" s="292"/>
      <c r="AA1104" s="292"/>
      <c r="AB1104" s="292"/>
      <c r="AC1104" s="292"/>
      <c r="AD1104" s="292"/>
      <c r="AE1104" s="422"/>
      <c r="AF1104" s="411"/>
      <c r="AG1104" s="411"/>
      <c r="AH1104" s="411"/>
      <c r="AI1104" s="411"/>
      <c r="AJ1104" s="411"/>
      <c r="AK1104" s="411"/>
      <c r="AL1104" s="411"/>
      <c r="AM1104" s="411"/>
      <c r="AN1104" s="411"/>
      <c r="AO1104" s="411"/>
      <c r="AP1104" s="411"/>
      <c r="AQ1104" s="411"/>
      <c r="AR1104" s="411"/>
      <c r="AS1104" s="293">
        <f>SUM(AE1104:AR1104)</f>
        <v>0</v>
      </c>
    </row>
    <row r="1105" spans="1:45" ht="15" hidden="1" customHeight="1" outlineLevel="1">
      <c r="A1105" s="521"/>
      <c r="B1105" s="291" t="s">
        <v>345</v>
      </c>
      <c r="C1105" s="288" t="s">
        <v>163</v>
      </c>
      <c r="D1105" s="292"/>
      <c r="E1105" s="292"/>
      <c r="F1105" s="292"/>
      <c r="G1105" s="292"/>
      <c r="H1105" s="292"/>
      <c r="I1105" s="292"/>
      <c r="J1105" s="292"/>
      <c r="K1105" s="292"/>
      <c r="L1105" s="292"/>
      <c r="M1105" s="292"/>
      <c r="N1105" s="292"/>
      <c r="O1105" s="292"/>
      <c r="P1105" s="292"/>
      <c r="Q1105" s="292">
        <f>Q1104</f>
        <v>0</v>
      </c>
      <c r="R1105" s="292"/>
      <c r="S1105" s="292"/>
      <c r="T1105" s="292"/>
      <c r="U1105" s="292"/>
      <c r="V1105" s="292"/>
      <c r="W1105" s="292"/>
      <c r="X1105" s="292"/>
      <c r="Y1105" s="292"/>
      <c r="Z1105" s="292"/>
      <c r="AA1105" s="292"/>
      <c r="AB1105" s="292"/>
      <c r="AC1105" s="292"/>
      <c r="AD1105" s="292"/>
      <c r="AE1105" s="407">
        <f>AE1104</f>
        <v>0</v>
      </c>
      <c r="AF1105" s="407">
        <f t="shared" ref="AF1105" si="3272">AF1104</f>
        <v>0</v>
      </c>
      <c r="AG1105" s="407">
        <f t="shared" ref="AG1105" si="3273">AG1104</f>
        <v>0</v>
      </c>
      <c r="AH1105" s="407">
        <f t="shared" ref="AH1105" si="3274">AH1104</f>
        <v>0</v>
      </c>
      <c r="AI1105" s="407">
        <f t="shared" ref="AI1105" si="3275">AI1104</f>
        <v>0</v>
      </c>
      <c r="AJ1105" s="407">
        <f t="shared" ref="AJ1105" si="3276">AJ1104</f>
        <v>0</v>
      </c>
      <c r="AK1105" s="407">
        <f t="shared" ref="AK1105" si="3277">AK1104</f>
        <v>0</v>
      </c>
      <c r="AL1105" s="407">
        <f t="shared" ref="AL1105" si="3278">AL1104</f>
        <v>0</v>
      </c>
      <c r="AM1105" s="407">
        <f t="shared" ref="AM1105" si="3279">AM1104</f>
        <v>0</v>
      </c>
      <c r="AN1105" s="407">
        <f t="shared" ref="AN1105" si="3280">AN1104</f>
        <v>0</v>
      </c>
      <c r="AO1105" s="407">
        <f t="shared" ref="AO1105" si="3281">AO1104</f>
        <v>0</v>
      </c>
      <c r="AP1105" s="407">
        <f t="shared" ref="AP1105" si="3282">AP1104</f>
        <v>0</v>
      </c>
      <c r="AQ1105" s="407">
        <f t="shared" ref="AQ1105" si="3283">AQ1104</f>
        <v>0</v>
      </c>
      <c r="AR1105" s="407">
        <f t="shared" ref="AR1105" si="3284">AR1104</f>
        <v>0</v>
      </c>
      <c r="AS1105" s="303"/>
    </row>
    <row r="1106" spans="1:45" ht="15" hidden="1" customHeight="1" outlineLevel="1">
      <c r="A1106" s="521"/>
      <c r="B1106" s="427"/>
      <c r="C1106" s="288"/>
      <c r="D1106" s="288"/>
      <c r="E1106" s="288"/>
      <c r="F1106" s="288"/>
      <c r="G1106" s="288"/>
      <c r="H1106" s="288"/>
      <c r="I1106" s="288"/>
      <c r="J1106" s="288"/>
      <c r="K1106" s="288"/>
      <c r="L1106" s="288"/>
      <c r="M1106" s="288"/>
      <c r="N1106" s="288"/>
      <c r="O1106" s="288"/>
      <c r="P1106" s="288"/>
      <c r="Q1106" s="288"/>
      <c r="R1106" s="288"/>
      <c r="S1106" s="288"/>
      <c r="T1106" s="288"/>
      <c r="U1106" s="288"/>
      <c r="V1106" s="288"/>
      <c r="W1106" s="288"/>
      <c r="X1106" s="288"/>
      <c r="Y1106" s="288"/>
      <c r="Z1106" s="288"/>
      <c r="AA1106" s="288"/>
      <c r="AB1106" s="288"/>
      <c r="AC1106" s="288"/>
      <c r="AD1106" s="288"/>
      <c r="AE1106" s="408"/>
      <c r="AF1106" s="421"/>
      <c r="AG1106" s="421"/>
      <c r="AH1106" s="421"/>
      <c r="AI1106" s="421"/>
      <c r="AJ1106" s="421"/>
      <c r="AK1106" s="421"/>
      <c r="AL1106" s="421"/>
      <c r="AM1106" s="421"/>
      <c r="AN1106" s="421"/>
      <c r="AO1106" s="421"/>
      <c r="AP1106" s="421"/>
      <c r="AQ1106" s="421"/>
      <c r="AR1106" s="421"/>
      <c r="AS1106" s="303"/>
    </row>
    <row r="1107" spans="1:45" ht="15" hidden="1" customHeight="1" outlineLevel="1">
      <c r="A1107" s="521"/>
      <c r="B1107" s="285" t="s">
        <v>498</v>
      </c>
      <c r="C1107" s="288"/>
      <c r="D1107" s="288"/>
      <c r="E1107" s="288"/>
      <c r="F1107" s="288"/>
      <c r="G1107" s="288"/>
      <c r="H1107" s="288"/>
      <c r="I1107" s="288"/>
      <c r="J1107" s="288"/>
      <c r="K1107" s="288"/>
      <c r="L1107" s="288"/>
      <c r="M1107" s="288"/>
      <c r="N1107" s="288"/>
      <c r="O1107" s="288"/>
      <c r="P1107" s="288"/>
      <c r="Q1107" s="288"/>
      <c r="R1107" s="288"/>
      <c r="S1107" s="288"/>
      <c r="T1107" s="288"/>
      <c r="U1107" s="288"/>
      <c r="V1107" s="288"/>
      <c r="W1107" s="288"/>
      <c r="X1107" s="288"/>
      <c r="Y1107" s="288"/>
      <c r="Z1107" s="288"/>
      <c r="AA1107" s="288"/>
      <c r="AB1107" s="288"/>
      <c r="AC1107" s="288"/>
      <c r="AD1107" s="288"/>
      <c r="AE1107" s="408"/>
      <c r="AF1107" s="421"/>
      <c r="AG1107" s="421"/>
      <c r="AH1107" s="421"/>
      <c r="AI1107" s="421"/>
      <c r="AJ1107" s="421"/>
      <c r="AK1107" s="421"/>
      <c r="AL1107" s="421"/>
      <c r="AM1107" s="421"/>
      <c r="AN1107" s="421"/>
      <c r="AO1107" s="421"/>
      <c r="AP1107" s="421"/>
      <c r="AQ1107" s="421"/>
      <c r="AR1107" s="421"/>
      <c r="AS1107" s="303"/>
    </row>
    <row r="1108" spans="1:45" ht="28.5" hidden="1" customHeight="1" outlineLevel="1">
      <c r="A1108" s="521">
        <v>36</v>
      </c>
      <c r="B1108" s="424" t="s">
        <v>128</v>
      </c>
      <c r="C1108" s="288" t="s">
        <v>25</v>
      </c>
      <c r="D1108" s="292"/>
      <c r="E1108" s="292"/>
      <c r="F1108" s="292"/>
      <c r="G1108" s="292"/>
      <c r="H1108" s="292"/>
      <c r="I1108" s="292"/>
      <c r="J1108" s="292"/>
      <c r="K1108" s="292"/>
      <c r="L1108" s="292"/>
      <c r="M1108" s="292"/>
      <c r="N1108" s="292"/>
      <c r="O1108" s="292"/>
      <c r="P1108" s="292"/>
      <c r="Q1108" s="292">
        <v>12</v>
      </c>
      <c r="R1108" s="292"/>
      <c r="S1108" s="292"/>
      <c r="T1108" s="292"/>
      <c r="U1108" s="292"/>
      <c r="V1108" s="292"/>
      <c r="W1108" s="292"/>
      <c r="X1108" s="292"/>
      <c r="Y1108" s="292"/>
      <c r="Z1108" s="292"/>
      <c r="AA1108" s="292"/>
      <c r="AB1108" s="292"/>
      <c r="AC1108" s="292"/>
      <c r="AD1108" s="292"/>
      <c r="AE1108" s="422"/>
      <c r="AF1108" s="411"/>
      <c r="AG1108" s="411"/>
      <c r="AH1108" s="411"/>
      <c r="AI1108" s="411"/>
      <c r="AJ1108" s="411"/>
      <c r="AK1108" s="411"/>
      <c r="AL1108" s="411"/>
      <c r="AM1108" s="411"/>
      <c r="AN1108" s="411"/>
      <c r="AO1108" s="411"/>
      <c r="AP1108" s="411"/>
      <c r="AQ1108" s="411"/>
      <c r="AR1108" s="411"/>
      <c r="AS1108" s="293">
        <f>SUM(AE1108:AR1108)</f>
        <v>0</v>
      </c>
    </row>
    <row r="1109" spans="1:45" ht="15" hidden="1" customHeight="1" outlineLevel="1">
      <c r="A1109" s="521"/>
      <c r="B1109" s="291" t="s">
        <v>345</v>
      </c>
      <c r="C1109" s="288" t="s">
        <v>163</v>
      </c>
      <c r="D1109" s="292"/>
      <c r="E1109" s="292"/>
      <c r="F1109" s="292"/>
      <c r="G1109" s="292"/>
      <c r="H1109" s="292"/>
      <c r="I1109" s="292"/>
      <c r="J1109" s="292"/>
      <c r="K1109" s="292"/>
      <c r="L1109" s="292"/>
      <c r="M1109" s="292"/>
      <c r="N1109" s="292"/>
      <c r="O1109" s="292"/>
      <c r="P1109" s="292"/>
      <c r="Q1109" s="292">
        <f>Q1108</f>
        <v>12</v>
      </c>
      <c r="R1109" s="292"/>
      <c r="S1109" s="292"/>
      <c r="T1109" s="292"/>
      <c r="U1109" s="292"/>
      <c r="V1109" s="292"/>
      <c r="W1109" s="292"/>
      <c r="X1109" s="292"/>
      <c r="Y1109" s="292"/>
      <c r="Z1109" s="292"/>
      <c r="AA1109" s="292"/>
      <c r="AB1109" s="292"/>
      <c r="AC1109" s="292"/>
      <c r="AD1109" s="292"/>
      <c r="AE1109" s="407">
        <f>AE1108</f>
        <v>0</v>
      </c>
      <c r="AF1109" s="407">
        <f t="shared" ref="AF1109" si="3285">AF1108</f>
        <v>0</v>
      </c>
      <c r="AG1109" s="407">
        <f t="shared" ref="AG1109" si="3286">AG1108</f>
        <v>0</v>
      </c>
      <c r="AH1109" s="407">
        <f t="shared" ref="AH1109" si="3287">AH1108</f>
        <v>0</v>
      </c>
      <c r="AI1109" s="407">
        <f t="shared" ref="AI1109" si="3288">AI1108</f>
        <v>0</v>
      </c>
      <c r="AJ1109" s="407">
        <f t="shared" ref="AJ1109" si="3289">AJ1108</f>
        <v>0</v>
      </c>
      <c r="AK1109" s="407">
        <f t="shared" ref="AK1109" si="3290">AK1108</f>
        <v>0</v>
      </c>
      <c r="AL1109" s="407">
        <f t="shared" ref="AL1109" si="3291">AL1108</f>
        <v>0</v>
      </c>
      <c r="AM1109" s="407">
        <f t="shared" ref="AM1109" si="3292">AM1108</f>
        <v>0</v>
      </c>
      <c r="AN1109" s="407">
        <f t="shared" ref="AN1109" si="3293">AN1108</f>
        <v>0</v>
      </c>
      <c r="AO1109" s="407">
        <f t="shared" ref="AO1109" si="3294">AO1108</f>
        <v>0</v>
      </c>
      <c r="AP1109" s="407">
        <f t="shared" ref="AP1109" si="3295">AP1108</f>
        <v>0</v>
      </c>
      <c r="AQ1109" s="407">
        <f t="shared" ref="AQ1109" si="3296">AQ1108</f>
        <v>0</v>
      </c>
      <c r="AR1109" s="407">
        <f t="shared" ref="AR1109" si="3297">AR1108</f>
        <v>0</v>
      </c>
      <c r="AS1109" s="303"/>
    </row>
    <row r="1110" spans="1:45" ht="15" hidden="1" customHeight="1" outlineLevel="1">
      <c r="A1110" s="521"/>
      <c r="B1110" s="424"/>
      <c r="C1110" s="288"/>
      <c r="D1110" s="288"/>
      <c r="E1110" s="288"/>
      <c r="F1110" s="288"/>
      <c r="G1110" s="288"/>
      <c r="H1110" s="288"/>
      <c r="I1110" s="288"/>
      <c r="J1110" s="288"/>
      <c r="K1110" s="288"/>
      <c r="L1110" s="288"/>
      <c r="M1110" s="288"/>
      <c r="N1110" s="288"/>
      <c r="O1110" s="288"/>
      <c r="P1110" s="288"/>
      <c r="Q1110" s="288"/>
      <c r="R1110" s="288"/>
      <c r="S1110" s="288"/>
      <c r="T1110" s="288"/>
      <c r="U1110" s="288"/>
      <c r="V1110" s="288"/>
      <c r="W1110" s="288"/>
      <c r="X1110" s="288"/>
      <c r="Y1110" s="288"/>
      <c r="Z1110" s="288"/>
      <c r="AA1110" s="288"/>
      <c r="AB1110" s="288"/>
      <c r="AC1110" s="288"/>
      <c r="AD1110" s="288"/>
      <c r="AE1110" s="408"/>
      <c r="AF1110" s="421"/>
      <c r="AG1110" s="421"/>
      <c r="AH1110" s="421"/>
      <c r="AI1110" s="421"/>
      <c r="AJ1110" s="421"/>
      <c r="AK1110" s="421"/>
      <c r="AL1110" s="421"/>
      <c r="AM1110" s="421"/>
      <c r="AN1110" s="421"/>
      <c r="AO1110" s="421"/>
      <c r="AP1110" s="421"/>
      <c r="AQ1110" s="421"/>
      <c r="AR1110" s="421"/>
      <c r="AS1110" s="303"/>
    </row>
    <row r="1111" spans="1:45" ht="15" hidden="1" customHeight="1" outlineLevel="1">
      <c r="A1111" s="521">
        <v>37</v>
      </c>
      <c r="B1111" s="424" t="s">
        <v>129</v>
      </c>
      <c r="C1111" s="288" t="s">
        <v>25</v>
      </c>
      <c r="D1111" s="292"/>
      <c r="E1111" s="292"/>
      <c r="F1111" s="292"/>
      <c r="G1111" s="292"/>
      <c r="H1111" s="292"/>
      <c r="I1111" s="292"/>
      <c r="J1111" s="292"/>
      <c r="K1111" s="292"/>
      <c r="L1111" s="292"/>
      <c r="M1111" s="292"/>
      <c r="N1111" s="292"/>
      <c r="O1111" s="292"/>
      <c r="P1111" s="292"/>
      <c r="Q1111" s="292">
        <v>12</v>
      </c>
      <c r="R1111" s="292"/>
      <c r="S1111" s="292"/>
      <c r="T1111" s="292"/>
      <c r="U1111" s="292"/>
      <c r="V1111" s="292"/>
      <c r="W1111" s="292"/>
      <c r="X1111" s="292"/>
      <c r="Y1111" s="292"/>
      <c r="Z1111" s="292"/>
      <c r="AA1111" s="292"/>
      <c r="AB1111" s="292"/>
      <c r="AC1111" s="292"/>
      <c r="AD1111" s="292"/>
      <c r="AE1111" s="422"/>
      <c r="AF1111" s="411"/>
      <c r="AG1111" s="411"/>
      <c r="AH1111" s="411"/>
      <c r="AI1111" s="411"/>
      <c r="AJ1111" s="411"/>
      <c r="AK1111" s="411"/>
      <c r="AL1111" s="411"/>
      <c r="AM1111" s="411"/>
      <c r="AN1111" s="411"/>
      <c r="AO1111" s="411"/>
      <c r="AP1111" s="411"/>
      <c r="AQ1111" s="411"/>
      <c r="AR1111" s="411"/>
      <c r="AS1111" s="293">
        <f>SUM(AE1111:AR1111)</f>
        <v>0</v>
      </c>
    </row>
    <row r="1112" spans="1:45" ht="15" hidden="1" customHeight="1" outlineLevel="1">
      <c r="A1112" s="521"/>
      <c r="B1112" s="291" t="s">
        <v>345</v>
      </c>
      <c r="C1112" s="288" t="s">
        <v>163</v>
      </c>
      <c r="D1112" s="292"/>
      <c r="E1112" s="292"/>
      <c r="F1112" s="292"/>
      <c r="G1112" s="292"/>
      <c r="H1112" s="292"/>
      <c r="I1112" s="292"/>
      <c r="J1112" s="292"/>
      <c r="K1112" s="292"/>
      <c r="L1112" s="292"/>
      <c r="M1112" s="292"/>
      <c r="N1112" s="292"/>
      <c r="O1112" s="292"/>
      <c r="P1112" s="292"/>
      <c r="Q1112" s="292">
        <f>Q1111</f>
        <v>12</v>
      </c>
      <c r="R1112" s="292"/>
      <c r="S1112" s="292"/>
      <c r="T1112" s="292"/>
      <c r="U1112" s="292"/>
      <c r="V1112" s="292"/>
      <c r="W1112" s="292"/>
      <c r="X1112" s="292"/>
      <c r="Y1112" s="292"/>
      <c r="Z1112" s="292"/>
      <c r="AA1112" s="292"/>
      <c r="AB1112" s="292"/>
      <c r="AC1112" s="292"/>
      <c r="AD1112" s="292"/>
      <c r="AE1112" s="407">
        <f>AE1111</f>
        <v>0</v>
      </c>
      <c r="AF1112" s="407">
        <f t="shared" ref="AF1112" si="3298">AF1111</f>
        <v>0</v>
      </c>
      <c r="AG1112" s="407">
        <f t="shared" ref="AG1112" si="3299">AG1111</f>
        <v>0</v>
      </c>
      <c r="AH1112" s="407">
        <f t="shared" ref="AH1112" si="3300">AH1111</f>
        <v>0</v>
      </c>
      <c r="AI1112" s="407">
        <f t="shared" ref="AI1112" si="3301">AI1111</f>
        <v>0</v>
      </c>
      <c r="AJ1112" s="407">
        <f t="shared" ref="AJ1112" si="3302">AJ1111</f>
        <v>0</v>
      </c>
      <c r="AK1112" s="407">
        <f t="shared" ref="AK1112" si="3303">AK1111</f>
        <v>0</v>
      </c>
      <c r="AL1112" s="407">
        <f t="shared" ref="AL1112" si="3304">AL1111</f>
        <v>0</v>
      </c>
      <c r="AM1112" s="407">
        <f t="shared" ref="AM1112" si="3305">AM1111</f>
        <v>0</v>
      </c>
      <c r="AN1112" s="407">
        <f t="shared" ref="AN1112" si="3306">AN1111</f>
        <v>0</v>
      </c>
      <c r="AO1112" s="407">
        <f t="shared" ref="AO1112" si="3307">AO1111</f>
        <v>0</v>
      </c>
      <c r="AP1112" s="407">
        <f t="shared" ref="AP1112" si="3308">AP1111</f>
        <v>0</v>
      </c>
      <c r="AQ1112" s="407">
        <f t="shared" ref="AQ1112" si="3309">AQ1111</f>
        <v>0</v>
      </c>
      <c r="AR1112" s="407">
        <f t="shared" ref="AR1112" si="3310">AR1111</f>
        <v>0</v>
      </c>
      <c r="AS1112" s="303"/>
    </row>
    <row r="1113" spans="1:45" ht="15" hidden="1" customHeight="1" outlineLevel="1">
      <c r="A1113" s="521"/>
      <c r="B1113" s="424"/>
      <c r="C1113" s="288"/>
      <c r="D1113" s="288"/>
      <c r="E1113" s="288"/>
      <c r="F1113" s="288"/>
      <c r="G1113" s="288"/>
      <c r="H1113" s="288"/>
      <c r="I1113" s="288"/>
      <c r="J1113" s="288"/>
      <c r="K1113" s="288"/>
      <c r="L1113" s="288"/>
      <c r="M1113" s="288"/>
      <c r="N1113" s="288"/>
      <c r="O1113" s="288"/>
      <c r="P1113" s="288"/>
      <c r="Q1113" s="288"/>
      <c r="R1113" s="288"/>
      <c r="S1113" s="288"/>
      <c r="T1113" s="288"/>
      <c r="U1113" s="288"/>
      <c r="V1113" s="288"/>
      <c r="W1113" s="288"/>
      <c r="X1113" s="288"/>
      <c r="Y1113" s="288"/>
      <c r="Z1113" s="288"/>
      <c r="AA1113" s="288"/>
      <c r="AB1113" s="288"/>
      <c r="AC1113" s="288"/>
      <c r="AD1113" s="288"/>
      <c r="AE1113" s="408"/>
      <c r="AF1113" s="421"/>
      <c r="AG1113" s="421"/>
      <c r="AH1113" s="421"/>
      <c r="AI1113" s="421"/>
      <c r="AJ1113" s="421"/>
      <c r="AK1113" s="421"/>
      <c r="AL1113" s="421"/>
      <c r="AM1113" s="421"/>
      <c r="AN1113" s="421"/>
      <c r="AO1113" s="421"/>
      <c r="AP1113" s="421"/>
      <c r="AQ1113" s="421"/>
      <c r="AR1113" s="421"/>
      <c r="AS1113" s="303"/>
    </row>
    <row r="1114" spans="1:45" ht="15" hidden="1" customHeight="1" outlineLevel="1">
      <c r="A1114" s="521">
        <v>38</v>
      </c>
      <c r="B1114" s="424" t="s">
        <v>130</v>
      </c>
      <c r="C1114" s="288" t="s">
        <v>25</v>
      </c>
      <c r="D1114" s="292"/>
      <c r="E1114" s="292"/>
      <c r="F1114" s="292"/>
      <c r="G1114" s="292"/>
      <c r="H1114" s="292"/>
      <c r="I1114" s="292"/>
      <c r="J1114" s="292"/>
      <c r="K1114" s="292"/>
      <c r="L1114" s="292"/>
      <c r="M1114" s="292"/>
      <c r="N1114" s="292"/>
      <c r="O1114" s="292"/>
      <c r="P1114" s="292"/>
      <c r="Q1114" s="292">
        <v>12</v>
      </c>
      <c r="R1114" s="292"/>
      <c r="S1114" s="292"/>
      <c r="T1114" s="292"/>
      <c r="U1114" s="292"/>
      <c r="V1114" s="292"/>
      <c r="W1114" s="292"/>
      <c r="X1114" s="292"/>
      <c r="Y1114" s="292"/>
      <c r="Z1114" s="292"/>
      <c r="AA1114" s="292"/>
      <c r="AB1114" s="292"/>
      <c r="AC1114" s="292"/>
      <c r="AD1114" s="292"/>
      <c r="AE1114" s="422"/>
      <c r="AF1114" s="411"/>
      <c r="AG1114" s="411"/>
      <c r="AH1114" s="411"/>
      <c r="AI1114" s="411"/>
      <c r="AJ1114" s="411"/>
      <c r="AK1114" s="411"/>
      <c r="AL1114" s="411"/>
      <c r="AM1114" s="411"/>
      <c r="AN1114" s="411"/>
      <c r="AO1114" s="411"/>
      <c r="AP1114" s="411"/>
      <c r="AQ1114" s="411"/>
      <c r="AR1114" s="411"/>
      <c r="AS1114" s="293">
        <f>SUM(AE1114:AR1114)</f>
        <v>0</v>
      </c>
    </row>
    <row r="1115" spans="1:45" ht="15" hidden="1" customHeight="1" outlineLevel="1">
      <c r="A1115" s="521"/>
      <c r="B1115" s="291" t="s">
        <v>345</v>
      </c>
      <c r="C1115" s="288" t="s">
        <v>163</v>
      </c>
      <c r="D1115" s="292"/>
      <c r="E1115" s="292"/>
      <c r="F1115" s="292"/>
      <c r="G1115" s="292"/>
      <c r="H1115" s="292"/>
      <c r="I1115" s="292"/>
      <c r="J1115" s="292"/>
      <c r="K1115" s="292"/>
      <c r="L1115" s="292"/>
      <c r="M1115" s="292"/>
      <c r="N1115" s="292"/>
      <c r="O1115" s="292"/>
      <c r="P1115" s="292"/>
      <c r="Q1115" s="292">
        <f>Q1114</f>
        <v>12</v>
      </c>
      <c r="R1115" s="292"/>
      <c r="S1115" s="292"/>
      <c r="T1115" s="292"/>
      <c r="U1115" s="292"/>
      <c r="V1115" s="292"/>
      <c r="W1115" s="292"/>
      <c r="X1115" s="292"/>
      <c r="Y1115" s="292"/>
      <c r="Z1115" s="292"/>
      <c r="AA1115" s="292"/>
      <c r="AB1115" s="292"/>
      <c r="AC1115" s="292"/>
      <c r="AD1115" s="292"/>
      <c r="AE1115" s="407">
        <f>AE1114</f>
        <v>0</v>
      </c>
      <c r="AF1115" s="407">
        <f t="shared" ref="AF1115" si="3311">AF1114</f>
        <v>0</v>
      </c>
      <c r="AG1115" s="407">
        <f t="shared" ref="AG1115" si="3312">AG1114</f>
        <v>0</v>
      </c>
      <c r="AH1115" s="407">
        <f t="shared" ref="AH1115" si="3313">AH1114</f>
        <v>0</v>
      </c>
      <c r="AI1115" s="407">
        <f t="shared" ref="AI1115" si="3314">AI1114</f>
        <v>0</v>
      </c>
      <c r="AJ1115" s="407">
        <f t="shared" ref="AJ1115" si="3315">AJ1114</f>
        <v>0</v>
      </c>
      <c r="AK1115" s="407">
        <f t="shared" ref="AK1115" si="3316">AK1114</f>
        <v>0</v>
      </c>
      <c r="AL1115" s="407">
        <f t="shared" ref="AL1115" si="3317">AL1114</f>
        <v>0</v>
      </c>
      <c r="AM1115" s="407">
        <f t="shared" ref="AM1115" si="3318">AM1114</f>
        <v>0</v>
      </c>
      <c r="AN1115" s="407">
        <f t="shared" ref="AN1115" si="3319">AN1114</f>
        <v>0</v>
      </c>
      <c r="AO1115" s="407">
        <f t="shared" ref="AO1115" si="3320">AO1114</f>
        <v>0</v>
      </c>
      <c r="AP1115" s="407">
        <f t="shared" ref="AP1115" si="3321">AP1114</f>
        <v>0</v>
      </c>
      <c r="AQ1115" s="407">
        <f t="shared" ref="AQ1115" si="3322">AQ1114</f>
        <v>0</v>
      </c>
      <c r="AR1115" s="407">
        <f t="shared" ref="AR1115" si="3323">AR1114</f>
        <v>0</v>
      </c>
      <c r="AS1115" s="303"/>
    </row>
    <row r="1116" spans="1:45" ht="15" hidden="1" customHeight="1" outlineLevel="1">
      <c r="A1116" s="521"/>
      <c r="B1116" s="424"/>
      <c r="C1116" s="288"/>
      <c r="D1116" s="288"/>
      <c r="E1116" s="288"/>
      <c r="F1116" s="288"/>
      <c r="G1116" s="288"/>
      <c r="H1116" s="288"/>
      <c r="I1116" s="288"/>
      <c r="J1116" s="288"/>
      <c r="K1116" s="288"/>
      <c r="L1116" s="288"/>
      <c r="M1116" s="288"/>
      <c r="N1116" s="288"/>
      <c r="O1116" s="288"/>
      <c r="P1116" s="288"/>
      <c r="Q1116" s="288"/>
      <c r="R1116" s="288"/>
      <c r="S1116" s="288"/>
      <c r="T1116" s="288"/>
      <c r="U1116" s="288"/>
      <c r="V1116" s="288"/>
      <c r="W1116" s="288"/>
      <c r="X1116" s="288"/>
      <c r="Y1116" s="288"/>
      <c r="Z1116" s="288"/>
      <c r="AA1116" s="288"/>
      <c r="AB1116" s="288"/>
      <c r="AC1116" s="288"/>
      <c r="AD1116" s="288"/>
      <c r="AE1116" s="408"/>
      <c r="AF1116" s="421"/>
      <c r="AG1116" s="421"/>
      <c r="AH1116" s="421"/>
      <c r="AI1116" s="421"/>
      <c r="AJ1116" s="421"/>
      <c r="AK1116" s="421"/>
      <c r="AL1116" s="421"/>
      <c r="AM1116" s="421"/>
      <c r="AN1116" s="421"/>
      <c r="AO1116" s="421"/>
      <c r="AP1116" s="421"/>
      <c r="AQ1116" s="421"/>
      <c r="AR1116" s="421"/>
      <c r="AS1116" s="303"/>
    </row>
    <row r="1117" spans="1:45" ht="15" hidden="1" customHeight="1" outlineLevel="1">
      <c r="A1117" s="521">
        <v>39</v>
      </c>
      <c r="B1117" s="424" t="s">
        <v>131</v>
      </c>
      <c r="C1117" s="288" t="s">
        <v>25</v>
      </c>
      <c r="D1117" s="292"/>
      <c r="E1117" s="292"/>
      <c r="F1117" s="292"/>
      <c r="G1117" s="292"/>
      <c r="H1117" s="292"/>
      <c r="I1117" s="292"/>
      <c r="J1117" s="292"/>
      <c r="K1117" s="292"/>
      <c r="L1117" s="292"/>
      <c r="M1117" s="292"/>
      <c r="N1117" s="292"/>
      <c r="O1117" s="292"/>
      <c r="P1117" s="292"/>
      <c r="Q1117" s="292">
        <v>12</v>
      </c>
      <c r="R1117" s="292"/>
      <c r="S1117" s="292"/>
      <c r="T1117" s="292"/>
      <c r="U1117" s="292"/>
      <c r="V1117" s="292"/>
      <c r="W1117" s="292"/>
      <c r="X1117" s="292"/>
      <c r="Y1117" s="292"/>
      <c r="Z1117" s="292"/>
      <c r="AA1117" s="292"/>
      <c r="AB1117" s="292"/>
      <c r="AC1117" s="292"/>
      <c r="AD1117" s="292"/>
      <c r="AE1117" s="422"/>
      <c r="AF1117" s="411"/>
      <c r="AG1117" s="411"/>
      <c r="AH1117" s="411"/>
      <c r="AI1117" s="411"/>
      <c r="AJ1117" s="411"/>
      <c r="AK1117" s="411"/>
      <c r="AL1117" s="411"/>
      <c r="AM1117" s="411"/>
      <c r="AN1117" s="411"/>
      <c r="AO1117" s="411"/>
      <c r="AP1117" s="411"/>
      <c r="AQ1117" s="411"/>
      <c r="AR1117" s="411"/>
      <c r="AS1117" s="293">
        <f>SUM(AE1117:AR1117)</f>
        <v>0</v>
      </c>
    </row>
    <row r="1118" spans="1:45" ht="15" hidden="1" customHeight="1" outlineLevel="1">
      <c r="A1118" s="521"/>
      <c r="B1118" s="291" t="s">
        <v>345</v>
      </c>
      <c r="C1118" s="288" t="s">
        <v>163</v>
      </c>
      <c r="D1118" s="292"/>
      <c r="E1118" s="292"/>
      <c r="F1118" s="292"/>
      <c r="G1118" s="292"/>
      <c r="H1118" s="292"/>
      <c r="I1118" s="292"/>
      <c r="J1118" s="292"/>
      <c r="K1118" s="292"/>
      <c r="L1118" s="292"/>
      <c r="M1118" s="292"/>
      <c r="N1118" s="292"/>
      <c r="O1118" s="292"/>
      <c r="P1118" s="292"/>
      <c r="Q1118" s="292">
        <f>Q1117</f>
        <v>12</v>
      </c>
      <c r="R1118" s="292"/>
      <c r="S1118" s="292"/>
      <c r="T1118" s="292"/>
      <c r="U1118" s="292"/>
      <c r="V1118" s="292"/>
      <c r="W1118" s="292"/>
      <c r="X1118" s="292"/>
      <c r="Y1118" s="292"/>
      <c r="Z1118" s="292"/>
      <c r="AA1118" s="292"/>
      <c r="AB1118" s="292"/>
      <c r="AC1118" s="292"/>
      <c r="AD1118" s="292"/>
      <c r="AE1118" s="407">
        <f>AE1117</f>
        <v>0</v>
      </c>
      <c r="AF1118" s="407">
        <f t="shared" ref="AF1118" si="3324">AF1117</f>
        <v>0</v>
      </c>
      <c r="AG1118" s="407">
        <f t="shared" ref="AG1118" si="3325">AG1117</f>
        <v>0</v>
      </c>
      <c r="AH1118" s="407">
        <f t="shared" ref="AH1118" si="3326">AH1117</f>
        <v>0</v>
      </c>
      <c r="AI1118" s="407">
        <f t="shared" ref="AI1118" si="3327">AI1117</f>
        <v>0</v>
      </c>
      <c r="AJ1118" s="407">
        <f t="shared" ref="AJ1118" si="3328">AJ1117</f>
        <v>0</v>
      </c>
      <c r="AK1118" s="407">
        <f t="shared" ref="AK1118" si="3329">AK1117</f>
        <v>0</v>
      </c>
      <c r="AL1118" s="407">
        <f t="shared" ref="AL1118" si="3330">AL1117</f>
        <v>0</v>
      </c>
      <c r="AM1118" s="407">
        <f t="shared" ref="AM1118" si="3331">AM1117</f>
        <v>0</v>
      </c>
      <c r="AN1118" s="407">
        <f t="shared" ref="AN1118" si="3332">AN1117</f>
        <v>0</v>
      </c>
      <c r="AO1118" s="407">
        <f t="shared" ref="AO1118" si="3333">AO1117</f>
        <v>0</v>
      </c>
      <c r="AP1118" s="407">
        <f t="shared" ref="AP1118" si="3334">AP1117</f>
        <v>0</v>
      </c>
      <c r="AQ1118" s="407">
        <f t="shared" ref="AQ1118" si="3335">AQ1117</f>
        <v>0</v>
      </c>
      <c r="AR1118" s="407">
        <f t="shared" ref="AR1118" si="3336">AR1117</f>
        <v>0</v>
      </c>
      <c r="AS1118" s="303"/>
    </row>
    <row r="1119" spans="1:45" ht="15" hidden="1" customHeight="1" outlineLevel="1">
      <c r="A1119" s="521"/>
      <c r="B1119" s="424"/>
      <c r="C1119" s="288"/>
      <c r="D1119" s="288"/>
      <c r="E1119" s="288"/>
      <c r="F1119" s="288"/>
      <c r="G1119" s="288"/>
      <c r="H1119" s="288"/>
      <c r="I1119" s="288"/>
      <c r="J1119" s="288"/>
      <c r="K1119" s="288"/>
      <c r="L1119" s="288"/>
      <c r="M1119" s="288"/>
      <c r="N1119" s="288"/>
      <c r="O1119" s="288"/>
      <c r="P1119" s="288"/>
      <c r="Q1119" s="288"/>
      <c r="R1119" s="288"/>
      <c r="S1119" s="288"/>
      <c r="T1119" s="288"/>
      <c r="U1119" s="288"/>
      <c r="V1119" s="288"/>
      <c r="W1119" s="288"/>
      <c r="X1119" s="288"/>
      <c r="Y1119" s="288"/>
      <c r="Z1119" s="288"/>
      <c r="AA1119" s="288"/>
      <c r="AB1119" s="288"/>
      <c r="AC1119" s="288"/>
      <c r="AD1119" s="288"/>
      <c r="AE1119" s="408"/>
      <c r="AF1119" s="421"/>
      <c r="AG1119" s="421"/>
      <c r="AH1119" s="421"/>
      <c r="AI1119" s="421"/>
      <c r="AJ1119" s="421"/>
      <c r="AK1119" s="421"/>
      <c r="AL1119" s="421"/>
      <c r="AM1119" s="421"/>
      <c r="AN1119" s="421"/>
      <c r="AO1119" s="421"/>
      <c r="AP1119" s="421"/>
      <c r="AQ1119" s="421"/>
      <c r="AR1119" s="421"/>
      <c r="AS1119" s="303"/>
    </row>
    <row r="1120" spans="1:45" ht="15" hidden="1" customHeight="1" outlineLevel="1">
      <c r="A1120" s="521">
        <v>40</v>
      </c>
      <c r="B1120" s="424" t="s">
        <v>132</v>
      </c>
      <c r="C1120" s="288" t="s">
        <v>25</v>
      </c>
      <c r="D1120" s="292"/>
      <c r="E1120" s="292"/>
      <c r="F1120" s="292"/>
      <c r="G1120" s="292"/>
      <c r="H1120" s="292"/>
      <c r="I1120" s="292"/>
      <c r="J1120" s="292"/>
      <c r="K1120" s="292"/>
      <c r="L1120" s="292"/>
      <c r="M1120" s="292"/>
      <c r="N1120" s="292"/>
      <c r="O1120" s="292"/>
      <c r="P1120" s="292"/>
      <c r="Q1120" s="292">
        <v>12</v>
      </c>
      <c r="R1120" s="292"/>
      <c r="S1120" s="292"/>
      <c r="T1120" s="292"/>
      <c r="U1120" s="292"/>
      <c r="V1120" s="292"/>
      <c r="W1120" s="292"/>
      <c r="X1120" s="292"/>
      <c r="Y1120" s="292"/>
      <c r="Z1120" s="292"/>
      <c r="AA1120" s="292"/>
      <c r="AB1120" s="292"/>
      <c r="AC1120" s="292"/>
      <c r="AD1120" s="292"/>
      <c r="AE1120" s="422"/>
      <c r="AF1120" s="411"/>
      <c r="AG1120" s="411"/>
      <c r="AH1120" s="411"/>
      <c r="AI1120" s="411"/>
      <c r="AJ1120" s="411"/>
      <c r="AK1120" s="411"/>
      <c r="AL1120" s="411"/>
      <c r="AM1120" s="411"/>
      <c r="AN1120" s="411"/>
      <c r="AO1120" s="411"/>
      <c r="AP1120" s="411"/>
      <c r="AQ1120" s="411"/>
      <c r="AR1120" s="411"/>
      <c r="AS1120" s="293">
        <f>SUM(AE1120:AR1120)</f>
        <v>0</v>
      </c>
    </row>
    <row r="1121" spans="1:45" ht="15" hidden="1" customHeight="1" outlineLevel="1">
      <c r="A1121" s="521"/>
      <c r="B1121" s="291" t="s">
        <v>345</v>
      </c>
      <c r="C1121" s="288" t="s">
        <v>163</v>
      </c>
      <c r="D1121" s="292"/>
      <c r="E1121" s="292"/>
      <c r="F1121" s="292"/>
      <c r="G1121" s="292"/>
      <c r="H1121" s="292"/>
      <c r="I1121" s="292"/>
      <c r="J1121" s="292"/>
      <c r="K1121" s="292"/>
      <c r="L1121" s="292"/>
      <c r="M1121" s="292"/>
      <c r="N1121" s="292"/>
      <c r="O1121" s="292"/>
      <c r="P1121" s="292"/>
      <c r="Q1121" s="292">
        <f>Q1120</f>
        <v>12</v>
      </c>
      <c r="R1121" s="292"/>
      <c r="S1121" s="292"/>
      <c r="T1121" s="292"/>
      <c r="U1121" s="292"/>
      <c r="V1121" s="292"/>
      <c r="W1121" s="292"/>
      <c r="X1121" s="292"/>
      <c r="Y1121" s="292"/>
      <c r="Z1121" s="292"/>
      <c r="AA1121" s="292"/>
      <c r="AB1121" s="292"/>
      <c r="AC1121" s="292"/>
      <c r="AD1121" s="292"/>
      <c r="AE1121" s="407">
        <f>AE1120</f>
        <v>0</v>
      </c>
      <c r="AF1121" s="407">
        <f t="shared" ref="AF1121" si="3337">AF1120</f>
        <v>0</v>
      </c>
      <c r="AG1121" s="407">
        <f t="shared" ref="AG1121" si="3338">AG1120</f>
        <v>0</v>
      </c>
      <c r="AH1121" s="407">
        <f t="shared" ref="AH1121" si="3339">AH1120</f>
        <v>0</v>
      </c>
      <c r="AI1121" s="407">
        <f t="shared" ref="AI1121" si="3340">AI1120</f>
        <v>0</v>
      </c>
      <c r="AJ1121" s="407">
        <f t="shared" ref="AJ1121" si="3341">AJ1120</f>
        <v>0</v>
      </c>
      <c r="AK1121" s="407">
        <f t="shared" ref="AK1121" si="3342">AK1120</f>
        <v>0</v>
      </c>
      <c r="AL1121" s="407">
        <f t="shared" ref="AL1121" si="3343">AL1120</f>
        <v>0</v>
      </c>
      <c r="AM1121" s="407">
        <f t="shared" ref="AM1121" si="3344">AM1120</f>
        <v>0</v>
      </c>
      <c r="AN1121" s="407">
        <f t="shared" ref="AN1121" si="3345">AN1120</f>
        <v>0</v>
      </c>
      <c r="AO1121" s="407">
        <f t="shared" ref="AO1121" si="3346">AO1120</f>
        <v>0</v>
      </c>
      <c r="AP1121" s="407">
        <f t="shared" ref="AP1121" si="3347">AP1120</f>
        <v>0</v>
      </c>
      <c r="AQ1121" s="407">
        <f t="shared" ref="AQ1121" si="3348">AQ1120</f>
        <v>0</v>
      </c>
      <c r="AR1121" s="407">
        <f t="shared" ref="AR1121" si="3349">AR1120</f>
        <v>0</v>
      </c>
      <c r="AS1121" s="303"/>
    </row>
    <row r="1122" spans="1:45" ht="15" hidden="1" customHeight="1" outlineLevel="1">
      <c r="A1122" s="521"/>
      <c r="B1122" s="424"/>
      <c r="C1122" s="288"/>
      <c r="D1122" s="288"/>
      <c r="E1122" s="288"/>
      <c r="F1122" s="288"/>
      <c r="G1122" s="288"/>
      <c r="H1122" s="288"/>
      <c r="I1122" s="288"/>
      <c r="J1122" s="288"/>
      <c r="K1122" s="288"/>
      <c r="L1122" s="288"/>
      <c r="M1122" s="288"/>
      <c r="N1122" s="288"/>
      <c r="O1122" s="288"/>
      <c r="P1122" s="288"/>
      <c r="Q1122" s="288"/>
      <c r="R1122" s="288"/>
      <c r="S1122" s="288"/>
      <c r="T1122" s="288"/>
      <c r="U1122" s="288"/>
      <c r="V1122" s="288"/>
      <c r="W1122" s="288"/>
      <c r="X1122" s="288"/>
      <c r="Y1122" s="288"/>
      <c r="Z1122" s="288"/>
      <c r="AA1122" s="288"/>
      <c r="AB1122" s="288"/>
      <c r="AC1122" s="288"/>
      <c r="AD1122" s="288"/>
      <c r="AE1122" s="408"/>
      <c r="AF1122" s="421"/>
      <c r="AG1122" s="421"/>
      <c r="AH1122" s="421"/>
      <c r="AI1122" s="421"/>
      <c r="AJ1122" s="421"/>
      <c r="AK1122" s="421"/>
      <c r="AL1122" s="421"/>
      <c r="AM1122" s="421"/>
      <c r="AN1122" s="421"/>
      <c r="AO1122" s="421"/>
      <c r="AP1122" s="421"/>
      <c r="AQ1122" s="421"/>
      <c r="AR1122" s="421"/>
      <c r="AS1122" s="303"/>
    </row>
    <row r="1123" spans="1:45" ht="28.5" hidden="1" customHeight="1" outlineLevel="1">
      <c r="A1123" s="521">
        <v>41</v>
      </c>
      <c r="B1123" s="424" t="s">
        <v>133</v>
      </c>
      <c r="C1123" s="288" t="s">
        <v>25</v>
      </c>
      <c r="D1123" s="292"/>
      <c r="E1123" s="292"/>
      <c r="F1123" s="292"/>
      <c r="G1123" s="292"/>
      <c r="H1123" s="292"/>
      <c r="I1123" s="292"/>
      <c r="J1123" s="292"/>
      <c r="K1123" s="292"/>
      <c r="L1123" s="292"/>
      <c r="M1123" s="292"/>
      <c r="N1123" s="292"/>
      <c r="O1123" s="292"/>
      <c r="P1123" s="292"/>
      <c r="Q1123" s="292">
        <v>12</v>
      </c>
      <c r="R1123" s="292"/>
      <c r="S1123" s="292"/>
      <c r="T1123" s="292"/>
      <c r="U1123" s="292"/>
      <c r="V1123" s="292"/>
      <c r="W1123" s="292"/>
      <c r="X1123" s="292"/>
      <c r="Y1123" s="292"/>
      <c r="Z1123" s="292"/>
      <c r="AA1123" s="292"/>
      <c r="AB1123" s="292"/>
      <c r="AC1123" s="292"/>
      <c r="AD1123" s="292"/>
      <c r="AE1123" s="422"/>
      <c r="AF1123" s="411"/>
      <c r="AG1123" s="411"/>
      <c r="AH1123" s="411"/>
      <c r="AI1123" s="411"/>
      <c r="AJ1123" s="411"/>
      <c r="AK1123" s="411"/>
      <c r="AL1123" s="411"/>
      <c r="AM1123" s="411"/>
      <c r="AN1123" s="411"/>
      <c r="AO1123" s="411"/>
      <c r="AP1123" s="411"/>
      <c r="AQ1123" s="411"/>
      <c r="AR1123" s="411"/>
      <c r="AS1123" s="293">
        <f>SUM(AE1123:AR1123)</f>
        <v>0</v>
      </c>
    </row>
    <row r="1124" spans="1:45" ht="15" hidden="1" customHeight="1" outlineLevel="1">
      <c r="A1124" s="521"/>
      <c r="B1124" s="291" t="s">
        <v>345</v>
      </c>
      <c r="C1124" s="288" t="s">
        <v>163</v>
      </c>
      <c r="D1124" s="292"/>
      <c r="E1124" s="292"/>
      <c r="F1124" s="292"/>
      <c r="G1124" s="292"/>
      <c r="H1124" s="292"/>
      <c r="I1124" s="292"/>
      <c r="J1124" s="292"/>
      <c r="K1124" s="292"/>
      <c r="L1124" s="292"/>
      <c r="M1124" s="292"/>
      <c r="N1124" s="292"/>
      <c r="O1124" s="292"/>
      <c r="P1124" s="292"/>
      <c r="Q1124" s="292">
        <f>Q1123</f>
        <v>12</v>
      </c>
      <c r="R1124" s="292"/>
      <c r="S1124" s="292"/>
      <c r="T1124" s="292"/>
      <c r="U1124" s="292"/>
      <c r="V1124" s="292"/>
      <c r="W1124" s="292"/>
      <c r="X1124" s="292"/>
      <c r="Y1124" s="292"/>
      <c r="Z1124" s="292"/>
      <c r="AA1124" s="292"/>
      <c r="AB1124" s="292"/>
      <c r="AC1124" s="292"/>
      <c r="AD1124" s="292"/>
      <c r="AE1124" s="407">
        <f>AE1123</f>
        <v>0</v>
      </c>
      <c r="AF1124" s="407">
        <f t="shared" ref="AF1124" si="3350">AF1123</f>
        <v>0</v>
      </c>
      <c r="AG1124" s="407">
        <f t="shared" ref="AG1124" si="3351">AG1123</f>
        <v>0</v>
      </c>
      <c r="AH1124" s="407">
        <f t="shared" ref="AH1124" si="3352">AH1123</f>
        <v>0</v>
      </c>
      <c r="AI1124" s="407">
        <f t="shared" ref="AI1124" si="3353">AI1123</f>
        <v>0</v>
      </c>
      <c r="AJ1124" s="407">
        <f t="shared" ref="AJ1124" si="3354">AJ1123</f>
        <v>0</v>
      </c>
      <c r="AK1124" s="407">
        <f t="shared" ref="AK1124" si="3355">AK1123</f>
        <v>0</v>
      </c>
      <c r="AL1124" s="407">
        <f t="shared" ref="AL1124" si="3356">AL1123</f>
        <v>0</v>
      </c>
      <c r="AM1124" s="407">
        <f t="shared" ref="AM1124" si="3357">AM1123</f>
        <v>0</v>
      </c>
      <c r="AN1124" s="407">
        <f t="shared" ref="AN1124" si="3358">AN1123</f>
        <v>0</v>
      </c>
      <c r="AO1124" s="407">
        <f t="shared" ref="AO1124" si="3359">AO1123</f>
        <v>0</v>
      </c>
      <c r="AP1124" s="407">
        <f t="shared" ref="AP1124" si="3360">AP1123</f>
        <v>0</v>
      </c>
      <c r="AQ1124" s="407">
        <f t="shared" ref="AQ1124" si="3361">AQ1123</f>
        <v>0</v>
      </c>
      <c r="AR1124" s="407">
        <f t="shared" ref="AR1124" si="3362">AR1123</f>
        <v>0</v>
      </c>
      <c r="AS1124" s="303"/>
    </row>
    <row r="1125" spans="1:45" ht="15" hidden="1" customHeight="1" outlineLevel="1">
      <c r="A1125" s="521"/>
      <c r="B1125" s="424"/>
      <c r="C1125" s="288"/>
      <c r="D1125" s="288"/>
      <c r="E1125" s="288"/>
      <c r="F1125" s="288"/>
      <c r="G1125" s="288"/>
      <c r="H1125" s="288"/>
      <c r="I1125" s="288"/>
      <c r="J1125" s="288"/>
      <c r="K1125" s="288"/>
      <c r="L1125" s="288"/>
      <c r="M1125" s="288"/>
      <c r="N1125" s="288"/>
      <c r="O1125" s="288"/>
      <c r="P1125" s="288"/>
      <c r="Q1125" s="288"/>
      <c r="R1125" s="288"/>
      <c r="S1125" s="288"/>
      <c r="T1125" s="288"/>
      <c r="U1125" s="288"/>
      <c r="V1125" s="288"/>
      <c r="W1125" s="288"/>
      <c r="X1125" s="288"/>
      <c r="Y1125" s="288"/>
      <c r="Z1125" s="288"/>
      <c r="AA1125" s="288"/>
      <c r="AB1125" s="288"/>
      <c r="AC1125" s="288"/>
      <c r="AD1125" s="288"/>
      <c r="AE1125" s="408"/>
      <c r="AF1125" s="421"/>
      <c r="AG1125" s="421"/>
      <c r="AH1125" s="421"/>
      <c r="AI1125" s="421"/>
      <c r="AJ1125" s="421"/>
      <c r="AK1125" s="421"/>
      <c r="AL1125" s="421"/>
      <c r="AM1125" s="421"/>
      <c r="AN1125" s="421"/>
      <c r="AO1125" s="421"/>
      <c r="AP1125" s="421"/>
      <c r="AQ1125" s="421"/>
      <c r="AR1125" s="421"/>
      <c r="AS1125" s="303"/>
    </row>
    <row r="1126" spans="1:45" ht="28.5" hidden="1" customHeight="1" outlineLevel="1">
      <c r="A1126" s="521">
        <v>42</v>
      </c>
      <c r="B1126" s="424" t="s">
        <v>134</v>
      </c>
      <c r="C1126" s="288" t="s">
        <v>25</v>
      </c>
      <c r="D1126" s="292"/>
      <c r="E1126" s="292"/>
      <c r="F1126" s="292"/>
      <c r="G1126" s="292"/>
      <c r="H1126" s="292"/>
      <c r="I1126" s="292"/>
      <c r="J1126" s="292"/>
      <c r="K1126" s="292"/>
      <c r="L1126" s="292"/>
      <c r="M1126" s="292"/>
      <c r="N1126" s="292"/>
      <c r="O1126" s="292"/>
      <c r="P1126" s="292"/>
      <c r="Q1126" s="288"/>
      <c r="R1126" s="292"/>
      <c r="S1126" s="292"/>
      <c r="T1126" s="292"/>
      <c r="U1126" s="292"/>
      <c r="V1126" s="292"/>
      <c r="W1126" s="292"/>
      <c r="X1126" s="292"/>
      <c r="Y1126" s="292"/>
      <c r="Z1126" s="292"/>
      <c r="AA1126" s="292"/>
      <c r="AB1126" s="292"/>
      <c r="AC1126" s="292"/>
      <c r="AD1126" s="292"/>
      <c r="AE1126" s="422"/>
      <c r="AF1126" s="411"/>
      <c r="AG1126" s="411"/>
      <c r="AH1126" s="411"/>
      <c r="AI1126" s="411"/>
      <c r="AJ1126" s="411"/>
      <c r="AK1126" s="411"/>
      <c r="AL1126" s="411"/>
      <c r="AM1126" s="411"/>
      <c r="AN1126" s="411"/>
      <c r="AO1126" s="411"/>
      <c r="AP1126" s="411"/>
      <c r="AQ1126" s="411"/>
      <c r="AR1126" s="411"/>
      <c r="AS1126" s="293">
        <f>SUM(AE1126:AR1126)</f>
        <v>0</v>
      </c>
    </row>
    <row r="1127" spans="1:45" ht="15" hidden="1" customHeight="1" outlineLevel="1">
      <c r="A1127" s="521"/>
      <c r="B1127" s="291" t="s">
        <v>345</v>
      </c>
      <c r="C1127" s="288" t="s">
        <v>163</v>
      </c>
      <c r="D1127" s="292"/>
      <c r="E1127" s="292"/>
      <c r="F1127" s="292"/>
      <c r="G1127" s="292"/>
      <c r="H1127" s="292"/>
      <c r="I1127" s="292"/>
      <c r="J1127" s="292"/>
      <c r="K1127" s="292"/>
      <c r="L1127" s="292"/>
      <c r="M1127" s="292"/>
      <c r="N1127" s="292"/>
      <c r="O1127" s="292"/>
      <c r="P1127" s="292"/>
      <c r="Q1127" s="464"/>
      <c r="R1127" s="292"/>
      <c r="S1127" s="292"/>
      <c r="T1127" s="292"/>
      <c r="U1127" s="292"/>
      <c r="V1127" s="292"/>
      <c r="W1127" s="292"/>
      <c r="X1127" s="292"/>
      <c r="Y1127" s="292"/>
      <c r="Z1127" s="292"/>
      <c r="AA1127" s="292"/>
      <c r="AB1127" s="292"/>
      <c r="AC1127" s="292"/>
      <c r="AD1127" s="292"/>
      <c r="AE1127" s="407">
        <f>AE1126</f>
        <v>0</v>
      </c>
      <c r="AF1127" s="407">
        <f t="shared" ref="AF1127" si="3363">AF1126</f>
        <v>0</v>
      </c>
      <c r="AG1127" s="407">
        <f t="shared" ref="AG1127" si="3364">AG1126</f>
        <v>0</v>
      </c>
      <c r="AH1127" s="407">
        <f t="shared" ref="AH1127" si="3365">AH1126</f>
        <v>0</v>
      </c>
      <c r="AI1127" s="407">
        <f t="shared" ref="AI1127" si="3366">AI1126</f>
        <v>0</v>
      </c>
      <c r="AJ1127" s="407">
        <f t="shared" ref="AJ1127" si="3367">AJ1126</f>
        <v>0</v>
      </c>
      <c r="AK1127" s="407">
        <f t="shared" ref="AK1127" si="3368">AK1126</f>
        <v>0</v>
      </c>
      <c r="AL1127" s="407">
        <f t="shared" ref="AL1127" si="3369">AL1126</f>
        <v>0</v>
      </c>
      <c r="AM1127" s="407">
        <f t="shared" ref="AM1127" si="3370">AM1126</f>
        <v>0</v>
      </c>
      <c r="AN1127" s="407">
        <f t="shared" ref="AN1127" si="3371">AN1126</f>
        <v>0</v>
      </c>
      <c r="AO1127" s="407">
        <f t="shared" ref="AO1127" si="3372">AO1126</f>
        <v>0</v>
      </c>
      <c r="AP1127" s="407">
        <f t="shared" ref="AP1127" si="3373">AP1126</f>
        <v>0</v>
      </c>
      <c r="AQ1127" s="407">
        <f t="shared" ref="AQ1127" si="3374">AQ1126</f>
        <v>0</v>
      </c>
      <c r="AR1127" s="407">
        <f t="shared" ref="AR1127" si="3375">AR1126</f>
        <v>0</v>
      </c>
      <c r="AS1127" s="303"/>
    </row>
    <row r="1128" spans="1:45" ht="15" hidden="1" customHeight="1" outlineLevel="1">
      <c r="A1128" s="521"/>
      <c r="B1128" s="424"/>
      <c r="C1128" s="288"/>
      <c r="D1128" s="288"/>
      <c r="E1128" s="288"/>
      <c r="F1128" s="288"/>
      <c r="G1128" s="288"/>
      <c r="H1128" s="288"/>
      <c r="I1128" s="288"/>
      <c r="J1128" s="288"/>
      <c r="K1128" s="288"/>
      <c r="L1128" s="288"/>
      <c r="M1128" s="288"/>
      <c r="N1128" s="288"/>
      <c r="O1128" s="288"/>
      <c r="P1128" s="288"/>
      <c r="Q1128" s="288"/>
      <c r="R1128" s="288"/>
      <c r="S1128" s="288"/>
      <c r="T1128" s="288"/>
      <c r="U1128" s="288"/>
      <c r="V1128" s="288"/>
      <c r="W1128" s="288"/>
      <c r="X1128" s="288"/>
      <c r="Y1128" s="288"/>
      <c r="Z1128" s="288"/>
      <c r="AA1128" s="288"/>
      <c r="AB1128" s="288"/>
      <c r="AC1128" s="288"/>
      <c r="AD1128" s="288"/>
      <c r="AE1128" s="408"/>
      <c r="AF1128" s="421"/>
      <c r="AG1128" s="421"/>
      <c r="AH1128" s="421"/>
      <c r="AI1128" s="421"/>
      <c r="AJ1128" s="421"/>
      <c r="AK1128" s="421"/>
      <c r="AL1128" s="421"/>
      <c r="AM1128" s="421"/>
      <c r="AN1128" s="421"/>
      <c r="AO1128" s="421"/>
      <c r="AP1128" s="421"/>
      <c r="AQ1128" s="421"/>
      <c r="AR1128" s="421"/>
      <c r="AS1128" s="303"/>
    </row>
    <row r="1129" spans="1:45" ht="15" hidden="1" customHeight="1" outlineLevel="1">
      <c r="A1129" s="521">
        <v>43</v>
      </c>
      <c r="B1129" s="424" t="s">
        <v>135</v>
      </c>
      <c r="C1129" s="288" t="s">
        <v>25</v>
      </c>
      <c r="D1129" s="292"/>
      <c r="E1129" s="292"/>
      <c r="F1129" s="292"/>
      <c r="G1129" s="292"/>
      <c r="H1129" s="292"/>
      <c r="I1129" s="292"/>
      <c r="J1129" s="292"/>
      <c r="K1129" s="292"/>
      <c r="L1129" s="292"/>
      <c r="M1129" s="292"/>
      <c r="N1129" s="292"/>
      <c r="O1129" s="292"/>
      <c r="P1129" s="292"/>
      <c r="Q1129" s="292">
        <v>12</v>
      </c>
      <c r="R1129" s="292"/>
      <c r="S1129" s="292"/>
      <c r="T1129" s="292"/>
      <c r="U1129" s="292"/>
      <c r="V1129" s="292"/>
      <c r="W1129" s="292"/>
      <c r="X1129" s="292"/>
      <c r="Y1129" s="292"/>
      <c r="Z1129" s="292"/>
      <c r="AA1129" s="292"/>
      <c r="AB1129" s="292"/>
      <c r="AC1129" s="292"/>
      <c r="AD1129" s="292"/>
      <c r="AE1129" s="422"/>
      <c r="AF1129" s="411"/>
      <c r="AG1129" s="411"/>
      <c r="AH1129" s="411"/>
      <c r="AI1129" s="411"/>
      <c r="AJ1129" s="411"/>
      <c r="AK1129" s="411"/>
      <c r="AL1129" s="411"/>
      <c r="AM1129" s="411"/>
      <c r="AN1129" s="411"/>
      <c r="AO1129" s="411"/>
      <c r="AP1129" s="411"/>
      <c r="AQ1129" s="411"/>
      <c r="AR1129" s="411"/>
      <c r="AS1129" s="293">
        <f>SUM(AE1129:AR1129)</f>
        <v>0</v>
      </c>
    </row>
    <row r="1130" spans="1:45" ht="15" hidden="1" customHeight="1" outlineLevel="1">
      <c r="A1130" s="521"/>
      <c r="B1130" s="291" t="s">
        <v>345</v>
      </c>
      <c r="C1130" s="288" t="s">
        <v>163</v>
      </c>
      <c r="D1130" s="292"/>
      <c r="E1130" s="292"/>
      <c r="F1130" s="292"/>
      <c r="G1130" s="292"/>
      <c r="H1130" s="292"/>
      <c r="I1130" s="292"/>
      <c r="J1130" s="292"/>
      <c r="K1130" s="292"/>
      <c r="L1130" s="292"/>
      <c r="M1130" s="292"/>
      <c r="N1130" s="292"/>
      <c r="O1130" s="292"/>
      <c r="P1130" s="292"/>
      <c r="Q1130" s="292">
        <f>Q1129</f>
        <v>12</v>
      </c>
      <c r="R1130" s="292"/>
      <c r="S1130" s="292"/>
      <c r="T1130" s="292"/>
      <c r="U1130" s="292"/>
      <c r="V1130" s="292"/>
      <c r="W1130" s="292"/>
      <c r="X1130" s="292"/>
      <c r="Y1130" s="292"/>
      <c r="Z1130" s="292"/>
      <c r="AA1130" s="292"/>
      <c r="AB1130" s="292"/>
      <c r="AC1130" s="292"/>
      <c r="AD1130" s="292"/>
      <c r="AE1130" s="407">
        <f>AE1129</f>
        <v>0</v>
      </c>
      <c r="AF1130" s="407">
        <f t="shared" ref="AF1130" si="3376">AF1129</f>
        <v>0</v>
      </c>
      <c r="AG1130" s="407">
        <f t="shared" ref="AG1130" si="3377">AG1129</f>
        <v>0</v>
      </c>
      <c r="AH1130" s="407">
        <f t="shared" ref="AH1130" si="3378">AH1129</f>
        <v>0</v>
      </c>
      <c r="AI1130" s="407">
        <f t="shared" ref="AI1130" si="3379">AI1129</f>
        <v>0</v>
      </c>
      <c r="AJ1130" s="407">
        <f t="shared" ref="AJ1130" si="3380">AJ1129</f>
        <v>0</v>
      </c>
      <c r="AK1130" s="407">
        <f t="shared" ref="AK1130" si="3381">AK1129</f>
        <v>0</v>
      </c>
      <c r="AL1130" s="407">
        <f t="shared" ref="AL1130" si="3382">AL1129</f>
        <v>0</v>
      </c>
      <c r="AM1130" s="407">
        <f t="shared" ref="AM1130" si="3383">AM1129</f>
        <v>0</v>
      </c>
      <c r="AN1130" s="407">
        <f t="shared" ref="AN1130" si="3384">AN1129</f>
        <v>0</v>
      </c>
      <c r="AO1130" s="407">
        <f t="shared" ref="AO1130" si="3385">AO1129</f>
        <v>0</v>
      </c>
      <c r="AP1130" s="407">
        <f t="shared" ref="AP1130" si="3386">AP1129</f>
        <v>0</v>
      </c>
      <c r="AQ1130" s="407">
        <f t="shared" ref="AQ1130" si="3387">AQ1129</f>
        <v>0</v>
      </c>
      <c r="AR1130" s="407">
        <f t="shared" ref="AR1130" si="3388">AR1129</f>
        <v>0</v>
      </c>
      <c r="AS1130" s="303"/>
    </row>
    <row r="1131" spans="1:45" ht="15" hidden="1" customHeight="1" outlineLevel="1">
      <c r="A1131" s="521"/>
      <c r="B1131" s="424"/>
      <c r="C1131" s="288"/>
      <c r="D1131" s="288"/>
      <c r="E1131" s="288"/>
      <c r="F1131" s="288"/>
      <c r="G1131" s="288"/>
      <c r="H1131" s="288"/>
      <c r="I1131" s="288"/>
      <c r="J1131" s="288"/>
      <c r="K1131" s="288"/>
      <c r="L1131" s="288"/>
      <c r="M1131" s="288"/>
      <c r="N1131" s="288"/>
      <c r="O1131" s="288"/>
      <c r="P1131" s="288"/>
      <c r="Q1131" s="288"/>
      <c r="R1131" s="288"/>
      <c r="S1131" s="288"/>
      <c r="T1131" s="288"/>
      <c r="U1131" s="288"/>
      <c r="V1131" s="288"/>
      <c r="W1131" s="288"/>
      <c r="X1131" s="288"/>
      <c r="Y1131" s="288"/>
      <c r="Z1131" s="288"/>
      <c r="AA1131" s="288"/>
      <c r="AB1131" s="288"/>
      <c r="AC1131" s="288"/>
      <c r="AD1131" s="288"/>
      <c r="AE1131" s="408"/>
      <c r="AF1131" s="421"/>
      <c r="AG1131" s="421"/>
      <c r="AH1131" s="421"/>
      <c r="AI1131" s="421"/>
      <c r="AJ1131" s="421"/>
      <c r="AK1131" s="421"/>
      <c r="AL1131" s="421"/>
      <c r="AM1131" s="421"/>
      <c r="AN1131" s="421"/>
      <c r="AO1131" s="421"/>
      <c r="AP1131" s="421"/>
      <c r="AQ1131" s="421"/>
      <c r="AR1131" s="421"/>
      <c r="AS1131" s="303"/>
    </row>
    <row r="1132" spans="1:45" ht="28.5" hidden="1" customHeight="1" outlineLevel="1">
      <c r="A1132" s="521">
        <v>44</v>
      </c>
      <c r="B1132" s="424" t="s">
        <v>136</v>
      </c>
      <c r="C1132" s="288" t="s">
        <v>25</v>
      </c>
      <c r="D1132" s="292"/>
      <c r="E1132" s="292"/>
      <c r="F1132" s="292"/>
      <c r="G1132" s="292"/>
      <c r="H1132" s="292"/>
      <c r="I1132" s="292"/>
      <c r="J1132" s="292"/>
      <c r="K1132" s="292"/>
      <c r="L1132" s="292"/>
      <c r="M1132" s="292"/>
      <c r="N1132" s="292"/>
      <c r="O1132" s="292"/>
      <c r="P1132" s="292"/>
      <c r="Q1132" s="292">
        <v>12</v>
      </c>
      <c r="R1132" s="292"/>
      <c r="S1132" s="292"/>
      <c r="T1132" s="292"/>
      <c r="U1132" s="292"/>
      <c r="V1132" s="292"/>
      <c r="W1132" s="292"/>
      <c r="X1132" s="292"/>
      <c r="Y1132" s="292"/>
      <c r="Z1132" s="292"/>
      <c r="AA1132" s="292"/>
      <c r="AB1132" s="292"/>
      <c r="AC1132" s="292"/>
      <c r="AD1132" s="292"/>
      <c r="AE1132" s="422"/>
      <c r="AF1132" s="411"/>
      <c r="AG1132" s="411"/>
      <c r="AH1132" s="411"/>
      <c r="AI1132" s="411"/>
      <c r="AJ1132" s="411"/>
      <c r="AK1132" s="411"/>
      <c r="AL1132" s="411"/>
      <c r="AM1132" s="411"/>
      <c r="AN1132" s="411"/>
      <c r="AO1132" s="411"/>
      <c r="AP1132" s="411"/>
      <c r="AQ1132" s="411"/>
      <c r="AR1132" s="411"/>
      <c r="AS1132" s="293">
        <f>SUM(AE1132:AR1132)</f>
        <v>0</v>
      </c>
    </row>
    <row r="1133" spans="1:45" ht="15" hidden="1" customHeight="1" outlineLevel="1">
      <c r="A1133" s="521"/>
      <c r="B1133" s="291" t="s">
        <v>345</v>
      </c>
      <c r="C1133" s="288" t="s">
        <v>163</v>
      </c>
      <c r="D1133" s="292"/>
      <c r="E1133" s="292"/>
      <c r="F1133" s="292"/>
      <c r="G1133" s="292"/>
      <c r="H1133" s="292"/>
      <c r="I1133" s="292"/>
      <c r="J1133" s="292"/>
      <c r="K1133" s="292"/>
      <c r="L1133" s="292"/>
      <c r="M1133" s="292"/>
      <c r="N1133" s="292"/>
      <c r="O1133" s="292"/>
      <c r="P1133" s="292"/>
      <c r="Q1133" s="292">
        <f>Q1132</f>
        <v>12</v>
      </c>
      <c r="R1133" s="292"/>
      <c r="S1133" s="292"/>
      <c r="T1133" s="292"/>
      <c r="U1133" s="292"/>
      <c r="V1133" s="292"/>
      <c r="W1133" s="292"/>
      <c r="X1133" s="292"/>
      <c r="Y1133" s="292"/>
      <c r="Z1133" s="292"/>
      <c r="AA1133" s="292"/>
      <c r="AB1133" s="292"/>
      <c r="AC1133" s="292"/>
      <c r="AD1133" s="292"/>
      <c r="AE1133" s="407">
        <f>AE1132</f>
        <v>0</v>
      </c>
      <c r="AF1133" s="407">
        <f t="shared" ref="AF1133" si="3389">AF1132</f>
        <v>0</v>
      </c>
      <c r="AG1133" s="407">
        <f t="shared" ref="AG1133" si="3390">AG1132</f>
        <v>0</v>
      </c>
      <c r="AH1133" s="407">
        <f t="shared" ref="AH1133" si="3391">AH1132</f>
        <v>0</v>
      </c>
      <c r="AI1133" s="407">
        <f t="shared" ref="AI1133" si="3392">AI1132</f>
        <v>0</v>
      </c>
      <c r="AJ1133" s="407">
        <f t="shared" ref="AJ1133" si="3393">AJ1132</f>
        <v>0</v>
      </c>
      <c r="AK1133" s="407">
        <f t="shared" ref="AK1133" si="3394">AK1132</f>
        <v>0</v>
      </c>
      <c r="AL1133" s="407">
        <f t="shared" ref="AL1133" si="3395">AL1132</f>
        <v>0</v>
      </c>
      <c r="AM1133" s="407">
        <f t="shared" ref="AM1133" si="3396">AM1132</f>
        <v>0</v>
      </c>
      <c r="AN1133" s="407">
        <f t="shared" ref="AN1133" si="3397">AN1132</f>
        <v>0</v>
      </c>
      <c r="AO1133" s="407">
        <f t="shared" ref="AO1133" si="3398">AO1132</f>
        <v>0</v>
      </c>
      <c r="AP1133" s="407">
        <f t="shared" ref="AP1133" si="3399">AP1132</f>
        <v>0</v>
      </c>
      <c r="AQ1133" s="407">
        <f t="shared" ref="AQ1133" si="3400">AQ1132</f>
        <v>0</v>
      </c>
      <c r="AR1133" s="407">
        <f t="shared" ref="AR1133" si="3401">AR1132</f>
        <v>0</v>
      </c>
      <c r="AS1133" s="303"/>
    </row>
    <row r="1134" spans="1:45" ht="15" hidden="1" customHeight="1" outlineLevel="1">
      <c r="A1134" s="521"/>
      <c r="B1134" s="424"/>
      <c r="C1134" s="288"/>
      <c r="D1134" s="288"/>
      <c r="E1134" s="288"/>
      <c r="F1134" s="288"/>
      <c r="G1134" s="288"/>
      <c r="H1134" s="288"/>
      <c r="I1134" s="288"/>
      <c r="J1134" s="288"/>
      <c r="K1134" s="288"/>
      <c r="L1134" s="288"/>
      <c r="M1134" s="288"/>
      <c r="N1134" s="288"/>
      <c r="O1134" s="288"/>
      <c r="P1134" s="288"/>
      <c r="Q1134" s="288"/>
      <c r="R1134" s="288"/>
      <c r="S1134" s="288"/>
      <c r="T1134" s="288"/>
      <c r="U1134" s="288"/>
      <c r="V1134" s="288"/>
      <c r="W1134" s="288"/>
      <c r="X1134" s="288"/>
      <c r="Y1134" s="288"/>
      <c r="Z1134" s="288"/>
      <c r="AA1134" s="288"/>
      <c r="AB1134" s="288"/>
      <c r="AC1134" s="288"/>
      <c r="AD1134" s="288"/>
      <c r="AE1134" s="408"/>
      <c r="AF1134" s="421"/>
      <c r="AG1134" s="421"/>
      <c r="AH1134" s="421"/>
      <c r="AI1134" s="421"/>
      <c r="AJ1134" s="421"/>
      <c r="AK1134" s="421"/>
      <c r="AL1134" s="421"/>
      <c r="AM1134" s="421"/>
      <c r="AN1134" s="421"/>
      <c r="AO1134" s="421"/>
      <c r="AP1134" s="421"/>
      <c r="AQ1134" s="421"/>
      <c r="AR1134" s="421"/>
      <c r="AS1134" s="303"/>
    </row>
    <row r="1135" spans="1:45" ht="32.450000000000003" hidden="1" customHeight="1" outlineLevel="1">
      <c r="A1135" s="521">
        <v>45</v>
      </c>
      <c r="B1135" s="424" t="s">
        <v>137</v>
      </c>
      <c r="C1135" s="288" t="s">
        <v>25</v>
      </c>
      <c r="D1135" s="292"/>
      <c r="E1135" s="292"/>
      <c r="F1135" s="292"/>
      <c r="G1135" s="292"/>
      <c r="H1135" s="292"/>
      <c r="I1135" s="292"/>
      <c r="J1135" s="292"/>
      <c r="K1135" s="292"/>
      <c r="L1135" s="292"/>
      <c r="M1135" s="292"/>
      <c r="N1135" s="292"/>
      <c r="O1135" s="292"/>
      <c r="P1135" s="292"/>
      <c r="Q1135" s="292">
        <v>12</v>
      </c>
      <c r="R1135" s="292"/>
      <c r="S1135" s="292"/>
      <c r="T1135" s="292"/>
      <c r="U1135" s="292"/>
      <c r="V1135" s="292"/>
      <c r="W1135" s="292"/>
      <c r="X1135" s="292"/>
      <c r="Y1135" s="292"/>
      <c r="Z1135" s="292"/>
      <c r="AA1135" s="292"/>
      <c r="AB1135" s="292"/>
      <c r="AC1135" s="292"/>
      <c r="AD1135" s="292"/>
      <c r="AE1135" s="422"/>
      <c r="AF1135" s="411"/>
      <c r="AG1135" s="411"/>
      <c r="AH1135" s="411"/>
      <c r="AI1135" s="411"/>
      <c r="AJ1135" s="411"/>
      <c r="AK1135" s="411"/>
      <c r="AL1135" s="411"/>
      <c r="AM1135" s="411"/>
      <c r="AN1135" s="411"/>
      <c r="AO1135" s="411"/>
      <c r="AP1135" s="411"/>
      <c r="AQ1135" s="411"/>
      <c r="AR1135" s="411"/>
      <c r="AS1135" s="293">
        <f>SUM(AE1135:AR1135)</f>
        <v>0</v>
      </c>
    </row>
    <row r="1136" spans="1:45" ht="15" hidden="1" customHeight="1" outlineLevel="1">
      <c r="A1136" s="521"/>
      <c r="B1136" s="291" t="s">
        <v>345</v>
      </c>
      <c r="C1136" s="288" t="s">
        <v>163</v>
      </c>
      <c r="D1136" s="292"/>
      <c r="E1136" s="292"/>
      <c r="F1136" s="292"/>
      <c r="G1136" s="292"/>
      <c r="H1136" s="292"/>
      <c r="I1136" s="292"/>
      <c r="J1136" s="292"/>
      <c r="K1136" s="292"/>
      <c r="L1136" s="292"/>
      <c r="M1136" s="292"/>
      <c r="N1136" s="292"/>
      <c r="O1136" s="292"/>
      <c r="P1136" s="292"/>
      <c r="Q1136" s="292">
        <f>Q1135</f>
        <v>12</v>
      </c>
      <c r="R1136" s="292"/>
      <c r="S1136" s="292"/>
      <c r="T1136" s="292"/>
      <c r="U1136" s="292"/>
      <c r="V1136" s="292"/>
      <c r="W1136" s="292"/>
      <c r="X1136" s="292"/>
      <c r="Y1136" s="292"/>
      <c r="Z1136" s="292"/>
      <c r="AA1136" s="292"/>
      <c r="AB1136" s="292"/>
      <c r="AC1136" s="292"/>
      <c r="AD1136" s="292"/>
      <c r="AE1136" s="407">
        <f>AE1135</f>
        <v>0</v>
      </c>
      <c r="AF1136" s="407">
        <f t="shared" ref="AF1136" si="3402">AF1135</f>
        <v>0</v>
      </c>
      <c r="AG1136" s="407">
        <f t="shared" ref="AG1136" si="3403">AG1135</f>
        <v>0</v>
      </c>
      <c r="AH1136" s="407">
        <f t="shared" ref="AH1136" si="3404">AH1135</f>
        <v>0</v>
      </c>
      <c r="AI1136" s="407">
        <f t="shared" ref="AI1136" si="3405">AI1135</f>
        <v>0</v>
      </c>
      <c r="AJ1136" s="407">
        <f t="shared" ref="AJ1136" si="3406">AJ1135</f>
        <v>0</v>
      </c>
      <c r="AK1136" s="407">
        <f t="shared" ref="AK1136" si="3407">AK1135</f>
        <v>0</v>
      </c>
      <c r="AL1136" s="407">
        <f t="shared" ref="AL1136" si="3408">AL1135</f>
        <v>0</v>
      </c>
      <c r="AM1136" s="407">
        <f t="shared" ref="AM1136" si="3409">AM1135</f>
        <v>0</v>
      </c>
      <c r="AN1136" s="407">
        <f t="shared" ref="AN1136" si="3410">AN1135</f>
        <v>0</v>
      </c>
      <c r="AO1136" s="407">
        <f t="shared" ref="AO1136" si="3411">AO1135</f>
        <v>0</v>
      </c>
      <c r="AP1136" s="407">
        <f t="shared" ref="AP1136" si="3412">AP1135</f>
        <v>0</v>
      </c>
      <c r="AQ1136" s="407">
        <f t="shared" ref="AQ1136" si="3413">AQ1135</f>
        <v>0</v>
      </c>
      <c r="AR1136" s="407">
        <f t="shared" ref="AR1136" si="3414">AR1135</f>
        <v>0</v>
      </c>
      <c r="AS1136" s="303"/>
    </row>
    <row r="1137" spans="1:45" ht="15" hidden="1" customHeight="1" outlineLevel="1">
      <c r="A1137" s="521"/>
      <c r="B1137" s="424"/>
      <c r="C1137" s="288"/>
      <c r="D1137" s="288"/>
      <c r="E1137" s="288"/>
      <c r="F1137" s="288"/>
      <c r="G1137" s="288"/>
      <c r="H1137" s="288"/>
      <c r="I1137" s="288"/>
      <c r="J1137" s="288"/>
      <c r="K1137" s="288"/>
      <c r="L1137" s="288"/>
      <c r="M1137" s="288"/>
      <c r="N1137" s="288"/>
      <c r="O1137" s="288"/>
      <c r="P1137" s="288"/>
      <c r="Q1137" s="288"/>
      <c r="R1137" s="288"/>
      <c r="S1137" s="288"/>
      <c r="T1137" s="288"/>
      <c r="U1137" s="288"/>
      <c r="V1137" s="288"/>
      <c r="W1137" s="288"/>
      <c r="X1137" s="288"/>
      <c r="Y1137" s="288"/>
      <c r="Z1137" s="288"/>
      <c r="AA1137" s="288"/>
      <c r="AB1137" s="288"/>
      <c r="AC1137" s="288"/>
      <c r="AD1137" s="288"/>
      <c r="AE1137" s="408"/>
      <c r="AF1137" s="421"/>
      <c r="AG1137" s="421"/>
      <c r="AH1137" s="421"/>
      <c r="AI1137" s="421"/>
      <c r="AJ1137" s="421"/>
      <c r="AK1137" s="421"/>
      <c r="AL1137" s="421"/>
      <c r="AM1137" s="421"/>
      <c r="AN1137" s="421"/>
      <c r="AO1137" s="421"/>
      <c r="AP1137" s="421"/>
      <c r="AQ1137" s="421"/>
      <c r="AR1137" s="421"/>
      <c r="AS1137" s="303"/>
    </row>
    <row r="1138" spans="1:45" ht="32.1" hidden="1" customHeight="1" outlineLevel="1">
      <c r="A1138" s="521">
        <v>46</v>
      </c>
      <c r="B1138" s="424" t="s">
        <v>138</v>
      </c>
      <c r="C1138" s="288" t="s">
        <v>25</v>
      </c>
      <c r="D1138" s="292"/>
      <c r="E1138" s="292"/>
      <c r="F1138" s="292"/>
      <c r="G1138" s="292"/>
      <c r="H1138" s="292"/>
      <c r="I1138" s="292"/>
      <c r="J1138" s="292"/>
      <c r="K1138" s="292"/>
      <c r="L1138" s="292"/>
      <c r="M1138" s="292"/>
      <c r="N1138" s="292"/>
      <c r="O1138" s="292"/>
      <c r="P1138" s="292"/>
      <c r="Q1138" s="292">
        <v>12</v>
      </c>
      <c r="R1138" s="292"/>
      <c r="S1138" s="292"/>
      <c r="T1138" s="292"/>
      <c r="U1138" s="292"/>
      <c r="V1138" s="292"/>
      <c r="W1138" s="292"/>
      <c r="X1138" s="292"/>
      <c r="Y1138" s="292"/>
      <c r="Z1138" s="292"/>
      <c r="AA1138" s="292"/>
      <c r="AB1138" s="292"/>
      <c r="AC1138" s="292"/>
      <c r="AD1138" s="292"/>
      <c r="AE1138" s="422"/>
      <c r="AF1138" s="411"/>
      <c r="AG1138" s="411"/>
      <c r="AH1138" s="411"/>
      <c r="AI1138" s="411"/>
      <c r="AJ1138" s="411"/>
      <c r="AK1138" s="411"/>
      <c r="AL1138" s="411"/>
      <c r="AM1138" s="411"/>
      <c r="AN1138" s="411"/>
      <c r="AO1138" s="411"/>
      <c r="AP1138" s="411"/>
      <c r="AQ1138" s="411"/>
      <c r="AR1138" s="411"/>
      <c r="AS1138" s="293">
        <f>SUM(AE1138:AR1138)</f>
        <v>0</v>
      </c>
    </row>
    <row r="1139" spans="1:45" ht="15" hidden="1" customHeight="1" outlineLevel="1">
      <c r="A1139" s="521"/>
      <c r="B1139" s="291" t="s">
        <v>345</v>
      </c>
      <c r="C1139" s="288" t="s">
        <v>163</v>
      </c>
      <c r="D1139" s="292"/>
      <c r="E1139" s="292"/>
      <c r="F1139" s="292"/>
      <c r="G1139" s="292"/>
      <c r="H1139" s="292"/>
      <c r="I1139" s="292"/>
      <c r="J1139" s="292"/>
      <c r="K1139" s="292"/>
      <c r="L1139" s="292"/>
      <c r="M1139" s="292"/>
      <c r="N1139" s="292"/>
      <c r="O1139" s="292"/>
      <c r="P1139" s="292"/>
      <c r="Q1139" s="292">
        <f>Q1138</f>
        <v>12</v>
      </c>
      <c r="R1139" s="292"/>
      <c r="S1139" s="292"/>
      <c r="T1139" s="292"/>
      <c r="U1139" s="292"/>
      <c r="V1139" s="292"/>
      <c r="W1139" s="292"/>
      <c r="X1139" s="292"/>
      <c r="Y1139" s="292"/>
      <c r="Z1139" s="292"/>
      <c r="AA1139" s="292"/>
      <c r="AB1139" s="292"/>
      <c r="AC1139" s="292"/>
      <c r="AD1139" s="292"/>
      <c r="AE1139" s="407">
        <f>AE1138</f>
        <v>0</v>
      </c>
      <c r="AF1139" s="407">
        <f t="shared" ref="AF1139" si="3415">AF1138</f>
        <v>0</v>
      </c>
      <c r="AG1139" s="407">
        <f t="shared" ref="AG1139" si="3416">AG1138</f>
        <v>0</v>
      </c>
      <c r="AH1139" s="407">
        <f t="shared" ref="AH1139" si="3417">AH1138</f>
        <v>0</v>
      </c>
      <c r="AI1139" s="407">
        <f t="shared" ref="AI1139" si="3418">AI1138</f>
        <v>0</v>
      </c>
      <c r="AJ1139" s="407">
        <f t="shared" ref="AJ1139" si="3419">AJ1138</f>
        <v>0</v>
      </c>
      <c r="AK1139" s="407">
        <f t="shared" ref="AK1139" si="3420">AK1138</f>
        <v>0</v>
      </c>
      <c r="AL1139" s="407">
        <f t="shared" ref="AL1139" si="3421">AL1138</f>
        <v>0</v>
      </c>
      <c r="AM1139" s="407">
        <f t="shared" ref="AM1139" si="3422">AM1138</f>
        <v>0</v>
      </c>
      <c r="AN1139" s="407">
        <f t="shared" ref="AN1139" si="3423">AN1138</f>
        <v>0</v>
      </c>
      <c r="AO1139" s="407">
        <f t="shared" ref="AO1139" si="3424">AO1138</f>
        <v>0</v>
      </c>
      <c r="AP1139" s="407">
        <f t="shared" ref="AP1139" si="3425">AP1138</f>
        <v>0</v>
      </c>
      <c r="AQ1139" s="407">
        <f t="shared" ref="AQ1139" si="3426">AQ1138</f>
        <v>0</v>
      </c>
      <c r="AR1139" s="407">
        <f t="shared" ref="AR1139" si="3427">AR1138</f>
        <v>0</v>
      </c>
      <c r="AS1139" s="303"/>
    </row>
    <row r="1140" spans="1:45" ht="15" hidden="1" customHeight="1" outlineLevel="1">
      <c r="A1140" s="521"/>
      <c r="B1140" s="424"/>
      <c r="C1140" s="288"/>
      <c r="D1140" s="288"/>
      <c r="E1140" s="288"/>
      <c r="F1140" s="288"/>
      <c r="G1140" s="288"/>
      <c r="H1140" s="288"/>
      <c r="I1140" s="288"/>
      <c r="J1140" s="288"/>
      <c r="K1140" s="288"/>
      <c r="L1140" s="288"/>
      <c r="M1140" s="288"/>
      <c r="N1140" s="288"/>
      <c r="O1140" s="288"/>
      <c r="P1140" s="288"/>
      <c r="Q1140" s="288"/>
      <c r="R1140" s="288"/>
      <c r="S1140" s="288"/>
      <c r="T1140" s="288"/>
      <c r="U1140" s="288"/>
      <c r="V1140" s="288"/>
      <c r="W1140" s="288"/>
      <c r="X1140" s="288"/>
      <c r="Y1140" s="288"/>
      <c r="Z1140" s="288"/>
      <c r="AA1140" s="288"/>
      <c r="AB1140" s="288"/>
      <c r="AC1140" s="288"/>
      <c r="AD1140" s="288"/>
      <c r="AE1140" s="408"/>
      <c r="AF1140" s="421"/>
      <c r="AG1140" s="421"/>
      <c r="AH1140" s="421"/>
      <c r="AI1140" s="421"/>
      <c r="AJ1140" s="421"/>
      <c r="AK1140" s="421"/>
      <c r="AL1140" s="421"/>
      <c r="AM1140" s="421"/>
      <c r="AN1140" s="421"/>
      <c r="AO1140" s="421"/>
      <c r="AP1140" s="421"/>
      <c r="AQ1140" s="421"/>
      <c r="AR1140" s="421"/>
      <c r="AS1140" s="303"/>
    </row>
    <row r="1141" spans="1:45" ht="35.450000000000003" hidden="1" customHeight="1" outlineLevel="1">
      <c r="A1141" s="521">
        <v>47</v>
      </c>
      <c r="B1141" s="424" t="s">
        <v>139</v>
      </c>
      <c r="C1141" s="288" t="s">
        <v>25</v>
      </c>
      <c r="D1141" s="292"/>
      <c r="E1141" s="292"/>
      <c r="F1141" s="292"/>
      <c r="G1141" s="292"/>
      <c r="H1141" s="292"/>
      <c r="I1141" s="292"/>
      <c r="J1141" s="292"/>
      <c r="K1141" s="292"/>
      <c r="L1141" s="292"/>
      <c r="M1141" s="292"/>
      <c r="N1141" s="292"/>
      <c r="O1141" s="292"/>
      <c r="P1141" s="292"/>
      <c r="Q1141" s="292">
        <v>12</v>
      </c>
      <c r="R1141" s="292"/>
      <c r="S1141" s="292"/>
      <c r="T1141" s="292"/>
      <c r="U1141" s="292"/>
      <c r="V1141" s="292"/>
      <c r="W1141" s="292"/>
      <c r="X1141" s="292"/>
      <c r="Y1141" s="292"/>
      <c r="Z1141" s="292"/>
      <c r="AA1141" s="292"/>
      <c r="AB1141" s="292"/>
      <c r="AC1141" s="292"/>
      <c r="AD1141" s="292"/>
      <c r="AE1141" s="422"/>
      <c r="AF1141" s="411"/>
      <c r="AG1141" s="411"/>
      <c r="AH1141" s="411"/>
      <c r="AI1141" s="411"/>
      <c r="AJ1141" s="411"/>
      <c r="AK1141" s="411"/>
      <c r="AL1141" s="411"/>
      <c r="AM1141" s="411"/>
      <c r="AN1141" s="411"/>
      <c r="AO1141" s="411"/>
      <c r="AP1141" s="411"/>
      <c r="AQ1141" s="411"/>
      <c r="AR1141" s="411"/>
      <c r="AS1141" s="293">
        <f>SUM(AE1141:AR1141)</f>
        <v>0</v>
      </c>
    </row>
    <row r="1142" spans="1:45" ht="15" hidden="1" customHeight="1" outlineLevel="1">
      <c r="A1142" s="521"/>
      <c r="B1142" s="291" t="s">
        <v>345</v>
      </c>
      <c r="C1142" s="288" t="s">
        <v>163</v>
      </c>
      <c r="D1142" s="292"/>
      <c r="E1142" s="292"/>
      <c r="F1142" s="292"/>
      <c r="G1142" s="292"/>
      <c r="H1142" s="292"/>
      <c r="I1142" s="292"/>
      <c r="J1142" s="292"/>
      <c r="K1142" s="292"/>
      <c r="L1142" s="292"/>
      <c r="M1142" s="292"/>
      <c r="N1142" s="292"/>
      <c r="O1142" s="292"/>
      <c r="P1142" s="292"/>
      <c r="Q1142" s="292">
        <f>Q1141</f>
        <v>12</v>
      </c>
      <c r="R1142" s="292"/>
      <c r="S1142" s="292"/>
      <c r="T1142" s="292"/>
      <c r="U1142" s="292"/>
      <c r="V1142" s="292"/>
      <c r="W1142" s="292"/>
      <c r="X1142" s="292"/>
      <c r="Y1142" s="292"/>
      <c r="Z1142" s="292"/>
      <c r="AA1142" s="292"/>
      <c r="AB1142" s="292"/>
      <c r="AC1142" s="292"/>
      <c r="AD1142" s="292"/>
      <c r="AE1142" s="407">
        <f>AE1141</f>
        <v>0</v>
      </c>
      <c r="AF1142" s="407">
        <f t="shared" ref="AF1142" si="3428">AF1141</f>
        <v>0</v>
      </c>
      <c r="AG1142" s="407">
        <f t="shared" ref="AG1142" si="3429">AG1141</f>
        <v>0</v>
      </c>
      <c r="AH1142" s="407">
        <f t="shared" ref="AH1142" si="3430">AH1141</f>
        <v>0</v>
      </c>
      <c r="AI1142" s="407">
        <f t="shared" ref="AI1142" si="3431">AI1141</f>
        <v>0</v>
      </c>
      <c r="AJ1142" s="407">
        <f t="shared" ref="AJ1142" si="3432">AJ1141</f>
        <v>0</v>
      </c>
      <c r="AK1142" s="407">
        <f t="shared" ref="AK1142" si="3433">AK1141</f>
        <v>0</v>
      </c>
      <c r="AL1142" s="407">
        <f t="shared" ref="AL1142" si="3434">AL1141</f>
        <v>0</v>
      </c>
      <c r="AM1142" s="407">
        <f t="shared" ref="AM1142" si="3435">AM1141</f>
        <v>0</v>
      </c>
      <c r="AN1142" s="407">
        <f t="shared" ref="AN1142" si="3436">AN1141</f>
        <v>0</v>
      </c>
      <c r="AO1142" s="407">
        <f t="shared" ref="AO1142" si="3437">AO1141</f>
        <v>0</v>
      </c>
      <c r="AP1142" s="407">
        <f t="shared" ref="AP1142" si="3438">AP1141</f>
        <v>0</v>
      </c>
      <c r="AQ1142" s="407">
        <f t="shared" ref="AQ1142" si="3439">AQ1141</f>
        <v>0</v>
      </c>
      <c r="AR1142" s="407">
        <f t="shared" ref="AR1142" si="3440">AR1141</f>
        <v>0</v>
      </c>
      <c r="AS1142" s="303"/>
    </row>
    <row r="1143" spans="1:45" ht="15" hidden="1" customHeight="1" outlineLevel="1">
      <c r="A1143" s="521"/>
      <c r="B1143" s="424"/>
      <c r="C1143" s="288"/>
      <c r="D1143" s="288"/>
      <c r="E1143" s="288"/>
      <c r="F1143" s="288"/>
      <c r="G1143" s="288"/>
      <c r="H1143" s="288"/>
      <c r="I1143" s="288"/>
      <c r="J1143" s="288"/>
      <c r="K1143" s="288"/>
      <c r="L1143" s="288"/>
      <c r="M1143" s="288"/>
      <c r="N1143" s="288"/>
      <c r="O1143" s="288"/>
      <c r="P1143" s="288"/>
      <c r="Q1143" s="288"/>
      <c r="R1143" s="288"/>
      <c r="S1143" s="288"/>
      <c r="T1143" s="288"/>
      <c r="U1143" s="288"/>
      <c r="V1143" s="288"/>
      <c r="W1143" s="288"/>
      <c r="X1143" s="288"/>
      <c r="Y1143" s="288"/>
      <c r="Z1143" s="288"/>
      <c r="AA1143" s="288"/>
      <c r="AB1143" s="288"/>
      <c r="AC1143" s="288"/>
      <c r="AD1143" s="288"/>
      <c r="AE1143" s="408"/>
      <c r="AF1143" s="421"/>
      <c r="AG1143" s="421"/>
      <c r="AH1143" s="421"/>
      <c r="AI1143" s="421"/>
      <c r="AJ1143" s="421"/>
      <c r="AK1143" s="421"/>
      <c r="AL1143" s="421"/>
      <c r="AM1143" s="421"/>
      <c r="AN1143" s="421"/>
      <c r="AO1143" s="421"/>
      <c r="AP1143" s="421"/>
      <c r="AQ1143" s="421"/>
      <c r="AR1143" s="421"/>
      <c r="AS1143" s="303"/>
    </row>
    <row r="1144" spans="1:45" ht="39.75" hidden="1" customHeight="1" outlineLevel="1">
      <c r="A1144" s="521">
        <v>48</v>
      </c>
      <c r="B1144" s="424" t="s">
        <v>140</v>
      </c>
      <c r="C1144" s="288" t="s">
        <v>25</v>
      </c>
      <c r="D1144" s="292"/>
      <c r="E1144" s="292"/>
      <c r="F1144" s="292"/>
      <c r="G1144" s="292"/>
      <c r="H1144" s="292"/>
      <c r="I1144" s="292"/>
      <c r="J1144" s="292"/>
      <c r="K1144" s="292"/>
      <c r="L1144" s="292"/>
      <c r="M1144" s="292"/>
      <c r="N1144" s="292"/>
      <c r="O1144" s="292"/>
      <c r="P1144" s="292"/>
      <c r="Q1144" s="292">
        <v>12</v>
      </c>
      <c r="R1144" s="292"/>
      <c r="S1144" s="292"/>
      <c r="T1144" s="292"/>
      <c r="U1144" s="292"/>
      <c r="V1144" s="292"/>
      <c r="W1144" s="292"/>
      <c r="X1144" s="292"/>
      <c r="Y1144" s="292"/>
      <c r="Z1144" s="292"/>
      <c r="AA1144" s="292"/>
      <c r="AB1144" s="292"/>
      <c r="AC1144" s="292"/>
      <c r="AD1144" s="292"/>
      <c r="AE1144" s="422"/>
      <c r="AF1144" s="411"/>
      <c r="AG1144" s="411"/>
      <c r="AH1144" s="411"/>
      <c r="AI1144" s="411"/>
      <c r="AJ1144" s="411"/>
      <c r="AK1144" s="411"/>
      <c r="AL1144" s="411"/>
      <c r="AM1144" s="411"/>
      <c r="AN1144" s="411"/>
      <c r="AO1144" s="411"/>
      <c r="AP1144" s="411"/>
      <c r="AQ1144" s="411"/>
      <c r="AR1144" s="411"/>
      <c r="AS1144" s="293">
        <f>SUM(AE1144:AR1144)</f>
        <v>0</v>
      </c>
    </row>
    <row r="1145" spans="1:45" ht="15" hidden="1" customHeight="1" outlineLevel="1">
      <c r="A1145" s="521"/>
      <c r="B1145" s="291" t="s">
        <v>345</v>
      </c>
      <c r="C1145" s="288" t="s">
        <v>163</v>
      </c>
      <c r="D1145" s="292"/>
      <c r="E1145" s="292"/>
      <c r="F1145" s="292"/>
      <c r="G1145" s="292"/>
      <c r="H1145" s="292"/>
      <c r="I1145" s="292"/>
      <c r="J1145" s="292"/>
      <c r="K1145" s="292"/>
      <c r="L1145" s="292"/>
      <c r="M1145" s="292"/>
      <c r="N1145" s="292"/>
      <c r="O1145" s="292"/>
      <c r="P1145" s="292"/>
      <c r="Q1145" s="292">
        <f>Q1144</f>
        <v>12</v>
      </c>
      <c r="R1145" s="292"/>
      <c r="S1145" s="292"/>
      <c r="T1145" s="292"/>
      <c r="U1145" s="292"/>
      <c r="V1145" s="292"/>
      <c r="W1145" s="292"/>
      <c r="X1145" s="292"/>
      <c r="Y1145" s="292"/>
      <c r="Z1145" s="292"/>
      <c r="AA1145" s="292"/>
      <c r="AB1145" s="292"/>
      <c r="AC1145" s="292"/>
      <c r="AD1145" s="292"/>
      <c r="AE1145" s="407">
        <f>AE1144</f>
        <v>0</v>
      </c>
      <c r="AF1145" s="407">
        <f t="shared" ref="AF1145" si="3441">AF1144</f>
        <v>0</v>
      </c>
      <c r="AG1145" s="407">
        <f t="shared" ref="AG1145" si="3442">AG1144</f>
        <v>0</v>
      </c>
      <c r="AH1145" s="407">
        <f t="shared" ref="AH1145" si="3443">AH1144</f>
        <v>0</v>
      </c>
      <c r="AI1145" s="407">
        <f t="shared" ref="AI1145" si="3444">AI1144</f>
        <v>0</v>
      </c>
      <c r="AJ1145" s="407">
        <f t="shared" ref="AJ1145" si="3445">AJ1144</f>
        <v>0</v>
      </c>
      <c r="AK1145" s="407">
        <f t="shared" ref="AK1145" si="3446">AK1144</f>
        <v>0</v>
      </c>
      <c r="AL1145" s="407">
        <f t="shared" ref="AL1145" si="3447">AL1144</f>
        <v>0</v>
      </c>
      <c r="AM1145" s="407">
        <f t="shared" ref="AM1145" si="3448">AM1144</f>
        <v>0</v>
      </c>
      <c r="AN1145" s="407">
        <f t="shared" ref="AN1145" si="3449">AN1144</f>
        <v>0</v>
      </c>
      <c r="AO1145" s="407">
        <f t="shared" ref="AO1145" si="3450">AO1144</f>
        <v>0</v>
      </c>
      <c r="AP1145" s="407">
        <f t="shared" ref="AP1145" si="3451">AP1144</f>
        <v>0</v>
      </c>
      <c r="AQ1145" s="407">
        <f t="shared" ref="AQ1145" si="3452">AQ1144</f>
        <v>0</v>
      </c>
      <c r="AR1145" s="407">
        <f t="shared" ref="AR1145" si="3453">AR1144</f>
        <v>0</v>
      </c>
      <c r="AS1145" s="303"/>
    </row>
    <row r="1146" spans="1:45" ht="15" hidden="1" customHeight="1" outlineLevel="1">
      <c r="A1146" s="521"/>
      <c r="B1146" s="424"/>
      <c r="C1146" s="288"/>
      <c r="D1146" s="288"/>
      <c r="E1146" s="288"/>
      <c r="F1146" s="288"/>
      <c r="G1146" s="288"/>
      <c r="H1146" s="288"/>
      <c r="I1146" s="288"/>
      <c r="J1146" s="288"/>
      <c r="K1146" s="288"/>
      <c r="L1146" s="288"/>
      <c r="M1146" s="288"/>
      <c r="N1146" s="288"/>
      <c r="O1146" s="288"/>
      <c r="P1146" s="288"/>
      <c r="Q1146" s="288"/>
      <c r="R1146" s="288"/>
      <c r="S1146" s="288"/>
      <c r="T1146" s="288"/>
      <c r="U1146" s="288"/>
      <c r="V1146" s="288"/>
      <c r="W1146" s="288"/>
      <c r="X1146" s="288"/>
      <c r="Y1146" s="288"/>
      <c r="Z1146" s="288"/>
      <c r="AA1146" s="288"/>
      <c r="AB1146" s="288"/>
      <c r="AC1146" s="288"/>
      <c r="AD1146" s="288"/>
      <c r="AE1146" s="408"/>
      <c r="AF1146" s="421"/>
      <c r="AG1146" s="421"/>
      <c r="AH1146" s="421"/>
      <c r="AI1146" s="421"/>
      <c r="AJ1146" s="421"/>
      <c r="AK1146" s="421"/>
      <c r="AL1146" s="421"/>
      <c r="AM1146" s="421"/>
      <c r="AN1146" s="421"/>
      <c r="AO1146" s="421"/>
      <c r="AP1146" s="421"/>
      <c r="AQ1146" s="421"/>
      <c r="AR1146" s="421"/>
      <c r="AS1146" s="303"/>
    </row>
    <row r="1147" spans="1:45" ht="33" hidden="1" customHeight="1" outlineLevel="1">
      <c r="A1147" s="521">
        <v>49</v>
      </c>
      <c r="B1147" s="424" t="s">
        <v>141</v>
      </c>
      <c r="C1147" s="288" t="s">
        <v>25</v>
      </c>
      <c r="D1147" s="292"/>
      <c r="E1147" s="292"/>
      <c r="F1147" s="292"/>
      <c r="G1147" s="292"/>
      <c r="H1147" s="292"/>
      <c r="I1147" s="292"/>
      <c r="J1147" s="292"/>
      <c r="K1147" s="292"/>
      <c r="L1147" s="292"/>
      <c r="M1147" s="292"/>
      <c r="N1147" s="292"/>
      <c r="O1147" s="292"/>
      <c r="P1147" s="292"/>
      <c r="Q1147" s="292">
        <v>12</v>
      </c>
      <c r="R1147" s="292"/>
      <c r="S1147" s="292"/>
      <c r="T1147" s="292"/>
      <c r="U1147" s="292"/>
      <c r="V1147" s="292"/>
      <c r="W1147" s="292"/>
      <c r="X1147" s="292"/>
      <c r="Y1147" s="292"/>
      <c r="Z1147" s="292"/>
      <c r="AA1147" s="292"/>
      <c r="AB1147" s="292"/>
      <c r="AC1147" s="292"/>
      <c r="AD1147" s="292"/>
      <c r="AE1147" s="422"/>
      <c r="AF1147" s="411"/>
      <c r="AG1147" s="411"/>
      <c r="AH1147" s="411"/>
      <c r="AI1147" s="411"/>
      <c r="AJ1147" s="411"/>
      <c r="AK1147" s="411"/>
      <c r="AL1147" s="411"/>
      <c r="AM1147" s="411"/>
      <c r="AN1147" s="411"/>
      <c r="AO1147" s="411"/>
      <c r="AP1147" s="411"/>
      <c r="AQ1147" s="411"/>
      <c r="AR1147" s="411"/>
      <c r="AS1147" s="293">
        <f>SUM(AE1147:AR1147)</f>
        <v>0</v>
      </c>
    </row>
    <row r="1148" spans="1:45" ht="15" hidden="1" customHeight="1" outlineLevel="1">
      <c r="A1148" s="521"/>
      <c r="B1148" s="291" t="s">
        <v>345</v>
      </c>
      <c r="C1148" s="288" t="s">
        <v>163</v>
      </c>
      <c r="D1148" s="292"/>
      <c r="E1148" s="292"/>
      <c r="F1148" s="292"/>
      <c r="G1148" s="292"/>
      <c r="H1148" s="292"/>
      <c r="I1148" s="292"/>
      <c r="J1148" s="292"/>
      <c r="K1148" s="292"/>
      <c r="L1148" s="292"/>
      <c r="M1148" s="292"/>
      <c r="N1148" s="292"/>
      <c r="O1148" s="292"/>
      <c r="P1148" s="292"/>
      <c r="Q1148" s="292">
        <f>Q1147</f>
        <v>12</v>
      </c>
      <c r="R1148" s="292"/>
      <c r="S1148" s="292"/>
      <c r="T1148" s="292"/>
      <c r="U1148" s="292"/>
      <c r="V1148" s="292"/>
      <c r="W1148" s="292"/>
      <c r="X1148" s="292"/>
      <c r="Y1148" s="292"/>
      <c r="Z1148" s="292"/>
      <c r="AA1148" s="292"/>
      <c r="AB1148" s="292"/>
      <c r="AC1148" s="292"/>
      <c r="AD1148" s="292"/>
      <c r="AE1148" s="407">
        <f>AE1147</f>
        <v>0</v>
      </c>
      <c r="AF1148" s="407">
        <f t="shared" ref="AF1148" si="3454">AF1147</f>
        <v>0</v>
      </c>
      <c r="AG1148" s="407">
        <f t="shared" ref="AG1148" si="3455">AG1147</f>
        <v>0</v>
      </c>
      <c r="AH1148" s="407">
        <f t="shared" ref="AH1148" si="3456">AH1147</f>
        <v>0</v>
      </c>
      <c r="AI1148" s="407">
        <f t="shared" ref="AI1148" si="3457">AI1147</f>
        <v>0</v>
      </c>
      <c r="AJ1148" s="407">
        <f t="shared" ref="AJ1148" si="3458">AJ1147</f>
        <v>0</v>
      </c>
      <c r="AK1148" s="407">
        <f t="shared" ref="AK1148" si="3459">AK1147</f>
        <v>0</v>
      </c>
      <c r="AL1148" s="407">
        <f t="shared" ref="AL1148" si="3460">AL1147</f>
        <v>0</v>
      </c>
      <c r="AM1148" s="407">
        <f t="shared" ref="AM1148" si="3461">AM1147</f>
        <v>0</v>
      </c>
      <c r="AN1148" s="407">
        <f t="shared" ref="AN1148" si="3462">AN1147</f>
        <v>0</v>
      </c>
      <c r="AO1148" s="407">
        <f t="shared" ref="AO1148" si="3463">AO1147</f>
        <v>0</v>
      </c>
      <c r="AP1148" s="407">
        <f t="shared" ref="AP1148" si="3464">AP1147</f>
        <v>0</v>
      </c>
      <c r="AQ1148" s="407">
        <f t="shared" ref="AQ1148" si="3465">AQ1147</f>
        <v>0</v>
      </c>
      <c r="AR1148" s="407">
        <f t="shared" ref="AR1148" si="3466">AR1147</f>
        <v>0</v>
      </c>
      <c r="AS1148" s="303"/>
    </row>
    <row r="1149" spans="1:45" ht="15" hidden="1" customHeight="1" outlineLevel="1">
      <c r="A1149" s="521"/>
      <c r="B1149" s="291"/>
      <c r="C1149" s="288"/>
      <c r="D1149" s="756"/>
      <c r="E1149" s="756"/>
      <c r="F1149" s="756"/>
      <c r="G1149" s="756"/>
      <c r="H1149" s="756"/>
      <c r="I1149" s="756"/>
      <c r="J1149" s="756"/>
      <c r="K1149" s="756"/>
      <c r="L1149" s="756"/>
      <c r="M1149" s="756"/>
      <c r="N1149" s="756"/>
      <c r="O1149" s="756"/>
      <c r="P1149" s="756"/>
      <c r="Q1149" s="756"/>
      <c r="R1149" s="756"/>
      <c r="S1149" s="756"/>
      <c r="T1149" s="756"/>
      <c r="U1149" s="756"/>
      <c r="V1149" s="756"/>
      <c r="W1149" s="756"/>
      <c r="X1149" s="756"/>
      <c r="Y1149" s="756"/>
      <c r="Z1149" s="756"/>
      <c r="AA1149" s="756"/>
      <c r="AB1149" s="756"/>
      <c r="AC1149" s="756"/>
      <c r="AD1149" s="756"/>
      <c r="AE1149" s="407"/>
      <c r="AF1149" s="407"/>
      <c r="AG1149" s="407"/>
      <c r="AH1149" s="407"/>
      <c r="AI1149" s="407"/>
      <c r="AJ1149" s="407"/>
      <c r="AK1149" s="407"/>
      <c r="AL1149" s="407"/>
      <c r="AM1149" s="407"/>
      <c r="AN1149" s="407"/>
      <c r="AO1149" s="407"/>
      <c r="AP1149" s="407"/>
      <c r="AQ1149" s="407"/>
      <c r="AR1149" s="407"/>
      <c r="AS1149" s="303"/>
    </row>
    <row r="1150" spans="1:45" ht="15.75" hidden="1" outlineLevel="1">
      <c r="A1150" s="521"/>
      <c r="B1150" s="761" t="s">
        <v>933</v>
      </c>
      <c r="AS1150" s="757"/>
    </row>
    <row r="1151" spans="1:45" hidden="1" outlineLevel="1">
      <c r="A1151" s="521">
        <v>50</v>
      </c>
      <c r="B1151" s="291"/>
      <c r="AS1151" s="757"/>
    </row>
    <row r="1152" spans="1:45" ht="15.75" hidden="1" outlineLevel="1">
      <c r="A1152" s="521"/>
      <c r="B1152" s="424" t="s">
        <v>932</v>
      </c>
      <c r="C1152" s="288" t="s">
        <v>25</v>
      </c>
      <c r="D1152" s="292"/>
      <c r="E1152" s="292"/>
      <c r="F1152" s="292"/>
      <c r="G1152" s="292"/>
      <c r="H1152" s="292"/>
      <c r="I1152" s="292"/>
      <c r="J1152" s="292"/>
      <c r="K1152" s="292"/>
      <c r="L1152" s="292"/>
      <c r="M1152" s="292"/>
      <c r="N1152" s="292"/>
      <c r="O1152" s="292"/>
      <c r="P1152" s="292"/>
      <c r="Q1152" s="292">
        <v>12</v>
      </c>
      <c r="R1152" s="292"/>
      <c r="S1152" s="292"/>
      <c r="T1152" s="292"/>
      <c r="U1152" s="292"/>
      <c r="V1152" s="292"/>
      <c r="W1152" s="292"/>
      <c r="X1152" s="292"/>
      <c r="Y1152" s="292"/>
      <c r="Z1152" s="292"/>
      <c r="AA1152" s="292"/>
      <c r="AB1152" s="292"/>
      <c r="AC1152" s="292"/>
      <c r="AD1152" s="292"/>
      <c r="AE1152" s="422"/>
      <c r="AF1152" s="411"/>
      <c r="AG1152" s="411"/>
      <c r="AH1152" s="411"/>
      <c r="AI1152" s="411"/>
      <c r="AJ1152" s="411"/>
      <c r="AK1152" s="411"/>
      <c r="AL1152" s="411"/>
      <c r="AM1152" s="411"/>
      <c r="AN1152" s="411"/>
      <c r="AO1152" s="411"/>
      <c r="AP1152" s="411"/>
      <c r="AQ1152" s="411"/>
      <c r="AR1152" s="411"/>
      <c r="AS1152" s="293">
        <f>SUM(AE1152:AR1152)</f>
        <v>0</v>
      </c>
    </row>
    <row r="1153" spans="1:45" hidden="1" outlineLevel="1">
      <c r="A1153" s="521"/>
      <c r="B1153" s="291" t="s">
        <v>345</v>
      </c>
      <c r="C1153" s="288" t="s">
        <v>163</v>
      </c>
      <c r="D1153" s="292"/>
      <c r="E1153" s="292"/>
      <c r="F1153" s="292"/>
      <c r="G1153" s="292"/>
      <c r="H1153" s="292"/>
      <c r="I1153" s="292"/>
      <c r="J1153" s="292"/>
      <c r="K1153" s="292"/>
      <c r="L1153" s="292"/>
      <c r="M1153" s="292"/>
      <c r="N1153" s="292"/>
      <c r="O1153" s="292"/>
      <c r="P1153" s="292"/>
      <c r="Q1153" s="292">
        <f>Q1152</f>
        <v>12</v>
      </c>
      <c r="R1153" s="292"/>
      <c r="S1153" s="292"/>
      <c r="T1153" s="292"/>
      <c r="U1153" s="292"/>
      <c r="V1153" s="292"/>
      <c r="W1153" s="292"/>
      <c r="X1153" s="292"/>
      <c r="Y1153" s="292"/>
      <c r="Z1153" s="292"/>
      <c r="AA1153" s="292"/>
      <c r="AB1153" s="292"/>
      <c r="AC1153" s="292"/>
      <c r="AD1153" s="292"/>
      <c r="AE1153" s="407">
        <f>AE1152</f>
        <v>0</v>
      </c>
      <c r="AF1153" s="407">
        <f t="shared" ref="AF1153:AR1153" si="3467">AF1152</f>
        <v>0</v>
      </c>
      <c r="AG1153" s="407">
        <f t="shared" si="3467"/>
        <v>0</v>
      </c>
      <c r="AH1153" s="407">
        <f t="shared" si="3467"/>
        <v>0</v>
      </c>
      <c r="AI1153" s="407">
        <f t="shared" si="3467"/>
        <v>0</v>
      </c>
      <c r="AJ1153" s="407">
        <f t="shared" si="3467"/>
        <v>0</v>
      </c>
      <c r="AK1153" s="407">
        <f t="shared" si="3467"/>
        <v>0</v>
      </c>
      <c r="AL1153" s="407">
        <f t="shared" si="3467"/>
        <v>0</v>
      </c>
      <c r="AM1153" s="407">
        <f t="shared" si="3467"/>
        <v>0</v>
      </c>
      <c r="AN1153" s="407">
        <f t="shared" si="3467"/>
        <v>0</v>
      </c>
      <c r="AO1153" s="407">
        <f t="shared" si="3467"/>
        <v>0</v>
      </c>
      <c r="AP1153" s="407">
        <f t="shared" si="3467"/>
        <v>0</v>
      </c>
      <c r="AQ1153" s="407">
        <f t="shared" si="3467"/>
        <v>0</v>
      </c>
      <c r="AR1153" s="407">
        <f t="shared" si="3467"/>
        <v>0</v>
      </c>
      <c r="AS1153" s="303"/>
    </row>
    <row r="1154" spans="1:45" hidden="1" outlineLevel="1">
      <c r="A1154" s="521"/>
      <c r="B1154" s="291"/>
      <c r="C1154" s="302"/>
      <c r="D1154" s="288"/>
      <c r="E1154" s="288"/>
      <c r="F1154" s="288"/>
      <c r="G1154" s="288"/>
      <c r="H1154" s="288"/>
      <c r="I1154" s="288"/>
      <c r="J1154" s="288"/>
      <c r="K1154" s="288"/>
      <c r="L1154" s="288"/>
      <c r="M1154" s="288"/>
      <c r="N1154" s="288"/>
      <c r="O1154" s="288"/>
      <c r="P1154" s="288"/>
      <c r="Q1154" s="288"/>
      <c r="R1154" s="288"/>
      <c r="S1154" s="288"/>
      <c r="T1154" s="288"/>
      <c r="U1154" s="288"/>
      <c r="V1154" s="288"/>
      <c r="W1154" s="288"/>
      <c r="X1154" s="288"/>
      <c r="Y1154" s="288"/>
      <c r="Z1154" s="288"/>
      <c r="AA1154" s="288"/>
      <c r="AB1154" s="288"/>
      <c r="AC1154" s="288"/>
      <c r="AD1154" s="288"/>
      <c r="AE1154" s="298"/>
      <c r="AF1154" s="298"/>
      <c r="AG1154" s="298"/>
      <c r="AH1154" s="298"/>
      <c r="AI1154" s="298"/>
      <c r="AJ1154" s="298"/>
      <c r="AK1154" s="298"/>
      <c r="AL1154" s="298"/>
      <c r="AM1154" s="298"/>
      <c r="AN1154" s="298"/>
      <c r="AO1154" s="298"/>
      <c r="AP1154" s="298"/>
      <c r="AQ1154" s="298"/>
      <c r="AR1154" s="298"/>
      <c r="AS1154" s="303"/>
    </row>
    <row r="1155" spans="1:45" ht="15.75" collapsed="1">
      <c r="B1155" s="324" t="s">
        <v>346</v>
      </c>
      <c r="C1155" s="326"/>
      <c r="D1155" s="326">
        <f>SUM(D993:D1148)</f>
        <v>715424.74080000003</v>
      </c>
      <c r="E1155" s="326"/>
      <c r="F1155" s="326"/>
      <c r="G1155" s="326"/>
      <c r="H1155" s="326"/>
      <c r="I1155" s="326"/>
      <c r="J1155" s="326"/>
      <c r="K1155" s="326"/>
      <c r="L1155" s="326"/>
      <c r="M1155" s="326"/>
      <c r="N1155" s="326"/>
      <c r="O1155" s="326"/>
      <c r="P1155" s="326"/>
      <c r="Q1155" s="326"/>
      <c r="R1155" s="326">
        <f>SUM(R993:R1148)</f>
        <v>222.71537700000005</v>
      </c>
      <c r="S1155" s="326"/>
      <c r="T1155" s="326"/>
      <c r="U1155" s="326"/>
      <c r="V1155" s="326"/>
      <c r="W1155" s="326"/>
      <c r="X1155" s="326"/>
      <c r="Y1155" s="326"/>
      <c r="Z1155" s="326"/>
      <c r="AA1155" s="326"/>
      <c r="AB1155" s="326"/>
      <c r="AC1155" s="326"/>
      <c r="AD1155" s="326"/>
      <c r="AE1155" s="326">
        <f>IF(AE991="kWh",SUMPRODUCT(D993:D1153,AE993:AE1153))</f>
        <v>2849.8704000000002</v>
      </c>
      <c r="AF1155" s="326">
        <f>IF(AF991="kWh",SUMPRODUCT(E993:E1153,AF993:AF1153))</f>
        <v>0</v>
      </c>
      <c r="AG1155" s="326">
        <f>IF(AG991="kw",SUMPRODUCT($Q$993:$Q$1153,$R$993:$R$1153,AG993:AG1153),SUMPRODUCT($D$993:$D$1153,AG993:AG1153))</f>
        <v>2586.4608000000007</v>
      </c>
      <c r="AH1155" s="326">
        <f t="shared" ref="AH1155:AR1155" si="3468">IF(AH991="kw",SUMPRODUCT($Q$993:$Q$1153,$R$993:$R$1153,AH993:AH1153),SUMPRODUCT($D$993:$D$1153,AH993:AH1153))</f>
        <v>72.594816000000009</v>
      </c>
      <c r="AI1155" s="326">
        <f t="shared" si="3468"/>
        <v>0</v>
      </c>
      <c r="AJ1155" s="326">
        <f t="shared" si="3468"/>
        <v>0</v>
      </c>
      <c r="AK1155" s="326">
        <f t="shared" si="3468"/>
        <v>0</v>
      </c>
      <c r="AL1155" s="326">
        <f t="shared" si="3468"/>
        <v>0</v>
      </c>
      <c r="AM1155" s="326">
        <f t="shared" si="3468"/>
        <v>0</v>
      </c>
      <c r="AN1155" s="326">
        <f t="shared" si="3468"/>
        <v>0</v>
      </c>
      <c r="AO1155" s="326">
        <f t="shared" si="3468"/>
        <v>0</v>
      </c>
      <c r="AP1155" s="326">
        <f t="shared" si="3468"/>
        <v>0</v>
      </c>
      <c r="AQ1155" s="326">
        <f t="shared" si="3468"/>
        <v>0</v>
      </c>
      <c r="AR1155" s="326">
        <f t="shared" si="3468"/>
        <v>0</v>
      </c>
      <c r="AS1155" s="327"/>
    </row>
    <row r="1156" spans="1:45" ht="15.75">
      <c r="B1156" s="387" t="s">
        <v>347</v>
      </c>
      <c r="C1156" s="388"/>
      <c r="D1156" s="388"/>
      <c r="E1156" s="388"/>
      <c r="F1156" s="388"/>
      <c r="G1156" s="388"/>
      <c r="H1156" s="388"/>
      <c r="I1156" s="388"/>
      <c r="J1156" s="388"/>
      <c r="K1156" s="388"/>
      <c r="L1156" s="388"/>
      <c r="M1156" s="388"/>
      <c r="N1156" s="388"/>
      <c r="O1156" s="388"/>
      <c r="P1156" s="388"/>
      <c r="Q1156" s="388"/>
      <c r="R1156" s="388"/>
      <c r="S1156" s="388"/>
      <c r="T1156" s="388"/>
      <c r="U1156" s="388"/>
      <c r="V1156" s="388"/>
      <c r="W1156" s="388"/>
      <c r="X1156" s="388"/>
      <c r="Y1156" s="388"/>
      <c r="Z1156" s="388"/>
      <c r="AA1156" s="388"/>
      <c r="AB1156" s="388"/>
      <c r="AC1156" s="388"/>
      <c r="AD1156" s="388"/>
      <c r="AE1156" s="388">
        <f>HLOOKUP(AE990,'2. LRAMVA Threshold'!$B$42:$Q$60,12,FALSE)</f>
        <v>1263569.1175003354</v>
      </c>
      <c r="AF1156" s="388">
        <f>HLOOKUP(AF990,'2. LRAMVA Threshold'!$B$42:$Q$53,12,FALSE)</f>
        <v>1758428.4713399061</v>
      </c>
      <c r="AG1156" s="388">
        <f>HLOOKUP(AG795,'2. LRAMVA Threshold'!$B$42:$Q$53,12,FALSE)</f>
        <v>7710.638967966489</v>
      </c>
      <c r="AH1156" s="388">
        <f>HLOOKUP(AH795,'2. LRAMVA Threshold'!$B$42:$Q$53,12,FALSE)</f>
        <v>0</v>
      </c>
      <c r="AI1156" s="388">
        <f>HLOOKUP(AI795,'2. LRAMVA Threshold'!$B$42:$Q$53,12,FALSE)</f>
        <v>0</v>
      </c>
      <c r="AJ1156" s="388">
        <f>HLOOKUP(AJ795,'2. LRAMVA Threshold'!$B$42:$Q$53,12,FALSE)</f>
        <v>0</v>
      </c>
      <c r="AK1156" s="388">
        <f>HLOOKUP(AK795,'2. LRAMVA Threshold'!$B$42:$Q$53,12,FALSE)</f>
        <v>0</v>
      </c>
      <c r="AL1156" s="388">
        <f>HLOOKUP(AL795,'2. LRAMVA Threshold'!$B$42:$Q$53,12,FALSE)</f>
        <v>0</v>
      </c>
      <c r="AM1156" s="388">
        <f>HLOOKUP(AM795,'2. LRAMVA Threshold'!$B$42:$Q$53,12,FALSE)</f>
        <v>0</v>
      </c>
      <c r="AN1156" s="388">
        <f>HLOOKUP(AN795,'2. LRAMVA Threshold'!$B$42:$Q$53,12,FALSE)</f>
        <v>0</v>
      </c>
      <c r="AO1156" s="388">
        <f>HLOOKUP(AO795,'2. LRAMVA Threshold'!$B$42:$Q$53,12,FALSE)</f>
        <v>0</v>
      </c>
      <c r="AP1156" s="388">
        <f>HLOOKUP(AP795,'2. LRAMVA Threshold'!$B$42:$Q$53,12,FALSE)</f>
        <v>0</v>
      </c>
      <c r="AQ1156" s="388">
        <f>HLOOKUP(AQ795,'2. LRAMVA Threshold'!$B$42:$Q$53,12,FALSE)</f>
        <v>0</v>
      </c>
      <c r="AR1156" s="388">
        <f>HLOOKUP(AR795,'2. LRAMVA Threshold'!$B$42:$Q$53,12,FALSE)</f>
        <v>0</v>
      </c>
      <c r="AS1156" s="438"/>
    </row>
    <row r="1157" spans="1:45">
      <c r="B1157" s="390"/>
      <c r="C1157" s="428"/>
      <c r="D1157" s="429"/>
      <c r="E1157" s="429"/>
      <c r="F1157" s="429"/>
      <c r="G1157" s="429"/>
      <c r="H1157" s="429"/>
      <c r="I1157" s="429"/>
      <c r="J1157" s="429"/>
      <c r="K1157" s="429"/>
      <c r="L1157" s="429"/>
      <c r="M1157" s="429"/>
      <c r="N1157" s="392"/>
      <c r="O1157" s="392"/>
      <c r="P1157" s="392"/>
      <c r="Q1157" s="429"/>
      <c r="R1157" s="430"/>
      <c r="S1157" s="429"/>
      <c r="T1157" s="429"/>
      <c r="U1157" s="429"/>
      <c r="V1157" s="431"/>
      <c r="W1157" s="431"/>
      <c r="X1157" s="431"/>
      <c r="Y1157" s="431"/>
      <c r="Z1157" s="429"/>
      <c r="AA1157" s="429"/>
      <c r="AB1157" s="392"/>
      <c r="AC1157" s="392"/>
      <c r="AD1157" s="392"/>
      <c r="AE1157" s="432"/>
      <c r="AF1157" s="432"/>
      <c r="AG1157" s="432"/>
      <c r="AH1157" s="432"/>
      <c r="AI1157" s="432"/>
      <c r="AJ1157" s="432"/>
      <c r="AK1157" s="432"/>
      <c r="AL1157" s="395"/>
      <c r="AM1157" s="395"/>
      <c r="AN1157" s="395"/>
      <c r="AO1157" s="395"/>
      <c r="AP1157" s="395"/>
      <c r="AQ1157" s="395"/>
      <c r="AR1157" s="395"/>
      <c r="AS1157" s="779"/>
    </row>
    <row r="1158" spans="1:45">
      <c r="B1158" s="321" t="s">
        <v>348</v>
      </c>
      <c r="C1158" s="335"/>
      <c r="D1158" s="335"/>
      <c r="E1158" s="372"/>
      <c r="F1158" s="372"/>
      <c r="G1158" s="372"/>
      <c r="H1158" s="372"/>
      <c r="I1158" s="372"/>
      <c r="J1158" s="372"/>
      <c r="K1158" s="372"/>
      <c r="L1158" s="372"/>
      <c r="M1158" s="372"/>
      <c r="N1158" s="372"/>
      <c r="O1158" s="372"/>
      <c r="P1158" s="372"/>
      <c r="Q1158" s="372"/>
      <c r="R1158" s="288"/>
      <c r="S1158" s="337"/>
      <c r="T1158" s="337"/>
      <c r="U1158" s="337"/>
      <c r="V1158" s="336"/>
      <c r="W1158" s="336"/>
      <c r="X1158" s="336"/>
      <c r="Y1158" s="336"/>
      <c r="Z1158" s="337"/>
      <c r="AA1158" s="337"/>
      <c r="AB1158" s="337"/>
      <c r="AC1158" s="337"/>
      <c r="AD1158" s="337"/>
      <c r="AE1158" s="822">
        <f>HLOOKUP(AE$35,'3.  Distribution Rates'!$C$122:$P$135,12,FALSE)</f>
        <v>0</v>
      </c>
      <c r="AF1158" s="822">
        <f>HLOOKUP(AF$35,'3.  Distribution Rates'!$C$122:$P$135,12,FALSE)</f>
        <v>4.7000000000000002E-3</v>
      </c>
      <c r="AG1158" s="338">
        <f>HLOOKUP(AG$35,'3.  Distribution Rates'!$C$122:$P$135,12,FALSE)</f>
        <v>2.3841000000000001</v>
      </c>
      <c r="AH1158" s="338">
        <f>HLOOKUP(AH$35,'3.  Distribution Rates'!$C$122:$P$135,12,FALSE)</f>
        <v>2.3841000000000001</v>
      </c>
      <c r="AI1158" s="338">
        <f>HLOOKUP(AI$35,'3.  Distribution Rates'!$C$122:$P$135,12,FALSE)</f>
        <v>5.4999999999999997E-3</v>
      </c>
      <c r="AJ1158" s="338">
        <f>HLOOKUP(AJ$35,'3.  Distribution Rates'!$C$122:$P$135,12,FALSE)</f>
        <v>1.804</v>
      </c>
      <c r="AK1158" s="338">
        <f>HLOOKUP(AK$35,'3.  Distribution Rates'!$C$122:$P$135,12,FALSE)</f>
        <v>0</v>
      </c>
      <c r="AL1158" s="338">
        <f>HLOOKUP(AL$35,'3.  Distribution Rates'!$C$122:$P$135,12,FALSE)</f>
        <v>0</v>
      </c>
      <c r="AM1158" s="338">
        <f>HLOOKUP(AM$35,'3.  Distribution Rates'!$C$122:$P$135,12,FALSE)</f>
        <v>0</v>
      </c>
      <c r="AN1158" s="338">
        <f>HLOOKUP(AN$35,'3.  Distribution Rates'!$C$122:$P$135,12,FALSE)</f>
        <v>0</v>
      </c>
      <c r="AO1158" s="338">
        <f>HLOOKUP(AO$35,'3.  Distribution Rates'!$C$122:$P$135,12,FALSE)</f>
        <v>0</v>
      </c>
      <c r="AP1158" s="338">
        <f>HLOOKUP(AP$35,'3.  Distribution Rates'!$C$122:$P$135,12,FALSE)</f>
        <v>0</v>
      </c>
      <c r="AQ1158" s="338">
        <f>HLOOKUP(AQ$35,'3.  Distribution Rates'!$C$122:$P$135,12,FALSE)</f>
        <v>0</v>
      </c>
      <c r="AR1158" s="338">
        <f>HLOOKUP(AR$35,'3.  Distribution Rates'!$C$122:$P$135,12,FALSE)</f>
        <v>0</v>
      </c>
      <c r="AS1158" s="780"/>
    </row>
    <row r="1159" spans="1:45">
      <c r="B1159" s="321" t="s">
        <v>352</v>
      </c>
      <c r="C1159" s="342"/>
      <c r="D1159" s="306"/>
      <c r="E1159" s="276"/>
      <c r="F1159" s="276"/>
      <c r="G1159" s="276"/>
      <c r="H1159" s="276"/>
      <c r="I1159" s="276"/>
      <c r="J1159" s="276"/>
      <c r="K1159" s="276"/>
      <c r="L1159" s="276"/>
      <c r="M1159" s="276"/>
      <c r="N1159" s="276"/>
      <c r="O1159" s="276"/>
      <c r="P1159" s="276"/>
      <c r="Q1159" s="276"/>
      <c r="R1159" s="288"/>
      <c r="S1159" s="276"/>
      <c r="T1159" s="276"/>
      <c r="U1159" s="276"/>
      <c r="V1159" s="306"/>
      <c r="W1159" s="306"/>
      <c r="X1159" s="306"/>
      <c r="Y1159" s="306"/>
      <c r="Z1159" s="276"/>
      <c r="AA1159" s="276"/>
      <c r="AB1159" s="276"/>
      <c r="AC1159" s="276"/>
      <c r="AD1159" s="276"/>
      <c r="AE1159" s="880"/>
      <c r="AF1159" s="880"/>
      <c r="AG1159" s="880"/>
      <c r="AH1159" s="880"/>
      <c r="AI1159" s="880"/>
      <c r="AJ1159" s="880"/>
      <c r="AK1159" s="374">
        <f>'4.  2011-2014 LRAM'!AS143*AK1158</f>
        <v>0</v>
      </c>
      <c r="AL1159" s="374">
        <f>'4.  2011-2014 LRAM'!AT143*AL1158</f>
        <v>0</v>
      </c>
      <c r="AM1159" s="374">
        <f>'4.  2011-2014 LRAM'!AU143*AM1158</f>
        <v>0</v>
      </c>
      <c r="AN1159" s="374">
        <f>'4.  2011-2014 LRAM'!AV143*AN1158</f>
        <v>0</v>
      </c>
      <c r="AO1159" s="374">
        <f>'4.  2011-2014 LRAM'!AW143*AO1158</f>
        <v>0</v>
      </c>
      <c r="AP1159" s="374">
        <f>'4.  2011-2014 LRAM'!AX143*AP1158</f>
        <v>0</v>
      </c>
      <c r="AQ1159" s="374">
        <f>'4.  2011-2014 LRAM'!AY143*AQ1158</f>
        <v>0</v>
      </c>
      <c r="AR1159" s="374">
        <f>'4.  2011-2014 LRAM'!AZ143*AR1158</f>
        <v>0</v>
      </c>
      <c r="AS1159" s="781">
        <f t="shared" ref="AS1159:AS1168" si="3469">SUM(AE1159:AR1159)</f>
        <v>0</v>
      </c>
    </row>
    <row r="1160" spans="1:45">
      <c r="B1160" s="321" t="s">
        <v>353</v>
      </c>
      <c r="C1160" s="342"/>
      <c r="D1160" s="306"/>
      <c r="E1160" s="276"/>
      <c r="F1160" s="276"/>
      <c r="G1160" s="276"/>
      <c r="H1160" s="276"/>
      <c r="I1160" s="276"/>
      <c r="J1160" s="276"/>
      <c r="K1160" s="276"/>
      <c r="L1160" s="276"/>
      <c r="M1160" s="276"/>
      <c r="N1160" s="276"/>
      <c r="O1160" s="276"/>
      <c r="P1160" s="276"/>
      <c r="Q1160" s="276"/>
      <c r="R1160" s="288"/>
      <c r="S1160" s="276"/>
      <c r="T1160" s="276"/>
      <c r="U1160" s="276"/>
      <c r="V1160" s="306"/>
      <c r="W1160" s="306"/>
      <c r="X1160" s="306"/>
      <c r="Y1160" s="306"/>
      <c r="Z1160" s="276"/>
      <c r="AA1160" s="276"/>
      <c r="AB1160" s="276"/>
      <c r="AC1160" s="276"/>
      <c r="AD1160" s="276"/>
      <c r="AE1160" s="880"/>
      <c r="AF1160" s="880"/>
      <c r="AG1160" s="880"/>
      <c r="AH1160" s="880"/>
      <c r="AI1160" s="880"/>
      <c r="AJ1160" s="880"/>
      <c r="AK1160" s="374">
        <f>'4.  2011-2014 LRAM'!AS282*AK1158</f>
        <v>0</v>
      </c>
      <c r="AL1160" s="374">
        <f>'4.  2011-2014 LRAM'!AT282*AL1158</f>
        <v>0</v>
      </c>
      <c r="AM1160" s="374">
        <f>'4.  2011-2014 LRAM'!AU282*AM1158</f>
        <v>0</v>
      </c>
      <c r="AN1160" s="374">
        <f>'4.  2011-2014 LRAM'!AV282*AN1158</f>
        <v>0</v>
      </c>
      <c r="AO1160" s="374">
        <f>'4.  2011-2014 LRAM'!AW282*AO1158</f>
        <v>0</v>
      </c>
      <c r="AP1160" s="374">
        <f>'4.  2011-2014 LRAM'!AX282*AP1158</f>
        <v>0</v>
      </c>
      <c r="AQ1160" s="374">
        <f>'4.  2011-2014 LRAM'!AY282*AQ1158</f>
        <v>0</v>
      </c>
      <c r="AR1160" s="374">
        <f>'4.  2011-2014 LRAM'!AZ282*AR1158</f>
        <v>0</v>
      </c>
      <c r="AS1160" s="781">
        <f t="shared" si="3469"/>
        <v>0</v>
      </c>
    </row>
    <row r="1161" spans="1:45">
      <c r="B1161" s="321" t="s">
        <v>354</v>
      </c>
      <c r="C1161" s="342"/>
      <c r="D1161" s="306"/>
      <c r="E1161" s="276"/>
      <c r="F1161" s="276"/>
      <c r="G1161" s="276"/>
      <c r="H1161" s="276"/>
      <c r="I1161" s="276"/>
      <c r="J1161" s="276"/>
      <c r="K1161" s="276"/>
      <c r="L1161" s="276"/>
      <c r="M1161" s="276"/>
      <c r="N1161" s="276"/>
      <c r="O1161" s="276"/>
      <c r="P1161" s="276"/>
      <c r="Q1161" s="276"/>
      <c r="R1161" s="288"/>
      <c r="S1161" s="276"/>
      <c r="T1161" s="276"/>
      <c r="U1161" s="276"/>
      <c r="V1161" s="306"/>
      <c r="W1161" s="306"/>
      <c r="X1161" s="306"/>
      <c r="Y1161" s="306"/>
      <c r="Z1161" s="276"/>
      <c r="AA1161" s="276"/>
      <c r="AB1161" s="276"/>
      <c r="AC1161" s="276"/>
      <c r="AD1161" s="276"/>
      <c r="AE1161" s="880"/>
      <c r="AF1161" s="880"/>
      <c r="AG1161" s="880"/>
      <c r="AH1161" s="880"/>
      <c r="AI1161" s="880"/>
      <c r="AJ1161" s="880"/>
      <c r="AK1161" s="374">
        <f>'4.  2011-2014 LRAM'!AS418*AK1158</f>
        <v>0</v>
      </c>
      <c r="AL1161" s="374">
        <f>'4.  2011-2014 LRAM'!AT418*AL1158</f>
        <v>0</v>
      </c>
      <c r="AM1161" s="374">
        <f>'4.  2011-2014 LRAM'!AU418*AM1158</f>
        <v>0</v>
      </c>
      <c r="AN1161" s="374">
        <f>'4.  2011-2014 LRAM'!AV418*AN1158</f>
        <v>0</v>
      </c>
      <c r="AO1161" s="374">
        <f>'4.  2011-2014 LRAM'!AW418*AO1158</f>
        <v>0</v>
      </c>
      <c r="AP1161" s="374">
        <f>'4.  2011-2014 LRAM'!AX418*AP1158</f>
        <v>0</v>
      </c>
      <c r="AQ1161" s="374">
        <f>'4.  2011-2014 LRAM'!AY418*AQ1158</f>
        <v>0</v>
      </c>
      <c r="AR1161" s="374">
        <f>'4.  2011-2014 LRAM'!AZ418*AR1158</f>
        <v>0</v>
      </c>
      <c r="AS1161" s="781">
        <f t="shared" si="3469"/>
        <v>0</v>
      </c>
    </row>
    <row r="1162" spans="1:45">
      <c r="B1162" s="321" t="s">
        <v>355</v>
      </c>
      <c r="C1162" s="342"/>
      <c r="D1162" s="306"/>
      <c r="E1162" s="276"/>
      <c r="F1162" s="276"/>
      <c r="G1162" s="276"/>
      <c r="H1162" s="276"/>
      <c r="I1162" s="276"/>
      <c r="J1162" s="276"/>
      <c r="K1162" s="276"/>
      <c r="L1162" s="276"/>
      <c r="M1162" s="276"/>
      <c r="N1162" s="276"/>
      <c r="O1162" s="276"/>
      <c r="P1162" s="276"/>
      <c r="Q1162" s="276"/>
      <c r="R1162" s="288"/>
      <c r="S1162" s="276"/>
      <c r="T1162" s="276"/>
      <c r="U1162" s="276"/>
      <c r="V1162" s="306"/>
      <c r="W1162" s="306"/>
      <c r="X1162" s="306"/>
      <c r="Y1162" s="306"/>
      <c r="Z1162" s="276"/>
      <c r="AA1162" s="276"/>
      <c r="AB1162" s="276"/>
      <c r="AC1162" s="276"/>
      <c r="AD1162" s="276"/>
      <c r="AE1162" s="880"/>
      <c r="AF1162" s="880"/>
      <c r="AG1162" s="880"/>
      <c r="AH1162" s="880"/>
      <c r="AI1162" s="880"/>
      <c r="AJ1162" s="880"/>
      <c r="AK1162" s="374">
        <f>'4.  2011-2014 LRAM'!AS555*AK1158</f>
        <v>0</v>
      </c>
      <c r="AL1162" s="374">
        <f>'4.  2011-2014 LRAM'!AT555*AL1158</f>
        <v>0</v>
      </c>
      <c r="AM1162" s="374">
        <f>'4.  2011-2014 LRAM'!AU555*AM1158</f>
        <v>0</v>
      </c>
      <c r="AN1162" s="374">
        <f>'4.  2011-2014 LRAM'!AV555*AN1158</f>
        <v>0</v>
      </c>
      <c r="AO1162" s="374">
        <f>'4.  2011-2014 LRAM'!AW555*AO1158</f>
        <v>0</v>
      </c>
      <c r="AP1162" s="374">
        <f>'4.  2011-2014 LRAM'!AX555*AP1158</f>
        <v>0</v>
      </c>
      <c r="AQ1162" s="374">
        <f>'4.  2011-2014 LRAM'!AY555*AQ1158</f>
        <v>0</v>
      </c>
      <c r="AR1162" s="374">
        <f>'4.  2011-2014 LRAM'!AZ555*AR1158</f>
        <v>0</v>
      </c>
      <c r="AS1162" s="781">
        <f>SUM(AE1162:AR1162)</f>
        <v>0</v>
      </c>
    </row>
    <row r="1163" spans="1:45">
      <c r="B1163" s="321" t="s">
        <v>356</v>
      </c>
      <c r="C1163" s="342"/>
      <c r="D1163" s="306"/>
      <c r="E1163" s="276"/>
      <c r="F1163" s="276"/>
      <c r="G1163" s="276"/>
      <c r="H1163" s="276"/>
      <c r="I1163" s="276"/>
      <c r="J1163" s="276"/>
      <c r="K1163" s="276"/>
      <c r="L1163" s="276"/>
      <c r="M1163" s="276"/>
      <c r="N1163" s="276"/>
      <c r="O1163" s="276"/>
      <c r="P1163" s="276"/>
      <c r="Q1163" s="276"/>
      <c r="R1163" s="288"/>
      <c r="S1163" s="276"/>
      <c r="T1163" s="276"/>
      <c r="U1163" s="276"/>
      <c r="V1163" s="306"/>
      <c r="W1163" s="306"/>
      <c r="X1163" s="306"/>
      <c r="Y1163" s="306"/>
      <c r="Z1163" s="276"/>
      <c r="AA1163" s="276"/>
      <c r="AB1163" s="276"/>
      <c r="AC1163" s="276"/>
      <c r="AD1163" s="276"/>
      <c r="AE1163" s="880"/>
      <c r="AF1163" s="880"/>
      <c r="AG1163" s="880"/>
      <c r="AH1163" s="880"/>
      <c r="AI1163" s="880"/>
      <c r="AJ1163" s="880"/>
      <c r="AK1163" s="374">
        <f t="shared" ref="AK1163:AR1163" si="3470">AK212*AK1158</f>
        <v>0</v>
      </c>
      <c r="AL1163" s="374">
        <f t="shared" si="3470"/>
        <v>0</v>
      </c>
      <c r="AM1163" s="374">
        <f t="shared" si="3470"/>
        <v>0</v>
      </c>
      <c r="AN1163" s="374">
        <f t="shared" si="3470"/>
        <v>0</v>
      </c>
      <c r="AO1163" s="374">
        <f t="shared" si="3470"/>
        <v>0</v>
      </c>
      <c r="AP1163" s="374">
        <f t="shared" si="3470"/>
        <v>0</v>
      </c>
      <c r="AQ1163" s="374">
        <f t="shared" si="3470"/>
        <v>0</v>
      </c>
      <c r="AR1163" s="374">
        <f t="shared" si="3470"/>
        <v>0</v>
      </c>
      <c r="AS1163" s="781">
        <f t="shared" si="3469"/>
        <v>0</v>
      </c>
    </row>
    <row r="1164" spans="1:45">
      <c r="B1164" s="321" t="s">
        <v>357</v>
      </c>
      <c r="C1164" s="342"/>
      <c r="D1164" s="306"/>
      <c r="E1164" s="276"/>
      <c r="F1164" s="276"/>
      <c r="G1164" s="276"/>
      <c r="H1164" s="276"/>
      <c r="I1164" s="276"/>
      <c r="J1164" s="276"/>
      <c r="K1164" s="276"/>
      <c r="L1164" s="276"/>
      <c r="M1164" s="276"/>
      <c r="N1164" s="276"/>
      <c r="O1164" s="276"/>
      <c r="P1164" s="276"/>
      <c r="Q1164" s="276"/>
      <c r="R1164" s="288"/>
      <c r="S1164" s="276"/>
      <c r="T1164" s="276"/>
      <c r="U1164" s="276"/>
      <c r="V1164" s="306"/>
      <c r="W1164" s="306"/>
      <c r="X1164" s="306"/>
      <c r="Y1164" s="306"/>
      <c r="Z1164" s="276"/>
      <c r="AA1164" s="276"/>
      <c r="AB1164" s="276"/>
      <c r="AC1164" s="276"/>
      <c r="AD1164" s="276"/>
      <c r="AE1164" s="880"/>
      <c r="AF1164" s="880"/>
      <c r="AG1164" s="880"/>
      <c r="AH1164" s="880"/>
      <c r="AI1164" s="880"/>
      <c r="AJ1164" s="880"/>
      <c r="AK1164" s="374">
        <f t="shared" ref="AK1164:AR1164" si="3471">AK402*AK1158</f>
        <v>0</v>
      </c>
      <c r="AL1164" s="374">
        <f t="shared" si="3471"/>
        <v>0</v>
      </c>
      <c r="AM1164" s="374">
        <f t="shared" si="3471"/>
        <v>0</v>
      </c>
      <c r="AN1164" s="374">
        <f t="shared" si="3471"/>
        <v>0</v>
      </c>
      <c r="AO1164" s="374">
        <f t="shared" si="3471"/>
        <v>0</v>
      </c>
      <c r="AP1164" s="374">
        <f t="shared" si="3471"/>
        <v>0</v>
      </c>
      <c r="AQ1164" s="374">
        <f t="shared" si="3471"/>
        <v>0</v>
      </c>
      <c r="AR1164" s="374">
        <f t="shared" si="3471"/>
        <v>0</v>
      </c>
      <c r="AS1164" s="781">
        <f t="shared" si="3469"/>
        <v>0</v>
      </c>
    </row>
    <row r="1165" spans="1:45">
      <c r="B1165" s="321" t="s">
        <v>358</v>
      </c>
      <c r="C1165" s="342"/>
      <c r="D1165" s="306"/>
      <c r="E1165" s="276"/>
      <c r="F1165" s="276"/>
      <c r="G1165" s="276"/>
      <c r="H1165" s="276"/>
      <c r="I1165" s="276"/>
      <c r="J1165" s="276"/>
      <c r="K1165" s="276"/>
      <c r="L1165" s="276"/>
      <c r="M1165" s="276"/>
      <c r="N1165" s="276"/>
      <c r="O1165" s="276"/>
      <c r="P1165" s="276"/>
      <c r="Q1165" s="276"/>
      <c r="R1165" s="288"/>
      <c r="S1165" s="276"/>
      <c r="T1165" s="276"/>
      <c r="U1165" s="276"/>
      <c r="V1165" s="306"/>
      <c r="W1165" s="306"/>
      <c r="X1165" s="306"/>
      <c r="Y1165" s="306"/>
      <c r="Z1165" s="276"/>
      <c r="AA1165" s="276"/>
      <c r="AB1165" s="276"/>
      <c r="AC1165" s="276"/>
      <c r="AD1165" s="276"/>
      <c r="AE1165" s="374">
        <f>AE592*AE1158</f>
        <v>0</v>
      </c>
      <c r="AF1165" s="374">
        <f t="shared" ref="AF1165:AR1165" si="3472">AF592*AF1158</f>
        <v>3833.8358705382529</v>
      </c>
      <c r="AG1165" s="374">
        <f t="shared" si="3472"/>
        <v>10863.822127253545</v>
      </c>
      <c r="AH1165" s="374">
        <f t="shared" si="3472"/>
        <v>0</v>
      </c>
      <c r="AI1165" s="374">
        <f t="shared" si="3472"/>
        <v>0</v>
      </c>
      <c r="AJ1165" s="374">
        <f t="shared" si="3472"/>
        <v>0</v>
      </c>
      <c r="AK1165" s="374">
        <f t="shared" si="3472"/>
        <v>0</v>
      </c>
      <c r="AL1165" s="374">
        <f t="shared" si="3472"/>
        <v>0</v>
      </c>
      <c r="AM1165" s="374">
        <f t="shared" si="3472"/>
        <v>0</v>
      </c>
      <c r="AN1165" s="374">
        <f t="shared" si="3472"/>
        <v>0</v>
      </c>
      <c r="AO1165" s="374">
        <f t="shared" si="3472"/>
        <v>0</v>
      </c>
      <c r="AP1165" s="374">
        <f t="shared" si="3472"/>
        <v>0</v>
      </c>
      <c r="AQ1165" s="374">
        <f t="shared" si="3472"/>
        <v>0</v>
      </c>
      <c r="AR1165" s="374">
        <f t="shared" si="3472"/>
        <v>0</v>
      </c>
      <c r="AS1165" s="781">
        <f t="shared" si="3469"/>
        <v>14697.657997791797</v>
      </c>
    </row>
    <row r="1166" spans="1:45">
      <c r="B1166" s="321" t="s">
        <v>359</v>
      </c>
      <c r="C1166" s="342"/>
      <c r="D1166" s="306"/>
      <c r="E1166" s="276"/>
      <c r="F1166" s="276"/>
      <c r="G1166" s="276"/>
      <c r="H1166" s="276"/>
      <c r="I1166" s="276"/>
      <c r="J1166" s="276"/>
      <c r="K1166" s="276"/>
      <c r="L1166" s="276"/>
      <c r="M1166" s="276"/>
      <c r="N1166" s="276"/>
      <c r="O1166" s="276"/>
      <c r="P1166" s="276"/>
      <c r="Q1166" s="276"/>
      <c r="R1166" s="288"/>
      <c r="S1166" s="276"/>
      <c r="T1166" s="276"/>
      <c r="U1166" s="276"/>
      <c r="V1166" s="306"/>
      <c r="W1166" s="306"/>
      <c r="X1166" s="306"/>
      <c r="Y1166" s="306"/>
      <c r="Z1166" s="276"/>
      <c r="AA1166" s="276"/>
      <c r="AB1166" s="276"/>
      <c r="AC1166" s="276"/>
      <c r="AD1166" s="276"/>
      <c r="AE1166" s="374">
        <f>AE782*AE1158</f>
        <v>0</v>
      </c>
      <c r="AF1166" s="374">
        <f t="shared" ref="AF1166:AR1166" si="3473">AF782*AF1158</f>
        <v>1310.4333901436014</v>
      </c>
      <c r="AG1166" s="374">
        <f t="shared" si="3473"/>
        <v>7461.4383260805253</v>
      </c>
      <c r="AH1166" s="374">
        <f t="shared" si="3473"/>
        <v>0</v>
      </c>
      <c r="AI1166" s="374">
        <f t="shared" si="3473"/>
        <v>0</v>
      </c>
      <c r="AJ1166" s="374">
        <f t="shared" si="3473"/>
        <v>0</v>
      </c>
      <c r="AK1166" s="374">
        <f t="shared" si="3473"/>
        <v>0</v>
      </c>
      <c r="AL1166" s="374">
        <f t="shared" si="3473"/>
        <v>0</v>
      </c>
      <c r="AM1166" s="374">
        <f t="shared" si="3473"/>
        <v>0</v>
      </c>
      <c r="AN1166" s="374">
        <f t="shared" si="3473"/>
        <v>0</v>
      </c>
      <c r="AO1166" s="374">
        <f t="shared" si="3473"/>
        <v>0</v>
      </c>
      <c r="AP1166" s="374">
        <f t="shared" si="3473"/>
        <v>0</v>
      </c>
      <c r="AQ1166" s="374">
        <f t="shared" si="3473"/>
        <v>0</v>
      </c>
      <c r="AR1166" s="374">
        <f t="shared" si="3473"/>
        <v>0</v>
      </c>
      <c r="AS1166" s="781">
        <f t="shared" si="3469"/>
        <v>8771.8717162241264</v>
      </c>
    </row>
    <row r="1167" spans="1:45">
      <c r="B1167" s="321" t="s">
        <v>360</v>
      </c>
      <c r="C1167" s="342"/>
      <c r="D1167" s="306"/>
      <c r="E1167" s="276"/>
      <c r="F1167" s="276"/>
      <c r="G1167" s="276"/>
      <c r="H1167" s="276"/>
      <c r="I1167" s="276"/>
      <c r="J1167" s="276"/>
      <c r="K1167" s="276"/>
      <c r="L1167" s="276"/>
      <c r="M1167" s="276"/>
      <c r="N1167" s="276"/>
      <c r="O1167" s="276"/>
      <c r="P1167" s="276"/>
      <c r="Q1167" s="276"/>
      <c r="R1167" s="288"/>
      <c r="S1167" s="276"/>
      <c r="T1167" s="276"/>
      <c r="U1167" s="276"/>
      <c r="V1167" s="306"/>
      <c r="W1167" s="306"/>
      <c r="X1167" s="306"/>
      <c r="Y1167" s="306"/>
      <c r="Z1167" s="276"/>
      <c r="AA1167" s="276"/>
      <c r="AB1167" s="276"/>
      <c r="AC1167" s="276"/>
      <c r="AD1167" s="276"/>
      <c r="AE1167" s="374">
        <f>AE977*AE1158</f>
        <v>0</v>
      </c>
      <c r="AF1167" s="374">
        <f t="shared" ref="AF1167:AR1167" si="3474">AF977*AF1158</f>
        <v>578.16363046354832</v>
      </c>
      <c r="AG1167" s="374">
        <f t="shared" si="3474"/>
        <v>1147.0835322440601</v>
      </c>
      <c r="AH1167" s="374">
        <f t="shared" si="3474"/>
        <v>0</v>
      </c>
      <c r="AI1167" s="374">
        <f t="shared" si="3474"/>
        <v>0</v>
      </c>
      <c r="AJ1167" s="374">
        <f t="shared" si="3474"/>
        <v>0</v>
      </c>
      <c r="AK1167" s="374">
        <f t="shared" si="3474"/>
        <v>0</v>
      </c>
      <c r="AL1167" s="374">
        <f t="shared" si="3474"/>
        <v>0</v>
      </c>
      <c r="AM1167" s="374">
        <f t="shared" si="3474"/>
        <v>0</v>
      </c>
      <c r="AN1167" s="374">
        <f t="shared" si="3474"/>
        <v>0</v>
      </c>
      <c r="AO1167" s="374">
        <f t="shared" si="3474"/>
        <v>0</v>
      </c>
      <c r="AP1167" s="374">
        <f t="shared" si="3474"/>
        <v>0</v>
      </c>
      <c r="AQ1167" s="374">
        <f t="shared" si="3474"/>
        <v>0</v>
      </c>
      <c r="AR1167" s="374">
        <f t="shared" si="3474"/>
        <v>0</v>
      </c>
      <c r="AS1167" s="781">
        <f t="shared" si="3469"/>
        <v>1725.2471627076084</v>
      </c>
    </row>
    <row r="1168" spans="1:45">
      <c r="B1168" s="321" t="s">
        <v>361</v>
      </c>
      <c r="C1168" s="342"/>
      <c r="D1168" s="306"/>
      <c r="E1168" s="276"/>
      <c r="F1168" s="276"/>
      <c r="G1168" s="276"/>
      <c r="H1168" s="276"/>
      <c r="I1168" s="276"/>
      <c r="J1168" s="276"/>
      <c r="K1168" s="276"/>
      <c r="L1168" s="276"/>
      <c r="M1168" s="276"/>
      <c r="N1168" s="276"/>
      <c r="O1168" s="276"/>
      <c r="P1168" s="276"/>
      <c r="Q1168" s="276"/>
      <c r="R1168" s="288"/>
      <c r="S1168" s="276"/>
      <c r="T1168" s="276"/>
      <c r="U1168" s="276"/>
      <c r="V1168" s="306"/>
      <c r="W1168" s="306"/>
      <c r="X1168" s="306"/>
      <c r="Y1168" s="306"/>
      <c r="Z1168" s="276"/>
      <c r="AA1168" s="276"/>
      <c r="AB1168" s="276"/>
      <c r="AC1168" s="276"/>
      <c r="AD1168" s="276"/>
      <c r="AE1168" s="374">
        <f>AE1155*AE1158</f>
        <v>0</v>
      </c>
      <c r="AF1168" s="374">
        <f t="shared" ref="AF1168:AR1168" si="3475">AF1155*AF1158</f>
        <v>0</v>
      </c>
      <c r="AG1168" s="374">
        <f t="shared" si="3475"/>
        <v>6166.3811932800018</v>
      </c>
      <c r="AH1168" s="374">
        <f t="shared" si="3475"/>
        <v>173.07330082560003</v>
      </c>
      <c r="AI1168" s="374">
        <f t="shared" si="3475"/>
        <v>0</v>
      </c>
      <c r="AJ1168" s="374">
        <f t="shared" si="3475"/>
        <v>0</v>
      </c>
      <c r="AK1168" s="374">
        <f t="shared" si="3475"/>
        <v>0</v>
      </c>
      <c r="AL1168" s="374">
        <f t="shared" si="3475"/>
        <v>0</v>
      </c>
      <c r="AM1168" s="374">
        <f t="shared" si="3475"/>
        <v>0</v>
      </c>
      <c r="AN1168" s="374">
        <f t="shared" si="3475"/>
        <v>0</v>
      </c>
      <c r="AO1168" s="374">
        <f t="shared" si="3475"/>
        <v>0</v>
      </c>
      <c r="AP1168" s="374">
        <f t="shared" si="3475"/>
        <v>0</v>
      </c>
      <c r="AQ1168" s="374">
        <f t="shared" si="3475"/>
        <v>0</v>
      </c>
      <c r="AR1168" s="374">
        <f t="shared" si="3475"/>
        <v>0</v>
      </c>
      <c r="AS1168" s="781">
        <f t="shared" si="3469"/>
        <v>6339.454494105602</v>
      </c>
    </row>
    <row r="1169" spans="2:45" ht="15.75">
      <c r="B1169" s="346" t="s">
        <v>351</v>
      </c>
      <c r="C1169" s="342"/>
      <c r="D1169" s="333"/>
      <c r="E1169" s="331"/>
      <c r="F1169" s="331"/>
      <c r="G1169" s="331"/>
      <c r="H1169" s="331"/>
      <c r="I1169" s="331"/>
      <c r="J1169" s="331"/>
      <c r="K1169" s="331"/>
      <c r="L1169" s="331"/>
      <c r="M1169" s="331"/>
      <c r="N1169" s="331"/>
      <c r="O1169" s="331"/>
      <c r="P1169" s="331"/>
      <c r="Q1169" s="331"/>
      <c r="R1169" s="297"/>
      <c r="S1169" s="331"/>
      <c r="T1169" s="331"/>
      <c r="U1169" s="331"/>
      <c r="V1169" s="333"/>
      <c r="W1169" s="333"/>
      <c r="X1169" s="333"/>
      <c r="Y1169" s="333"/>
      <c r="Z1169" s="331"/>
      <c r="AA1169" s="331"/>
      <c r="AB1169" s="331"/>
      <c r="AC1169" s="331"/>
      <c r="AD1169" s="331"/>
      <c r="AE1169" s="343">
        <f>SUM(AE1159:AE1168)</f>
        <v>0</v>
      </c>
      <c r="AF1169" s="343">
        <f>SUM(AF1159:AF1168)</f>
        <v>5722.4328911454031</v>
      </c>
      <c r="AG1169" s="343">
        <f t="shared" ref="AG1169:AK1169" si="3476">SUM(AG1159:AG1168)</f>
        <v>25638.725178858134</v>
      </c>
      <c r="AH1169" s="343">
        <f t="shared" si="3476"/>
        <v>173.07330082560003</v>
      </c>
      <c r="AI1169" s="343">
        <f t="shared" si="3476"/>
        <v>0</v>
      </c>
      <c r="AJ1169" s="343">
        <f t="shared" si="3476"/>
        <v>0</v>
      </c>
      <c r="AK1169" s="343">
        <f t="shared" si="3476"/>
        <v>0</v>
      </c>
      <c r="AL1169" s="343">
        <f>SUM(AL1159:AL1168)</f>
        <v>0</v>
      </c>
      <c r="AM1169" s="343">
        <f t="shared" ref="AM1169:AR1169" si="3477">SUM(AM1159:AM1168)</f>
        <v>0</v>
      </c>
      <c r="AN1169" s="343">
        <f t="shared" si="3477"/>
        <v>0</v>
      </c>
      <c r="AO1169" s="343">
        <f t="shared" si="3477"/>
        <v>0</v>
      </c>
      <c r="AP1169" s="343">
        <f t="shared" si="3477"/>
        <v>0</v>
      </c>
      <c r="AQ1169" s="343">
        <f t="shared" si="3477"/>
        <v>0</v>
      </c>
      <c r="AR1169" s="343">
        <f t="shared" si="3477"/>
        <v>0</v>
      </c>
      <c r="AS1169" s="782">
        <f>SUM(AS1159:AS1168)</f>
        <v>31534.231370829133</v>
      </c>
    </row>
    <row r="1170" spans="2:45" ht="15.75">
      <c r="B1170" s="346" t="s">
        <v>350</v>
      </c>
      <c r="C1170" s="342"/>
      <c r="D1170" s="347"/>
      <c r="E1170" s="331"/>
      <c r="F1170" s="331"/>
      <c r="G1170" s="331"/>
      <c r="H1170" s="331"/>
      <c r="I1170" s="331"/>
      <c r="J1170" s="331"/>
      <c r="K1170" s="331"/>
      <c r="L1170" s="331"/>
      <c r="M1170" s="331"/>
      <c r="N1170" s="331"/>
      <c r="O1170" s="331"/>
      <c r="P1170" s="331"/>
      <c r="Q1170" s="331"/>
      <c r="R1170" s="297"/>
      <c r="S1170" s="331"/>
      <c r="T1170" s="331"/>
      <c r="U1170" s="331"/>
      <c r="V1170" s="333"/>
      <c r="W1170" s="333"/>
      <c r="X1170" s="333"/>
      <c r="Y1170" s="333"/>
      <c r="Z1170" s="331"/>
      <c r="AA1170" s="331"/>
      <c r="AB1170" s="331"/>
      <c r="AC1170" s="331"/>
      <c r="AD1170" s="331"/>
      <c r="AE1170" s="344">
        <f>AE1156*AE1158</f>
        <v>0</v>
      </c>
      <c r="AF1170" s="344">
        <f t="shared" ref="AF1170:AK1170" si="3478">AF1156*AF1158</f>
        <v>8264.6138152975582</v>
      </c>
      <c r="AG1170" s="344">
        <f>AG1156*AG1158</f>
        <v>18382.934363528908</v>
      </c>
      <c r="AH1170" s="344">
        <f t="shared" si="3478"/>
        <v>0</v>
      </c>
      <c r="AI1170" s="344">
        <f t="shared" si="3478"/>
        <v>0</v>
      </c>
      <c r="AJ1170" s="344">
        <f t="shared" si="3478"/>
        <v>0</v>
      </c>
      <c r="AK1170" s="344">
        <f t="shared" si="3478"/>
        <v>0</v>
      </c>
      <c r="AL1170" s="344">
        <f t="shared" ref="AL1170:AR1170" si="3479">AL1156*AL1158</f>
        <v>0</v>
      </c>
      <c r="AM1170" s="344">
        <f t="shared" si="3479"/>
        <v>0</v>
      </c>
      <c r="AN1170" s="344">
        <f t="shared" si="3479"/>
        <v>0</v>
      </c>
      <c r="AO1170" s="344">
        <f t="shared" si="3479"/>
        <v>0</v>
      </c>
      <c r="AP1170" s="344">
        <f t="shared" si="3479"/>
        <v>0</v>
      </c>
      <c r="AQ1170" s="344">
        <f t="shared" si="3479"/>
        <v>0</v>
      </c>
      <c r="AR1170" s="344">
        <f t="shared" si="3479"/>
        <v>0</v>
      </c>
      <c r="AS1170" s="403">
        <f>SUM(AE1170:AR1170)</f>
        <v>26647.548178826466</v>
      </c>
    </row>
    <row r="1171" spans="2:45" ht="15.75">
      <c r="B1171" s="346" t="s">
        <v>349</v>
      </c>
      <c r="C1171" s="342"/>
      <c r="D1171" s="347"/>
      <c r="E1171" s="331"/>
      <c r="F1171" s="331"/>
      <c r="G1171" s="331"/>
      <c r="H1171" s="331"/>
      <c r="I1171" s="331"/>
      <c r="J1171" s="331"/>
      <c r="K1171" s="331"/>
      <c r="L1171" s="331"/>
      <c r="M1171" s="331"/>
      <c r="N1171" s="331"/>
      <c r="O1171" s="331"/>
      <c r="P1171" s="331"/>
      <c r="Q1171" s="331"/>
      <c r="R1171" s="297"/>
      <c r="S1171" s="331"/>
      <c r="T1171" s="331"/>
      <c r="U1171" s="331"/>
      <c r="V1171" s="347"/>
      <c r="W1171" s="347"/>
      <c r="X1171" s="347"/>
      <c r="Y1171" s="347"/>
      <c r="Z1171" s="331"/>
      <c r="AA1171" s="331"/>
      <c r="AB1171" s="331"/>
      <c r="AC1171" s="331"/>
      <c r="AD1171" s="331"/>
      <c r="AE1171" s="348"/>
      <c r="AF1171" s="348"/>
      <c r="AG1171" s="348"/>
      <c r="AH1171" s="348"/>
      <c r="AI1171" s="348"/>
      <c r="AJ1171" s="348"/>
      <c r="AK1171" s="348"/>
      <c r="AL1171" s="348"/>
      <c r="AM1171" s="348"/>
      <c r="AN1171" s="348"/>
      <c r="AO1171" s="348"/>
      <c r="AP1171" s="348"/>
      <c r="AQ1171" s="348"/>
      <c r="AR1171" s="348"/>
      <c r="AS1171" s="403">
        <f>AS1169-AS1170</f>
        <v>4886.6831920026671</v>
      </c>
    </row>
    <row r="1172" spans="2:45" ht="15.75">
      <c r="B1172" s="346"/>
      <c r="C1172" s="342"/>
      <c r="D1172" s="347"/>
      <c r="E1172" s="331"/>
      <c r="F1172" s="331"/>
      <c r="G1172" s="331"/>
      <c r="H1172" s="331"/>
      <c r="I1172" s="331"/>
      <c r="J1172" s="331"/>
      <c r="K1172" s="331"/>
      <c r="L1172" s="331"/>
      <c r="M1172" s="331"/>
      <c r="N1172" s="331"/>
      <c r="O1172" s="331"/>
      <c r="P1172" s="331"/>
      <c r="Q1172" s="331"/>
      <c r="R1172" s="297"/>
      <c r="S1172" s="331"/>
      <c r="T1172" s="331"/>
      <c r="U1172" s="331"/>
      <c r="V1172" s="347"/>
      <c r="W1172" s="347"/>
      <c r="X1172" s="347"/>
      <c r="Y1172" s="347"/>
      <c r="Z1172" s="331"/>
      <c r="AA1172" s="331"/>
      <c r="AB1172" s="331"/>
      <c r="AC1172" s="331"/>
      <c r="AD1172" s="331"/>
      <c r="AE1172" s="348"/>
      <c r="AF1172" s="348"/>
      <c r="AG1172" s="348"/>
      <c r="AH1172" s="348"/>
      <c r="AI1172" s="348"/>
      <c r="AJ1172" s="348"/>
      <c r="AK1172" s="348"/>
      <c r="AL1172" s="348"/>
      <c r="AM1172" s="348"/>
      <c r="AN1172" s="348"/>
      <c r="AO1172" s="348"/>
      <c r="AP1172" s="348"/>
      <c r="AQ1172" s="348"/>
      <c r="AR1172" s="348"/>
      <c r="AS1172" s="403"/>
    </row>
    <row r="1173" spans="2:45">
      <c r="B1173" s="321" t="s">
        <v>875</v>
      </c>
      <c r="C1173" s="347"/>
      <c r="D1173" s="347"/>
      <c r="E1173" s="331"/>
      <c r="F1173" s="331"/>
      <c r="G1173" s="331"/>
      <c r="H1173" s="331"/>
      <c r="I1173" s="331"/>
      <c r="J1173" s="331"/>
      <c r="K1173" s="331"/>
      <c r="L1173" s="331"/>
      <c r="M1173" s="331"/>
      <c r="N1173" s="331"/>
      <c r="O1173" s="331"/>
      <c r="P1173" s="331"/>
      <c r="Q1173" s="331"/>
      <c r="R1173" s="297"/>
      <c r="S1173" s="331"/>
      <c r="T1173" s="331"/>
      <c r="U1173" s="331"/>
      <c r="V1173" s="347"/>
      <c r="W1173" s="342"/>
      <c r="X1173" s="347"/>
      <c r="Y1173" s="347"/>
      <c r="Z1173" s="331"/>
      <c r="AA1173" s="331"/>
      <c r="AB1173" s="331"/>
      <c r="AC1173" s="331"/>
      <c r="AD1173" s="331"/>
      <c r="AE1173" s="768">
        <f>SUMPRODUCT($E$993:$E$1153,AE993:AE1153)</f>
        <v>2849.8704000000002</v>
      </c>
      <c r="AF1173" s="768">
        <f>SUMPRODUCT($E$993:$E$1153,AF993:AF1153)</f>
        <v>0</v>
      </c>
      <c r="AG1173" s="768">
        <f>IF(AG991="kw",SUMPRODUCT($Q$993:$Q$1153,$S$993:$S$1153,AG993:AG1153),SUMPRODUCT($E$993:$E$1153,AG993:AG1153))</f>
        <v>2593.3580288000089</v>
      </c>
      <c r="AH1173" s="768">
        <f t="shared" ref="AH1173:AR1173" si="3480">IF(AH991="kw",SUMPRODUCT($Q$993:$Q$1153,$S$993:$S$1153,AH993:AH1153),SUMPRODUCT($E$993:$E$1153,AH993:AH1153))</f>
        <v>72.594816000000009</v>
      </c>
      <c r="AI1173" s="768">
        <f t="shared" si="3480"/>
        <v>0</v>
      </c>
      <c r="AJ1173" s="768">
        <f t="shared" si="3480"/>
        <v>0</v>
      </c>
      <c r="AK1173" s="768">
        <f t="shared" si="3480"/>
        <v>0</v>
      </c>
      <c r="AL1173" s="768">
        <f t="shared" si="3480"/>
        <v>0</v>
      </c>
      <c r="AM1173" s="768">
        <f t="shared" si="3480"/>
        <v>0</v>
      </c>
      <c r="AN1173" s="768">
        <f t="shared" si="3480"/>
        <v>0</v>
      </c>
      <c r="AO1173" s="768">
        <f t="shared" si="3480"/>
        <v>0</v>
      </c>
      <c r="AP1173" s="768">
        <f t="shared" si="3480"/>
        <v>0</v>
      </c>
      <c r="AQ1173" s="768">
        <f t="shared" si="3480"/>
        <v>0</v>
      </c>
      <c r="AR1173" s="768">
        <f t="shared" si="3480"/>
        <v>0</v>
      </c>
      <c r="AS1173" s="334"/>
    </row>
    <row r="1174" spans="2:45">
      <c r="B1174" s="321" t="s">
        <v>876</v>
      </c>
      <c r="C1174" s="347"/>
      <c r="D1174" s="347"/>
      <c r="E1174" s="331"/>
      <c r="F1174" s="331"/>
      <c r="G1174" s="331"/>
      <c r="H1174" s="331"/>
      <c r="I1174" s="331"/>
      <c r="J1174" s="331"/>
      <c r="K1174" s="331"/>
      <c r="L1174" s="331"/>
      <c r="M1174" s="331"/>
      <c r="N1174" s="331"/>
      <c r="O1174" s="331"/>
      <c r="P1174" s="331"/>
      <c r="Q1174" s="331"/>
      <c r="R1174" s="297"/>
      <c r="S1174" s="331"/>
      <c r="T1174" s="331"/>
      <c r="U1174" s="331"/>
      <c r="V1174" s="347"/>
      <c r="W1174" s="342"/>
      <c r="X1174" s="347"/>
      <c r="Y1174" s="347"/>
      <c r="Z1174" s="331"/>
      <c r="AA1174" s="331"/>
      <c r="AB1174" s="331"/>
      <c r="AC1174" s="331"/>
      <c r="AD1174" s="331"/>
      <c r="AE1174" s="768">
        <f>SUMPRODUCT($F$993:$F$1153,AE993:AE1153)</f>
        <v>2849.8704000000002</v>
      </c>
      <c r="AF1174" s="768">
        <f>SUMPRODUCT($F$993:$F$1153,AF993:AF1153)</f>
        <v>0</v>
      </c>
      <c r="AG1174" s="768">
        <f>IF(AG991="kw",SUMPRODUCT($Q$993:$Q$1153,$T$993:$T$1153,AG993:AG1153),SUMPRODUCT($F$993:$F$1153,AG993:AG1153))</f>
        <v>2593.3580288000089</v>
      </c>
      <c r="AH1174" s="768">
        <f t="shared" ref="AH1174:AR1174" si="3481">IF(AH991="kw",SUMPRODUCT($Q$993:$Q$1153,$T$993:$T$1153,AH993:AH1153),SUMPRODUCT($F$993:$F$1153,AH993:AH1153))</f>
        <v>72.594816000000009</v>
      </c>
      <c r="AI1174" s="768">
        <f t="shared" si="3481"/>
        <v>0</v>
      </c>
      <c r="AJ1174" s="768">
        <f t="shared" si="3481"/>
        <v>0</v>
      </c>
      <c r="AK1174" s="768">
        <f t="shared" si="3481"/>
        <v>0</v>
      </c>
      <c r="AL1174" s="768">
        <f t="shared" si="3481"/>
        <v>0</v>
      </c>
      <c r="AM1174" s="768">
        <f t="shared" si="3481"/>
        <v>0</v>
      </c>
      <c r="AN1174" s="768">
        <f t="shared" si="3481"/>
        <v>0</v>
      </c>
      <c r="AO1174" s="768">
        <f t="shared" si="3481"/>
        <v>0</v>
      </c>
      <c r="AP1174" s="768">
        <f t="shared" si="3481"/>
        <v>0</v>
      </c>
      <c r="AQ1174" s="768">
        <f t="shared" si="3481"/>
        <v>0</v>
      </c>
      <c r="AR1174" s="768">
        <f t="shared" si="3481"/>
        <v>0</v>
      </c>
      <c r="AS1174" s="334"/>
    </row>
    <row r="1175" spans="2:45">
      <c r="B1175" s="321" t="s">
        <v>877</v>
      </c>
      <c r="C1175" s="347"/>
      <c r="D1175" s="347"/>
      <c r="E1175" s="331"/>
      <c r="F1175" s="331"/>
      <c r="G1175" s="331"/>
      <c r="H1175" s="331"/>
      <c r="I1175" s="331"/>
      <c r="J1175" s="331"/>
      <c r="K1175" s="331"/>
      <c r="L1175" s="331"/>
      <c r="M1175" s="331"/>
      <c r="N1175" s="331"/>
      <c r="O1175" s="331"/>
      <c r="P1175" s="331"/>
      <c r="Q1175" s="331"/>
      <c r="R1175" s="297"/>
      <c r="S1175" s="331"/>
      <c r="T1175" s="331"/>
      <c r="U1175" s="331"/>
      <c r="V1175" s="347"/>
      <c r="W1175" s="342"/>
      <c r="X1175" s="347"/>
      <c r="Y1175" s="347"/>
      <c r="Z1175" s="331"/>
      <c r="AA1175" s="331"/>
      <c r="AB1175" s="331"/>
      <c r="AC1175" s="331"/>
      <c r="AD1175" s="331"/>
      <c r="AE1175" s="768">
        <f>SUMPRODUCT($G$993:$G$1153,AE993:AE1153)</f>
        <v>2849.8704000000002</v>
      </c>
      <c r="AF1175" s="768">
        <f>SUMPRODUCT($G$993:$G$1153,AF993:AF1153)</f>
        <v>0</v>
      </c>
      <c r="AG1175" s="768">
        <f>IF(AG991="kw",SUMPRODUCT($Q$993:$Q$1153,$U$993:$U$1153,AG993:AG1153),SUMPRODUCT($G$993:$G$1153,AG993:AG1153))</f>
        <v>2593.3580288000089</v>
      </c>
      <c r="AH1175" s="768">
        <f t="shared" ref="AH1175:AR1175" si="3482">IF(AH991="kw",SUMPRODUCT($Q$993:$Q$1153,$U$993:$U$1153,AH993:AH1153),SUMPRODUCT($G$993:$G$1153,AH993:AH1153))</f>
        <v>72.594816000000009</v>
      </c>
      <c r="AI1175" s="768">
        <f t="shared" si="3482"/>
        <v>0</v>
      </c>
      <c r="AJ1175" s="768">
        <f t="shared" si="3482"/>
        <v>0</v>
      </c>
      <c r="AK1175" s="768">
        <f t="shared" si="3482"/>
        <v>0</v>
      </c>
      <c r="AL1175" s="768">
        <f t="shared" si="3482"/>
        <v>0</v>
      </c>
      <c r="AM1175" s="768">
        <f t="shared" si="3482"/>
        <v>0</v>
      </c>
      <c r="AN1175" s="768">
        <f t="shared" si="3482"/>
        <v>0</v>
      </c>
      <c r="AO1175" s="768">
        <f t="shared" si="3482"/>
        <v>0</v>
      </c>
      <c r="AP1175" s="768">
        <f t="shared" si="3482"/>
        <v>0</v>
      </c>
      <c r="AQ1175" s="768">
        <f t="shared" si="3482"/>
        <v>0</v>
      </c>
      <c r="AR1175" s="768">
        <f t="shared" si="3482"/>
        <v>0</v>
      </c>
      <c r="AS1175" s="334"/>
    </row>
    <row r="1176" spans="2:45">
      <c r="B1176" s="321" t="s">
        <v>878</v>
      </c>
      <c r="C1176" s="347"/>
      <c r="D1176" s="347"/>
      <c r="E1176" s="331"/>
      <c r="F1176" s="331"/>
      <c r="G1176" s="331"/>
      <c r="H1176" s="331"/>
      <c r="I1176" s="331"/>
      <c r="J1176" s="331"/>
      <c r="K1176" s="331"/>
      <c r="L1176" s="331"/>
      <c r="M1176" s="331"/>
      <c r="N1176" s="331"/>
      <c r="O1176" s="331"/>
      <c r="P1176" s="331"/>
      <c r="Q1176" s="331"/>
      <c r="R1176" s="297"/>
      <c r="S1176" s="331"/>
      <c r="T1176" s="331"/>
      <c r="U1176" s="331"/>
      <c r="V1176" s="347"/>
      <c r="W1176" s="342"/>
      <c r="X1176" s="347"/>
      <c r="Y1176" s="347"/>
      <c r="Z1176" s="331"/>
      <c r="AA1176" s="331"/>
      <c r="AB1176" s="331"/>
      <c r="AC1176" s="331"/>
      <c r="AD1176" s="331"/>
      <c r="AE1176" s="768">
        <f>SUMPRODUCT($H$993:$H$1153,AE993:AE1153)</f>
        <v>2849.8704000000002</v>
      </c>
      <c r="AF1176" s="768">
        <f>SUMPRODUCT($H$993:$H$1153,AF993:AF1153)</f>
        <v>0</v>
      </c>
      <c r="AG1176" s="768">
        <f>IF(AG991="kw",SUMPRODUCT($Q$993:$Q$1153,$V$993:$V$1153,AG993:AG1153),SUMPRODUCT($H$993:$H$1153,AG993:AG1153))</f>
        <v>2593.3580288000089</v>
      </c>
      <c r="AH1176" s="768">
        <f t="shared" ref="AH1176:AR1176" si="3483">IF(AH991="kw",SUMPRODUCT($Q$993:$Q$1153,$V$993:$V$1153,AH993:AH1153),SUMPRODUCT($H$993:$H$1153,AH993:AH1153))</f>
        <v>72.594816000000009</v>
      </c>
      <c r="AI1176" s="768">
        <f t="shared" si="3483"/>
        <v>0</v>
      </c>
      <c r="AJ1176" s="768">
        <f t="shared" si="3483"/>
        <v>0</v>
      </c>
      <c r="AK1176" s="768">
        <f t="shared" si="3483"/>
        <v>0</v>
      </c>
      <c r="AL1176" s="768">
        <f t="shared" si="3483"/>
        <v>0</v>
      </c>
      <c r="AM1176" s="768">
        <f t="shared" si="3483"/>
        <v>0</v>
      </c>
      <c r="AN1176" s="768">
        <f t="shared" si="3483"/>
        <v>0</v>
      </c>
      <c r="AO1176" s="768">
        <f t="shared" si="3483"/>
        <v>0</v>
      </c>
      <c r="AP1176" s="768">
        <f t="shared" si="3483"/>
        <v>0</v>
      </c>
      <c r="AQ1176" s="768">
        <f t="shared" si="3483"/>
        <v>0</v>
      </c>
      <c r="AR1176" s="768">
        <f t="shared" si="3483"/>
        <v>0</v>
      </c>
      <c r="AS1176" s="334"/>
    </row>
    <row r="1177" spans="2:45">
      <c r="B1177" s="321" t="s">
        <v>879</v>
      </c>
      <c r="C1177" s="347"/>
      <c r="D1177" s="347"/>
      <c r="E1177" s="331"/>
      <c r="F1177" s="331"/>
      <c r="G1177" s="331"/>
      <c r="H1177" s="331"/>
      <c r="I1177" s="331"/>
      <c r="J1177" s="331"/>
      <c r="K1177" s="331"/>
      <c r="L1177" s="331"/>
      <c r="M1177" s="331"/>
      <c r="N1177" s="331"/>
      <c r="O1177" s="331"/>
      <c r="P1177" s="331"/>
      <c r="Q1177" s="331"/>
      <c r="R1177" s="297"/>
      <c r="S1177" s="331"/>
      <c r="T1177" s="331"/>
      <c r="U1177" s="331"/>
      <c r="V1177" s="347"/>
      <c r="W1177" s="342"/>
      <c r="X1177" s="347"/>
      <c r="Y1177" s="347"/>
      <c r="Z1177" s="331"/>
      <c r="AA1177" s="331"/>
      <c r="AB1177" s="331"/>
      <c r="AC1177" s="331"/>
      <c r="AD1177" s="331"/>
      <c r="AE1177" s="768">
        <f>SUMPRODUCT($I$993:$I$1153,AE993:AE1153)</f>
        <v>2849.8704000000002</v>
      </c>
      <c r="AF1177" s="768">
        <f>SUMPRODUCT($I$993:$I$1153,AF993:AF1153)</f>
        <v>0</v>
      </c>
      <c r="AG1177" s="768">
        <f>IF(AG991="kw",SUMPRODUCT($Q$993:$Q$1153,$W$993:$W$1153,AG993:AG1153),SUMPRODUCT($I$993:$I$1153,AG993:AG1153))</f>
        <v>2551.974656000009</v>
      </c>
      <c r="AH1177" s="768">
        <f t="shared" ref="AH1177:AR1177" si="3484">IF(AH991="kw",SUMPRODUCT($Q$993:$Q$1153,$W$993:$W$1153,AH993:AH1153),SUMPRODUCT($I$993:$I$1153,AH993:AH1153))</f>
        <v>72.594816000000009</v>
      </c>
      <c r="AI1177" s="768">
        <f t="shared" si="3484"/>
        <v>0</v>
      </c>
      <c r="AJ1177" s="768">
        <f t="shared" si="3484"/>
        <v>0</v>
      </c>
      <c r="AK1177" s="768">
        <f t="shared" si="3484"/>
        <v>0</v>
      </c>
      <c r="AL1177" s="768">
        <f t="shared" si="3484"/>
        <v>0</v>
      </c>
      <c r="AM1177" s="768">
        <f t="shared" si="3484"/>
        <v>0</v>
      </c>
      <c r="AN1177" s="768">
        <f t="shared" si="3484"/>
        <v>0</v>
      </c>
      <c r="AO1177" s="768">
        <f t="shared" si="3484"/>
        <v>0</v>
      </c>
      <c r="AP1177" s="768">
        <f t="shared" si="3484"/>
        <v>0</v>
      </c>
      <c r="AQ1177" s="768">
        <f t="shared" si="3484"/>
        <v>0</v>
      </c>
      <c r="AR1177" s="768">
        <f t="shared" si="3484"/>
        <v>0</v>
      </c>
      <c r="AS1177" s="334"/>
    </row>
    <row r="1178" spans="2:45">
      <c r="B1178" s="321" t="s">
        <v>880</v>
      </c>
      <c r="C1178" s="347"/>
      <c r="D1178" s="347"/>
      <c r="E1178" s="331"/>
      <c r="F1178" s="331"/>
      <c r="G1178" s="331"/>
      <c r="H1178" s="331"/>
      <c r="I1178" s="331"/>
      <c r="J1178" s="331"/>
      <c r="K1178" s="331"/>
      <c r="L1178" s="331"/>
      <c r="M1178" s="331"/>
      <c r="N1178" s="331"/>
      <c r="O1178" s="331"/>
      <c r="P1178" s="331"/>
      <c r="Q1178" s="331"/>
      <c r="R1178" s="297"/>
      <c r="S1178" s="331"/>
      <c r="T1178" s="331"/>
      <c r="U1178" s="331"/>
      <c r="V1178" s="347"/>
      <c r="W1178" s="342"/>
      <c r="X1178" s="347"/>
      <c r="Y1178" s="347"/>
      <c r="Z1178" s="331"/>
      <c r="AA1178" s="331"/>
      <c r="AB1178" s="331"/>
      <c r="AC1178" s="331"/>
      <c r="AD1178" s="331"/>
      <c r="AE1178" s="768">
        <f>SUMPRODUCT($J$993:$J$1153,AE993:AE1153)</f>
        <v>2849.8704000000002</v>
      </c>
      <c r="AF1178" s="768">
        <f>SUMPRODUCT($J$993:$J$1153,AF993:AF1153)</f>
        <v>0</v>
      </c>
      <c r="AG1178" s="768">
        <f>IF(AG991="kw",SUMPRODUCT($Q$993:$Q$1153,$X$993:$X$1153,AG993:AG1153),SUMPRODUCT($J$993:$J$1153,AG993:AG1153))</f>
        <v>2551.974656000009</v>
      </c>
      <c r="AH1178" s="768">
        <f t="shared" ref="AH1178:AR1178" si="3485">IF(AH991="kw",SUMPRODUCT($Q$993:$Q$1153,$X$993:$X$1153,AH993:AH1153),SUMPRODUCT($J$993:$J$1153,AH993:AH1153))</f>
        <v>72.594816000000009</v>
      </c>
      <c r="AI1178" s="768">
        <f t="shared" si="3485"/>
        <v>0</v>
      </c>
      <c r="AJ1178" s="768">
        <f t="shared" si="3485"/>
        <v>0</v>
      </c>
      <c r="AK1178" s="768">
        <f t="shared" si="3485"/>
        <v>0</v>
      </c>
      <c r="AL1178" s="768">
        <f t="shared" si="3485"/>
        <v>0</v>
      </c>
      <c r="AM1178" s="768">
        <f t="shared" si="3485"/>
        <v>0</v>
      </c>
      <c r="AN1178" s="768">
        <f t="shared" si="3485"/>
        <v>0</v>
      </c>
      <c r="AO1178" s="768">
        <f t="shared" si="3485"/>
        <v>0</v>
      </c>
      <c r="AP1178" s="768">
        <f t="shared" si="3485"/>
        <v>0</v>
      </c>
      <c r="AQ1178" s="768">
        <f t="shared" si="3485"/>
        <v>0</v>
      </c>
      <c r="AR1178" s="768">
        <f t="shared" si="3485"/>
        <v>0</v>
      </c>
      <c r="AS1178" s="334"/>
    </row>
    <row r="1179" spans="2:45">
      <c r="B1179" s="436" t="s">
        <v>881</v>
      </c>
      <c r="C1179" s="361"/>
      <c r="D1179" s="380"/>
      <c r="E1179" s="380"/>
      <c r="F1179" s="380"/>
      <c r="G1179" s="380"/>
      <c r="H1179" s="380"/>
      <c r="I1179" s="380"/>
      <c r="J1179" s="380"/>
      <c r="K1179" s="380"/>
      <c r="L1179" s="380"/>
      <c r="M1179" s="380"/>
      <c r="N1179" s="380"/>
      <c r="O1179" s="380"/>
      <c r="P1179" s="380"/>
      <c r="Q1179" s="380"/>
      <c r="R1179" s="379"/>
      <c r="S1179" s="380"/>
      <c r="T1179" s="380"/>
      <c r="U1179" s="380"/>
      <c r="V1179" s="361"/>
      <c r="W1179" s="381"/>
      <c r="X1179" s="381"/>
      <c r="Y1179" s="380"/>
      <c r="Z1179" s="380"/>
      <c r="AA1179" s="381"/>
      <c r="AB1179" s="381"/>
      <c r="AC1179" s="381"/>
      <c r="AD1179" s="381"/>
      <c r="AE1179" s="769">
        <f>SUMPRODUCT($K$993:$K$1153,AE993:AE1153)</f>
        <v>2849.8704000000002</v>
      </c>
      <c r="AF1179" s="769">
        <f>SUMPRODUCT($K$993:$K$1153,AF993:AF1153)</f>
        <v>0</v>
      </c>
      <c r="AG1179" s="769">
        <f>IF(AG991="kw",SUMPRODUCT($Q$993:$Q$1153,$Y$993:$Y$1153,AG993:AG1153),SUMPRODUCT($K$993:$K$1153,AG993:AG1153))</f>
        <v>2551.974656000009</v>
      </c>
      <c r="AH1179" s="769">
        <f t="shared" ref="AH1179:AR1179" si="3486">IF(AH991="kw",SUMPRODUCT($Q$993:$Q$1153,$Y$993:$Y$1153,AH993:AH1153),SUMPRODUCT($K$993:$K$1153,AH993:AH1153))</f>
        <v>72.594816000000009</v>
      </c>
      <c r="AI1179" s="769">
        <f t="shared" si="3486"/>
        <v>0</v>
      </c>
      <c r="AJ1179" s="769">
        <f t="shared" si="3486"/>
        <v>0</v>
      </c>
      <c r="AK1179" s="769">
        <f t="shared" si="3486"/>
        <v>0</v>
      </c>
      <c r="AL1179" s="769">
        <f t="shared" si="3486"/>
        <v>0</v>
      </c>
      <c r="AM1179" s="769">
        <f t="shared" si="3486"/>
        <v>0</v>
      </c>
      <c r="AN1179" s="769">
        <f t="shared" si="3486"/>
        <v>0</v>
      </c>
      <c r="AO1179" s="769">
        <f t="shared" si="3486"/>
        <v>0</v>
      </c>
      <c r="AP1179" s="769">
        <f t="shared" si="3486"/>
        <v>0</v>
      </c>
      <c r="AQ1179" s="769">
        <f t="shared" si="3486"/>
        <v>0</v>
      </c>
      <c r="AR1179" s="769">
        <f t="shared" si="3486"/>
        <v>0</v>
      </c>
      <c r="AS1179" s="382"/>
    </row>
    <row r="1180" spans="2:45" ht="19.5" customHeight="1">
      <c r="B1180" s="364" t="s">
        <v>577</v>
      </c>
      <c r="C1180" s="383"/>
      <c r="D1180" s="384"/>
      <c r="E1180" s="384"/>
      <c r="F1180" s="384"/>
      <c r="G1180" s="384"/>
      <c r="H1180" s="384"/>
      <c r="I1180" s="384"/>
      <c r="J1180" s="384"/>
      <c r="K1180" s="384"/>
      <c r="L1180" s="384"/>
      <c r="M1180" s="384"/>
      <c r="N1180" s="384"/>
      <c r="O1180" s="384"/>
      <c r="P1180" s="384"/>
      <c r="Q1180" s="384"/>
      <c r="R1180" s="384"/>
      <c r="S1180" s="384"/>
      <c r="T1180" s="384"/>
      <c r="U1180" s="384"/>
      <c r="V1180" s="367"/>
      <c r="W1180" s="368"/>
      <c r="X1180" s="384"/>
      <c r="Y1180" s="384"/>
      <c r="Z1180" s="384"/>
      <c r="AA1180" s="384"/>
      <c r="AB1180" s="384"/>
      <c r="AC1180" s="384"/>
      <c r="AD1180" s="384"/>
      <c r="AE1180" s="405"/>
      <c r="AF1180" s="405"/>
      <c r="AG1180" s="405"/>
      <c r="AH1180" s="405"/>
      <c r="AI1180" s="405"/>
      <c r="AJ1180" s="405"/>
      <c r="AK1180" s="405"/>
      <c r="AL1180" s="405"/>
      <c r="AM1180" s="405"/>
      <c r="AN1180" s="405"/>
      <c r="AO1180" s="405"/>
      <c r="AP1180" s="405"/>
      <c r="AQ1180" s="405"/>
      <c r="AR1180" s="405"/>
      <c r="AS1180" s="385"/>
    </row>
    <row r="1182" spans="2:45">
      <c r="B1182" s="579" t="s">
        <v>522</v>
      </c>
    </row>
    <row r="1183" spans="2:45" ht="15.75">
      <c r="B1183" s="277" t="s">
        <v>811</v>
      </c>
      <c r="C1183" s="278"/>
      <c r="D1183" s="579" t="s">
        <v>522</v>
      </c>
      <c r="E1183" s="250"/>
      <c r="F1183" s="579"/>
      <c r="G1183" s="250"/>
      <c r="H1183" s="250"/>
      <c r="I1183" s="250"/>
      <c r="J1183" s="250"/>
      <c r="K1183" s="250"/>
      <c r="L1183" s="250"/>
      <c r="M1183" s="250"/>
      <c r="N1183" s="250"/>
      <c r="O1183" s="250"/>
      <c r="P1183" s="250"/>
      <c r="Q1183" s="250"/>
      <c r="R1183" s="278"/>
      <c r="S1183" s="250"/>
      <c r="T1183" s="250"/>
      <c r="U1183" s="250"/>
      <c r="V1183" s="250"/>
      <c r="W1183" s="250"/>
      <c r="X1183" s="250"/>
      <c r="Y1183" s="250"/>
      <c r="Z1183" s="250"/>
      <c r="AA1183" s="250"/>
      <c r="AB1183" s="250"/>
      <c r="AC1183" s="250"/>
      <c r="AD1183" s="250"/>
      <c r="AE1183" s="267"/>
      <c r="AF1183" s="264"/>
      <c r="AG1183" s="264"/>
      <c r="AH1183" s="264"/>
      <c r="AI1183" s="264"/>
      <c r="AJ1183" s="264"/>
      <c r="AK1183" s="264"/>
      <c r="AL1183" s="264"/>
      <c r="AM1183" s="264"/>
      <c r="AN1183" s="264"/>
      <c r="AO1183" s="264"/>
      <c r="AP1183" s="264"/>
      <c r="AQ1183" s="264"/>
      <c r="AR1183" s="264"/>
    </row>
    <row r="1184" spans="2:45" ht="39.75" customHeight="1">
      <c r="B1184" s="949" t="s">
        <v>211</v>
      </c>
      <c r="C1184" s="951" t="s">
        <v>33</v>
      </c>
      <c r="D1184" s="281" t="s">
        <v>420</v>
      </c>
      <c r="E1184" s="960" t="s">
        <v>209</v>
      </c>
      <c r="F1184" s="961"/>
      <c r="G1184" s="961"/>
      <c r="H1184" s="961"/>
      <c r="I1184" s="961"/>
      <c r="J1184" s="961"/>
      <c r="K1184" s="961"/>
      <c r="L1184" s="961"/>
      <c r="M1184" s="961"/>
      <c r="N1184" s="961"/>
      <c r="O1184" s="961"/>
      <c r="P1184" s="962"/>
      <c r="Q1184" s="958" t="s">
        <v>213</v>
      </c>
      <c r="R1184" s="281" t="s">
        <v>421</v>
      </c>
      <c r="S1184" s="955" t="s">
        <v>212</v>
      </c>
      <c r="T1184" s="956"/>
      <c r="U1184" s="956"/>
      <c r="V1184" s="956"/>
      <c r="W1184" s="956"/>
      <c r="X1184" s="956"/>
      <c r="Y1184" s="956"/>
      <c r="Z1184" s="956"/>
      <c r="AA1184" s="956"/>
      <c r="AB1184" s="956"/>
      <c r="AC1184" s="956"/>
      <c r="AD1184" s="963"/>
      <c r="AE1184" s="955" t="s">
        <v>242</v>
      </c>
      <c r="AF1184" s="956"/>
      <c r="AG1184" s="956"/>
      <c r="AH1184" s="956"/>
      <c r="AI1184" s="956"/>
      <c r="AJ1184" s="956"/>
      <c r="AK1184" s="956"/>
      <c r="AL1184" s="956"/>
      <c r="AM1184" s="956"/>
      <c r="AN1184" s="956"/>
      <c r="AO1184" s="956"/>
      <c r="AP1184" s="956"/>
      <c r="AQ1184" s="956"/>
      <c r="AR1184" s="956"/>
      <c r="AS1184" s="957"/>
    </row>
    <row r="1185" spans="1:45" ht="65.25" customHeight="1">
      <c r="B1185" s="950"/>
      <c r="C1185" s="952"/>
      <c r="D1185" s="282">
        <v>2021</v>
      </c>
      <c r="E1185" s="282">
        <v>2022</v>
      </c>
      <c r="F1185" s="282">
        <v>2023</v>
      </c>
      <c r="G1185" s="282">
        <v>2024</v>
      </c>
      <c r="H1185" s="282">
        <v>2025</v>
      </c>
      <c r="I1185" s="282">
        <v>2026</v>
      </c>
      <c r="J1185" s="282">
        <v>2027</v>
      </c>
      <c r="K1185" s="282">
        <v>2028</v>
      </c>
      <c r="L1185" s="282">
        <v>2029</v>
      </c>
      <c r="M1185" s="282">
        <v>2030</v>
      </c>
      <c r="N1185" s="282">
        <v>2031</v>
      </c>
      <c r="O1185" s="282">
        <v>2032</v>
      </c>
      <c r="P1185" s="282">
        <v>2033</v>
      </c>
      <c r="Q1185" s="959"/>
      <c r="R1185" s="282">
        <v>2021</v>
      </c>
      <c r="S1185" s="282">
        <v>2022</v>
      </c>
      <c r="T1185" s="282">
        <v>2023</v>
      </c>
      <c r="U1185" s="282">
        <v>2024</v>
      </c>
      <c r="V1185" s="282">
        <v>2025</v>
      </c>
      <c r="W1185" s="282">
        <v>2026</v>
      </c>
      <c r="X1185" s="282">
        <v>2027</v>
      </c>
      <c r="Y1185" s="282">
        <v>2028</v>
      </c>
      <c r="Z1185" s="282">
        <v>2029</v>
      </c>
      <c r="AA1185" s="282">
        <v>2030</v>
      </c>
      <c r="AB1185" s="282">
        <v>2031</v>
      </c>
      <c r="AC1185" s="282">
        <v>2032</v>
      </c>
      <c r="AD1185" s="282">
        <v>2033</v>
      </c>
      <c r="AE1185" s="282" t="str">
        <f>'1.  LRAMVA Summary'!$D$53</f>
        <v>Residential</v>
      </c>
      <c r="AF1185" s="282" t="str">
        <f>'1.  LRAMVA Summary'!$E$53</f>
        <v>GS&lt;50 kW</v>
      </c>
      <c r="AG1185" s="282" t="str">
        <f>'1.  LRAMVA Summary'!$F$53</f>
        <v>GS 50 - 4,999 kW</v>
      </c>
      <c r="AH1185" s="282" t="str">
        <f>'1.  LRAMVA Summary'!$G$53</f>
        <v>Large Use</v>
      </c>
      <c r="AI1185" s="282" t="str">
        <f>'1.  LRAMVA Summary'!$H$53</f>
        <v>Unmetered</v>
      </c>
      <c r="AJ1185" s="282" t="str">
        <f>'1.  LRAMVA Summary'!$I$53</f>
        <v>Street Lights</v>
      </c>
      <c r="AK1185" s="282" t="str">
        <f>'1.  LRAMVA Summary'!$J$53</f>
        <v/>
      </c>
      <c r="AL1185" s="282" t="str">
        <f>'1.  LRAMVA Summary'!$K$53</f>
        <v/>
      </c>
      <c r="AM1185" s="282" t="str">
        <f>'1.  LRAMVA Summary'!$L$53</f>
        <v/>
      </c>
      <c r="AN1185" s="282" t="str">
        <f>'1.  LRAMVA Summary'!$M$53</f>
        <v/>
      </c>
      <c r="AO1185" s="282" t="str">
        <f>'1.  LRAMVA Summary'!$N$53</f>
        <v/>
      </c>
      <c r="AP1185" s="282" t="str">
        <f>'1.  LRAMVA Summary'!$O$53</f>
        <v/>
      </c>
      <c r="AQ1185" s="282" t="str">
        <f>'1.  LRAMVA Summary'!$P$53</f>
        <v/>
      </c>
      <c r="AR1185" s="282" t="str">
        <f>'1.  LRAMVA Summary'!$Q$53</f>
        <v/>
      </c>
      <c r="AS1185" s="284" t="str">
        <f>'1.  LRAMVA Summary'!$R$53</f>
        <v>Total</v>
      </c>
    </row>
    <row r="1186" spans="1:45" ht="15" customHeight="1">
      <c r="A1186" s="521"/>
      <c r="B1186" s="507" t="s">
        <v>500</v>
      </c>
      <c r="C1186" s="286"/>
      <c r="D1186" s="286"/>
      <c r="E1186" s="286"/>
      <c r="F1186" s="286"/>
      <c r="G1186" s="286"/>
      <c r="H1186" s="286"/>
      <c r="I1186" s="286"/>
      <c r="J1186" s="286"/>
      <c r="K1186" s="286"/>
      <c r="L1186" s="286"/>
      <c r="M1186" s="286"/>
      <c r="N1186" s="286"/>
      <c r="O1186" s="286"/>
      <c r="P1186" s="286"/>
      <c r="Q1186" s="287"/>
      <c r="R1186" s="286"/>
      <c r="S1186" s="286"/>
      <c r="T1186" s="286"/>
      <c r="U1186" s="286"/>
      <c r="V1186" s="286"/>
      <c r="W1186" s="286"/>
      <c r="X1186" s="286"/>
      <c r="Y1186" s="286"/>
      <c r="Z1186" s="286"/>
      <c r="AA1186" s="286"/>
      <c r="AB1186" s="286"/>
      <c r="AC1186" s="286"/>
      <c r="AD1186" s="286"/>
      <c r="AE1186" s="288" t="str">
        <f>'1.  LRAMVA Summary'!$D$54</f>
        <v>kWh</v>
      </c>
      <c r="AF1186" s="288" t="str">
        <f>'1.  LRAMVA Summary'!$E$54</f>
        <v>kWh</v>
      </c>
      <c r="AG1186" s="288" t="str">
        <f>'1.  LRAMVA Summary'!$F$54</f>
        <v>kw</v>
      </c>
      <c r="AH1186" s="288" t="str">
        <f>'1.  LRAMVA Summary'!$G$54</f>
        <v>kW</v>
      </c>
      <c r="AI1186" s="288" t="str">
        <f>'1.  LRAMVA Summary'!$H$54</f>
        <v>kWh</v>
      </c>
      <c r="AJ1186" s="288" t="str">
        <f>'1.  LRAMVA Summary'!$I$54</f>
        <v>kW</v>
      </c>
      <c r="AK1186" s="288">
        <f>'1.  LRAMVA Summary'!$J$54</f>
        <v>0</v>
      </c>
      <c r="AL1186" s="288">
        <f>'1.  LRAMVA Summary'!$K$54</f>
        <v>0</v>
      </c>
      <c r="AM1186" s="288">
        <f>'1.  LRAMVA Summary'!$L$54</f>
        <v>0</v>
      </c>
      <c r="AN1186" s="288">
        <f>'1.  LRAMVA Summary'!$M$54</f>
        <v>0</v>
      </c>
      <c r="AO1186" s="288">
        <f>'1.  LRAMVA Summary'!$N$54</f>
        <v>0</v>
      </c>
      <c r="AP1186" s="288">
        <f>'1.  LRAMVA Summary'!$O$54</f>
        <v>0</v>
      </c>
      <c r="AQ1186" s="288">
        <f>'1.  LRAMVA Summary'!$P$54</f>
        <v>0</v>
      </c>
      <c r="AR1186" s="288">
        <f>'1.  LRAMVA Summary'!$Q$54</f>
        <v>0</v>
      </c>
      <c r="AS1186" s="289"/>
    </row>
    <row r="1187" spans="1:45" ht="15" hidden="1" customHeight="1" outlineLevel="1">
      <c r="A1187" s="521"/>
      <c r="B1187" s="493" t="s">
        <v>493</v>
      </c>
      <c r="C1187" s="286"/>
      <c r="D1187" s="286"/>
      <c r="E1187" s="286"/>
      <c r="F1187" s="286"/>
      <c r="G1187" s="286"/>
      <c r="H1187" s="286"/>
      <c r="I1187" s="286"/>
      <c r="J1187" s="286"/>
      <c r="K1187" s="286"/>
      <c r="L1187" s="286"/>
      <c r="M1187" s="286"/>
      <c r="N1187" s="286"/>
      <c r="O1187" s="286"/>
      <c r="P1187" s="286"/>
      <c r="Q1187" s="287"/>
      <c r="R1187" s="286"/>
      <c r="S1187" s="286"/>
      <c r="T1187" s="286"/>
      <c r="U1187" s="286"/>
      <c r="V1187" s="286"/>
      <c r="W1187" s="286"/>
      <c r="X1187" s="286"/>
      <c r="Y1187" s="286"/>
      <c r="Z1187" s="286"/>
      <c r="AA1187" s="286"/>
      <c r="AB1187" s="286"/>
      <c r="AC1187" s="286"/>
      <c r="AD1187" s="286"/>
      <c r="AE1187" s="288"/>
      <c r="AF1187" s="288"/>
      <c r="AG1187" s="288"/>
      <c r="AH1187" s="288"/>
      <c r="AI1187" s="288"/>
      <c r="AJ1187" s="288"/>
      <c r="AK1187" s="288"/>
      <c r="AL1187" s="288"/>
      <c r="AM1187" s="288"/>
      <c r="AN1187" s="288"/>
      <c r="AO1187" s="288"/>
      <c r="AP1187" s="288"/>
      <c r="AQ1187" s="288"/>
      <c r="AR1187" s="288"/>
      <c r="AS1187" s="289"/>
    </row>
    <row r="1188" spans="1:45" ht="15" hidden="1" customHeight="1" outlineLevel="1">
      <c r="A1188" s="521">
        <v>1</v>
      </c>
      <c r="B1188" s="424" t="s">
        <v>95</v>
      </c>
      <c r="C1188" s="288" t="s">
        <v>25</v>
      </c>
      <c r="D1188" s="292"/>
      <c r="E1188" s="292"/>
      <c r="F1188" s="292"/>
      <c r="G1188" s="292"/>
      <c r="H1188" s="292"/>
      <c r="I1188" s="292"/>
      <c r="J1188" s="292"/>
      <c r="K1188" s="292"/>
      <c r="L1188" s="292"/>
      <c r="M1188" s="292"/>
      <c r="N1188" s="292"/>
      <c r="O1188" s="292"/>
      <c r="P1188" s="292"/>
      <c r="Q1188" s="288"/>
      <c r="R1188" s="292"/>
      <c r="S1188" s="292"/>
      <c r="T1188" s="292"/>
      <c r="U1188" s="292"/>
      <c r="V1188" s="292"/>
      <c r="W1188" s="292"/>
      <c r="X1188" s="292"/>
      <c r="Y1188" s="292"/>
      <c r="Z1188" s="292"/>
      <c r="AA1188" s="292"/>
      <c r="AB1188" s="292"/>
      <c r="AC1188" s="292"/>
      <c r="AD1188" s="292"/>
      <c r="AE1188" s="411"/>
      <c r="AF1188" s="411"/>
      <c r="AG1188" s="411"/>
      <c r="AH1188" s="411"/>
      <c r="AI1188" s="411"/>
      <c r="AJ1188" s="411"/>
      <c r="AK1188" s="411"/>
      <c r="AL1188" s="406"/>
      <c r="AM1188" s="406"/>
      <c r="AN1188" s="406"/>
      <c r="AO1188" s="406"/>
      <c r="AP1188" s="406"/>
      <c r="AQ1188" s="406"/>
      <c r="AR1188" s="406"/>
      <c r="AS1188" s="293">
        <f>SUM(AE1188:AR1188)</f>
        <v>0</v>
      </c>
    </row>
    <row r="1189" spans="1:45" ht="15" hidden="1" customHeight="1" outlineLevel="1">
      <c r="A1189" s="521"/>
      <c r="B1189" s="291" t="s">
        <v>722</v>
      </c>
      <c r="C1189" s="288" t="s">
        <v>163</v>
      </c>
      <c r="D1189" s="292"/>
      <c r="E1189" s="292"/>
      <c r="F1189" s="292"/>
      <c r="G1189" s="292"/>
      <c r="H1189" s="292"/>
      <c r="I1189" s="292"/>
      <c r="J1189" s="292"/>
      <c r="K1189" s="292"/>
      <c r="L1189" s="292"/>
      <c r="M1189" s="292"/>
      <c r="N1189" s="292"/>
      <c r="O1189" s="292"/>
      <c r="P1189" s="292"/>
      <c r="Q1189" s="464"/>
      <c r="R1189" s="292"/>
      <c r="S1189" s="292"/>
      <c r="T1189" s="292"/>
      <c r="U1189" s="292"/>
      <c r="V1189" s="292"/>
      <c r="W1189" s="292"/>
      <c r="X1189" s="292"/>
      <c r="Y1189" s="292"/>
      <c r="Z1189" s="292"/>
      <c r="AA1189" s="292"/>
      <c r="AB1189" s="292"/>
      <c r="AC1189" s="292"/>
      <c r="AD1189" s="292"/>
      <c r="AE1189" s="407">
        <f>AE1188</f>
        <v>0</v>
      </c>
      <c r="AF1189" s="407">
        <f t="shared" ref="AF1189:AR1189" si="3487">AF1188</f>
        <v>0</v>
      </c>
      <c r="AG1189" s="407">
        <f t="shared" si="3487"/>
        <v>0</v>
      </c>
      <c r="AH1189" s="407">
        <f t="shared" si="3487"/>
        <v>0</v>
      </c>
      <c r="AI1189" s="407">
        <f t="shared" si="3487"/>
        <v>0</v>
      </c>
      <c r="AJ1189" s="407">
        <f t="shared" si="3487"/>
        <v>0</v>
      </c>
      <c r="AK1189" s="407">
        <f t="shared" si="3487"/>
        <v>0</v>
      </c>
      <c r="AL1189" s="407">
        <f t="shared" si="3487"/>
        <v>0</v>
      </c>
      <c r="AM1189" s="407">
        <f t="shared" si="3487"/>
        <v>0</v>
      </c>
      <c r="AN1189" s="407">
        <f t="shared" si="3487"/>
        <v>0</v>
      </c>
      <c r="AO1189" s="407">
        <f t="shared" si="3487"/>
        <v>0</v>
      </c>
      <c r="AP1189" s="407">
        <f t="shared" si="3487"/>
        <v>0</v>
      </c>
      <c r="AQ1189" s="407">
        <f t="shared" si="3487"/>
        <v>0</v>
      </c>
      <c r="AR1189" s="407">
        <f t="shared" si="3487"/>
        <v>0</v>
      </c>
      <c r="AS1189" s="294"/>
    </row>
    <row r="1190" spans="1:45" ht="15" hidden="1" customHeight="1" outlineLevel="1">
      <c r="A1190" s="521"/>
      <c r="B1190" s="295"/>
      <c r="C1190" s="296"/>
      <c r="D1190" s="296"/>
      <c r="E1190" s="296"/>
      <c r="F1190" s="296"/>
      <c r="G1190" s="296"/>
      <c r="H1190" s="296"/>
      <c r="I1190" s="296"/>
      <c r="J1190" s="745"/>
      <c r="K1190" s="296"/>
      <c r="L1190" s="296"/>
      <c r="M1190" s="296"/>
      <c r="N1190" s="296"/>
      <c r="O1190" s="296"/>
      <c r="P1190" s="296"/>
      <c r="Q1190" s="297"/>
      <c r="R1190" s="296"/>
      <c r="S1190" s="296"/>
      <c r="T1190" s="296"/>
      <c r="U1190" s="296"/>
      <c r="V1190" s="296"/>
      <c r="W1190" s="296"/>
      <c r="X1190" s="296"/>
      <c r="Y1190" s="296"/>
      <c r="Z1190" s="296"/>
      <c r="AA1190" s="296"/>
      <c r="AB1190" s="296"/>
      <c r="AC1190" s="296"/>
      <c r="AD1190" s="296"/>
      <c r="AE1190" s="408"/>
      <c r="AF1190" s="409"/>
      <c r="AG1190" s="409"/>
      <c r="AH1190" s="409"/>
      <c r="AI1190" s="409"/>
      <c r="AJ1190" s="409"/>
      <c r="AK1190" s="409"/>
      <c r="AL1190" s="409"/>
      <c r="AM1190" s="409"/>
      <c r="AN1190" s="409"/>
      <c r="AO1190" s="409"/>
      <c r="AP1190" s="409"/>
      <c r="AQ1190" s="409"/>
      <c r="AR1190" s="409"/>
      <c r="AS1190" s="299"/>
    </row>
    <row r="1191" spans="1:45" ht="15" hidden="1" customHeight="1" outlineLevel="1">
      <c r="A1191" s="521">
        <v>2</v>
      </c>
      <c r="B1191" s="424" t="s">
        <v>96</v>
      </c>
      <c r="C1191" s="288" t="s">
        <v>25</v>
      </c>
      <c r="D1191" s="292"/>
      <c r="E1191" s="292"/>
      <c r="F1191" s="292"/>
      <c r="G1191" s="292"/>
      <c r="H1191" s="292"/>
      <c r="I1191" s="292"/>
      <c r="J1191" s="292"/>
      <c r="K1191" s="292"/>
      <c r="L1191" s="292"/>
      <c r="M1191" s="292"/>
      <c r="N1191" s="292"/>
      <c r="O1191" s="292"/>
      <c r="P1191" s="292"/>
      <c r="Q1191" s="288"/>
      <c r="R1191" s="292"/>
      <c r="S1191" s="292"/>
      <c r="T1191" s="292"/>
      <c r="U1191" s="292"/>
      <c r="V1191" s="292"/>
      <c r="W1191" s="292"/>
      <c r="X1191" s="292"/>
      <c r="Y1191" s="292"/>
      <c r="Z1191" s="292"/>
      <c r="AA1191" s="292"/>
      <c r="AB1191" s="292"/>
      <c r="AC1191" s="292"/>
      <c r="AD1191" s="292"/>
      <c r="AE1191" s="411"/>
      <c r="AF1191" s="411"/>
      <c r="AG1191" s="411"/>
      <c r="AH1191" s="411"/>
      <c r="AI1191" s="411"/>
      <c r="AJ1191" s="411"/>
      <c r="AK1191" s="411"/>
      <c r="AL1191" s="406"/>
      <c r="AM1191" s="406"/>
      <c r="AN1191" s="406"/>
      <c r="AO1191" s="406"/>
      <c r="AP1191" s="406"/>
      <c r="AQ1191" s="406"/>
      <c r="AR1191" s="406"/>
      <c r="AS1191" s="293">
        <f>SUM(AE1191:AR1191)</f>
        <v>0</v>
      </c>
    </row>
    <row r="1192" spans="1:45" ht="15" hidden="1" customHeight="1" outlineLevel="1">
      <c r="A1192" s="521"/>
      <c r="B1192" s="291" t="s">
        <v>722</v>
      </c>
      <c r="C1192" s="288" t="s">
        <v>163</v>
      </c>
      <c r="D1192" s="292"/>
      <c r="E1192" s="292"/>
      <c r="F1192" s="292"/>
      <c r="G1192" s="292"/>
      <c r="H1192" s="292"/>
      <c r="I1192" s="292"/>
      <c r="J1192" s="292"/>
      <c r="K1192" s="292"/>
      <c r="L1192" s="292"/>
      <c r="M1192" s="292"/>
      <c r="N1192" s="292"/>
      <c r="O1192" s="292"/>
      <c r="P1192" s="292"/>
      <c r="Q1192" s="464"/>
      <c r="R1192" s="292"/>
      <c r="S1192" s="292"/>
      <c r="T1192" s="292"/>
      <c r="U1192" s="292"/>
      <c r="V1192" s="292"/>
      <c r="W1192" s="292"/>
      <c r="X1192" s="292"/>
      <c r="Y1192" s="292"/>
      <c r="Z1192" s="292"/>
      <c r="AA1192" s="292"/>
      <c r="AB1192" s="292"/>
      <c r="AC1192" s="292"/>
      <c r="AD1192" s="292"/>
      <c r="AE1192" s="407">
        <f>AE1191</f>
        <v>0</v>
      </c>
      <c r="AF1192" s="407">
        <f t="shared" ref="AF1192:AR1192" si="3488">AF1191</f>
        <v>0</v>
      </c>
      <c r="AG1192" s="407">
        <f t="shared" si="3488"/>
        <v>0</v>
      </c>
      <c r="AH1192" s="407">
        <f t="shared" si="3488"/>
        <v>0</v>
      </c>
      <c r="AI1192" s="407">
        <f t="shared" si="3488"/>
        <v>0</v>
      </c>
      <c r="AJ1192" s="407">
        <f t="shared" si="3488"/>
        <v>0</v>
      </c>
      <c r="AK1192" s="407">
        <f t="shared" si="3488"/>
        <v>0</v>
      </c>
      <c r="AL1192" s="407">
        <f t="shared" si="3488"/>
        <v>0</v>
      </c>
      <c r="AM1192" s="407">
        <f t="shared" si="3488"/>
        <v>0</v>
      </c>
      <c r="AN1192" s="407">
        <f t="shared" si="3488"/>
        <v>0</v>
      </c>
      <c r="AO1192" s="407">
        <f t="shared" si="3488"/>
        <v>0</v>
      </c>
      <c r="AP1192" s="407">
        <f t="shared" si="3488"/>
        <v>0</v>
      </c>
      <c r="AQ1192" s="407">
        <f t="shared" si="3488"/>
        <v>0</v>
      </c>
      <c r="AR1192" s="407">
        <f t="shared" si="3488"/>
        <v>0</v>
      </c>
      <c r="AS1192" s="294"/>
    </row>
    <row r="1193" spans="1:45" ht="15" hidden="1" customHeight="1" outlineLevel="1">
      <c r="A1193" s="521"/>
      <c r="B1193" s="295"/>
      <c r="C1193" s="296"/>
      <c r="D1193" s="301"/>
      <c r="E1193" s="301"/>
      <c r="F1193" s="301"/>
      <c r="G1193" s="301"/>
      <c r="H1193" s="301"/>
      <c r="I1193" s="301"/>
      <c r="J1193" s="301"/>
      <c r="K1193" s="301"/>
      <c r="L1193" s="301"/>
      <c r="M1193" s="301"/>
      <c r="N1193" s="301"/>
      <c r="O1193" s="301"/>
      <c r="P1193" s="301"/>
      <c r="Q1193" s="297"/>
      <c r="R1193" s="301"/>
      <c r="S1193" s="301"/>
      <c r="T1193" s="301"/>
      <c r="U1193" s="301"/>
      <c r="V1193" s="301"/>
      <c r="W1193" s="301"/>
      <c r="X1193" s="301"/>
      <c r="Y1193" s="301"/>
      <c r="Z1193" s="301"/>
      <c r="AA1193" s="301"/>
      <c r="AB1193" s="301"/>
      <c r="AC1193" s="301"/>
      <c r="AD1193" s="301"/>
      <c r="AE1193" s="408"/>
      <c r="AF1193" s="409"/>
      <c r="AG1193" s="409"/>
      <c r="AH1193" s="409"/>
      <c r="AI1193" s="409"/>
      <c r="AJ1193" s="409"/>
      <c r="AK1193" s="409"/>
      <c r="AL1193" s="409"/>
      <c r="AM1193" s="409"/>
      <c r="AN1193" s="409"/>
      <c r="AO1193" s="409"/>
      <c r="AP1193" s="409"/>
      <c r="AQ1193" s="409"/>
      <c r="AR1193" s="409"/>
      <c r="AS1193" s="299"/>
    </row>
    <row r="1194" spans="1:45" ht="15" hidden="1" customHeight="1" outlineLevel="1">
      <c r="A1194" s="521">
        <v>3</v>
      </c>
      <c r="B1194" s="424" t="s">
        <v>97</v>
      </c>
      <c r="C1194" s="288" t="s">
        <v>25</v>
      </c>
      <c r="D1194" s="292"/>
      <c r="E1194" s="292"/>
      <c r="F1194" s="292"/>
      <c r="G1194" s="292"/>
      <c r="H1194" s="292"/>
      <c r="I1194" s="292"/>
      <c r="J1194" s="292"/>
      <c r="K1194" s="292"/>
      <c r="L1194" s="292"/>
      <c r="M1194" s="292"/>
      <c r="N1194" s="292"/>
      <c r="O1194" s="292"/>
      <c r="P1194" s="292"/>
      <c r="Q1194" s="288"/>
      <c r="R1194" s="292"/>
      <c r="S1194" s="292"/>
      <c r="T1194" s="292"/>
      <c r="U1194" s="292"/>
      <c r="V1194" s="292"/>
      <c r="W1194" s="292"/>
      <c r="X1194" s="292"/>
      <c r="Y1194" s="292"/>
      <c r="Z1194" s="292"/>
      <c r="AA1194" s="292"/>
      <c r="AB1194" s="292"/>
      <c r="AC1194" s="292"/>
      <c r="AD1194" s="292"/>
      <c r="AE1194" s="411"/>
      <c r="AF1194" s="411"/>
      <c r="AG1194" s="411"/>
      <c r="AH1194" s="411"/>
      <c r="AI1194" s="411"/>
      <c r="AJ1194" s="411"/>
      <c r="AK1194" s="411"/>
      <c r="AL1194" s="406"/>
      <c r="AM1194" s="406"/>
      <c r="AN1194" s="406"/>
      <c r="AO1194" s="406"/>
      <c r="AP1194" s="406"/>
      <c r="AQ1194" s="406"/>
      <c r="AR1194" s="406"/>
      <c r="AS1194" s="293">
        <f>SUM(AE1194:AR1194)</f>
        <v>0</v>
      </c>
    </row>
    <row r="1195" spans="1:45" ht="15" hidden="1" customHeight="1" outlineLevel="1">
      <c r="A1195" s="521"/>
      <c r="B1195" s="291" t="s">
        <v>722</v>
      </c>
      <c r="C1195" s="288" t="s">
        <v>163</v>
      </c>
      <c r="D1195" s="292"/>
      <c r="E1195" s="292"/>
      <c r="F1195" s="292"/>
      <c r="G1195" s="292"/>
      <c r="H1195" s="292"/>
      <c r="I1195" s="292"/>
      <c r="J1195" s="292"/>
      <c r="K1195" s="292"/>
      <c r="L1195" s="292"/>
      <c r="M1195" s="292"/>
      <c r="N1195" s="292"/>
      <c r="O1195" s="292"/>
      <c r="P1195" s="292"/>
      <c r="Q1195" s="464"/>
      <c r="R1195" s="292"/>
      <c r="S1195" s="292"/>
      <c r="T1195" s="292"/>
      <c r="U1195" s="292"/>
      <c r="V1195" s="292"/>
      <c r="W1195" s="292"/>
      <c r="X1195" s="292"/>
      <c r="Y1195" s="292"/>
      <c r="Z1195" s="292"/>
      <c r="AA1195" s="292"/>
      <c r="AB1195" s="292"/>
      <c r="AC1195" s="292"/>
      <c r="AD1195" s="292"/>
      <c r="AE1195" s="407">
        <f>AE1194</f>
        <v>0</v>
      </c>
      <c r="AF1195" s="407">
        <f t="shared" ref="AF1195:AR1195" si="3489">AF1194</f>
        <v>0</v>
      </c>
      <c r="AG1195" s="407">
        <f t="shared" si="3489"/>
        <v>0</v>
      </c>
      <c r="AH1195" s="407">
        <f t="shared" si="3489"/>
        <v>0</v>
      </c>
      <c r="AI1195" s="407">
        <f t="shared" si="3489"/>
        <v>0</v>
      </c>
      <c r="AJ1195" s="407">
        <f t="shared" si="3489"/>
        <v>0</v>
      </c>
      <c r="AK1195" s="407">
        <f t="shared" si="3489"/>
        <v>0</v>
      </c>
      <c r="AL1195" s="407">
        <f t="shared" si="3489"/>
        <v>0</v>
      </c>
      <c r="AM1195" s="407">
        <f t="shared" si="3489"/>
        <v>0</v>
      </c>
      <c r="AN1195" s="407">
        <f t="shared" si="3489"/>
        <v>0</v>
      </c>
      <c r="AO1195" s="407">
        <f t="shared" si="3489"/>
        <v>0</v>
      </c>
      <c r="AP1195" s="407">
        <f t="shared" si="3489"/>
        <v>0</v>
      </c>
      <c r="AQ1195" s="407">
        <f t="shared" si="3489"/>
        <v>0</v>
      </c>
      <c r="AR1195" s="407">
        <f t="shared" si="3489"/>
        <v>0</v>
      </c>
      <c r="AS1195" s="294"/>
    </row>
    <row r="1196" spans="1:45" ht="15" hidden="1" customHeight="1" outlineLevel="1">
      <c r="A1196" s="521"/>
      <c r="B1196" s="291"/>
      <c r="C1196" s="302"/>
      <c r="D1196" s="288"/>
      <c r="E1196" s="288"/>
      <c r="F1196" s="288"/>
      <c r="G1196" s="288"/>
      <c r="H1196" s="288"/>
      <c r="I1196" s="288"/>
      <c r="J1196" s="288"/>
      <c r="K1196" s="288"/>
      <c r="L1196" s="288"/>
      <c r="M1196" s="288"/>
      <c r="N1196" s="288"/>
      <c r="O1196" s="288"/>
      <c r="P1196" s="288"/>
      <c r="Q1196" s="288"/>
      <c r="R1196" s="288"/>
      <c r="S1196" s="288"/>
      <c r="T1196" s="288"/>
      <c r="U1196" s="288"/>
      <c r="V1196" s="288"/>
      <c r="W1196" s="288"/>
      <c r="X1196" s="288"/>
      <c r="Y1196" s="288"/>
      <c r="Z1196" s="288"/>
      <c r="AA1196" s="288"/>
      <c r="AB1196" s="288"/>
      <c r="AC1196" s="288"/>
      <c r="AD1196" s="288"/>
      <c r="AE1196" s="408"/>
      <c r="AF1196" s="408"/>
      <c r="AG1196" s="408"/>
      <c r="AH1196" s="408"/>
      <c r="AI1196" s="408"/>
      <c r="AJ1196" s="408"/>
      <c r="AK1196" s="408"/>
      <c r="AL1196" s="408"/>
      <c r="AM1196" s="408"/>
      <c r="AN1196" s="408"/>
      <c r="AO1196" s="408"/>
      <c r="AP1196" s="408"/>
      <c r="AQ1196" s="408"/>
      <c r="AR1196" s="408"/>
      <c r="AS1196" s="303"/>
    </row>
    <row r="1197" spans="1:45" ht="15" hidden="1" customHeight="1" outlineLevel="1">
      <c r="A1197" s="521">
        <v>4</v>
      </c>
      <c r="B1197" s="509" t="s">
        <v>652</v>
      </c>
      <c r="C1197" s="288" t="s">
        <v>25</v>
      </c>
      <c r="D1197" s="292"/>
      <c r="E1197" s="292"/>
      <c r="F1197" s="292"/>
      <c r="G1197" s="292"/>
      <c r="H1197" s="292"/>
      <c r="I1197" s="292"/>
      <c r="J1197" s="292"/>
      <c r="K1197" s="292"/>
      <c r="L1197" s="292"/>
      <c r="M1197" s="292"/>
      <c r="N1197" s="292"/>
      <c r="O1197" s="292"/>
      <c r="P1197" s="292"/>
      <c r="Q1197" s="288"/>
      <c r="R1197" s="292"/>
      <c r="S1197" s="292"/>
      <c r="T1197" s="292"/>
      <c r="U1197" s="292"/>
      <c r="V1197" s="292"/>
      <c r="W1197" s="292"/>
      <c r="X1197" s="292"/>
      <c r="Y1197" s="292"/>
      <c r="Z1197" s="292"/>
      <c r="AA1197" s="292"/>
      <c r="AB1197" s="292"/>
      <c r="AC1197" s="292"/>
      <c r="AD1197" s="292"/>
      <c r="AE1197" s="411"/>
      <c r="AF1197" s="411"/>
      <c r="AG1197" s="411"/>
      <c r="AH1197" s="411"/>
      <c r="AI1197" s="411"/>
      <c r="AJ1197" s="411"/>
      <c r="AK1197" s="411"/>
      <c r="AL1197" s="406"/>
      <c r="AM1197" s="406"/>
      <c r="AN1197" s="406"/>
      <c r="AO1197" s="406"/>
      <c r="AP1197" s="406"/>
      <c r="AQ1197" s="406"/>
      <c r="AR1197" s="406"/>
      <c r="AS1197" s="293">
        <f>SUM(AE1197:AR1197)</f>
        <v>0</v>
      </c>
    </row>
    <row r="1198" spans="1:45" ht="15" hidden="1" customHeight="1" outlineLevel="1">
      <c r="A1198" s="521"/>
      <c r="B1198" s="291" t="s">
        <v>722</v>
      </c>
      <c r="C1198" s="288" t="s">
        <v>163</v>
      </c>
      <c r="D1198" s="292"/>
      <c r="E1198" s="292"/>
      <c r="F1198" s="292"/>
      <c r="G1198" s="292"/>
      <c r="H1198" s="292"/>
      <c r="I1198" s="292"/>
      <c r="J1198" s="292"/>
      <c r="K1198" s="292"/>
      <c r="L1198" s="292"/>
      <c r="M1198" s="292"/>
      <c r="N1198" s="292"/>
      <c r="O1198" s="292"/>
      <c r="P1198" s="292"/>
      <c r="Q1198" s="464"/>
      <c r="R1198" s="292"/>
      <c r="S1198" s="292"/>
      <c r="T1198" s="292"/>
      <c r="U1198" s="292"/>
      <c r="V1198" s="292"/>
      <c r="W1198" s="292"/>
      <c r="X1198" s="292"/>
      <c r="Y1198" s="292"/>
      <c r="Z1198" s="292"/>
      <c r="AA1198" s="292"/>
      <c r="AB1198" s="292"/>
      <c r="AC1198" s="292"/>
      <c r="AD1198" s="292"/>
      <c r="AE1198" s="407">
        <f>AE1197</f>
        <v>0</v>
      </c>
      <c r="AF1198" s="407">
        <f t="shared" ref="AF1198:AR1198" si="3490">AF1197</f>
        <v>0</v>
      </c>
      <c r="AG1198" s="407">
        <f t="shared" si="3490"/>
        <v>0</v>
      </c>
      <c r="AH1198" s="407">
        <f t="shared" si="3490"/>
        <v>0</v>
      </c>
      <c r="AI1198" s="407">
        <f t="shared" si="3490"/>
        <v>0</v>
      </c>
      <c r="AJ1198" s="407">
        <f t="shared" si="3490"/>
        <v>0</v>
      </c>
      <c r="AK1198" s="407">
        <f t="shared" si="3490"/>
        <v>0</v>
      </c>
      <c r="AL1198" s="407">
        <f t="shared" si="3490"/>
        <v>0</v>
      </c>
      <c r="AM1198" s="407">
        <f t="shared" si="3490"/>
        <v>0</v>
      </c>
      <c r="AN1198" s="407">
        <f t="shared" si="3490"/>
        <v>0</v>
      </c>
      <c r="AO1198" s="407">
        <f t="shared" si="3490"/>
        <v>0</v>
      </c>
      <c r="AP1198" s="407">
        <f t="shared" si="3490"/>
        <v>0</v>
      </c>
      <c r="AQ1198" s="407">
        <f t="shared" si="3490"/>
        <v>0</v>
      </c>
      <c r="AR1198" s="407">
        <f t="shared" si="3490"/>
        <v>0</v>
      </c>
      <c r="AS1198" s="294"/>
    </row>
    <row r="1199" spans="1:45" ht="15" hidden="1" customHeight="1" outlineLevel="1">
      <c r="A1199" s="521"/>
      <c r="B1199" s="291"/>
      <c r="C1199" s="302"/>
      <c r="D1199" s="301"/>
      <c r="E1199" s="301"/>
      <c r="F1199" s="301"/>
      <c r="G1199" s="301"/>
      <c r="H1199" s="301"/>
      <c r="I1199" s="301"/>
      <c r="J1199" s="301"/>
      <c r="K1199" s="301"/>
      <c r="L1199" s="301"/>
      <c r="M1199" s="301"/>
      <c r="N1199" s="301"/>
      <c r="O1199" s="301"/>
      <c r="P1199" s="301"/>
      <c r="Q1199" s="288"/>
      <c r="R1199" s="301"/>
      <c r="S1199" s="301"/>
      <c r="T1199" s="301"/>
      <c r="U1199" s="301"/>
      <c r="V1199" s="301"/>
      <c r="W1199" s="301"/>
      <c r="X1199" s="301"/>
      <c r="Y1199" s="301"/>
      <c r="Z1199" s="301"/>
      <c r="AA1199" s="301"/>
      <c r="AB1199" s="301"/>
      <c r="AC1199" s="301"/>
      <c r="AD1199" s="301"/>
      <c r="AE1199" s="408"/>
      <c r="AF1199" s="408"/>
      <c r="AG1199" s="408"/>
      <c r="AH1199" s="408"/>
      <c r="AI1199" s="408"/>
      <c r="AJ1199" s="408"/>
      <c r="AK1199" s="408"/>
      <c r="AL1199" s="408"/>
      <c r="AM1199" s="408"/>
      <c r="AN1199" s="408"/>
      <c r="AO1199" s="408"/>
      <c r="AP1199" s="408"/>
      <c r="AQ1199" s="408"/>
      <c r="AR1199" s="408"/>
      <c r="AS1199" s="303"/>
    </row>
    <row r="1200" spans="1:45" ht="15" hidden="1" customHeight="1" outlineLevel="1">
      <c r="A1200" s="521">
        <v>5</v>
      </c>
      <c r="B1200" s="424" t="s">
        <v>98</v>
      </c>
      <c r="C1200" s="288" t="s">
        <v>25</v>
      </c>
      <c r="D1200" s="292"/>
      <c r="E1200" s="292"/>
      <c r="F1200" s="292"/>
      <c r="G1200" s="292"/>
      <c r="H1200" s="292"/>
      <c r="I1200" s="292"/>
      <c r="J1200" s="292"/>
      <c r="K1200" s="292"/>
      <c r="L1200" s="292"/>
      <c r="M1200" s="292"/>
      <c r="N1200" s="292"/>
      <c r="O1200" s="292"/>
      <c r="P1200" s="292"/>
      <c r="Q1200" s="288"/>
      <c r="R1200" s="292"/>
      <c r="S1200" s="292"/>
      <c r="T1200" s="292"/>
      <c r="U1200" s="292"/>
      <c r="V1200" s="292"/>
      <c r="W1200" s="292"/>
      <c r="X1200" s="292"/>
      <c r="Y1200" s="292"/>
      <c r="Z1200" s="292"/>
      <c r="AA1200" s="292"/>
      <c r="AB1200" s="292"/>
      <c r="AC1200" s="292"/>
      <c r="AD1200" s="292"/>
      <c r="AE1200" s="411"/>
      <c r="AF1200" s="411"/>
      <c r="AG1200" s="411"/>
      <c r="AH1200" s="411"/>
      <c r="AI1200" s="411"/>
      <c r="AJ1200" s="411"/>
      <c r="AK1200" s="411"/>
      <c r="AL1200" s="406"/>
      <c r="AM1200" s="406"/>
      <c r="AN1200" s="406"/>
      <c r="AO1200" s="406"/>
      <c r="AP1200" s="406"/>
      <c r="AQ1200" s="406"/>
      <c r="AR1200" s="406"/>
      <c r="AS1200" s="293">
        <f>SUM(AE1200:AR1200)</f>
        <v>0</v>
      </c>
    </row>
    <row r="1201" spans="1:45" ht="15" hidden="1" customHeight="1" outlineLevel="1">
      <c r="A1201" s="521"/>
      <c r="B1201" s="291" t="s">
        <v>722</v>
      </c>
      <c r="C1201" s="288" t="s">
        <v>163</v>
      </c>
      <c r="D1201" s="292"/>
      <c r="E1201" s="292"/>
      <c r="F1201" s="292"/>
      <c r="G1201" s="292"/>
      <c r="H1201" s="292"/>
      <c r="I1201" s="292"/>
      <c r="J1201" s="292"/>
      <c r="K1201" s="292"/>
      <c r="L1201" s="292"/>
      <c r="M1201" s="292"/>
      <c r="N1201" s="292"/>
      <c r="O1201" s="292"/>
      <c r="P1201" s="292"/>
      <c r="Q1201" s="464"/>
      <c r="R1201" s="292"/>
      <c r="S1201" s="292"/>
      <c r="T1201" s="292"/>
      <c r="U1201" s="292"/>
      <c r="V1201" s="292"/>
      <c r="W1201" s="292"/>
      <c r="X1201" s="292"/>
      <c r="Y1201" s="292"/>
      <c r="Z1201" s="292"/>
      <c r="AA1201" s="292"/>
      <c r="AB1201" s="292"/>
      <c r="AC1201" s="292"/>
      <c r="AD1201" s="292"/>
      <c r="AE1201" s="407">
        <f>AE1200</f>
        <v>0</v>
      </c>
      <c r="AF1201" s="407">
        <f t="shared" ref="AF1201:AR1201" si="3491">AF1200</f>
        <v>0</v>
      </c>
      <c r="AG1201" s="407">
        <f t="shared" si="3491"/>
        <v>0</v>
      </c>
      <c r="AH1201" s="407">
        <f t="shared" si="3491"/>
        <v>0</v>
      </c>
      <c r="AI1201" s="407">
        <f t="shared" si="3491"/>
        <v>0</v>
      </c>
      <c r="AJ1201" s="407">
        <f t="shared" si="3491"/>
        <v>0</v>
      </c>
      <c r="AK1201" s="407">
        <f t="shared" si="3491"/>
        <v>0</v>
      </c>
      <c r="AL1201" s="407">
        <f t="shared" si="3491"/>
        <v>0</v>
      </c>
      <c r="AM1201" s="407">
        <f t="shared" si="3491"/>
        <v>0</v>
      </c>
      <c r="AN1201" s="407">
        <f t="shared" si="3491"/>
        <v>0</v>
      </c>
      <c r="AO1201" s="407">
        <f t="shared" si="3491"/>
        <v>0</v>
      </c>
      <c r="AP1201" s="407">
        <f t="shared" si="3491"/>
        <v>0</v>
      </c>
      <c r="AQ1201" s="407">
        <f t="shared" si="3491"/>
        <v>0</v>
      </c>
      <c r="AR1201" s="407">
        <f t="shared" si="3491"/>
        <v>0</v>
      </c>
      <c r="AS1201" s="294"/>
    </row>
    <row r="1202" spans="1:45" ht="15" hidden="1" customHeight="1" outlineLevel="1">
      <c r="A1202" s="521"/>
      <c r="B1202" s="291"/>
      <c r="C1202" s="288"/>
      <c r="D1202" s="288"/>
      <c r="E1202" s="288"/>
      <c r="F1202" s="288"/>
      <c r="G1202" s="288"/>
      <c r="H1202" s="288"/>
      <c r="I1202" s="288"/>
      <c r="J1202" s="288"/>
      <c r="K1202" s="288"/>
      <c r="L1202" s="288"/>
      <c r="M1202" s="288"/>
      <c r="N1202" s="288"/>
      <c r="O1202" s="288"/>
      <c r="P1202" s="288"/>
      <c r="Q1202" s="288"/>
      <c r="R1202" s="288"/>
      <c r="S1202" s="288"/>
      <c r="T1202" s="288"/>
      <c r="U1202" s="288"/>
      <c r="V1202" s="288"/>
      <c r="W1202" s="288"/>
      <c r="X1202" s="288"/>
      <c r="Y1202" s="288"/>
      <c r="Z1202" s="288"/>
      <c r="AA1202" s="288"/>
      <c r="AB1202" s="288"/>
      <c r="AC1202" s="288"/>
      <c r="AD1202" s="288"/>
      <c r="AE1202" s="418"/>
      <c r="AF1202" s="419"/>
      <c r="AG1202" s="419"/>
      <c r="AH1202" s="419"/>
      <c r="AI1202" s="419"/>
      <c r="AJ1202" s="419"/>
      <c r="AK1202" s="419"/>
      <c r="AL1202" s="419"/>
      <c r="AM1202" s="419"/>
      <c r="AN1202" s="419"/>
      <c r="AO1202" s="419"/>
      <c r="AP1202" s="419"/>
      <c r="AQ1202" s="419"/>
      <c r="AR1202" s="419"/>
      <c r="AS1202" s="294"/>
    </row>
    <row r="1203" spans="1:45" ht="15.75" hidden="1" outlineLevel="1">
      <c r="A1203" s="521"/>
      <c r="B1203" s="316" t="s">
        <v>494</v>
      </c>
      <c r="C1203" s="286"/>
      <c r="D1203" s="286"/>
      <c r="E1203" s="286"/>
      <c r="F1203" s="286"/>
      <c r="G1203" s="286"/>
      <c r="H1203" s="286"/>
      <c r="I1203" s="286"/>
      <c r="J1203" s="286"/>
      <c r="K1203" s="286"/>
      <c r="L1203" s="286"/>
      <c r="M1203" s="286"/>
      <c r="N1203" s="286"/>
      <c r="O1203" s="286"/>
      <c r="P1203" s="286"/>
      <c r="Q1203" s="287"/>
      <c r="R1203" s="286"/>
      <c r="S1203" s="286"/>
      <c r="T1203" s="286"/>
      <c r="U1203" s="286"/>
      <c r="V1203" s="286"/>
      <c r="W1203" s="286"/>
      <c r="X1203" s="286"/>
      <c r="Y1203" s="286"/>
      <c r="Z1203" s="286"/>
      <c r="AA1203" s="286"/>
      <c r="AB1203" s="286"/>
      <c r="AC1203" s="286"/>
      <c r="AD1203" s="286"/>
      <c r="AE1203" s="410"/>
      <c r="AF1203" s="410"/>
      <c r="AG1203" s="410"/>
      <c r="AH1203" s="410"/>
      <c r="AI1203" s="410"/>
      <c r="AJ1203" s="410"/>
      <c r="AK1203" s="410"/>
      <c r="AL1203" s="410"/>
      <c r="AM1203" s="410"/>
      <c r="AN1203" s="410"/>
      <c r="AO1203" s="410"/>
      <c r="AP1203" s="410"/>
      <c r="AQ1203" s="410"/>
      <c r="AR1203" s="410"/>
      <c r="AS1203" s="289"/>
    </row>
    <row r="1204" spans="1:45" ht="15" hidden="1" customHeight="1" outlineLevel="1">
      <c r="A1204" s="521">
        <v>6</v>
      </c>
      <c r="B1204" s="424" t="s">
        <v>99</v>
      </c>
      <c r="C1204" s="288" t="s">
        <v>25</v>
      </c>
      <c r="D1204" s="292"/>
      <c r="E1204" s="292"/>
      <c r="F1204" s="292"/>
      <c r="G1204" s="292"/>
      <c r="H1204" s="292"/>
      <c r="I1204" s="292"/>
      <c r="J1204" s="292"/>
      <c r="K1204" s="292"/>
      <c r="L1204" s="292"/>
      <c r="M1204" s="292"/>
      <c r="N1204" s="292"/>
      <c r="O1204" s="292"/>
      <c r="P1204" s="292"/>
      <c r="Q1204" s="292">
        <v>12</v>
      </c>
      <c r="R1204" s="292"/>
      <c r="S1204" s="292"/>
      <c r="T1204" s="292"/>
      <c r="U1204" s="292"/>
      <c r="V1204" s="292"/>
      <c r="W1204" s="292"/>
      <c r="X1204" s="292"/>
      <c r="Y1204" s="292"/>
      <c r="Z1204" s="292"/>
      <c r="AA1204" s="292"/>
      <c r="AB1204" s="292"/>
      <c r="AC1204" s="292"/>
      <c r="AD1204" s="292"/>
      <c r="AE1204" s="411"/>
      <c r="AF1204" s="411"/>
      <c r="AG1204" s="411"/>
      <c r="AH1204" s="411"/>
      <c r="AI1204" s="411"/>
      <c r="AJ1204" s="411"/>
      <c r="AK1204" s="411"/>
      <c r="AL1204" s="411"/>
      <c r="AM1204" s="411"/>
      <c r="AN1204" s="411"/>
      <c r="AO1204" s="411"/>
      <c r="AP1204" s="411"/>
      <c r="AQ1204" s="411"/>
      <c r="AR1204" s="411"/>
      <c r="AS1204" s="293">
        <f>SUM(AE1204:AR1204)</f>
        <v>0</v>
      </c>
    </row>
    <row r="1205" spans="1:45" ht="15" hidden="1" customHeight="1" outlineLevel="1">
      <c r="A1205" s="521"/>
      <c r="B1205" s="291" t="s">
        <v>722</v>
      </c>
      <c r="C1205" s="288" t="s">
        <v>163</v>
      </c>
      <c r="D1205" s="292"/>
      <c r="E1205" s="292"/>
      <c r="F1205" s="292"/>
      <c r="G1205" s="292"/>
      <c r="H1205" s="292"/>
      <c r="I1205" s="292"/>
      <c r="J1205" s="292"/>
      <c r="K1205" s="292"/>
      <c r="L1205" s="292"/>
      <c r="M1205" s="292"/>
      <c r="N1205" s="292"/>
      <c r="O1205" s="292"/>
      <c r="P1205" s="292"/>
      <c r="Q1205" s="292">
        <f>Q1204</f>
        <v>12</v>
      </c>
      <c r="R1205" s="292"/>
      <c r="S1205" s="292"/>
      <c r="T1205" s="292"/>
      <c r="U1205" s="292"/>
      <c r="V1205" s="292"/>
      <c r="W1205" s="292"/>
      <c r="X1205" s="292"/>
      <c r="Y1205" s="292"/>
      <c r="Z1205" s="292"/>
      <c r="AA1205" s="292"/>
      <c r="AB1205" s="292"/>
      <c r="AC1205" s="292"/>
      <c r="AD1205" s="292"/>
      <c r="AE1205" s="407">
        <f>AE1204</f>
        <v>0</v>
      </c>
      <c r="AF1205" s="407">
        <f t="shared" ref="AF1205:AR1205" si="3492">AF1204</f>
        <v>0</v>
      </c>
      <c r="AG1205" s="407">
        <f t="shared" si="3492"/>
        <v>0</v>
      </c>
      <c r="AH1205" s="407">
        <f t="shared" si="3492"/>
        <v>0</v>
      </c>
      <c r="AI1205" s="407">
        <f t="shared" si="3492"/>
        <v>0</v>
      </c>
      <c r="AJ1205" s="407">
        <f t="shared" si="3492"/>
        <v>0</v>
      </c>
      <c r="AK1205" s="407">
        <f t="shared" si="3492"/>
        <v>0</v>
      </c>
      <c r="AL1205" s="407">
        <f t="shared" si="3492"/>
        <v>0</v>
      </c>
      <c r="AM1205" s="407">
        <f t="shared" si="3492"/>
        <v>0</v>
      </c>
      <c r="AN1205" s="407">
        <f t="shared" si="3492"/>
        <v>0</v>
      </c>
      <c r="AO1205" s="407">
        <f t="shared" si="3492"/>
        <v>0</v>
      </c>
      <c r="AP1205" s="407">
        <f t="shared" si="3492"/>
        <v>0</v>
      </c>
      <c r="AQ1205" s="407">
        <f t="shared" si="3492"/>
        <v>0</v>
      </c>
      <c r="AR1205" s="407">
        <f t="shared" si="3492"/>
        <v>0</v>
      </c>
      <c r="AS1205" s="308"/>
    </row>
    <row r="1206" spans="1:45" ht="15" hidden="1" customHeight="1" outlineLevel="1">
      <c r="A1206" s="521"/>
      <c r="B1206" s="307"/>
      <c r="C1206" s="309"/>
      <c r="D1206" s="288"/>
      <c r="E1206" s="288"/>
      <c r="F1206" s="288"/>
      <c r="G1206" s="288"/>
      <c r="H1206" s="288"/>
      <c r="I1206" s="288"/>
      <c r="J1206" s="288"/>
      <c r="K1206" s="288"/>
      <c r="L1206" s="288"/>
      <c r="M1206" s="288"/>
      <c r="N1206" s="288"/>
      <c r="O1206" s="288"/>
      <c r="P1206" s="288"/>
      <c r="Q1206" s="288"/>
      <c r="R1206" s="288"/>
      <c r="S1206" s="288"/>
      <c r="T1206" s="288"/>
      <c r="U1206" s="288"/>
      <c r="V1206" s="288"/>
      <c r="W1206" s="288"/>
      <c r="X1206" s="288"/>
      <c r="Y1206" s="288"/>
      <c r="Z1206" s="288"/>
      <c r="AA1206" s="288"/>
      <c r="AB1206" s="288"/>
      <c r="AC1206" s="288"/>
      <c r="AD1206" s="288"/>
      <c r="AE1206" s="412"/>
      <c r="AF1206" s="412"/>
      <c r="AG1206" s="412"/>
      <c r="AH1206" s="412"/>
      <c r="AI1206" s="412"/>
      <c r="AJ1206" s="412"/>
      <c r="AK1206" s="412"/>
      <c r="AL1206" s="412"/>
      <c r="AM1206" s="412"/>
      <c r="AN1206" s="412"/>
      <c r="AO1206" s="412"/>
      <c r="AP1206" s="412"/>
      <c r="AQ1206" s="412"/>
      <c r="AR1206" s="412"/>
      <c r="AS1206" s="310"/>
    </row>
    <row r="1207" spans="1:45" ht="15" hidden="1" customHeight="1" outlineLevel="1">
      <c r="A1207" s="521">
        <v>7</v>
      </c>
      <c r="B1207" s="424" t="s">
        <v>100</v>
      </c>
      <c r="C1207" s="288" t="s">
        <v>25</v>
      </c>
      <c r="D1207" s="292"/>
      <c r="E1207" s="292"/>
      <c r="F1207" s="292"/>
      <c r="G1207" s="292"/>
      <c r="H1207" s="292"/>
      <c r="I1207" s="292"/>
      <c r="J1207" s="292"/>
      <c r="K1207" s="292"/>
      <c r="L1207" s="292"/>
      <c r="M1207" s="292"/>
      <c r="N1207" s="292"/>
      <c r="O1207" s="292"/>
      <c r="P1207" s="292"/>
      <c r="Q1207" s="292">
        <v>12</v>
      </c>
      <c r="R1207" s="292"/>
      <c r="S1207" s="292"/>
      <c r="T1207" s="292"/>
      <c r="U1207" s="292"/>
      <c r="V1207" s="292"/>
      <c r="W1207" s="292"/>
      <c r="X1207" s="292"/>
      <c r="Y1207" s="292"/>
      <c r="Z1207" s="292"/>
      <c r="AA1207" s="292"/>
      <c r="AB1207" s="292"/>
      <c r="AC1207" s="292"/>
      <c r="AD1207" s="292"/>
      <c r="AE1207" s="411"/>
      <c r="AF1207" s="411"/>
      <c r="AG1207" s="411"/>
      <c r="AH1207" s="411"/>
      <c r="AI1207" s="411"/>
      <c r="AJ1207" s="411"/>
      <c r="AK1207" s="411"/>
      <c r="AL1207" s="411"/>
      <c r="AM1207" s="411"/>
      <c r="AN1207" s="411"/>
      <c r="AO1207" s="411"/>
      <c r="AP1207" s="411"/>
      <c r="AQ1207" s="411"/>
      <c r="AR1207" s="411"/>
      <c r="AS1207" s="293">
        <f>SUM(AE1207:AR1207)</f>
        <v>0</v>
      </c>
    </row>
    <row r="1208" spans="1:45" ht="15" hidden="1" customHeight="1" outlineLevel="1">
      <c r="A1208" s="521"/>
      <c r="B1208" s="291" t="s">
        <v>722</v>
      </c>
      <c r="C1208" s="288" t="s">
        <v>163</v>
      </c>
      <c r="D1208" s="292"/>
      <c r="E1208" s="292"/>
      <c r="F1208" s="292"/>
      <c r="G1208" s="292"/>
      <c r="H1208" s="292"/>
      <c r="I1208" s="292"/>
      <c r="J1208" s="292"/>
      <c r="K1208" s="292"/>
      <c r="L1208" s="292"/>
      <c r="M1208" s="292"/>
      <c r="N1208" s="292"/>
      <c r="O1208" s="292"/>
      <c r="P1208" s="292"/>
      <c r="Q1208" s="292">
        <f>Q1207</f>
        <v>12</v>
      </c>
      <c r="R1208" s="292"/>
      <c r="S1208" s="292"/>
      <c r="T1208" s="292"/>
      <c r="U1208" s="292"/>
      <c r="V1208" s="292"/>
      <c r="W1208" s="292"/>
      <c r="X1208" s="292"/>
      <c r="Y1208" s="292"/>
      <c r="Z1208" s="292"/>
      <c r="AA1208" s="292"/>
      <c r="AB1208" s="292"/>
      <c r="AC1208" s="292"/>
      <c r="AD1208" s="292"/>
      <c r="AE1208" s="407">
        <f>AE1207</f>
        <v>0</v>
      </c>
      <c r="AF1208" s="407">
        <f t="shared" ref="AF1208:AR1208" si="3493">AF1207</f>
        <v>0</v>
      </c>
      <c r="AG1208" s="407">
        <f t="shared" si="3493"/>
        <v>0</v>
      </c>
      <c r="AH1208" s="407">
        <f t="shared" si="3493"/>
        <v>0</v>
      </c>
      <c r="AI1208" s="407">
        <f t="shared" si="3493"/>
        <v>0</v>
      </c>
      <c r="AJ1208" s="407">
        <f t="shared" si="3493"/>
        <v>0</v>
      </c>
      <c r="AK1208" s="407">
        <f t="shared" si="3493"/>
        <v>0</v>
      </c>
      <c r="AL1208" s="407">
        <f t="shared" si="3493"/>
        <v>0</v>
      </c>
      <c r="AM1208" s="407">
        <f t="shared" si="3493"/>
        <v>0</v>
      </c>
      <c r="AN1208" s="407">
        <f t="shared" si="3493"/>
        <v>0</v>
      </c>
      <c r="AO1208" s="407">
        <f t="shared" si="3493"/>
        <v>0</v>
      </c>
      <c r="AP1208" s="407">
        <f t="shared" si="3493"/>
        <v>0</v>
      </c>
      <c r="AQ1208" s="407">
        <f t="shared" si="3493"/>
        <v>0</v>
      </c>
      <c r="AR1208" s="407">
        <f t="shared" si="3493"/>
        <v>0</v>
      </c>
      <c r="AS1208" s="308"/>
    </row>
    <row r="1209" spans="1:45" ht="15" hidden="1" customHeight="1" outlineLevel="1">
      <c r="A1209" s="521"/>
      <c r="B1209" s="311"/>
      <c r="C1209" s="309"/>
      <c r="D1209" s="288"/>
      <c r="E1209" s="288"/>
      <c r="F1209" s="288"/>
      <c r="G1209" s="288"/>
      <c r="H1209" s="288"/>
      <c r="I1209" s="288"/>
      <c r="J1209" s="288"/>
      <c r="K1209" s="288"/>
      <c r="L1209" s="288"/>
      <c r="M1209" s="288"/>
      <c r="N1209" s="288"/>
      <c r="O1209" s="288"/>
      <c r="P1209" s="288"/>
      <c r="Q1209" s="288"/>
      <c r="R1209" s="288"/>
      <c r="S1209" s="288"/>
      <c r="T1209" s="288"/>
      <c r="U1209" s="288"/>
      <c r="V1209" s="288"/>
      <c r="W1209" s="288"/>
      <c r="X1209" s="288"/>
      <c r="Y1209" s="288"/>
      <c r="Z1209" s="288"/>
      <c r="AA1209" s="288"/>
      <c r="AB1209" s="288"/>
      <c r="AC1209" s="288"/>
      <c r="AD1209" s="288"/>
      <c r="AE1209" s="412"/>
      <c r="AF1209" s="413"/>
      <c r="AG1209" s="412"/>
      <c r="AH1209" s="412"/>
      <c r="AI1209" s="412"/>
      <c r="AJ1209" s="412"/>
      <c r="AK1209" s="412"/>
      <c r="AL1209" s="412"/>
      <c r="AM1209" s="412"/>
      <c r="AN1209" s="412"/>
      <c r="AO1209" s="412"/>
      <c r="AP1209" s="412"/>
      <c r="AQ1209" s="412"/>
      <c r="AR1209" s="412"/>
      <c r="AS1209" s="310"/>
    </row>
    <row r="1210" spans="1:45" ht="15" hidden="1" customHeight="1" outlineLevel="1">
      <c r="A1210" s="521">
        <v>8</v>
      </c>
      <c r="B1210" s="424" t="s">
        <v>101</v>
      </c>
      <c r="C1210" s="288" t="s">
        <v>25</v>
      </c>
      <c r="D1210" s="292"/>
      <c r="E1210" s="292"/>
      <c r="F1210" s="292"/>
      <c r="G1210" s="292"/>
      <c r="H1210" s="292"/>
      <c r="I1210" s="292"/>
      <c r="J1210" s="292"/>
      <c r="K1210" s="292"/>
      <c r="L1210" s="292"/>
      <c r="M1210" s="292"/>
      <c r="N1210" s="292"/>
      <c r="O1210" s="292"/>
      <c r="P1210" s="292"/>
      <c r="Q1210" s="292">
        <v>12</v>
      </c>
      <c r="R1210" s="292"/>
      <c r="S1210" s="292"/>
      <c r="T1210" s="292"/>
      <c r="U1210" s="292"/>
      <c r="V1210" s="292"/>
      <c r="W1210" s="292"/>
      <c r="X1210" s="292"/>
      <c r="Y1210" s="292"/>
      <c r="Z1210" s="292"/>
      <c r="AA1210" s="292"/>
      <c r="AB1210" s="292"/>
      <c r="AC1210" s="292"/>
      <c r="AD1210" s="292"/>
      <c r="AE1210" s="411"/>
      <c r="AF1210" s="411"/>
      <c r="AG1210" s="411"/>
      <c r="AH1210" s="411"/>
      <c r="AI1210" s="411"/>
      <c r="AJ1210" s="411"/>
      <c r="AK1210" s="411"/>
      <c r="AL1210" s="411"/>
      <c r="AM1210" s="411"/>
      <c r="AN1210" s="411"/>
      <c r="AO1210" s="411"/>
      <c r="AP1210" s="411"/>
      <c r="AQ1210" s="411"/>
      <c r="AR1210" s="411"/>
      <c r="AS1210" s="293">
        <f>SUM(AE1210:AR1210)</f>
        <v>0</v>
      </c>
    </row>
    <row r="1211" spans="1:45" ht="15" hidden="1" customHeight="1" outlineLevel="1">
      <c r="A1211" s="521"/>
      <c r="B1211" s="291" t="s">
        <v>722</v>
      </c>
      <c r="C1211" s="288" t="s">
        <v>163</v>
      </c>
      <c r="D1211" s="292"/>
      <c r="E1211" s="292"/>
      <c r="F1211" s="292"/>
      <c r="G1211" s="292"/>
      <c r="H1211" s="292"/>
      <c r="I1211" s="292"/>
      <c r="J1211" s="292"/>
      <c r="K1211" s="292"/>
      <c r="L1211" s="292"/>
      <c r="M1211" s="292"/>
      <c r="N1211" s="292"/>
      <c r="O1211" s="292"/>
      <c r="P1211" s="292"/>
      <c r="Q1211" s="292">
        <f>Q1210</f>
        <v>12</v>
      </c>
      <c r="R1211" s="292"/>
      <c r="S1211" s="292"/>
      <c r="T1211" s="292"/>
      <c r="U1211" s="292"/>
      <c r="V1211" s="292"/>
      <c r="W1211" s="292"/>
      <c r="X1211" s="292"/>
      <c r="Y1211" s="292"/>
      <c r="Z1211" s="292"/>
      <c r="AA1211" s="292"/>
      <c r="AB1211" s="292"/>
      <c r="AC1211" s="292"/>
      <c r="AD1211" s="292"/>
      <c r="AE1211" s="407">
        <f>AE1210</f>
        <v>0</v>
      </c>
      <c r="AF1211" s="407">
        <f t="shared" ref="AF1211:AR1211" si="3494">AF1210</f>
        <v>0</v>
      </c>
      <c r="AG1211" s="407">
        <f t="shared" si="3494"/>
        <v>0</v>
      </c>
      <c r="AH1211" s="407">
        <f t="shared" si="3494"/>
        <v>0</v>
      </c>
      <c r="AI1211" s="407">
        <f t="shared" si="3494"/>
        <v>0</v>
      </c>
      <c r="AJ1211" s="407">
        <f t="shared" si="3494"/>
        <v>0</v>
      </c>
      <c r="AK1211" s="407">
        <f t="shared" si="3494"/>
        <v>0</v>
      </c>
      <c r="AL1211" s="407">
        <f t="shared" si="3494"/>
        <v>0</v>
      </c>
      <c r="AM1211" s="407">
        <f t="shared" si="3494"/>
        <v>0</v>
      </c>
      <c r="AN1211" s="407">
        <f t="shared" si="3494"/>
        <v>0</v>
      </c>
      <c r="AO1211" s="407">
        <f t="shared" si="3494"/>
        <v>0</v>
      </c>
      <c r="AP1211" s="407">
        <f t="shared" si="3494"/>
        <v>0</v>
      </c>
      <c r="AQ1211" s="407">
        <f t="shared" si="3494"/>
        <v>0</v>
      </c>
      <c r="AR1211" s="407">
        <f t="shared" si="3494"/>
        <v>0</v>
      </c>
      <c r="AS1211" s="308"/>
    </row>
    <row r="1212" spans="1:45" ht="15" hidden="1" customHeight="1" outlineLevel="1">
      <c r="A1212" s="521"/>
      <c r="B1212" s="311"/>
      <c r="C1212" s="309"/>
      <c r="D1212" s="313"/>
      <c r="E1212" s="313"/>
      <c r="F1212" s="313"/>
      <c r="G1212" s="313"/>
      <c r="H1212" s="313"/>
      <c r="I1212" s="313"/>
      <c r="J1212" s="313"/>
      <c r="K1212" s="313"/>
      <c r="L1212" s="313"/>
      <c r="M1212" s="313"/>
      <c r="N1212" s="313"/>
      <c r="O1212" s="313"/>
      <c r="P1212" s="313"/>
      <c r="Q1212" s="288"/>
      <c r="R1212" s="313"/>
      <c r="S1212" s="313"/>
      <c r="T1212" s="313"/>
      <c r="U1212" s="313"/>
      <c r="V1212" s="313"/>
      <c r="W1212" s="313"/>
      <c r="X1212" s="313"/>
      <c r="Y1212" s="313"/>
      <c r="Z1212" s="313"/>
      <c r="AA1212" s="313"/>
      <c r="AB1212" s="313"/>
      <c r="AC1212" s="313"/>
      <c r="AD1212" s="313"/>
      <c r="AE1212" s="412"/>
      <c r="AF1212" s="413"/>
      <c r="AG1212" s="412"/>
      <c r="AH1212" s="412"/>
      <c r="AI1212" s="412"/>
      <c r="AJ1212" s="412"/>
      <c r="AK1212" s="412"/>
      <c r="AL1212" s="412"/>
      <c r="AM1212" s="412"/>
      <c r="AN1212" s="412"/>
      <c r="AO1212" s="412"/>
      <c r="AP1212" s="412"/>
      <c r="AQ1212" s="412"/>
      <c r="AR1212" s="412"/>
      <c r="AS1212" s="310"/>
    </row>
    <row r="1213" spans="1:45" ht="15" hidden="1" customHeight="1" outlineLevel="1">
      <c r="A1213" s="521">
        <v>9</v>
      </c>
      <c r="B1213" s="424" t="s">
        <v>102</v>
      </c>
      <c r="C1213" s="288" t="s">
        <v>25</v>
      </c>
      <c r="D1213" s="292"/>
      <c r="E1213" s="292"/>
      <c r="F1213" s="292"/>
      <c r="G1213" s="292"/>
      <c r="H1213" s="292"/>
      <c r="I1213" s="292"/>
      <c r="J1213" s="292"/>
      <c r="K1213" s="292"/>
      <c r="L1213" s="292"/>
      <c r="M1213" s="292"/>
      <c r="N1213" s="292"/>
      <c r="O1213" s="292"/>
      <c r="P1213" s="292"/>
      <c r="Q1213" s="292">
        <v>12</v>
      </c>
      <c r="R1213" s="292"/>
      <c r="S1213" s="292"/>
      <c r="T1213" s="292"/>
      <c r="U1213" s="292"/>
      <c r="V1213" s="292"/>
      <c r="W1213" s="292"/>
      <c r="X1213" s="292"/>
      <c r="Y1213" s="292"/>
      <c r="Z1213" s="292"/>
      <c r="AA1213" s="292"/>
      <c r="AB1213" s="292"/>
      <c r="AC1213" s="292"/>
      <c r="AD1213" s="292"/>
      <c r="AE1213" s="411"/>
      <c r="AF1213" s="411"/>
      <c r="AG1213" s="411"/>
      <c r="AH1213" s="411"/>
      <c r="AI1213" s="411"/>
      <c r="AJ1213" s="411"/>
      <c r="AK1213" s="411"/>
      <c r="AL1213" s="411"/>
      <c r="AM1213" s="411"/>
      <c r="AN1213" s="411"/>
      <c r="AO1213" s="411"/>
      <c r="AP1213" s="411"/>
      <c r="AQ1213" s="411"/>
      <c r="AR1213" s="411"/>
      <c r="AS1213" s="293">
        <f>SUM(AE1213:AR1213)</f>
        <v>0</v>
      </c>
    </row>
    <row r="1214" spans="1:45" ht="15" hidden="1" customHeight="1" outlineLevel="1">
      <c r="A1214" s="521"/>
      <c r="B1214" s="291" t="s">
        <v>722</v>
      </c>
      <c r="C1214" s="288" t="s">
        <v>163</v>
      </c>
      <c r="D1214" s="292"/>
      <c r="E1214" s="292"/>
      <c r="F1214" s="292"/>
      <c r="G1214" s="292"/>
      <c r="H1214" s="292"/>
      <c r="I1214" s="292"/>
      <c r="J1214" s="292"/>
      <c r="K1214" s="292"/>
      <c r="L1214" s="292"/>
      <c r="M1214" s="292"/>
      <c r="N1214" s="292"/>
      <c r="O1214" s="292"/>
      <c r="P1214" s="292"/>
      <c r="Q1214" s="292">
        <f>Q1213</f>
        <v>12</v>
      </c>
      <c r="R1214" s="292"/>
      <c r="S1214" s="292"/>
      <c r="T1214" s="292"/>
      <c r="U1214" s="292"/>
      <c r="V1214" s="292"/>
      <c r="W1214" s="292"/>
      <c r="X1214" s="292"/>
      <c r="Y1214" s="292"/>
      <c r="Z1214" s="292"/>
      <c r="AA1214" s="292"/>
      <c r="AB1214" s="292"/>
      <c r="AC1214" s="292"/>
      <c r="AD1214" s="292"/>
      <c r="AE1214" s="407">
        <f>AE1213</f>
        <v>0</v>
      </c>
      <c r="AF1214" s="407">
        <f t="shared" ref="AF1214:AR1214" si="3495">AF1213</f>
        <v>0</v>
      </c>
      <c r="AG1214" s="407">
        <f t="shared" si="3495"/>
        <v>0</v>
      </c>
      <c r="AH1214" s="407">
        <f t="shared" si="3495"/>
        <v>0</v>
      </c>
      <c r="AI1214" s="407">
        <f t="shared" si="3495"/>
        <v>0</v>
      </c>
      <c r="AJ1214" s="407">
        <f t="shared" si="3495"/>
        <v>0</v>
      </c>
      <c r="AK1214" s="407">
        <f t="shared" si="3495"/>
        <v>0</v>
      </c>
      <c r="AL1214" s="407">
        <f t="shared" si="3495"/>
        <v>0</v>
      </c>
      <c r="AM1214" s="407">
        <f t="shared" si="3495"/>
        <v>0</v>
      </c>
      <c r="AN1214" s="407">
        <f t="shared" si="3495"/>
        <v>0</v>
      </c>
      <c r="AO1214" s="407">
        <f t="shared" si="3495"/>
        <v>0</v>
      </c>
      <c r="AP1214" s="407">
        <f t="shared" si="3495"/>
        <v>0</v>
      </c>
      <c r="AQ1214" s="407">
        <f t="shared" si="3495"/>
        <v>0</v>
      </c>
      <c r="AR1214" s="407">
        <f t="shared" si="3495"/>
        <v>0</v>
      </c>
      <c r="AS1214" s="308"/>
    </row>
    <row r="1215" spans="1:45" ht="15" hidden="1" customHeight="1" outlineLevel="1">
      <c r="A1215" s="521"/>
      <c r="B1215" s="311"/>
      <c r="C1215" s="309"/>
      <c r="D1215" s="313"/>
      <c r="E1215" s="313"/>
      <c r="F1215" s="313"/>
      <c r="G1215" s="313"/>
      <c r="H1215" s="313"/>
      <c r="I1215" s="313"/>
      <c r="J1215" s="313"/>
      <c r="K1215" s="313"/>
      <c r="L1215" s="313"/>
      <c r="M1215" s="313"/>
      <c r="N1215" s="313"/>
      <c r="O1215" s="313"/>
      <c r="P1215" s="313"/>
      <c r="Q1215" s="288"/>
      <c r="R1215" s="313"/>
      <c r="S1215" s="313"/>
      <c r="T1215" s="313"/>
      <c r="U1215" s="313"/>
      <c r="V1215" s="313"/>
      <c r="W1215" s="313"/>
      <c r="X1215" s="313"/>
      <c r="Y1215" s="313"/>
      <c r="Z1215" s="313"/>
      <c r="AA1215" s="313"/>
      <c r="AB1215" s="313"/>
      <c r="AC1215" s="313"/>
      <c r="AD1215" s="313"/>
      <c r="AE1215" s="412"/>
      <c r="AF1215" s="412"/>
      <c r="AG1215" s="412"/>
      <c r="AH1215" s="412"/>
      <c r="AI1215" s="412"/>
      <c r="AJ1215" s="412"/>
      <c r="AK1215" s="412"/>
      <c r="AL1215" s="412"/>
      <c r="AM1215" s="412"/>
      <c r="AN1215" s="412"/>
      <c r="AO1215" s="412"/>
      <c r="AP1215" s="412"/>
      <c r="AQ1215" s="412"/>
      <c r="AR1215" s="412"/>
      <c r="AS1215" s="310"/>
    </row>
    <row r="1216" spans="1:45" ht="15" hidden="1" customHeight="1" outlineLevel="1">
      <c r="A1216" s="521">
        <v>10</v>
      </c>
      <c r="B1216" s="424" t="s">
        <v>103</v>
      </c>
      <c r="C1216" s="288" t="s">
        <v>25</v>
      </c>
      <c r="D1216" s="292"/>
      <c r="E1216" s="292"/>
      <c r="F1216" s="292"/>
      <c r="G1216" s="292"/>
      <c r="H1216" s="292"/>
      <c r="I1216" s="292"/>
      <c r="J1216" s="292"/>
      <c r="K1216" s="292"/>
      <c r="L1216" s="292"/>
      <c r="M1216" s="292"/>
      <c r="N1216" s="292"/>
      <c r="O1216" s="292"/>
      <c r="P1216" s="292"/>
      <c r="Q1216" s="292">
        <v>3</v>
      </c>
      <c r="R1216" s="292"/>
      <c r="S1216" s="292"/>
      <c r="T1216" s="292"/>
      <c r="U1216" s="292"/>
      <c r="V1216" s="292"/>
      <c r="W1216" s="292"/>
      <c r="X1216" s="292"/>
      <c r="Y1216" s="292"/>
      <c r="Z1216" s="292"/>
      <c r="AA1216" s="292"/>
      <c r="AB1216" s="292"/>
      <c r="AC1216" s="292"/>
      <c r="AD1216" s="292"/>
      <c r="AE1216" s="411"/>
      <c r="AF1216" s="411"/>
      <c r="AG1216" s="411"/>
      <c r="AH1216" s="411"/>
      <c r="AI1216" s="411"/>
      <c r="AJ1216" s="411"/>
      <c r="AK1216" s="411"/>
      <c r="AL1216" s="411"/>
      <c r="AM1216" s="411"/>
      <c r="AN1216" s="411"/>
      <c r="AO1216" s="411"/>
      <c r="AP1216" s="411"/>
      <c r="AQ1216" s="411"/>
      <c r="AR1216" s="411"/>
      <c r="AS1216" s="293">
        <f>SUM(AE1216:AR1216)</f>
        <v>0</v>
      </c>
    </row>
    <row r="1217" spans="1:46" ht="15" hidden="1" customHeight="1" outlineLevel="1">
      <c r="A1217" s="521"/>
      <c r="B1217" s="291" t="s">
        <v>722</v>
      </c>
      <c r="C1217" s="288" t="s">
        <v>163</v>
      </c>
      <c r="D1217" s="292"/>
      <c r="E1217" s="292"/>
      <c r="F1217" s="292"/>
      <c r="G1217" s="292"/>
      <c r="H1217" s="292"/>
      <c r="I1217" s="292"/>
      <c r="J1217" s="292"/>
      <c r="K1217" s="292"/>
      <c r="L1217" s="292"/>
      <c r="M1217" s="292"/>
      <c r="N1217" s="292"/>
      <c r="O1217" s="292"/>
      <c r="P1217" s="292"/>
      <c r="Q1217" s="292">
        <f>Q1216</f>
        <v>3</v>
      </c>
      <c r="R1217" s="292"/>
      <c r="S1217" s="292"/>
      <c r="T1217" s="292"/>
      <c r="U1217" s="292"/>
      <c r="V1217" s="292"/>
      <c r="W1217" s="292"/>
      <c r="X1217" s="292"/>
      <c r="Y1217" s="292"/>
      <c r="Z1217" s="292"/>
      <c r="AA1217" s="292"/>
      <c r="AB1217" s="292"/>
      <c r="AC1217" s="292"/>
      <c r="AD1217" s="292"/>
      <c r="AE1217" s="407">
        <f>AE1216</f>
        <v>0</v>
      </c>
      <c r="AF1217" s="407">
        <f t="shared" ref="AF1217:AR1217" si="3496">AF1216</f>
        <v>0</v>
      </c>
      <c r="AG1217" s="407">
        <f t="shared" si="3496"/>
        <v>0</v>
      </c>
      <c r="AH1217" s="407">
        <f t="shared" si="3496"/>
        <v>0</v>
      </c>
      <c r="AI1217" s="407">
        <f t="shared" si="3496"/>
        <v>0</v>
      </c>
      <c r="AJ1217" s="407">
        <f t="shared" si="3496"/>
        <v>0</v>
      </c>
      <c r="AK1217" s="407">
        <f t="shared" si="3496"/>
        <v>0</v>
      </c>
      <c r="AL1217" s="407">
        <f t="shared" si="3496"/>
        <v>0</v>
      </c>
      <c r="AM1217" s="407">
        <f t="shared" si="3496"/>
        <v>0</v>
      </c>
      <c r="AN1217" s="407">
        <f t="shared" si="3496"/>
        <v>0</v>
      </c>
      <c r="AO1217" s="407">
        <f t="shared" si="3496"/>
        <v>0</v>
      </c>
      <c r="AP1217" s="407">
        <f t="shared" si="3496"/>
        <v>0</v>
      </c>
      <c r="AQ1217" s="407">
        <f t="shared" si="3496"/>
        <v>0</v>
      </c>
      <c r="AR1217" s="407">
        <f t="shared" si="3496"/>
        <v>0</v>
      </c>
      <c r="AS1217" s="308"/>
    </row>
    <row r="1218" spans="1:46" ht="15" hidden="1" customHeight="1" outlineLevel="1">
      <c r="A1218" s="521"/>
      <c r="B1218" s="311"/>
      <c r="C1218" s="309"/>
      <c r="D1218" s="313"/>
      <c r="E1218" s="313"/>
      <c r="F1218" s="313"/>
      <c r="G1218" s="313"/>
      <c r="H1218" s="313"/>
      <c r="I1218" s="313"/>
      <c r="J1218" s="313"/>
      <c r="K1218" s="313"/>
      <c r="L1218" s="313"/>
      <c r="M1218" s="313"/>
      <c r="N1218" s="313"/>
      <c r="O1218" s="313"/>
      <c r="P1218" s="313"/>
      <c r="Q1218" s="288"/>
      <c r="R1218" s="313"/>
      <c r="S1218" s="313"/>
      <c r="T1218" s="313"/>
      <c r="U1218" s="313"/>
      <c r="V1218" s="313"/>
      <c r="W1218" s="313"/>
      <c r="X1218" s="313"/>
      <c r="Y1218" s="313"/>
      <c r="Z1218" s="313"/>
      <c r="AA1218" s="313"/>
      <c r="AB1218" s="313"/>
      <c r="AC1218" s="313"/>
      <c r="AD1218" s="313"/>
      <c r="AE1218" s="412"/>
      <c r="AF1218" s="413"/>
      <c r="AG1218" s="412"/>
      <c r="AH1218" s="412"/>
      <c r="AI1218" s="412"/>
      <c r="AJ1218" s="412"/>
      <c r="AK1218" s="412"/>
      <c r="AL1218" s="412"/>
      <c r="AM1218" s="412"/>
      <c r="AN1218" s="412"/>
      <c r="AO1218" s="412"/>
      <c r="AP1218" s="412"/>
      <c r="AQ1218" s="412"/>
      <c r="AR1218" s="412"/>
      <c r="AS1218" s="310"/>
    </row>
    <row r="1219" spans="1:46" ht="15" hidden="1" customHeight="1" outlineLevel="1">
      <c r="A1219" s="521"/>
      <c r="B1219" s="285" t="s">
        <v>10</v>
      </c>
      <c r="C1219" s="286"/>
      <c r="D1219" s="286"/>
      <c r="E1219" s="286"/>
      <c r="F1219" s="286"/>
      <c r="G1219" s="286"/>
      <c r="H1219" s="286"/>
      <c r="I1219" s="286"/>
      <c r="J1219" s="286"/>
      <c r="K1219" s="286"/>
      <c r="L1219" s="286"/>
      <c r="M1219" s="286"/>
      <c r="N1219" s="286"/>
      <c r="O1219" s="286"/>
      <c r="P1219" s="286"/>
      <c r="Q1219" s="287"/>
      <c r="R1219" s="286"/>
      <c r="S1219" s="286"/>
      <c r="T1219" s="286"/>
      <c r="U1219" s="286"/>
      <c r="V1219" s="286"/>
      <c r="W1219" s="286"/>
      <c r="X1219" s="286"/>
      <c r="Y1219" s="286"/>
      <c r="Z1219" s="286"/>
      <c r="AA1219" s="286"/>
      <c r="AB1219" s="286"/>
      <c r="AC1219" s="286"/>
      <c r="AD1219" s="286"/>
      <c r="AE1219" s="410"/>
      <c r="AF1219" s="410"/>
      <c r="AG1219" s="410"/>
      <c r="AH1219" s="410"/>
      <c r="AI1219" s="410"/>
      <c r="AJ1219" s="410"/>
      <c r="AK1219" s="410"/>
      <c r="AL1219" s="410"/>
      <c r="AM1219" s="410"/>
      <c r="AN1219" s="410"/>
      <c r="AO1219" s="410"/>
      <c r="AP1219" s="410"/>
      <c r="AQ1219" s="410"/>
      <c r="AR1219" s="410"/>
      <c r="AS1219" s="289"/>
    </row>
    <row r="1220" spans="1:46" ht="15" hidden="1" customHeight="1" outlineLevel="1">
      <c r="A1220" s="521">
        <v>11</v>
      </c>
      <c r="B1220" s="424" t="s">
        <v>104</v>
      </c>
      <c r="C1220" s="288" t="s">
        <v>25</v>
      </c>
      <c r="D1220" s="292"/>
      <c r="E1220" s="292"/>
      <c r="F1220" s="292"/>
      <c r="G1220" s="292"/>
      <c r="H1220" s="292"/>
      <c r="I1220" s="292"/>
      <c r="J1220" s="292"/>
      <c r="K1220" s="292"/>
      <c r="L1220" s="292"/>
      <c r="M1220" s="292"/>
      <c r="N1220" s="292"/>
      <c r="O1220" s="292"/>
      <c r="P1220" s="292"/>
      <c r="Q1220" s="292">
        <v>12</v>
      </c>
      <c r="R1220" s="292"/>
      <c r="S1220" s="292"/>
      <c r="T1220" s="292"/>
      <c r="U1220" s="292"/>
      <c r="V1220" s="292"/>
      <c r="W1220" s="292"/>
      <c r="X1220" s="292"/>
      <c r="Y1220" s="292"/>
      <c r="Z1220" s="292"/>
      <c r="AA1220" s="292"/>
      <c r="AB1220" s="292"/>
      <c r="AC1220" s="292"/>
      <c r="AD1220" s="292"/>
      <c r="AE1220" s="422"/>
      <c r="AF1220" s="411"/>
      <c r="AG1220" s="411"/>
      <c r="AH1220" s="411"/>
      <c r="AI1220" s="411"/>
      <c r="AJ1220" s="411"/>
      <c r="AK1220" s="411"/>
      <c r="AL1220" s="411"/>
      <c r="AM1220" s="411"/>
      <c r="AN1220" s="411"/>
      <c r="AO1220" s="411"/>
      <c r="AP1220" s="411"/>
      <c r="AQ1220" s="411"/>
      <c r="AR1220" s="411"/>
      <c r="AS1220" s="293">
        <f>SUM(AE1220:AR1220)</f>
        <v>0</v>
      </c>
    </row>
    <row r="1221" spans="1:46" ht="15" hidden="1" customHeight="1" outlineLevel="1">
      <c r="A1221" s="521"/>
      <c r="B1221" s="291" t="s">
        <v>722</v>
      </c>
      <c r="C1221" s="288" t="s">
        <v>163</v>
      </c>
      <c r="D1221" s="292"/>
      <c r="E1221" s="292"/>
      <c r="F1221" s="292"/>
      <c r="G1221" s="292"/>
      <c r="H1221" s="292"/>
      <c r="I1221" s="292"/>
      <c r="J1221" s="292"/>
      <c r="K1221" s="292"/>
      <c r="L1221" s="292"/>
      <c r="M1221" s="292"/>
      <c r="N1221" s="292"/>
      <c r="O1221" s="292"/>
      <c r="P1221" s="292"/>
      <c r="Q1221" s="292">
        <f>Q1220</f>
        <v>12</v>
      </c>
      <c r="R1221" s="292"/>
      <c r="S1221" s="292"/>
      <c r="T1221" s="292"/>
      <c r="U1221" s="292"/>
      <c r="V1221" s="292"/>
      <c r="W1221" s="292"/>
      <c r="X1221" s="292"/>
      <c r="Y1221" s="292"/>
      <c r="Z1221" s="292"/>
      <c r="AA1221" s="292"/>
      <c r="AB1221" s="292"/>
      <c r="AC1221" s="292"/>
      <c r="AD1221" s="292"/>
      <c r="AE1221" s="407">
        <f>AE1220</f>
        <v>0</v>
      </c>
      <c r="AF1221" s="407">
        <f t="shared" ref="AF1221:AR1221" si="3497">AF1220</f>
        <v>0</v>
      </c>
      <c r="AG1221" s="407">
        <f t="shared" si="3497"/>
        <v>0</v>
      </c>
      <c r="AH1221" s="407">
        <f t="shared" si="3497"/>
        <v>0</v>
      </c>
      <c r="AI1221" s="407">
        <f t="shared" si="3497"/>
        <v>0</v>
      </c>
      <c r="AJ1221" s="407">
        <f t="shared" si="3497"/>
        <v>0</v>
      </c>
      <c r="AK1221" s="407">
        <f t="shared" si="3497"/>
        <v>0</v>
      </c>
      <c r="AL1221" s="407">
        <f t="shared" si="3497"/>
        <v>0</v>
      </c>
      <c r="AM1221" s="407">
        <f t="shared" si="3497"/>
        <v>0</v>
      </c>
      <c r="AN1221" s="407">
        <f t="shared" si="3497"/>
        <v>0</v>
      </c>
      <c r="AO1221" s="407">
        <f t="shared" si="3497"/>
        <v>0</v>
      </c>
      <c r="AP1221" s="407">
        <f t="shared" si="3497"/>
        <v>0</v>
      </c>
      <c r="AQ1221" s="407">
        <f t="shared" si="3497"/>
        <v>0</v>
      </c>
      <c r="AR1221" s="407">
        <f t="shared" si="3497"/>
        <v>0</v>
      </c>
      <c r="AS1221" s="294"/>
    </row>
    <row r="1222" spans="1:46" ht="15" hidden="1" customHeight="1" outlineLevel="1">
      <c r="A1222" s="521"/>
      <c r="B1222" s="312"/>
      <c r="C1222" s="302"/>
      <c r="D1222" s="288"/>
      <c r="E1222" s="288"/>
      <c r="F1222" s="288"/>
      <c r="G1222" s="288"/>
      <c r="H1222" s="288"/>
      <c r="I1222" s="288"/>
      <c r="J1222" s="288"/>
      <c r="K1222" s="288"/>
      <c r="L1222" s="288"/>
      <c r="M1222" s="288"/>
      <c r="N1222" s="288"/>
      <c r="O1222" s="288"/>
      <c r="P1222" s="288"/>
      <c r="Q1222" s="288"/>
      <c r="R1222" s="288"/>
      <c r="S1222" s="288"/>
      <c r="T1222" s="288"/>
      <c r="U1222" s="288"/>
      <c r="V1222" s="288"/>
      <c r="W1222" s="288"/>
      <c r="X1222" s="288"/>
      <c r="Y1222" s="288"/>
      <c r="Z1222" s="288"/>
      <c r="AA1222" s="288"/>
      <c r="AB1222" s="288"/>
      <c r="AC1222" s="288"/>
      <c r="AD1222" s="288"/>
      <c r="AE1222" s="408"/>
      <c r="AF1222" s="417"/>
      <c r="AG1222" s="417"/>
      <c r="AH1222" s="417"/>
      <c r="AI1222" s="417"/>
      <c r="AJ1222" s="417"/>
      <c r="AK1222" s="417"/>
      <c r="AL1222" s="417"/>
      <c r="AM1222" s="417"/>
      <c r="AN1222" s="417"/>
      <c r="AO1222" s="417"/>
      <c r="AP1222" s="417"/>
      <c r="AQ1222" s="417"/>
      <c r="AR1222" s="417"/>
      <c r="AS1222" s="303"/>
    </row>
    <row r="1223" spans="1:46" ht="28.5" hidden="1" customHeight="1" outlineLevel="1">
      <c r="A1223" s="521">
        <v>12</v>
      </c>
      <c r="B1223" s="424" t="s">
        <v>105</v>
      </c>
      <c r="C1223" s="288" t="s">
        <v>25</v>
      </c>
      <c r="D1223" s="292"/>
      <c r="E1223" s="292"/>
      <c r="F1223" s="292"/>
      <c r="G1223" s="292"/>
      <c r="H1223" s="292"/>
      <c r="I1223" s="292"/>
      <c r="J1223" s="292"/>
      <c r="K1223" s="292"/>
      <c r="L1223" s="292"/>
      <c r="M1223" s="292"/>
      <c r="N1223" s="292"/>
      <c r="O1223" s="292"/>
      <c r="P1223" s="292"/>
      <c r="Q1223" s="292">
        <v>12</v>
      </c>
      <c r="R1223" s="292"/>
      <c r="S1223" s="292"/>
      <c r="T1223" s="292"/>
      <c r="U1223" s="292"/>
      <c r="V1223" s="292"/>
      <c r="W1223" s="292"/>
      <c r="X1223" s="292"/>
      <c r="Y1223" s="292"/>
      <c r="Z1223" s="292"/>
      <c r="AA1223" s="292"/>
      <c r="AB1223" s="292"/>
      <c r="AC1223" s="292"/>
      <c r="AD1223" s="292"/>
      <c r="AE1223" s="406"/>
      <c r="AF1223" s="411"/>
      <c r="AG1223" s="411"/>
      <c r="AH1223" s="411"/>
      <c r="AI1223" s="411"/>
      <c r="AJ1223" s="411"/>
      <c r="AK1223" s="411"/>
      <c r="AL1223" s="411"/>
      <c r="AM1223" s="411"/>
      <c r="AN1223" s="411"/>
      <c r="AO1223" s="411"/>
      <c r="AP1223" s="411"/>
      <c r="AQ1223" s="411"/>
      <c r="AR1223" s="411"/>
      <c r="AS1223" s="293">
        <f>SUM(AE1223:AR1223)</f>
        <v>0</v>
      </c>
    </row>
    <row r="1224" spans="1:46" ht="15" hidden="1" customHeight="1" outlineLevel="1">
      <c r="A1224" s="521"/>
      <c r="B1224" s="291" t="s">
        <v>722</v>
      </c>
      <c r="C1224" s="288" t="s">
        <v>163</v>
      </c>
      <c r="D1224" s="292"/>
      <c r="E1224" s="292"/>
      <c r="F1224" s="292"/>
      <c r="G1224" s="292"/>
      <c r="H1224" s="292"/>
      <c r="I1224" s="292"/>
      <c r="J1224" s="292"/>
      <c r="K1224" s="292"/>
      <c r="L1224" s="292"/>
      <c r="M1224" s="292"/>
      <c r="N1224" s="292"/>
      <c r="O1224" s="292"/>
      <c r="P1224" s="292"/>
      <c r="Q1224" s="292">
        <f>Q1223</f>
        <v>12</v>
      </c>
      <c r="R1224" s="292"/>
      <c r="S1224" s="292"/>
      <c r="T1224" s="292"/>
      <c r="U1224" s="292"/>
      <c r="V1224" s="292"/>
      <c r="W1224" s="292"/>
      <c r="X1224" s="292"/>
      <c r="Y1224" s="292"/>
      <c r="Z1224" s="292"/>
      <c r="AA1224" s="292"/>
      <c r="AB1224" s="292"/>
      <c r="AC1224" s="292"/>
      <c r="AD1224" s="292"/>
      <c r="AE1224" s="407">
        <f>AE1223</f>
        <v>0</v>
      </c>
      <c r="AF1224" s="407">
        <f t="shared" ref="AF1224:AR1224" si="3498">AF1223</f>
        <v>0</v>
      </c>
      <c r="AG1224" s="407">
        <f t="shared" si="3498"/>
        <v>0</v>
      </c>
      <c r="AH1224" s="407">
        <f t="shared" si="3498"/>
        <v>0</v>
      </c>
      <c r="AI1224" s="407">
        <f t="shared" si="3498"/>
        <v>0</v>
      </c>
      <c r="AJ1224" s="407">
        <f t="shared" si="3498"/>
        <v>0</v>
      </c>
      <c r="AK1224" s="407">
        <f t="shared" si="3498"/>
        <v>0</v>
      </c>
      <c r="AL1224" s="407">
        <f t="shared" si="3498"/>
        <v>0</v>
      </c>
      <c r="AM1224" s="407">
        <f t="shared" si="3498"/>
        <v>0</v>
      </c>
      <c r="AN1224" s="407">
        <f t="shared" si="3498"/>
        <v>0</v>
      </c>
      <c r="AO1224" s="407">
        <f t="shared" si="3498"/>
        <v>0</v>
      </c>
      <c r="AP1224" s="407">
        <f t="shared" si="3498"/>
        <v>0</v>
      </c>
      <c r="AQ1224" s="407">
        <f t="shared" si="3498"/>
        <v>0</v>
      </c>
      <c r="AR1224" s="407">
        <f t="shared" si="3498"/>
        <v>0</v>
      </c>
      <c r="AS1224" s="294"/>
    </row>
    <row r="1225" spans="1:46" ht="15" hidden="1" customHeight="1" outlineLevel="1">
      <c r="A1225" s="521"/>
      <c r="B1225" s="312"/>
      <c r="C1225" s="302"/>
      <c r="D1225" s="288"/>
      <c r="E1225" s="288"/>
      <c r="F1225" s="288"/>
      <c r="G1225" s="288"/>
      <c r="H1225" s="288"/>
      <c r="I1225" s="288"/>
      <c r="J1225" s="288"/>
      <c r="K1225" s="288"/>
      <c r="L1225" s="288"/>
      <c r="M1225" s="288"/>
      <c r="N1225" s="288"/>
      <c r="O1225" s="288"/>
      <c r="P1225" s="288"/>
      <c r="Q1225" s="288"/>
      <c r="R1225" s="288"/>
      <c r="S1225" s="288"/>
      <c r="T1225" s="288"/>
      <c r="U1225" s="288"/>
      <c r="V1225" s="288"/>
      <c r="W1225" s="288"/>
      <c r="X1225" s="288"/>
      <c r="Y1225" s="288"/>
      <c r="Z1225" s="288"/>
      <c r="AA1225" s="288"/>
      <c r="AB1225" s="288"/>
      <c r="AC1225" s="288"/>
      <c r="AD1225" s="288"/>
      <c r="AE1225" s="418"/>
      <c r="AF1225" s="418"/>
      <c r="AG1225" s="408"/>
      <c r="AH1225" s="408"/>
      <c r="AI1225" s="408"/>
      <c r="AJ1225" s="408"/>
      <c r="AK1225" s="408"/>
      <c r="AL1225" s="408"/>
      <c r="AM1225" s="408"/>
      <c r="AN1225" s="408"/>
      <c r="AO1225" s="408"/>
      <c r="AP1225" s="408"/>
      <c r="AQ1225" s="408"/>
      <c r="AR1225" s="408"/>
      <c r="AS1225" s="303"/>
    </row>
    <row r="1226" spans="1:46" ht="15" hidden="1" customHeight="1" outlineLevel="1">
      <c r="A1226" s="521">
        <v>13</v>
      </c>
      <c r="B1226" s="424" t="s">
        <v>106</v>
      </c>
      <c r="C1226" s="288" t="s">
        <v>25</v>
      </c>
      <c r="D1226" s="292"/>
      <c r="E1226" s="292"/>
      <c r="F1226" s="292"/>
      <c r="G1226" s="292"/>
      <c r="H1226" s="292"/>
      <c r="I1226" s="292"/>
      <c r="J1226" s="292"/>
      <c r="K1226" s="292"/>
      <c r="L1226" s="292"/>
      <c r="M1226" s="292"/>
      <c r="N1226" s="292"/>
      <c r="O1226" s="292"/>
      <c r="P1226" s="292"/>
      <c r="Q1226" s="292">
        <v>12</v>
      </c>
      <c r="R1226" s="292"/>
      <c r="S1226" s="292"/>
      <c r="T1226" s="292"/>
      <c r="U1226" s="292"/>
      <c r="V1226" s="292"/>
      <c r="W1226" s="292"/>
      <c r="X1226" s="292"/>
      <c r="Y1226" s="292"/>
      <c r="Z1226" s="292"/>
      <c r="AA1226" s="292"/>
      <c r="AB1226" s="292"/>
      <c r="AC1226" s="292"/>
      <c r="AD1226" s="292"/>
      <c r="AE1226" s="406"/>
      <c r="AF1226" s="411"/>
      <c r="AG1226" s="411"/>
      <c r="AH1226" s="411"/>
      <c r="AI1226" s="411"/>
      <c r="AJ1226" s="411"/>
      <c r="AK1226" s="411"/>
      <c r="AL1226" s="411"/>
      <c r="AM1226" s="411"/>
      <c r="AN1226" s="411"/>
      <c r="AO1226" s="411"/>
      <c r="AP1226" s="411"/>
      <c r="AQ1226" s="411"/>
      <c r="AR1226" s="411"/>
      <c r="AS1226" s="293">
        <f>SUM(AE1226:AR1226)</f>
        <v>0</v>
      </c>
    </row>
    <row r="1227" spans="1:46" ht="15" hidden="1" customHeight="1" outlineLevel="1">
      <c r="A1227" s="521"/>
      <c r="B1227" s="291" t="s">
        <v>722</v>
      </c>
      <c r="C1227" s="288" t="s">
        <v>163</v>
      </c>
      <c r="D1227" s="292"/>
      <c r="E1227" s="292"/>
      <c r="F1227" s="292"/>
      <c r="G1227" s="292"/>
      <c r="H1227" s="292"/>
      <c r="I1227" s="292"/>
      <c r="J1227" s="292"/>
      <c r="K1227" s="292"/>
      <c r="L1227" s="292"/>
      <c r="M1227" s="292"/>
      <c r="N1227" s="292"/>
      <c r="O1227" s="292"/>
      <c r="P1227" s="292"/>
      <c r="Q1227" s="292">
        <f>Q1226</f>
        <v>12</v>
      </c>
      <c r="R1227" s="292"/>
      <c r="S1227" s="292"/>
      <c r="T1227" s="292"/>
      <c r="U1227" s="292"/>
      <c r="V1227" s="292"/>
      <c r="W1227" s="292"/>
      <c r="X1227" s="292"/>
      <c r="Y1227" s="292"/>
      <c r="Z1227" s="292"/>
      <c r="AA1227" s="292"/>
      <c r="AB1227" s="292"/>
      <c r="AC1227" s="292"/>
      <c r="AD1227" s="292"/>
      <c r="AE1227" s="407">
        <f>AE1226</f>
        <v>0</v>
      </c>
      <c r="AF1227" s="407">
        <f t="shared" ref="AF1227:AR1227" si="3499">AF1226</f>
        <v>0</v>
      </c>
      <c r="AG1227" s="407">
        <f t="shared" si="3499"/>
        <v>0</v>
      </c>
      <c r="AH1227" s="407">
        <f t="shared" si="3499"/>
        <v>0</v>
      </c>
      <c r="AI1227" s="407">
        <f t="shared" si="3499"/>
        <v>0</v>
      </c>
      <c r="AJ1227" s="407">
        <f t="shared" si="3499"/>
        <v>0</v>
      </c>
      <c r="AK1227" s="407">
        <f t="shared" si="3499"/>
        <v>0</v>
      </c>
      <c r="AL1227" s="407">
        <f t="shared" si="3499"/>
        <v>0</v>
      </c>
      <c r="AM1227" s="407">
        <f t="shared" si="3499"/>
        <v>0</v>
      </c>
      <c r="AN1227" s="407">
        <f t="shared" si="3499"/>
        <v>0</v>
      </c>
      <c r="AO1227" s="407">
        <f t="shared" si="3499"/>
        <v>0</v>
      </c>
      <c r="AP1227" s="407">
        <f t="shared" si="3499"/>
        <v>0</v>
      </c>
      <c r="AQ1227" s="407">
        <f t="shared" si="3499"/>
        <v>0</v>
      </c>
      <c r="AR1227" s="407">
        <f t="shared" si="3499"/>
        <v>0</v>
      </c>
      <c r="AS1227" s="303"/>
    </row>
    <row r="1228" spans="1:46" ht="15" hidden="1" customHeight="1" outlineLevel="1">
      <c r="A1228" s="521"/>
      <c r="B1228" s="312"/>
      <c r="C1228" s="302"/>
      <c r="D1228" s="288"/>
      <c r="E1228" s="288"/>
      <c r="F1228" s="288"/>
      <c r="G1228" s="288"/>
      <c r="H1228" s="288"/>
      <c r="I1228" s="288"/>
      <c r="J1228" s="288"/>
      <c r="K1228" s="288"/>
      <c r="L1228" s="288"/>
      <c r="M1228" s="288"/>
      <c r="N1228" s="288"/>
      <c r="O1228" s="288"/>
      <c r="P1228" s="288"/>
      <c r="Q1228" s="288"/>
      <c r="R1228" s="288"/>
      <c r="S1228" s="288"/>
      <c r="T1228" s="288"/>
      <c r="U1228" s="288"/>
      <c r="V1228" s="288"/>
      <c r="W1228" s="288"/>
      <c r="X1228" s="288"/>
      <c r="Y1228" s="288"/>
      <c r="Z1228" s="288"/>
      <c r="AA1228" s="288"/>
      <c r="AB1228" s="288"/>
      <c r="AC1228" s="288"/>
      <c r="AD1228" s="288"/>
      <c r="AE1228" s="408"/>
      <c r="AF1228" s="408"/>
      <c r="AG1228" s="408"/>
      <c r="AH1228" s="408"/>
      <c r="AI1228" s="408"/>
      <c r="AJ1228" s="408"/>
      <c r="AK1228" s="408"/>
      <c r="AL1228" s="408"/>
      <c r="AM1228" s="408"/>
      <c r="AN1228" s="408"/>
      <c r="AO1228" s="408"/>
      <c r="AP1228" s="408"/>
      <c r="AQ1228" s="408"/>
      <c r="AR1228" s="408"/>
      <c r="AS1228" s="303"/>
    </row>
    <row r="1229" spans="1:46" ht="15" hidden="1" customHeight="1" outlineLevel="1">
      <c r="A1229" s="521"/>
      <c r="B1229" s="285" t="s">
        <v>107</v>
      </c>
      <c r="C1229" s="286"/>
      <c r="D1229" s="287"/>
      <c r="E1229" s="287"/>
      <c r="F1229" s="287"/>
      <c r="G1229" s="287"/>
      <c r="H1229" s="287"/>
      <c r="I1229" s="287"/>
      <c r="J1229" s="287"/>
      <c r="K1229" s="287"/>
      <c r="L1229" s="287"/>
      <c r="M1229" s="287"/>
      <c r="N1229" s="287"/>
      <c r="O1229" s="287"/>
      <c r="P1229" s="287"/>
      <c r="Q1229" s="287"/>
      <c r="R1229" s="287"/>
      <c r="S1229" s="286"/>
      <c r="T1229" s="286"/>
      <c r="U1229" s="286"/>
      <c r="V1229" s="286"/>
      <c r="W1229" s="286"/>
      <c r="X1229" s="286"/>
      <c r="Y1229" s="286"/>
      <c r="Z1229" s="286"/>
      <c r="AA1229" s="286"/>
      <c r="AB1229" s="286"/>
      <c r="AC1229" s="286"/>
      <c r="AD1229" s="286"/>
      <c r="AE1229" s="410"/>
      <c r="AF1229" s="410"/>
      <c r="AG1229" s="410"/>
      <c r="AH1229" s="410"/>
      <c r="AI1229" s="410"/>
      <c r="AJ1229" s="410"/>
      <c r="AK1229" s="410"/>
      <c r="AL1229" s="410"/>
      <c r="AM1229" s="410"/>
      <c r="AN1229" s="410"/>
      <c r="AO1229" s="410"/>
      <c r="AP1229" s="410"/>
      <c r="AQ1229" s="410"/>
      <c r="AR1229" s="410"/>
      <c r="AS1229" s="289"/>
    </row>
    <row r="1230" spans="1:46" ht="15" hidden="1" customHeight="1" outlineLevel="1">
      <c r="A1230" s="521">
        <v>14</v>
      </c>
      <c r="B1230" s="312" t="s">
        <v>108</v>
      </c>
      <c r="C1230" s="288" t="s">
        <v>25</v>
      </c>
      <c r="D1230" s="292"/>
      <c r="E1230" s="292"/>
      <c r="F1230" s="292"/>
      <c r="G1230" s="292"/>
      <c r="H1230" s="292"/>
      <c r="I1230" s="292"/>
      <c r="J1230" s="292"/>
      <c r="K1230" s="292"/>
      <c r="L1230" s="292"/>
      <c r="M1230" s="292"/>
      <c r="N1230" s="292"/>
      <c r="O1230" s="292"/>
      <c r="P1230" s="292"/>
      <c r="Q1230" s="292">
        <v>12</v>
      </c>
      <c r="R1230" s="292"/>
      <c r="S1230" s="292"/>
      <c r="T1230" s="292"/>
      <c r="U1230" s="292"/>
      <c r="V1230" s="292"/>
      <c r="W1230" s="292"/>
      <c r="X1230" s="292"/>
      <c r="Y1230" s="292"/>
      <c r="Z1230" s="292"/>
      <c r="AA1230" s="292"/>
      <c r="AB1230" s="292"/>
      <c r="AC1230" s="292"/>
      <c r="AD1230" s="292"/>
      <c r="AE1230" s="406"/>
      <c r="AF1230" s="406"/>
      <c r="AG1230" s="406"/>
      <c r="AH1230" s="406"/>
      <c r="AI1230" s="406"/>
      <c r="AJ1230" s="406"/>
      <c r="AK1230" s="406"/>
      <c r="AL1230" s="406"/>
      <c r="AM1230" s="406"/>
      <c r="AN1230" s="406"/>
      <c r="AO1230" s="406"/>
      <c r="AP1230" s="406"/>
      <c r="AQ1230" s="406"/>
      <c r="AR1230" s="406"/>
      <c r="AS1230" s="293">
        <f>SUM(AE1230:AR1230)</f>
        <v>0</v>
      </c>
    </row>
    <row r="1231" spans="1:46" ht="15" hidden="1" customHeight="1" outlineLevel="1">
      <c r="A1231" s="521"/>
      <c r="B1231" s="291" t="s">
        <v>722</v>
      </c>
      <c r="C1231" s="288" t="s">
        <v>163</v>
      </c>
      <c r="D1231" s="292"/>
      <c r="E1231" s="292"/>
      <c r="F1231" s="292"/>
      <c r="G1231" s="292"/>
      <c r="H1231" s="292"/>
      <c r="I1231" s="292"/>
      <c r="J1231" s="292"/>
      <c r="K1231" s="292"/>
      <c r="L1231" s="292"/>
      <c r="M1231" s="292"/>
      <c r="N1231" s="292"/>
      <c r="O1231" s="292"/>
      <c r="P1231" s="292"/>
      <c r="Q1231" s="292">
        <f>Q1230</f>
        <v>12</v>
      </c>
      <c r="R1231" s="292"/>
      <c r="S1231" s="292"/>
      <c r="T1231" s="292"/>
      <c r="U1231" s="292"/>
      <c r="V1231" s="292"/>
      <c r="W1231" s="292"/>
      <c r="X1231" s="292"/>
      <c r="Y1231" s="292"/>
      <c r="Z1231" s="292"/>
      <c r="AA1231" s="292"/>
      <c r="AB1231" s="292"/>
      <c r="AC1231" s="292"/>
      <c r="AD1231" s="292"/>
      <c r="AE1231" s="407">
        <f>AE1230</f>
        <v>0</v>
      </c>
      <c r="AF1231" s="407">
        <f t="shared" ref="AF1231:AR1231" si="3500">AF1230</f>
        <v>0</v>
      </c>
      <c r="AG1231" s="407">
        <f t="shared" si="3500"/>
        <v>0</v>
      </c>
      <c r="AH1231" s="407">
        <f t="shared" si="3500"/>
        <v>0</v>
      </c>
      <c r="AI1231" s="407">
        <f t="shared" si="3500"/>
        <v>0</v>
      </c>
      <c r="AJ1231" s="407">
        <f t="shared" si="3500"/>
        <v>0</v>
      </c>
      <c r="AK1231" s="407">
        <f t="shared" si="3500"/>
        <v>0</v>
      </c>
      <c r="AL1231" s="407">
        <f t="shared" si="3500"/>
        <v>0</v>
      </c>
      <c r="AM1231" s="407">
        <f t="shared" si="3500"/>
        <v>0</v>
      </c>
      <c r="AN1231" s="407">
        <f t="shared" si="3500"/>
        <v>0</v>
      </c>
      <c r="AO1231" s="407">
        <f t="shared" si="3500"/>
        <v>0</v>
      </c>
      <c r="AP1231" s="407">
        <f t="shared" si="3500"/>
        <v>0</v>
      </c>
      <c r="AQ1231" s="407">
        <f t="shared" si="3500"/>
        <v>0</v>
      </c>
      <c r="AR1231" s="407">
        <f t="shared" si="3500"/>
        <v>0</v>
      </c>
      <c r="AS1231" s="294"/>
    </row>
    <row r="1232" spans="1:46" ht="15" hidden="1" customHeight="1" outlineLevel="1">
      <c r="A1232" s="521"/>
      <c r="B1232" s="312"/>
      <c r="C1232" s="302"/>
      <c r="D1232" s="288"/>
      <c r="E1232" s="288"/>
      <c r="F1232" s="288"/>
      <c r="G1232" s="288"/>
      <c r="H1232" s="288"/>
      <c r="I1232" s="288"/>
      <c r="J1232" s="288"/>
      <c r="K1232" s="288"/>
      <c r="L1232" s="288"/>
      <c r="M1232" s="288"/>
      <c r="N1232" s="288"/>
      <c r="O1232" s="288"/>
      <c r="P1232" s="288"/>
      <c r="Q1232" s="464"/>
      <c r="R1232" s="288"/>
      <c r="S1232" s="288"/>
      <c r="T1232" s="288"/>
      <c r="U1232" s="288"/>
      <c r="V1232" s="288"/>
      <c r="W1232" s="288"/>
      <c r="X1232" s="288"/>
      <c r="Y1232" s="288"/>
      <c r="Z1232" s="288"/>
      <c r="AA1232" s="288"/>
      <c r="AB1232" s="288"/>
      <c r="AC1232" s="288"/>
      <c r="AD1232" s="288"/>
      <c r="AE1232" s="408"/>
      <c r="AF1232" s="408"/>
      <c r="AG1232" s="408"/>
      <c r="AH1232" s="408"/>
      <c r="AI1232" s="408"/>
      <c r="AJ1232" s="408"/>
      <c r="AK1232" s="408"/>
      <c r="AL1232" s="408"/>
      <c r="AM1232" s="408"/>
      <c r="AN1232" s="408"/>
      <c r="AO1232" s="408"/>
      <c r="AP1232" s="408"/>
      <c r="AQ1232" s="408"/>
      <c r="AR1232" s="408"/>
      <c r="AS1232" s="298"/>
      <c r="AT1232" s="613"/>
    </row>
    <row r="1233" spans="1:46" s="306" customFormat="1" ht="15.75" hidden="1" outlineLevel="1">
      <c r="A1233" s="521"/>
      <c r="B1233" s="285" t="s">
        <v>486</v>
      </c>
      <c r="C1233" s="288"/>
      <c r="D1233" s="288"/>
      <c r="E1233" s="288"/>
      <c r="F1233" s="288"/>
      <c r="G1233" s="288"/>
      <c r="H1233" s="288"/>
      <c r="I1233" s="288"/>
      <c r="J1233" s="288"/>
      <c r="K1233" s="288"/>
      <c r="L1233" s="288"/>
      <c r="M1233" s="288"/>
      <c r="N1233" s="288"/>
      <c r="O1233" s="288"/>
      <c r="P1233" s="288"/>
      <c r="Q1233" s="288"/>
      <c r="R1233" s="288"/>
      <c r="S1233" s="288"/>
      <c r="T1233" s="288"/>
      <c r="U1233" s="288"/>
      <c r="V1233" s="288"/>
      <c r="W1233" s="288"/>
      <c r="X1233" s="288"/>
      <c r="Y1233" s="288"/>
      <c r="Z1233" s="288"/>
      <c r="AA1233" s="288"/>
      <c r="AB1233" s="288"/>
      <c r="AC1233" s="288"/>
      <c r="AD1233" s="288"/>
      <c r="AE1233" s="408"/>
      <c r="AF1233" s="408"/>
      <c r="AG1233" s="408"/>
      <c r="AH1233" s="408"/>
      <c r="AI1233" s="408"/>
      <c r="AJ1233" s="408"/>
      <c r="AK1233" s="412"/>
      <c r="AL1233" s="412"/>
      <c r="AM1233" s="412"/>
      <c r="AN1233" s="412"/>
      <c r="AO1233" s="412"/>
      <c r="AP1233" s="412"/>
      <c r="AQ1233" s="412"/>
      <c r="AR1233" s="412"/>
      <c r="AS1233" s="506"/>
      <c r="AT1233" s="614"/>
    </row>
    <row r="1234" spans="1:46" hidden="1" outlineLevel="1">
      <c r="A1234" s="521">
        <v>15</v>
      </c>
      <c r="B1234" s="291" t="s">
        <v>491</v>
      </c>
      <c r="C1234" s="288" t="s">
        <v>25</v>
      </c>
      <c r="D1234" s="292"/>
      <c r="E1234" s="292"/>
      <c r="F1234" s="292"/>
      <c r="G1234" s="292"/>
      <c r="H1234" s="292"/>
      <c r="I1234" s="292"/>
      <c r="J1234" s="292"/>
      <c r="K1234" s="292"/>
      <c r="L1234" s="292"/>
      <c r="M1234" s="292"/>
      <c r="N1234" s="292"/>
      <c r="O1234" s="292"/>
      <c r="P1234" s="292"/>
      <c r="Q1234" s="292">
        <v>0</v>
      </c>
      <c r="R1234" s="292"/>
      <c r="S1234" s="292"/>
      <c r="T1234" s="292"/>
      <c r="U1234" s="292"/>
      <c r="V1234" s="292"/>
      <c r="W1234" s="292"/>
      <c r="X1234" s="292"/>
      <c r="Y1234" s="292"/>
      <c r="Z1234" s="292"/>
      <c r="AA1234" s="292"/>
      <c r="AB1234" s="292"/>
      <c r="AC1234" s="292"/>
      <c r="AD1234" s="292"/>
      <c r="AE1234" s="406"/>
      <c r="AF1234" s="406"/>
      <c r="AG1234" s="406"/>
      <c r="AH1234" s="406"/>
      <c r="AI1234" s="406"/>
      <c r="AJ1234" s="406"/>
      <c r="AK1234" s="406"/>
      <c r="AL1234" s="406"/>
      <c r="AM1234" s="406"/>
      <c r="AN1234" s="406"/>
      <c r="AO1234" s="406"/>
      <c r="AP1234" s="406"/>
      <c r="AQ1234" s="406"/>
      <c r="AR1234" s="406"/>
      <c r="AS1234" s="615">
        <f>SUM(AE1234:AR1234)</f>
        <v>0</v>
      </c>
      <c r="AT1234" s="613"/>
    </row>
    <row r="1235" spans="1:46" hidden="1" outlineLevel="1">
      <c r="A1235" s="521"/>
      <c r="B1235" s="291" t="s">
        <v>722</v>
      </c>
      <c r="C1235" s="288" t="s">
        <v>163</v>
      </c>
      <c r="D1235" s="292"/>
      <c r="E1235" s="292"/>
      <c r="F1235" s="292"/>
      <c r="G1235" s="292"/>
      <c r="H1235" s="292"/>
      <c r="I1235" s="292"/>
      <c r="J1235" s="292"/>
      <c r="K1235" s="292"/>
      <c r="L1235" s="292"/>
      <c r="M1235" s="292"/>
      <c r="N1235" s="292"/>
      <c r="O1235" s="292"/>
      <c r="P1235" s="292"/>
      <c r="Q1235" s="292">
        <f>Q1234</f>
        <v>0</v>
      </c>
      <c r="R1235" s="292"/>
      <c r="S1235" s="292"/>
      <c r="T1235" s="292"/>
      <c r="U1235" s="292"/>
      <c r="V1235" s="292"/>
      <c r="W1235" s="292"/>
      <c r="X1235" s="292"/>
      <c r="Y1235" s="292"/>
      <c r="Z1235" s="292"/>
      <c r="AA1235" s="292"/>
      <c r="AB1235" s="292"/>
      <c r="AC1235" s="292"/>
      <c r="AD1235" s="292"/>
      <c r="AE1235" s="407">
        <f>AE1234</f>
        <v>0</v>
      </c>
      <c r="AF1235" s="407">
        <f>AF1234</f>
        <v>0</v>
      </c>
      <c r="AG1235" s="407">
        <f t="shared" ref="AG1235:AI1235" si="3501">AG1234</f>
        <v>0</v>
      </c>
      <c r="AH1235" s="407">
        <f t="shared" si="3501"/>
        <v>0</v>
      </c>
      <c r="AI1235" s="407">
        <f t="shared" si="3501"/>
        <v>0</v>
      </c>
      <c r="AJ1235" s="407">
        <f>AJ1234</f>
        <v>0</v>
      </c>
      <c r="AK1235" s="407">
        <f t="shared" ref="AK1235:AR1235" si="3502">AK1234</f>
        <v>0</v>
      </c>
      <c r="AL1235" s="407">
        <f t="shared" si="3502"/>
        <v>0</v>
      </c>
      <c r="AM1235" s="407">
        <f t="shared" si="3502"/>
        <v>0</v>
      </c>
      <c r="AN1235" s="407">
        <f t="shared" si="3502"/>
        <v>0</v>
      </c>
      <c r="AO1235" s="407">
        <f t="shared" si="3502"/>
        <v>0</v>
      </c>
      <c r="AP1235" s="407">
        <f t="shared" si="3502"/>
        <v>0</v>
      </c>
      <c r="AQ1235" s="407">
        <f t="shared" si="3502"/>
        <v>0</v>
      </c>
      <c r="AR1235" s="407">
        <f t="shared" si="3502"/>
        <v>0</v>
      </c>
      <c r="AS1235" s="294"/>
    </row>
    <row r="1236" spans="1:46" hidden="1" outlineLevel="1">
      <c r="A1236" s="521"/>
      <c r="B1236" s="312"/>
      <c r="C1236" s="302"/>
      <c r="D1236" s="288"/>
      <c r="E1236" s="288"/>
      <c r="F1236" s="288"/>
      <c r="G1236" s="288"/>
      <c r="H1236" s="288"/>
      <c r="I1236" s="288"/>
      <c r="J1236" s="288"/>
      <c r="K1236" s="288"/>
      <c r="L1236" s="288"/>
      <c r="M1236" s="288"/>
      <c r="N1236" s="288"/>
      <c r="O1236" s="288"/>
      <c r="P1236" s="288"/>
      <c r="Q1236" s="288"/>
      <c r="R1236" s="288"/>
      <c r="S1236" s="288"/>
      <c r="T1236" s="288"/>
      <c r="U1236" s="288"/>
      <c r="V1236" s="288"/>
      <c r="W1236" s="288"/>
      <c r="X1236" s="288"/>
      <c r="Y1236" s="288"/>
      <c r="Z1236" s="288"/>
      <c r="AA1236" s="288"/>
      <c r="AB1236" s="288"/>
      <c r="AC1236" s="288"/>
      <c r="AD1236" s="288"/>
      <c r="AE1236" s="408"/>
      <c r="AF1236" s="408"/>
      <c r="AG1236" s="408"/>
      <c r="AH1236" s="408"/>
      <c r="AI1236" s="408"/>
      <c r="AJ1236" s="408"/>
      <c r="AK1236" s="408"/>
      <c r="AL1236" s="408"/>
      <c r="AM1236" s="408"/>
      <c r="AN1236" s="408"/>
      <c r="AO1236" s="408"/>
      <c r="AP1236" s="408"/>
      <c r="AQ1236" s="408"/>
      <c r="AR1236" s="408"/>
      <c r="AS1236" s="303"/>
    </row>
    <row r="1237" spans="1:46" s="280" customFormat="1" hidden="1" outlineLevel="1">
      <c r="A1237" s="521">
        <v>16</v>
      </c>
      <c r="B1237" s="321" t="s">
        <v>487</v>
      </c>
      <c r="C1237" s="288" t="s">
        <v>25</v>
      </c>
      <c r="D1237" s="292"/>
      <c r="E1237" s="292"/>
      <c r="F1237" s="292"/>
      <c r="G1237" s="292"/>
      <c r="H1237" s="292"/>
      <c r="I1237" s="292"/>
      <c r="J1237" s="292"/>
      <c r="K1237" s="292"/>
      <c r="L1237" s="292"/>
      <c r="M1237" s="292"/>
      <c r="N1237" s="292"/>
      <c r="O1237" s="292"/>
      <c r="P1237" s="292"/>
      <c r="Q1237" s="292">
        <v>0</v>
      </c>
      <c r="R1237" s="292"/>
      <c r="S1237" s="292"/>
      <c r="T1237" s="292"/>
      <c r="U1237" s="292"/>
      <c r="V1237" s="292"/>
      <c r="W1237" s="292"/>
      <c r="X1237" s="292"/>
      <c r="Y1237" s="292"/>
      <c r="Z1237" s="292"/>
      <c r="AA1237" s="292"/>
      <c r="AB1237" s="292"/>
      <c r="AC1237" s="292"/>
      <c r="AD1237" s="292"/>
      <c r="AE1237" s="406"/>
      <c r="AF1237" s="406"/>
      <c r="AG1237" s="406"/>
      <c r="AH1237" s="406"/>
      <c r="AI1237" s="406"/>
      <c r="AJ1237" s="406"/>
      <c r="AK1237" s="406"/>
      <c r="AL1237" s="406"/>
      <c r="AM1237" s="406"/>
      <c r="AN1237" s="406"/>
      <c r="AO1237" s="406"/>
      <c r="AP1237" s="406"/>
      <c r="AQ1237" s="406"/>
      <c r="AR1237" s="406"/>
      <c r="AS1237" s="293">
        <f>SUM(AE1237:AR1237)</f>
        <v>0</v>
      </c>
    </row>
    <row r="1238" spans="1:46" s="280" customFormat="1" hidden="1" outlineLevel="1">
      <c r="A1238" s="521"/>
      <c r="B1238" s="291" t="s">
        <v>722</v>
      </c>
      <c r="C1238" s="288" t="s">
        <v>163</v>
      </c>
      <c r="D1238" s="292"/>
      <c r="E1238" s="292"/>
      <c r="F1238" s="292"/>
      <c r="G1238" s="292"/>
      <c r="H1238" s="292"/>
      <c r="I1238" s="292"/>
      <c r="J1238" s="292"/>
      <c r="K1238" s="292"/>
      <c r="L1238" s="292"/>
      <c r="M1238" s="292"/>
      <c r="N1238" s="292"/>
      <c r="O1238" s="292"/>
      <c r="P1238" s="292"/>
      <c r="Q1238" s="292">
        <f>Q1237</f>
        <v>0</v>
      </c>
      <c r="R1238" s="292"/>
      <c r="S1238" s="292"/>
      <c r="T1238" s="292"/>
      <c r="U1238" s="292"/>
      <c r="V1238" s="292"/>
      <c r="W1238" s="292"/>
      <c r="X1238" s="292"/>
      <c r="Y1238" s="292"/>
      <c r="Z1238" s="292"/>
      <c r="AA1238" s="292"/>
      <c r="AB1238" s="292"/>
      <c r="AC1238" s="292"/>
      <c r="AD1238" s="292"/>
      <c r="AE1238" s="407">
        <f>AE1237</f>
        <v>0</v>
      </c>
      <c r="AF1238" s="407">
        <f t="shared" ref="AF1238:AQ1238" si="3503">AF1237</f>
        <v>0</v>
      </c>
      <c r="AG1238" s="407">
        <f t="shared" si="3503"/>
        <v>0</v>
      </c>
      <c r="AH1238" s="407">
        <f t="shared" si="3503"/>
        <v>0</v>
      </c>
      <c r="AI1238" s="407">
        <f t="shared" si="3503"/>
        <v>0</v>
      </c>
      <c r="AJ1238" s="407">
        <f t="shared" si="3503"/>
        <v>0</v>
      </c>
      <c r="AK1238" s="407">
        <f t="shared" si="3503"/>
        <v>0</v>
      </c>
      <c r="AL1238" s="407">
        <f t="shared" si="3503"/>
        <v>0</v>
      </c>
      <c r="AM1238" s="407">
        <f t="shared" si="3503"/>
        <v>0</v>
      </c>
      <c r="AN1238" s="407">
        <f t="shared" si="3503"/>
        <v>0</v>
      </c>
      <c r="AO1238" s="407">
        <f t="shared" si="3503"/>
        <v>0</v>
      </c>
      <c r="AP1238" s="407">
        <f t="shared" si="3503"/>
        <v>0</v>
      </c>
      <c r="AQ1238" s="407">
        <f t="shared" si="3503"/>
        <v>0</v>
      </c>
      <c r="AR1238" s="407">
        <f>AR1237</f>
        <v>0</v>
      </c>
      <c r="AS1238" s="294"/>
    </row>
    <row r="1239" spans="1:46" s="280" customFormat="1" hidden="1" outlineLevel="1">
      <c r="A1239" s="521"/>
      <c r="B1239" s="321"/>
      <c r="C1239" s="288"/>
      <c r="D1239" s="288"/>
      <c r="E1239" s="288"/>
      <c r="F1239" s="288"/>
      <c r="G1239" s="288"/>
      <c r="H1239" s="288"/>
      <c r="I1239" s="288"/>
      <c r="J1239" s="288"/>
      <c r="K1239" s="288"/>
      <c r="L1239" s="288"/>
      <c r="M1239" s="288"/>
      <c r="N1239" s="288"/>
      <c r="O1239" s="288"/>
      <c r="P1239" s="288"/>
      <c r="Q1239" s="288"/>
      <c r="R1239" s="288"/>
      <c r="S1239" s="288"/>
      <c r="T1239" s="288"/>
      <c r="U1239" s="288"/>
      <c r="V1239" s="288"/>
      <c r="W1239" s="288"/>
      <c r="X1239" s="288"/>
      <c r="Y1239" s="288"/>
      <c r="Z1239" s="288"/>
      <c r="AA1239" s="288"/>
      <c r="AB1239" s="288"/>
      <c r="AC1239" s="288"/>
      <c r="AD1239" s="288"/>
      <c r="AE1239" s="408"/>
      <c r="AF1239" s="408"/>
      <c r="AG1239" s="408"/>
      <c r="AH1239" s="408"/>
      <c r="AI1239" s="408"/>
      <c r="AJ1239" s="408"/>
      <c r="AK1239" s="412"/>
      <c r="AL1239" s="412"/>
      <c r="AM1239" s="412"/>
      <c r="AN1239" s="412"/>
      <c r="AO1239" s="412"/>
      <c r="AP1239" s="412"/>
      <c r="AQ1239" s="412"/>
      <c r="AR1239" s="412"/>
      <c r="AS1239" s="310"/>
    </row>
    <row r="1240" spans="1:46" ht="15.75" hidden="1" outlineLevel="1">
      <c r="A1240" s="521"/>
      <c r="B1240" s="508" t="s">
        <v>492</v>
      </c>
      <c r="C1240" s="317"/>
      <c r="D1240" s="287"/>
      <c r="E1240" s="286"/>
      <c r="F1240" s="286"/>
      <c r="G1240" s="286"/>
      <c r="H1240" s="286"/>
      <c r="I1240" s="286"/>
      <c r="J1240" s="286"/>
      <c r="K1240" s="286"/>
      <c r="L1240" s="286"/>
      <c r="M1240" s="286"/>
      <c r="N1240" s="286"/>
      <c r="O1240" s="286"/>
      <c r="P1240" s="286"/>
      <c r="Q1240" s="287"/>
      <c r="R1240" s="286"/>
      <c r="S1240" s="286"/>
      <c r="T1240" s="286"/>
      <c r="U1240" s="286"/>
      <c r="V1240" s="286"/>
      <c r="W1240" s="286"/>
      <c r="X1240" s="286"/>
      <c r="Y1240" s="286"/>
      <c r="Z1240" s="286"/>
      <c r="AA1240" s="286"/>
      <c r="AB1240" s="286"/>
      <c r="AC1240" s="286"/>
      <c r="AD1240" s="286"/>
      <c r="AE1240" s="410"/>
      <c r="AF1240" s="410"/>
      <c r="AG1240" s="410"/>
      <c r="AH1240" s="410"/>
      <c r="AI1240" s="410"/>
      <c r="AJ1240" s="410"/>
      <c r="AK1240" s="410"/>
      <c r="AL1240" s="410"/>
      <c r="AM1240" s="410"/>
      <c r="AN1240" s="410"/>
      <c r="AO1240" s="410"/>
      <c r="AP1240" s="410"/>
      <c r="AQ1240" s="410"/>
      <c r="AR1240" s="410"/>
      <c r="AS1240" s="289"/>
    </row>
    <row r="1241" spans="1:46" hidden="1" outlineLevel="1">
      <c r="A1241" s="521">
        <v>17</v>
      </c>
      <c r="B1241" s="424" t="s">
        <v>112</v>
      </c>
      <c r="C1241" s="288" t="s">
        <v>25</v>
      </c>
      <c r="D1241" s="292"/>
      <c r="E1241" s="292"/>
      <c r="F1241" s="292"/>
      <c r="G1241" s="292"/>
      <c r="H1241" s="292"/>
      <c r="I1241" s="292"/>
      <c r="J1241" s="292"/>
      <c r="K1241" s="292"/>
      <c r="L1241" s="292"/>
      <c r="M1241" s="292"/>
      <c r="N1241" s="292"/>
      <c r="O1241" s="292"/>
      <c r="P1241" s="292"/>
      <c r="Q1241" s="292">
        <v>12</v>
      </c>
      <c r="R1241" s="292"/>
      <c r="S1241" s="292"/>
      <c r="T1241" s="292"/>
      <c r="U1241" s="292"/>
      <c r="V1241" s="292"/>
      <c r="W1241" s="292"/>
      <c r="X1241" s="292"/>
      <c r="Y1241" s="292"/>
      <c r="Z1241" s="292"/>
      <c r="AA1241" s="292"/>
      <c r="AB1241" s="292"/>
      <c r="AC1241" s="292"/>
      <c r="AD1241" s="292"/>
      <c r="AE1241" s="422"/>
      <c r="AF1241" s="406"/>
      <c r="AG1241" s="406"/>
      <c r="AH1241" s="406"/>
      <c r="AI1241" s="406"/>
      <c r="AJ1241" s="406"/>
      <c r="AK1241" s="406"/>
      <c r="AL1241" s="411"/>
      <c r="AM1241" s="411"/>
      <c r="AN1241" s="411"/>
      <c r="AO1241" s="411"/>
      <c r="AP1241" s="411"/>
      <c r="AQ1241" s="411"/>
      <c r="AR1241" s="411"/>
      <c r="AS1241" s="293">
        <f>SUM(AE1241:AR1241)</f>
        <v>0</v>
      </c>
    </row>
    <row r="1242" spans="1:46" hidden="1" outlineLevel="1">
      <c r="A1242" s="521"/>
      <c r="B1242" s="291" t="s">
        <v>722</v>
      </c>
      <c r="C1242" s="288" t="s">
        <v>163</v>
      </c>
      <c r="D1242" s="292"/>
      <c r="E1242" s="292"/>
      <c r="F1242" s="292"/>
      <c r="G1242" s="292"/>
      <c r="H1242" s="292"/>
      <c r="I1242" s="292"/>
      <c r="J1242" s="292"/>
      <c r="K1242" s="292"/>
      <c r="L1242" s="292"/>
      <c r="M1242" s="292"/>
      <c r="N1242" s="292"/>
      <c r="O1242" s="292"/>
      <c r="P1242" s="292"/>
      <c r="Q1242" s="292">
        <f>Q1241</f>
        <v>12</v>
      </c>
      <c r="R1242" s="292"/>
      <c r="S1242" s="292"/>
      <c r="T1242" s="292"/>
      <c r="U1242" s="292"/>
      <c r="V1242" s="292"/>
      <c r="W1242" s="292"/>
      <c r="X1242" s="292"/>
      <c r="Y1242" s="292"/>
      <c r="Z1242" s="292"/>
      <c r="AA1242" s="292"/>
      <c r="AB1242" s="292"/>
      <c r="AC1242" s="292"/>
      <c r="AD1242" s="292"/>
      <c r="AE1242" s="407">
        <f>AE1241</f>
        <v>0</v>
      </c>
      <c r="AF1242" s="407">
        <f t="shared" ref="AF1242:AR1242" si="3504">AF1241</f>
        <v>0</v>
      </c>
      <c r="AG1242" s="407">
        <f t="shared" si="3504"/>
        <v>0</v>
      </c>
      <c r="AH1242" s="407">
        <f t="shared" si="3504"/>
        <v>0</v>
      </c>
      <c r="AI1242" s="407">
        <f t="shared" si="3504"/>
        <v>0</v>
      </c>
      <c r="AJ1242" s="407">
        <f t="shared" si="3504"/>
        <v>0</v>
      </c>
      <c r="AK1242" s="407">
        <f t="shared" si="3504"/>
        <v>0</v>
      </c>
      <c r="AL1242" s="407">
        <f t="shared" si="3504"/>
        <v>0</v>
      </c>
      <c r="AM1242" s="407">
        <f t="shared" si="3504"/>
        <v>0</v>
      </c>
      <c r="AN1242" s="407">
        <f t="shared" si="3504"/>
        <v>0</v>
      </c>
      <c r="AO1242" s="407">
        <f t="shared" si="3504"/>
        <v>0</v>
      </c>
      <c r="AP1242" s="407">
        <f t="shared" si="3504"/>
        <v>0</v>
      </c>
      <c r="AQ1242" s="407">
        <f t="shared" si="3504"/>
        <v>0</v>
      </c>
      <c r="AR1242" s="407">
        <f t="shared" si="3504"/>
        <v>0</v>
      </c>
      <c r="AS1242" s="303"/>
    </row>
    <row r="1243" spans="1:46" hidden="1" outlineLevel="1">
      <c r="A1243" s="521"/>
      <c r="B1243" s="291"/>
      <c r="C1243" s="288"/>
      <c r="D1243" s="288"/>
      <c r="E1243" s="288"/>
      <c r="F1243" s="288"/>
      <c r="G1243" s="288"/>
      <c r="H1243" s="288"/>
      <c r="I1243" s="288"/>
      <c r="J1243" s="288"/>
      <c r="K1243" s="288"/>
      <c r="L1243" s="288"/>
      <c r="M1243" s="288"/>
      <c r="N1243" s="288"/>
      <c r="O1243" s="288"/>
      <c r="P1243" s="288"/>
      <c r="Q1243" s="288"/>
      <c r="R1243" s="288"/>
      <c r="S1243" s="288"/>
      <c r="T1243" s="288"/>
      <c r="U1243" s="288"/>
      <c r="V1243" s="288"/>
      <c r="W1243" s="288"/>
      <c r="X1243" s="288"/>
      <c r="Y1243" s="288"/>
      <c r="Z1243" s="288"/>
      <c r="AA1243" s="288"/>
      <c r="AB1243" s="288"/>
      <c r="AC1243" s="288"/>
      <c r="AD1243" s="288"/>
      <c r="AE1243" s="418"/>
      <c r="AF1243" s="421"/>
      <c r="AG1243" s="421"/>
      <c r="AH1243" s="421"/>
      <c r="AI1243" s="421"/>
      <c r="AJ1243" s="421"/>
      <c r="AK1243" s="421"/>
      <c r="AL1243" s="421"/>
      <c r="AM1243" s="421"/>
      <c r="AN1243" s="421"/>
      <c r="AO1243" s="421"/>
      <c r="AP1243" s="421"/>
      <c r="AQ1243" s="421"/>
      <c r="AR1243" s="421"/>
      <c r="AS1243" s="303"/>
    </row>
    <row r="1244" spans="1:46" hidden="1" outlineLevel="1">
      <c r="A1244" s="521">
        <v>18</v>
      </c>
      <c r="B1244" s="424" t="s">
        <v>109</v>
      </c>
      <c r="C1244" s="288" t="s">
        <v>25</v>
      </c>
      <c r="D1244" s="292"/>
      <c r="E1244" s="292"/>
      <c r="F1244" s="292"/>
      <c r="G1244" s="292"/>
      <c r="H1244" s="292"/>
      <c r="I1244" s="292"/>
      <c r="J1244" s="292"/>
      <c r="K1244" s="292"/>
      <c r="L1244" s="292"/>
      <c r="M1244" s="292"/>
      <c r="N1244" s="292"/>
      <c r="O1244" s="292"/>
      <c r="P1244" s="292"/>
      <c r="Q1244" s="292">
        <v>12</v>
      </c>
      <c r="R1244" s="292"/>
      <c r="S1244" s="292"/>
      <c r="T1244" s="292"/>
      <c r="U1244" s="292"/>
      <c r="V1244" s="292"/>
      <c r="W1244" s="292"/>
      <c r="X1244" s="292"/>
      <c r="Y1244" s="292"/>
      <c r="Z1244" s="292"/>
      <c r="AA1244" s="292"/>
      <c r="AB1244" s="292"/>
      <c r="AC1244" s="292"/>
      <c r="AD1244" s="292"/>
      <c r="AE1244" s="422"/>
      <c r="AF1244" s="406"/>
      <c r="AG1244" s="406"/>
      <c r="AH1244" s="406"/>
      <c r="AI1244" s="406"/>
      <c r="AJ1244" s="406"/>
      <c r="AK1244" s="406"/>
      <c r="AL1244" s="411"/>
      <c r="AM1244" s="411"/>
      <c r="AN1244" s="411"/>
      <c r="AO1244" s="411"/>
      <c r="AP1244" s="411"/>
      <c r="AQ1244" s="411"/>
      <c r="AR1244" s="411"/>
      <c r="AS1244" s="293">
        <f>SUM(AE1244:AR1244)</f>
        <v>0</v>
      </c>
    </row>
    <row r="1245" spans="1:46" hidden="1" outlineLevel="1">
      <c r="A1245" s="521"/>
      <c r="B1245" s="291" t="s">
        <v>722</v>
      </c>
      <c r="C1245" s="288" t="s">
        <v>163</v>
      </c>
      <c r="D1245" s="292"/>
      <c r="E1245" s="292"/>
      <c r="F1245" s="292"/>
      <c r="G1245" s="292"/>
      <c r="H1245" s="292"/>
      <c r="I1245" s="292"/>
      <c r="J1245" s="292"/>
      <c r="K1245" s="292"/>
      <c r="L1245" s="292"/>
      <c r="M1245" s="292"/>
      <c r="N1245" s="292"/>
      <c r="O1245" s="292"/>
      <c r="P1245" s="292"/>
      <c r="Q1245" s="292">
        <f>Q1244</f>
        <v>12</v>
      </c>
      <c r="R1245" s="292"/>
      <c r="S1245" s="292"/>
      <c r="T1245" s="292"/>
      <c r="U1245" s="292"/>
      <c r="V1245" s="292"/>
      <c r="W1245" s="292"/>
      <c r="X1245" s="292"/>
      <c r="Y1245" s="292"/>
      <c r="Z1245" s="292"/>
      <c r="AA1245" s="292"/>
      <c r="AB1245" s="292"/>
      <c r="AC1245" s="292"/>
      <c r="AD1245" s="292"/>
      <c r="AE1245" s="407">
        <f>AE1244</f>
        <v>0</v>
      </c>
      <c r="AF1245" s="407">
        <f t="shared" ref="AF1245:AR1245" si="3505">AF1244</f>
        <v>0</v>
      </c>
      <c r="AG1245" s="407">
        <f t="shared" si="3505"/>
        <v>0</v>
      </c>
      <c r="AH1245" s="407">
        <f t="shared" si="3505"/>
        <v>0</v>
      </c>
      <c r="AI1245" s="407">
        <f t="shared" si="3505"/>
        <v>0</v>
      </c>
      <c r="AJ1245" s="407">
        <f t="shared" si="3505"/>
        <v>0</v>
      </c>
      <c r="AK1245" s="407">
        <f t="shared" si="3505"/>
        <v>0</v>
      </c>
      <c r="AL1245" s="407">
        <f t="shared" si="3505"/>
        <v>0</v>
      </c>
      <c r="AM1245" s="407">
        <f t="shared" si="3505"/>
        <v>0</v>
      </c>
      <c r="AN1245" s="407">
        <f t="shared" si="3505"/>
        <v>0</v>
      </c>
      <c r="AO1245" s="407">
        <f t="shared" si="3505"/>
        <v>0</v>
      </c>
      <c r="AP1245" s="407">
        <f t="shared" si="3505"/>
        <v>0</v>
      </c>
      <c r="AQ1245" s="407">
        <f t="shared" si="3505"/>
        <v>0</v>
      </c>
      <c r="AR1245" s="407">
        <f t="shared" si="3505"/>
        <v>0</v>
      </c>
      <c r="AS1245" s="303"/>
    </row>
    <row r="1246" spans="1:46" hidden="1" outlineLevel="1">
      <c r="A1246" s="521"/>
      <c r="B1246" s="319"/>
      <c r="C1246" s="288"/>
      <c r="D1246" s="288"/>
      <c r="E1246" s="288"/>
      <c r="F1246" s="288"/>
      <c r="G1246" s="288"/>
      <c r="H1246" s="288"/>
      <c r="I1246" s="288"/>
      <c r="J1246" s="288"/>
      <c r="K1246" s="288"/>
      <c r="L1246" s="288"/>
      <c r="M1246" s="288"/>
      <c r="N1246" s="288"/>
      <c r="O1246" s="288"/>
      <c r="P1246" s="288"/>
      <c r="Q1246" s="288"/>
      <c r="R1246" s="288"/>
      <c r="S1246" s="288"/>
      <c r="T1246" s="288"/>
      <c r="U1246" s="288"/>
      <c r="V1246" s="288"/>
      <c r="W1246" s="288"/>
      <c r="X1246" s="288"/>
      <c r="Y1246" s="288"/>
      <c r="Z1246" s="288"/>
      <c r="AA1246" s="288"/>
      <c r="AB1246" s="288"/>
      <c r="AC1246" s="288"/>
      <c r="AD1246" s="288"/>
      <c r="AE1246" s="419"/>
      <c r="AF1246" s="420"/>
      <c r="AG1246" s="420"/>
      <c r="AH1246" s="420"/>
      <c r="AI1246" s="420"/>
      <c r="AJ1246" s="420"/>
      <c r="AK1246" s="420"/>
      <c r="AL1246" s="420"/>
      <c r="AM1246" s="420"/>
      <c r="AN1246" s="420"/>
      <c r="AO1246" s="420"/>
      <c r="AP1246" s="420"/>
      <c r="AQ1246" s="420"/>
      <c r="AR1246" s="420"/>
      <c r="AS1246" s="294"/>
    </row>
    <row r="1247" spans="1:46" hidden="1" outlineLevel="1">
      <c r="A1247" s="521">
        <v>19</v>
      </c>
      <c r="B1247" s="424" t="s">
        <v>111</v>
      </c>
      <c r="C1247" s="288" t="s">
        <v>25</v>
      </c>
      <c r="D1247" s="292"/>
      <c r="E1247" s="292"/>
      <c r="F1247" s="292"/>
      <c r="G1247" s="292"/>
      <c r="H1247" s="292"/>
      <c r="I1247" s="292"/>
      <c r="J1247" s="292"/>
      <c r="K1247" s="292"/>
      <c r="L1247" s="292"/>
      <c r="M1247" s="292"/>
      <c r="N1247" s="292"/>
      <c r="O1247" s="292"/>
      <c r="P1247" s="292"/>
      <c r="Q1247" s="292">
        <v>12</v>
      </c>
      <c r="R1247" s="292"/>
      <c r="S1247" s="292"/>
      <c r="T1247" s="292"/>
      <c r="U1247" s="292"/>
      <c r="V1247" s="292"/>
      <c r="W1247" s="292"/>
      <c r="X1247" s="292"/>
      <c r="Y1247" s="292"/>
      <c r="Z1247" s="292"/>
      <c r="AA1247" s="292"/>
      <c r="AB1247" s="292"/>
      <c r="AC1247" s="292"/>
      <c r="AD1247" s="292"/>
      <c r="AE1247" s="422"/>
      <c r="AF1247" s="406"/>
      <c r="AG1247" s="406"/>
      <c r="AH1247" s="406"/>
      <c r="AI1247" s="406"/>
      <c r="AJ1247" s="406"/>
      <c r="AK1247" s="406"/>
      <c r="AL1247" s="411"/>
      <c r="AM1247" s="411"/>
      <c r="AN1247" s="411"/>
      <c r="AO1247" s="411"/>
      <c r="AP1247" s="411"/>
      <c r="AQ1247" s="411"/>
      <c r="AR1247" s="411"/>
      <c r="AS1247" s="293">
        <f>SUM(AE1247:AR1247)</f>
        <v>0</v>
      </c>
    </row>
    <row r="1248" spans="1:46" hidden="1" outlineLevel="1">
      <c r="A1248" s="521"/>
      <c r="B1248" s="291" t="s">
        <v>722</v>
      </c>
      <c r="C1248" s="288" t="s">
        <v>163</v>
      </c>
      <c r="D1248" s="292"/>
      <c r="E1248" s="292"/>
      <c r="F1248" s="292"/>
      <c r="G1248" s="292"/>
      <c r="H1248" s="292"/>
      <c r="I1248" s="292"/>
      <c r="J1248" s="292"/>
      <c r="K1248" s="292"/>
      <c r="L1248" s="292"/>
      <c r="M1248" s="292"/>
      <c r="N1248" s="292"/>
      <c r="O1248" s="292"/>
      <c r="P1248" s="292"/>
      <c r="Q1248" s="292">
        <f>Q1247</f>
        <v>12</v>
      </c>
      <c r="R1248" s="292"/>
      <c r="S1248" s="292"/>
      <c r="T1248" s="292"/>
      <c r="U1248" s="292"/>
      <c r="V1248" s="292"/>
      <c r="W1248" s="292"/>
      <c r="X1248" s="292"/>
      <c r="Y1248" s="292"/>
      <c r="Z1248" s="292"/>
      <c r="AA1248" s="292"/>
      <c r="AB1248" s="292"/>
      <c r="AC1248" s="292"/>
      <c r="AD1248" s="292"/>
      <c r="AE1248" s="407">
        <f>AE1247</f>
        <v>0</v>
      </c>
      <c r="AF1248" s="407">
        <f t="shared" ref="AF1248:AR1248" si="3506">AF1247</f>
        <v>0</v>
      </c>
      <c r="AG1248" s="407">
        <f t="shared" si="3506"/>
        <v>0</v>
      </c>
      <c r="AH1248" s="407">
        <f t="shared" si="3506"/>
        <v>0</v>
      </c>
      <c r="AI1248" s="407">
        <f t="shared" si="3506"/>
        <v>0</v>
      </c>
      <c r="AJ1248" s="407">
        <f t="shared" si="3506"/>
        <v>0</v>
      </c>
      <c r="AK1248" s="407">
        <f t="shared" si="3506"/>
        <v>0</v>
      </c>
      <c r="AL1248" s="407">
        <f t="shared" si="3506"/>
        <v>0</v>
      </c>
      <c r="AM1248" s="407">
        <f t="shared" si="3506"/>
        <v>0</v>
      </c>
      <c r="AN1248" s="407">
        <f t="shared" si="3506"/>
        <v>0</v>
      </c>
      <c r="AO1248" s="407">
        <f t="shared" si="3506"/>
        <v>0</v>
      </c>
      <c r="AP1248" s="407">
        <f t="shared" si="3506"/>
        <v>0</v>
      </c>
      <c r="AQ1248" s="407">
        <f t="shared" si="3506"/>
        <v>0</v>
      </c>
      <c r="AR1248" s="407">
        <f t="shared" si="3506"/>
        <v>0</v>
      </c>
      <c r="AS1248" s="294"/>
    </row>
    <row r="1249" spans="1:45" hidden="1" outlineLevel="1">
      <c r="A1249" s="521"/>
      <c r="B1249" s="319"/>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408"/>
      <c r="AF1249" s="408"/>
      <c r="AG1249" s="408"/>
      <c r="AH1249" s="408"/>
      <c r="AI1249" s="408"/>
      <c r="AJ1249" s="408"/>
      <c r="AK1249" s="408"/>
      <c r="AL1249" s="408"/>
      <c r="AM1249" s="408"/>
      <c r="AN1249" s="408"/>
      <c r="AO1249" s="408"/>
      <c r="AP1249" s="408"/>
      <c r="AQ1249" s="408"/>
      <c r="AR1249" s="408"/>
      <c r="AS1249" s="303"/>
    </row>
    <row r="1250" spans="1:45" hidden="1" outlineLevel="1">
      <c r="A1250" s="521">
        <v>20</v>
      </c>
      <c r="B1250" s="424" t="s">
        <v>110</v>
      </c>
      <c r="C1250" s="288" t="s">
        <v>25</v>
      </c>
      <c r="D1250" s="292"/>
      <c r="E1250" s="292"/>
      <c r="F1250" s="292"/>
      <c r="G1250" s="292"/>
      <c r="H1250" s="292"/>
      <c r="I1250" s="292"/>
      <c r="J1250" s="292"/>
      <c r="K1250" s="292"/>
      <c r="L1250" s="292"/>
      <c r="M1250" s="292"/>
      <c r="N1250" s="292"/>
      <c r="O1250" s="292"/>
      <c r="P1250" s="292"/>
      <c r="Q1250" s="292">
        <v>12</v>
      </c>
      <c r="R1250" s="292"/>
      <c r="S1250" s="292"/>
      <c r="T1250" s="292"/>
      <c r="U1250" s="292"/>
      <c r="V1250" s="292"/>
      <c r="W1250" s="292"/>
      <c r="X1250" s="292"/>
      <c r="Y1250" s="292"/>
      <c r="Z1250" s="292"/>
      <c r="AA1250" s="292"/>
      <c r="AB1250" s="292"/>
      <c r="AC1250" s="292"/>
      <c r="AD1250" s="292"/>
      <c r="AE1250" s="422"/>
      <c r="AF1250" s="406"/>
      <c r="AG1250" s="406"/>
      <c r="AH1250" s="406"/>
      <c r="AI1250" s="406"/>
      <c r="AJ1250" s="406"/>
      <c r="AK1250" s="406"/>
      <c r="AL1250" s="411"/>
      <c r="AM1250" s="411"/>
      <c r="AN1250" s="411"/>
      <c r="AO1250" s="411"/>
      <c r="AP1250" s="411"/>
      <c r="AQ1250" s="411"/>
      <c r="AR1250" s="411"/>
      <c r="AS1250" s="293">
        <f>SUM(AE1250:AR1250)</f>
        <v>0</v>
      </c>
    </row>
    <row r="1251" spans="1:45" hidden="1" outlineLevel="1">
      <c r="A1251" s="521"/>
      <c r="B1251" s="291" t="s">
        <v>722</v>
      </c>
      <c r="C1251" s="288" t="s">
        <v>163</v>
      </c>
      <c r="D1251" s="292"/>
      <c r="E1251" s="292"/>
      <c r="F1251" s="292"/>
      <c r="G1251" s="292"/>
      <c r="H1251" s="292"/>
      <c r="I1251" s="292"/>
      <c r="J1251" s="292"/>
      <c r="K1251" s="292"/>
      <c r="L1251" s="292"/>
      <c r="M1251" s="292"/>
      <c r="N1251" s="292"/>
      <c r="O1251" s="292"/>
      <c r="P1251" s="292"/>
      <c r="Q1251" s="292">
        <f>Q1250</f>
        <v>12</v>
      </c>
      <c r="R1251" s="292"/>
      <c r="S1251" s="292"/>
      <c r="T1251" s="292"/>
      <c r="U1251" s="292"/>
      <c r="V1251" s="292"/>
      <c r="W1251" s="292"/>
      <c r="X1251" s="292"/>
      <c r="Y1251" s="292"/>
      <c r="Z1251" s="292"/>
      <c r="AA1251" s="292"/>
      <c r="AB1251" s="292"/>
      <c r="AC1251" s="292"/>
      <c r="AD1251" s="292"/>
      <c r="AE1251" s="407">
        <f t="shared" ref="AE1251:AR1251" si="3507">AE1250</f>
        <v>0</v>
      </c>
      <c r="AF1251" s="407">
        <f t="shared" si="3507"/>
        <v>0</v>
      </c>
      <c r="AG1251" s="407">
        <f t="shared" si="3507"/>
        <v>0</v>
      </c>
      <c r="AH1251" s="407">
        <f t="shared" si="3507"/>
        <v>0</v>
      </c>
      <c r="AI1251" s="407">
        <f t="shared" si="3507"/>
        <v>0</v>
      </c>
      <c r="AJ1251" s="407">
        <f t="shared" si="3507"/>
        <v>0</v>
      </c>
      <c r="AK1251" s="407">
        <f t="shared" si="3507"/>
        <v>0</v>
      </c>
      <c r="AL1251" s="407">
        <f t="shared" si="3507"/>
        <v>0</v>
      </c>
      <c r="AM1251" s="407">
        <f t="shared" si="3507"/>
        <v>0</v>
      </c>
      <c r="AN1251" s="407">
        <f t="shared" si="3507"/>
        <v>0</v>
      </c>
      <c r="AO1251" s="407">
        <f t="shared" si="3507"/>
        <v>0</v>
      </c>
      <c r="AP1251" s="407">
        <f t="shared" si="3507"/>
        <v>0</v>
      </c>
      <c r="AQ1251" s="407">
        <f t="shared" si="3507"/>
        <v>0</v>
      </c>
      <c r="AR1251" s="407">
        <f t="shared" si="3507"/>
        <v>0</v>
      </c>
      <c r="AS1251" s="303"/>
    </row>
    <row r="1252" spans="1:45" ht="15.75" hidden="1" outlineLevel="1">
      <c r="A1252" s="521"/>
      <c r="B1252" s="320"/>
      <c r="C1252" s="297"/>
      <c r="D1252" s="288"/>
      <c r="E1252" s="288"/>
      <c r="F1252" s="288"/>
      <c r="G1252" s="288"/>
      <c r="H1252" s="288"/>
      <c r="I1252" s="288"/>
      <c r="J1252" s="288"/>
      <c r="K1252" s="288"/>
      <c r="L1252" s="288"/>
      <c r="M1252" s="288"/>
      <c r="N1252" s="288"/>
      <c r="O1252" s="288"/>
      <c r="P1252" s="288"/>
      <c r="Q1252" s="297"/>
      <c r="R1252" s="288"/>
      <c r="S1252" s="288"/>
      <c r="T1252" s="288"/>
      <c r="U1252" s="288"/>
      <c r="V1252" s="288"/>
      <c r="W1252" s="288"/>
      <c r="X1252" s="288"/>
      <c r="Y1252" s="288"/>
      <c r="Z1252" s="288"/>
      <c r="AA1252" s="288"/>
      <c r="AB1252" s="288"/>
      <c r="AC1252" s="288"/>
      <c r="AD1252" s="288"/>
      <c r="AE1252" s="408"/>
      <c r="AF1252" s="408"/>
      <c r="AG1252" s="408"/>
      <c r="AH1252" s="408"/>
      <c r="AI1252" s="408"/>
      <c r="AJ1252" s="408"/>
      <c r="AK1252" s="408"/>
      <c r="AL1252" s="408"/>
      <c r="AM1252" s="408"/>
      <c r="AN1252" s="408"/>
      <c r="AO1252" s="408"/>
      <c r="AP1252" s="408"/>
      <c r="AQ1252" s="408"/>
      <c r="AR1252" s="408"/>
      <c r="AS1252" s="303"/>
    </row>
    <row r="1253" spans="1:45" ht="15.75" hidden="1" outlineLevel="1">
      <c r="A1253" s="521"/>
      <c r="B1253" s="507" t="s">
        <v>499</v>
      </c>
      <c r="C1253" s="288"/>
      <c r="D1253" s="288"/>
      <c r="E1253" s="288"/>
      <c r="F1253" s="288"/>
      <c r="G1253" s="288"/>
      <c r="H1253" s="288"/>
      <c r="I1253" s="288"/>
      <c r="J1253" s="288"/>
      <c r="K1253" s="288"/>
      <c r="L1253" s="288"/>
      <c r="M1253" s="288"/>
      <c r="N1253" s="288"/>
      <c r="O1253" s="288"/>
      <c r="P1253" s="288"/>
      <c r="Q1253" s="288"/>
      <c r="R1253" s="288"/>
      <c r="S1253" s="288"/>
      <c r="T1253" s="288"/>
      <c r="U1253" s="288"/>
      <c r="V1253" s="288"/>
      <c r="W1253" s="288"/>
      <c r="X1253" s="288"/>
      <c r="Y1253" s="288"/>
      <c r="Z1253" s="288"/>
      <c r="AA1253" s="288"/>
      <c r="AB1253" s="288"/>
      <c r="AC1253" s="288"/>
      <c r="AD1253" s="288"/>
      <c r="AE1253" s="418"/>
      <c r="AF1253" s="421"/>
      <c r="AG1253" s="421"/>
      <c r="AH1253" s="421"/>
      <c r="AI1253" s="421"/>
      <c r="AJ1253" s="421"/>
      <c r="AK1253" s="421"/>
      <c r="AL1253" s="421"/>
      <c r="AM1253" s="421"/>
      <c r="AN1253" s="421"/>
      <c r="AO1253" s="421"/>
      <c r="AP1253" s="421"/>
      <c r="AQ1253" s="421"/>
      <c r="AR1253" s="421"/>
      <c r="AS1253" s="303"/>
    </row>
    <row r="1254" spans="1:45" ht="15.75" hidden="1" outlineLevel="1">
      <c r="A1254" s="521"/>
      <c r="B1254" s="493" t="s">
        <v>495</v>
      </c>
      <c r="C1254" s="288"/>
      <c r="D1254" s="288"/>
      <c r="E1254" s="288"/>
      <c r="F1254" s="288"/>
      <c r="G1254" s="288"/>
      <c r="H1254" s="288"/>
      <c r="I1254" s="288"/>
      <c r="J1254" s="288"/>
      <c r="K1254" s="288"/>
      <c r="L1254" s="288"/>
      <c r="M1254" s="288"/>
      <c r="N1254" s="288"/>
      <c r="O1254" s="288"/>
      <c r="P1254" s="288"/>
      <c r="Q1254" s="288"/>
      <c r="R1254" s="288"/>
      <c r="S1254" s="288"/>
      <c r="T1254" s="288"/>
      <c r="U1254" s="288"/>
      <c r="V1254" s="288"/>
      <c r="W1254" s="288"/>
      <c r="X1254" s="288"/>
      <c r="Y1254" s="288"/>
      <c r="Z1254" s="288"/>
      <c r="AA1254" s="288"/>
      <c r="AB1254" s="288"/>
      <c r="AC1254" s="288"/>
      <c r="AD1254" s="288"/>
      <c r="AE1254" s="418"/>
      <c r="AF1254" s="421"/>
      <c r="AG1254" s="421"/>
      <c r="AH1254" s="421"/>
      <c r="AI1254" s="421"/>
      <c r="AJ1254" s="421"/>
      <c r="AK1254" s="421"/>
      <c r="AL1254" s="421"/>
      <c r="AM1254" s="421"/>
      <c r="AN1254" s="421"/>
      <c r="AO1254" s="421"/>
      <c r="AP1254" s="421"/>
      <c r="AQ1254" s="421"/>
      <c r="AR1254" s="421"/>
      <c r="AS1254" s="303"/>
    </row>
    <row r="1255" spans="1:45" ht="15" hidden="1" customHeight="1" outlineLevel="1">
      <c r="A1255" s="521">
        <v>21</v>
      </c>
      <c r="B1255" s="424" t="s">
        <v>113</v>
      </c>
      <c r="C1255" s="288" t="s">
        <v>25</v>
      </c>
      <c r="D1255" s="292"/>
      <c r="E1255" s="292"/>
      <c r="F1255" s="292"/>
      <c r="G1255" s="292"/>
      <c r="H1255" s="292"/>
      <c r="I1255" s="292"/>
      <c r="J1255" s="292"/>
      <c r="K1255" s="292"/>
      <c r="L1255" s="292"/>
      <c r="M1255" s="292"/>
      <c r="N1255" s="292"/>
      <c r="O1255" s="292"/>
      <c r="P1255" s="292"/>
      <c r="Q1255" s="288"/>
      <c r="R1255" s="292"/>
      <c r="S1255" s="292"/>
      <c r="T1255" s="292"/>
      <c r="U1255" s="292"/>
      <c r="V1255" s="292"/>
      <c r="W1255" s="292"/>
      <c r="X1255" s="292"/>
      <c r="Y1255" s="292"/>
      <c r="Z1255" s="292"/>
      <c r="AA1255" s="292"/>
      <c r="AB1255" s="292"/>
      <c r="AC1255" s="292"/>
      <c r="AD1255" s="292"/>
      <c r="AE1255" s="406"/>
      <c r="AF1255" s="406"/>
      <c r="AG1255" s="406"/>
      <c r="AH1255" s="406"/>
      <c r="AI1255" s="406"/>
      <c r="AJ1255" s="406"/>
      <c r="AK1255" s="406"/>
      <c r="AL1255" s="406"/>
      <c r="AM1255" s="406"/>
      <c r="AN1255" s="406"/>
      <c r="AO1255" s="406"/>
      <c r="AP1255" s="406"/>
      <c r="AQ1255" s="406"/>
      <c r="AR1255" s="406"/>
      <c r="AS1255" s="293">
        <f>SUM(AE1255:AR1255)</f>
        <v>0</v>
      </c>
    </row>
    <row r="1256" spans="1:45" ht="15" hidden="1" customHeight="1" outlineLevel="1">
      <c r="A1256" s="521"/>
      <c r="B1256" s="291" t="s">
        <v>722</v>
      </c>
      <c r="C1256" s="288" t="s">
        <v>163</v>
      </c>
      <c r="D1256" s="292"/>
      <c r="E1256" s="292"/>
      <c r="F1256" s="292"/>
      <c r="G1256" s="292"/>
      <c r="H1256" s="292"/>
      <c r="I1256" s="292"/>
      <c r="J1256" s="292"/>
      <c r="K1256" s="292"/>
      <c r="L1256" s="292"/>
      <c r="M1256" s="292"/>
      <c r="N1256" s="292"/>
      <c r="O1256" s="292"/>
      <c r="P1256" s="292"/>
      <c r="Q1256" s="288"/>
      <c r="R1256" s="292"/>
      <c r="S1256" s="292"/>
      <c r="T1256" s="292"/>
      <c r="U1256" s="292"/>
      <c r="V1256" s="292"/>
      <c r="W1256" s="292"/>
      <c r="X1256" s="292"/>
      <c r="Y1256" s="292"/>
      <c r="Z1256" s="292"/>
      <c r="AA1256" s="292"/>
      <c r="AB1256" s="292"/>
      <c r="AC1256" s="292"/>
      <c r="AD1256" s="292"/>
      <c r="AE1256" s="407">
        <f>AE1255</f>
        <v>0</v>
      </c>
      <c r="AF1256" s="407">
        <f t="shared" ref="AF1256:AR1256" si="3508">AF1255</f>
        <v>0</v>
      </c>
      <c r="AG1256" s="407">
        <f t="shared" si="3508"/>
        <v>0</v>
      </c>
      <c r="AH1256" s="407">
        <f t="shared" si="3508"/>
        <v>0</v>
      </c>
      <c r="AI1256" s="407">
        <f t="shared" si="3508"/>
        <v>0</v>
      </c>
      <c r="AJ1256" s="407">
        <f t="shared" si="3508"/>
        <v>0</v>
      </c>
      <c r="AK1256" s="407">
        <f t="shared" si="3508"/>
        <v>0</v>
      </c>
      <c r="AL1256" s="407">
        <f t="shared" si="3508"/>
        <v>0</v>
      </c>
      <c r="AM1256" s="407">
        <f t="shared" si="3508"/>
        <v>0</v>
      </c>
      <c r="AN1256" s="407">
        <f t="shared" si="3508"/>
        <v>0</v>
      </c>
      <c r="AO1256" s="407">
        <f t="shared" si="3508"/>
        <v>0</v>
      </c>
      <c r="AP1256" s="407">
        <f t="shared" si="3508"/>
        <v>0</v>
      </c>
      <c r="AQ1256" s="407">
        <f t="shared" si="3508"/>
        <v>0</v>
      </c>
      <c r="AR1256" s="407">
        <f t="shared" si="3508"/>
        <v>0</v>
      </c>
      <c r="AS1256" s="303"/>
    </row>
    <row r="1257" spans="1:45" ht="15" hidden="1" customHeight="1" outlineLevel="1">
      <c r="A1257" s="521"/>
      <c r="B1257" s="291"/>
      <c r="C1257" s="288"/>
      <c r="D1257" s="288"/>
      <c r="E1257" s="288"/>
      <c r="F1257" s="288"/>
      <c r="G1257" s="288"/>
      <c r="H1257" s="288"/>
      <c r="I1257" s="288"/>
      <c r="J1257" s="288"/>
      <c r="K1257" s="288"/>
      <c r="L1257" s="288"/>
      <c r="M1257" s="288"/>
      <c r="N1257" s="288"/>
      <c r="O1257" s="288"/>
      <c r="P1257" s="288"/>
      <c r="Q1257" s="288"/>
      <c r="R1257" s="288"/>
      <c r="S1257" s="288"/>
      <c r="T1257" s="288"/>
      <c r="U1257" s="288"/>
      <c r="V1257" s="288"/>
      <c r="W1257" s="288"/>
      <c r="X1257" s="288"/>
      <c r="Y1257" s="288"/>
      <c r="Z1257" s="288"/>
      <c r="AA1257" s="288"/>
      <c r="AB1257" s="288"/>
      <c r="AC1257" s="288"/>
      <c r="AD1257" s="288"/>
      <c r="AE1257" s="418"/>
      <c r="AF1257" s="421"/>
      <c r="AG1257" s="421"/>
      <c r="AH1257" s="421"/>
      <c r="AI1257" s="421"/>
      <c r="AJ1257" s="421"/>
      <c r="AK1257" s="421"/>
      <c r="AL1257" s="421"/>
      <c r="AM1257" s="421"/>
      <c r="AN1257" s="421"/>
      <c r="AO1257" s="421"/>
      <c r="AP1257" s="421"/>
      <c r="AQ1257" s="421"/>
      <c r="AR1257" s="421"/>
      <c r="AS1257" s="303"/>
    </row>
    <row r="1258" spans="1:45" ht="15" hidden="1" customHeight="1" outlineLevel="1">
      <c r="A1258" s="521">
        <v>22</v>
      </c>
      <c r="B1258" s="424" t="s">
        <v>114</v>
      </c>
      <c r="C1258" s="288" t="s">
        <v>25</v>
      </c>
      <c r="D1258" s="292"/>
      <c r="E1258" s="292"/>
      <c r="F1258" s="292"/>
      <c r="G1258" s="292"/>
      <c r="H1258" s="292"/>
      <c r="I1258" s="292"/>
      <c r="J1258" s="292"/>
      <c r="K1258" s="292"/>
      <c r="L1258" s="292"/>
      <c r="M1258" s="292"/>
      <c r="N1258" s="292"/>
      <c r="O1258" s="292"/>
      <c r="P1258" s="292"/>
      <c r="Q1258" s="288"/>
      <c r="R1258" s="292"/>
      <c r="S1258" s="292"/>
      <c r="T1258" s="292"/>
      <c r="U1258" s="292"/>
      <c r="V1258" s="292"/>
      <c r="W1258" s="292"/>
      <c r="X1258" s="292"/>
      <c r="Y1258" s="292"/>
      <c r="Z1258" s="292"/>
      <c r="AA1258" s="292"/>
      <c r="AB1258" s="292"/>
      <c r="AC1258" s="292"/>
      <c r="AD1258" s="292"/>
      <c r="AE1258" s="406"/>
      <c r="AF1258" s="406"/>
      <c r="AG1258" s="406"/>
      <c r="AH1258" s="406"/>
      <c r="AI1258" s="406"/>
      <c r="AJ1258" s="406"/>
      <c r="AK1258" s="406"/>
      <c r="AL1258" s="406"/>
      <c r="AM1258" s="406"/>
      <c r="AN1258" s="406"/>
      <c r="AO1258" s="406"/>
      <c r="AP1258" s="406"/>
      <c r="AQ1258" s="406"/>
      <c r="AR1258" s="406"/>
      <c r="AS1258" s="293">
        <f>SUM(AE1258:AR1258)</f>
        <v>0</v>
      </c>
    </row>
    <row r="1259" spans="1:45" ht="15" hidden="1" customHeight="1" outlineLevel="1">
      <c r="A1259" s="521"/>
      <c r="B1259" s="291" t="s">
        <v>722</v>
      </c>
      <c r="C1259" s="288" t="s">
        <v>163</v>
      </c>
      <c r="D1259" s="292"/>
      <c r="E1259" s="292"/>
      <c r="F1259" s="292"/>
      <c r="G1259" s="292"/>
      <c r="H1259" s="292"/>
      <c r="I1259" s="292"/>
      <c r="J1259" s="292"/>
      <c r="K1259" s="292"/>
      <c r="L1259" s="292"/>
      <c r="M1259" s="292"/>
      <c r="N1259" s="292"/>
      <c r="O1259" s="292"/>
      <c r="P1259" s="292"/>
      <c r="Q1259" s="288"/>
      <c r="R1259" s="292"/>
      <c r="S1259" s="292"/>
      <c r="T1259" s="292"/>
      <c r="U1259" s="292"/>
      <c r="V1259" s="292"/>
      <c r="W1259" s="292"/>
      <c r="X1259" s="292"/>
      <c r="Y1259" s="292"/>
      <c r="Z1259" s="292"/>
      <c r="AA1259" s="292"/>
      <c r="AB1259" s="292"/>
      <c r="AC1259" s="292"/>
      <c r="AD1259" s="292"/>
      <c r="AE1259" s="407">
        <f>AE1258</f>
        <v>0</v>
      </c>
      <c r="AF1259" s="407">
        <f t="shared" ref="AF1259:AR1259" si="3509">AF1258</f>
        <v>0</v>
      </c>
      <c r="AG1259" s="407">
        <f t="shared" si="3509"/>
        <v>0</v>
      </c>
      <c r="AH1259" s="407">
        <f t="shared" si="3509"/>
        <v>0</v>
      </c>
      <c r="AI1259" s="407">
        <f t="shared" si="3509"/>
        <v>0</v>
      </c>
      <c r="AJ1259" s="407">
        <f t="shared" si="3509"/>
        <v>0</v>
      </c>
      <c r="AK1259" s="407">
        <f t="shared" si="3509"/>
        <v>0</v>
      </c>
      <c r="AL1259" s="407">
        <f t="shared" si="3509"/>
        <v>0</v>
      </c>
      <c r="AM1259" s="407">
        <f t="shared" si="3509"/>
        <v>0</v>
      </c>
      <c r="AN1259" s="407">
        <f t="shared" si="3509"/>
        <v>0</v>
      </c>
      <c r="AO1259" s="407">
        <f t="shared" si="3509"/>
        <v>0</v>
      </c>
      <c r="AP1259" s="407">
        <f t="shared" si="3509"/>
        <v>0</v>
      </c>
      <c r="AQ1259" s="407">
        <f t="shared" si="3509"/>
        <v>0</v>
      </c>
      <c r="AR1259" s="407">
        <f t="shared" si="3509"/>
        <v>0</v>
      </c>
      <c r="AS1259" s="303"/>
    </row>
    <row r="1260" spans="1:45" ht="15" hidden="1" customHeight="1" outlineLevel="1">
      <c r="A1260" s="521"/>
      <c r="B1260" s="291"/>
      <c r="C1260" s="288"/>
      <c r="D1260" s="288"/>
      <c r="E1260" s="288"/>
      <c r="F1260" s="288"/>
      <c r="G1260" s="288"/>
      <c r="H1260" s="288"/>
      <c r="I1260" s="288"/>
      <c r="J1260" s="288"/>
      <c r="K1260" s="288"/>
      <c r="L1260" s="288"/>
      <c r="M1260" s="288"/>
      <c r="N1260" s="288"/>
      <c r="O1260" s="288"/>
      <c r="P1260" s="288"/>
      <c r="Q1260" s="288"/>
      <c r="R1260" s="288"/>
      <c r="S1260" s="288"/>
      <c r="T1260" s="288"/>
      <c r="U1260" s="288"/>
      <c r="V1260" s="288"/>
      <c r="W1260" s="288"/>
      <c r="X1260" s="288"/>
      <c r="Y1260" s="288"/>
      <c r="Z1260" s="288"/>
      <c r="AA1260" s="288"/>
      <c r="AB1260" s="288"/>
      <c r="AC1260" s="288"/>
      <c r="AD1260" s="288"/>
      <c r="AE1260" s="418"/>
      <c r="AF1260" s="421"/>
      <c r="AG1260" s="421"/>
      <c r="AH1260" s="421"/>
      <c r="AI1260" s="421"/>
      <c r="AJ1260" s="421"/>
      <c r="AK1260" s="421"/>
      <c r="AL1260" s="421"/>
      <c r="AM1260" s="421"/>
      <c r="AN1260" s="421"/>
      <c r="AO1260" s="421"/>
      <c r="AP1260" s="421"/>
      <c r="AQ1260" s="421"/>
      <c r="AR1260" s="421"/>
      <c r="AS1260" s="303"/>
    </row>
    <row r="1261" spans="1:45" ht="15" hidden="1" customHeight="1" outlineLevel="1">
      <c r="A1261" s="521">
        <v>23</v>
      </c>
      <c r="B1261" s="424" t="s">
        <v>115</v>
      </c>
      <c r="C1261" s="288" t="s">
        <v>25</v>
      </c>
      <c r="D1261" s="292"/>
      <c r="E1261" s="292"/>
      <c r="F1261" s="292"/>
      <c r="G1261" s="292"/>
      <c r="H1261" s="292"/>
      <c r="I1261" s="292"/>
      <c r="J1261" s="292"/>
      <c r="K1261" s="292"/>
      <c r="L1261" s="292"/>
      <c r="M1261" s="292"/>
      <c r="N1261" s="292"/>
      <c r="O1261" s="292"/>
      <c r="P1261" s="292"/>
      <c r="Q1261" s="288"/>
      <c r="R1261" s="292"/>
      <c r="S1261" s="292"/>
      <c r="T1261" s="292"/>
      <c r="U1261" s="292"/>
      <c r="V1261" s="292"/>
      <c r="W1261" s="292"/>
      <c r="X1261" s="292"/>
      <c r="Y1261" s="292"/>
      <c r="Z1261" s="292"/>
      <c r="AA1261" s="292"/>
      <c r="AB1261" s="292"/>
      <c r="AC1261" s="292"/>
      <c r="AD1261" s="292"/>
      <c r="AE1261" s="406"/>
      <c r="AF1261" s="406"/>
      <c r="AG1261" s="406"/>
      <c r="AH1261" s="406"/>
      <c r="AI1261" s="406"/>
      <c r="AJ1261" s="406"/>
      <c r="AK1261" s="406"/>
      <c r="AL1261" s="406"/>
      <c r="AM1261" s="406"/>
      <c r="AN1261" s="406"/>
      <c r="AO1261" s="406"/>
      <c r="AP1261" s="406"/>
      <c r="AQ1261" s="406"/>
      <c r="AR1261" s="406"/>
      <c r="AS1261" s="293">
        <f>SUM(AE1261:AR1261)</f>
        <v>0</v>
      </c>
    </row>
    <row r="1262" spans="1:45" ht="15" hidden="1" customHeight="1" outlineLevel="1">
      <c r="A1262" s="521"/>
      <c r="B1262" s="291" t="s">
        <v>722</v>
      </c>
      <c r="C1262" s="288" t="s">
        <v>163</v>
      </c>
      <c r="D1262" s="292"/>
      <c r="E1262" s="292"/>
      <c r="F1262" s="292"/>
      <c r="G1262" s="292"/>
      <c r="H1262" s="292"/>
      <c r="I1262" s="292"/>
      <c r="J1262" s="292"/>
      <c r="K1262" s="292"/>
      <c r="L1262" s="292"/>
      <c r="M1262" s="292"/>
      <c r="N1262" s="292"/>
      <c r="O1262" s="292"/>
      <c r="P1262" s="292"/>
      <c r="Q1262" s="288"/>
      <c r="R1262" s="292"/>
      <c r="S1262" s="292"/>
      <c r="T1262" s="292"/>
      <c r="U1262" s="292"/>
      <c r="V1262" s="292"/>
      <c r="W1262" s="292"/>
      <c r="X1262" s="292"/>
      <c r="Y1262" s="292"/>
      <c r="Z1262" s="292"/>
      <c r="AA1262" s="292"/>
      <c r="AB1262" s="292"/>
      <c r="AC1262" s="292"/>
      <c r="AD1262" s="292"/>
      <c r="AE1262" s="407">
        <f>AE1261</f>
        <v>0</v>
      </c>
      <c r="AF1262" s="407">
        <f t="shared" ref="AF1262:AR1262" si="3510">AF1261</f>
        <v>0</v>
      </c>
      <c r="AG1262" s="407">
        <f t="shared" si="3510"/>
        <v>0</v>
      </c>
      <c r="AH1262" s="407">
        <f t="shared" si="3510"/>
        <v>0</v>
      </c>
      <c r="AI1262" s="407">
        <f t="shared" si="3510"/>
        <v>0</v>
      </c>
      <c r="AJ1262" s="407">
        <f t="shared" si="3510"/>
        <v>0</v>
      </c>
      <c r="AK1262" s="407">
        <f t="shared" si="3510"/>
        <v>0</v>
      </c>
      <c r="AL1262" s="407">
        <f t="shared" si="3510"/>
        <v>0</v>
      </c>
      <c r="AM1262" s="407">
        <f t="shared" si="3510"/>
        <v>0</v>
      </c>
      <c r="AN1262" s="407">
        <f t="shared" si="3510"/>
        <v>0</v>
      </c>
      <c r="AO1262" s="407">
        <f t="shared" si="3510"/>
        <v>0</v>
      </c>
      <c r="AP1262" s="407">
        <f t="shared" si="3510"/>
        <v>0</v>
      </c>
      <c r="AQ1262" s="407">
        <f t="shared" si="3510"/>
        <v>0</v>
      </c>
      <c r="AR1262" s="407">
        <f t="shared" si="3510"/>
        <v>0</v>
      </c>
      <c r="AS1262" s="303"/>
    </row>
    <row r="1263" spans="1:45" ht="15" hidden="1" customHeight="1" outlineLevel="1">
      <c r="A1263" s="521"/>
      <c r="B1263" s="426"/>
      <c r="C1263" s="288"/>
      <c r="D1263" s="288"/>
      <c r="E1263" s="288"/>
      <c r="F1263" s="288"/>
      <c r="G1263" s="288"/>
      <c r="H1263" s="288"/>
      <c r="I1263" s="288"/>
      <c r="J1263" s="288"/>
      <c r="K1263" s="288"/>
      <c r="L1263" s="288"/>
      <c r="M1263" s="288"/>
      <c r="N1263" s="288"/>
      <c r="O1263" s="288"/>
      <c r="P1263" s="288"/>
      <c r="Q1263" s="288"/>
      <c r="R1263" s="288"/>
      <c r="S1263" s="288"/>
      <c r="T1263" s="288"/>
      <c r="U1263" s="288"/>
      <c r="V1263" s="288"/>
      <c r="W1263" s="288"/>
      <c r="X1263" s="288"/>
      <c r="Y1263" s="288"/>
      <c r="Z1263" s="288"/>
      <c r="AA1263" s="288"/>
      <c r="AB1263" s="288"/>
      <c r="AC1263" s="288"/>
      <c r="AD1263" s="288"/>
      <c r="AE1263" s="418"/>
      <c r="AF1263" s="421"/>
      <c r="AG1263" s="421"/>
      <c r="AH1263" s="421"/>
      <c r="AI1263" s="421"/>
      <c r="AJ1263" s="421"/>
      <c r="AK1263" s="421"/>
      <c r="AL1263" s="421"/>
      <c r="AM1263" s="421"/>
      <c r="AN1263" s="421"/>
      <c r="AO1263" s="421"/>
      <c r="AP1263" s="421"/>
      <c r="AQ1263" s="421"/>
      <c r="AR1263" s="421"/>
      <c r="AS1263" s="303"/>
    </row>
    <row r="1264" spans="1:45" ht="15" hidden="1" customHeight="1" outlineLevel="1">
      <c r="A1264" s="521">
        <v>24</v>
      </c>
      <c r="B1264" s="424" t="s">
        <v>116</v>
      </c>
      <c r="C1264" s="288" t="s">
        <v>25</v>
      </c>
      <c r="D1264" s="292"/>
      <c r="E1264" s="292"/>
      <c r="F1264" s="292"/>
      <c r="G1264" s="292"/>
      <c r="H1264" s="292"/>
      <c r="I1264" s="292"/>
      <c r="J1264" s="292"/>
      <c r="K1264" s="292"/>
      <c r="L1264" s="292"/>
      <c r="M1264" s="292"/>
      <c r="N1264" s="292"/>
      <c r="O1264" s="292"/>
      <c r="P1264" s="292"/>
      <c r="Q1264" s="288"/>
      <c r="R1264" s="292"/>
      <c r="S1264" s="292"/>
      <c r="T1264" s="292"/>
      <c r="U1264" s="292"/>
      <c r="V1264" s="292"/>
      <c r="W1264" s="292"/>
      <c r="X1264" s="292"/>
      <c r="Y1264" s="292"/>
      <c r="Z1264" s="292"/>
      <c r="AA1264" s="292"/>
      <c r="AB1264" s="292"/>
      <c r="AC1264" s="292"/>
      <c r="AD1264" s="292"/>
      <c r="AE1264" s="406"/>
      <c r="AF1264" s="406"/>
      <c r="AG1264" s="406"/>
      <c r="AH1264" s="406"/>
      <c r="AI1264" s="406"/>
      <c r="AJ1264" s="406"/>
      <c r="AK1264" s="406"/>
      <c r="AL1264" s="406"/>
      <c r="AM1264" s="406"/>
      <c r="AN1264" s="406"/>
      <c r="AO1264" s="406"/>
      <c r="AP1264" s="406"/>
      <c r="AQ1264" s="406"/>
      <c r="AR1264" s="406"/>
      <c r="AS1264" s="293">
        <f>SUM(AE1264:AR1264)</f>
        <v>0</v>
      </c>
    </row>
    <row r="1265" spans="1:45" ht="15" hidden="1" customHeight="1" outlineLevel="1">
      <c r="A1265" s="521"/>
      <c r="B1265" s="291" t="s">
        <v>722</v>
      </c>
      <c r="C1265" s="288" t="s">
        <v>163</v>
      </c>
      <c r="D1265" s="292"/>
      <c r="E1265" s="292"/>
      <c r="F1265" s="292"/>
      <c r="G1265" s="292"/>
      <c r="H1265" s="292"/>
      <c r="I1265" s="292"/>
      <c r="J1265" s="292"/>
      <c r="K1265" s="292"/>
      <c r="L1265" s="292"/>
      <c r="M1265" s="292"/>
      <c r="N1265" s="292"/>
      <c r="O1265" s="292"/>
      <c r="P1265" s="292"/>
      <c r="Q1265" s="288"/>
      <c r="R1265" s="292"/>
      <c r="S1265" s="292"/>
      <c r="T1265" s="292"/>
      <c r="U1265" s="292"/>
      <c r="V1265" s="292"/>
      <c r="W1265" s="292"/>
      <c r="X1265" s="292"/>
      <c r="Y1265" s="292"/>
      <c r="Z1265" s="292"/>
      <c r="AA1265" s="292"/>
      <c r="AB1265" s="292"/>
      <c r="AC1265" s="292"/>
      <c r="AD1265" s="292"/>
      <c r="AE1265" s="407">
        <f>AE1264</f>
        <v>0</v>
      </c>
      <c r="AF1265" s="407">
        <f t="shared" ref="AF1265:AR1265" si="3511">AF1264</f>
        <v>0</v>
      </c>
      <c r="AG1265" s="407">
        <f t="shared" si="3511"/>
        <v>0</v>
      </c>
      <c r="AH1265" s="407">
        <f t="shared" si="3511"/>
        <v>0</v>
      </c>
      <c r="AI1265" s="407">
        <f t="shared" si="3511"/>
        <v>0</v>
      </c>
      <c r="AJ1265" s="407">
        <f t="shared" si="3511"/>
        <v>0</v>
      </c>
      <c r="AK1265" s="407">
        <f t="shared" si="3511"/>
        <v>0</v>
      </c>
      <c r="AL1265" s="407">
        <f t="shared" si="3511"/>
        <v>0</v>
      </c>
      <c r="AM1265" s="407">
        <f t="shared" si="3511"/>
        <v>0</v>
      </c>
      <c r="AN1265" s="407">
        <f t="shared" si="3511"/>
        <v>0</v>
      </c>
      <c r="AO1265" s="407">
        <f t="shared" si="3511"/>
        <v>0</v>
      </c>
      <c r="AP1265" s="407">
        <f t="shared" si="3511"/>
        <v>0</v>
      </c>
      <c r="AQ1265" s="407">
        <f t="shared" si="3511"/>
        <v>0</v>
      </c>
      <c r="AR1265" s="407">
        <f t="shared" si="3511"/>
        <v>0</v>
      </c>
      <c r="AS1265" s="303"/>
    </row>
    <row r="1266" spans="1:45" ht="15" hidden="1" customHeight="1" outlineLevel="1">
      <c r="A1266" s="521"/>
      <c r="B1266" s="291"/>
      <c r="C1266" s="288"/>
      <c r="D1266" s="288"/>
      <c r="E1266" s="288"/>
      <c r="F1266" s="288"/>
      <c r="G1266" s="288"/>
      <c r="H1266" s="288"/>
      <c r="I1266" s="288"/>
      <c r="J1266" s="288"/>
      <c r="K1266" s="288"/>
      <c r="L1266" s="288"/>
      <c r="M1266" s="288"/>
      <c r="N1266" s="288"/>
      <c r="O1266" s="288"/>
      <c r="P1266" s="288"/>
      <c r="Q1266" s="288"/>
      <c r="R1266" s="288"/>
      <c r="S1266" s="288"/>
      <c r="T1266" s="288"/>
      <c r="U1266" s="288"/>
      <c r="V1266" s="288"/>
      <c r="W1266" s="288"/>
      <c r="X1266" s="288"/>
      <c r="Y1266" s="288"/>
      <c r="Z1266" s="288"/>
      <c r="AA1266" s="288"/>
      <c r="AB1266" s="288"/>
      <c r="AC1266" s="288"/>
      <c r="AD1266" s="288"/>
      <c r="AE1266" s="408"/>
      <c r="AF1266" s="421"/>
      <c r="AG1266" s="421"/>
      <c r="AH1266" s="421"/>
      <c r="AI1266" s="421"/>
      <c r="AJ1266" s="421"/>
      <c r="AK1266" s="421"/>
      <c r="AL1266" s="421"/>
      <c r="AM1266" s="421"/>
      <c r="AN1266" s="421"/>
      <c r="AO1266" s="421"/>
      <c r="AP1266" s="421"/>
      <c r="AQ1266" s="421"/>
      <c r="AR1266" s="421"/>
      <c r="AS1266" s="303"/>
    </row>
    <row r="1267" spans="1:45" ht="15" hidden="1" customHeight="1" outlineLevel="1">
      <c r="A1267" s="521"/>
      <c r="B1267" s="285" t="s">
        <v>496</v>
      </c>
      <c r="C1267" s="288"/>
      <c r="D1267" s="288"/>
      <c r="E1267" s="288"/>
      <c r="F1267" s="288"/>
      <c r="G1267" s="288"/>
      <c r="H1267" s="288"/>
      <c r="I1267" s="288"/>
      <c r="J1267" s="288"/>
      <c r="K1267" s="288"/>
      <c r="L1267" s="288"/>
      <c r="M1267" s="288"/>
      <c r="N1267" s="288"/>
      <c r="O1267" s="288"/>
      <c r="P1267" s="288"/>
      <c r="Q1267" s="288"/>
      <c r="R1267" s="288"/>
      <c r="S1267" s="288"/>
      <c r="T1267" s="288"/>
      <c r="U1267" s="288"/>
      <c r="V1267" s="288"/>
      <c r="W1267" s="288"/>
      <c r="X1267" s="288"/>
      <c r="Y1267" s="288"/>
      <c r="Z1267" s="288"/>
      <c r="AA1267" s="288"/>
      <c r="AB1267" s="288"/>
      <c r="AC1267" s="288"/>
      <c r="AD1267" s="288"/>
      <c r="AE1267" s="408"/>
      <c r="AF1267" s="421"/>
      <c r="AG1267" s="421"/>
      <c r="AH1267" s="421"/>
      <c r="AI1267" s="421"/>
      <c r="AJ1267" s="421"/>
      <c r="AK1267" s="421"/>
      <c r="AL1267" s="421"/>
      <c r="AM1267" s="421"/>
      <c r="AN1267" s="421"/>
      <c r="AO1267" s="421"/>
      <c r="AP1267" s="421"/>
      <c r="AQ1267" s="421"/>
      <c r="AR1267" s="421"/>
      <c r="AS1267" s="303"/>
    </row>
    <row r="1268" spans="1:45" ht="15" hidden="1" customHeight="1" outlineLevel="1">
      <c r="A1268" s="521">
        <v>25</v>
      </c>
      <c r="B1268" s="424" t="s">
        <v>117</v>
      </c>
      <c r="C1268" s="288" t="s">
        <v>25</v>
      </c>
      <c r="D1268" s="292"/>
      <c r="E1268" s="292"/>
      <c r="F1268" s="292"/>
      <c r="G1268" s="292"/>
      <c r="H1268" s="292"/>
      <c r="I1268" s="292"/>
      <c r="J1268" s="292"/>
      <c r="K1268" s="292"/>
      <c r="L1268" s="292"/>
      <c r="M1268" s="292"/>
      <c r="N1268" s="292"/>
      <c r="O1268" s="292"/>
      <c r="P1268" s="292"/>
      <c r="Q1268" s="292">
        <v>12</v>
      </c>
      <c r="R1268" s="292"/>
      <c r="S1268" s="292"/>
      <c r="T1268" s="292"/>
      <c r="U1268" s="292"/>
      <c r="V1268" s="292"/>
      <c r="W1268" s="292"/>
      <c r="X1268" s="292"/>
      <c r="Y1268" s="292"/>
      <c r="Z1268" s="292"/>
      <c r="AA1268" s="292"/>
      <c r="AB1268" s="292"/>
      <c r="AC1268" s="292"/>
      <c r="AD1268" s="292"/>
      <c r="AE1268" s="422"/>
      <c r="AF1268" s="411"/>
      <c r="AG1268" s="411"/>
      <c r="AH1268" s="411"/>
      <c r="AI1268" s="411"/>
      <c r="AJ1268" s="411"/>
      <c r="AK1268" s="411"/>
      <c r="AL1268" s="411"/>
      <c r="AM1268" s="411"/>
      <c r="AN1268" s="411"/>
      <c r="AO1268" s="411"/>
      <c r="AP1268" s="411"/>
      <c r="AQ1268" s="411"/>
      <c r="AR1268" s="411"/>
      <c r="AS1268" s="293">
        <f>SUM(AE1268:AR1268)</f>
        <v>0</v>
      </c>
    </row>
    <row r="1269" spans="1:45" ht="15" hidden="1" customHeight="1" outlineLevel="1">
      <c r="A1269" s="521"/>
      <c r="B1269" s="291" t="s">
        <v>722</v>
      </c>
      <c r="C1269" s="288" t="s">
        <v>163</v>
      </c>
      <c r="D1269" s="292"/>
      <c r="E1269" s="292"/>
      <c r="F1269" s="292"/>
      <c r="G1269" s="292"/>
      <c r="H1269" s="292"/>
      <c r="I1269" s="292"/>
      <c r="J1269" s="292"/>
      <c r="K1269" s="292"/>
      <c r="L1269" s="292"/>
      <c r="M1269" s="292"/>
      <c r="N1269" s="292"/>
      <c r="O1269" s="292"/>
      <c r="P1269" s="292"/>
      <c r="Q1269" s="292">
        <f>Q1268</f>
        <v>12</v>
      </c>
      <c r="R1269" s="292"/>
      <c r="S1269" s="292"/>
      <c r="T1269" s="292"/>
      <c r="U1269" s="292"/>
      <c r="V1269" s="292"/>
      <c r="W1269" s="292"/>
      <c r="X1269" s="292"/>
      <c r="Y1269" s="292"/>
      <c r="Z1269" s="292"/>
      <c r="AA1269" s="292"/>
      <c r="AB1269" s="292"/>
      <c r="AC1269" s="292"/>
      <c r="AD1269" s="292"/>
      <c r="AE1269" s="407">
        <f>AE1268</f>
        <v>0</v>
      </c>
      <c r="AF1269" s="407">
        <f t="shared" ref="AF1269:AR1269" si="3512">AF1268</f>
        <v>0</v>
      </c>
      <c r="AG1269" s="407">
        <f t="shared" si="3512"/>
        <v>0</v>
      </c>
      <c r="AH1269" s="407">
        <f t="shared" si="3512"/>
        <v>0</v>
      </c>
      <c r="AI1269" s="407">
        <f t="shared" si="3512"/>
        <v>0</v>
      </c>
      <c r="AJ1269" s="407">
        <f t="shared" si="3512"/>
        <v>0</v>
      </c>
      <c r="AK1269" s="407">
        <f t="shared" si="3512"/>
        <v>0</v>
      </c>
      <c r="AL1269" s="407">
        <f t="shared" si="3512"/>
        <v>0</v>
      </c>
      <c r="AM1269" s="407">
        <f t="shared" si="3512"/>
        <v>0</v>
      </c>
      <c r="AN1269" s="407">
        <f t="shared" si="3512"/>
        <v>0</v>
      </c>
      <c r="AO1269" s="407">
        <f t="shared" si="3512"/>
        <v>0</v>
      </c>
      <c r="AP1269" s="407">
        <f t="shared" si="3512"/>
        <v>0</v>
      </c>
      <c r="AQ1269" s="407">
        <f t="shared" si="3512"/>
        <v>0</v>
      </c>
      <c r="AR1269" s="407">
        <f t="shared" si="3512"/>
        <v>0</v>
      </c>
      <c r="AS1269" s="303"/>
    </row>
    <row r="1270" spans="1:45" ht="15" hidden="1" customHeight="1" outlineLevel="1">
      <c r="A1270" s="521"/>
      <c r="B1270" s="291"/>
      <c r="C1270" s="288"/>
      <c r="D1270" s="288"/>
      <c r="E1270" s="288"/>
      <c r="F1270" s="288"/>
      <c r="G1270" s="288"/>
      <c r="H1270" s="288"/>
      <c r="I1270" s="288"/>
      <c r="J1270" s="288"/>
      <c r="K1270" s="288"/>
      <c r="L1270" s="288"/>
      <c r="M1270" s="288"/>
      <c r="N1270" s="288"/>
      <c r="O1270" s="288"/>
      <c r="P1270" s="288"/>
      <c r="Q1270" s="288"/>
      <c r="R1270" s="288"/>
      <c r="S1270" s="288"/>
      <c r="T1270" s="288"/>
      <c r="U1270" s="288"/>
      <c r="V1270" s="288"/>
      <c r="W1270" s="288"/>
      <c r="X1270" s="288"/>
      <c r="Y1270" s="288"/>
      <c r="Z1270" s="288"/>
      <c r="AA1270" s="288"/>
      <c r="AB1270" s="288"/>
      <c r="AC1270" s="288"/>
      <c r="AD1270" s="288"/>
      <c r="AE1270" s="408"/>
      <c r="AF1270" s="421"/>
      <c r="AG1270" s="421"/>
      <c r="AH1270" s="421"/>
      <c r="AI1270" s="421"/>
      <c r="AJ1270" s="421"/>
      <c r="AK1270" s="421"/>
      <c r="AL1270" s="421"/>
      <c r="AM1270" s="421"/>
      <c r="AN1270" s="421"/>
      <c r="AO1270" s="421"/>
      <c r="AP1270" s="421"/>
      <c r="AQ1270" s="421"/>
      <c r="AR1270" s="421"/>
      <c r="AS1270" s="303"/>
    </row>
    <row r="1271" spans="1:45" ht="15" hidden="1" customHeight="1" outlineLevel="1">
      <c r="A1271" s="521">
        <v>26</v>
      </c>
      <c r="B1271" s="424" t="s">
        <v>118</v>
      </c>
      <c r="C1271" s="288" t="s">
        <v>25</v>
      </c>
      <c r="D1271" s="292">
        <v>11968.884</v>
      </c>
      <c r="E1271" s="292">
        <v>12003.741826567353</v>
      </c>
      <c r="F1271" s="292">
        <v>12003.741826567353</v>
      </c>
      <c r="G1271" s="292">
        <v>12003.741826567353</v>
      </c>
      <c r="H1271" s="292">
        <v>12003.741826567353</v>
      </c>
      <c r="I1271" s="292">
        <v>11772.667494868763</v>
      </c>
      <c r="J1271" s="292">
        <v>11772.667494868763</v>
      </c>
      <c r="K1271" s="292">
        <v>11772.667494868763</v>
      </c>
      <c r="L1271" s="292">
        <v>11769.427408777268</v>
      </c>
      <c r="M1271" s="292">
        <v>11766.18821442572</v>
      </c>
      <c r="N1271" s="292"/>
      <c r="O1271" s="292"/>
      <c r="P1271" s="292"/>
      <c r="Q1271" s="292">
        <v>12</v>
      </c>
      <c r="R1271" s="292">
        <v>1.7864000000000002</v>
      </c>
      <c r="S1271" s="292">
        <v>1.7911637333333394</v>
      </c>
      <c r="T1271" s="292">
        <v>1.7911637333333394</v>
      </c>
      <c r="U1271" s="292">
        <v>1.7911637333333394</v>
      </c>
      <c r="V1271" s="292">
        <v>1.7911637333333394</v>
      </c>
      <c r="W1271" s="292">
        <v>1.7625813333333393</v>
      </c>
      <c r="X1271" s="292">
        <v>1.7625813333333393</v>
      </c>
      <c r="Y1271" s="292">
        <v>1.7625813333333393</v>
      </c>
      <c r="Z1271" s="292">
        <v>1.7625813333333393</v>
      </c>
      <c r="AA1271" s="292">
        <v>1.7625813333333393</v>
      </c>
      <c r="AB1271" s="292"/>
      <c r="AC1271" s="292"/>
      <c r="AD1271" s="292"/>
      <c r="AE1271" s="422"/>
      <c r="AF1271" s="411">
        <v>1</v>
      </c>
      <c r="AG1271" s="411"/>
      <c r="AH1271" s="411"/>
      <c r="AI1271" s="411"/>
      <c r="AJ1271" s="411"/>
      <c r="AK1271" s="411"/>
      <c r="AL1271" s="411"/>
      <c r="AM1271" s="411"/>
      <c r="AN1271" s="411"/>
      <c r="AO1271" s="411"/>
      <c r="AP1271" s="411"/>
      <c r="AQ1271" s="411"/>
      <c r="AR1271" s="411"/>
      <c r="AS1271" s="293">
        <f>SUM(AE1271:AR1271)</f>
        <v>1</v>
      </c>
    </row>
    <row r="1272" spans="1:45" ht="15" hidden="1" customHeight="1" outlineLevel="1">
      <c r="A1272" s="521"/>
      <c r="B1272" s="291" t="s">
        <v>722</v>
      </c>
      <c r="C1272" s="288" t="s">
        <v>163</v>
      </c>
      <c r="D1272" s="292"/>
      <c r="E1272" s="292"/>
      <c r="F1272" s="292"/>
      <c r="G1272" s="292"/>
      <c r="H1272" s="292"/>
      <c r="I1272" s="292"/>
      <c r="J1272" s="292"/>
      <c r="K1272" s="292"/>
      <c r="L1272" s="292"/>
      <c r="M1272" s="292"/>
      <c r="N1272" s="292"/>
      <c r="O1272" s="292"/>
      <c r="P1272" s="292"/>
      <c r="Q1272" s="292">
        <f>Q1271</f>
        <v>12</v>
      </c>
      <c r="R1272" s="292"/>
      <c r="S1272" s="292"/>
      <c r="T1272" s="292"/>
      <c r="U1272" s="292"/>
      <c r="V1272" s="292"/>
      <c r="W1272" s="292"/>
      <c r="X1272" s="292"/>
      <c r="Y1272" s="292"/>
      <c r="Z1272" s="292"/>
      <c r="AA1272" s="292"/>
      <c r="AB1272" s="292"/>
      <c r="AC1272" s="292"/>
      <c r="AD1272" s="292"/>
      <c r="AE1272" s="407">
        <f>AE1271</f>
        <v>0</v>
      </c>
      <c r="AF1272" s="407">
        <f t="shared" ref="AF1272:AR1272" si="3513">AF1271</f>
        <v>1</v>
      </c>
      <c r="AG1272" s="407">
        <f t="shared" si="3513"/>
        <v>0</v>
      </c>
      <c r="AH1272" s="407">
        <f t="shared" si="3513"/>
        <v>0</v>
      </c>
      <c r="AI1272" s="407">
        <f t="shared" si="3513"/>
        <v>0</v>
      </c>
      <c r="AJ1272" s="407">
        <f t="shared" si="3513"/>
        <v>0</v>
      </c>
      <c r="AK1272" s="407">
        <f t="shared" si="3513"/>
        <v>0</v>
      </c>
      <c r="AL1272" s="407">
        <f t="shared" si="3513"/>
        <v>0</v>
      </c>
      <c r="AM1272" s="407">
        <f t="shared" si="3513"/>
        <v>0</v>
      </c>
      <c r="AN1272" s="407">
        <f t="shared" si="3513"/>
        <v>0</v>
      </c>
      <c r="AO1272" s="407">
        <f t="shared" si="3513"/>
        <v>0</v>
      </c>
      <c r="AP1272" s="407">
        <f t="shared" si="3513"/>
        <v>0</v>
      </c>
      <c r="AQ1272" s="407">
        <f t="shared" si="3513"/>
        <v>0</v>
      </c>
      <c r="AR1272" s="407">
        <f t="shared" si="3513"/>
        <v>0</v>
      </c>
      <c r="AS1272" s="303"/>
    </row>
    <row r="1273" spans="1:45" ht="15" hidden="1" customHeight="1" outlineLevel="1">
      <c r="A1273" s="521"/>
      <c r="B1273" s="291"/>
      <c r="C1273" s="288"/>
      <c r="D1273" s="288"/>
      <c r="E1273" s="288"/>
      <c r="F1273" s="288"/>
      <c r="G1273" s="288"/>
      <c r="H1273" s="288"/>
      <c r="I1273" s="288"/>
      <c r="J1273" s="288"/>
      <c r="K1273" s="288"/>
      <c r="L1273" s="288"/>
      <c r="M1273" s="288"/>
      <c r="N1273" s="288"/>
      <c r="O1273" s="288"/>
      <c r="P1273" s="288"/>
      <c r="Q1273" s="288"/>
      <c r="R1273" s="288"/>
      <c r="S1273" s="288"/>
      <c r="T1273" s="288"/>
      <c r="U1273" s="288"/>
      <c r="V1273" s="288"/>
      <c r="W1273" s="288"/>
      <c r="X1273" s="288"/>
      <c r="Y1273" s="288"/>
      <c r="Z1273" s="288"/>
      <c r="AA1273" s="288"/>
      <c r="AB1273" s="288"/>
      <c r="AC1273" s="288"/>
      <c r="AD1273" s="288"/>
      <c r="AE1273" s="408"/>
      <c r="AF1273" s="421"/>
      <c r="AG1273" s="421"/>
      <c r="AH1273" s="421"/>
      <c r="AI1273" s="421"/>
      <c r="AJ1273" s="421"/>
      <c r="AK1273" s="421"/>
      <c r="AL1273" s="421"/>
      <c r="AM1273" s="421"/>
      <c r="AN1273" s="421"/>
      <c r="AO1273" s="421"/>
      <c r="AP1273" s="421"/>
      <c r="AQ1273" s="421"/>
      <c r="AR1273" s="421"/>
      <c r="AS1273" s="303"/>
    </row>
    <row r="1274" spans="1:45" ht="15" hidden="1" customHeight="1" outlineLevel="1">
      <c r="A1274" s="521">
        <v>27</v>
      </c>
      <c r="B1274" s="424" t="s">
        <v>119</v>
      </c>
      <c r="C1274" s="288" t="s">
        <v>25</v>
      </c>
      <c r="D1274" s="292"/>
      <c r="E1274" s="292"/>
      <c r="F1274" s="292"/>
      <c r="G1274" s="292"/>
      <c r="H1274" s="292"/>
      <c r="I1274" s="292"/>
      <c r="J1274" s="292"/>
      <c r="K1274" s="292"/>
      <c r="L1274" s="292"/>
      <c r="M1274" s="292"/>
      <c r="N1274" s="292"/>
      <c r="O1274" s="292"/>
      <c r="P1274" s="292"/>
      <c r="Q1274" s="292">
        <v>12</v>
      </c>
      <c r="R1274" s="292"/>
      <c r="S1274" s="292"/>
      <c r="T1274" s="292"/>
      <c r="U1274" s="292"/>
      <c r="V1274" s="292"/>
      <c r="W1274" s="292"/>
      <c r="X1274" s="292"/>
      <c r="Y1274" s="292"/>
      <c r="Z1274" s="292"/>
      <c r="AA1274" s="292"/>
      <c r="AB1274" s="292"/>
      <c r="AC1274" s="292"/>
      <c r="AD1274" s="292"/>
      <c r="AE1274" s="422"/>
      <c r="AF1274" s="411"/>
      <c r="AG1274" s="411"/>
      <c r="AH1274" s="411"/>
      <c r="AI1274" s="411"/>
      <c r="AJ1274" s="411"/>
      <c r="AK1274" s="411"/>
      <c r="AL1274" s="411"/>
      <c r="AM1274" s="411"/>
      <c r="AN1274" s="411"/>
      <c r="AO1274" s="411"/>
      <c r="AP1274" s="411"/>
      <c r="AQ1274" s="411"/>
      <c r="AR1274" s="411"/>
      <c r="AS1274" s="293">
        <f>SUM(AE1274:AR1274)</f>
        <v>0</v>
      </c>
    </row>
    <row r="1275" spans="1:45" ht="15" hidden="1" customHeight="1" outlineLevel="1">
      <c r="A1275" s="521"/>
      <c r="B1275" s="291" t="s">
        <v>722</v>
      </c>
      <c r="C1275" s="288" t="s">
        <v>163</v>
      </c>
      <c r="D1275" s="292"/>
      <c r="E1275" s="292"/>
      <c r="F1275" s="292"/>
      <c r="G1275" s="292"/>
      <c r="H1275" s="292"/>
      <c r="I1275" s="292"/>
      <c r="J1275" s="292"/>
      <c r="K1275" s="292"/>
      <c r="L1275" s="292"/>
      <c r="M1275" s="292"/>
      <c r="N1275" s="292"/>
      <c r="O1275" s="292"/>
      <c r="P1275" s="292"/>
      <c r="Q1275" s="292">
        <f>Q1274</f>
        <v>12</v>
      </c>
      <c r="R1275" s="292"/>
      <c r="S1275" s="292"/>
      <c r="T1275" s="292"/>
      <c r="U1275" s="292"/>
      <c r="V1275" s="292"/>
      <c r="W1275" s="292"/>
      <c r="X1275" s="292"/>
      <c r="Y1275" s="292"/>
      <c r="Z1275" s="292"/>
      <c r="AA1275" s="292"/>
      <c r="AB1275" s="292"/>
      <c r="AC1275" s="292"/>
      <c r="AD1275" s="292"/>
      <c r="AE1275" s="407">
        <f>AE1274</f>
        <v>0</v>
      </c>
      <c r="AF1275" s="407">
        <f t="shared" ref="AF1275:AR1275" si="3514">AF1274</f>
        <v>0</v>
      </c>
      <c r="AG1275" s="407">
        <f t="shared" si="3514"/>
        <v>0</v>
      </c>
      <c r="AH1275" s="407">
        <f t="shared" si="3514"/>
        <v>0</v>
      </c>
      <c r="AI1275" s="407">
        <f t="shared" si="3514"/>
        <v>0</v>
      </c>
      <c r="AJ1275" s="407">
        <f t="shared" si="3514"/>
        <v>0</v>
      </c>
      <c r="AK1275" s="407">
        <f t="shared" si="3514"/>
        <v>0</v>
      </c>
      <c r="AL1275" s="407">
        <f t="shared" si="3514"/>
        <v>0</v>
      </c>
      <c r="AM1275" s="407">
        <f t="shared" si="3514"/>
        <v>0</v>
      </c>
      <c r="AN1275" s="407">
        <f t="shared" si="3514"/>
        <v>0</v>
      </c>
      <c r="AO1275" s="407">
        <f t="shared" si="3514"/>
        <v>0</v>
      </c>
      <c r="AP1275" s="407">
        <f t="shared" si="3514"/>
        <v>0</v>
      </c>
      <c r="AQ1275" s="407">
        <f t="shared" si="3514"/>
        <v>0</v>
      </c>
      <c r="AR1275" s="407">
        <f t="shared" si="3514"/>
        <v>0</v>
      </c>
      <c r="AS1275" s="303"/>
    </row>
    <row r="1276" spans="1:45" ht="15" hidden="1" customHeight="1" outlineLevel="1">
      <c r="A1276" s="521"/>
      <c r="B1276" s="291"/>
      <c r="C1276" s="288"/>
      <c r="D1276" s="288"/>
      <c r="E1276" s="288"/>
      <c r="F1276" s="288"/>
      <c r="G1276" s="288"/>
      <c r="H1276" s="288"/>
      <c r="I1276" s="288"/>
      <c r="J1276" s="288"/>
      <c r="K1276" s="288"/>
      <c r="L1276" s="288"/>
      <c r="M1276" s="288"/>
      <c r="N1276" s="288"/>
      <c r="O1276" s="288"/>
      <c r="P1276" s="288"/>
      <c r="Q1276" s="288"/>
      <c r="R1276" s="288"/>
      <c r="S1276" s="288"/>
      <c r="T1276" s="288"/>
      <c r="U1276" s="288"/>
      <c r="V1276" s="288"/>
      <c r="W1276" s="288"/>
      <c r="X1276" s="288"/>
      <c r="Y1276" s="288"/>
      <c r="Z1276" s="288"/>
      <c r="AA1276" s="288"/>
      <c r="AB1276" s="288"/>
      <c r="AC1276" s="288"/>
      <c r="AD1276" s="288"/>
      <c r="AE1276" s="408"/>
      <c r="AF1276" s="421"/>
      <c r="AG1276" s="421"/>
      <c r="AH1276" s="421"/>
      <c r="AI1276" s="421"/>
      <c r="AJ1276" s="421"/>
      <c r="AK1276" s="421"/>
      <c r="AL1276" s="421"/>
      <c r="AM1276" s="421"/>
      <c r="AN1276" s="421"/>
      <c r="AO1276" s="421"/>
      <c r="AP1276" s="421"/>
      <c r="AQ1276" s="421"/>
      <c r="AR1276" s="421"/>
      <c r="AS1276" s="303"/>
    </row>
    <row r="1277" spans="1:45" ht="15" hidden="1" customHeight="1" outlineLevel="1">
      <c r="A1277" s="521">
        <v>28</v>
      </c>
      <c r="B1277" s="424" t="s">
        <v>120</v>
      </c>
      <c r="C1277" s="288" t="s">
        <v>25</v>
      </c>
      <c r="D1277" s="292"/>
      <c r="E1277" s="292"/>
      <c r="F1277" s="292"/>
      <c r="G1277" s="292"/>
      <c r="H1277" s="292"/>
      <c r="I1277" s="292"/>
      <c r="J1277" s="292"/>
      <c r="K1277" s="292"/>
      <c r="L1277" s="292"/>
      <c r="M1277" s="292"/>
      <c r="N1277" s="292"/>
      <c r="O1277" s="292"/>
      <c r="P1277" s="292"/>
      <c r="Q1277" s="292">
        <v>12</v>
      </c>
      <c r="R1277" s="292"/>
      <c r="S1277" s="292"/>
      <c r="T1277" s="292"/>
      <c r="U1277" s="292"/>
      <c r="V1277" s="292"/>
      <c r="W1277" s="292"/>
      <c r="X1277" s="292"/>
      <c r="Y1277" s="292"/>
      <c r="Z1277" s="292"/>
      <c r="AA1277" s="292"/>
      <c r="AB1277" s="292"/>
      <c r="AC1277" s="292"/>
      <c r="AD1277" s="292"/>
      <c r="AE1277" s="422"/>
      <c r="AF1277" s="411"/>
      <c r="AG1277" s="411"/>
      <c r="AH1277" s="411"/>
      <c r="AI1277" s="411"/>
      <c r="AJ1277" s="411"/>
      <c r="AK1277" s="411"/>
      <c r="AL1277" s="411"/>
      <c r="AM1277" s="411"/>
      <c r="AN1277" s="411"/>
      <c r="AO1277" s="411"/>
      <c r="AP1277" s="411"/>
      <c r="AQ1277" s="411"/>
      <c r="AR1277" s="411"/>
      <c r="AS1277" s="293">
        <f>SUM(AE1277:AR1277)</f>
        <v>0</v>
      </c>
    </row>
    <row r="1278" spans="1:45" ht="15" hidden="1" customHeight="1" outlineLevel="1">
      <c r="A1278" s="521"/>
      <c r="B1278" s="291" t="s">
        <v>722</v>
      </c>
      <c r="C1278" s="288" t="s">
        <v>163</v>
      </c>
      <c r="D1278" s="292"/>
      <c r="E1278" s="292"/>
      <c r="F1278" s="292"/>
      <c r="G1278" s="292"/>
      <c r="H1278" s="292"/>
      <c r="I1278" s="292"/>
      <c r="J1278" s="292"/>
      <c r="K1278" s="292"/>
      <c r="L1278" s="292"/>
      <c r="M1278" s="292"/>
      <c r="N1278" s="292"/>
      <c r="O1278" s="292"/>
      <c r="P1278" s="292"/>
      <c r="Q1278" s="292">
        <f>Q1277</f>
        <v>12</v>
      </c>
      <c r="R1278" s="292"/>
      <c r="S1278" s="292"/>
      <c r="T1278" s="292"/>
      <c r="U1278" s="292"/>
      <c r="V1278" s="292"/>
      <c r="W1278" s="292"/>
      <c r="X1278" s="292"/>
      <c r="Y1278" s="292"/>
      <c r="Z1278" s="292"/>
      <c r="AA1278" s="292"/>
      <c r="AB1278" s="292"/>
      <c r="AC1278" s="292"/>
      <c r="AD1278" s="292"/>
      <c r="AE1278" s="407">
        <f>AE1277</f>
        <v>0</v>
      </c>
      <c r="AF1278" s="407">
        <f>AF1277</f>
        <v>0</v>
      </c>
      <c r="AG1278" s="407">
        <f t="shared" ref="AG1278:AJ1278" si="3515">AG1277</f>
        <v>0</v>
      </c>
      <c r="AH1278" s="407">
        <f t="shared" si="3515"/>
        <v>0</v>
      </c>
      <c r="AI1278" s="407">
        <f t="shared" si="3515"/>
        <v>0</v>
      </c>
      <c r="AJ1278" s="407">
        <f t="shared" si="3515"/>
        <v>0</v>
      </c>
      <c r="AK1278" s="407">
        <f>AK1277</f>
        <v>0</v>
      </c>
      <c r="AL1278" s="407">
        <f t="shared" ref="AL1278:AR1278" si="3516">AL1277</f>
        <v>0</v>
      </c>
      <c r="AM1278" s="407">
        <f t="shared" si="3516"/>
        <v>0</v>
      </c>
      <c r="AN1278" s="407">
        <f t="shared" si="3516"/>
        <v>0</v>
      </c>
      <c r="AO1278" s="407">
        <f t="shared" si="3516"/>
        <v>0</v>
      </c>
      <c r="AP1278" s="407">
        <f t="shared" si="3516"/>
        <v>0</v>
      </c>
      <c r="AQ1278" s="407">
        <f t="shared" si="3516"/>
        <v>0</v>
      </c>
      <c r="AR1278" s="407">
        <f t="shared" si="3516"/>
        <v>0</v>
      </c>
      <c r="AS1278" s="303"/>
    </row>
    <row r="1279" spans="1:45" ht="15" hidden="1" customHeight="1" outlineLevel="1">
      <c r="A1279" s="521"/>
      <c r="B1279" s="291"/>
      <c r="C1279" s="288"/>
      <c r="D1279" s="288"/>
      <c r="E1279" s="288"/>
      <c r="F1279" s="288"/>
      <c r="G1279" s="288"/>
      <c r="H1279" s="288"/>
      <c r="I1279" s="288"/>
      <c r="J1279" s="288"/>
      <c r="K1279" s="288"/>
      <c r="L1279" s="288"/>
      <c r="M1279" s="288"/>
      <c r="N1279" s="288"/>
      <c r="O1279" s="288"/>
      <c r="P1279" s="288"/>
      <c r="Q1279" s="288"/>
      <c r="R1279" s="288"/>
      <c r="S1279" s="288"/>
      <c r="T1279" s="288"/>
      <c r="U1279" s="288"/>
      <c r="V1279" s="288"/>
      <c r="W1279" s="288"/>
      <c r="X1279" s="288"/>
      <c r="Y1279" s="288"/>
      <c r="Z1279" s="288"/>
      <c r="AA1279" s="288"/>
      <c r="AB1279" s="288"/>
      <c r="AC1279" s="288"/>
      <c r="AD1279" s="288"/>
      <c r="AE1279" s="408"/>
      <c r="AF1279" s="421"/>
      <c r="AG1279" s="421"/>
      <c r="AH1279" s="421"/>
      <c r="AI1279" s="421"/>
      <c r="AJ1279" s="421"/>
      <c r="AK1279" s="421"/>
      <c r="AL1279" s="421"/>
      <c r="AM1279" s="421"/>
      <c r="AN1279" s="421"/>
      <c r="AO1279" s="421"/>
      <c r="AP1279" s="421"/>
      <c r="AQ1279" s="421"/>
      <c r="AR1279" s="421"/>
      <c r="AS1279" s="303"/>
    </row>
    <row r="1280" spans="1:45" ht="15" hidden="1" customHeight="1" outlineLevel="1">
      <c r="A1280" s="521">
        <v>29</v>
      </c>
      <c r="B1280" s="424" t="s">
        <v>121</v>
      </c>
      <c r="C1280" s="288" t="s">
        <v>25</v>
      </c>
      <c r="D1280" s="292"/>
      <c r="E1280" s="292"/>
      <c r="F1280" s="292"/>
      <c r="G1280" s="292"/>
      <c r="H1280" s="292"/>
      <c r="I1280" s="292"/>
      <c r="J1280" s="292"/>
      <c r="K1280" s="292"/>
      <c r="L1280" s="292"/>
      <c r="M1280" s="292"/>
      <c r="N1280" s="292"/>
      <c r="O1280" s="292"/>
      <c r="P1280" s="292"/>
      <c r="Q1280" s="292">
        <v>3</v>
      </c>
      <c r="R1280" s="292"/>
      <c r="S1280" s="292"/>
      <c r="T1280" s="292"/>
      <c r="U1280" s="292"/>
      <c r="V1280" s="292"/>
      <c r="W1280" s="292"/>
      <c r="X1280" s="292"/>
      <c r="Y1280" s="292"/>
      <c r="Z1280" s="292"/>
      <c r="AA1280" s="292"/>
      <c r="AB1280" s="292"/>
      <c r="AC1280" s="292"/>
      <c r="AD1280" s="292"/>
      <c r="AE1280" s="422"/>
      <c r="AF1280" s="411"/>
      <c r="AG1280" s="411"/>
      <c r="AH1280" s="411"/>
      <c r="AI1280" s="411"/>
      <c r="AJ1280" s="411"/>
      <c r="AK1280" s="411"/>
      <c r="AL1280" s="411"/>
      <c r="AM1280" s="411"/>
      <c r="AN1280" s="411"/>
      <c r="AO1280" s="411"/>
      <c r="AP1280" s="411"/>
      <c r="AQ1280" s="411"/>
      <c r="AR1280" s="411"/>
      <c r="AS1280" s="293">
        <f>SUM(AE1280:AR1280)</f>
        <v>0</v>
      </c>
    </row>
    <row r="1281" spans="1:45" ht="15" hidden="1" customHeight="1" outlineLevel="1">
      <c r="A1281" s="521"/>
      <c r="B1281" s="291" t="s">
        <v>722</v>
      </c>
      <c r="C1281" s="288" t="s">
        <v>163</v>
      </c>
      <c r="D1281" s="292"/>
      <c r="E1281" s="292"/>
      <c r="F1281" s="292"/>
      <c r="G1281" s="292"/>
      <c r="H1281" s="292"/>
      <c r="I1281" s="292"/>
      <c r="J1281" s="292"/>
      <c r="K1281" s="292"/>
      <c r="L1281" s="292"/>
      <c r="M1281" s="292"/>
      <c r="N1281" s="292"/>
      <c r="O1281" s="292"/>
      <c r="P1281" s="292"/>
      <c r="Q1281" s="292">
        <f>Q1280</f>
        <v>3</v>
      </c>
      <c r="R1281" s="292"/>
      <c r="S1281" s="292"/>
      <c r="T1281" s="292"/>
      <c r="U1281" s="292"/>
      <c r="V1281" s="292"/>
      <c r="W1281" s="292"/>
      <c r="X1281" s="292"/>
      <c r="Y1281" s="292"/>
      <c r="Z1281" s="292"/>
      <c r="AA1281" s="292"/>
      <c r="AB1281" s="292"/>
      <c r="AC1281" s="292"/>
      <c r="AD1281" s="292"/>
      <c r="AE1281" s="407">
        <f>AE1280</f>
        <v>0</v>
      </c>
      <c r="AF1281" s="407">
        <f t="shared" ref="AF1281:AR1281" si="3517">AF1280</f>
        <v>0</v>
      </c>
      <c r="AG1281" s="407">
        <f t="shared" si="3517"/>
        <v>0</v>
      </c>
      <c r="AH1281" s="407">
        <f t="shared" si="3517"/>
        <v>0</v>
      </c>
      <c r="AI1281" s="407">
        <f t="shared" si="3517"/>
        <v>0</v>
      </c>
      <c r="AJ1281" s="407">
        <f t="shared" si="3517"/>
        <v>0</v>
      </c>
      <c r="AK1281" s="407">
        <f t="shared" si="3517"/>
        <v>0</v>
      </c>
      <c r="AL1281" s="407">
        <f t="shared" si="3517"/>
        <v>0</v>
      </c>
      <c r="AM1281" s="407">
        <f t="shared" si="3517"/>
        <v>0</v>
      </c>
      <c r="AN1281" s="407">
        <f t="shared" si="3517"/>
        <v>0</v>
      </c>
      <c r="AO1281" s="407">
        <f t="shared" si="3517"/>
        <v>0</v>
      </c>
      <c r="AP1281" s="407">
        <f t="shared" si="3517"/>
        <v>0</v>
      </c>
      <c r="AQ1281" s="407">
        <f t="shared" si="3517"/>
        <v>0</v>
      </c>
      <c r="AR1281" s="407">
        <f t="shared" si="3517"/>
        <v>0</v>
      </c>
      <c r="AS1281" s="303"/>
    </row>
    <row r="1282" spans="1:45" ht="15" hidden="1" customHeight="1" outlineLevel="1">
      <c r="A1282" s="521"/>
      <c r="B1282" s="291"/>
      <c r="C1282" s="288"/>
      <c r="D1282" s="288"/>
      <c r="E1282" s="288"/>
      <c r="F1282" s="288"/>
      <c r="G1282" s="288"/>
      <c r="H1282" s="288"/>
      <c r="I1282" s="288"/>
      <c r="J1282" s="288"/>
      <c r="K1282" s="288"/>
      <c r="L1282" s="288"/>
      <c r="M1282" s="288"/>
      <c r="N1282" s="288"/>
      <c r="O1282" s="288"/>
      <c r="P1282" s="288"/>
      <c r="Q1282" s="288"/>
      <c r="R1282" s="288"/>
      <c r="S1282" s="288"/>
      <c r="T1282" s="288"/>
      <c r="U1282" s="288"/>
      <c r="V1282" s="288"/>
      <c r="W1282" s="288"/>
      <c r="X1282" s="288"/>
      <c r="Y1282" s="288"/>
      <c r="Z1282" s="288"/>
      <c r="AA1282" s="288"/>
      <c r="AB1282" s="288"/>
      <c r="AC1282" s="288"/>
      <c r="AD1282" s="288"/>
      <c r="AE1282" s="408"/>
      <c r="AF1282" s="421"/>
      <c r="AG1282" s="421"/>
      <c r="AH1282" s="421"/>
      <c r="AI1282" s="421"/>
      <c r="AJ1282" s="421"/>
      <c r="AK1282" s="421"/>
      <c r="AL1282" s="421"/>
      <c r="AM1282" s="421"/>
      <c r="AN1282" s="421"/>
      <c r="AO1282" s="421"/>
      <c r="AP1282" s="421"/>
      <c r="AQ1282" s="421"/>
      <c r="AR1282" s="421"/>
      <c r="AS1282" s="303"/>
    </row>
    <row r="1283" spans="1:45" ht="15" hidden="1" customHeight="1" outlineLevel="1">
      <c r="A1283" s="521">
        <v>30</v>
      </c>
      <c r="B1283" s="424" t="s">
        <v>122</v>
      </c>
      <c r="C1283" s="288" t="s">
        <v>25</v>
      </c>
      <c r="D1283" s="292"/>
      <c r="E1283" s="292"/>
      <c r="F1283" s="292"/>
      <c r="G1283" s="292"/>
      <c r="H1283" s="292"/>
      <c r="I1283" s="292"/>
      <c r="J1283" s="292"/>
      <c r="K1283" s="292"/>
      <c r="L1283" s="292"/>
      <c r="M1283" s="292"/>
      <c r="N1283" s="292"/>
      <c r="O1283" s="292"/>
      <c r="P1283" s="292"/>
      <c r="Q1283" s="292">
        <v>12</v>
      </c>
      <c r="R1283" s="292"/>
      <c r="S1283" s="292"/>
      <c r="T1283" s="292"/>
      <c r="U1283" s="292"/>
      <c r="V1283" s="292"/>
      <c r="W1283" s="292"/>
      <c r="X1283" s="292"/>
      <c r="Y1283" s="292"/>
      <c r="Z1283" s="292"/>
      <c r="AA1283" s="292"/>
      <c r="AB1283" s="292"/>
      <c r="AC1283" s="292"/>
      <c r="AD1283" s="292"/>
      <c r="AE1283" s="422"/>
      <c r="AF1283" s="411"/>
      <c r="AG1283" s="411"/>
      <c r="AH1283" s="411"/>
      <c r="AI1283" s="411"/>
      <c r="AJ1283" s="411"/>
      <c r="AK1283" s="411"/>
      <c r="AL1283" s="411"/>
      <c r="AM1283" s="411"/>
      <c r="AN1283" s="411"/>
      <c r="AO1283" s="411"/>
      <c r="AP1283" s="411"/>
      <c r="AQ1283" s="411"/>
      <c r="AR1283" s="411"/>
      <c r="AS1283" s="293">
        <f>SUM(AE1283:AR1283)</f>
        <v>0</v>
      </c>
    </row>
    <row r="1284" spans="1:45" ht="15" hidden="1" customHeight="1" outlineLevel="1">
      <c r="A1284" s="521"/>
      <c r="B1284" s="291" t="s">
        <v>722</v>
      </c>
      <c r="C1284" s="288" t="s">
        <v>163</v>
      </c>
      <c r="D1284" s="292"/>
      <c r="E1284" s="292"/>
      <c r="F1284" s="292"/>
      <c r="G1284" s="292"/>
      <c r="H1284" s="292"/>
      <c r="I1284" s="292"/>
      <c r="J1284" s="292"/>
      <c r="K1284" s="292"/>
      <c r="L1284" s="292"/>
      <c r="M1284" s="292"/>
      <c r="N1284" s="292"/>
      <c r="O1284" s="292"/>
      <c r="P1284" s="292"/>
      <c r="Q1284" s="292">
        <f>Q1283</f>
        <v>12</v>
      </c>
      <c r="R1284" s="292"/>
      <c r="S1284" s="292"/>
      <c r="T1284" s="292"/>
      <c r="U1284" s="292"/>
      <c r="V1284" s="292"/>
      <c r="W1284" s="292"/>
      <c r="X1284" s="292"/>
      <c r="Y1284" s="292"/>
      <c r="Z1284" s="292"/>
      <c r="AA1284" s="292"/>
      <c r="AB1284" s="292"/>
      <c r="AC1284" s="292"/>
      <c r="AD1284" s="292"/>
      <c r="AE1284" s="407">
        <f>AE1283</f>
        <v>0</v>
      </c>
      <c r="AF1284" s="407">
        <f t="shared" ref="AF1284:AR1284" si="3518">AF1283</f>
        <v>0</v>
      </c>
      <c r="AG1284" s="407">
        <f t="shared" si="3518"/>
        <v>0</v>
      </c>
      <c r="AH1284" s="407">
        <f t="shared" si="3518"/>
        <v>0</v>
      </c>
      <c r="AI1284" s="407">
        <f t="shared" si="3518"/>
        <v>0</v>
      </c>
      <c r="AJ1284" s="407">
        <f t="shared" si="3518"/>
        <v>0</v>
      </c>
      <c r="AK1284" s="407">
        <f t="shared" si="3518"/>
        <v>0</v>
      </c>
      <c r="AL1284" s="407">
        <f t="shared" si="3518"/>
        <v>0</v>
      </c>
      <c r="AM1284" s="407">
        <f t="shared" si="3518"/>
        <v>0</v>
      </c>
      <c r="AN1284" s="407">
        <f t="shared" si="3518"/>
        <v>0</v>
      </c>
      <c r="AO1284" s="407">
        <f t="shared" si="3518"/>
        <v>0</v>
      </c>
      <c r="AP1284" s="407">
        <f t="shared" si="3518"/>
        <v>0</v>
      </c>
      <c r="AQ1284" s="407">
        <f t="shared" si="3518"/>
        <v>0</v>
      </c>
      <c r="AR1284" s="407">
        <f t="shared" si="3518"/>
        <v>0</v>
      </c>
      <c r="AS1284" s="303"/>
    </row>
    <row r="1285" spans="1:45" ht="15" hidden="1" customHeight="1" outlineLevel="1">
      <c r="A1285" s="521"/>
      <c r="B1285" s="291"/>
      <c r="C1285" s="288"/>
      <c r="D1285" s="288"/>
      <c r="E1285" s="288"/>
      <c r="F1285" s="288"/>
      <c r="G1285" s="288"/>
      <c r="H1285" s="288"/>
      <c r="I1285" s="288"/>
      <c r="J1285" s="288"/>
      <c r="K1285" s="288"/>
      <c r="L1285" s="288"/>
      <c r="M1285" s="288"/>
      <c r="N1285" s="288"/>
      <c r="O1285" s="288"/>
      <c r="P1285" s="288"/>
      <c r="Q1285" s="288"/>
      <c r="R1285" s="288"/>
      <c r="S1285" s="288"/>
      <c r="T1285" s="288"/>
      <c r="U1285" s="288"/>
      <c r="V1285" s="288"/>
      <c r="W1285" s="288"/>
      <c r="X1285" s="288"/>
      <c r="Y1285" s="288"/>
      <c r="Z1285" s="288"/>
      <c r="AA1285" s="288"/>
      <c r="AB1285" s="288"/>
      <c r="AC1285" s="288"/>
      <c r="AD1285" s="288"/>
      <c r="AE1285" s="408"/>
      <c r="AF1285" s="421"/>
      <c r="AG1285" s="421"/>
      <c r="AH1285" s="421"/>
      <c r="AI1285" s="421"/>
      <c r="AJ1285" s="421"/>
      <c r="AK1285" s="421"/>
      <c r="AL1285" s="421"/>
      <c r="AM1285" s="421"/>
      <c r="AN1285" s="421"/>
      <c r="AO1285" s="421"/>
      <c r="AP1285" s="421"/>
      <c r="AQ1285" s="421"/>
      <c r="AR1285" s="421"/>
      <c r="AS1285" s="303"/>
    </row>
    <row r="1286" spans="1:45" ht="15" hidden="1" customHeight="1" outlineLevel="1">
      <c r="A1286" s="521">
        <v>31</v>
      </c>
      <c r="B1286" s="424" t="s">
        <v>123</v>
      </c>
      <c r="C1286" s="288" t="s">
        <v>25</v>
      </c>
      <c r="D1286" s="292"/>
      <c r="E1286" s="292"/>
      <c r="F1286" s="292"/>
      <c r="G1286" s="292"/>
      <c r="H1286" s="292"/>
      <c r="I1286" s="292"/>
      <c r="J1286" s="292"/>
      <c r="K1286" s="292"/>
      <c r="L1286" s="292"/>
      <c r="M1286" s="292"/>
      <c r="N1286" s="292"/>
      <c r="O1286" s="292"/>
      <c r="P1286" s="292"/>
      <c r="Q1286" s="292">
        <v>12</v>
      </c>
      <c r="R1286" s="292"/>
      <c r="S1286" s="292"/>
      <c r="T1286" s="292"/>
      <c r="U1286" s="292"/>
      <c r="V1286" s="292"/>
      <c r="W1286" s="292"/>
      <c r="X1286" s="292"/>
      <c r="Y1286" s="292"/>
      <c r="Z1286" s="292"/>
      <c r="AA1286" s="292"/>
      <c r="AB1286" s="292"/>
      <c r="AC1286" s="292"/>
      <c r="AD1286" s="292"/>
      <c r="AE1286" s="422"/>
      <c r="AF1286" s="411"/>
      <c r="AG1286" s="411"/>
      <c r="AH1286" s="411"/>
      <c r="AI1286" s="411"/>
      <c r="AJ1286" s="411"/>
      <c r="AK1286" s="411"/>
      <c r="AL1286" s="411"/>
      <c r="AM1286" s="411"/>
      <c r="AN1286" s="411"/>
      <c r="AO1286" s="411"/>
      <c r="AP1286" s="411"/>
      <c r="AQ1286" s="411"/>
      <c r="AR1286" s="411"/>
      <c r="AS1286" s="293">
        <f>SUM(AE1286:AR1286)</f>
        <v>0</v>
      </c>
    </row>
    <row r="1287" spans="1:45" ht="15" hidden="1" customHeight="1" outlineLevel="1">
      <c r="A1287" s="521"/>
      <c r="B1287" s="291" t="s">
        <v>722</v>
      </c>
      <c r="C1287" s="288" t="s">
        <v>163</v>
      </c>
      <c r="D1287" s="292"/>
      <c r="E1287" s="292"/>
      <c r="F1287" s="292"/>
      <c r="G1287" s="292"/>
      <c r="H1287" s="292"/>
      <c r="I1287" s="292"/>
      <c r="J1287" s="292"/>
      <c r="K1287" s="292"/>
      <c r="L1287" s="292"/>
      <c r="M1287" s="292"/>
      <c r="N1287" s="292"/>
      <c r="O1287" s="292"/>
      <c r="P1287" s="292"/>
      <c r="Q1287" s="292">
        <f>Q1286</f>
        <v>12</v>
      </c>
      <c r="R1287" s="292"/>
      <c r="S1287" s="292"/>
      <c r="T1287" s="292"/>
      <c r="U1287" s="292"/>
      <c r="V1287" s="292"/>
      <c r="W1287" s="292"/>
      <c r="X1287" s="292"/>
      <c r="Y1287" s="292"/>
      <c r="Z1287" s="292"/>
      <c r="AA1287" s="292"/>
      <c r="AB1287" s="292"/>
      <c r="AC1287" s="292"/>
      <c r="AD1287" s="292"/>
      <c r="AE1287" s="407">
        <f>AE1286</f>
        <v>0</v>
      </c>
      <c r="AF1287" s="407">
        <f t="shared" ref="AF1287:AR1287" si="3519">AF1286</f>
        <v>0</v>
      </c>
      <c r="AG1287" s="407">
        <f t="shared" si="3519"/>
        <v>0</v>
      </c>
      <c r="AH1287" s="407">
        <f t="shared" si="3519"/>
        <v>0</v>
      </c>
      <c r="AI1287" s="407">
        <f t="shared" si="3519"/>
        <v>0</v>
      </c>
      <c r="AJ1287" s="407">
        <f t="shared" si="3519"/>
        <v>0</v>
      </c>
      <c r="AK1287" s="407">
        <f t="shared" si="3519"/>
        <v>0</v>
      </c>
      <c r="AL1287" s="407">
        <f t="shared" si="3519"/>
        <v>0</v>
      </c>
      <c r="AM1287" s="407">
        <f t="shared" si="3519"/>
        <v>0</v>
      </c>
      <c r="AN1287" s="407">
        <f t="shared" si="3519"/>
        <v>0</v>
      </c>
      <c r="AO1287" s="407">
        <f t="shared" si="3519"/>
        <v>0</v>
      </c>
      <c r="AP1287" s="407">
        <f t="shared" si="3519"/>
        <v>0</v>
      </c>
      <c r="AQ1287" s="407">
        <f t="shared" si="3519"/>
        <v>0</v>
      </c>
      <c r="AR1287" s="407">
        <f t="shared" si="3519"/>
        <v>0</v>
      </c>
      <c r="AS1287" s="303"/>
    </row>
    <row r="1288" spans="1:45" ht="15" hidden="1" customHeight="1" outlineLevel="1">
      <c r="A1288" s="521"/>
      <c r="B1288" s="424"/>
      <c r="C1288" s="288"/>
      <c r="D1288" s="288"/>
      <c r="E1288" s="288"/>
      <c r="F1288" s="288"/>
      <c r="G1288" s="288"/>
      <c r="H1288" s="288"/>
      <c r="I1288" s="288"/>
      <c r="J1288" s="288"/>
      <c r="K1288" s="288"/>
      <c r="L1288" s="288"/>
      <c r="M1288" s="288"/>
      <c r="N1288" s="288"/>
      <c r="O1288" s="288"/>
      <c r="P1288" s="288"/>
      <c r="Q1288" s="288"/>
      <c r="R1288" s="288"/>
      <c r="S1288" s="288"/>
      <c r="T1288" s="288"/>
      <c r="U1288" s="288"/>
      <c r="V1288" s="288"/>
      <c r="W1288" s="288"/>
      <c r="X1288" s="288"/>
      <c r="Y1288" s="288"/>
      <c r="Z1288" s="288"/>
      <c r="AA1288" s="288"/>
      <c r="AB1288" s="288"/>
      <c r="AC1288" s="288"/>
      <c r="AD1288" s="288"/>
      <c r="AE1288" s="408"/>
      <c r="AF1288" s="421"/>
      <c r="AG1288" s="421"/>
      <c r="AH1288" s="421"/>
      <c r="AI1288" s="421"/>
      <c r="AJ1288" s="421"/>
      <c r="AK1288" s="421"/>
      <c r="AL1288" s="421"/>
      <c r="AM1288" s="421"/>
      <c r="AN1288" s="421"/>
      <c r="AO1288" s="421"/>
      <c r="AP1288" s="421"/>
      <c r="AQ1288" s="421"/>
      <c r="AR1288" s="421"/>
      <c r="AS1288" s="303"/>
    </row>
    <row r="1289" spans="1:45" ht="15" hidden="1" customHeight="1" outlineLevel="1">
      <c r="A1289" s="521">
        <v>32</v>
      </c>
      <c r="B1289" s="424" t="s">
        <v>124</v>
      </c>
      <c r="C1289" s="288" t="s">
        <v>25</v>
      </c>
      <c r="D1289" s="292"/>
      <c r="E1289" s="292"/>
      <c r="F1289" s="292"/>
      <c r="G1289" s="292"/>
      <c r="H1289" s="292"/>
      <c r="I1289" s="292"/>
      <c r="J1289" s="292"/>
      <c r="K1289" s="292"/>
      <c r="L1289" s="292"/>
      <c r="M1289" s="292"/>
      <c r="N1289" s="292"/>
      <c r="O1289" s="292"/>
      <c r="P1289" s="292"/>
      <c r="Q1289" s="292">
        <v>12</v>
      </c>
      <c r="R1289" s="292"/>
      <c r="S1289" s="292"/>
      <c r="T1289" s="292"/>
      <c r="U1289" s="292"/>
      <c r="V1289" s="292"/>
      <c r="W1289" s="292"/>
      <c r="X1289" s="292"/>
      <c r="Y1289" s="292"/>
      <c r="Z1289" s="292"/>
      <c r="AA1289" s="292"/>
      <c r="AB1289" s="292"/>
      <c r="AC1289" s="292"/>
      <c r="AD1289" s="292"/>
      <c r="AE1289" s="422"/>
      <c r="AF1289" s="411"/>
      <c r="AG1289" s="411"/>
      <c r="AH1289" s="411"/>
      <c r="AI1289" s="411"/>
      <c r="AJ1289" s="411"/>
      <c r="AK1289" s="411"/>
      <c r="AL1289" s="411"/>
      <c r="AM1289" s="411"/>
      <c r="AN1289" s="411"/>
      <c r="AO1289" s="411"/>
      <c r="AP1289" s="411"/>
      <c r="AQ1289" s="411"/>
      <c r="AR1289" s="411"/>
      <c r="AS1289" s="293">
        <f>SUM(AE1289:AR1289)</f>
        <v>0</v>
      </c>
    </row>
    <row r="1290" spans="1:45" ht="15" hidden="1" customHeight="1" outlineLevel="1">
      <c r="A1290" s="521"/>
      <c r="B1290" s="291" t="s">
        <v>722</v>
      </c>
      <c r="C1290" s="288" t="s">
        <v>163</v>
      </c>
      <c r="D1290" s="292"/>
      <c r="E1290" s="292"/>
      <c r="F1290" s="292"/>
      <c r="G1290" s="292"/>
      <c r="H1290" s="292"/>
      <c r="I1290" s="292"/>
      <c r="J1290" s="292"/>
      <c r="K1290" s="292"/>
      <c r="L1290" s="292"/>
      <c r="M1290" s="292"/>
      <c r="N1290" s="292"/>
      <c r="O1290" s="292"/>
      <c r="P1290" s="292"/>
      <c r="Q1290" s="292">
        <f>Q1289</f>
        <v>12</v>
      </c>
      <c r="R1290" s="292"/>
      <c r="S1290" s="292"/>
      <c r="T1290" s="292"/>
      <c r="U1290" s="292"/>
      <c r="V1290" s="292"/>
      <c r="W1290" s="292"/>
      <c r="X1290" s="292"/>
      <c r="Y1290" s="292"/>
      <c r="Z1290" s="292"/>
      <c r="AA1290" s="292"/>
      <c r="AB1290" s="292"/>
      <c r="AC1290" s="292"/>
      <c r="AD1290" s="292"/>
      <c r="AE1290" s="407">
        <f>AE1289</f>
        <v>0</v>
      </c>
      <c r="AF1290" s="407">
        <f t="shared" ref="AF1290:AR1290" si="3520">AF1289</f>
        <v>0</v>
      </c>
      <c r="AG1290" s="407">
        <f t="shared" si="3520"/>
        <v>0</v>
      </c>
      <c r="AH1290" s="407">
        <f t="shared" si="3520"/>
        <v>0</v>
      </c>
      <c r="AI1290" s="407">
        <f t="shared" si="3520"/>
        <v>0</v>
      </c>
      <c r="AJ1290" s="407">
        <f t="shared" si="3520"/>
        <v>0</v>
      </c>
      <c r="AK1290" s="407">
        <f t="shared" si="3520"/>
        <v>0</v>
      </c>
      <c r="AL1290" s="407">
        <f t="shared" si="3520"/>
        <v>0</v>
      </c>
      <c r="AM1290" s="407">
        <f t="shared" si="3520"/>
        <v>0</v>
      </c>
      <c r="AN1290" s="407">
        <f t="shared" si="3520"/>
        <v>0</v>
      </c>
      <c r="AO1290" s="407">
        <f t="shared" si="3520"/>
        <v>0</v>
      </c>
      <c r="AP1290" s="407">
        <f t="shared" si="3520"/>
        <v>0</v>
      </c>
      <c r="AQ1290" s="407">
        <f t="shared" si="3520"/>
        <v>0</v>
      </c>
      <c r="AR1290" s="407">
        <f t="shared" si="3520"/>
        <v>0</v>
      </c>
      <c r="AS1290" s="303"/>
    </row>
    <row r="1291" spans="1:45" ht="15" hidden="1" customHeight="1" outlineLevel="1">
      <c r="A1291" s="521"/>
      <c r="B1291" s="424"/>
      <c r="C1291" s="288"/>
      <c r="D1291" s="288"/>
      <c r="E1291" s="288"/>
      <c r="F1291" s="288"/>
      <c r="G1291" s="288"/>
      <c r="H1291" s="288"/>
      <c r="I1291" s="288"/>
      <c r="J1291" s="288"/>
      <c r="K1291" s="288"/>
      <c r="L1291" s="288"/>
      <c r="M1291" s="288"/>
      <c r="N1291" s="288"/>
      <c r="O1291" s="288"/>
      <c r="P1291" s="288"/>
      <c r="Q1291" s="288"/>
      <c r="R1291" s="288"/>
      <c r="S1291" s="288"/>
      <c r="T1291" s="288"/>
      <c r="U1291" s="288"/>
      <c r="V1291" s="288"/>
      <c r="W1291" s="288"/>
      <c r="X1291" s="288"/>
      <c r="Y1291" s="288"/>
      <c r="Z1291" s="288"/>
      <c r="AA1291" s="288"/>
      <c r="AB1291" s="288"/>
      <c r="AC1291" s="288"/>
      <c r="AD1291" s="288"/>
      <c r="AE1291" s="408"/>
      <c r="AF1291" s="421"/>
      <c r="AG1291" s="421"/>
      <c r="AH1291" s="421"/>
      <c r="AI1291" s="421"/>
      <c r="AJ1291" s="421"/>
      <c r="AK1291" s="421"/>
      <c r="AL1291" s="421"/>
      <c r="AM1291" s="421"/>
      <c r="AN1291" s="421"/>
      <c r="AO1291" s="421"/>
      <c r="AP1291" s="421"/>
      <c r="AQ1291" s="421"/>
      <c r="AR1291" s="421"/>
      <c r="AS1291" s="303"/>
    </row>
    <row r="1292" spans="1:45" ht="15" hidden="1" customHeight="1" outlineLevel="1">
      <c r="A1292" s="521"/>
      <c r="B1292" s="285" t="s">
        <v>497</v>
      </c>
      <c r="C1292" s="288"/>
      <c r="D1292" s="288"/>
      <c r="E1292" s="288"/>
      <c r="F1292" s="288"/>
      <c r="G1292" s="288"/>
      <c r="H1292" s="288"/>
      <c r="I1292" s="288"/>
      <c r="J1292" s="288"/>
      <c r="K1292" s="288"/>
      <c r="L1292" s="288"/>
      <c r="M1292" s="288"/>
      <c r="N1292" s="288"/>
      <c r="O1292" s="288"/>
      <c r="P1292" s="288"/>
      <c r="Q1292" s="288"/>
      <c r="R1292" s="288"/>
      <c r="S1292" s="288"/>
      <c r="T1292" s="288"/>
      <c r="U1292" s="288"/>
      <c r="V1292" s="288"/>
      <c r="W1292" s="288"/>
      <c r="X1292" s="288"/>
      <c r="Y1292" s="288"/>
      <c r="Z1292" s="288"/>
      <c r="AA1292" s="288"/>
      <c r="AB1292" s="288"/>
      <c r="AC1292" s="288"/>
      <c r="AD1292" s="288"/>
      <c r="AE1292" s="408"/>
      <c r="AF1292" s="421"/>
      <c r="AG1292" s="421"/>
      <c r="AH1292" s="421"/>
      <c r="AI1292" s="421"/>
      <c r="AJ1292" s="421"/>
      <c r="AK1292" s="421"/>
      <c r="AL1292" s="421"/>
      <c r="AM1292" s="421"/>
      <c r="AN1292" s="421"/>
      <c r="AO1292" s="421"/>
      <c r="AP1292" s="421"/>
      <c r="AQ1292" s="421"/>
      <c r="AR1292" s="421"/>
      <c r="AS1292" s="303"/>
    </row>
    <row r="1293" spans="1:45" ht="15" hidden="1" customHeight="1" outlineLevel="1">
      <c r="A1293" s="521">
        <v>33</v>
      </c>
      <c r="B1293" s="424" t="s">
        <v>125</v>
      </c>
      <c r="C1293" s="288" t="s">
        <v>25</v>
      </c>
      <c r="D1293" s="292"/>
      <c r="E1293" s="292"/>
      <c r="F1293" s="292"/>
      <c r="G1293" s="292"/>
      <c r="H1293" s="292"/>
      <c r="I1293" s="292"/>
      <c r="J1293" s="292"/>
      <c r="K1293" s="292"/>
      <c r="L1293" s="292"/>
      <c r="M1293" s="292"/>
      <c r="N1293" s="292"/>
      <c r="O1293" s="292"/>
      <c r="P1293" s="292"/>
      <c r="Q1293" s="292">
        <v>0</v>
      </c>
      <c r="R1293" s="292"/>
      <c r="S1293" s="292"/>
      <c r="T1293" s="292"/>
      <c r="U1293" s="292"/>
      <c r="V1293" s="292"/>
      <c r="W1293" s="292"/>
      <c r="X1293" s="292"/>
      <c r="Y1293" s="292"/>
      <c r="Z1293" s="292"/>
      <c r="AA1293" s="292"/>
      <c r="AB1293" s="292"/>
      <c r="AC1293" s="292"/>
      <c r="AD1293" s="292"/>
      <c r="AE1293" s="422"/>
      <c r="AF1293" s="411"/>
      <c r="AG1293" s="411"/>
      <c r="AH1293" s="411"/>
      <c r="AI1293" s="411"/>
      <c r="AJ1293" s="411"/>
      <c r="AK1293" s="411"/>
      <c r="AL1293" s="411"/>
      <c r="AM1293" s="411"/>
      <c r="AN1293" s="411"/>
      <c r="AO1293" s="411"/>
      <c r="AP1293" s="411"/>
      <c r="AQ1293" s="411"/>
      <c r="AR1293" s="411"/>
      <c r="AS1293" s="293">
        <f>SUM(AE1293:AR1293)</f>
        <v>0</v>
      </c>
    </row>
    <row r="1294" spans="1:45" ht="15" hidden="1" customHeight="1" outlineLevel="1">
      <c r="A1294" s="521"/>
      <c r="B1294" s="291" t="s">
        <v>722</v>
      </c>
      <c r="C1294" s="288" t="s">
        <v>163</v>
      </c>
      <c r="D1294" s="292"/>
      <c r="E1294" s="292"/>
      <c r="F1294" s="292"/>
      <c r="G1294" s="292"/>
      <c r="H1294" s="292"/>
      <c r="I1294" s="292"/>
      <c r="J1294" s="292"/>
      <c r="K1294" s="292"/>
      <c r="L1294" s="292"/>
      <c r="M1294" s="292"/>
      <c r="N1294" s="292"/>
      <c r="O1294" s="292"/>
      <c r="P1294" s="292"/>
      <c r="Q1294" s="292">
        <f>Q1293</f>
        <v>0</v>
      </c>
      <c r="R1294" s="292"/>
      <c r="S1294" s="292"/>
      <c r="T1294" s="292"/>
      <c r="U1294" s="292"/>
      <c r="V1294" s="292"/>
      <c r="W1294" s="292"/>
      <c r="X1294" s="292"/>
      <c r="Y1294" s="292"/>
      <c r="Z1294" s="292"/>
      <c r="AA1294" s="292"/>
      <c r="AB1294" s="292"/>
      <c r="AC1294" s="292"/>
      <c r="AD1294" s="292"/>
      <c r="AE1294" s="407">
        <f>AE1293</f>
        <v>0</v>
      </c>
      <c r="AF1294" s="407">
        <f t="shared" ref="AF1294:AR1294" si="3521">AF1293</f>
        <v>0</v>
      </c>
      <c r="AG1294" s="407">
        <f t="shared" si="3521"/>
        <v>0</v>
      </c>
      <c r="AH1294" s="407">
        <f t="shared" si="3521"/>
        <v>0</v>
      </c>
      <c r="AI1294" s="407">
        <f t="shared" si="3521"/>
        <v>0</v>
      </c>
      <c r="AJ1294" s="407">
        <f t="shared" si="3521"/>
        <v>0</v>
      </c>
      <c r="AK1294" s="407">
        <f t="shared" si="3521"/>
        <v>0</v>
      </c>
      <c r="AL1294" s="407">
        <f t="shared" si="3521"/>
        <v>0</v>
      </c>
      <c r="AM1294" s="407">
        <f t="shared" si="3521"/>
        <v>0</v>
      </c>
      <c r="AN1294" s="407">
        <f t="shared" si="3521"/>
        <v>0</v>
      </c>
      <c r="AO1294" s="407">
        <f t="shared" si="3521"/>
        <v>0</v>
      </c>
      <c r="AP1294" s="407">
        <f t="shared" si="3521"/>
        <v>0</v>
      </c>
      <c r="AQ1294" s="407">
        <f t="shared" si="3521"/>
        <v>0</v>
      </c>
      <c r="AR1294" s="407">
        <f t="shared" si="3521"/>
        <v>0</v>
      </c>
      <c r="AS1294" s="303"/>
    </row>
    <row r="1295" spans="1:45" ht="15" hidden="1" customHeight="1" outlineLevel="1">
      <c r="A1295" s="521"/>
      <c r="B1295" s="424"/>
      <c r="C1295" s="288"/>
      <c r="D1295" s="288"/>
      <c r="E1295" s="288"/>
      <c r="F1295" s="288"/>
      <c r="G1295" s="288"/>
      <c r="H1295" s="288"/>
      <c r="I1295" s="288"/>
      <c r="J1295" s="288"/>
      <c r="K1295" s="288"/>
      <c r="L1295" s="288"/>
      <c r="M1295" s="288"/>
      <c r="N1295" s="288"/>
      <c r="O1295" s="288"/>
      <c r="P1295" s="288"/>
      <c r="Q1295" s="288"/>
      <c r="R1295" s="288"/>
      <c r="S1295" s="288"/>
      <c r="T1295" s="288"/>
      <c r="U1295" s="288"/>
      <c r="V1295" s="288"/>
      <c r="W1295" s="288"/>
      <c r="X1295" s="288"/>
      <c r="Y1295" s="288"/>
      <c r="Z1295" s="288"/>
      <c r="AA1295" s="288"/>
      <c r="AB1295" s="288"/>
      <c r="AC1295" s="288"/>
      <c r="AD1295" s="288"/>
      <c r="AE1295" s="408"/>
      <c r="AF1295" s="421"/>
      <c r="AG1295" s="421"/>
      <c r="AH1295" s="421"/>
      <c r="AI1295" s="421"/>
      <c r="AJ1295" s="421"/>
      <c r="AK1295" s="421"/>
      <c r="AL1295" s="421"/>
      <c r="AM1295" s="421"/>
      <c r="AN1295" s="421"/>
      <c r="AO1295" s="421"/>
      <c r="AP1295" s="421"/>
      <c r="AQ1295" s="421"/>
      <c r="AR1295" s="421"/>
      <c r="AS1295" s="303"/>
    </row>
    <row r="1296" spans="1:45" ht="15" hidden="1" customHeight="1" outlineLevel="1">
      <c r="A1296" s="521">
        <v>34</v>
      </c>
      <c r="B1296" s="424" t="s">
        <v>126</v>
      </c>
      <c r="C1296" s="288" t="s">
        <v>25</v>
      </c>
      <c r="D1296" s="292"/>
      <c r="E1296" s="292"/>
      <c r="F1296" s="292"/>
      <c r="G1296" s="292"/>
      <c r="H1296" s="292"/>
      <c r="I1296" s="292"/>
      <c r="J1296" s="292"/>
      <c r="K1296" s="292"/>
      <c r="L1296" s="292"/>
      <c r="M1296" s="292"/>
      <c r="N1296" s="292"/>
      <c r="O1296" s="292"/>
      <c r="P1296" s="292"/>
      <c r="Q1296" s="292">
        <v>0</v>
      </c>
      <c r="R1296" s="292"/>
      <c r="S1296" s="292"/>
      <c r="T1296" s="292"/>
      <c r="U1296" s="292"/>
      <c r="V1296" s="292"/>
      <c r="W1296" s="292"/>
      <c r="X1296" s="292"/>
      <c r="Y1296" s="292"/>
      <c r="Z1296" s="292"/>
      <c r="AA1296" s="292"/>
      <c r="AB1296" s="292"/>
      <c r="AC1296" s="292"/>
      <c r="AD1296" s="292"/>
      <c r="AE1296" s="422"/>
      <c r="AF1296" s="411"/>
      <c r="AG1296" s="411"/>
      <c r="AH1296" s="411"/>
      <c r="AI1296" s="411"/>
      <c r="AJ1296" s="411"/>
      <c r="AK1296" s="411"/>
      <c r="AL1296" s="411"/>
      <c r="AM1296" s="411"/>
      <c r="AN1296" s="411"/>
      <c r="AO1296" s="411"/>
      <c r="AP1296" s="411"/>
      <c r="AQ1296" s="411"/>
      <c r="AR1296" s="411"/>
      <c r="AS1296" s="293">
        <f>SUM(AE1296:AR1296)</f>
        <v>0</v>
      </c>
    </row>
    <row r="1297" spans="1:45" ht="15" hidden="1" customHeight="1" outlineLevel="1">
      <c r="A1297" s="521"/>
      <c r="B1297" s="291" t="s">
        <v>722</v>
      </c>
      <c r="C1297" s="288" t="s">
        <v>163</v>
      </c>
      <c r="D1297" s="292"/>
      <c r="E1297" s="292"/>
      <c r="F1297" s="292"/>
      <c r="G1297" s="292"/>
      <c r="H1297" s="292"/>
      <c r="I1297" s="292"/>
      <c r="J1297" s="292"/>
      <c r="K1297" s="292"/>
      <c r="L1297" s="292"/>
      <c r="M1297" s="292"/>
      <c r="N1297" s="292"/>
      <c r="O1297" s="292"/>
      <c r="P1297" s="292"/>
      <c r="Q1297" s="292">
        <f>Q1296</f>
        <v>0</v>
      </c>
      <c r="R1297" s="292"/>
      <c r="S1297" s="292"/>
      <c r="T1297" s="292"/>
      <c r="U1297" s="292"/>
      <c r="V1297" s="292"/>
      <c r="W1297" s="292"/>
      <c r="X1297" s="292"/>
      <c r="Y1297" s="292"/>
      <c r="Z1297" s="292"/>
      <c r="AA1297" s="292"/>
      <c r="AB1297" s="292"/>
      <c r="AC1297" s="292"/>
      <c r="AD1297" s="292"/>
      <c r="AE1297" s="407">
        <f>AE1296</f>
        <v>0</v>
      </c>
      <c r="AF1297" s="407">
        <f t="shared" ref="AF1297:AR1297" si="3522">AF1296</f>
        <v>0</v>
      </c>
      <c r="AG1297" s="407">
        <f t="shared" si="3522"/>
        <v>0</v>
      </c>
      <c r="AH1297" s="407">
        <f t="shared" si="3522"/>
        <v>0</v>
      </c>
      <c r="AI1297" s="407">
        <f t="shared" si="3522"/>
        <v>0</v>
      </c>
      <c r="AJ1297" s="407">
        <f t="shared" si="3522"/>
        <v>0</v>
      </c>
      <c r="AK1297" s="407">
        <f t="shared" si="3522"/>
        <v>0</v>
      </c>
      <c r="AL1297" s="407">
        <f t="shared" si="3522"/>
        <v>0</v>
      </c>
      <c r="AM1297" s="407">
        <f t="shared" si="3522"/>
        <v>0</v>
      </c>
      <c r="AN1297" s="407">
        <f t="shared" si="3522"/>
        <v>0</v>
      </c>
      <c r="AO1297" s="407">
        <f t="shared" si="3522"/>
        <v>0</v>
      </c>
      <c r="AP1297" s="407">
        <f t="shared" si="3522"/>
        <v>0</v>
      </c>
      <c r="AQ1297" s="407">
        <f t="shared" si="3522"/>
        <v>0</v>
      </c>
      <c r="AR1297" s="407">
        <f t="shared" si="3522"/>
        <v>0</v>
      </c>
      <c r="AS1297" s="303"/>
    </row>
    <row r="1298" spans="1:45" ht="15" hidden="1" customHeight="1" outlineLevel="1">
      <c r="A1298" s="521"/>
      <c r="B1298" s="424"/>
      <c r="C1298" s="288"/>
      <c r="D1298" s="288"/>
      <c r="E1298" s="288"/>
      <c r="F1298" s="288"/>
      <c r="G1298" s="288"/>
      <c r="H1298" s="288"/>
      <c r="I1298" s="288"/>
      <c r="J1298" s="288"/>
      <c r="K1298" s="288"/>
      <c r="L1298" s="288"/>
      <c r="M1298" s="288"/>
      <c r="N1298" s="288"/>
      <c r="O1298" s="288"/>
      <c r="P1298" s="288"/>
      <c r="Q1298" s="288"/>
      <c r="R1298" s="288"/>
      <c r="S1298" s="288"/>
      <c r="T1298" s="288"/>
      <c r="U1298" s="288"/>
      <c r="V1298" s="288"/>
      <c r="W1298" s="288"/>
      <c r="X1298" s="288"/>
      <c r="Y1298" s="288"/>
      <c r="Z1298" s="288"/>
      <c r="AA1298" s="288"/>
      <c r="AB1298" s="288"/>
      <c r="AC1298" s="288"/>
      <c r="AD1298" s="288"/>
      <c r="AE1298" s="408"/>
      <c r="AF1298" s="421"/>
      <c r="AG1298" s="421"/>
      <c r="AH1298" s="421"/>
      <c r="AI1298" s="421"/>
      <c r="AJ1298" s="421"/>
      <c r="AK1298" s="421"/>
      <c r="AL1298" s="421"/>
      <c r="AM1298" s="421"/>
      <c r="AN1298" s="421"/>
      <c r="AO1298" s="421"/>
      <c r="AP1298" s="421"/>
      <c r="AQ1298" s="421"/>
      <c r="AR1298" s="421"/>
      <c r="AS1298" s="303"/>
    </row>
    <row r="1299" spans="1:45" ht="15" hidden="1" customHeight="1" outlineLevel="1">
      <c r="A1299" s="521">
        <v>35</v>
      </c>
      <c r="B1299" s="424" t="s">
        <v>127</v>
      </c>
      <c r="C1299" s="288" t="s">
        <v>25</v>
      </c>
      <c r="D1299" s="292"/>
      <c r="E1299" s="292"/>
      <c r="F1299" s="292"/>
      <c r="G1299" s="292"/>
      <c r="H1299" s="292"/>
      <c r="I1299" s="292"/>
      <c r="J1299" s="292"/>
      <c r="K1299" s="292"/>
      <c r="L1299" s="292"/>
      <c r="M1299" s="292"/>
      <c r="N1299" s="292"/>
      <c r="O1299" s="292"/>
      <c r="P1299" s="292"/>
      <c r="Q1299" s="292">
        <v>0</v>
      </c>
      <c r="R1299" s="292"/>
      <c r="S1299" s="292"/>
      <c r="T1299" s="292"/>
      <c r="U1299" s="292"/>
      <c r="V1299" s="292"/>
      <c r="W1299" s="292"/>
      <c r="X1299" s="292"/>
      <c r="Y1299" s="292"/>
      <c r="Z1299" s="292"/>
      <c r="AA1299" s="292"/>
      <c r="AB1299" s="292"/>
      <c r="AC1299" s="292"/>
      <c r="AD1299" s="292"/>
      <c r="AE1299" s="422"/>
      <c r="AF1299" s="411"/>
      <c r="AG1299" s="411"/>
      <c r="AH1299" s="411"/>
      <c r="AI1299" s="411"/>
      <c r="AJ1299" s="411"/>
      <c r="AK1299" s="411"/>
      <c r="AL1299" s="411"/>
      <c r="AM1299" s="411"/>
      <c r="AN1299" s="411"/>
      <c r="AO1299" s="411"/>
      <c r="AP1299" s="411"/>
      <c r="AQ1299" s="411"/>
      <c r="AR1299" s="411"/>
      <c r="AS1299" s="293">
        <f>SUM(AE1299:AR1299)</f>
        <v>0</v>
      </c>
    </row>
    <row r="1300" spans="1:45" ht="15" hidden="1" customHeight="1" outlineLevel="1">
      <c r="A1300" s="521"/>
      <c r="B1300" s="291" t="s">
        <v>722</v>
      </c>
      <c r="C1300" s="288" t="s">
        <v>163</v>
      </c>
      <c r="D1300" s="292"/>
      <c r="E1300" s="292"/>
      <c r="F1300" s="292"/>
      <c r="G1300" s="292"/>
      <c r="H1300" s="292"/>
      <c r="I1300" s="292"/>
      <c r="J1300" s="292"/>
      <c r="K1300" s="292"/>
      <c r="L1300" s="292"/>
      <c r="M1300" s="292"/>
      <c r="N1300" s="292"/>
      <c r="O1300" s="292"/>
      <c r="P1300" s="292"/>
      <c r="Q1300" s="292">
        <f>Q1299</f>
        <v>0</v>
      </c>
      <c r="R1300" s="292"/>
      <c r="S1300" s="292"/>
      <c r="T1300" s="292"/>
      <c r="U1300" s="292"/>
      <c r="V1300" s="292"/>
      <c r="W1300" s="292"/>
      <c r="X1300" s="292"/>
      <c r="Y1300" s="292"/>
      <c r="Z1300" s="292"/>
      <c r="AA1300" s="292"/>
      <c r="AB1300" s="292"/>
      <c r="AC1300" s="292"/>
      <c r="AD1300" s="292"/>
      <c r="AE1300" s="407">
        <f>AE1299</f>
        <v>0</v>
      </c>
      <c r="AF1300" s="407">
        <f t="shared" ref="AF1300:AR1300" si="3523">AF1299</f>
        <v>0</v>
      </c>
      <c r="AG1300" s="407">
        <f t="shared" si="3523"/>
        <v>0</v>
      </c>
      <c r="AH1300" s="407">
        <f t="shared" si="3523"/>
        <v>0</v>
      </c>
      <c r="AI1300" s="407">
        <f t="shared" si="3523"/>
        <v>0</v>
      </c>
      <c r="AJ1300" s="407">
        <f t="shared" si="3523"/>
        <v>0</v>
      </c>
      <c r="AK1300" s="407">
        <f t="shared" si="3523"/>
        <v>0</v>
      </c>
      <c r="AL1300" s="407">
        <f t="shared" si="3523"/>
        <v>0</v>
      </c>
      <c r="AM1300" s="407">
        <f t="shared" si="3523"/>
        <v>0</v>
      </c>
      <c r="AN1300" s="407">
        <f t="shared" si="3523"/>
        <v>0</v>
      </c>
      <c r="AO1300" s="407">
        <f t="shared" si="3523"/>
        <v>0</v>
      </c>
      <c r="AP1300" s="407">
        <f t="shared" si="3523"/>
        <v>0</v>
      </c>
      <c r="AQ1300" s="407">
        <f t="shared" si="3523"/>
        <v>0</v>
      </c>
      <c r="AR1300" s="407">
        <f t="shared" si="3523"/>
        <v>0</v>
      </c>
      <c r="AS1300" s="303"/>
    </row>
    <row r="1301" spans="1:45" ht="15" hidden="1" customHeight="1" outlineLevel="1">
      <c r="A1301" s="521"/>
      <c r="B1301" s="427"/>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408"/>
      <c r="AF1301" s="421"/>
      <c r="AG1301" s="421"/>
      <c r="AH1301" s="421"/>
      <c r="AI1301" s="421"/>
      <c r="AJ1301" s="421"/>
      <c r="AK1301" s="421"/>
      <c r="AL1301" s="421"/>
      <c r="AM1301" s="421"/>
      <c r="AN1301" s="421"/>
      <c r="AO1301" s="421"/>
      <c r="AP1301" s="421"/>
      <c r="AQ1301" s="421"/>
      <c r="AR1301" s="421"/>
      <c r="AS1301" s="303"/>
    </row>
    <row r="1302" spans="1:45" ht="15" hidden="1" customHeight="1" outlineLevel="1">
      <c r="A1302" s="521"/>
      <c r="B1302" s="285" t="s">
        <v>498</v>
      </c>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408"/>
      <c r="AF1302" s="421"/>
      <c r="AG1302" s="421"/>
      <c r="AH1302" s="421"/>
      <c r="AI1302" s="421"/>
      <c r="AJ1302" s="421"/>
      <c r="AK1302" s="421"/>
      <c r="AL1302" s="421"/>
      <c r="AM1302" s="421"/>
      <c r="AN1302" s="421"/>
      <c r="AO1302" s="421"/>
      <c r="AP1302" s="421"/>
      <c r="AQ1302" s="421"/>
      <c r="AR1302" s="421"/>
      <c r="AS1302" s="303"/>
    </row>
    <row r="1303" spans="1:45" ht="28.5" hidden="1" customHeight="1" outlineLevel="1">
      <c r="A1303" s="521">
        <v>36</v>
      </c>
      <c r="B1303" s="424" t="s">
        <v>128</v>
      </c>
      <c r="C1303" s="288" t="s">
        <v>25</v>
      </c>
      <c r="D1303" s="292"/>
      <c r="E1303" s="292"/>
      <c r="F1303" s="292"/>
      <c r="G1303" s="292"/>
      <c r="H1303" s="292"/>
      <c r="I1303" s="292"/>
      <c r="J1303" s="292"/>
      <c r="K1303" s="292"/>
      <c r="L1303" s="292"/>
      <c r="M1303" s="292"/>
      <c r="N1303" s="292"/>
      <c r="O1303" s="292"/>
      <c r="P1303" s="292"/>
      <c r="Q1303" s="292">
        <v>12</v>
      </c>
      <c r="R1303" s="292"/>
      <c r="S1303" s="292"/>
      <c r="T1303" s="292"/>
      <c r="U1303" s="292"/>
      <c r="V1303" s="292"/>
      <c r="W1303" s="292"/>
      <c r="X1303" s="292"/>
      <c r="Y1303" s="292"/>
      <c r="Z1303" s="292"/>
      <c r="AA1303" s="292"/>
      <c r="AB1303" s="292"/>
      <c r="AC1303" s="292"/>
      <c r="AD1303" s="292"/>
      <c r="AE1303" s="422"/>
      <c r="AF1303" s="411"/>
      <c r="AG1303" s="411"/>
      <c r="AH1303" s="411"/>
      <c r="AI1303" s="411"/>
      <c r="AJ1303" s="411"/>
      <c r="AK1303" s="411"/>
      <c r="AL1303" s="411"/>
      <c r="AM1303" s="411"/>
      <c r="AN1303" s="411"/>
      <c r="AO1303" s="411"/>
      <c r="AP1303" s="411"/>
      <c r="AQ1303" s="411"/>
      <c r="AR1303" s="411"/>
      <c r="AS1303" s="293">
        <f>SUM(AE1303:AR1303)</f>
        <v>0</v>
      </c>
    </row>
    <row r="1304" spans="1:45" ht="15" hidden="1" customHeight="1" outlineLevel="1">
      <c r="A1304" s="521"/>
      <c r="B1304" s="291" t="s">
        <v>722</v>
      </c>
      <c r="C1304" s="288" t="s">
        <v>163</v>
      </c>
      <c r="D1304" s="292"/>
      <c r="E1304" s="292"/>
      <c r="F1304" s="292"/>
      <c r="G1304" s="292"/>
      <c r="H1304" s="292"/>
      <c r="I1304" s="292"/>
      <c r="J1304" s="292"/>
      <c r="K1304" s="292"/>
      <c r="L1304" s="292"/>
      <c r="M1304" s="292"/>
      <c r="N1304" s="292"/>
      <c r="O1304" s="292"/>
      <c r="P1304" s="292"/>
      <c r="Q1304" s="292">
        <f>Q1303</f>
        <v>12</v>
      </c>
      <c r="R1304" s="292"/>
      <c r="S1304" s="292"/>
      <c r="T1304" s="292"/>
      <c r="U1304" s="292"/>
      <c r="V1304" s="292"/>
      <c r="W1304" s="292"/>
      <c r="X1304" s="292"/>
      <c r="Y1304" s="292"/>
      <c r="Z1304" s="292"/>
      <c r="AA1304" s="292"/>
      <c r="AB1304" s="292"/>
      <c r="AC1304" s="292"/>
      <c r="AD1304" s="292"/>
      <c r="AE1304" s="407">
        <f>AE1303</f>
        <v>0</v>
      </c>
      <c r="AF1304" s="407">
        <f t="shared" ref="AF1304:AR1304" si="3524">AF1303</f>
        <v>0</v>
      </c>
      <c r="AG1304" s="407">
        <f t="shared" si="3524"/>
        <v>0</v>
      </c>
      <c r="AH1304" s="407">
        <f t="shared" si="3524"/>
        <v>0</v>
      </c>
      <c r="AI1304" s="407">
        <f t="shared" si="3524"/>
        <v>0</v>
      </c>
      <c r="AJ1304" s="407">
        <f t="shared" si="3524"/>
        <v>0</v>
      </c>
      <c r="AK1304" s="407">
        <f t="shared" si="3524"/>
        <v>0</v>
      </c>
      <c r="AL1304" s="407">
        <f t="shared" si="3524"/>
        <v>0</v>
      </c>
      <c r="AM1304" s="407">
        <f t="shared" si="3524"/>
        <v>0</v>
      </c>
      <c r="AN1304" s="407">
        <f t="shared" si="3524"/>
        <v>0</v>
      </c>
      <c r="AO1304" s="407">
        <f t="shared" si="3524"/>
        <v>0</v>
      </c>
      <c r="AP1304" s="407">
        <f t="shared" si="3524"/>
        <v>0</v>
      </c>
      <c r="AQ1304" s="407">
        <f t="shared" si="3524"/>
        <v>0</v>
      </c>
      <c r="AR1304" s="407">
        <f t="shared" si="3524"/>
        <v>0</v>
      </c>
      <c r="AS1304" s="303"/>
    </row>
    <row r="1305" spans="1:45" ht="15" hidden="1" customHeight="1" outlineLevel="1">
      <c r="A1305" s="521"/>
      <c r="B1305" s="424"/>
      <c r="C1305" s="288"/>
      <c r="D1305" s="288"/>
      <c r="E1305" s="288"/>
      <c r="F1305" s="288"/>
      <c r="G1305" s="288"/>
      <c r="H1305" s="288"/>
      <c r="I1305" s="288"/>
      <c r="J1305" s="288"/>
      <c r="K1305" s="288"/>
      <c r="L1305" s="288"/>
      <c r="M1305" s="288"/>
      <c r="N1305" s="288"/>
      <c r="O1305" s="288"/>
      <c r="P1305" s="288"/>
      <c r="Q1305" s="288"/>
      <c r="R1305" s="288"/>
      <c r="S1305" s="288"/>
      <c r="T1305" s="288"/>
      <c r="U1305" s="288"/>
      <c r="V1305" s="288"/>
      <c r="W1305" s="288"/>
      <c r="X1305" s="288"/>
      <c r="Y1305" s="288"/>
      <c r="Z1305" s="288"/>
      <c r="AA1305" s="288"/>
      <c r="AB1305" s="288"/>
      <c r="AC1305" s="288"/>
      <c r="AD1305" s="288"/>
      <c r="AE1305" s="408"/>
      <c r="AF1305" s="421"/>
      <c r="AG1305" s="421"/>
      <c r="AH1305" s="421"/>
      <c r="AI1305" s="421"/>
      <c r="AJ1305" s="421"/>
      <c r="AK1305" s="421"/>
      <c r="AL1305" s="421"/>
      <c r="AM1305" s="421"/>
      <c r="AN1305" s="421"/>
      <c r="AO1305" s="421"/>
      <c r="AP1305" s="421"/>
      <c r="AQ1305" s="421"/>
      <c r="AR1305" s="421"/>
      <c r="AS1305" s="303"/>
    </row>
    <row r="1306" spans="1:45" ht="15" hidden="1" customHeight="1" outlineLevel="1">
      <c r="A1306" s="521">
        <v>37</v>
      </c>
      <c r="B1306" s="424" t="s">
        <v>129</v>
      </c>
      <c r="C1306" s="288" t="s">
        <v>25</v>
      </c>
      <c r="D1306" s="292"/>
      <c r="E1306" s="292"/>
      <c r="F1306" s="292"/>
      <c r="G1306" s="292"/>
      <c r="H1306" s="292"/>
      <c r="I1306" s="292"/>
      <c r="J1306" s="292"/>
      <c r="K1306" s="292"/>
      <c r="L1306" s="292"/>
      <c r="M1306" s="292"/>
      <c r="N1306" s="292"/>
      <c r="O1306" s="292"/>
      <c r="P1306" s="292"/>
      <c r="Q1306" s="292">
        <v>12</v>
      </c>
      <c r="R1306" s="292"/>
      <c r="S1306" s="292"/>
      <c r="T1306" s="292"/>
      <c r="U1306" s="292"/>
      <c r="V1306" s="292"/>
      <c r="W1306" s="292"/>
      <c r="X1306" s="292"/>
      <c r="Y1306" s="292"/>
      <c r="Z1306" s="292"/>
      <c r="AA1306" s="292"/>
      <c r="AB1306" s="292"/>
      <c r="AC1306" s="292"/>
      <c r="AD1306" s="292"/>
      <c r="AE1306" s="422"/>
      <c r="AF1306" s="411"/>
      <c r="AG1306" s="411"/>
      <c r="AH1306" s="411"/>
      <c r="AI1306" s="411"/>
      <c r="AJ1306" s="411"/>
      <c r="AK1306" s="411"/>
      <c r="AL1306" s="411"/>
      <c r="AM1306" s="411"/>
      <c r="AN1306" s="411"/>
      <c r="AO1306" s="411"/>
      <c r="AP1306" s="411"/>
      <c r="AQ1306" s="411"/>
      <c r="AR1306" s="411"/>
      <c r="AS1306" s="293">
        <f>SUM(AE1306:AR1306)</f>
        <v>0</v>
      </c>
    </row>
    <row r="1307" spans="1:45" ht="15" hidden="1" customHeight="1" outlineLevel="1">
      <c r="A1307" s="521"/>
      <c r="B1307" s="291" t="s">
        <v>722</v>
      </c>
      <c r="C1307" s="288" t="s">
        <v>163</v>
      </c>
      <c r="D1307" s="292"/>
      <c r="E1307" s="292"/>
      <c r="F1307" s="292"/>
      <c r="G1307" s="292"/>
      <c r="H1307" s="292"/>
      <c r="I1307" s="292"/>
      <c r="J1307" s="292"/>
      <c r="K1307" s="292"/>
      <c r="L1307" s="292"/>
      <c r="M1307" s="292"/>
      <c r="N1307" s="292"/>
      <c r="O1307" s="292"/>
      <c r="P1307" s="292"/>
      <c r="Q1307" s="292">
        <f>Q1306</f>
        <v>12</v>
      </c>
      <c r="R1307" s="292"/>
      <c r="S1307" s="292"/>
      <c r="T1307" s="292"/>
      <c r="U1307" s="292"/>
      <c r="V1307" s="292"/>
      <c r="W1307" s="292"/>
      <c r="X1307" s="292"/>
      <c r="Y1307" s="292"/>
      <c r="Z1307" s="292"/>
      <c r="AA1307" s="292"/>
      <c r="AB1307" s="292"/>
      <c r="AC1307" s="292"/>
      <c r="AD1307" s="292"/>
      <c r="AE1307" s="407">
        <f>AE1306</f>
        <v>0</v>
      </c>
      <c r="AF1307" s="407">
        <f t="shared" ref="AF1307:AR1307" si="3525">AF1306</f>
        <v>0</v>
      </c>
      <c r="AG1307" s="407">
        <f t="shared" si="3525"/>
        <v>0</v>
      </c>
      <c r="AH1307" s="407">
        <f t="shared" si="3525"/>
        <v>0</v>
      </c>
      <c r="AI1307" s="407">
        <f t="shared" si="3525"/>
        <v>0</v>
      </c>
      <c r="AJ1307" s="407">
        <f t="shared" si="3525"/>
        <v>0</v>
      </c>
      <c r="AK1307" s="407">
        <f t="shared" si="3525"/>
        <v>0</v>
      </c>
      <c r="AL1307" s="407">
        <f t="shared" si="3525"/>
        <v>0</v>
      </c>
      <c r="AM1307" s="407">
        <f t="shared" si="3525"/>
        <v>0</v>
      </c>
      <c r="AN1307" s="407">
        <f t="shared" si="3525"/>
        <v>0</v>
      </c>
      <c r="AO1307" s="407">
        <f t="shared" si="3525"/>
        <v>0</v>
      </c>
      <c r="AP1307" s="407">
        <f t="shared" si="3525"/>
        <v>0</v>
      </c>
      <c r="AQ1307" s="407">
        <f t="shared" si="3525"/>
        <v>0</v>
      </c>
      <c r="AR1307" s="407">
        <f t="shared" si="3525"/>
        <v>0</v>
      </c>
      <c r="AS1307" s="303"/>
    </row>
    <row r="1308" spans="1:45" ht="15" hidden="1" customHeight="1" outlineLevel="1">
      <c r="A1308" s="521"/>
      <c r="B1308" s="424"/>
      <c r="C1308" s="288"/>
      <c r="D1308" s="288"/>
      <c r="E1308" s="288"/>
      <c r="F1308" s="288"/>
      <c r="G1308" s="288"/>
      <c r="H1308" s="288"/>
      <c r="I1308" s="288"/>
      <c r="J1308" s="288"/>
      <c r="K1308" s="288"/>
      <c r="L1308" s="288"/>
      <c r="M1308" s="288"/>
      <c r="N1308" s="288"/>
      <c r="O1308" s="288"/>
      <c r="P1308" s="288"/>
      <c r="Q1308" s="288"/>
      <c r="R1308" s="288"/>
      <c r="S1308" s="288"/>
      <c r="T1308" s="288"/>
      <c r="U1308" s="288"/>
      <c r="V1308" s="288"/>
      <c r="W1308" s="288"/>
      <c r="X1308" s="288"/>
      <c r="Y1308" s="288"/>
      <c r="Z1308" s="288"/>
      <c r="AA1308" s="288"/>
      <c r="AB1308" s="288"/>
      <c r="AC1308" s="288"/>
      <c r="AD1308" s="288"/>
      <c r="AE1308" s="408"/>
      <c r="AF1308" s="421"/>
      <c r="AG1308" s="421"/>
      <c r="AH1308" s="421"/>
      <c r="AI1308" s="421"/>
      <c r="AJ1308" s="421"/>
      <c r="AK1308" s="421"/>
      <c r="AL1308" s="421"/>
      <c r="AM1308" s="421"/>
      <c r="AN1308" s="421"/>
      <c r="AO1308" s="421"/>
      <c r="AP1308" s="421"/>
      <c r="AQ1308" s="421"/>
      <c r="AR1308" s="421"/>
      <c r="AS1308" s="303"/>
    </row>
    <row r="1309" spans="1:45" ht="15" hidden="1" customHeight="1" outlineLevel="1">
      <c r="A1309" s="521">
        <v>38</v>
      </c>
      <c r="B1309" s="424" t="s">
        <v>130</v>
      </c>
      <c r="C1309" s="288" t="s">
        <v>25</v>
      </c>
      <c r="D1309" s="292"/>
      <c r="E1309" s="292"/>
      <c r="F1309" s="292"/>
      <c r="G1309" s="292"/>
      <c r="H1309" s="292"/>
      <c r="I1309" s="292"/>
      <c r="J1309" s="292"/>
      <c r="K1309" s="292"/>
      <c r="L1309" s="292"/>
      <c r="M1309" s="292"/>
      <c r="N1309" s="292"/>
      <c r="O1309" s="292"/>
      <c r="P1309" s="292"/>
      <c r="Q1309" s="292">
        <v>12</v>
      </c>
      <c r="R1309" s="292"/>
      <c r="S1309" s="292"/>
      <c r="T1309" s="292"/>
      <c r="U1309" s="292"/>
      <c r="V1309" s="292"/>
      <c r="W1309" s="292"/>
      <c r="X1309" s="292"/>
      <c r="Y1309" s="292"/>
      <c r="Z1309" s="292"/>
      <c r="AA1309" s="292"/>
      <c r="AB1309" s="292"/>
      <c r="AC1309" s="292"/>
      <c r="AD1309" s="292"/>
      <c r="AE1309" s="422"/>
      <c r="AF1309" s="411"/>
      <c r="AG1309" s="411"/>
      <c r="AH1309" s="411"/>
      <c r="AI1309" s="411"/>
      <c r="AJ1309" s="411"/>
      <c r="AK1309" s="411"/>
      <c r="AL1309" s="411"/>
      <c r="AM1309" s="411"/>
      <c r="AN1309" s="411"/>
      <c r="AO1309" s="411"/>
      <c r="AP1309" s="411"/>
      <c r="AQ1309" s="411"/>
      <c r="AR1309" s="411"/>
      <c r="AS1309" s="293">
        <f>SUM(AE1309:AR1309)</f>
        <v>0</v>
      </c>
    </row>
    <row r="1310" spans="1:45" ht="15" hidden="1" customHeight="1" outlineLevel="1">
      <c r="A1310" s="521"/>
      <c r="B1310" s="291" t="s">
        <v>722</v>
      </c>
      <c r="C1310" s="288" t="s">
        <v>163</v>
      </c>
      <c r="D1310" s="292"/>
      <c r="E1310" s="292"/>
      <c r="F1310" s="292"/>
      <c r="G1310" s="292"/>
      <c r="H1310" s="292"/>
      <c r="I1310" s="292"/>
      <c r="J1310" s="292"/>
      <c r="K1310" s="292"/>
      <c r="L1310" s="292"/>
      <c r="M1310" s="292"/>
      <c r="N1310" s="292"/>
      <c r="O1310" s="292"/>
      <c r="P1310" s="292"/>
      <c r="Q1310" s="292">
        <f>Q1309</f>
        <v>12</v>
      </c>
      <c r="R1310" s="292"/>
      <c r="S1310" s="292"/>
      <c r="T1310" s="292"/>
      <c r="U1310" s="292"/>
      <c r="V1310" s="292"/>
      <c r="W1310" s="292"/>
      <c r="X1310" s="292"/>
      <c r="Y1310" s="292"/>
      <c r="Z1310" s="292"/>
      <c r="AA1310" s="292"/>
      <c r="AB1310" s="292"/>
      <c r="AC1310" s="292"/>
      <c r="AD1310" s="292"/>
      <c r="AE1310" s="407">
        <f>AE1309</f>
        <v>0</v>
      </c>
      <c r="AF1310" s="407">
        <f t="shared" ref="AF1310:AR1310" si="3526">AF1309</f>
        <v>0</v>
      </c>
      <c r="AG1310" s="407">
        <f t="shared" si="3526"/>
        <v>0</v>
      </c>
      <c r="AH1310" s="407">
        <f t="shared" si="3526"/>
        <v>0</v>
      </c>
      <c r="AI1310" s="407">
        <f t="shared" si="3526"/>
        <v>0</v>
      </c>
      <c r="AJ1310" s="407">
        <f t="shared" si="3526"/>
        <v>0</v>
      </c>
      <c r="AK1310" s="407">
        <f t="shared" si="3526"/>
        <v>0</v>
      </c>
      <c r="AL1310" s="407">
        <f t="shared" si="3526"/>
        <v>0</v>
      </c>
      <c r="AM1310" s="407">
        <f t="shared" si="3526"/>
        <v>0</v>
      </c>
      <c r="AN1310" s="407">
        <f t="shared" si="3526"/>
        <v>0</v>
      </c>
      <c r="AO1310" s="407">
        <f t="shared" si="3526"/>
        <v>0</v>
      </c>
      <c r="AP1310" s="407">
        <f t="shared" si="3526"/>
        <v>0</v>
      </c>
      <c r="AQ1310" s="407">
        <f t="shared" si="3526"/>
        <v>0</v>
      </c>
      <c r="AR1310" s="407">
        <f t="shared" si="3526"/>
        <v>0</v>
      </c>
      <c r="AS1310" s="303"/>
    </row>
    <row r="1311" spans="1:45" ht="15" hidden="1" customHeight="1" outlineLevel="1">
      <c r="A1311" s="521"/>
      <c r="B1311" s="424"/>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408"/>
      <c r="AF1311" s="421"/>
      <c r="AG1311" s="421"/>
      <c r="AH1311" s="421"/>
      <c r="AI1311" s="421"/>
      <c r="AJ1311" s="421"/>
      <c r="AK1311" s="421"/>
      <c r="AL1311" s="421"/>
      <c r="AM1311" s="421"/>
      <c r="AN1311" s="421"/>
      <c r="AO1311" s="421"/>
      <c r="AP1311" s="421"/>
      <c r="AQ1311" s="421"/>
      <c r="AR1311" s="421"/>
      <c r="AS1311" s="303"/>
    </row>
    <row r="1312" spans="1:45" ht="15" hidden="1" customHeight="1" outlineLevel="1">
      <c r="A1312" s="521">
        <v>39</v>
      </c>
      <c r="B1312" s="424" t="s">
        <v>131</v>
      </c>
      <c r="C1312" s="288" t="s">
        <v>25</v>
      </c>
      <c r="D1312" s="292"/>
      <c r="E1312" s="292"/>
      <c r="F1312" s="292"/>
      <c r="G1312" s="292"/>
      <c r="H1312" s="292"/>
      <c r="I1312" s="292"/>
      <c r="J1312" s="292"/>
      <c r="K1312" s="292"/>
      <c r="L1312" s="292"/>
      <c r="M1312" s="292"/>
      <c r="N1312" s="292"/>
      <c r="O1312" s="292"/>
      <c r="P1312" s="292"/>
      <c r="Q1312" s="292">
        <v>12</v>
      </c>
      <c r="R1312" s="292"/>
      <c r="S1312" s="292"/>
      <c r="T1312" s="292"/>
      <c r="U1312" s="292"/>
      <c r="V1312" s="292"/>
      <c r="W1312" s="292"/>
      <c r="X1312" s="292"/>
      <c r="Y1312" s="292"/>
      <c r="Z1312" s="292"/>
      <c r="AA1312" s="292"/>
      <c r="AB1312" s="292"/>
      <c r="AC1312" s="292"/>
      <c r="AD1312" s="292"/>
      <c r="AE1312" s="422"/>
      <c r="AF1312" s="411"/>
      <c r="AG1312" s="411"/>
      <c r="AH1312" s="411"/>
      <c r="AI1312" s="411"/>
      <c r="AJ1312" s="411"/>
      <c r="AK1312" s="411"/>
      <c r="AL1312" s="411"/>
      <c r="AM1312" s="411"/>
      <c r="AN1312" s="411"/>
      <c r="AO1312" s="411"/>
      <c r="AP1312" s="411"/>
      <c r="AQ1312" s="411"/>
      <c r="AR1312" s="411"/>
      <c r="AS1312" s="293">
        <f>SUM(AE1312:AR1312)</f>
        <v>0</v>
      </c>
    </row>
    <row r="1313" spans="1:45" ht="15" hidden="1" customHeight="1" outlineLevel="1">
      <c r="A1313" s="521"/>
      <c r="B1313" s="291" t="s">
        <v>722</v>
      </c>
      <c r="C1313" s="288" t="s">
        <v>163</v>
      </c>
      <c r="D1313" s="292"/>
      <c r="E1313" s="292"/>
      <c r="F1313" s="292"/>
      <c r="G1313" s="292"/>
      <c r="H1313" s="292"/>
      <c r="I1313" s="292"/>
      <c r="J1313" s="292"/>
      <c r="K1313" s="292"/>
      <c r="L1313" s="292"/>
      <c r="M1313" s="292"/>
      <c r="N1313" s="292"/>
      <c r="O1313" s="292"/>
      <c r="P1313" s="292"/>
      <c r="Q1313" s="292">
        <f>Q1312</f>
        <v>12</v>
      </c>
      <c r="R1313" s="292"/>
      <c r="S1313" s="292"/>
      <c r="T1313" s="292"/>
      <c r="U1313" s="292"/>
      <c r="V1313" s="292"/>
      <c r="W1313" s="292"/>
      <c r="X1313" s="292"/>
      <c r="Y1313" s="292"/>
      <c r="Z1313" s="292"/>
      <c r="AA1313" s="292"/>
      <c r="AB1313" s="292"/>
      <c r="AC1313" s="292"/>
      <c r="AD1313" s="292"/>
      <c r="AE1313" s="407">
        <f>AE1312</f>
        <v>0</v>
      </c>
      <c r="AF1313" s="407">
        <f t="shared" ref="AF1313:AR1313" si="3527">AF1312</f>
        <v>0</v>
      </c>
      <c r="AG1313" s="407">
        <f t="shared" si="3527"/>
        <v>0</v>
      </c>
      <c r="AH1313" s="407">
        <f t="shared" si="3527"/>
        <v>0</v>
      </c>
      <c r="AI1313" s="407">
        <f t="shared" si="3527"/>
        <v>0</v>
      </c>
      <c r="AJ1313" s="407">
        <f t="shared" si="3527"/>
        <v>0</v>
      </c>
      <c r="AK1313" s="407">
        <f t="shared" si="3527"/>
        <v>0</v>
      </c>
      <c r="AL1313" s="407">
        <f t="shared" si="3527"/>
        <v>0</v>
      </c>
      <c r="AM1313" s="407">
        <f t="shared" si="3527"/>
        <v>0</v>
      </c>
      <c r="AN1313" s="407">
        <f t="shared" si="3527"/>
        <v>0</v>
      </c>
      <c r="AO1313" s="407">
        <f t="shared" si="3527"/>
        <v>0</v>
      </c>
      <c r="AP1313" s="407">
        <f t="shared" si="3527"/>
        <v>0</v>
      </c>
      <c r="AQ1313" s="407">
        <f t="shared" si="3527"/>
        <v>0</v>
      </c>
      <c r="AR1313" s="407">
        <f t="shared" si="3527"/>
        <v>0</v>
      </c>
      <c r="AS1313" s="303"/>
    </row>
    <row r="1314" spans="1:45" ht="15" hidden="1" customHeight="1" outlineLevel="1">
      <c r="A1314" s="521"/>
      <c r="B1314" s="424"/>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88"/>
      <c r="AE1314" s="408"/>
      <c r="AF1314" s="421"/>
      <c r="AG1314" s="421"/>
      <c r="AH1314" s="421"/>
      <c r="AI1314" s="421"/>
      <c r="AJ1314" s="421"/>
      <c r="AK1314" s="421"/>
      <c r="AL1314" s="421"/>
      <c r="AM1314" s="421"/>
      <c r="AN1314" s="421"/>
      <c r="AO1314" s="421"/>
      <c r="AP1314" s="421"/>
      <c r="AQ1314" s="421"/>
      <c r="AR1314" s="421"/>
      <c r="AS1314" s="303"/>
    </row>
    <row r="1315" spans="1:45" ht="15" hidden="1" customHeight="1" outlineLevel="1">
      <c r="A1315" s="521">
        <v>40</v>
      </c>
      <c r="B1315" s="424" t="s">
        <v>132</v>
      </c>
      <c r="C1315" s="288" t="s">
        <v>25</v>
      </c>
      <c r="D1315" s="292"/>
      <c r="E1315" s="292"/>
      <c r="F1315" s="292"/>
      <c r="G1315" s="292"/>
      <c r="H1315" s="292"/>
      <c r="I1315" s="292"/>
      <c r="J1315" s="292"/>
      <c r="K1315" s="292"/>
      <c r="L1315" s="292"/>
      <c r="M1315" s="292"/>
      <c r="N1315" s="292"/>
      <c r="O1315" s="292"/>
      <c r="P1315" s="292"/>
      <c r="Q1315" s="292">
        <v>12</v>
      </c>
      <c r="R1315" s="292"/>
      <c r="S1315" s="292"/>
      <c r="T1315" s="292"/>
      <c r="U1315" s="292"/>
      <c r="V1315" s="292"/>
      <c r="W1315" s="292"/>
      <c r="X1315" s="292"/>
      <c r="Y1315" s="292"/>
      <c r="Z1315" s="292"/>
      <c r="AA1315" s="292"/>
      <c r="AB1315" s="292"/>
      <c r="AC1315" s="292"/>
      <c r="AD1315" s="292"/>
      <c r="AE1315" s="422"/>
      <c r="AF1315" s="411"/>
      <c r="AG1315" s="411"/>
      <c r="AH1315" s="411"/>
      <c r="AI1315" s="411"/>
      <c r="AJ1315" s="411"/>
      <c r="AK1315" s="411"/>
      <c r="AL1315" s="411"/>
      <c r="AM1315" s="411"/>
      <c r="AN1315" s="411"/>
      <c r="AO1315" s="411"/>
      <c r="AP1315" s="411"/>
      <c r="AQ1315" s="411"/>
      <c r="AR1315" s="411"/>
      <c r="AS1315" s="293">
        <f>SUM(AE1315:AR1315)</f>
        <v>0</v>
      </c>
    </row>
    <row r="1316" spans="1:45" ht="15" hidden="1" customHeight="1" outlineLevel="1">
      <c r="A1316" s="521"/>
      <c r="B1316" s="291" t="s">
        <v>722</v>
      </c>
      <c r="C1316" s="288" t="s">
        <v>163</v>
      </c>
      <c r="D1316" s="292"/>
      <c r="E1316" s="292"/>
      <c r="F1316" s="292"/>
      <c r="G1316" s="292"/>
      <c r="H1316" s="292"/>
      <c r="I1316" s="292"/>
      <c r="J1316" s="292"/>
      <c r="K1316" s="292"/>
      <c r="L1316" s="292"/>
      <c r="M1316" s="292"/>
      <c r="N1316" s="292"/>
      <c r="O1316" s="292"/>
      <c r="P1316" s="292"/>
      <c r="Q1316" s="292">
        <f>Q1315</f>
        <v>12</v>
      </c>
      <c r="R1316" s="292"/>
      <c r="S1316" s="292"/>
      <c r="T1316" s="292"/>
      <c r="U1316" s="292"/>
      <c r="V1316" s="292"/>
      <c r="W1316" s="292"/>
      <c r="X1316" s="292"/>
      <c r="Y1316" s="292"/>
      <c r="Z1316" s="292"/>
      <c r="AA1316" s="292"/>
      <c r="AB1316" s="292"/>
      <c r="AC1316" s="292"/>
      <c r="AD1316" s="292"/>
      <c r="AE1316" s="407">
        <f>AE1315</f>
        <v>0</v>
      </c>
      <c r="AF1316" s="407">
        <f t="shared" ref="AF1316:AR1316" si="3528">AF1315</f>
        <v>0</v>
      </c>
      <c r="AG1316" s="407">
        <f t="shared" si="3528"/>
        <v>0</v>
      </c>
      <c r="AH1316" s="407">
        <f t="shared" si="3528"/>
        <v>0</v>
      </c>
      <c r="AI1316" s="407">
        <f t="shared" si="3528"/>
        <v>0</v>
      </c>
      <c r="AJ1316" s="407">
        <f t="shared" si="3528"/>
        <v>0</v>
      </c>
      <c r="AK1316" s="407">
        <f t="shared" si="3528"/>
        <v>0</v>
      </c>
      <c r="AL1316" s="407">
        <f t="shared" si="3528"/>
        <v>0</v>
      </c>
      <c r="AM1316" s="407">
        <f t="shared" si="3528"/>
        <v>0</v>
      </c>
      <c r="AN1316" s="407">
        <f t="shared" si="3528"/>
        <v>0</v>
      </c>
      <c r="AO1316" s="407">
        <f t="shared" si="3528"/>
        <v>0</v>
      </c>
      <c r="AP1316" s="407">
        <f t="shared" si="3528"/>
        <v>0</v>
      </c>
      <c r="AQ1316" s="407">
        <f t="shared" si="3528"/>
        <v>0</v>
      </c>
      <c r="AR1316" s="407">
        <f t="shared" si="3528"/>
        <v>0</v>
      </c>
      <c r="AS1316" s="303"/>
    </row>
    <row r="1317" spans="1:45" ht="15" hidden="1" customHeight="1" outlineLevel="1">
      <c r="A1317" s="521"/>
      <c r="B1317" s="424"/>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288"/>
      <c r="AE1317" s="408"/>
      <c r="AF1317" s="421"/>
      <c r="AG1317" s="421"/>
      <c r="AH1317" s="421"/>
      <c r="AI1317" s="421"/>
      <c r="AJ1317" s="421"/>
      <c r="AK1317" s="421"/>
      <c r="AL1317" s="421"/>
      <c r="AM1317" s="421"/>
      <c r="AN1317" s="421"/>
      <c r="AO1317" s="421"/>
      <c r="AP1317" s="421"/>
      <c r="AQ1317" s="421"/>
      <c r="AR1317" s="421"/>
      <c r="AS1317" s="303"/>
    </row>
    <row r="1318" spans="1:45" ht="28.5" hidden="1" customHeight="1" outlineLevel="1">
      <c r="A1318" s="521">
        <v>41</v>
      </c>
      <c r="B1318" s="424" t="s">
        <v>133</v>
      </c>
      <c r="C1318" s="288" t="s">
        <v>25</v>
      </c>
      <c r="D1318" s="292"/>
      <c r="E1318" s="292"/>
      <c r="F1318" s="292"/>
      <c r="G1318" s="292"/>
      <c r="H1318" s="292"/>
      <c r="I1318" s="292"/>
      <c r="J1318" s="292"/>
      <c r="K1318" s="292"/>
      <c r="L1318" s="292"/>
      <c r="M1318" s="292"/>
      <c r="N1318" s="292"/>
      <c r="O1318" s="292"/>
      <c r="P1318" s="292"/>
      <c r="Q1318" s="292">
        <v>12</v>
      </c>
      <c r="R1318" s="292"/>
      <c r="S1318" s="292"/>
      <c r="T1318" s="292"/>
      <c r="U1318" s="292"/>
      <c r="V1318" s="292"/>
      <c r="W1318" s="292"/>
      <c r="X1318" s="292"/>
      <c r="Y1318" s="292"/>
      <c r="Z1318" s="292"/>
      <c r="AA1318" s="292"/>
      <c r="AB1318" s="292"/>
      <c r="AC1318" s="292"/>
      <c r="AD1318" s="292"/>
      <c r="AE1318" s="422"/>
      <c r="AF1318" s="411"/>
      <c r="AG1318" s="411"/>
      <c r="AH1318" s="411"/>
      <c r="AI1318" s="411"/>
      <c r="AJ1318" s="411"/>
      <c r="AK1318" s="411"/>
      <c r="AL1318" s="411"/>
      <c r="AM1318" s="411"/>
      <c r="AN1318" s="411"/>
      <c r="AO1318" s="411"/>
      <c r="AP1318" s="411"/>
      <c r="AQ1318" s="411"/>
      <c r="AR1318" s="411"/>
      <c r="AS1318" s="293">
        <f>SUM(AE1318:AR1318)</f>
        <v>0</v>
      </c>
    </row>
    <row r="1319" spans="1:45" ht="15" hidden="1" customHeight="1" outlineLevel="1">
      <c r="A1319" s="521"/>
      <c r="B1319" s="291" t="s">
        <v>722</v>
      </c>
      <c r="C1319" s="288" t="s">
        <v>163</v>
      </c>
      <c r="D1319" s="292"/>
      <c r="E1319" s="292"/>
      <c r="F1319" s="292"/>
      <c r="G1319" s="292"/>
      <c r="H1319" s="292"/>
      <c r="I1319" s="292"/>
      <c r="J1319" s="292"/>
      <c r="K1319" s="292"/>
      <c r="L1319" s="292"/>
      <c r="M1319" s="292"/>
      <c r="N1319" s="292"/>
      <c r="O1319" s="292"/>
      <c r="P1319" s="292"/>
      <c r="Q1319" s="292">
        <f>Q1318</f>
        <v>12</v>
      </c>
      <c r="R1319" s="292"/>
      <c r="S1319" s="292"/>
      <c r="T1319" s="292"/>
      <c r="U1319" s="292"/>
      <c r="V1319" s="292"/>
      <c r="W1319" s="292"/>
      <c r="X1319" s="292"/>
      <c r="Y1319" s="292"/>
      <c r="Z1319" s="292"/>
      <c r="AA1319" s="292"/>
      <c r="AB1319" s="292"/>
      <c r="AC1319" s="292"/>
      <c r="AD1319" s="292"/>
      <c r="AE1319" s="407">
        <f>AE1318</f>
        <v>0</v>
      </c>
      <c r="AF1319" s="407">
        <f t="shared" ref="AF1319:AR1319" si="3529">AF1318</f>
        <v>0</v>
      </c>
      <c r="AG1319" s="407">
        <f t="shared" si="3529"/>
        <v>0</v>
      </c>
      <c r="AH1319" s="407">
        <f t="shared" si="3529"/>
        <v>0</v>
      </c>
      <c r="AI1319" s="407">
        <f t="shared" si="3529"/>
        <v>0</v>
      </c>
      <c r="AJ1319" s="407">
        <f t="shared" si="3529"/>
        <v>0</v>
      </c>
      <c r="AK1319" s="407">
        <f t="shared" si="3529"/>
        <v>0</v>
      </c>
      <c r="AL1319" s="407">
        <f t="shared" si="3529"/>
        <v>0</v>
      </c>
      <c r="AM1319" s="407">
        <f t="shared" si="3529"/>
        <v>0</v>
      </c>
      <c r="AN1319" s="407">
        <f t="shared" si="3529"/>
        <v>0</v>
      </c>
      <c r="AO1319" s="407">
        <f t="shared" si="3529"/>
        <v>0</v>
      </c>
      <c r="AP1319" s="407">
        <f t="shared" si="3529"/>
        <v>0</v>
      </c>
      <c r="AQ1319" s="407">
        <f t="shared" si="3529"/>
        <v>0</v>
      </c>
      <c r="AR1319" s="407">
        <f t="shared" si="3529"/>
        <v>0</v>
      </c>
      <c r="AS1319" s="303"/>
    </row>
    <row r="1320" spans="1:45" ht="15" hidden="1" customHeight="1" outlineLevel="1">
      <c r="A1320" s="521"/>
      <c r="B1320" s="424"/>
      <c r="C1320" s="288"/>
      <c r="D1320" s="288"/>
      <c r="E1320" s="288"/>
      <c r="F1320" s="288"/>
      <c r="G1320" s="288"/>
      <c r="H1320" s="288"/>
      <c r="I1320" s="288"/>
      <c r="J1320" s="288"/>
      <c r="K1320" s="288"/>
      <c r="L1320" s="288"/>
      <c r="M1320" s="288"/>
      <c r="N1320" s="288"/>
      <c r="O1320" s="288"/>
      <c r="P1320" s="288"/>
      <c r="Q1320" s="288"/>
      <c r="R1320" s="288"/>
      <c r="S1320" s="288"/>
      <c r="T1320" s="288"/>
      <c r="U1320" s="288"/>
      <c r="V1320" s="288"/>
      <c r="W1320" s="288"/>
      <c r="X1320" s="288"/>
      <c r="Y1320" s="288"/>
      <c r="Z1320" s="288"/>
      <c r="AA1320" s="288"/>
      <c r="AB1320" s="288"/>
      <c r="AC1320" s="288"/>
      <c r="AD1320" s="288"/>
      <c r="AE1320" s="408"/>
      <c r="AF1320" s="421"/>
      <c r="AG1320" s="421"/>
      <c r="AH1320" s="421"/>
      <c r="AI1320" s="421"/>
      <c r="AJ1320" s="421"/>
      <c r="AK1320" s="421"/>
      <c r="AL1320" s="421"/>
      <c r="AM1320" s="421"/>
      <c r="AN1320" s="421"/>
      <c r="AO1320" s="421"/>
      <c r="AP1320" s="421"/>
      <c r="AQ1320" s="421"/>
      <c r="AR1320" s="421"/>
      <c r="AS1320" s="303"/>
    </row>
    <row r="1321" spans="1:45" ht="28.5" hidden="1" customHeight="1" outlineLevel="1">
      <c r="A1321" s="521">
        <v>42</v>
      </c>
      <c r="B1321" s="424" t="s">
        <v>134</v>
      </c>
      <c r="C1321" s="288" t="s">
        <v>25</v>
      </c>
      <c r="D1321" s="292"/>
      <c r="E1321" s="292"/>
      <c r="F1321" s="292"/>
      <c r="G1321" s="292"/>
      <c r="H1321" s="292"/>
      <c r="I1321" s="292"/>
      <c r="J1321" s="292"/>
      <c r="K1321" s="292"/>
      <c r="L1321" s="292"/>
      <c r="M1321" s="292"/>
      <c r="N1321" s="292"/>
      <c r="O1321" s="292"/>
      <c r="P1321" s="292"/>
      <c r="Q1321" s="288"/>
      <c r="R1321" s="292"/>
      <c r="S1321" s="292"/>
      <c r="T1321" s="292"/>
      <c r="U1321" s="292"/>
      <c r="V1321" s="292"/>
      <c r="W1321" s="292"/>
      <c r="X1321" s="292"/>
      <c r="Y1321" s="292"/>
      <c r="Z1321" s="292"/>
      <c r="AA1321" s="292"/>
      <c r="AB1321" s="292"/>
      <c r="AC1321" s="292"/>
      <c r="AD1321" s="292"/>
      <c r="AE1321" s="422"/>
      <c r="AF1321" s="411"/>
      <c r="AG1321" s="411"/>
      <c r="AH1321" s="411"/>
      <c r="AI1321" s="411"/>
      <c r="AJ1321" s="411"/>
      <c r="AK1321" s="411"/>
      <c r="AL1321" s="411"/>
      <c r="AM1321" s="411"/>
      <c r="AN1321" s="411"/>
      <c r="AO1321" s="411"/>
      <c r="AP1321" s="411"/>
      <c r="AQ1321" s="411"/>
      <c r="AR1321" s="411"/>
      <c r="AS1321" s="293">
        <f>SUM(AE1321:AR1321)</f>
        <v>0</v>
      </c>
    </row>
    <row r="1322" spans="1:45" ht="15" hidden="1" customHeight="1" outlineLevel="1">
      <c r="A1322" s="521"/>
      <c r="B1322" s="291" t="s">
        <v>722</v>
      </c>
      <c r="C1322" s="288" t="s">
        <v>163</v>
      </c>
      <c r="D1322" s="292"/>
      <c r="E1322" s="292"/>
      <c r="F1322" s="292"/>
      <c r="G1322" s="292"/>
      <c r="H1322" s="292"/>
      <c r="I1322" s="292"/>
      <c r="J1322" s="292"/>
      <c r="K1322" s="292"/>
      <c r="L1322" s="292"/>
      <c r="M1322" s="292"/>
      <c r="N1322" s="292"/>
      <c r="O1322" s="292"/>
      <c r="P1322" s="292"/>
      <c r="Q1322" s="464"/>
      <c r="R1322" s="292"/>
      <c r="S1322" s="292"/>
      <c r="T1322" s="292"/>
      <c r="U1322" s="292"/>
      <c r="V1322" s="292"/>
      <c r="W1322" s="292"/>
      <c r="X1322" s="292"/>
      <c r="Y1322" s="292"/>
      <c r="Z1322" s="292"/>
      <c r="AA1322" s="292"/>
      <c r="AB1322" s="292"/>
      <c r="AC1322" s="292"/>
      <c r="AD1322" s="292"/>
      <c r="AE1322" s="407">
        <f>AE1321</f>
        <v>0</v>
      </c>
      <c r="AF1322" s="407">
        <f t="shared" ref="AF1322:AR1322" si="3530">AF1321</f>
        <v>0</v>
      </c>
      <c r="AG1322" s="407">
        <f t="shared" si="3530"/>
        <v>0</v>
      </c>
      <c r="AH1322" s="407">
        <f t="shared" si="3530"/>
        <v>0</v>
      </c>
      <c r="AI1322" s="407">
        <f t="shared" si="3530"/>
        <v>0</v>
      </c>
      <c r="AJ1322" s="407">
        <f t="shared" si="3530"/>
        <v>0</v>
      </c>
      <c r="AK1322" s="407">
        <f t="shared" si="3530"/>
        <v>0</v>
      </c>
      <c r="AL1322" s="407">
        <f t="shared" si="3530"/>
        <v>0</v>
      </c>
      <c r="AM1322" s="407">
        <f t="shared" si="3530"/>
        <v>0</v>
      </c>
      <c r="AN1322" s="407">
        <f t="shared" si="3530"/>
        <v>0</v>
      </c>
      <c r="AO1322" s="407">
        <f t="shared" si="3530"/>
        <v>0</v>
      </c>
      <c r="AP1322" s="407">
        <f t="shared" si="3530"/>
        <v>0</v>
      </c>
      <c r="AQ1322" s="407">
        <f t="shared" si="3530"/>
        <v>0</v>
      </c>
      <c r="AR1322" s="407">
        <f t="shared" si="3530"/>
        <v>0</v>
      </c>
      <c r="AS1322" s="303"/>
    </row>
    <row r="1323" spans="1:45" ht="15" hidden="1" customHeight="1" outlineLevel="1">
      <c r="A1323" s="521"/>
      <c r="B1323" s="424"/>
      <c r="C1323" s="288"/>
      <c r="D1323" s="288"/>
      <c r="E1323" s="288"/>
      <c r="F1323" s="288"/>
      <c r="G1323" s="288"/>
      <c r="H1323" s="288"/>
      <c r="I1323" s="288"/>
      <c r="J1323" s="288"/>
      <c r="K1323" s="288"/>
      <c r="L1323" s="288"/>
      <c r="M1323" s="288"/>
      <c r="N1323" s="288"/>
      <c r="O1323" s="288"/>
      <c r="P1323" s="288"/>
      <c r="Q1323" s="288"/>
      <c r="R1323" s="288"/>
      <c r="S1323" s="288"/>
      <c r="T1323" s="288"/>
      <c r="U1323" s="288"/>
      <c r="V1323" s="288"/>
      <c r="W1323" s="288"/>
      <c r="X1323" s="288"/>
      <c r="Y1323" s="288"/>
      <c r="Z1323" s="288"/>
      <c r="AA1323" s="288"/>
      <c r="AB1323" s="288"/>
      <c r="AC1323" s="288"/>
      <c r="AD1323" s="288"/>
      <c r="AE1323" s="408"/>
      <c r="AF1323" s="421"/>
      <c r="AG1323" s="421"/>
      <c r="AH1323" s="421"/>
      <c r="AI1323" s="421"/>
      <c r="AJ1323" s="421"/>
      <c r="AK1323" s="421"/>
      <c r="AL1323" s="421"/>
      <c r="AM1323" s="421"/>
      <c r="AN1323" s="421"/>
      <c r="AO1323" s="421"/>
      <c r="AP1323" s="421"/>
      <c r="AQ1323" s="421"/>
      <c r="AR1323" s="421"/>
      <c r="AS1323" s="303"/>
    </row>
    <row r="1324" spans="1:45" ht="15" hidden="1" customHeight="1" outlineLevel="1">
      <c r="A1324" s="521">
        <v>43</v>
      </c>
      <c r="B1324" s="424" t="s">
        <v>135</v>
      </c>
      <c r="C1324" s="288" t="s">
        <v>25</v>
      </c>
      <c r="D1324" s="292"/>
      <c r="E1324" s="292"/>
      <c r="F1324" s="292"/>
      <c r="G1324" s="292"/>
      <c r="H1324" s="292"/>
      <c r="I1324" s="292"/>
      <c r="J1324" s="292"/>
      <c r="K1324" s="292"/>
      <c r="L1324" s="292"/>
      <c r="M1324" s="292"/>
      <c r="N1324" s="292"/>
      <c r="O1324" s="292"/>
      <c r="P1324" s="292"/>
      <c r="Q1324" s="292">
        <v>12</v>
      </c>
      <c r="R1324" s="292"/>
      <c r="S1324" s="292"/>
      <c r="T1324" s="292"/>
      <c r="U1324" s="292"/>
      <c r="V1324" s="292"/>
      <c r="W1324" s="292"/>
      <c r="X1324" s="292"/>
      <c r="Y1324" s="292"/>
      <c r="Z1324" s="292"/>
      <c r="AA1324" s="292"/>
      <c r="AB1324" s="292"/>
      <c r="AC1324" s="292"/>
      <c r="AD1324" s="292"/>
      <c r="AE1324" s="422"/>
      <c r="AF1324" s="411"/>
      <c r="AG1324" s="411"/>
      <c r="AH1324" s="411"/>
      <c r="AI1324" s="411"/>
      <c r="AJ1324" s="411"/>
      <c r="AK1324" s="411"/>
      <c r="AL1324" s="411"/>
      <c r="AM1324" s="411"/>
      <c r="AN1324" s="411"/>
      <c r="AO1324" s="411"/>
      <c r="AP1324" s="411"/>
      <c r="AQ1324" s="411"/>
      <c r="AR1324" s="411"/>
      <c r="AS1324" s="293">
        <f>SUM(AE1324:AR1324)</f>
        <v>0</v>
      </c>
    </row>
    <row r="1325" spans="1:45" ht="15" hidden="1" customHeight="1" outlineLevel="1">
      <c r="A1325" s="521"/>
      <c r="B1325" s="291" t="s">
        <v>722</v>
      </c>
      <c r="C1325" s="288" t="s">
        <v>163</v>
      </c>
      <c r="D1325" s="292"/>
      <c r="E1325" s="292"/>
      <c r="F1325" s="292"/>
      <c r="G1325" s="292"/>
      <c r="H1325" s="292"/>
      <c r="I1325" s="292"/>
      <c r="J1325" s="292"/>
      <c r="K1325" s="292"/>
      <c r="L1325" s="292"/>
      <c r="M1325" s="292"/>
      <c r="N1325" s="292"/>
      <c r="O1325" s="292"/>
      <c r="P1325" s="292"/>
      <c r="Q1325" s="292">
        <f>Q1324</f>
        <v>12</v>
      </c>
      <c r="R1325" s="292"/>
      <c r="S1325" s="292"/>
      <c r="T1325" s="292"/>
      <c r="U1325" s="292"/>
      <c r="V1325" s="292"/>
      <c r="W1325" s="292"/>
      <c r="X1325" s="292"/>
      <c r="Y1325" s="292"/>
      <c r="Z1325" s="292"/>
      <c r="AA1325" s="292"/>
      <c r="AB1325" s="292"/>
      <c r="AC1325" s="292"/>
      <c r="AD1325" s="292"/>
      <c r="AE1325" s="407">
        <f>AE1324</f>
        <v>0</v>
      </c>
      <c r="AF1325" s="407">
        <f t="shared" ref="AF1325:AR1325" si="3531">AF1324</f>
        <v>0</v>
      </c>
      <c r="AG1325" s="407">
        <f t="shared" si="3531"/>
        <v>0</v>
      </c>
      <c r="AH1325" s="407">
        <f t="shared" si="3531"/>
        <v>0</v>
      </c>
      <c r="AI1325" s="407">
        <f t="shared" si="3531"/>
        <v>0</v>
      </c>
      <c r="AJ1325" s="407">
        <f t="shared" si="3531"/>
        <v>0</v>
      </c>
      <c r="AK1325" s="407">
        <f t="shared" si="3531"/>
        <v>0</v>
      </c>
      <c r="AL1325" s="407">
        <f t="shared" si="3531"/>
        <v>0</v>
      </c>
      <c r="AM1325" s="407">
        <f t="shared" si="3531"/>
        <v>0</v>
      </c>
      <c r="AN1325" s="407">
        <f t="shared" si="3531"/>
        <v>0</v>
      </c>
      <c r="AO1325" s="407">
        <f t="shared" si="3531"/>
        <v>0</v>
      </c>
      <c r="AP1325" s="407">
        <f t="shared" si="3531"/>
        <v>0</v>
      </c>
      <c r="AQ1325" s="407">
        <f t="shared" si="3531"/>
        <v>0</v>
      </c>
      <c r="AR1325" s="407">
        <f t="shared" si="3531"/>
        <v>0</v>
      </c>
      <c r="AS1325" s="303"/>
    </row>
    <row r="1326" spans="1:45" ht="15" hidden="1" customHeight="1" outlineLevel="1">
      <c r="A1326" s="521"/>
      <c r="B1326" s="424"/>
      <c r="C1326" s="288"/>
      <c r="D1326" s="288"/>
      <c r="E1326" s="288"/>
      <c r="F1326" s="288"/>
      <c r="G1326" s="288"/>
      <c r="H1326" s="288"/>
      <c r="I1326" s="288"/>
      <c r="J1326" s="288"/>
      <c r="K1326" s="288"/>
      <c r="L1326" s="288"/>
      <c r="M1326" s="288"/>
      <c r="N1326" s="288"/>
      <c r="O1326" s="288"/>
      <c r="P1326" s="288"/>
      <c r="Q1326" s="288"/>
      <c r="R1326" s="288"/>
      <c r="S1326" s="288"/>
      <c r="T1326" s="288"/>
      <c r="U1326" s="288"/>
      <c r="V1326" s="288"/>
      <c r="W1326" s="288"/>
      <c r="X1326" s="288"/>
      <c r="Y1326" s="288"/>
      <c r="Z1326" s="288"/>
      <c r="AA1326" s="288"/>
      <c r="AB1326" s="288"/>
      <c r="AC1326" s="288"/>
      <c r="AD1326" s="288"/>
      <c r="AE1326" s="408"/>
      <c r="AF1326" s="421"/>
      <c r="AG1326" s="421"/>
      <c r="AH1326" s="421"/>
      <c r="AI1326" s="421"/>
      <c r="AJ1326" s="421"/>
      <c r="AK1326" s="421"/>
      <c r="AL1326" s="421"/>
      <c r="AM1326" s="421"/>
      <c r="AN1326" s="421"/>
      <c r="AO1326" s="421"/>
      <c r="AP1326" s="421"/>
      <c r="AQ1326" s="421"/>
      <c r="AR1326" s="421"/>
      <c r="AS1326" s="303"/>
    </row>
    <row r="1327" spans="1:45" ht="28.5" hidden="1" customHeight="1" outlineLevel="1">
      <c r="A1327" s="521">
        <v>44</v>
      </c>
      <c r="B1327" s="424" t="s">
        <v>136</v>
      </c>
      <c r="C1327" s="288" t="s">
        <v>25</v>
      </c>
      <c r="D1327" s="292"/>
      <c r="E1327" s="292"/>
      <c r="F1327" s="292"/>
      <c r="G1327" s="292"/>
      <c r="H1327" s="292"/>
      <c r="I1327" s="292"/>
      <c r="J1327" s="292"/>
      <c r="K1327" s="292"/>
      <c r="L1327" s="292"/>
      <c r="M1327" s="292"/>
      <c r="N1327" s="292"/>
      <c r="O1327" s="292"/>
      <c r="P1327" s="292"/>
      <c r="Q1327" s="292">
        <v>12</v>
      </c>
      <c r="R1327" s="292"/>
      <c r="S1327" s="292"/>
      <c r="T1327" s="292"/>
      <c r="U1327" s="292"/>
      <c r="V1327" s="292"/>
      <c r="W1327" s="292"/>
      <c r="X1327" s="292"/>
      <c r="Y1327" s="292"/>
      <c r="Z1327" s="292"/>
      <c r="AA1327" s="292"/>
      <c r="AB1327" s="292"/>
      <c r="AC1327" s="292"/>
      <c r="AD1327" s="292"/>
      <c r="AE1327" s="422"/>
      <c r="AF1327" s="411"/>
      <c r="AG1327" s="411"/>
      <c r="AH1327" s="411"/>
      <c r="AI1327" s="411"/>
      <c r="AJ1327" s="411"/>
      <c r="AK1327" s="411"/>
      <c r="AL1327" s="411"/>
      <c r="AM1327" s="411"/>
      <c r="AN1327" s="411"/>
      <c r="AO1327" s="411"/>
      <c r="AP1327" s="411"/>
      <c r="AQ1327" s="411"/>
      <c r="AR1327" s="411"/>
      <c r="AS1327" s="293">
        <f>SUM(AE1327:AR1327)</f>
        <v>0</v>
      </c>
    </row>
    <row r="1328" spans="1:45" ht="15" hidden="1" customHeight="1" outlineLevel="1">
      <c r="A1328" s="521"/>
      <c r="B1328" s="291" t="s">
        <v>722</v>
      </c>
      <c r="C1328" s="288" t="s">
        <v>163</v>
      </c>
      <c r="D1328" s="292"/>
      <c r="E1328" s="292"/>
      <c r="F1328" s="292"/>
      <c r="G1328" s="292"/>
      <c r="H1328" s="292"/>
      <c r="I1328" s="292"/>
      <c r="J1328" s="292"/>
      <c r="K1328" s="292"/>
      <c r="L1328" s="292"/>
      <c r="M1328" s="292"/>
      <c r="N1328" s="292"/>
      <c r="O1328" s="292"/>
      <c r="P1328" s="292"/>
      <c r="Q1328" s="292">
        <f>Q1327</f>
        <v>12</v>
      </c>
      <c r="R1328" s="292"/>
      <c r="S1328" s="292"/>
      <c r="T1328" s="292"/>
      <c r="U1328" s="292"/>
      <c r="V1328" s="292"/>
      <c r="W1328" s="292"/>
      <c r="X1328" s="292"/>
      <c r="Y1328" s="292"/>
      <c r="Z1328" s="292"/>
      <c r="AA1328" s="292"/>
      <c r="AB1328" s="292"/>
      <c r="AC1328" s="292"/>
      <c r="AD1328" s="292"/>
      <c r="AE1328" s="407">
        <f>AE1327</f>
        <v>0</v>
      </c>
      <c r="AF1328" s="407">
        <f t="shared" ref="AF1328:AR1328" si="3532">AF1327</f>
        <v>0</v>
      </c>
      <c r="AG1328" s="407">
        <f t="shared" si="3532"/>
        <v>0</v>
      </c>
      <c r="AH1328" s="407">
        <f t="shared" si="3532"/>
        <v>0</v>
      </c>
      <c r="AI1328" s="407">
        <f t="shared" si="3532"/>
        <v>0</v>
      </c>
      <c r="AJ1328" s="407">
        <f t="shared" si="3532"/>
        <v>0</v>
      </c>
      <c r="AK1328" s="407">
        <f t="shared" si="3532"/>
        <v>0</v>
      </c>
      <c r="AL1328" s="407">
        <f t="shared" si="3532"/>
        <v>0</v>
      </c>
      <c r="AM1328" s="407">
        <f t="shared" si="3532"/>
        <v>0</v>
      </c>
      <c r="AN1328" s="407">
        <f t="shared" si="3532"/>
        <v>0</v>
      </c>
      <c r="AO1328" s="407">
        <f t="shared" si="3532"/>
        <v>0</v>
      </c>
      <c r="AP1328" s="407">
        <f t="shared" si="3532"/>
        <v>0</v>
      </c>
      <c r="AQ1328" s="407">
        <f t="shared" si="3532"/>
        <v>0</v>
      </c>
      <c r="AR1328" s="407">
        <f t="shared" si="3532"/>
        <v>0</v>
      </c>
      <c r="AS1328" s="303"/>
    </row>
    <row r="1329" spans="1:45" ht="15" hidden="1" customHeight="1" outlineLevel="1">
      <c r="A1329" s="521"/>
      <c r="B1329" s="424"/>
      <c r="C1329" s="288"/>
      <c r="D1329" s="288"/>
      <c r="E1329" s="288"/>
      <c r="F1329" s="288"/>
      <c r="G1329" s="288"/>
      <c r="H1329" s="288"/>
      <c r="I1329" s="288"/>
      <c r="J1329" s="288"/>
      <c r="K1329" s="288"/>
      <c r="L1329" s="288"/>
      <c r="M1329" s="288"/>
      <c r="N1329" s="288"/>
      <c r="O1329" s="288"/>
      <c r="P1329" s="288"/>
      <c r="Q1329" s="288"/>
      <c r="R1329" s="288"/>
      <c r="S1329" s="288"/>
      <c r="T1329" s="288"/>
      <c r="U1329" s="288"/>
      <c r="V1329" s="288"/>
      <c r="W1329" s="288"/>
      <c r="X1329" s="288"/>
      <c r="Y1329" s="288"/>
      <c r="Z1329" s="288"/>
      <c r="AA1329" s="288"/>
      <c r="AB1329" s="288"/>
      <c r="AC1329" s="288"/>
      <c r="AD1329" s="288"/>
      <c r="AE1329" s="408"/>
      <c r="AF1329" s="421"/>
      <c r="AG1329" s="421"/>
      <c r="AH1329" s="421"/>
      <c r="AI1329" s="421"/>
      <c r="AJ1329" s="421"/>
      <c r="AK1329" s="421"/>
      <c r="AL1329" s="421"/>
      <c r="AM1329" s="421"/>
      <c r="AN1329" s="421"/>
      <c r="AO1329" s="421"/>
      <c r="AP1329" s="421"/>
      <c r="AQ1329" s="421"/>
      <c r="AR1329" s="421"/>
      <c r="AS1329" s="303"/>
    </row>
    <row r="1330" spans="1:45" ht="32.450000000000003" hidden="1" customHeight="1" outlineLevel="1">
      <c r="A1330" s="521">
        <v>45</v>
      </c>
      <c r="B1330" s="424" t="s">
        <v>137</v>
      </c>
      <c r="C1330" s="288" t="s">
        <v>25</v>
      </c>
      <c r="D1330" s="292"/>
      <c r="E1330" s="292"/>
      <c r="F1330" s="292"/>
      <c r="G1330" s="292"/>
      <c r="H1330" s="292"/>
      <c r="I1330" s="292"/>
      <c r="J1330" s="292"/>
      <c r="K1330" s="292"/>
      <c r="L1330" s="292"/>
      <c r="M1330" s="292"/>
      <c r="N1330" s="292"/>
      <c r="O1330" s="292"/>
      <c r="P1330" s="292"/>
      <c r="Q1330" s="292">
        <v>12</v>
      </c>
      <c r="R1330" s="292"/>
      <c r="S1330" s="292"/>
      <c r="T1330" s="292"/>
      <c r="U1330" s="292"/>
      <c r="V1330" s="292"/>
      <c r="W1330" s="292"/>
      <c r="X1330" s="292"/>
      <c r="Y1330" s="292"/>
      <c r="Z1330" s="292"/>
      <c r="AA1330" s="292"/>
      <c r="AB1330" s="292"/>
      <c r="AC1330" s="292"/>
      <c r="AD1330" s="292"/>
      <c r="AE1330" s="422"/>
      <c r="AF1330" s="411"/>
      <c r="AG1330" s="411"/>
      <c r="AH1330" s="411"/>
      <c r="AI1330" s="411"/>
      <c r="AJ1330" s="411"/>
      <c r="AK1330" s="411"/>
      <c r="AL1330" s="411"/>
      <c r="AM1330" s="411"/>
      <c r="AN1330" s="411"/>
      <c r="AO1330" s="411"/>
      <c r="AP1330" s="411"/>
      <c r="AQ1330" s="411"/>
      <c r="AR1330" s="411"/>
      <c r="AS1330" s="293">
        <f>SUM(AE1330:AR1330)</f>
        <v>0</v>
      </c>
    </row>
    <row r="1331" spans="1:45" ht="15" hidden="1" customHeight="1" outlineLevel="1">
      <c r="A1331" s="521"/>
      <c r="B1331" s="291" t="s">
        <v>722</v>
      </c>
      <c r="C1331" s="288" t="s">
        <v>163</v>
      </c>
      <c r="D1331" s="292"/>
      <c r="E1331" s="292"/>
      <c r="F1331" s="292"/>
      <c r="G1331" s="292"/>
      <c r="H1331" s="292"/>
      <c r="I1331" s="292"/>
      <c r="J1331" s="292"/>
      <c r="K1331" s="292"/>
      <c r="L1331" s="292"/>
      <c r="M1331" s="292"/>
      <c r="N1331" s="292"/>
      <c r="O1331" s="292"/>
      <c r="P1331" s="292"/>
      <c r="Q1331" s="292">
        <f>Q1330</f>
        <v>12</v>
      </c>
      <c r="R1331" s="292"/>
      <c r="S1331" s="292"/>
      <c r="T1331" s="292"/>
      <c r="U1331" s="292"/>
      <c r="V1331" s="292"/>
      <c r="W1331" s="292"/>
      <c r="X1331" s="292"/>
      <c r="Y1331" s="292"/>
      <c r="Z1331" s="292"/>
      <c r="AA1331" s="292"/>
      <c r="AB1331" s="292"/>
      <c r="AC1331" s="292"/>
      <c r="AD1331" s="292"/>
      <c r="AE1331" s="407">
        <f>AE1330</f>
        <v>0</v>
      </c>
      <c r="AF1331" s="407">
        <f t="shared" ref="AF1331:AR1331" si="3533">AF1330</f>
        <v>0</v>
      </c>
      <c r="AG1331" s="407">
        <f t="shared" si="3533"/>
        <v>0</v>
      </c>
      <c r="AH1331" s="407">
        <f t="shared" si="3533"/>
        <v>0</v>
      </c>
      <c r="AI1331" s="407">
        <f t="shared" si="3533"/>
        <v>0</v>
      </c>
      <c r="AJ1331" s="407">
        <f t="shared" si="3533"/>
        <v>0</v>
      </c>
      <c r="AK1331" s="407">
        <f t="shared" si="3533"/>
        <v>0</v>
      </c>
      <c r="AL1331" s="407">
        <f t="shared" si="3533"/>
        <v>0</v>
      </c>
      <c r="AM1331" s="407">
        <f t="shared" si="3533"/>
        <v>0</v>
      </c>
      <c r="AN1331" s="407">
        <f t="shared" si="3533"/>
        <v>0</v>
      </c>
      <c r="AO1331" s="407">
        <f t="shared" si="3533"/>
        <v>0</v>
      </c>
      <c r="AP1331" s="407">
        <f t="shared" si="3533"/>
        <v>0</v>
      </c>
      <c r="AQ1331" s="407">
        <f t="shared" si="3533"/>
        <v>0</v>
      </c>
      <c r="AR1331" s="407">
        <f t="shared" si="3533"/>
        <v>0</v>
      </c>
      <c r="AS1331" s="303"/>
    </row>
    <row r="1332" spans="1:45" ht="15" hidden="1" customHeight="1" outlineLevel="1">
      <c r="A1332" s="521"/>
      <c r="B1332" s="424"/>
      <c r="C1332" s="288"/>
      <c r="D1332" s="288"/>
      <c r="E1332" s="288"/>
      <c r="F1332" s="288"/>
      <c r="G1332" s="288"/>
      <c r="H1332" s="288"/>
      <c r="I1332" s="288"/>
      <c r="J1332" s="288"/>
      <c r="K1332" s="288"/>
      <c r="L1332" s="288"/>
      <c r="M1332" s="288"/>
      <c r="N1332" s="288"/>
      <c r="O1332" s="288"/>
      <c r="P1332" s="288"/>
      <c r="Q1332" s="288"/>
      <c r="R1332" s="288"/>
      <c r="S1332" s="288"/>
      <c r="T1332" s="288"/>
      <c r="U1332" s="288"/>
      <c r="V1332" s="288"/>
      <c r="W1332" s="288"/>
      <c r="X1332" s="288"/>
      <c r="Y1332" s="288"/>
      <c r="Z1332" s="288"/>
      <c r="AA1332" s="288"/>
      <c r="AB1332" s="288"/>
      <c r="AC1332" s="288"/>
      <c r="AD1332" s="288"/>
      <c r="AE1332" s="408"/>
      <c r="AF1332" s="421"/>
      <c r="AG1332" s="421"/>
      <c r="AH1332" s="421"/>
      <c r="AI1332" s="421"/>
      <c r="AJ1332" s="421"/>
      <c r="AK1332" s="421"/>
      <c r="AL1332" s="421"/>
      <c r="AM1332" s="421"/>
      <c r="AN1332" s="421"/>
      <c r="AO1332" s="421"/>
      <c r="AP1332" s="421"/>
      <c r="AQ1332" s="421"/>
      <c r="AR1332" s="421"/>
      <c r="AS1332" s="303"/>
    </row>
    <row r="1333" spans="1:45" ht="32.1" hidden="1" customHeight="1" outlineLevel="1">
      <c r="A1333" s="521">
        <v>46</v>
      </c>
      <c r="B1333" s="424" t="s">
        <v>138</v>
      </c>
      <c r="C1333" s="288" t="s">
        <v>25</v>
      </c>
      <c r="D1333" s="292"/>
      <c r="E1333" s="292"/>
      <c r="F1333" s="292"/>
      <c r="G1333" s="292"/>
      <c r="H1333" s="292"/>
      <c r="I1333" s="292"/>
      <c r="J1333" s="292"/>
      <c r="K1333" s="292"/>
      <c r="L1333" s="292"/>
      <c r="M1333" s="292"/>
      <c r="N1333" s="292"/>
      <c r="O1333" s="292"/>
      <c r="P1333" s="292"/>
      <c r="Q1333" s="292">
        <v>12</v>
      </c>
      <c r="R1333" s="292"/>
      <c r="S1333" s="292"/>
      <c r="T1333" s="292"/>
      <c r="U1333" s="292"/>
      <c r="V1333" s="292"/>
      <c r="W1333" s="292"/>
      <c r="X1333" s="292"/>
      <c r="Y1333" s="292"/>
      <c r="Z1333" s="292"/>
      <c r="AA1333" s="292"/>
      <c r="AB1333" s="292"/>
      <c r="AC1333" s="292"/>
      <c r="AD1333" s="292"/>
      <c r="AE1333" s="422"/>
      <c r="AF1333" s="411"/>
      <c r="AG1333" s="411"/>
      <c r="AH1333" s="411"/>
      <c r="AI1333" s="411"/>
      <c r="AJ1333" s="411"/>
      <c r="AK1333" s="411"/>
      <c r="AL1333" s="411"/>
      <c r="AM1333" s="411"/>
      <c r="AN1333" s="411"/>
      <c r="AO1333" s="411"/>
      <c r="AP1333" s="411"/>
      <c r="AQ1333" s="411"/>
      <c r="AR1333" s="411"/>
      <c r="AS1333" s="293">
        <f>SUM(AE1333:AR1333)</f>
        <v>0</v>
      </c>
    </row>
    <row r="1334" spans="1:45" ht="15" hidden="1" customHeight="1" outlineLevel="1">
      <c r="A1334" s="521"/>
      <c r="B1334" s="291" t="s">
        <v>722</v>
      </c>
      <c r="C1334" s="288" t="s">
        <v>163</v>
      </c>
      <c r="D1334" s="292"/>
      <c r="E1334" s="292"/>
      <c r="F1334" s="292"/>
      <c r="G1334" s="292"/>
      <c r="H1334" s="292"/>
      <c r="I1334" s="292"/>
      <c r="J1334" s="292"/>
      <c r="K1334" s="292"/>
      <c r="L1334" s="292"/>
      <c r="M1334" s="292"/>
      <c r="N1334" s="292"/>
      <c r="O1334" s="292"/>
      <c r="P1334" s="292"/>
      <c r="Q1334" s="292">
        <f>Q1333</f>
        <v>12</v>
      </c>
      <c r="R1334" s="292"/>
      <c r="S1334" s="292"/>
      <c r="T1334" s="292"/>
      <c r="U1334" s="292"/>
      <c r="V1334" s="292"/>
      <c r="W1334" s="292"/>
      <c r="X1334" s="292"/>
      <c r="Y1334" s="292"/>
      <c r="Z1334" s="292"/>
      <c r="AA1334" s="292"/>
      <c r="AB1334" s="292"/>
      <c r="AC1334" s="292"/>
      <c r="AD1334" s="292"/>
      <c r="AE1334" s="407">
        <f>AE1333</f>
        <v>0</v>
      </c>
      <c r="AF1334" s="407">
        <f t="shared" ref="AF1334:AR1334" si="3534">AF1333</f>
        <v>0</v>
      </c>
      <c r="AG1334" s="407">
        <f t="shared" si="3534"/>
        <v>0</v>
      </c>
      <c r="AH1334" s="407">
        <f t="shared" si="3534"/>
        <v>0</v>
      </c>
      <c r="AI1334" s="407">
        <f t="shared" si="3534"/>
        <v>0</v>
      </c>
      <c r="AJ1334" s="407">
        <f t="shared" si="3534"/>
        <v>0</v>
      </c>
      <c r="AK1334" s="407">
        <f t="shared" si="3534"/>
        <v>0</v>
      </c>
      <c r="AL1334" s="407">
        <f t="shared" si="3534"/>
        <v>0</v>
      </c>
      <c r="AM1334" s="407">
        <f t="shared" si="3534"/>
        <v>0</v>
      </c>
      <c r="AN1334" s="407">
        <f t="shared" si="3534"/>
        <v>0</v>
      </c>
      <c r="AO1334" s="407">
        <f t="shared" si="3534"/>
        <v>0</v>
      </c>
      <c r="AP1334" s="407">
        <f t="shared" si="3534"/>
        <v>0</v>
      </c>
      <c r="AQ1334" s="407">
        <f t="shared" si="3534"/>
        <v>0</v>
      </c>
      <c r="AR1334" s="407">
        <f t="shared" si="3534"/>
        <v>0</v>
      </c>
      <c r="AS1334" s="303"/>
    </row>
    <row r="1335" spans="1:45" ht="15" hidden="1" customHeight="1" outlineLevel="1">
      <c r="A1335" s="521"/>
      <c r="B1335" s="424"/>
      <c r="C1335" s="288"/>
      <c r="D1335" s="288"/>
      <c r="E1335" s="288"/>
      <c r="F1335" s="288"/>
      <c r="G1335" s="288"/>
      <c r="H1335" s="288"/>
      <c r="I1335" s="288"/>
      <c r="J1335" s="288"/>
      <c r="K1335" s="288"/>
      <c r="L1335" s="288"/>
      <c r="M1335" s="288"/>
      <c r="N1335" s="288"/>
      <c r="O1335" s="288"/>
      <c r="P1335" s="288"/>
      <c r="Q1335" s="288"/>
      <c r="R1335" s="288"/>
      <c r="S1335" s="288"/>
      <c r="T1335" s="288"/>
      <c r="U1335" s="288"/>
      <c r="V1335" s="288"/>
      <c r="W1335" s="288"/>
      <c r="X1335" s="288"/>
      <c r="Y1335" s="288"/>
      <c r="Z1335" s="288"/>
      <c r="AA1335" s="288"/>
      <c r="AB1335" s="288"/>
      <c r="AC1335" s="288"/>
      <c r="AD1335" s="288"/>
      <c r="AE1335" s="408"/>
      <c r="AF1335" s="421"/>
      <c r="AG1335" s="421"/>
      <c r="AH1335" s="421"/>
      <c r="AI1335" s="421"/>
      <c r="AJ1335" s="421"/>
      <c r="AK1335" s="421"/>
      <c r="AL1335" s="421"/>
      <c r="AM1335" s="421"/>
      <c r="AN1335" s="421"/>
      <c r="AO1335" s="421"/>
      <c r="AP1335" s="421"/>
      <c r="AQ1335" s="421"/>
      <c r="AR1335" s="421"/>
      <c r="AS1335" s="303"/>
    </row>
    <row r="1336" spans="1:45" ht="35.450000000000003" hidden="1" customHeight="1" outlineLevel="1">
      <c r="A1336" s="521">
        <v>47</v>
      </c>
      <c r="B1336" s="424" t="s">
        <v>139</v>
      </c>
      <c r="C1336" s="288" t="s">
        <v>25</v>
      </c>
      <c r="D1336" s="292"/>
      <c r="E1336" s="292"/>
      <c r="F1336" s="292"/>
      <c r="G1336" s="292"/>
      <c r="H1336" s="292"/>
      <c r="I1336" s="292"/>
      <c r="J1336" s="292"/>
      <c r="K1336" s="292"/>
      <c r="L1336" s="292"/>
      <c r="M1336" s="292"/>
      <c r="N1336" s="292"/>
      <c r="O1336" s="292"/>
      <c r="P1336" s="292"/>
      <c r="Q1336" s="292">
        <v>12</v>
      </c>
      <c r="R1336" s="292"/>
      <c r="S1336" s="292"/>
      <c r="T1336" s="292"/>
      <c r="U1336" s="292"/>
      <c r="V1336" s="292"/>
      <c r="W1336" s="292"/>
      <c r="X1336" s="292"/>
      <c r="Y1336" s="292"/>
      <c r="Z1336" s="292"/>
      <c r="AA1336" s="292"/>
      <c r="AB1336" s="292"/>
      <c r="AC1336" s="292"/>
      <c r="AD1336" s="292"/>
      <c r="AE1336" s="422"/>
      <c r="AF1336" s="411"/>
      <c r="AG1336" s="411"/>
      <c r="AH1336" s="411"/>
      <c r="AI1336" s="411"/>
      <c r="AJ1336" s="411"/>
      <c r="AK1336" s="411"/>
      <c r="AL1336" s="411"/>
      <c r="AM1336" s="411"/>
      <c r="AN1336" s="411"/>
      <c r="AO1336" s="411"/>
      <c r="AP1336" s="411"/>
      <c r="AQ1336" s="411"/>
      <c r="AR1336" s="411"/>
      <c r="AS1336" s="293">
        <f>SUM(AE1336:AR1336)</f>
        <v>0</v>
      </c>
    </row>
    <row r="1337" spans="1:45" ht="15" hidden="1" customHeight="1" outlineLevel="1">
      <c r="A1337" s="521"/>
      <c r="B1337" s="291" t="s">
        <v>722</v>
      </c>
      <c r="C1337" s="288" t="s">
        <v>163</v>
      </c>
      <c r="D1337" s="292"/>
      <c r="E1337" s="292"/>
      <c r="F1337" s="292"/>
      <c r="G1337" s="292"/>
      <c r="H1337" s="292"/>
      <c r="I1337" s="292"/>
      <c r="J1337" s="292"/>
      <c r="K1337" s="292"/>
      <c r="L1337" s="292"/>
      <c r="M1337" s="292"/>
      <c r="N1337" s="292"/>
      <c r="O1337" s="292"/>
      <c r="P1337" s="292"/>
      <c r="Q1337" s="292">
        <f>Q1336</f>
        <v>12</v>
      </c>
      <c r="R1337" s="292"/>
      <c r="S1337" s="292"/>
      <c r="T1337" s="292"/>
      <c r="U1337" s="292"/>
      <c r="V1337" s="292"/>
      <c r="W1337" s="292"/>
      <c r="X1337" s="292"/>
      <c r="Y1337" s="292"/>
      <c r="Z1337" s="292"/>
      <c r="AA1337" s="292"/>
      <c r="AB1337" s="292"/>
      <c r="AC1337" s="292"/>
      <c r="AD1337" s="292"/>
      <c r="AE1337" s="407">
        <f>AE1336</f>
        <v>0</v>
      </c>
      <c r="AF1337" s="407">
        <f t="shared" ref="AF1337:AR1337" si="3535">AF1336</f>
        <v>0</v>
      </c>
      <c r="AG1337" s="407">
        <f t="shared" si="3535"/>
        <v>0</v>
      </c>
      <c r="AH1337" s="407">
        <f t="shared" si="3535"/>
        <v>0</v>
      </c>
      <c r="AI1337" s="407">
        <f t="shared" si="3535"/>
        <v>0</v>
      </c>
      <c r="AJ1337" s="407">
        <f t="shared" si="3535"/>
        <v>0</v>
      </c>
      <c r="AK1337" s="407">
        <f t="shared" si="3535"/>
        <v>0</v>
      </c>
      <c r="AL1337" s="407">
        <f t="shared" si="3535"/>
        <v>0</v>
      </c>
      <c r="AM1337" s="407">
        <f t="shared" si="3535"/>
        <v>0</v>
      </c>
      <c r="AN1337" s="407">
        <f t="shared" si="3535"/>
        <v>0</v>
      </c>
      <c r="AO1337" s="407">
        <f t="shared" si="3535"/>
        <v>0</v>
      </c>
      <c r="AP1337" s="407">
        <f t="shared" si="3535"/>
        <v>0</v>
      </c>
      <c r="AQ1337" s="407">
        <f t="shared" si="3535"/>
        <v>0</v>
      </c>
      <c r="AR1337" s="407">
        <f t="shared" si="3535"/>
        <v>0</v>
      </c>
      <c r="AS1337" s="303"/>
    </row>
    <row r="1338" spans="1:45" ht="15" hidden="1" customHeight="1" outlineLevel="1">
      <c r="A1338" s="521"/>
      <c r="B1338" s="424"/>
      <c r="C1338" s="288"/>
      <c r="D1338" s="288"/>
      <c r="E1338" s="288"/>
      <c r="F1338" s="288"/>
      <c r="G1338" s="288"/>
      <c r="H1338" s="288"/>
      <c r="I1338" s="288"/>
      <c r="J1338" s="288"/>
      <c r="K1338" s="288"/>
      <c r="L1338" s="288"/>
      <c r="M1338" s="288"/>
      <c r="N1338" s="288"/>
      <c r="O1338" s="288"/>
      <c r="P1338" s="288"/>
      <c r="Q1338" s="288"/>
      <c r="R1338" s="288"/>
      <c r="S1338" s="288"/>
      <c r="T1338" s="288"/>
      <c r="U1338" s="288"/>
      <c r="V1338" s="288"/>
      <c r="W1338" s="288"/>
      <c r="X1338" s="288"/>
      <c r="Y1338" s="288"/>
      <c r="Z1338" s="288"/>
      <c r="AA1338" s="288"/>
      <c r="AB1338" s="288"/>
      <c r="AC1338" s="288"/>
      <c r="AD1338" s="288"/>
      <c r="AE1338" s="408"/>
      <c r="AF1338" s="421"/>
      <c r="AG1338" s="421"/>
      <c r="AH1338" s="421"/>
      <c r="AI1338" s="421"/>
      <c r="AJ1338" s="421"/>
      <c r="AK1338" s="421"/>
      <c r="AL1338" s="421"/>
      <c r="AM1338" s="421"/>
      <c r="AN1338" s="421"/>
      <c r="AO1338" s="421"/>
      <c r="AP1338" s="421"/>
      <c r="AQ1338" s="421"/>
      <c r="AR1338" s="421"/>
      <c r="AS1338" s="303"/>
    </row>
    <row r="1339" spans="1:45" ht="39.75" hidden="1" customHeight="1" outlineLevel="1">
      <c r="A1339" s="521">
        <v>48</v>
      </c>
      <c r="B1339" s="424" t="s">
        <v>140</v>
      </c>
      <c r="C1339" s="288" t="s">
        <v>25</v>
      </c>
      <c r="D1339" s="292"/>
      <c r="E1339" s="292"/>
      <c r="F1339" s="292"/>
      <c r="G1339" s="292"/>
      <c r="H1339" s="292"/>
      <c r="I1339" s="292"/>
      <c r="J1339" s="292"/>
      <c r="K1339" s="292"/>
      <c r="L1339" s="292"/>
      <c r="M1339" s="292"/>
      <c r="N1339" s="292"/>
      <c r="O1339" s="292"/>
      <c r="P1339" s="292"/>
      <c r="Q1339" s="292">
        <v>12</v>
      </c>
      <c r="R1339" s="292"/>
      <c r="S1339" s="292"/>
      <c r="T1339" s="292"/>
      <c r="U1339" s="292"/>
      <c r="V1339" s="292"/>
      <c r="W1339" s="292"/>
      <c r="X1339" s="292"/>
      <c r="Y1339" s="292"/>
      <c r="Z1339" s="292"/>
      <c r="AA1339" s="292"/>
      <c r="AB1339" s="292"/>
      <c r="AC1339" s="292"/>
      <c r="AD1339" s="292"/>
      <c r="AE1339" s="422"/>
      <c r="AF1339" s="411"/>
      <c r="AG1339" s="411"/>
      <c r="AH1339" s="411"/>
      <c r="AI1339" s="411"/>
      <c r="AJ1339" s="411"/>
      <c r="AK1339" s="411"/>
      <c r="AL1339" s="411"/>
      <c r="AM1339" s="411"/>
      <c r="AN1339" s="411"/>
      <c r="AO1339" s="411"/>
      <c r="AP1339" s="411"/>
      <c r="AQ1339" s="411"/>
      <c r="AR1339" s="411"/>
      <c r="AS1339" s="293">
        <f>SUM(AE1339:AR1339)</f>
        <v>0</v>
      </c>
    </row>
    <row r="1340" spans="1:45" ht="15" hidden="1" customHeight="1" outlineLevel="1">
      <c r="A1340" s="521"/>
      <c r="B1340" s="291" t="s">
        <v>722</v>
      </c>
      <c r="C1340" s="288" t="s">
        <v>163</v>
      </c>
      <c r="D1340" s="292"/>
      <c r="E1340" s="292"/>
      <c r="F1340" s="292"/>
      <c r="G1340" s="292"/>
      <c r="H1340" s="292"/>
      <c r="I1340" s="292"/>
      <c r="J1340" s="292"/>
      <c r="K1340" s="292"/>
      <c r="L1340" s="292"/>
      <c r="M1340" s="292"/>
      <c r="N1340" s="292"/>
      <c r="O1340" s="292"/>
      <c r="P1340" s="292"/>
      <c r="Q1340" s="292">
        <f>Q1339</f>
        <v>12</v>
      </c>
      <c r="R1340" s="292"/>
      <c r="S1340" s="292"/>
      <c r="T1340" s="292"/>
      <c r="U1340" s="292"/>
      <c r="V1340" s="292"/>
      <c r="W1340" s="292"/>
      <c r="X1340" s="292"/>
      <c r="Y1340" s="292"/>
      <c r="Z1340" s="292"/>
      <c r="AA1340" s="292"/>
      <c r="AB1340" s="292"/>
      <c r="AC1340" s="292"/>
      <c r="AD1340" s="292"/>
      <c r="AE1340" s="407">
        <f>AE1339</f>
        <v>0</v>
      </c>
      <c r="AF1340" s="407">
        <f t="shared" ref="AF1340:AR1340" si="3536">AF1339</f>
        <v>0</v>
      </c>
      <c r="AG1340" s="407">
        <f t="shared" si="3536"/>
        <v>0</v>
      </c>
      <c r="AH1340" s="407">
        <f t="shared" si="3536"/>
        <v>0</v>
      </c>
      <c r="AI1340" s="407">
        <f t="shared" si="3536"/>
        <v>0</v>
      </c>
      <c r="AJ1340" s="407">
        <f t="shared" si="3536"/>
        <v>0</v>
      </c>
      <c r="AK1340" s="407">
        <f t="shared" si="3536"/>
        <v>0</v>
      </c>
      <c r="AL1340" s="407">
        <f t="shared" si="3536"/>
        <v>0</v>
      </c>
      <c r="AM1340" s="407">
        <f t="shared" si="3536"/>
        <v>0</v>
      </c>
      <c r="AN1340" s="407">
        <f t="shared" si="3536"/>
        <v>0</v>
      </c>
      <c r="AO1340" s="407">
        <f t="shared" si="3536"/>
        <v>0</v>
      </c>
      <c r="AP1340" s="407">
        <f t="shared" si="3536"/>
        <v>0</v>
      </c>
      <c r="AQ1340" s="407">
        <f t="shared" si="3536"/>
        <v>0</v>
      </c>
      <c r="AR1340" s="407">
        <f t="shared" si="3536"/>
        <v>0</v>
      </c>
      <c r="AS1340" s="303"/>
    </row>
    <row r="1341" spans="1:45" ht="15" hidden="1" customHeight="1" outlineLevel="1">
      <c r="A1341" s="521"/>
      <c r="B1341" s="424"/>
      <c r="C1341" s="288"/>
      <c r="D1341" s="288"/>
      <c r="E1341" s="288"/>
      <c r="F1341" s="288"/>
      <c r="G1341" s="288"/>
      <c r="H1341" s="288"/>
      <c r="I1341" s="288"/>
      <c r="J1341" s="288"/>
      <c r="K1341" s="288"/>
      <c r="L1341" s="288"/>
      <c r="M1341" s="288"/>
      <c r="N1341" s="288"/>
      <c r="O1341" s="288"/>
      <c r="P1341" s="288"/>
      <c r="Q1341" s="288"/>
      <c r="R1341" s="288"/>
      <c r="S1341" s="288"/>
      <c r="T1341" s="288"/>
      <c r="U1341" s="288"/>
      <c r="V1341" s="288"/>
      <c r="W1341" s="288"/>
      <c r="X1341" s="288"/>
      <c r="Y1341" s="288"/>
      <c r="Z1341" s="288"/>
      <c r="AA1341" s="288"/>
      <c r="AB1341" s="288"/>
      <c r="AC1341" s="288"/>
      <c r="AD1341" s="288"/>
      <c r="AE1341" s="408"/>
      <c r="AF1341" s="421"/>
      <c r="AG1341" s="421"/>
      <c r="AH1341" s="421"/>
      <c r="AI1341" s="421"/>
      <c r="AJ1341" s="421"/>
      <c r="AK1341" s="421"/>
      <c r="AL1341" s="421"/>
      <c r="AM1341" s="421"/>
      <c r="AN1341" s="421"/>
      <c r="AO1341" s="421"/>
      <c r="AP1341" s="421"/>
      <c r="AQ1341" s="421"/>
      <c r="AR1341" s="421"/>
      <c r="AS1341" s="303"/>
    </row>
    <row r="1342" spans="1:45" ht="33" hidden="1" customHeight="1" outlineLevel="1">
      <c r="A1342" s="521">
        <v>49</v>
      </c>
      <c r="B1342" s="424" t="s">
        <v>141</v>
      </c>
      <c r="C1342" s="288" t="s">
        <v>25</v>
      </c>
      <c r="D1342" s="292"/>
      <c r="E1342" s="292"/>
      <c r="F1342" s="292"/>
      <c r="G1342" s="292"/>
      <c r="H1342" s="292"/>
      <c r="I1342" s="292"/>
      <c r="J1342" s="292"/>
      <c r="K1342" s="292"/>
      <c r="L1342" s="292"/>
      <c r="M1342" s="292"/>
      <c r="N1342" s="292"/>
      <c r="O1342" s="292"/>
      <c r="P1342" s="292"/>
      <c r="Q1342" s="292">
        <v>12</v>
      </c>
      <c r="R1342" s="292"/>
      <c r="S1342" s="292"/>
      <c r="T1342" s="292"/>
      <c r="U1342" s="292"/>
      <c r="V1342" s="292"/>
      <c r="W1342" s="292"/>
      <c r="X1342" s="292"/>
      <c r="Y1342" s="292"/>
      <c r="Z1342" s="292"/>
      <c r="AA1342" s="292"/>
      <c r="AB1342" s="292"/>
      <c r="AC1342" s="292"/>
      <c r="AD1342" s="292"/>
      <c r="AE1342" s="422"/>
      <c r="AF1342" s="411"/>
      <c r="AG1342" s="411"/>
      <c r="AH1342" s="411"/>
      <c r="AI1342" s="411"/>
      <c r="AJ1342" s="411"/>
      <c r="AK1342" s="411"/>
      <c r="AL1342" s="411"/>
      <c r="AM1342" s="411"/>
      <c r="AN1342" s="411"/>
      <c r="AO1342" s="411"/>
      <c r="AP1342" s="411"/>
      <c r="AQ1342" s="411"/>
      <c r="AR1342" s="411"/>
      <c r="AS1342" s="293">
        <f>SUM(AE1342:AR1342)</f>
        <v>0</v>
      </c>
    </row>
    <row r="1343" spans="1:45" ht="15" hidden="1" customHeight="1" outlineLevel="1">
      <c r="A1343" s="521"/>
      <c r="B1343" s="291" t="s">
        <v>722</v>
      </c>
      <c r="C1343" s="288" t="s">
        <v>163</v>
      </c>
      <c r="D1343" s="292"/>
      <c r="E1343" s="292"/>
      <c r="F1343" s="292"/>
      <c r="G1343" s="292"/>
      <c r="H1343" s="292"/>
      <c r="I1343" s="292"/>
      <c r="J1343" s="292"/>
      <c r="K1343" s="292"/>
      <c r="L1343" s="292"/>
      <c r="M1343" s="292"/>
      <c r="N1343" s="292"/>
      <c r="O1343" s="292"/>
      <c r="P1343" s="292"/>
      <c r="Q1343" s="292">
        <f>Q1342</f>
        <v>12</v>
      </c>
      <c r="R1343" s="292"/>
      <c r="S1343" s="292"/>
      <c r="T1343" s="292"/>
      <c r="U1343" s="292"/>
      <c r="V1343" s="292"/>
      <c r="W1343" s="292"/>
      <c r="X1343" s="292"/>
      <c r="Y1343" s="292"/>
      <c r="Z1343" s="292"/>
      <c r="AA1343" s="292"/>
      <c r="AB1343" s="292"/>
      <c r="AC1343" s="292"/>
      <c r="AD1343" s="292"/>
      <c r="AE1343" s="407">
        <f>AE1342</f>
        <v>0</v>
      </c>
      <c r="AF1343" s="407">
        <f t="shared" ref="AF1343:AR1343" si="3537">AF1342</f>
        <v>0</v>
      </c>
      <c r="AG1343" s="407">
        <f t="shared" si="3537"/>
        <v>0</v>
      </c>
      <c r="AH1343" s="407">
        <f t="shared" si="3537"/>
        <v>0</v>
      </c>
      <c r="AI1343" s="407">
        <f t="shared" si="3537"/>
        <v>0</v>
      </c>
      <c r="AJ1343" s="407">
        <f t="shared" si="3537"/>
        <v>0</v>
      </c>
      <c r="AK1343" s="407">
        <f t="shared" si="3537"/>
        <v>0</v>
      </c>
      <c r="AL1343" s="407">
        <f t="shared" si="3537"/>
        <v>0</v>
      </c>
      <c r="AM1343" s="407">
        <f t="shared" si="3537"/>
        <v>0</v>
      </c>
      <c r="AN1343" s="407">
        <f t="shared" si="3537"/>
        <v>0</v>
      </c>
      <c r="AO1343" s="407">
        <f t="shared" si="3537"/>
        <v>0</v>
      </c>
      <c r="AP1343" s="407">
        <f t="shared" si="3537"/>
        <v>0</v>
      </c>
      <c r="AQ1343" s="407">
        <f t="shared" si="3537"/>
        <v>0</v>
      </c>
      <c r="AR1343" s="407">
        <f t="shared" si="3537"/>
        <v>0</v>
      </c>
      <c r="AS1343" s="303"/>
    </row>
    <row r="1344" spans="1:45" hidden="1" outlineLevel="1">
      <c r="A1344" s="521"/>
      <c r="AS1344" s="757"/>
    </row>
    <row r="1345" spans="1:45" ht="15.75" hidden="1" outlineLevel="1">
      <c r="A1345" s="521"/>
      <c r="B1345" s="761" t="s">
        <v>933</v>
      </c>
      <c r="AS1345" s="757"/>
    </row>
    <row r="1346" spans="1:45" hidden="1" outlineLevel="1">
      <c r="A1346" s="521">
        <v>50</v>
      </c>
      <c r="AS1346" s="757"/>
    </row>
    <row r="1347" spans="1:45" ht="15.75" hidden="1" outlineLevel="1">
      <c r="A1347" s="521"/>
      <c r="B1347" s="424" t="s">
        <v>932</v>
      </c>
      <c r="C1347" s="288" t="s">
        <v>25</v>
      </c>
      <c r="D1347" s="292"/>
      <c r="E1347" s="292"/>
      <c r="F1347" s="292"/>
      <c r="G1347" s="292"/>
      <c r="H1347" s="292"/>
      <c r="I1347" s="292"/>
      <c r="J1347" s="292"/>
      <c r="K1347" s="292"/>
      <c r="L1347" s="292"/>
      <c r="M1347" s="292"/>
      <c r="N1347" s="292"/>
      <c r="O1347" s="292"/>
      <c r="P1347" s="292"/>
      <c r="Q1347" s="292">
        <v>12</v>
      </c>
      <c r="R1347" s="292"/>
      <c r="S1347" s="292"/>
      <c r="T1347" s="292"/>
      <c r="U1347" s="292"/>
      <c r="V1347" s="292"/>
      <c r="W1347" s="292"/>
      <c r="X1347" s="292"/>
      <c r="Y1347" s="292"/>
      <c r="Z1347" s="292"/>
      <c r="AA1347" s="292"/>
      <c r="AB1347" s="292"/>
      <c r="AC1347" s="292"/>
      <c r="AD1347" s="292"/>
      <c r="AE1347" s="422"/>
      <c r="AF1347" s="411"/>
      <c r="AG1347" s="411"/>
      <c r="AH1347" s="411"/>
      <c r="AI1347" s="411"/>
      <c r="AJ1347" s="411"/>
      <c r="AK1347" s="411"/>
      <c r="AL1347" s="411"/>
      <c r="AM1347" s="411"/>
      <c r="AN1347" s="411"/>
      <c r="AO1347" s="411"/>
      <c r="AP1347" s="411"/>
      <c r="AQ1347" s="411"/>
      <c r="AR1347" s="411"/>
      <c r="AS1347" s="293">
        <f>SUM(AE1347:AR1347)</f>
        <v>0</v>
      </c>
    </row>
    <row r="1348" spans="1:45" hidden="1" outlineLevel="1">
      <c r="A1348" s="521"/>
      <c r="B1348" s="291" t="s">
        <v>722</v>
      </c>
      <c r="C1348" s="288" t="s">
        <v>163</v>
      </c>
      <c r="D1348" s="292"/>
      <c r="E1348" s="292"/>
      <c r="F1348" s="292"/>
      <c r="G1348" s="292"/>
      <c r="H1348" s="292"/>
      <c r="I1348" s="292"/>
      <c r="J1348" s="292"/>
      <c r="K1348" s="292"/>
      <c r="L1348" s="292"/>
      <c r="M1348" s="292"/>
      <c r="N1348" s="292"/>
      <c r="O1348" s="292"/>
      <c r="P1348" s="292"/>
      <c r="Q1348" s="292">
        <f>Q1347</f>
        <v>12</v>
      </c>
      <c r="R1348" s="292"/>
      <c r="S1348" s="292"/>
      <c r="T1348" s="292"/>
      <c r="U1348" s="292"/>
      <c r="V1348" s="292"/>
      <c r="W1348" s="292"/>
      <c r="X1348" s="292"/>
      <c r="Y1348" s="292"/>
      <c r="Z1348" s="292"/>
      <c r="AA1348" s="292"/>
      <c r="AB1348" s="292"/>
      <c r="AC1348" s="292"/>
      <c r="AD1348" s="292"/>
      <c r="AE1348" s="407">
        <f>AE1347</f>
        <v>0</v>
      </c>
      <c r="AF1348" s="407">
        <f t="shared" ref="AF1348:AR1348" si="3538">AF1347</f>
        <v>0</v>
      </c>
      <c r="AG1348" s="407">
        <f t="shared" si="3538"/>
        <v>0</v>
      </c>
      <c r="AH1348" s="407">
        <f t="shared" si="3538"/>
        <v>0</v>
      </c>
      <c r="AI1348" s="407">
        <f t="shared" si="3538"/>
        <v>0</v>
      </c>
      <c r="AJ1348" s="407">
        <f t="shared" si="3538"/>
        <v>0</v>
      </c>
      <c r="AK1348" s="407">
        <f t="shared" si="3538"/>
        <v>0</v>
      </c>
      <c r="AL1348" s="407">
        <f t="shared" si="3538"/>
        <v>0</v>
      </c>
      <c r="AM1348" s="407">
        <f t="shared" si="3538"/>
        <v>0</v>
      </c>
      <c r="AN1348" s="407">
        <f t="shared" si="3538"/>
        <v>0</v>
      </c>
      <c r="AO1348" s="407">
        <f t="shared" si="3538"/>
        <v>0</v>
      </c>
      <c r="AP1348" s="407">
        <f t="shared" si="3538"/>
        <v>0</v>
      </c>
      <c r="AQ1348" s="407">
        <f t="shared" si="3538"/>
        <v>0</v>
      </c>
      <c r="AR1348" s="407">
        <f t="shared" si="3538"/>
        <v>0</v>
      </c>
      <c r="AS1348" s="303"/>
    </row>
    <row r="1349" spans="1:45" ht="15" hidden="1" customHeight="1" outlineLevel="1">
      <c r="A1349" s="521"/>
      <c r="B1349" s="291"/>
      <c r="C1349" s="302"/>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298"/>
      <c r="AF1349" s="298"/>
      <c r="AG1349" s="298"/>
      <c r="AH1349" s="298"/>
      <c r="AI1349" s="298"/>
      <c r="AJ1349" s="298"/>
      <c r="AK1349" s="298"/>
      <c r="AL1349" s="298"/>
      <c r="AM1349" s="298"/>
      <c r="AN1349" s="298"/>
      <c r="AO1349" s="298"/>
      <c r="AP1349" s="298"/>
      <c r="AQ1349" s="298"/>
      <c r="AR1349" s="298"/>
      <c r="AS1349" s="303"/>
    </row>
    <row r="1350" spans="1:45" ht="15.75" collapsed="1">
      <c r="B1350" s="324" t="s">
        <v>723</v>
      </c>
      <c r="C1350" s="326"/>
      <c r="D1350" s="326">
        <f>SUM(D1188:D1343)</f>
        <v>11968.884</v>
      </c>
      <c r="E1350" s="326"/>
      <c r="F1350" s="326"/>
      <c r="G1350" s="326"/>
      <c r="H1350" s="326"/>
      <c r="I1350" s="326"/>
      <c r="J1350" s="326"/>
      <c r="K1350" s="326"/>
      <c r="L1350" s="326"/>
      <c r="M1350" s="326"/>
      <c r="N1350" s="326"/>
      <c r="O1350" s="326"/>
      <c r="P1350" s="326"/>
      <c r="Q1350" s="326"/>
      <c r="R1350" s="326">
        <f>SUM(R1188:R1343)</f>
        <v>1.7864000000000002</v>
      </c>
      <c r="S1350" s="326"/>
      <c r="T1350" s="326"/>
      <c r="U1350" s="326"/>
      <c r="V1350" s="326"/>
      <c r="W1350" s="326"/>
      <c r="X1350" s="326"/>
      <c r="Y1350" s="326"/>
      <c r="Z1350" s="326"/>
      <c r="AA1350" s="326"/>
      <c r="AB1350" s="326"/>
      <c r="AC1350" s="326"/>
      <c r="AD1350" s="326"/>
      <c r="AE1350" s="326">
        <f>IF(AE1186="kWh",SUMPRODUCT(D1188:D1348,AE1188:AE1348))</f>
        <v>0</v>
      </c>
      <c r="AF1350" s="326">
        <f>IF(AF1186="kWh",SUMPRODUCT(D1188:D1348,AF1188:AF1348))</f>
        <v>11968.884</v>
      </c>
      <c r="AG1350" s="326">
        <f>IF(AG1186="kw",SUMPRODUCT(Q1188:Q1348,R1188:R1348,AG1188:AG1348),SUMPRODUCT(D1188:D1348,AG1188:AG1348))</f>
        <v>0</v>
      </c>
      <c r="AH1350" s="326">
        <f>IF(AH1186="kw",SUMPRODUCT(Q1188:Q1343,R1188:R1343,AH1188:AH1343),SUMPRODUCT(D1188:D1343,AH1188:AH1343))</f>
        <v>0</v>
      </c>
      <c r="AI1350" s="326">
        <f>IF(AI1186="kw",SUMPRODUCT(Q1188:Q1343,R1188:R1343,AI1188:AI1343),SUMPRODUCT(D1188:D1343,AI1188:AI1343))</f>
        <v>0</v>
      </c>
      <c r="AJ1350" s="326">
        <f>IF(AJ1186="kw",SUMPRODUCT(Q1188:Q1343,R1188:R1343,AJ1188:AJ1343),SUMPRODUCT(D1188:D1343,AJ1188:AJ1343))</f>
        <v>0</v>
      </c>
      <c r="AK1350" s="326">
        <f>IF(AK1186="kw",SUMPRODUCT(Q1188:Q1343,R1188:R1343,AK1188:AK1343),SUMPRODUCT(D1188:D1343,AK1188:AK1343))</f>
        <v>0</v>
      </c>
      <c r="AL1350" s="326">
        <f>IF(AL1186="kw",SUMPRODUCT(Q1188:Q1343,R1188:R1343,AL1188:AL1343),SUMPRODUCT(D1188:D1343,AL1188:AL1343))</f>
        <v>0</v>
      </c>
      <c r="AM1350" s="326">
        <f>IF(AM1186="kw",SUMPRODUCT(Q1188:Q1343,R1188:R1343,AM1188:AM1343),SUMPRODUCT(D1188:D1343,AM1188:AM1343))</f>
        <v>0</v>
      </c>
      <c r="AN1350" s="326">
        <f>IF(AN1186="kw",SUMPRODUCT(Q1188:Q1343,R1188:R1343,AN1188:AN1343),SUMPRODUCT(D1188:D1343,AN1188:AN1343))</f>
        <v>0</v>
      </c>
      <c r="AO1350" s="326">
        <f>IF(AO1186="kw",SUMPRODUCT(Q1188:Q1343,R1188:R1343,AO1188:AO1343),SUMPRODUCT(D1188:D1343,AO1188:AO1343))</f>
        <v>0</v>
      </c>
      <c r="AP1350" s="326">
        <f>IF(AP1186="kw",SUMPRODUCT(Q1188:Q1343,R1188:R1343,AP1188:AP1343),SUMPRODUCT(D1188:D1343,AP1188:AP1343))</f>
        <v>0</v>
      </c>
      <c r="AQ1350" s="326">
        <f>IF(AQ1186="kw",SUMPRODUCT(Q1188:Q1343,R1188:R1343,AQ1188:AQ1343),SUMPRODUCT(D1188:D1343,AQ1188:AQ1343))</f>
        <v>0</v>
      </c>
      <c r="AR1350" s="326">
        <f>IF(AR1186="kw",SUMPRODUCT(Q1188:Q1343,R1188:R1343,AR1188:AR1343),SUMPRODUCT(D1188:D1343,AR1188:AR1343))</f>
        <v>0</v>
      </c>
      <c r="AS1350" s="327"/>
    </row>
    <row r="1351" spans="1:45" ht="15.75">
      <c r="B1351" s="387" t="s">
        <v>724</v>
      </c>
      <c r="C1351" s="388"/>
      <c r="D1351" s="388"/>
      <c r="E1351" s="388"/>
      <c r="F1351" s="388"/>
      <c r="G1351" s="388"/>
      <c r="H1351" s="388"/>
      <c r="I1351" s="388"/>
      <c r="J1351" s="388"/>
      <c r="K1351" s="388"/>
      <c r="L1351" s="388"/>
      <c r="M1351" s="388"/>
      <c r="N1351" s="388"/>
      <c r="O1351" s="388"/>
      <c r="P1351" s="388"/>
      <c r="Q1351" s="388"/>
      <c r="R1351" s="388"/>
      <c r="S1351" s="388"/>
      <c r="T1351" s="388"/>
      <c r="U1351" s="388"/>
      <c r="V1351" s="388"/>
      <c r="W1351" s="388"/>
      <c r="X1351" s="388"/>
      <c r="Y1351" s="388"/>
      <c r="Z1351" s="388"/>
      <c r="AA1351" s="388"/>
      <c r="AB1351" s="388"/>
      <c r="AC1351" s="388"/>
      <c r="AD1351" s="388"/>
      <c r="AE1351" s="388">
        <f>HLOOKUP(AE1185,'2. LRAMVA Threshold'!$B$42:$Q$60,13,FALSE)</f>
        <v>1263569.1175003354</v>
      </c>
      <c r="AF1351" s="388">
        <f>HLOOKUP(AF1185,'2. LRAMVA Threshold'!$B$42:$Q$60,13,FALSE)</f>
        <v>1758428.4713399061</v>
      </c>
      <c r="AG1351" s="388">
        <f>HLOOKUP(AG1185,'2. LRAMVA Threshold'!$B$42:$Q$60,13,FALSE)</f>
        <v>7710.638967966489</v>
      </c>
      <c r="AH1351" s="388">
        <f>HLOOKUP(AH1185,'2. LRAMVA Threshold'!$B$42:$Q$60,13,FALSE)</f>
        <v>0</v>
      </c>
      <c r="AI1351" s="388">
        <f>HLOOKUP(AI1185,'2. LRAMVA Threshold'!$B$42:$Q$60,13,FALSE)</f>
        <v>0</v>
      </c>
      <c r="AJ1351" s="388">
        <f>HLOOKUP(AJ1185,'2. LRAMVA Threshold'!$B$42:$Q$60,13,FALSE)</f>
        <v>0</v>
      </c>
      <c r="AK1351" s="388">
        <f>HLOOKUP(AK1185,'2. LRAMVA Threshold'!$B$42:$Q$60,13,FALSE)</f>
        <v>0</v>
      </c>
      <c r="AL1351" s="388">
        <f>HLOOKUP(AL1185,'2. LRAMVA Threshold'!$B$42:$Q$60,13,FALSE)</f>
        <v>0</v>
      </c>
      <c r="AM1351" s="388">
        <f>HLOOKUP(AM1185,'2. LRAMVA Threshold'!$B$42:$Q$60,13,FALSE)</f>
        <v>0</v>
      </c>
      <c r="AN1351" s="388">
        <f>HLOOKUP(AN1185,'2. LRAMVA Threshold'!$B$42:$Q$60,13,FALSE)</f>
        <v>0</v>
      </c>
      <c r="AO1351" s="388">
        <f>HLOOKUP(AO1185,'2. LRAMVA Threshold'!$B$42:$Q$60,13,FALSE)</f>
        <v>0</v>
      </c>
      <c r="AP1351" s="388">
        <f>HLOOKUP(AP1185,'2. LRAMVA Threshold'!$B$42:$Q$60,13,FALSE)</f>
        <v>0</v>
      </c>
      <c r="AQ1351" s="388">
        <f>HLOOKUP(AQ1185,'2. LRAMVA Threshold'!$B$42:$Q$60,13,FALSE)</f>
        <v>0</v>
      </c>
      <c r="AR1351" s="388">
        <f>HLOOKUP(AR1185,'2. LRAMVA Threshold'!$B$42:$Q$60,13,FALSE)</f>
        <v>0</v>
      </c>
      <c r="AS1351" s="438"/>
    </row>
    <row r="1352" spans="1:45">
      <c r="B1352" s="390"/>
      <c r="C1352" s="428"/>
      <c r="D1352" s="429"/>
      <c r="E1352" s="429"/>
      <c r="F1352" s="429"/>
      <c r="G1352" s="429"/>
      <c r="H1352" s="429"/>
      <c r="I1352" s="429"/>
      <c r="J1352" s="429"/>
      <c r="K1352" s="429"/>
      <c r="L1352" s="429"/>
      <c r="M1352" s="429"/>
      <c r="N1352" s="392"/>
      <c r="O1352" s="392"/>
      <c r="P1352" s="392"/>
      <c r="Q1352" s="429"/>
      <c r="R1352" s="430"/>
      <c r="S1352" s="429"/>
      <c r="T1352" s="429"/>
      <c r="U1352" s="429"/>
      <c r="V1352" s="431"/>
      <c r="W1352" s="431"/>
      <c r="X1352" s="431"/>
      <c r="Y1352" s="431"/>
      <c r="Z1352" s="429"/>
      <c r="AA1352" s="429"/>
      <c r="AB1352" s="392"/>
      <c r="AC1352" s="392"/>
      <c r="AD1352" s="392"/>
      <c r="AE1352" s="432"/>
      <c r="AF1352" s="432"/>
      <c r="AG1352" s="432"/>
      <c r="AH1352" s="432"/>
      <c r="AI1352" s="432"/>
      <c r="AJ1352" s="432"/>
      <c r="AK1352" s="432"/>
      <c r="AL1352" s="395"/>
      <c r="AM1352" s="395"/>
      <c r="AN1352" s="395"/>
      <c r="AO1352" s="395"/>
      <c r="AP1352" s="395"/>
      <c r="AQ1352" s="395"/>
      <c r="AR1352" s="395"/>
      <c r="AS1352" s="396"/>
    </row>
    <row r="1353" spans="1:45">
      <c r="B1353" s="321" t="s">
        <v>725</v>
      </c>
      <c r="C1353" s="335"/>
      <c r="D1353" s="335"/>
      <c r="E1353" s="372"/>
      <c r="F1353" s="372"/>
      <c r="G1353" s="372"/>
      <c r="H1353" s="372"/>
      <c r="I1353" s="372"/>
      <c r="J1353" s="372"/>
      <c r="K1353" s="372"/>
      <c r="L1353" s="372"/>
      <c r="M1353" s="372"/>
      <c r="N1353" s="372"/>
      <c r="O1353" s="372"/>
      <c r="P1353" s="372"/>
      <c r="Q1353" s="372"/>
      <c r="R1353" s="288"/>
      <c r="S1353" s="337"/>
      <c r="T1353" s="337"/>
      <c r="U1353" s="337"/>
      <c r="V1353" s="336"/>
      <c r="W1353" s="336"/>
      <c r="X1353" s="336"/>
      <c r="Y1353" s="336"/>
      <c r="Z1353" s="337"/>
      <c r="AA1353" s="337"/>
      <c r="AB1353" s="337"/>
      <c r="AC1353" s="337"/>
      <c r="AD1353" s="337"/>
      <c r="AE1353" s="822">
        <f>HLOOKUP(AE$35,'3.  Distribution Rates'!$C$122:$P$135,13,FALSE)</f>
        <v>0</v>
      </c>
      <c r="AF1353" s="822">
        <f>HLOOKUP(AF$35,'3.  Distribution Rates'!$C$122:$P$135,13,FALSE)</f>
        <v>8.5000000000000006E-3</v>
      </c>
      <c r="AG1353" s="338">
        <f>HLOOKUP(AG$35,'3.  Distribution Rates'!$C$122:$P$135,13,FALSE)</f>
        <v>2.4279000000000002</v>
      </c>
      <c r="AH1353" s="338">
        <f>HLOOKUP(AH$35,'3.  Distribution Rates'!$C$122:$P$135,13,FALSE)</f>
        <v>2.4279000000000002</v>
      </c>
      <c r="AI1353" s="338">
        <f>HLOOKUP(AI$35,'3.  Distribution Rates'!$C$122:$P$135,13,FALSE)</f>
        <v>5.5999999999999999E-3</v>
      </c>
      <c r="AJ1353" s="338">
        <f>HLOOKUP(AJ$35,'3.  Distribution Rates'!$C$122:$P$135,13,FALSE)</f>
        <v>1.7838000000000001</v>
      </c>
      <c r="AK1353" s="338">
        <f>HLOOKUP(AK$35,'3.  Distribution Rates'!$C$122:$P$135,13,FALSE)</f>
        <v>0</v>
      </c>
      <c r="AL1353" s="338">
        <f>HLOOKUP(AL$35,'3.  Distribution Rates'!$C$122:$P$135,13,FALSE)</f>
        <v>0</v>
      </c>
      <c r="AM1353" s="338">
        <f>HLOOKUP(AM$35,'3.  Distribution Rates'!$C$122:$P$135,13,FALSE)</f>
        <v>0</v>
      </c>
      <c r="AN1353" s="338">
        <f>HLOOKUP(AN$35,'3.  Distribution Rates'!$C$122:$P$135,13,FALSE)</f>
        <v>0</v>
      </c>
      <c r="AO1353" s="338">
        <f>HLOOKUP(AO$35,'3.  Distribution Rates'!$C$122:$P$135,13,FALSE)</f>
        <v>0</v>
      </c>
      <c r="AP1353" s="338">
        <f>HLOOKUP(AP$35,'3.  Distribution Rates'!$C$122:$P$135,13,FALSE)</f>
        <v>0</v>
      </c>
      <c r="AQ1353" s="338">
        <f>HLOOKUP(AQ$35,'3.  Distribution Rates'!$C$122:$P$135,13,FALSE)</f>
        <v>0</v>
      </c>
      <c r="AR1353" s="338">
        <f>HLOOKUP(AR$35,'3.  Distribution Rates'!$C$122:$P$135,13,FALSE)</f>
        <v>0</v>
      </c>
      <c r="AS1353" s="440"/>
    </row>
    <row r="1354" spans="1:45">
      <c r="B1354" s="321" t="s">
        <v>726</v>
      </c>
      <c r="C1354" s="342"/>
      <c r="D1354" s="306"/>
      <c r="E1354" s="276"/>
      <c r="F1354" s="276"/>
      <c r="G1354" s="276"/>
      <c r="H1354" s="276"/>
      <c r="I1354" s="276"/>
      <c r="J1354" s="276"/>
      <c r="K1354" s="276"/>
      <c r="L1354" s="276"/>
      <c r="M1354" s="276"/>
      <c r="N1354" s="276"/>
      <c r="O1354" s="276"/>
      <c r="P1354" s="276"/>
      <c r="Q1354" s="276"/>
      <c r="R1354" s="288"/>
      <c r="S1354" s="276"/>
      <c r="T1354" s="276"/>
      <c r="U1354" s="276"/>
      <c r="V1354" s="306"/>
      <c r="W1354" s="306"/>
      <c r="X1354" s="306"/>
      <c r="Y1354" s="306"/>
      <c r="Z1354" s="276"/>
      <c r="AA1354" s="276"/>
      <c r="AB1354" s="276"/>
      <c r="AC1354" s="276"/>
      <c r="AD1354" s="276"/>
      <c r="AE1354" s="880"/>
      <c r="AF1354" s="880"/>
      <c r="AG1354" s="880"/>
      <c r="AH1354" s="880"/>
      <c r="AI1354" s="880"/>
      <c r="AJ1354" s="880"/>
      <c r="AK1354" s="374">
        <f>'4.  2011-2014 LRAM'!AS144*AK1353</f>
        <v>0</v>
      </c>
      <c r="AL1354" s="374">
        <f>'4.  2011-2014 LRAM'!AT144*AL1353</f>
        <v>0</v>
      </c>
      <c r="AM1354" s="374">
        <f>'4.  2011-2014 LRAM'!AU144*AM1353</f>
        <v>0</v>
      </c>
      <c r="AN1354" s="374">
        <f>'4.  2011-2014 LRAM'!AV144*AN1353</f>
        <v>0</v>
      </c>
      <c r="AO1354" s="374">
        <f>'4.  2011-2014 LRAM'!AW144*AO1353</f>
        <v>0</v>
      </c>
      <c r="AP1354" s="374">
        <f>'4.  2011-2014 LRAM'!AX144*AP1353</f>
        <v>0</v>
      </c>
      <c r="AQ1354" s="374">
        <f>'4.  2011-2014 LRAM'!AY144*AQ1353</f>
        <v>0</v>
      </c>
      <c r="AR1354" s="374">
        <f>'4.  2011-2014 LRAM'!AZ144*AR1353</f>
        <v>0</v>
      </c>
      <c r="AS1354" s="612">
        <f t="shared" ref="AS1354:AS1364" si="3539">SUM(AE1354:AR1354)</f>
        <v>0</v>
      </c>
    </row>
    <row r="1355" spans="1:45">
      <c r="B1355" s="321" t="s">
        <v>727</v>
      </c>
      <c r="C1355" s="342"/>
      <c r="D1355" s="306"/>
      <c r="E1355" s="276"/>
      <c r="F1355" s="276"/>
      <c r="G1355" s="276"/>
      <c r="H1355" s="276"/>
      <c r="I1355" s="276"/>
      <c r="J1355" s="276"/>
      <c r="K1355" s="276"/>
      <c r="L1355" s="276"/>
      <c r="M1355" s="276"/>
      <c r="N1355" s="276"/>
      <c r="O1355" s="276"/>
      <c r="P1355" s="276"/>
      <c r="Q1355" s="276"/>
      <c r="R1355" s="288"/>
      <c r="S1355" s="276"/>
      <c r="T1355" s="276"/>
      <c r="U1355" s="276"/>
      <c r="V1355" s="306"/>
      <c r="W1355" s="306"/>
      <c r="X1355" s="306"/>
      <c r="Y1355" s="306"/>
      <c r="Z1355" s="276"/>
      <c r="AA1355" s="276"/>
      <c r="AB1355" s="276"/>
      <c r="AC1355" s="276"/>
      <c r="AD1355" s="276"/>
      <c r="AE1355" s="880"/>
      <c r="AF1355" s="880"/>
      <c r="AG1355" s="880"/>
      <c r="AH1355" s="880"/>
      <c r="AI1355" s="880"/>
      <c r="AJ1355" s="880"/>
      <c r="AK1355" s="374">
        <f>'4.  2011-2014 LRAM'!AS283*AK1353</f>
        <v>0</v>
      </c>
      <c r="AL1355" s="374">
        <f>'4.  2011-2014 LRAM'!AT283*AL1353</f>
        <v>0</v>
      </c>
      <c r="AM1355" s="374">
        <f>'4.  2011-2014 LRAM'!AU283*AM1353</f>
        <v>0</v>
      </c>
      <c r="AN1355" s="374">
        <f>'4.  2011-2014 LRAM'!AV283*AN1353</f>
        <v>0</v>
      </c>
      <c r="AO1355" s="374">
        <f>'4.  2011-2014 LRAM'!AW283*AO1353</f>
        <v>0</v>
      </c>
      <c r="AP1355" s="374">
        <f>'4.  2011-2014 LRAM'!AX283*AP1353</f>
        <v>0</v>
      </c>
      <c r="AQ1355" s="374">
        <f>'4.  2011-2014 LRAM'!AY283*AQ1353</f>
        <v>0</v>
      </c>
      <c r="AR1355" s="374">
        <f>'4.  2011-2014 LRAM'!AZ283*AR1353</f>
        <v>0</v>
      </c>
      <c r="AS1355" s="612">
        <f t="shared" si="3539"/>
        <v>0</v>
      </c>
    </row>
    <row r="1356" spans="1:45">
      <c r="B1356" s="321" t="s">
        <v>728</v>
      </c>
      <c r="C1356" s="342"/>
      <c r="D1356" s="306"/>
      <c r="E1356" s="276"/>
      <c r="F1356" s="276"/>
      <c r="G1356" s="276"/>
      <c r="H1356" s="276"/>
      <c r="I1356" s="276"/>
      <c r="J1356" s="276"/>
      <c r="K1356" s="276"/>
      <c r="L1356" s="276"/>
      <c r="M1356" s="276"/>
      <c r="N1356" s="276"/>
      <c r="O1356" s="276"/>
      <c r="P1356" s="276"/>
      <c r="Q1356" s="276"/>
      <c r="R1356" s="288"/>
      <c r="S1356" s="276"/>
      <c r="T1356" s="276"/>
      <c r="U1356" s="276"/>
      <c r="V1356" s="306"/>
      <c r="W1356" s="306"/>
      <c r="X1356" s="306"/>
      <c r="Y1356" s="306"/>
      <c r="Z1356" s="276"/>
      <c r="AA1356" s="276"/>
      <c r="AB1356" s="276"/>
      <c r="AC1356" s="276"/>
      <c r="AD1356" s="276"/>
      <c r="AE1356" s="880"/>
      <c r="AF1356" s="880"/>
      <c r="AG1356" s="880"/>
      <c r="AH1356" s="880"/>
      <c r="AI1356" s="880"/>
      <c r="AJ1356" s="880"/>
      <c r="AK1356" s="374">
        <f>'4.  2011-2014 LRAM'!AS419*AK1353</f>
        <v>0</v>
      </c>
      <c r="AL1356" s="374">
        <f>'4.  2011-2014 LRAM'!AT419*AL1353</f>
        <v>0</v>
      </c>
      <c r="AM1356" s="374">
        <f>'4.  2011-2014 LRAM'!AU419*AM1353</f>
        <v>0</v>
      </c>
      <c r="AN1356" s="374">
        <f>'4.  2011-2014 LRAM'!AV419*AN1353</f>
        <v>0</v>
      </c>
      <c r="AO1356" s="374">
        <f>'4.  2011-2014 LRAM'!AW419*AO1353</f>
        <v>0</v>
      </c>
      <c r="AP1356" s="374">
        <f>'4.  2011-2014 LRAM'!AX419*AP1353</f>
        <v>0</v>
      </c>
      <c r="AQ1356" s="374">
        <f>'4.  2011-2014 LRAM'!AY419*AQ1353</f>
        <v>0</v>
      </c>
      <c r="AR1356" s="374">
        <f>'4.  2011-2014 LRAM'!AZ419*AR1353</f>
        <v>0</v>
      </c>
      <c r="AS1356" s="612">
        <f t="shared" si="3539"/>
        <v>0</v>
      </c>
    </row>
    <row r="1357" spans="1:45">
      <c r="B1357" s="321" t="s">
        <v>729</v>
      </c>
      <c r="C1357" s="342"/>
      <c r="D1357" s="306"/>
      <c r="E1357" s="276"/>
      <c r="F1357" s="276"/>
      <c r="G1357" s="276"/>
      <c r="H1357" s="276"/>
      <c r="I1357" s="276"/>
      <c r="J1357" s="276"/>
      <c r="K1357" s="276"/>
      <c r="L1357" s="276"/>
      <c r="M1357" s="276"/>
      <c r="N1357" s="276"/>
      <c r="O1357" s="276"/>
      <c r="P1357" s="276"/>
      <c r="Q1357" s="276"/>
      <c r="R1357" s="288"/>
      <c r="S1357" s="276"/>
      <c r="T1357" s="276"/>
      <c r="U1357" s="276"/>
      <c r="V1357" s="306"/>
      <c r="W1357" s="306"/>
      <c r="X1357" s="306"/>
      <c r="Y1357" s="306"/>
      <c r="Z1357" s="276"/>
      <c r="AA1357" s="276"/>
      <c r="AB1357" s="276"/>
      <c r="AC1357" s="276"/>
      <c r="AD1357" s="276"/>
      <c r="AE1357" s="880"/>
      <c r="AF1357" s="880"/>
      <c r="AG1357" s="880"/>
      <c r="AH1357" s="880"/>
      <c r="AI1357" s="880"/>
      <c r="AJ1357" s="880"/>
      <c r="AK1357" s="374">
        <f>'4.  2011-2014 LRAM'!AS556*AK1353</f>
        <v>0</v>
      </c>
      <c r="AL1357" s="374">
        <f>'4.  2011-2014 LRAM'!AT556*AL1353</f>
        <v>0</v>
      </c>
      <c r="AM1357" s="374">
        <f>'4.  2011-2014 LRAM'!AU556*AM1353</f>
        <v>0</v>
      </c>
      <c r="AN1357" s="374">
        <f>'4.  2011-2014 LRAM'!AV556*AN1353</f>
        <v>0</v>
      </c>
      <c r="AO1357" s="374">
        <f>'4.  2011-2014 LRAM'!AW556*AO1353</f>
        <v>0</v>
      </c>
      <c r="AP1357" s="374">
        <f>'4.  2011-2014 LRAM'!AX556*AP1353</f>
        <v>0</v>
      </c>
      <c r="AQ1357" s="374">
        <f>'4.  2011-2014 LRAM'!AY556*AQ1353</f>
        <v>0</v>
      </c>
      <c r="AR1357" s="374">
        <f>'4.  2011-2014 LRAM'!AZ556*AR1353</f>
        <v>0</v>
      </c>
      <c r="AS1357" s="612">
        <f>SUM(AE1357:AR1357)</f>
        <v>0</v>
      </c>
    </row>
    <row r="1358" spans="1:45">
      <c r="B1358" s="321" t="s">
        <v>730</v>
      </c>
      <c r="C1358" s="342"/>
      <c r="D1358" s="306"/>
      <c r="E1358" s="276"/>
      <c r="F1358" s="276"/>
      <c r="G1358" s="276"/>
      <c r="H1358" s="276"/>
      <c r="I1358" s="276"/>
      <c r="J1358" s="276"/>
      <c r="K1358" s="276"/>
      <c r="L1358" s="276"/>
      <c r="M1358" s="276"/>
      <c r="N1358" s="276"/>
      <c r="O1358" s="276"/>
      <c r="P1358" s="276"/>
      <c r="Q1358" s="276"/>
      <c r="R1358" s="288"/>
      <c r="S1358" s="276"/>
      <c r="T1358" s="276"/>
      <c r="U1358" s="276"/>
      <c r="V1358" s="306"/>
      <c r="W1358" s="306"/>
      <c r="X1358" s="306"/>
      <c r="Y1358" s="306"/>
      <c r="Z1358" s="276"/>
      <c r="AA1358" s="276"/>
      <c r="AB1358" s="276"/>
      <c r="AC1358" s="276"/>
      <c r="AD1358" s="276"/>
      <c r="AE1358" s="880"/>
      <c r="AF1358" s="880"/>
      <c r="AG1358" s="880"/>
      <c r="AH1358" s="880"/>
      <c r="AI1358" s="880"/>
      <c r="AJ1358" s="880"/>
      <c r="AK1358" s="374">
        <f t="shared" ref="AK1358:AR1358" si="3540">AK213*AK1353</f>
        <v>0</v>
      </c>
      <c r="AL1358" s="374">
        <f t="shared" si="3540"/>
        <v>0</v>
      </c>
      <c r="AM1358" s="374">
        <f t="shared" si="3540"/>
        <v>0</v>
      </c>
      <c r="AN1358" s="374">
        <f t="shared" si="3540"/>
        <v>0</v>
      </c>
      <c r="AO1358" s="374">
        <f t="shared" si="3540"/>
        <v>0</v>
      </c>
      <c r="AP1358" s="374">
        <f t="shared" si="3540"/>
        <v>0</v>
      </c>
      <c r="AQ1358" s="374">
        <f t="shared" si="3540"/>
        <v>0</v>
      </c>
      <c r="AR1358" s="374">
        <f t="shared" si="3540"/>
        <v>0</v>
      </c>
      <c r="AS1358" s="612">
        <f t="shared" si="3539"/>
        <v>0</v>
      </c>
    </row>
    <row r="1359" spans="1:45">
      <c r="B1359" s="321" t="s">
        <v>731</v>
      </c>
      <c r="C1359" s="342"/>
      <c r="D1359" s="306"/>
      <c r="E1359" s="276"/>
      <c r="F1359" s="276"/>
      <c r="G1359" s="276"/>
      <c r="H1359" s="276"/>
      <c r="I1359" s="276"/>
      <c r="J1359" s="276"/>
      <c r="K1359" s="276"/>
      <c r="L1359" s="276"/>
      <c r="M1359" s="276"/>
      <c r="N1359" s="276"/>
      <c r="O1359" s="276"/>
      <c r="P1359" s="276"/>
      <c r="Q1359" s="276"/>
      <c r="R1359" s="288"/>
      <c r="S1359" s="276"/>
      <c r="T1359" s="276"/>
      <c r="U1359" s="276"/>
      <c r="V1359" s="306"/>
      <c r="W1359" s="306"/>
      <c r="X1359" s="306"/>
      <c r="Y1359" s="306"/>
      <c r="Z1359" s="276"/>
      <c r="AA1359" s="276"/>
      <c r="AB1359" s="276"/>
      <c r="AC1359" s="276"/>
      <c r="AD1359" s="276"/>
      <c r="AE1359" s="880"/>
      <c r="AF1359" s="880"/>
      <c r="AG1359" s="880"/>
      <c r="AH1359" s="880"/>
      <c r="AI1359" s="880"/>
      <c r="AJ1359" s="880"/>
      <c r="AK1359" s="374">
        <f t="shared" ref="AK1359:AR1359" si="3541">AK403*AK1353</f>
        <v>0</v>
      </c>
      <c r="AL1359" s="374">
        <f t="shared" si="3541"/>
        <v>0</v>
      </c>
      <c r="AM1359" s="374">
        <f t="shared" si="3541"/>
        <v>0</v>
      </c>
      <c r="AN1359" s="374">
        <f t="shared" si="3541"/>
        <v>0</v>
      </c>
      <c r="AO1359" s="374">
        <f t="shared" si="3541"/>
        <v>0</v>
      </c>
      <c r="AP1359" s="374">
        <f t="shared" si="3541"/>
        <v>0</v>
      </c>
      <c r="AQ1359" s="374">
        <f t="shared" si="3541"/>
        <v>0</v>
      </c>
      <c r="AR1359" s="374">
        <f t="shared" si="3541"/>
        <v>0</v>
      </c>
      <c r="AS1359" s="612">
        <f t="shared" si="3539"/>
        <v>0</v>
      </c>
    </row>
    <row r="1360" spans="1:45">
      <c r="B1360" s="321" t="s">
        <v>732</v>
      </c>
      <c r="C1360" s="342"/>
      <c r="D1360" s="306"/>
      <c r="E1360" s="276"/>
      <c r="F1360" s="276"/>
      <c r="G1360" s="276"/>
      <c r="H1360" s="276"/>
      <c r="I1360" s="276"/>
      <c r="J1360" s="276"/>
      <c r="K1360" s="276"/>
      <c r="L1360" s="276"/>
      <c r="M1360" s="276"/>
      <c r="N1360" s="276"/>
      <c r="O1360" s="276"/>
      <c r="P1360" s="276"/>
      <c r="Q1360" s="276"/>
      <c r="R1360" s="288"/>
      <c r="S1360" s="276"/>
      <c r="T1360" s="276"/>
      <c r="U1360" s="276"/>
      <c r="V1360" s="306"/>
      <c r="W1360" s="306"/>
      <c r="X1360" s="306"/>
      <c r="Y1360" s="306"/>
      <c r="Z1360" s="276"/>
      <c r="AA1360" s="276"/>
      <c r="AB1360" s="276"/>
      <c r="AC1360" s="276"/>
      <c r="AD1360" s="276"/>
      <c r="AE1360" s="374">
        <f>AE593*AE1353</f>
        <v>0</v>
      </c>
      <c r="AF1360" s="374">
        <f t="shared" ref="AF1360:AR1360" si="3542">AF593*AF1353</f>
        <v>6896.2825478594013</v>
      </c>
      <c r="AG1360" s="374">
        <f t="shared" si="3542"/>
        <v>11063.40914506895</v>
      </c>
      <c r="AH1360" s="374">
        <f t="shared" si="3542"/>
        <v>0</v>
      </c>
      <c r="AI1360" s="374">
        <f t="shared" si="3542"/>
        <v>0</v>
      </c>
      <c r="AJ1360" s="374">
        <f t="shared" si="3542"/>
        <v>0</v>
      </c>
      <c r="AK1360" s="374">
        <f t="shared" si="3542"/>
        <v>0</v>
      </c>
      <c r="AL1360" s="374">
        <f t="shared" si="3542"/>
        <v>0</v>
      </c>
      <c r="AM1360" s="374">
        <f t="shared" si="3542"/>
        <v>0</v>
      </c>
      <c r="AN1360" s="374">
        <f t="shared" si="3542"/>
        <v>0</v>
      </c>
      <c r="AO1360" s="374">
        <f t="shared" si="3542"/>
        <v>0</v>
      </c>
      <c r="AP1360" s="374">
        <f t="shared" si="3542"/>
        <v>0</v>
      </c>
      <c r="AQ1360" s="374">
        <f t="shared" si="3542"/>
        <v>0</v>
      </c>
      <c r="AR1360" s="374">
        <f t="shared" si="3542"/>
        <v>0</v>
      </c>
      <c r="AS1360" s="612">
        <f t="shared" si="3539"/>
        <v>17959.691692928351</v>
      </c>
    </row>
    <row r="1361" spans="2:45">
      <c r="B1361" s="321" t="s">
        <v>733</v>
      </c>
      <c r="C1361" s="342"/>
      <c r="D1361" s="306"/>
      <c r="E1361" s="276"/>
      <c r="F1361" s="276"/>
      <c r="G1361" s="276"/>
      <c r="H1361" s="276"/>
      <c r="I1361" s="276"/>
      <c r="J1361" s="276"/>
      <c r="K1361" s="276"/>
      <c r="L1361" s="276"/>
      <c r="M1361" s="276"/>
      <c r="N1361" s="276"/>
      <c r="O1361" s="276"/>
      <c r="P1361" s="276"/>
      <c r="Q1361" s="276"/>
      <c r="R1361" s="288"/>
      <c r="S1361" s="276"/>
      <c r="T1361" s="276"/>
      <c r="U1361" s="276"/>
      <c r="V1361" s="306"/>
      <c r="W1361" s="306"/>
      <c r="X1361" s="306"/>
      <c r="Y1361" s="306"/>
      <c r="Z1361" s="276"/>
      <c r="AA1361" s="276"/>
      <c r="AB1361" s="276"/>
      <c r="AC1361" s="276"/>
      <c r="AD1361" s="276"/>
      <c r="AE1361" s="374">
        <f>AE783*AE1353</f>
        <v>0</v>
      </c>
      <c r="AF1361" s="374">
        <f t="shared" ref="AF1361:AR1361" si="3543">AF783*AF1353</f>
        <v>2367.2171027078584</v>
      </c>
      <c r="AG1361" s="374">
        <f t="shared" si="3543"/>
        <v>7598.4546166238479</v>
      </c>
      <c r="AH1361" s="374">
        <f t="shared" si="3543"/>
        <v>0</v>
      </c>
      <c r="AI1361" s="374">
        <f t="shared" si="3543"/>
        <v>0</v>
      </c>
      <c r="AJ1361" s="374">
        <f t="shared" si="3543"/>
        <v>0</v>
      </c>
      <c r="AK1361" s="374">
        <f t="shared" si="3543"/>
        <v>0</v>
      </c>
      <c r="AL1361" s="374">
        <f t="shared" si="3543"/>
        <v>0</v>
      </c>
      <c r="AM1361" s="374">
        <f t="shared" si="3543"/>
        <v>0</v>
      </c>
      <c r="AN1361" s="374">
        <f t="shared" si="3543"/>
        <v>0</v>
      </c>
      <c r="AO1361" s="374">
        <f t="shared" si="3543"/>
        <v>0</v>
      </c>
      <c r="AP1361" s="374">
        <f t="shared" si="3543"/>
        <v>0</v>
      </c>
      <c r="AQ1361" s="374">
        <f t="shared" si="3543"/>
        <v>0</v>
      </c>
      <c r="AR1361" s="374">
        <f t="shared" si="3543"/>
        <v>0</v>
      </c>
      <c r="AS1361" s="612">
        <f t="shared" si="3539"/>
        <v>9965.6717193317054</v>
      </c>
    </row>
    <row r="1362" spans="2:45">
      <c r="B1362" s="321" t="s">
        <v>734</v>
      </c>
      <c r="C1362" s="342"/>
      <c r="D1362" s="306"/>
      <c r="E1362" s="276"/>
      <c r="F1362" s="276"/>
      <c r="G1362" s="276"/>
      <c r="H1362" s="276"/>
      <c r="I1362" s="276"/>
      <c r="J1362" s="276"/>
      <c r="K1362" s="276"/>
      <c r="L1362" s="276"/>
      <c r="M1362" s="276"/>
      <c r="N1362" s="276"/>
      <c r="O1362" s="276"/>
      <c r="P1362" s="276"/>
      <c r="Q1362" s="276"/>
      <c r="R1362" s="288"/>
      <c r="S1362" s="276"/>
      <c r="T1362" s="276"/>
      <c r="U1362" s="276"/>
      <c r="V1362" s="306"/>
      <c r="W1362" s="306"/>
      <c r="X1362" s="306"/>
      <c r="Y1362" s="306"/>
      <c r="Z1362" s="276"/>
      <c r="AA1362" s="276"/>
      <c r="AB1362" s="276"/>
      <c r="AC1362" s="276"/>
      <c r="AD1362" s="276"/>
      <c r="AE1362" s="374">
        <f>AE1353*AE978</f>
        <v>0</v>
      </c>
      <c r="AF1362" s="374">
        <f t="shared" ref="AF1362:AR1362" si="3544">AF1353*AF978</f>
        <v>1045.0838133129378</v>
      </c>
      <c r="AG1362" s="374">
        <f t="shared" si="3544"/>
        <v>1168.157421221993</v>
      </c>
      <c r="AH1362" s="374">
        <f t="shared" si="3544"/>
        <v>0</v>
      </c>
      <c r="AI1362" s="374">
        <f t="shared" si="3544"/>
        <v>0</v>
      </c>
      <c r="AJ1362" s="374">
        <f t="shared" si="3544"/>
        <v>0</v>
      </c>
      <c r="AK1362" s="374">
        <f t="shared" si="3544"/>
        <v>0</v>
      </c>
      <c r="AL1362" s="374">
        <f t="shared" si="3544"/>
        <v>0</v>
      </c>
      <c r="AM1362" s="374">
        <f t="shared" si="3544"/>
        <v>0</v>
      </c>
      <c r="AN1362" s="374">
        <f t="shared" si="3544"/>
        <v>0</v>
      </c>
      <c r="AO1362" s="374">
        <f t="shared" si="3544"/>
        <v>0</v>
      </c>
      <c r="AP1362" s="374">
        <f t="shared" si="3544"/>
        <v>0</v>
      </c>
      <c r="AQ1362" s="374">
        <f t="shared" si="3544"/>
        <v>0</v>
      </c>
      <c r="AR1362" s="374">
        <f t="shared" si="3544"/>
        <v>0</v>
      </c>
      <c r="AS1362" s="612">
        <f t="shared" si="3539"/>
        <v>2213.2412345349308</v>
      </c>
    </row>
    <row r="1363" spans="2:45">
      <c r="B1363" s="321" t="s">
        <v>739</v>
      </c>
      <c r="C1363" s="342"/>
      <c r="D1363" s="306"/>
      <c r="E1363" s="276"/>
      <c r="F1363" s="276"/>
      <c r="G1363" s="276"/>
      <c r="H1363" s="276"/>
      <c r="I1363" s="276"/>
      <c r="J1363" s="276"/>
      <c r="K1363" s="276"/>
      <c r="L1363" s="276"/>
      <c r="M1363" s="276"/>
      <c r="N1363" s="276"/>
      <c r="O1363" s="276"/>
      <c r="P1363" s="276"/>
      <c r="Q1363" s="276"/>
      <c r="R1363" s="288"/>
      <c r="S1363" s="276"/>
      <c r="T1363" s="276"/>
      <c r="U1363" s="276"/>
      <c r="V1363" s="306"/>
      <c r="W1363" s="306"/>
      <c r="X1363" s="306"/>
      <c r="Y1363" s="306"/>
      <c r="Z1363" s="276"/>
      <c r="AA1363" s="276"/>
      <c r="AB1363" s="276"/>
      <c r="AC1363" s="276"/>
      <c r="AD1363" s="276"/>
      <c r="AE1363" s="374">
        <f>AE1173*AE1353</f>
        <v>0</v>
      </c>
      <c r="AF1363" s="374">
        <f t="shared" ref="AF1363:AR1363" si="3545">AF1173*AF1353</f>
        <v>0</v>
      </c>
      <c r="AG1363" s="374">
        <f t="shared" si="3545"/>
        <v>6296.4139581235422</v>
      </c>
      <c r="AH1363" s="374">
        <f t="shared" si="3545"/>
        <v>176.25295376640003</v>
      </c>
      <c r="AI1363" s="374">
        <f t="shared" si="3545"/>
        <v>0</v>
      </c>
      <c r="AJ1363" s="374">
        <f t="shared" si="3545"/>
        <v>0</v>
      </c>
      <c r="AK1363" s="374">
        <f t="shared" si="3545"/>
        <v>0</v>
      </c>
      <c r="AL1363" s="374">
        <f t="shared" si="3545"/>
        <v>0</v>
      </c>
      <c r="AM1363" s="374">
        <f t="shared" si="3545"/>
        <v>0</v>
      </c>
      <c r="AN1363" s="374">
        <f t="shared" si="3545"/>
        <v>0</v>
      </c>
      <c r="AO1363" s="374">
        <f t="shared" si="3545"/>
        <v>0</v>
      </c>
      <c r="AP1363" s="374">
        <f t="shared" si="3545"/>
        <v>0</v>
      </c>
      <c r="AQ1363" s="374">
        <f t="shared" si="3545"/>
        <v>0</v>
      </c>
      <c r="AR1363" s="374">
        <f t="shared" si="3545"/>
        <v>0</v>
      </c>
      <c r="AS1363" s="612">
        <f t="shared" si="3539"/>
        <v>6472.6669118899426</v>
      </c>
    </row>
    <row r="1364" spans="2:45">
      <c r="B1364" s="321" t="s">
        <v>735</v>
      </c>
      <c r="C1364" s="342"/>
      <c r="D1364" s="306"/>
      <c r="E1364" s="276"/>
      <c r="F1364" s="276"/>
      <c r="G1364" s="276"/>
      <c r="H1364" s="276"/>
      <c r="I1364" s="276"/>
      <c r="J1364" s="276"/>
      <c r="K1364" s="276"/>
      <c r="L1364" s="276"/>
      <c r="M1364" s="276"/>
      <c r="N1364" s="276"/>
      <c r="O1364" s="276"/>
      <c r="P1364" s="276"/>
      <c r="Q1364" s="276"/>
      <c r="R1364" s="288"/>
      <c r="S1364" s="276"/>
      <c r="T1364" s="276"/>
      <c r="U1364" s="276"/>
      <c r="V1364" s="306"/>
      <c r="W1364" s="306"/>
      <c r="X1364" s="306"/>
      <c r="Y1364" s="306"/>
      <c r="Z1364" s="276"/>
      <c r="AA1364" s="276"/>
      <c r="AB1364" s="276"/>
      <c r="AC1364" s="276"/>
      <c r="AD1364" s="276"/>
      <c r="AE1364" s="374">
        <f>AE1350*AE1353</f>
        <v>0</v>
      </c>
      <c r="AF1364" s="374">
        <f t="shared" ref="AF1364:AR1364" si="3546">AF1350*AF1353</f>
        <v>101.73551400000001</v>
      </c>
      <c r="AG1364" s="374">
        <f t="shared" si="3546"/>
        <v>0</v>
      </c>
      <c r="AH1364" s="374">
        <f t="shared" si="3546"/>
        <v>0</v>
      </c>
      <c r="AI1364" s="374">
        <f t="shared" si="3546"/>
        <v>0</v>
      </c>
      <c r="AJ1364" s="374">
        <f t="shared" si="3546"/>
        <v>0</v>
      </c>
      <c r="AK1364" s="374">
        <f t="shared" si="3546"/>
        <v>0</v>
      </c>
      <c r="AL1364" s="374">
        <f t="shared" si="3546"/>
        <v>0</v>
      </c>
      <c r="AM1364" s="374">
        <f t="shared" si="3546"/>
        <v>0</v>
      </c>
      <c r="AN1364" s="374">
        <f t="shared" si="3546"/>
        <v>0</v>
      </c>
      <c r="AO1364" s="374">
        <f t="shared" si="3546"/>
        <v>0</v>
      </c>
      <c r="AP1364" s="374">
        <f t="shared" si="3546"/>
        <v>0</v>
      </c>
      <c r="AQ1364" s="374">
        <f t="shared" si="3546"/>
        <v>0</v>
      </c>
      <c r="AR1364" s="374">
        <f t="shared" si="3546"/>
        <v>0</v>
      </c>
      <c r="AS1364" s="612">
        <f t="shared" si="3539"/>
        <v>101.73551400000001</v>
      </c>
    </row>
    <row r="1365" spans="2:45" ht="15.75">
      <c r="B1365" s="346" t="s">
        <v>736</v>
      </c>
      <c r="C1365" s="342"/>
      <c r="D1365" s="333"/>
      <c r="E1365" s="331"/>
      <c r="F1365" s="331"/>
      <c r="G1365" s="331"/>
      <c r="H1365" s="331"/>
      <c r="I1365" s="331"/>
      <c r="J1365" s="331"/>
      <c r="K1365" s="331"/>
      <c r="L1365" s="331"/>
      <c r="M1365" s="331"/>
      <c r="N1365" s="331"/>
      <c r="O1365" s="331"/>
      <c r="P1365" s="331"/>
      <c r="Q1365" s="331"/>
      <c r="R1365" s="297"/>
      <c r="S1365" s="331"/>
      <c r="T1365" s="331"/>
      <c r="U1365" s="331"/>
      <c r="V1365" s="333"/>
      <c r="W1365" s="333"/>
      <c r="X1365" s="333"/>
      <c r="Y1365" s="333"/>
      <c r="Z1365" s="331"/>
      <c r="AA1365" s="331"/>
      <c r="AB1365" s="331"/>
      <c r="AC1365" s="331"/>
      <c r="AD1365" s="331"/>
      <c r="AE1365" s="343">
        <f>SUM(AE1354:AE1364)</f>
        <v>0</v>
      </c>
      <c r="AF1365" s="343">
        <f t="shared" ref="AF1365:AR1365" si="3547">SUM(AF1354:AF1364)</f>
        <v>10410.318977880199</v>
      </c>
      <c r="AG1365" s="343">
        <f t="shared" si="3547"/>
        <v>26126.435141038335</v>
      </c>
      <c r="AH1365" s="343">
        <f t="shared" si="3547"/>
        <v>176.25295376640003</v>
      </c>
      <c r="AI1365" s="343">
        <f t="shared" si="3547"/>
        <v>0</v>
      </c>
      <c r="AJ1365" s="343">
        <f>SUM(AJ1354:AJ1364)</f>
        <v>0</v>
      </c>
      <c r="AK1365" s="343">
        <f t="shared" si="3547"/>
        <v>0</v>
      </c>
      <c r="AL1365" s="343">
        <f t="shared" si="3547"/>
        <v>0</v>
      </c>
      <c r="AM1365" s="343">
        <f t="shared" si="3547"/>
        <v>0</v>
      </c>
      <c r="AN1365" s="343">
        <f t="shared" si="3547"/>
        <v>0</v>
      </c>
      <c r="AO1365" s="343">
        <f t="shared" si="3547"/>
        <v>0</v>
      </c>
      <c r="AP1365" s="343">
        <f t="shared" si="3547"/>
        <v>0</v>
      </c>
      <c r="AQ1365" s="343">
        <f t="shared" si="3547"/>
        <v>0</v>
      </c>
      <c r="AR1365" s="343">
        <f t="shared" si="3547"/>
        <v>0</v>
      </c>
      <c r="AS1365" s="783">
        <f>SUM(AS1354:AS1364)</f>
        <v>36713.00707268493</v>
      </c>
    </row>
    <row r="1366" spans="2:45" ht="15.75">
      <c r="B1366" s="346" t="s">
        <v>737</v>
      </c>
      <c r="C1366" s="342"/>
      <c r="D1366" s="347"/>
      <c r="E1366" s="331"/>
      <c r="F1366" s="331"/>
      <c r="G1366" s="331"/>
      <c r="H1366" s="331"/>
      <c r="I1366" s="331"/>
      <c r="J1366" s="331"/>
      <c r="K1366" s="331"/>
      <c r="L1366" s="331"/>
      <c r="M1366" s="331"/>
      <c r="N1366" s="331"/>
      <c r="O1366" s="331"/>
      <c r="P1366" s="331"/>
      <c r="Q1366" s="331"/>
      <c r="R1366" s="297"/>
      <c r="S1366" s="331"/>
      <c r="T1366" s="331"/>
      <c r="U1366" s="331"/>
      <c r="V1366" s="333"/>
      <c r="W1366" s="333"/>
      <c r="X1366" s="333"/>
      <c r="Y1366" s="333"/>
      <c r="Z1366" s="331"/>
      <c r="AA1366" s="331"/>
      <c r="AB1366" s="331"/>
      <c r="AC1366" s="331"/>
      <c r="AD1366" s="331"/>
      <c r="AE1366" s="344">
        <f>AE1351*AE1353</f>
        <v>0</v>
      </c>
      <c r="AF1366" s="344">
        <f t="shared" ref="AF1366:AR1366" si="3548">AF1351*AF1353</f>
        <v>14946.642006389204</v>
      </c>
      <c r="AG1366" s="344">
        <f t="shared" si="3548"/>
        <v>18720.660350325841</v>
      </c>
      <c r="AH1366" s="344">
        <f t="shared" si="3548"/>
        <v>0</v>
      </c>
      <c r="AI1366" s="344">
        <f t="shared" si="3548"/>
        <v>0</v>
      </c>
      <c r="AJ1366" s="344">
        <f t="shared" si="3548"/>
        <v>0</v>
      </c>
      <c r="AK1366" s="344">
        <f t="shared" si="3548"/>
        <v>0</v>
      </c>
      <c r="AL1366" s="344">
        <f t="shared" si="3548"/>
        <v>0</v>
      </c>
      <c r="AM1366" s="344">
        <f t="shared" si="3548"/>
        <v>0</v>
      </c>
      <c r="AN1366" s="344">
        <f t="shared" si="3548"/>
        <v>0</v>
      </c>
      <c r="AO1366" s="344">
        <f t="shared" si="3548"/>
        <v>0</v>
      </c>
      <c r="AP1366" s="344">
        <f t="shared" si="3548"/>
        <v>0</v>
      </c>
      <c r="AQ1366" s="344">
        <f t="shared" si="3548"/>
        <v>0</v>
      </c>
      <c r="AR1366" s="344">
        <f t="shared" si="3548"/>
        <v>0</v>
      </c>
      <c r="AS1366" s="403">
        <f>SUM(AE1366:AR1366)</f>
        <v>33667.302356715045</v>
      </c>
    </row>
    <row r="1367" spans="2:45" ht="15.75">
      <c r="B1367" s="346" t="s">
        <v>738</v>
      </c>
      <c r="C1367" s="342"/>
      <c r="D1367" s="347"/>
      <c r="E1367" s="331"/>
      <c r="F1367" s="331"/>
      <c r="G1367" s="331"/>
      <c r="H1367" s="331"/>
      <c r="I1367" s="331"/>
      <c r="J1367" s="331"/>
      <c r="K1367" s="331"/>
      <c r="L1367" s="331"/>
      <c r="M1367" s="331"/>
      <c r="N1367" s="331"/>
      <c r="O1367" s="331"/>
      <c r="P1367" s="331"/>
      <c r="Q1367" s="331"/>
      <c r="R1367" s="297"/>
      <c r="S1367" s="331"/>
      <c r="T1367" s="331"/>
      <c r="U1367" s="331"/>
      <c r="V1367" s="347"/>
      <c r="W1367" s="347"/>
      <c r="X1367" s="347"/>
      <c r="Y1367" s="347"/>
      <c r="Z1367" s="331"/>
      <c r="AA1367" s="331"/>
      <c r="AB1367" s="331"/>
      <c r="AC1367" s="331"/>
      <c r="AD1367" s="331"/>
      <c r="AE1367" s="348"/>
      <c r="AF1367" s="348"/>
      <c r="AG1367" s="348"/>
      <c r="AH1367" s="348"/>
      <c r="AI1367" s="348"/>
      <c r="AJ1367" s="348"/>
      <c r="AK1367" s="348"/>
      <c r="AL1367" s="348"/>
      <c r="AM1367" s="348"/>
      <c r="AN1367" s="348"/>
      <c r="AO1367" s="348"/>
      <c r="AP1367" s="348"/>
      <c r="AQ1367" s="348"/>
      <c r="AR1367" s="348"/>
      <c r="AS1367" s="403">
        <f>AS1365-AS1366</f>
        <v>3045.704715969885</v>
      </c>
    </row>
    <row r="1368" spans="2:45" ht="15.75">
      <c r="B1368" s="346"/>
      <c r="C1368" s="342"/>
      <c r="D1368" s="347"/>
      <c r="E1368" s="331"/>
      <c r="F1368" s="331"/>
      <c r="G1368" s="331"/>
      <c r="H1368" s="331"/>
      <c r="I1368" s="331"/>
      <c r="J1368" s="331"/>
      <c r="K1368" s="331"/>
      <c r="L1368" s="331"/>
      <c r="M1368" s="331"/>
      <c r="N1368" s="331"/>
      <c r="O1368" s="331"/>
      <c r="P1368" s="331"/>
      <c r="Q1368" s="331"/>
      <c r="R1368" s="297"/>
      <c r="S1368" s="331"/>
      <c r="T1368" s="331"/>
      <c r="U1368" s="331"/>
      <c r="V1368" s="347"/>
      <c r="W1368" s="347"/>
      <c r="X1368" s="347"/>
      <c r="Y1368" s="347"/>
      <c r="Z1368" s="331"/>
      <c r="AA1368" s="331"/>
      <c r="AB1368" s="331"/>
      <c r="AC1368" s="331"/>
      <c r="AD1368" s="331"/>
      <c r="AE1368" s="348"/>
      <c r="AF1368" s="348"/>
      <c r="AG1368" s="348"/>
      <c r="AH1368" s="348"/>
      <c r="AI1368" s="348"/>
      <c r="AJ1368" s="348"/>
      <c r="AK1368" s="348"/>
      <c r="AL1368" s="348"/>
      <c r="AM1368" s="348"/>
      <c r="AN1368" s="348"/>
      <c r="AO1368" s="348"/>
      <c r="AP1368" s="348"/>
      <c r="AQ1368" s="348"/>
      <c r="AR1368" s="348"/>
      <c r="AS1368" s="403"/>
    </row>
    <row r="1369" spans="2:45">
      <c r="B1369" s="321" t="s">
        <v>882</v>
      </c>
      <c r="C1369" s="347"/>
      <c r="D1369" s="347"/>
      <c r="E1369" s="331"/>
      <c r="F1369" s="331"/>
      <c r="G1369" s="331"/>
      <c r="H1369" s="331"/>
      <c r="I1369" s="331"/>
      <c r="J1369" s="331"/>
      <c r="K1369" s="331"/>
      <c r="L1369" s="331"/>
      <c r="M1369" s="331"/>
      <c r="N1369" s="331"/>
      <c r="O1369" s="331"/>
      <c r="P1369" s="331"/>
      <c r="Q1369" s="331"/>
      <c r="R1369" s="297"/>
      <c r="S1369" s="331"/>
      <c r="T1369" s="331"/>
      <c r="U1369" s="331"/>
      <c r="V1369" s="347"/>
      <c r="W1369" s="342"/>
      <c r="X1369" s="347"/>
      <c r="Y1369" s="347"/>
      <c r="Z1369" s="331"/>
      <c r="AA1369" s="331"/>
      <c r="AB1369" s="331"/>
      <c r="AC1369" s="331"/>
      <c r="AD1369" s="331"/>
      <c r="AE1369" s="768">
        <f>SUMPRODUCT($E$1188:$E$1348,AE1188:AE1348)</f>
        <v>0</v>
      </c>
      <c r="AF1369" s="768">
        <f>SUMPRODUCT($E$1188:$E$1348,AF1188:AF1348)</f>
        <v>12003.741826567353</v>
      </c>
      <c r="AG1369" s="768">
        <f>IF(AG1186="kw",SUMPRODUCT($Q$1188:$Q$1348,$S$1188:$S$1348,AG1188:AG1348),SUMPRODUCT($E$1188:$E$1348,AG1188:AG1348))</f>
        <v>0</v>
      </c>
      <c r="AH1369" s="768">
        <f t="shared" ref="AH1369:AR1369" si="3549">IF(AH1186="kw",SUMPRODUCT($Q$1188:$Q$1348,$S$1188:$S$1348,AH1188:AH1348),SUMPRODUCT($E$1188:$E$1348,AH1188:AH1348))</f>
        <v>0</v>
      </c>
      <c r="AI1369" s="768">
        <f t="shared" si="3549"/>
        <v>0</v>
      </c>
      <c r="AJ1369" s="768">
        <f t="shared" si="3549"/>
        <v>0</v>
      </c>
      <c r="AK1369" s="768">
        <f t="shared" si="3549"/>
        <v>0</v>
      </c>
      <c r="AL1369" s="768">
        <f t="shared" si="3549"/>
        <v>0</v>
      </c>
      <c r="AM1369" s="768">
        <f t="shared" si="3549"/>
        <v>0</v>
      </c>
      <c r="AN1369" s="768">
        <f t="shared" si="3549"/>
        <v>0</v>
      </c>
      <c r="AO1369" s="768">
        <f t="shared" si="3549"/>
        <v>0</v>
      </c>
      <c r="AP1369" s="768">
        <f t="shared" si="3549"/>
        <v>0</v>
      </c>
      <c r="AQ1369" s="768">
        <f t="shared" si="3549"/>
        <v>0</v>
      </c>
      <c r="AR1369" s="768">
        <f t="shared" si="3549"/>
        <v>0</v>
      </c>
      <c r="AS1369" s="334"/>
    </row>
    <row r="1370" spans="2:45">
      <c r="B1370" s="321" t="s">
        <v>883</v>
      </c>
      <c r="C1370" s="347"/>
      <c r="D1370" s="347"/>
      <c r="E1370" s="331"/>
      <c r="F1370" s="331"/>
      <c r="G1370" s="331"/>
      <c r="H1370" s="331"/>
      <c r="I1370" s="331"/>
      <c r="J1370" s="331"/>
      <c r="K1370" s="331"/>
      <c r="L1370" s="331"/>
      <c r="M1370" s="331"/>
      <c r="N1370" s="331"/>
      <c r="O1370" s="331"/>
      <c r="P1370" s="331"/>
      <c r="Q1370" s="331"/>
      <c r="R1370" s="297"/>
      <c r="S1370" s="331"/>
      <c r="T1370" s="331"/>
      <c r="U1370" s="331"/>
      <c r="V1370" s="347"/>
      <c r="W1370" s="342"/>
      <c r="X1370" s="347"/>
      <c r="Y1370" s="347"/>
      <c r="Z1370" s="331"/>
      <c r="AA1370" s="331"/>
      <c r="AB1370" s="331"/>
      <c r="AC1370" s="331"/>
      <c r="AD1370" s="331"/>
      <c r="AE1370" s="768">
        <f>SUMPRODUCT($F$1188:$F$1348,AE1188:AE1348)</f>
        <v>0</v>
      </c>
      <c r="AF1370" s="768">
        <f>SUMPRODUCT($F$1188:$F$1348,AF1188:AF1348)</f>
        <v>12003.741826567353</v>
      </c>
      <c r="AG1370" s="768">
        <f>IF(AG1186="kw",SUMPRODUCT($Q$1188:$Q$1348,$T$1188:$T$1348,AG1188:AG1348),SUMPRODUCT($F$1188:$F$1348,AG1188:AG1348))</f>
        <v>0</v>
      </c>
      <c r="AH1370" s="768">
        <f t="shared" ref="AH1370:AR1370" si="3550">IF(AH1186="kw",SUMPRODUCT($Q$1188:$Q$1348,$T$1188:$T$1348,AH1188:AH1348),SUMPRODUCT($F$1188:$F$1348,AH1188:AH1348))</f>
        <v>0</v>
      </c>
      <c r="AI1370" s="768">
        <f t="shared" si="3550"/>
        <v>0</v>
      </c>
      <c r="AJ1370" s="768">
        <f t="shared" si="3550"/>
        <v>0</v>
      </c>
      <c r="AK1370" s="768">
        <f t="shared" si="3550"/>
        <v>0</v>
      </c>
      <c r="AL1370" s="768">
        <f t="shared" si="3550"/>
        <v>0</v>
      </c>
      <c r="AM1370" s="768">
        <f t="shared" si="3550"/>
        <v>0</v>
      </c>
      <c r="AN1370" s="768">
        <f t="shared" si="3550"/>
        <v>0</v>
      </c>
      <c r="AO1370" s="768">
        <f t="shared" si="3550"/>
        <v>0</v>
      </c>
      <c r="AP1370" s="768">
        <f t="shared" si="3550"/>
        <v>0</v>
      </c>
      <c r="AQ1370" s="768">
        <f t="shared" si="3550"/>
        <v>0</v>
      </c>
      <c r="AR1370" s="768">
        <f t="shared" si="3550"/>
        <v>0</v>
      </c>
      <c r="AS1370" s="334"/>
    </row>
    <row r="1371" spans="2:45">
      <c r="B1371" s="321" t="s">
        <v>884</v>
      </c>
      <c r="C1371" s="347"/>
      <c r="D1371" s="347"/>
      <c r="E1371" s="331"/>
      <c r="F1371" s="331"/>
      <c r="G1371" s="331"/>
      <c r="H1371" s="331"/>
      <c r="I1371" s="331"/>
      <c r="J1371" s="331"/>
      <c r="K1371" s="331"/>
      <c r="L1371" s="331"/>
      <c r="M1371" s="331"/>
      <c r="N1371" s="331"/>
      <c r="O1371" s="331"/>
      <c r="P1371" s="331"/>
      <c r="Q1371" s="331"/>
      <c r="R1371" s="297"/>
      <c r="S1371" s="331"/>
      <c r="T1371" s="331"/>
      <c r="U1371" s="331"/>
      <c r="V1371" s="347"/>
      <c r="W1371" s="342"/>
      <c r="X1371" s="347"/>
      <c r="Y1371" s="347"/>
      <c r="Z1371" s="331"/>
      <c r="AA1371" s="331"/>
      <c r="AB1371" s="331"/>
      <c r="AC1371" s="331"/>
      <c r="AD1371" s="331"/>
      <c r="AE1371" s="768">
        <f>SUMPRODUCT($G$1188:$G$1348,AE1188:AE1348)</f>
        <v>0</v>
      </c>
      <c r="AF1371" s="768">
        <f>SUMPRODUCT($G$1188:$G$1348,AF1188:AF1348)</f>
        <v>12003.741826567353</v>
      </c>
      <c r="AG1371" s="768">
        <f>IF(AG1186="kw",SUMPRODUCT($Q$1188:$Q$1348,$U$1188:$U$1348,AG1188:AG1348),SUMPRODUCT($G$1188:$G$1348,AG1188:AG1348))</f>
        <v>0</v>
      </c>
      <c r="AH1371" s="768">
        <f t="shared" ref="AH1371:AR1371" si="3551">IF(AH1186="kw",SUMPRODUCT($Q$1188:$Q$1348,$U$1188:$U$1348,AH1188:AH1348),SUMPRODUCT($G$1188:$G$1348,AH1188:AH1348))</f>
        <v>0</v>
      </c>
      <c r="AI1371" s="768">
        <f t="shared" si="3551"/>
        <v>0</v>
      </c>
      <c r="AJ1371" s="768">
        <f t="shared" si="3551"/>
        <v>0</v>
      </c>
      <c r="AK1371" s="768">
        <f t="shared" si="3551"/>
        <v>0</v>
      </c>
      <c r="AL1371" s="768">
        <f t="shared" si="3551"/>
        <v>0</v>
      </c>
      <c r="AM1371" s="768">
        <f t="shared" si="3551"/>
        <v>0</v>
      </c>
      <c r="AN1371" s="768">
        <f t="shared" si="3551"/>
        <v>0</v>
      </c>
      <c r="AO1371" s="768">
        <f t="shared" si="3551"/>
        <v>0</v>
      </c>
      <c r="AP1371" s="768">
        <f t="shared" si="3551"/>
        <v>0</v>
      </c>
      <c r="AQ1371" s="768">
        <f t="shared" si="3551"/>
        <v>0</v>
      </c>
      <c r="AR1371" s="768">
        <f t="shared" si="3551"/>
        <v>0</v>
      </c>
      <c r="AS1371" s="334"/>
    </row>
    <row r="1372" spans="2:45">
      <c r="B1372" s="321" t="s">
        <v>885</v>
      </c>
      <c r="C1372" s="347"/>
      <c r="D1372" s="347"/>
      <c r="E1372" s="331"/>
      <c r="F1372" s="331"/>
      <c r="G1372" s="331"/>
      <c r="H1372" s="331"/>
      <c r="I1372" s="331"/>
      <c r="J1372" s="331"/>
      <c r="K1372" s="331"/>
      <c r="L1372" s="331"/>
      <c r="M1372" s="331"/>
      <c r="N1372" s="331"/>
      <c r="O1372" s="331"/>
      <c r="P1372" s="331"/>
      <c r="Q1372" s="331"/>
      <c r="R1372" s="297"/>
      <c r="S1372" s="331"/>
      <c r="T1372" s="331"/>
      <c r="U1372" s="331"/>
      <c r="V1372" s="347"/>
      <c r="W1372" s="342"/>
      <c r="X1372" s="347"/>
      <c r="Y1372" s="347"/>
      <c r="Z1372" s="331"/>
      <c r="AA1372" s="331"/>
      <c r="AB1372" s="331"/>
      <c r="AC1372" s="331"/>
      <c r="AD1372" s="331"/>
      <c r="AE1372" s="768">
        <f>SUMPRODUCT($H$1188:$H$1348,AE1188:AE1348)</f>
        <v>0</v>
      </c>
      <c r="AF1372" s="768">
        <f>SUMPRODUCT($H$1188:$H$1348,AF1188:AF1348)</f>
        <v>12003.741826567353</v>
      </c>
      <c r="AG1372" s="768">
        <f>IF(AG1186="kw",SUMPRODUCT($Q$1188:$Q$1348,$V$1188:$V$1348,AG1188:AG1348),SUMPRODUCT($H$1188:$H$1348,AG1188:AG1348))</f>
        <v>0</v>
      </c>
      <c r="AH1372" s="768">
        <f t="shared" ref="AH1372:AR1372" si="3552">IF(AH1186="kw",SUMPRODUCT($Q$1188:$Q$1348,$V$1188:$V$1348,AH1188:AH1348),SUMPRODUCT($H$1188:$H$1348,AH1188:AH1348))</f>
        <v>0</v>
      </c>
      <c r="AI1372" s="768">
        <f t="shared" si="3552"/>
        <v>0</v>
      </c>
      <c r="AJ1372" s="768">
        <f t="shared" si="3552"/>
        <v>0</v>
      </c>
      <c r="AK1372" s="768">
        <f t="shared" si="3552"/>
        <v>0</v>
      </c>
      <c r="AL1372" s="768">
        <f t="shared" si="3552"/>
        <v>0</v>
      </c>
      <c r="AM1372" s="768">
        <f t="shared" si="3552"/>
        <v>0</v>
      </c>
      <c r="AN1372" s="768">
        <f t="shared" si="3552"/>
        <v>0</v>
      </c>
      <c r="AO1372" s="768">
        <f t="shared" si="3552"/>
        <v>0</v>
      </c>
      <c r="AP1372" s="768">
        <f t="shared" si="3552"/>
        <v>0</v>
      </c>
      <c r="AQ1372" s="768">
        <f t="shared" si="3552"/>
        <v>0</v>
      </c>
      <c r="AR1372" s="768">
        <f t="shared" si="3552"/>
        <v>0</v>
      </c>
      <c r="AS1372" s="334"/>
    </row>
    <row r="1373" spans="2:45">
      <c r="B1373" s="321" t="s">
        <v>886</v>
      </c>
      <c r="C1373" s="347"/>
      <c r="D1373" s="347"/>
      <c r="E1373" s="331"/>
      <c r="F1373" s="331"/>
      <c r="G1373" s="331"/>
      <c r="H1373" s="331"/>
      <c r="I1373" s="331"/>
      <c r="J1373" s="331"/>
      <c r="K1373" s="331"/>
      <c r="L1373" s="331"/>
      <c r="M1373" s="331"/>
      <c r="N1373" s="331"/>
      <c r="O1373" s="331"/>
      <c r="P1373" s="331"/>
      <c r="Q1373" s="331"/>
      <c r="R1373" s="297"/>
      <c r="S1373" s="331"/>
      <c r="T1373" s="331"/>
      <c r="U1373" s="331"/>
      <c r="V1373" s="347"/>
      <c r="W1373" s="342"/>
      <c r="X1373" s="347"/>
      <c r="Y1373" s="347"/>
      <c r="Z1373" s="331"/>
      <c r="AA1373" s="331"/>
      <c r="AB1373" s="331"/>
      <c r="AC1373" s="331"/>
      <c r="AD1373" s="331"/>
      <c r="AE1373" s="768">
        <f>SUMPRODUCT($I$1188:$I$1348,AE1188:AE1348)</f>
        <v>0</v>
      </c>
      <c r="AF1373" s="768">
        <f>SUMPRODUCT($I$1188:$I$1348,AF1188:AF1348)</f>
        <v>11772.667494868763</v>
      </c>
      <c r="AG1373" s="768">
        <f>IF(AG1186="kw",SUMPRODUCT($Q$1188:$Q$1348,$W$1188:$W$1348,AG1188:AG1348),SUMPRODUCT($I$1188:$I$1348,AG1188:AG1348))</f>
        <v>0</v>
      </c>
      <c r="AH1373" s="768">
        <f t="shared" ref="AH1373:AR1373" si="3553">IF(AH1186="kw",SUMPRODUCT($Q$1188:$Q$1348,$W$1188:$W$1348,AH1188:AH1348),SUMPRODUCT($I$1188:$I$1348,AH1188:AH1348))</f>
        <v>0</v>
      </c>
      <c r="AI1373" s="768">
        <f t="shared" si="3553"/>
        <v>0</v>
      </c>
      <c r="AJ1373" s="768">
        <f t="shared" si="3553"/>
        <v>0</v>
      </c>
      <c r="AK1373" s="768">
        <f t="shared" si="3553"/>
        <v>0</v>
      </c>
      <c r="AL1373" s="768">
        <f t="shared" si="3553"/>
        <v>0</v>
      </c>
      <c r="AM1373" s="768">
        <f t="shared" si="3553"/>
        <v>0</v>
      </c>
      <c r="AN1373" s="768">
        <f t="shared" si="3553"/>
        <v>0</v>
      </c>
      <c r="AO1373" s="768">
        <f t="shared" si="3553"/>
        <v>0</v>
      </c>
      <c r="AP1373" s="768">
        <f t="shared" si="3553"/>
        <v>0</v>
      </c>
      <c r="AQ1373" s="768">
        <f t="shared" si="3553"/>
        <v>0</v>
      </c>
      <c r="AR1373" s="768">
        <f t="shared" si="3553"/>
        <v>0</v>
      </c>
      <c r="AS1373" s="334"/>
    </row>
    <row r="1374" spans="2:45">
      <c r="B1374" s="377" t="s">
        <v>887</v>
      </c>
      <c r="C1374" s="441"/>
      <c r="D1374" s="441"/>
      <c r="E1374" s="442"/>
      <c r="F1374" s="442"/>
      <c r="G1374" s="442"/>
      <c r="H1374" s="442"/>
      <c r="I1374" s="442"/>
      <c r="J1374" s="442"/>
      <c r="K1374" s="442"/>
      <c r="L1374" s="442"/>
      <c r="M1374" s="442"/>
      <c r="N1374" s="442"/>
      <c r="O1374" s="442"/>
      <c r="P1374" s="442"/>
      <c r="Q1374" s="442"/>
      <c r="R1374" s="443"/>
      <c r="S1374" s="442"/>
      <c r="T1374" s="442"/>
      <c r="U1374" s="442"/>
      <c r="V1374" s="441"/>
      <c r="W1374" s="444"/>
      <c r="X1374" s="441"/>
      <c r="Y1374" s="441"/>
      <c r="Z1374" s="442"/>
      <c r="AA1374" s="442"/>
      <c r="AB1374" s="442"/>
      <c r="AC1374" s="442"/>
      <c r="AD1374" s="442"/>
      <c r="AE1374" s="769">
        <f>SUMPRODUCT($J$1188:$J$1348,AE1188:AE1348)</f>
        <v>0</v>
      </c>
      <c r="AF1374" s="769">
        <f>SUMPRODUCT($J$1188:$J$1348,AF1188:AF1348)</f>
        <v>11772.667494868763</v>
      </c>
      <c r="AG1374" s="769">
        <f>IF(AG1186="kw",SUMPRODUCT($Q$1188:$Q$1348,$X$1188:$X$1348,AG1188:AG1348),SUMPRODUCT($J$1188:$J$1348,AG1188:AG1348))</f>
        <v>0</v>
      </c>
      <c r="AH1374" s="769">
        <f t="shared" ref="AH1374:AR1374" si="3554">IF(AH1186="kw",SUMPRODUCT($Q$1188:$Q$1348,$X$1188:$X$1348,AH1188:AH1348),SUMPRODUCT($J$1188:$J$1348,AH1188:AH1348))</f>
        <v>0</v>
      </c>
      <c r="AI1374" s="769">
        <f t="shared" si="3554"/>
        <v>0</v>
      </c>
      <c r="AJ1374" s="769">
        <f t="shared" si="3554"/>
        <v>0</v>
      </c>
      <c r="AK1374" s="769">
        <f t="shared" si="3554"/>
        <v>0</v>
      </c>
      <c r="AL1374" s="769">
        <f t="shared" si="3554"/>
        <v>0</v>
      </c>
      <c r="AM1374" s="769">
        <f t="shared" si="3554"/>
        <v>0</v>
      </c>
      <c r="AN1374" s="769">
        <f t="shared" si="3554"/>
        <v>0</v>
      </c>
      <c r="AO1374" s="769">
        <f t="shared" si="3554"/>
        <v>0</v>
      </c>
      <c r="AP1374" s="769">
        <f t="shared" si="3554"/>
        <v>0</v>
      </c>
      <c r="AQ1374" s="769">
        <f t="shared" si="3554"/>
        <v>0</v>
      </c>
      <c r="AR1374" s="769">
        <f t="shared" si="3554"/>
        <v>0</v>
      </c>
      <c r="AS1374" s="382"/>
    </row>
    <row r="1375" spans="2:45" ht="19.5" customHeight="1">
      <c r="B1375" s="364" t="s">
        <v>577</v>
      </c>
      <c r="C1375" s="383"/>
      <c r="D1375" s="384"/>
      <c r="E1375" s="384"/>
      <c r="F1375" s="384"/>
      <c r="G1375" s="384"/>
      <c r="H1375" s="384"/>
      <c r="I1375" s="384"/>
      <c r="J1375" s="384"/>
      <c r="K1375" s="384"/>
      <c r="L1375" s="384"/>
      <c r="M1375" s="384"/>
      <c r="N1375" s="384"/>
      <c r="O1375" s="384"/>
      <c r="P1375" s="384"/>
      <c r="Q1375" s="384"/>
      <c r="R1375" s="384"/>
      <c r="S1375" s="384"/>
      <c r="T1375" s="384"/>
      <c r="U1375" s="384"/>
      <c r="V1375" s="367"/>
      <c r="W1375" s="368"/>
      <c r="X1375" s="384"/>
      <c r="Y1375" s="384"/>
      <c r="Z1375" s="384"/>
      <c r="AA1375" s="384"/>
      <c r="AB1375" s="384"/>
      <c r="AC1375" s="384"/>
      <c r="AD1375" s="384"/>
      <c r="AE1375" s="405"/>
      <c r="AF1375" s="405"/>
      <c r="AG1375" s="405"/>
      <c r="AH1375" s="405"/>
      <c r="AI1375" s="405"/>
      <c r="AJ1375" s="405"/>
      <c r="AK1375" s="405"/>
      <c r="AL1375" s="405"/>
      <c r="AM1375" s="405"/>
      <c r="AN1375" s="405"/>
      <c r="AO1375" s="405"/>
      <c r="AP1375" s="405"/>
      <c r="AQ1375" s="405"/>
      <c r="AR1375" s="405"/>
      <c r="AS1375" s="385"/>
    </row>
    <row r="1376" spans="2:45" ht="19.5" customHeight="1">
      <c r="B1376" s="758"/>
      <c r="C1376" s="759"/>
      <c r="D1376" s="740"/>
      <c r="E1376" s="740"/>
      <c r="F1376" s="740"/>
      <c r="G1376" s="740"/>
      <c r="H1376" s="740"/>
      <c r="I1376" s="740"/>
      <c r="J1376" s="740"/>
      <c r="K1376" s="740"/>
      <c r="L1376" s="740"/>
      <c r="M1376" s="740"/>
      <c r="N1376" s="740"/>
      <c r="O1376" s="740"/>
      <c r="P1376" s="740"/>
      <c r="Q1376" s="740"/>
      <c r="R1376" s="740"/>
      <c r="S1376" s="740"/>
      <c r="T1376" s="740"/>
      <c r="U1376" s="740"/>
      <c r="V1376" s="301"/>
      <c r="W1376" s="760"/>
      <c r="X1376" s="740"/>
      <c r="Y1376" s="740"/>
      <c r="Z1376" s="740"/>
      <c r="AA1376" s="740"/>
      <c r="AB1376" s="740"/>
      <c r="AC1376" s="740"/>
      <c r="AD1376" s="740"/>
      <c r="AE1376" s="252"/>
      <c r="AF1376" s="252"/>
      <c r="AG1376" s="252"/>
      <c r="AH1376" s="252"/>
      <c r="AI1376" s="252"/>
      <c r="AJ1376" s="252"/>
      <c r="AK1376" s="252"/>
      <c r="AL1376" s="252"/>
      <c r="AM1376" s="252"/>
      <c r="AN1376" s="252"/>
      <c r="AO1376" s="252"/>
      <c r="AP1376" s="252"/>
      <c r="AQ1376" s="252"/>
      <c r="AR1376" s="252"/>
      <c r="AS1376" s="253"/>
    </row>
    <row r="1377" spans="1:45" ht="15.75">
      <c r="B1377" s="277" t="s">
        <v>812</v>
      </c>
      <c r="C1377" s="278"/>
      <c r="D1377" s="579" t="s">
        <v>522</v>
      </c>
      <c r="E1377" s="250"/>
      <c r="F1377" s="579"/>
      <c r="G1377" s="250"/>
      <c r="H1377" s="250"/>
      <c r="I1377" s="250"/>
      <c r="J1377" s="250"/>
      <c r="K1377" s="250"/>
      <c r="L1377" s="250"/>
      <c r="M1377" s="250"/>
      <c r="N1377" s="250"/>
      <c r="O1377" s="250"/>
      <c r="P1377" s="250"/>
      <c r="Q1377" s="250"/>
      <c r="R1377" s="278"/>
      <c r="S1377" s="250"/>
      <c r="T1377" s="250"/>
      <c r="U1377" s="250"/>
      <c r="V1377" s="250"/>
      <c r="W1377" s="250"/>
      <c r="X1377" s="250"/>
      <c r="Y1377" s="250"/>
      <c r="Z1377" s="250"/>
      <c r="AA1377" s="250"/>
      <c r="AB1377" s="250"/>
      <c r="AC1377" s="250"/>
      <c r="AD1377" s="250"/>
      <c r="AE1377" s="267"/>
      <c r="AF1377" s="264"/>
      <c r="AG1377" s="264"/>
      <c r="AH1377" s="264"/>
      <c r="AI1377" s="264"/>
      <c r="AJ1377" s="264"/>
      <c r="AK1377" s="264"/>
      <c r="AL1377" s="264"/>
      <c r="AM1377" s="264"/>
      <c r="AN1377" s="264"/>
      <c r="AO1377" s="264"/>
      <c r="AP1377" s="264"/>
      <c r="AQ1377" s="264"/>
      <c r="AR1377" s="264"/>
    </row>
    <row r="1378" spans="1:45" ht="39.75" customHeight="1">
      <c r="B1378" s="949" t="s">
        <v>211</v>
      </c>
      <c r="C1378" s="951" t="s">
        <v>33</v>
      </c>
      <c r="D1378" s="281" t="s">
        <v>420</v>
      </c>
      <c r="E1378" s="960" t="s">
        <v>209</v>
      </c>
      <c r="F1378" s="961"/>
      <c r="G1378" s="961"/>
      <c r="H1378" s="961"/>
      <c r="I1378" s="961"/>
      <c r="J1378" s="961"/>
      <c r="K1378" s="961"/>
      <c r="L1378" s="961"/>
      <c r="M1378" s="961"/>
      <c r="N1378" s="961"/>
      <c r="O1378" s="961"/>
      <c r="P1378" s="962"/>
      <c r="Q1378" s="958" t="s">
        <v>213</v>
      </c>
      <c r="R1378" s="281" t="s">
        <v>421</v>
      </c>
      <c r="S1378" s="955" t="s">
        <v>212</v>
      </c>
      <c r="T1378" s="956"/>
      <c r="U1378" s="956"/>
      <c r="V1378" s="956"/>
      <c r="W1378" s="956"/>
      <c r="X1378" s="956"/>
      <c r="Y1378" s="956"/>
      <c r="Z1378" s="956"/>
      <c r="AA1378" s="956"/>
      <c r="AB1378" s="956"/>
      <c r="AC1378" s="956"/>
      <c r="AD1378" s="963"/>
      <c r="AE1378" s="955" t="s">
        <v>242</v>
      </c>
      <c r="AF1378" s="956"/>
      <c r="AG1378" s="956"/>
      <c r="AH1378" s="956"/>
      <c r="AI1378" s="956"/>
      <c r="AJ1378" s="956"/>
      <c r="AK1378" s="956"/>
      <c r="AL1378" s="956"/>
      <c r="AM1378" s="956"/>
      <c r="AN1378" s="956"/>
      <c r="AO1378" s="956"/>
      <c r="AP1378" s="956"/>
      <c r="AQ1378" s="956"/>
      <c r="AR1378" s="956"/>
      <c r="AS1378" s="957"/>
    </row>
    <row r="1379" spans="1:45" ht="65.25" customHeight="1">
      <c r="B1379" s="950"/>
      <c r="C1379" s="952"/>
      <c r="D1379" s="282">
        <v>2022</v>
      </c>
      <c r="E1379" s="282">
        <v>2023</v>
      </c>
      <c r="F1379" s="282">
        <v>2024</v>
      </c>
      <c r="G1379" s="282">
        <v>2025</v>
      </c>
      <c r="H1379" s="282">
        <v>2026</v>
      </c>
      <c r="I1379" s="282">
        <v>2027</v>
      </c>
      <c r="J1379" s="282">
        <v>2028</v>
      </c>
      <c r="K1379" s="282">
        <v>2029</v>
      </c>
      <c r="L1379" s="282">
        <v>2030</v>
      </c>
      <c r="M1379" s="282">
        <v>2031</v>
      </c>
      <c r="N1379" s="282">
        <v>2032</v>
      </c>
      <c r="O1379" s="282">
        <v>2033</v>
      </c>
      <c r="P1379" s="282">
        <v>2034</v>
      </c>
      <c r="Q1379" s="959"/>
      <c r="R1379" s="282">
        <v>2022</v>
      </c>
      <c r="S1379" s="282">
        <v>2023</v>
      </c>
      <c r="T1379" s="282">
        <v>2024</v>
      </c>
      <c r="U1379" s="282">
        <v>2025</v>
      </c>
      <c r="V1379" s="282">
        <v>2026</v>
      </c>
      <c r="W1379" s="282">
        <v>2027</v>
      </c>
      <c r="X1379" s="282">
        <v>2028</v>
      </c>
      <c r="Y1379" s="282">
        <v>2029</v>
      </c>
      <c r="Z1379" s="282">
        <v>2030</v>
      </c>
      <c r="AA1379" s="282">
        <v>2031</v>
      </c>
      <c r="AB1379" s="282">
        <v>2032</v>
      </c>
      <c r="AC1379" s="282">
        <v>2033</v>
      </c>
      <c r="AD1379" s="282">
        <v>2034</v>
      </c>
      <c r="AE1379" s="282" t="str">
        <f>'1.  LRAMVA Summary'!$D$53</f>
        <v>Residential</v>
      </c>
      <c r="AF1379" s="282" t="str">
        <f>'1.  LRAMVA Summary'!$E$53</f>
        <v>GS&lt;50 kW</v>
      </c>
      <c r="AG1379" s="282" t="str">
        <f>'1.  LRAMVA Summary'!$F$53</f>
        <v>GS 50 - 4,999 kW</v>
      </c>
      <c r="AH1379" s="282" t="str">
        <f>'1.  LRAMVA Summary'!$G$53</f>
        <v>Large Use</v>
      </c>
      <c r="AI1379" s="282" t="str">
        <f>'1.  LRAMVA Summary'!$H$53</f>
        <v>Unmetered</v>
      </c>
      <c r="AJ1379" s="282" t="str">
        <f>'1.  LRAMVA Summary'!$I$53</f>
        <v>Street Lights</v>
      </c>
      <c r="AK1379" s="282" t="str">
        <f>'1.  LRAMVA Summary'!$J$53</f>
        <v/>
      </c>
      <c r="AL1379" s="282" t="str">
        <f>'1.  LRAMVA Summary'!$K$53</f>
        <v/>
      </c>
      <c r="AM1379" s="282" t="str">
        <f>'1.  LRAMVA Summary'!$L$53</f>
        <v/>
      </c>
      <c r="AN1379" s="282" t="str">
        <f>'1.  LRAMVA Summary'!$M$53</f>
        <v/>
      </c>
      <c r="AO1379" s="282" t="str">
        <f>'1.  LRAMVA Summary'!$N$53</f>
        <v/>
      </c>
      <c r="AP1379" s="282" t="str">
        <f>'1.  LRAMVA Summary'!$O$53</f>
        <v/>
      </c>
      <c r="AQ1379" s="282" t="str">
        <f>'1.  LRAMVA Summary'!$P$53</f>
        <v/>
      </c>
      <c r="AR1379" s="282" t="str">
        <f>'1.  LRAMVA Summary'!$Q$53</f>
        <v/>
      </c>
      <c r="AS1379" s="284" t="str">
        <f>'1.  LRAMVA Summary'!$R$53</f>
        <v>Total</v>
      </c>
    </row>
    <row r="1380" spans="1:45" ht="15" customHeight="1">
      <c r="A1380" s="521"/>
      <c r="B1380" s="507" t="s">
        <v>500</v>
      </c>
      <c r="C1380" s="286"/>
      <c r="D1380" s="286"/>
      <c r="E1380" s="286"/>
      <c r="F1380" s="286"/>
      <c r="G1380" s="286"/>
      <c r="H1380" s="286"/>
      <c r="I1380" s="286"/>
      <c r="J1380" s="286"/>
      <c r="K1380" s="286"/>
      <c r="L1380" s="286"/>
      <c r="M1380" s="286"/>
      <c r="N1380" s="286"/>
      <c r="O1380" s="286"/>
      <c r="P1380" s="286"/>
      <c r="Q1380" s="287"/>
      <c r="R1380" s="286"/>
      <c r="S1380" s="286"/>
      <c r="T1380" s="286"/>
      <c r="U1380" s="286"/>
      <c r="V1380" s="286"/>
      <c r="W1380" s="286"/>
      <c r="X1380" s="286"/>
      <c r="Y1380" s="286"/>
      <c r="Z1380" s="286"/>
      <c r="AA1380" s="286"/>
      <c r="AB1380" s="286"/>
      <c r="AC1380" s="286"/>
      <c r="AD1380" s="286"/>
      <c r="AE1380" s="288" t="str">
        <f>'1.  LRAMVA Summary'!$D$54</f>
        <v>kWh</v>
      </c>
      <c r="AF1380" s="288" t="str">
        <f>'1.  LRAMVA Summary'!$E$54</f>
        <v>kWh</v>
      </c>
      <c r="AG1380" s="288" t="str">
        <f>'1.  LRAMVA Summary'!$F$54</f>
        <v>kw</v>
      </c>
      <c r="AH1380" s="288" t="str">
        <f>'1.  LRAMVA Summary'!$G$54</f>
        <v>kW</v>
      </c>
      <c r="AI1380" s="288" t="str">
        <f>'1.  LRAMVA Summary'!$H$54</f>
        <v>kWh</v>
      </c>
      <c r="AJ1380" s="288" t="str">
        <f>'1.  LRAMVA Summary'!$I$54</f>
        <v>kW</v>
      </c>
      <c r="AK1380" s="288">
        <f>'1.  LRAMVA Summary'!$J$54</f>
        <v>0</v>
      </c>
      <c r="AL1380" s="288">
        <f>'1.  LRAMVA Summary'!$K$54</f>
        <v>0</v>
      </c>
      <c r="AM1380" s="288">
        <f>'1.  LRAMVA Summary'!$L$54</f>
        <v>0</v>
      </c>
      <c r="AN1380" s="288">
        <f>'1.  LRAMVA Summary'!$M$54</f>
        <v>0</v>
      </c>
      <c r="AO1380" s="288">
        <f>'1.  LRAMVA Summary'!$N$54</f>
        <v>0</v>
      </c>
      <c r="AP1380" s="288">
        <f>'1.  LRAMVA Summary'!$O$54</f>
        <v>0</v>
      </c>
      <c r="AQ1380" s="288">
        <f>'1.  LRAMVA Summary'!$P$54</f>
        <v>0</v>
      </c>
      <c r="AR1380" s="288">
        <f>'1.  LRAMVA Summary'!$Q$54</f>
        <v>0</v>
      </c>
      <c r="AS1380" s="289"/>
    </row>
    <row r="1381" spans="1:45" ht="15" hidden="1" customHeight="1" outlineLevel="1">
      <c r="A1381" s="521"/>
      <c r="B1381" s="493" t="s">
        <v>493</v>
      </c>
      <c r="C1381" s="286"/>
      <c r="D1381" s="286"/>
      <c r="E1381" s="286"/>
      <c r="F1381" s="286"/>
      <c r="G1381" s="286"/>
      <c r="H1381" s="286"/>
      <c r="I1381" s="286"/>
      <c r="J1381" s="286"/>
      <c r="K1381" s="286"/>
      <c r="L1381" s="286"/>
      <c r="M1381" s="286"/>
      <c r="N1381" s="286"/>
      <c r="O1381" s="286"/>
      <c r="P1381" s="286"/>
      <c r="Q1381" s="287"/>
      <c r="R1381" s="286"/>
      <c r="S1381" s="286"/>
      <c r="T1381" s="286"/>
      <c r="U1381" s="286"/>
      <c r="V1381" s="286"/>
      <c r="W1381" s="286"/>
      <c r="X1381" s="286"/>
      <c r="Y1381" s="286"/>
      <c r="Z1381" s="286"/>
      <c r="AA1381" s="286"/>
      <c r="AB1381" s="286"/>
      <c r="AC1381" s="286"/>
      <c r="AD1381" s="286"/>
      <c r="AE1381" s="288"/>
      <c r="AF1381" s="288"/>
      <c r="AG1381" s="288"/>
      <c r="AH1381" s="288"/>
      <c r="AI1381" s="288"/>
      <c r="AJ1381" s="288"/>
      <c r="AK1381" s="288"/>
      <c r="AL1381" s="288"/>
      <c r="AM1381" s="288"/>
      <c r="AN1381" s="288"/>
      <c r="AO1381" s="288"/>
      <c r="AP1381" s="288"/>
      <c r="AQ1381" s="288"/>
      <c r="AR1381" s="288"/>
      <c r="AS1381" s="289"/>
    </row>
    <row r="1382" spans="1:45" ht="15" hidden="1" customHeight="1" outlineLevel="1">
      <c r="A1382" s="521">
        <v>1</v>
      </c>
      <c r="B1382" s="424" t="s">
        <v>95</v>
      </c>
      <c r="C1382" s="288" t="s">
        <v>25</v>
      </c>
      <c r="D1382" s="292"/>
      <c r="E1382" s="292"/>
      <c r="F1382" s="292"/>
      <c r="G1382" s="292"/>
      <c r="H1382" s="292"/>
      <c r="I1382" s="292"/>
      <c r="J1382" s="292"/>
      <c r="K1382" s="292"/>
      <c r="L1382" s="292"/>
      <c r="M1382" s="292"/>
      <c r="N1382" s="292"/>
      <c r="O1382" s="292"/>
      <c r="P1382" s="292"/>
      <c r="Q1382" s="288"/>
      <c r="R1382" s="292"/>
      <c r="S1382" s="292"/>
      <c r="T1382" s="292"/>
      <c r="U1382" s="292"/>
      <c r="V1382" s="292"/>
      <c r="W1382" s="292"/>
      <c r="X1382" s="292"/>
      <c r="Y1382" s="292"/>
      <c r="Z1382" s="292"/>
      <c r="AA1382" s="292"/>
      <c r="AB1382" s="292"/>
      <c r="AC1382" s="292"/>
      <c r="AD1382" s="292"/>
      <c r="AE1382" s="411"/>
      <c r="AF1382" s="411"/>
      <c r="AG1382" s="411"/>
      <c r="AH1382" s="411"/>
      <c r="AI1382" s="411"/>
      <c r="AJ1382" s="411"/>
      <c r="AK1382" s="411"/>
      <c r="AL1382" s="406"/>
      <c r="AM1382" s="406"/>
      <c r="AN1382" s="406"/>
      <c r="AO1382" s="406"/>
      <c r="AP1382" s="406"/>
      <c r="AQ1382" s="406"/>
      <c r="AR1382" s="406"/>
      <c r="AS1382" s="293">
        <f>SUM(AE1382:AR1382)</f>
        <v>0</v>
      </c>
    </row>
    <row r="1383" spans="1:45" ht="15" hidden="1" customHeight="1" outlineLevel="1">
      <c r="A1383" s="521"/>
      <c r="B1383" s="291" t="s">
        <v>740</v>
      </c>
      <c r="C1383" s="288" t="s">
        <v>163</v>
      </c>
      <c r="D1383" s="292"/>
      <c r="E1383" s="292"/>
      <c r="F1383" s="292"/>
      <c r="G1383" s="292"/>
      <c r="H1383" s="292"/>
      <c r="I1383" s="292"/>
      <c r="J1383" s="292"/>
      <c r="K1383" s="292"/>
      <c r="L1383" s="292"/>
      <c r="M1383" s="292"/>
      <c r="N1383" s="292"/>
      <c r="O1383" s="292"/>
      <c r="P1383" s="292"/>
      <c r="Q1383" s="464"/>
      <c r="R1383" s="292"/>
      <c r="S1383" s="292"/>
      <c r="T1383" s="292"/>
      <c r="U1383" s="292"/>
      <c r="V1383" s="292"/>
      <c r="W1383" s="292"/>
      <c r="X1383" s="292"/>
      <c r="Y1383" s="292"/>
      <c r="Z1383" s="292"/>
      <c r="AA1383" s="292"/>
      <c r="AB1383" s="292"/>
      <c r="AC1383" s="292"/>
      <c r="AD1383" s="292"/>
      <c r="AE1383" s="407">
        <f>AE1382</f>
        <v>0</v>
      </c>
      <c r="AF1383" s="407">
        <f t="shared" ref="AF1383:AR1383" si="3555">AF1382</f>
        <v>0</v>
      </c>
      <c r="AG1383" s="407">
        <f t="shared" si="3555"/>
        <v>0</v>
      </c>
      <c r="AH1383" s="407">
        <f t="shared" si="3555"/>
        <v>0</v>
      </c>
      <c r="AI1383" s="407">
        <f t="shared" si="3555"/>
        <v>0</v>
      </c>
      <c r="AJ1383" s="407">
        <f t="shared" si="3555"/>
        <v>0</v>
      </c>
      <c r="AK1383" s="407">
        <f t="shared" si="3555"/>
        <v>0</v>
      </c>
      <c r="AL1383" s="407">
        <f t="shared" si="3555"/>
        <v>0</v>
      </c>
      <c r="AM1383" s="407">
        <f t="shared" si="3555"/>
        <v>0</v>
      </c>
      <c r="AN1383" s="407">
        <f t="shared" si="3555"/>
        <v>0</v>
      </c>
      <c r="AO1383" s="407">
        <f t="shared" si="3555"/>
        <v>0</v>
      </c>
      <c r="AP1383" s="407">
        <f t="shared" si="3555"/>
        <v>0</v>
      </c>
      <c r="AQ1383" s="407">
        <f t="shared" si="3555"/>
        <v>0</v>
      </c>
      <c r="AR1383" s="407">
        <f t="shared" si="3555"/>
        <v>0</v>
      </c>
      <c r="AS1383" s="294"/>
    </row>
    <row r="1384" spans="1:45" ht="15" hidden="1" customHeight="1" outlineLevel="1">
      <c r="A1384" s="521"/>
      <c r="B1384" s="295"/>
      <c r="C1384" s="296"/>
      <c r="D1384" s="296"/>
      <c r="E1384" s="296"/>
      <c r="F1384" s="296"/>
      <c r="G1384" s="296"/>
      <c r="H1384" s="296"/>
      <c r="I1384" s="296"/>
      <c r="J1384" s="745"/>
      <c r="K1384" s="296"/>
      <c r="L1384" s="296"/>
      <c r="M1384" s="296"/>
      <c r="N1384" s="296"/>
      <c r="O1384" s="296"/>
      <c r="P1384" s="296"/>
      <c r="Q1384" s="297"/>
      <c r="R1384" s="296"/>
      <c r="S1384" s="296"/>
      <c r="T1384" s="296"/>
      <c r="U1384" s="296"/>
      <c r="V1384" s="296"/>
      <c r="W1384" s="296"/>
      <c r="X1384" s="296"/>
      <c r="Y1384" s="296"/>
      <c r="Z1384" s="296"/>
      <c r="AA1384" s="296"/>
      <c r="AB1384" s="296"/>
      <c r="AC1384" s="296"/>
      <c r="AD1384" s="296"/>
      <c r="AE1384" s="408"/>
      <c r="AF1384" s="409"/>
      <c r="AG1384" s="409"/>
      <c r="AH1384" s="409"/>
      <c r="AI1384" s="409"/>
      <c r="AJ1384" s="409"/>
      <c r="AK1384" s="409"/>
      <c r="AL1384" s="409"/>
      <c r="AM1384" s="409"/>
      <c r="AN1384" s="409"/>
      <c r="AO1384" s="409"/>
      <c r="AP1384" s="409"/>
      <c r="AQ1384" s="409"/>
      <c r="AR1384" s="409"/>
      <c r="AS1384" s="299"/>
    </row>
    <row r="1385" spans="1:45" ht="15" hidden="1" customHeight="1" outlineLevel="1">
      <c r="A1385" s="521">
        <v>2</v>
      </c>
      <c r="B1385" s="424" t="s">
        <v>96</v>
      </c>
      <c r="C1385" s="288" t="s">
        <v>25</v>
      </c>
      <c r="D1385" s="292"/>
      <c r="E1385" s="292"/>
      <c r="F1385" s="292"/>
      <c r="G1385" s="292"/>
      <c r="H1385" s="292"/>
      <c r="I1385" s="292"/>
      <c r="J1385" s="292"/>
      <c r="K1385" s="292"/>
      <c r="L1385" s="292"/>
      <c r="M1385" s="292"/>
      <c r="N1385" s="292"/>
      <c r="O1385" s="292"/>
      <c r="P1385" s="292"/>
      <c r="Q1385" s="288"/>
      <c r="R1385" s="292"/>
      <c r="S1385" s="292"/>
      <c r="T1385" s="292"/>
      <c r="U1385" s="292"/>
      <c r="V1385" s="292"/>
      <c r="W1385" s="292"/>
      <c r="X1385" s="292"/>
      <c r="Y1385" s="292"/>
      <c r="Z1385" s="292"/>
      <c r="AA1385" s="292"/>
      <c r="AB1385" s="292"/>
      <c r="AC1385" s="292"/>
      <c r="AD1385" s="292"/>
      <c r="AE1385" s="411"/>
      <c r="AF1385" s="411"/>
      <c r="AG1385" s="411"/>
      <c r="AH1385" s="411"/>
      <c r="AI1385" s="411"/>
      <c r="AJ1385" s="411"/>
      <c r="AK1385" s="411"/>
      <c r="AL1385" s="406"/>
      <c r="AM1385" s="406"/>
      <c r="AN1385" s="406"/>
      <c r="AO1385" s="406"/>
      <c r="AP1385" s="406"/>
      <c r="AQ1385" s="406"/>
      <c r="AR1385" s="406"/>
      <c r="AS1385" s="293">
        <f>SUM(AE1385:AR1385)</f>
        <v>0</v>
      </c>
    </row>
    <row r="1386" spans="1:45" ht="15" hidden="1" customHeight="1" outlineLevel="1">
      <c r="A1386" s="521"/>
      <c r="B1386" s="291" t="s">
        <v>740</v>
      </c>
      <c r="C1386" s="288" t="s">
        <v>163</v>
      </c>
      <c r="D1386" s="292"/>
      <c r="E1386" s="292"/>
      <c r="F1386" s="292"/>
      <c r="G1386" s="292"/>
      <c r="H1386" s="292"/>
      <c r="I1386" s="292"/>
      <c r="J1386" s="292"/>
      <c r="K1386" s="292"/>
      <c r="L1386" s="292"/>
      <c r="M1386" s="292"/>
      <c r="N1386" s="292"/>
      <c r="O1386" s="292"/>
      <c r="P1386" s="292"/>
      <c r="Q1386" s="464"/>
      <c r="R1386" s="292"/>
      <c r="S1386" s="292"/>
      <c r="T1386" s="292"/>
      <c r="U1386" s="292"/>
      <c r="V1386" s="292"/>
      <c r="W1386" s="292"/>
      <c r="X1386" s="292"/>
      <c r="Y1386" s="292"/>
      <c r="Z1386" s="292"/>
      <c r="AA1386" s="292"/>
      <c r="AB1386" s="292"/>
      <c r="AC1386" s="292"/>
      <c r="AD1386" s="292"/>
      <c r="AE1386" s="407">
        <f>AE1385</f>
        <v>0</v>
      </c>
      <c r="AF1386" s="407">
        <f t="shared" ref="AF1386:AR1386" si="3556">AF1385</f>
        <v>0</v>
      </c>
      <c r="AG1386" s="407">
        <f t="shared" si="3556"/>
        <v>0</v>
      </c>
      <c r="AH1386" s="407">
        <f t="shared" si="3556"/>
        <v>0</v>
      </c>
      <c r="AI1386" s="407">
        <f t="shared" si="3556"/>
        <v>0</v>
      </c>
      <c r="AJ1386" s="407">
        <f t="shared" si="3556"/>
        <v>0</v>
      </c>
      <c r="AK1386" s="407">
        <f t="shared" si="3556"/>
        <v>0</v>
      </c>
      <c r="AL1386" s="407">
        <f t="shared" si="3556"/>
        <v>0</v>
      </c>
      <c r="AM1386" s="407">
        <f t="shared" si="3556"/>
        <v>0</v>
      </c>
      <c r="AN1386" s="407">
        <f t="shared" si="3556"/>
        <v>0</v>
      </c>
      <c r="AO1386" s="407">
        <f t="shared" si="3556"/>
        <v>0</v>
      </c>
      <c r="AP1386" s="407">
        <f t="shared" si="3556"/>
        <v>0</v>
      </c>
      <c r="AQ1386" s="407">
        <f t="shared" si="3556"/>
        <v>0</v>
      </c>
      <c r="AR1386" s="407">
        <f t="shared" si="3556"/>
        <v>0</v>
      </c>
      <c r="AS1386" s="294"/>
    </row>
    <row r="1387" spans="1:45" ht="15" hidden="1" customHeight="1" outlineLevel="1">
      <c r="A1387" s="521"/>
      <c r="B1387" s="295"/>
      <c r="C1387" s="296"/>
      <c r="D1387" s="301"/>
      <c r="E1387" s="301"/>
      <c r="F1387" s="301"/>
      <c r="G1387" s="301"/>
      <c r="H1387" s="301"/>
      <c r="I1387" s="301"/>
      <c r="J1387" s="301"/>
      <c r="K1387" s="301"/>
      <c r="L1387" s="301"/>
      <c r="M1387" s="301"/>
      <c r="N1387" s="301"/>
      <c r="O1387" s="301"/>
      <c r="P1387" s="301"/>
      <c r="Q1387" s="297"/>
      <c r="R1387" s="301"/>
      <c r="S1387" s="301"/>
      <c r="T1387" s="301"/>
      <c r="U1387" s="301"/>
      <c r="V1387" s="301"/>
      <c r="W1387" s="301"/>
      <c r="X1387" s="301"/>
      <c r="Y1387" s="301"/>
      <c r="Z1387" s="301"/>
      <c r="AA1387" s="301"/>
      <c r="AB1387" s="301"/>
      <c r="AC1387" s="301"/>
      <c r="AD1387" s="301"/>
      <c r="AE1387" s="408"/>
      <c r="AF1387" s="409"/>
      <c r="AG1387" s="409"/>
      <c r="AH1387" s="409"/>
      <c r="AI1387" s="409"/>
      <c r="AJ1387" s="409"/>
      <c r="AK1387" s="409"/>
      <c r="AL1387" s="409"/>
      <c r="AM1387" s="409"/>
      <c r="AN1387" s="409"/>
      <c r="AO1387" s="409"/>
      <c r="AP1387" s="409"/>
      <c r="AQ1387" s="409"/>
      <c r="AR1387" s="409"/>
      <c r="AS1387" s="299"/>
    </row>
    <row r="1388" spans="1:45" ht="15" hidden="1" customHeight="1" outlineLevel="1">
      <c r="A1388" s="521">
        <v>3</v>
      </c>
      <c r="B1388" s="424" t="s">
        <v>97</v>
      </c>
      <c r="C1388" s="288" t="s">
        <v>25</v>
      </c>
      <c r="D1388" s="292"/>
      <c r="E1388" s="292"/>
      <c r="F1388" s="292"/>
      <c r="G1388" s="292"/>
      <c r="H1388" s="292"/>
      <c r="I1388" s="292"/>
      <c r="J1388" s="292"/>
      <c r="K1388" s="292"/>
      <c r="L1388" s="292"/>
      <c r="M1388" s="292"/>
      <c r="N1388" s="292"/>
      <c r="O1388" s="292"/>
      <c r="P1388" s="292"/>
      <c r="Q1388" s="288"/>
      <c r="R1388" s="292"/>
      <c r="S1388" s="292"/>
      <c r="T1388" s="292"/>
      <c r="U1388" s="292"/>
      <c r="V1388" s="292"/>
      <c r="W1388" s="292"/>
      <c r="X1388" s="292"/>
      <c r="Y1388" s="292"/>
      <c r="Z1388" s="292"/>
      <c r="AA1388" s="292"/>
      <c r="AB1388" s="292"/>
      <c r="AC1388" s="292"/>
      <c r="AD1388" s="292"/>
      <c r="AE1388" s="411"/>
      <c r="AF1388" s="411"/>
      <c r="AG1388" s="411"/>
      <c r="AH1388" s="411"/>
      <c r="AI1388" s="411"/>
      <c r="AJ1388" s="411"/>
      <c r="AK1388" s="411"/>
      <c r="AL1388" s="406"/>
      <c r="AM1388" s="406"/>
      <c r="AN1388" s="406"/>
      <c r="AO1388" s="406"/>
      <c r="AP1388" s="406"/>
      <c r="AQ1388" s="406"/>
      <c r="AR1388" s="406"/>
      <c r="AS1388" s="293">
        <f>SUM(AE1388:AR1388)</f>
        <v>0</v>
      </c>
    </row>
    <row r="1389" spans="1:45" ht="15" hidden="1" customHeight="1" outlineLevel="1">
      <c r="A1389" s="521"/>
      <c r="B1389" s="291" t="s">
        <v>740</v>
      </c>
      <c r="C1389" s="288" t="s">
        <v>163</v>
      </c>
      <c r="D1389" s="292"/>
      <c r="E1389" s="292"/>
      <c r="F1389" s="292"/>
      <c r="G1389" s="292"/>
      <c r="H1389" s="292"/>
      <c r="I1389" s="292"/>
      <c r="J1389" s="292"/>
      <c r="K1389" s="292"/>
      <c r="L1389" s="292"/>
      <c r="M1389" s="292"/>
      <c r="N1389" s="292"/>
      <c r="O1389" s="292"/>
      <c r="P1389" s="292"/>
      <c r="Q1389" s="464"/>
      <c r="R1389" s="292"/>
      <c r="S1389" s="292"/>
      <c r="T1389" s="292"/>
      <c r="U1389" s="292"/>
      <c r="V1389" s="292"/>
      <c r="W1389" s="292"/>
      <c r="X1389" s="292"/>
      <c r="Y1389" s="292"/>
      <c r="Z1389" s="292"/>
      <c r="AA1389" s="292"/>
      <c r="AB1389" s="292"/>
      <c r="AC1389" s="292"/>
      <c r="AD1389" s="292"/>
      <c r="AE1389" s="407">
        <f>AE1388</f>
        <v>0</v>
      </c>
      <c r="AF1389" s="407">
        <f t="shared" ref="AF1389:AR1389" si="3557">AF1388</f>
        <v>0</v>
      </c>
      <c r="AG1389" s="407">
        <f t="shared" si="3557"/>
        <v>0</v>
      </c>
      <c r="AH1389" s="407">
        <f t="shared" si="3557"/>
        <v>0</v>
      </c>
      <c r="AI1389" s="407">
        <f t="shared" si="3557"/>
        <v>0</v>
      </c>
      <c r="AJ1389" s="407">
        <f t="shared" si="3557"/>
        <v>0</v>
      </c>
      <c r="AK1389" s="407">
        <f t="shared" si="3557"/>
        <v>0</v>
      </c>
      <c r="AL1389" s="407">
        <f t="shared" si="3557"/>
        <v>0</v>
      </c>
      <c r="AM1389" s="407">
        <f t="shared" si="3557"/>
        <v>0</v>
      </c>
      <c r="AN1389" s="407">
        <f t="shared" si="3557"/>
        <v>0</v>
      </c>
      <c r="AO1389" s="407">
        <f t="shared" si="3557"/>
        <v>0</v>
      </c>
      <c r="AP1389" s="407">
        <f t="shared" si="3557"/>
        <v>0</v>
      </c>
      <c r="AQ1389" s="407">
        <f t="shared" si="3557"/>
        <v>0</v>
      </c>
      <c r="AR1389" s="407">
        <f t="shared" si="3557"/>
        <v>0</v>
      </c>
      <c r="AS1389" s="294"/>
    </row>
    <row r="1390" spans="1:45" ht="15" hidden="1" customHeight="1" outlineLevel="1">
      <c r="A1390" s="521"/>
      <c r="B1390" s="291"/>
      <c r="C1390" s="302"/>
      <c r="D1390" s="288"/>
      <c r="E1390" s="288"/>
      <c r="F1390" s="288"/>
      <c r="G1390" s="288"/>
      <c r="H1390" s="288"/>
      <c r="I1390" s="288"/>
      <c r="J1390" s="288"/>
      <c r="K1390" s="288"/>
      <c r="L1390" s="288"/>
      <c r="M1390" s="288"/>
      <c r="N1390" s="288"/>
      <c r="O1390" s="288"/>
      <c r="P1390" s="288"/>
      <c r="Q1390" s="288"/>
      <c r="R1390" s="288"/>
      <c r="S1390" s="288"/>
      <c r="T1390" s="288"/>
      <c r="U1390" s="288"/>
      <c r="V1390" s="288"/>
      <c r="W1390" s="288"/>
      <c r="X1390" s="288"/>
      <c r="Y1390" s="288"/>
      <c r="Z1390" s="288"/>
      <c r="AA1390" s="288"/>
      <c r="AB1390" s="288"/>
      <c r="AC1390" s="288"/>
      <c r="AD1390" s="288"/>
      <c r="AE1390" s="408"/>
      <c r="AF1390" s="408"/>
      <c r="AG1390" s="408"/>
      <c r="AH1390" s="408"/>
      <c r="AI1390" s="408"/>
      <c r="AJ1390" s="408"/>
      <c r="AK1390" s="408"/>
      <c r="AL1390" s="408"/>
      <c r="AM1390" s="408"/>
      <c r="AN1390" s="408"/>
      <c r="AO1390" s="408"/>
      <c r="AP1390" s="408"/>
      <c r="AQ1390" s="408"/>
      <c r="AR1390" s="408"/>
      <c r="AS1390" s="303"/>
    </row>
    <row r="1391" spans="1:45" ht="15" hidden="1" customHeight="1" outlineLevel="1">
      <c r="A1391" s="521">
        <v>4</v>
      </c>
      <c r="B1391" s="509" t="s">
        <v>652</v>
      </c>
      <c r="C1391" s="288" t="s">
        <v>25</v>
      </c>
      <c r="D1391" s="292"/>
      <c r="E1391" s="292"/>
      <c r="F1391" s="292"/>
      <c r="G1391" s="292"/>
      <c r="H1391" s="292"/>
      <c r="I1391" s="292"/>
      <c r="J1391" s="292"/>
      <c r="K1391" s="292"/>
      <c r="L1391" s="292"/>
      <c r="M1391" s="292"/>
      <c r="N1391" s="292"/>
      <c r="O1391" s="292"/>
      <c r="P1391" s="292"/>
      <c r="Q1391" s="288"/>
      <c r="R1391" s="292"/>
      <c r="S1391" s="292"/>
      <c r="T1391" s="292"/>
      <c r="U1391" s="292"/>
      <c r="V1391" s="292"/>
      <c r="W1391" s="292"/>
      <c r="X1391" s="292"/>
      <c r="Y1391" s="292"/>
      <c r="Z1391" s="292"/>
      <c r="AA1391" s="292"/>
      <c r="AB1391" s="292"/>
      <c r="AC1391" s="292"/>
      <c r="AD1391" s="292"/>
      <c r="AE1391" s="411"/>
      <c r="AF1391" s="411"/>
      <c r="AG1391" s="411"/>
      <c r="AH1391" s="411"/>
      <c r="AI1391" s="411"/>
      <c r="AJ1391" s="411"/>
      <c r="AK1391" s="411"/>
      <c r="AL1391" s="406"/>
      <c r="AM1391" s="406"/>
      <c r="AN1391" s="406"/>
      <c r="AO1391" s="406"/>
      <c r="AP1391" s="406"/>
      <c r="AQ1391" s="406"/>
      <c r="AR1391" s="406"/>
      <c r="AS1391" s="293">
        <f>SUM(AE1391:AR1391)</f>
        <v>0</v>
      </c>
    </row>
    <row r="1392" spans="1:45" ht="15" hidden="1" customHeight="1" outlineLevel="1">
      <c r="A1392" s="521"/>
      <c r="B1392" s="291" t="s">
        <v>740</v>
      </c>
      <c r="C1392" s="288" t="s">
        <v>163</v>
      </c>
      <c r="D1392" s="292"/>
      <c r="E1392" s="292"/>
      <c r="F1392" s="292"/>
      <c r="G1392" s="292"/>
      <c r="H1392" s="292"/>
      <c r="I1392" s="292"/>
      <c r="J1392" s="292"/>
      <c r="K1392" s="292"/>
      <c r="L1392" s="292"/>
      <c r="M1392" s="292"/>
      <c r="N1392" s="292"/>
      <c r="O1392" s="292"/>
      <c r="P1392" s="292"/>
      <c r="Q1392" s="464"/>
      <c r="R1392" s="292"/>
      <c r="S1392" s="292"/>
      <c r="T1392" s="292"/>
      <c r="U1392" s="292"/>
      <c r="V1392" s="292"/>
      <c r="W1392" s="292"/>
      <c r="X1392" s="292"/>
      <c r="Y1392" s="292"/>
      <c r="Z1392" s="292"/>
      <c r="AA1392" s="292"/>
      <c r="AB1392" s="292"/>
      <c r="AC1392" s="292"/>
      <c r="AD1392" s="292"/>
      <c r="AE1392" s="407">
        <f>AE1391</f>
        <v>0</v>
      </c>
      <c r="AF1392" s="407">
        <f t="shared" ref="AF1392:AR1392" si="3558">AF1391</f>
        <v>0</v>
      </c>
      <c r="AG1392" s="407">
        <f t="shared" si="3558"/>
        <v>0</v>
      </c>
      <c r="AH1392" s="407">
        <f t="shared" si="3558"/>
        <v>0</v>
      </c>
      <c r="AI1392" s="407">
        <f t="shared" si="3558"/>
        <v>0</v>
      </c>
      <c r="AJ1392" s="407">
        <f t="shared" si="3558"/>
        <v>0</v>
      </c>
      <c r="AK1392" s="407">
        <f t="shared" si="3558"/>
        <v>0</v>
      </c>
      <c r="AL1392" s="407">
        <f t="shared" si="3558"/>
        <v>0</v>
      </c>
      <c r="AM1392" s="407">
        <f t="shared" si="3558"/>
        <v>0</v>
      </c>
      <c r="AN1392" s="407">
        <f t="shared" si="3558"/>
        <v>0</v>
      </c>
      <c r="AO1392" s="407">
        <f t="shared" si="3558"/>
        <v>0</v>
      </c>
      <c r="AP1392" s="407">
        <f t="shared" si="3558"/>
        <v>0</v>
      </c>
      <c r="AQ1392" s="407">
        <f t="shared" si="3558"/>
        <v>0</v>
      </c>
      <c r="AR1392" s="407">
        <f t="shared" si="3558"/>
        <v>0</v>
      </c>
      <c r="AS1392" s="294"/>
    </row>
    <row r="1393" spans="1:45" ht="15" hidden="1" customHeight="1" outlineLevel="1">
      <c r="A1393" s="521"/>
      <c r="B1393" s="291"/>
      <c r="C1393" s="302"/>
      <c r="D1393" s="301"/>
      <c r="E1393" s="301"/>
      <c r="F1393" s="301"/>
      <c r="G1393" s="301"/>
      <c r="H1393" s="301"/>
      <c r="I1393" s="301"/>
      <c r="J1393" s="301"/>
      <c r="K1393" s="301"/>
      <c r="L1393" s="301"/>
      <c r="M1393" s="301"/>
      <c r="N1393" s="301"/>
      <c r="O1393" s="301"/>
      <c r="P1393" s="301"/>
      <c r="Q1393" s="288"/>
      <c r="R1393" s="301"/>
      <c r="S1393" s="301"/>
      <c r="T1393" s="301"/>
      <c r="U1393" s="301"/>
      <c r="V1393" s="301"/>
      <c r="W1393" s="301"/>
      <c r="X1393" s="301"/>
      <c r="Y1393" s="301"/>
      <c r="Z1393" s="301"/>
      <c r="AA1393" s="301"/>
      <c r="AB1393" s="301"/>
      <c r="AC1393" s="301"/>
      <c r="AD1393" s="301"/>
      <c r="AE1393" s="408"/>
      <c r="AF1393" s="408"/>
      <c r="AG1393" s="408"/>
      <c r="AH1393" s="408"/>
      <c r="AI1393" s="408"/>
      <c r="AJ1393" s="408"/>
      <c r="AK1393" s="408"/>
      <c r="AL1393" s="408"/>
      <c r="AM1393" s="408"/>
      <c r="AN1393" s="408"/>
      <c r="AO1393" s="408"/>
      <c r="AP1393" s="408"/>
      <c r="AQ1393" s="408"/>
      <c r="AR1393" s="408"/>
      <c r="AS1393" s="303"/>
    </row>
    <row r="1394" spans="1:45" ht="15" hidden="1" customHeight="1" outlineLevel="1">
      <c r="A1394" s="521">
        <v>5</v>
      </c>
      <c r="B1394" s="424" t="s">
        <v>98</v>
      </c>
      <c r="C1394" s="288" t="s">
        <v>25</v>
      </c>
      <c r="D1394" s="292"/>
      <c r="E1394" s="292"/>
      <c r="F1394" s="292"/>
      <c r="G1394" s="292"/>
      <c r="H1394" s="292"/>
      <c r="I1394" s="292"/>
      <c r="J1394" s="292"/>
      <c r="K1394" s="292"/>
      <c r="L1394" s="292"/>
      <c r="M1394" s="292"/>
      <c r="N1394" s="292"/>
      <c r="O1394" s="292"/>
      <c r="P1394" s="292"/>
      <c r="Q1394" s="288"/>
      <c r="R1394" s="292"/>
      <c r="S1394" s="292"/>
      <c r="T1394" s="292"/>
      <c r="U1394" s="292"/>
      <c r="V1394" s="292"/>
      <c r="W1394" s="292"/>
      <c r="X1394" s="292"/>
      <c r="Y1394" s="292"/>
      <c r="Z1394" s="292"/>
      <c r="AA1394" s="292"/>
      <c r="AB1394" s="292"/>
      <c r="AC1394" s="292"/>
      <c r="AD1394" s="292"/>
      <c r="AE1394" s="411"/>
      <c r="AF1394" s="411"/>
      <c r="AG1394" s="411"/>
      <c r="AH1394" s="411"/>
      <c r="AI1394" s="411"/>
      <c r="AJ1394" s="411"/>
      <c r="AK1394" s="411"/>
      <c r="AL1394" s="406"/>
      <c r="AM1394" s="406"/>
      <c r="AN1394" s="406"/>
      <c r="AO1394" s="406"/>
      <c r="AP1394" s="406"/>
      <c r="AQ1394" s="406"/>
      <c r="AR1394" s="406"/>
      <c r="AS1394" s="293">
        <f>SUM(AE1394:AR1394)</f>
        <v>0</v>
      </c>
    </row>
    <row r="1395" spans="1:45" ht="15" hidden="1" customHeight="1" outlineLevel="1">
      <c r="A1395" s="521"/>
      <c r="B1395" s="291" t="s">
        <v>740</v>
      </c>
      <c r="C1395" s="288" t="s">
        <v>163</v>
      </c>
      <c r="D1395" s="292"/>
      <c r="E1395" s="292"/>
      <c r="F1395" s="292"/>
      <c r="G1395" s="292"/>
      <c r="H1395" s="292"/>
      <c r="I1395" s="292"/>
      <c r="J1395" s="292"/>
      <c r="K1395" s="292"/>
      <c r="L1395" s="292"/>
      <c r="M1395" s="292"/>
      <c r="N1395" s="292"/>
      <c r="O1395" s="292"/>
      <c r="P1395" s="292"/>
      <c r="Q1395" s="464"/>
      <c r="R1395" s="292"/>
      <c r="S1395" s="292"/>
      <c r="T1395" s="292"/>
      <c r="U1395" s="292"/>
      <c r="V1395" s="292"/>
      <c r="W1395" s="292"/>
      <c r="X1395" s="292"/>
      <c r="Y1395" s="292"/>
      <c r="Z1395" s="292"/>
      <c r="AA1395" s="292"/>
      <c r="AB1395" s="292"/>
      <c r="AC1395" s="292"/>
      <c r="AD1395" s="292"/>
      <c r="AE1395" s="407">
        <f>AE1394</f>
        <v>0</v>
      </c>
      <c r="AF1395" s="407">
        <f t="shared" ref="AF1395:AR1395" si="3559">AF1394</f>
        <v>0</v>
      </c>
      <c r="AG1395" s="407">
        <f t="shared" si="3559"/>
        <v>0</v>
      </c>
      <c r="AH1395" s="407">
        <f t="shared" si="3559"/>
        <v>0</v>
      </c>
      <c r="AI1395" s="407">
        <f t="shared" si="3559"/>
        <v>0</v>
      </c>
      <c r="AJ1395" s="407">
        <f t="shared" si="3559"/>
        <v>0</v>
      </c>
      <c r="AK1395" s="407">
        <f t="shared" si="3559"/>
        <v>0</v>
      </c>
      <c r="AL1395" s="407">
        <f t="shared" si="3559"/>
        <v>0</v>
      </c>
      <c r="AM1395" s="407">
        <f t="shared" si="3559"/>
        <v>0</v>
      </c>
      <c r="AN1395" s="407">
        <f t="shared" si="3559"/>
        <v>0</v>
      </c>
      <c r="AO1395" s="407">
        <f t="shared" si="3559"/>
        <v>0</v>
      </c>
      <c r="AP1395" s="407">
        <f t="shared" si="3559"/>
        <v>0</v>
      </c>
      <c r="AQ1395" s="407">
        <f t="shared" si="3559"/>
        <v>0</v>
      </c>
      <c r="AR1395" s="407">
        <f t="shared" si="3559"/>
        <v>0</v>
      </c>
      <c r="AS1395" s="294"/>
    </row>
    <row r="1396" spans="1:45" ht="15" hidden="1" customHeight="1" outlineLevel="1">
      <c r="A1396" s="521"/>
      <c r="B1396" s="291"/>
      <c r="C1396" s="288"/>
      <c r="D1396" s="288"/>
      <c r="E1396" s="288"/>
      <c r="F1396" s="288"/>
      <c r="G1396" s="288"/>
      <c r="H1396" s="288"/>
      <c r="I1396" s="288"/>
      <c r="J1396" s="288"/>
      <c r="K1396" s="288"/>
      <c r="L1396" s="288"/>
      <c r="M1396" s="288"/>
      <c r="N1396" s="288"/>
      <c r="O1396" s="288"/>
      <c r="P1396" s="288"/>
      <c r="Q1396" s="288"/>
      <c r="R1396" s="288"/>
      <c r="S1396" s="288"/>
      <c r="T1396" s="288"/>
      <c r="U1396" s="288"/>
      <c r="V1396" s="288"/>
      <c r="W1396" s="288"/>
      <c r="X1396" s="288"/>
      <c r="Y1396" s="288"/>
      <c r="Z1396" s="288"/>
      <c r="AA1396" s="288"/>
      <c r="AB1396" s="288"/>
      <c r="AC1396" s="288"/>
      <c r="AD1396" s="288"/>
      <c r="AE1396" s="418"/>
      <c r="AF1396" s="419"/>
      <c r="AG1396" s="419"/>
      <c r="AH1396" s="419"/>
      <c r="AI1396" s="419"/>
      <c r="AJ1396" s="419"/>
      <c r="AK1396" s="419"/>
      <c r="AL1396" s="419"/>
      <c r="AM1396" s="419"/>
      <c r="AN1396" s="419"/>
      <c r="AO1396" s="419"/>
      <c r="AP1396" s="419"/>
      <c r="AQ1396" s="419"/>
      <c r="AR1396" s="419"/>
      <c r="AS1396" s="294"/>
    </row>
    <row r="1397" spans="1:45" ht="15.75" hidden="1" outlineLevel="1">
      <c r="A1397" s="521"/>
      <c r="B1397" s="316" t="s">
        <v>494</v>
      </c>
      <c r="C1397" s="286"/>
      <c r="D1397" s="286"/>
      <c r="E1397" s="286"/>
      <c r="F1397" s="286"/>
      <c r="G1397" s="286"/>
      <c r="H1397" s="286"/>
      <c r="I1397" s="286"/>
      <c r="J1397" s="286"/>
      <c r="K1397" s="286"/>
      <c r="L1397" s="286"/>
      <c r="M1397" s="286"/>
      <c r="N1397" s="286"/>
      <c r="O1397" s="286"/>
      <c r="P1397" s="286"/>
      <c r="Q1397" s="287"/>
      <c r="R1397" s="286"/>
      <c r="S1397" s="286"/>
      <c r="T1397" s="286"/>
      <c r="U1397" s="286"/>
      <c r="V1397" s="286"/>
      <c r="W1397" s="286"/>
      <c r="X1397" s="286"/>
      <c r="Y1397" s="286"/>
      <c r="Z1397" s="286"/>
      <c r="AA1397" s="286"/>
      <c r="AB1397" s="286"/>
      <c r="AC1397" s="286"/>
      <c r="AD1397" s="286"/>
      <c r="AE1397" s="410"/>
      <c r="AF1397" s="410"/>
      <c r="AG1397" s="410"/>
      <c r="AH1397" s="410"/>
      <c r="AI1397" s="410"/>
      <c r="AJ1397" s="410"/>
      <c r="AK1397" s="410"/>
      <c r="AL1397" s="410"/>
      <c r="AM1397" s="410"/>
      <c r="AN1397" s="410"/>
      <c r="AO1397" s="410"/>
      <c r="AP1397" s="410"/>
      <c r="AQ1397" s="410"/>
      <c r="AR1397" s="410"/>
      <c r="AS1397" s="289"/>
    </row>
    <row r="1398" spans="1:45" ht="15" hidden="1" customHeight="1" outlineLevel="1">
      <c r="A1398" s="521">
        <v>6</v>
      </c>
      <c r="B1398" s="424" t="s">
        <v>99</v>
      </c>
      <c r="C1398" s="288" t="s">
        <v>25</v>
      </c>
      <c r="D1398" s="292"/>
      <c r="E1398" s="292"/>
      <c r="F1398" s="292"/>
      <c r="G1398" s="292"/>
      <c r="H1398" s="292"/>
      <c r="I1398" s="292"/>
      <c r="J1398" s="292"/>
      <c r="K1398" s="292"/>
      <c r="L1398" s="292"/>
      <c r="M1398" s="292"/>
      <c r="N1398" s="292"/>
      <c r="O1398" s="292"/>
      <c r="P1398" s="292"/>
      <c r="Q1398" s="292">
        <v>12</v>
      </c>
      <c r="R1398" s="292"/>
      <c r="S1398" s="292"/>
      <c r="T1398" s="292"/>
      <c r="U1398" s="292"/>
      <c r="V1398" s="292"/>
      <c r="W1398" s="292"/>
      <c r="X1398" s="292"/>
      <c r="Y1398" s="292"/>
      <c r="Z1398" s="292"/>
      <c r="AA1398" s="292"/>
      <c r="AB1398" s="292"/>
      <c r="AC1398" s="292"/>
      <c r="AD1398" s="292"/>
      <c r="AE1398" s="411"/>
      <c r="AF1398" s="411"/>
      <c r="AG1398" s="411"/>
      <c r="AH1398" s="411"/>
      <c r="AI1398" s="411"/>
      <c r="AJ1398" s="411"/>
      <c r="AK1398" s="411"/>
      <c r="AL1398" s="411"/>
      <c r="AM1398" s="411"/>
      <c r="AN1398" s="411"/>
      <c r="AO1398" s="411"/>
      <c r="AP1398" s="411"/>
      <c r="AQ1398" s="411"/>
      <c r="AR1398" s="411"/>
      <c r="AS1398" s="293">
        <f>SUM(AE1398:AR1398)</f>
        <v>0</v>
      </c>
    </row>
    <row r="1399" spans="1:45" ht="15" hidden="1" customHeight="1" outlineLevel="1">
      <c r="A1399" s="521"/>
      <c r="B1399" s="291" t="s">
        <v>740</v>
      </c>
      <c r="C1399" s="288" t="s">
        <v>163</v>
      </c>
      <c r="D1399" s="292"/>
      <c r="E1399" s="292"/>
      <c r="F1399" s="292"/>
      <c r="G1399" s="292"/>
      <c r="H1399" s="292"/>
      <c r="I1399" s="292"/>
      <c r="J1399" s="292"/>
      <c r="K1399" s="292"/>
      <c r="L1399" s="292"/>
      <c r="M1399" s="292"/>
      <c r="N1399" s="292"/>
      <c r="O1399" s="292"/>
      <c r="P1399" s="292"/>
      <c r="Q1399" s="292">
        <f>Q1398</f>
        <v>12</v>
      </c>
      <c r="R1399" s="292"/>
      <c r="S1399" s="292"/>
      <c r="T1399" s="292"/>
      <c r="U1399" s="292"/>
      <c r="V1399" s="292"/>
      <c r="W1399" s="292"/>
      <c r="X1399" s="292"/>
      <c r="Y1399" s="292"/>
      <c r="Z1399" s="292"/>
      <c r="AA1399" s="292"/>
      <c r="AB1399" s="292"/>
      <c r="AC1399" s="292"/>
      <c r="AD1399" s="292"/>
      <c r="AE1399" s="407">
        <f>AE1398</f>
        <v>0</v>
      </c>
      <c r="AF1399" s="407">
        <f t="shared" ref="AF1399:AR1399" si="3560">AF1398</f>
        <v>0</v>
      </c>
      <c r="AG1399" s="407">
        <f t="shared" si="3560"/>
        <v>0</v>
      </c>
      <c r="AH1399" s="407">
        <f t="shared" si="3560"/>
        <v>0</v>
      </c>
      <c r="AI1399" s="407">
        <f t="shared" si="3560"/>
        <v>0</v>
      </c>
      <c r="AJ1399" s="407">
        <f t="shared" si="3560"/>
        <v>0</v>
      </c>
      <c r="AK1399" s="407">
        <f t="shared" si="3560"/>
        <v>0</v>
      </c>
      <c r="AL1399" s="407">
        <f t="shared" si="3560"/>
        <v>0</v>
      </c>
      <c r="AM1399" s="407">
        <f t="shared" si="3560"/>
        <v>0</v>
      </c>
      <c r="AN1399" s="407">
        <f t="shared" si="3560"/>
        <v>0</v>
      </c>
      <c r="AO1399" s="407">
        <f t="shared" si="3560"/>
        <v>0</v>
      </c>
      <c r="AP1399" s="407">
        <f t="shared" si="3560"/>
        <v>0</v>
      </c>
      <c r="AQ1399" s="407">
        <f t="shared" si="3560"/>
        <v>0</v>
      </c>
      <c r="AR1399" s="407">
        <f t="shared" si="3560"/>
        <v>0</v>
      </c>
      <c r="AS1399" s="308"/>
    </row>
    <row r="1400" spans="1:45" ht="15" hidden="1" customHeight="1" outlineLevel="1">
      <c r="A1400" s="521"/>
      <c r="B1400" s="307"/>
      <c r="C1400" s="309"/>
      <c r="D1400" s="288"/>
      <c r="E1400" s="288"/>
      <c r="F1400" s="288"/>
      <c r="G1400" s="288"/>
      <c r="H1400" s="288"/>
      <c r="I1400" s="288"/>
      <c r="J1400" s="288"/>
      <c r="K1400" s="288"/>
      <c r="L1400" s="288"/>
      <c r="M1400" s="288"/>
      <c r="N1400" s="288"/>
      <c r="O1400" s="288"/>
      <c r="P1400" s="288"/>
      <c r="Q1400" s="288"/>
      <c r="R1400" s="288"/>
      <c r="S1400" s="288"/>
      <c r="T1400" s="288"/>
      <c r="U1400" s="288"/>
      <c r="V1400" s="288"/>
      <c r="W1400" s="288"/>
      <c r="X1400" s="288"/>
      <c r="Y1400" s="288"/>
      <c r="Z1400" s="288"/>
      <c r="AA1400" s="288"/>
      <c r="AB1400" s="288"/>
      <c r="AC1400" s="288"/>
      <c r="AD1400" s="288"/>
      <c r="AE1400" s="412"/>
      <c r="AF1400" s="412"/>
      <c r="AG1400" s="412"/>
      <c r="AH1400" s="412"/>
      <c r="AI1400" s="412"/>
      <c r="AJ1400" s="412"/>
      <c r="AK1400" s="412"/>
      <c r="AL1400" s="412"/>
      <c r="AM1400" s="412"/>
      <c r="AN1400" s="412"/>
      <c r="AO1400" s="412"/>
      <c r="AP1400" s="412"/>
      <c r="AQ1400" s="412"/>
      <c r="AR1400" s="412"/>
      <c r="AS1400" s="310"/>
    </row>
    <row r="1401" spans="1:45" ht="15" hidden="1" customHeight="1" outlineLevel="1">
      <c r="A1401" s="521">
        <v>7</v>
      </c>
      <c r="B1401" s="424" t="s">
        <v>100</v>
      </c>
      <c r="C1401" s="288" t="s">
        <v>25</v>
      </c>
      <c r="D1401" s="292"/>
      <c r="E1401" s="292"/>
      <c r="F1401" s="292"/>
      <c r="G1401" s="292"/>
      <c r="H1401" s="292"/>
      <c r="I1401" s="292"/>
      <c r="J1401" s="292"/>
      <c r="K1401" s="292"/>
      <c r="L1401" s="292"/>
      <c r="M1401" s="292"/>
      <c r="N1401" s="292"/>
      <c r="O1401" s="292"/>
      <c r="P1401" s="292"/>
      <c r="Q1401" s="292">
        <v>12</v>
      </c>
      <c r="R1401" s="292"/>
      <c r="S1401" s="292"/>
      <c r="T1401" s="292"/>
      <c r="U1401" s="292"/>
      <c r="V1401" s="292"/>
      <c r="W1401" s="292"/>
      <c r="X1401" s="292"/>
      <c r="Y1401" s="292"/>
      <c r="Z1401" s="292"/>
      <c r="AA1401" s="292"/>
      <c r="AB1401" s="292"/>
      <c r="AC1401" s="292"/>
      <c r="AD1401" s="292"/>
      <c r="AE1401" s="411"/>
      <c r="AF1401" s="411"/>
      <c r="AG1401" s="411"/>
      <c r="AH1401" s="411"/>
      <c r="AI1401" s="411"/>
      <c r="AJ1401" s="411"/>
      <c r="AK1401" s="411"/>
      <c r="AL1401" s="411"/>
      <c r="AM1401" s="411"/>
      <c r="AN1401" s="411"/>
      <c r="AO1401" s="411"/>
      <c r="AP1401" s="411"/>
      <c r="AQ1401" s="411"/>
      <c r="AR1401" s="411"/>
      <c r="AS1401" s="293">
        <f>SUM(AE1401:AR1401)</f>
        <v>0</v>
      </c>
    </row>
    <row r="1402" spans="1:45" ht="15" hidden="1" customHeight="1" outlineLevel="1">
      <c r="A1402" s="521"/>
      <c r="B1402" s="291" t="s">
        <v>740</v>
      </c>
      <c r="C1402" s="288" t="s">
        <v>163</v>
      </c>
      <c r="D1402" s="292"/>
      <c r="E1402" s="292"/>
      <c r="F1402" s="292"/>
      <c r="G1402" s="292"/>
      <c r="H1402" s="292"/>
      <c r="I1402" s="292"/>
      <c r="J1402" s="292"/>
      <c r="K1402" s="292"/>
      <c r="L1402" s="292"/>
      <c r="M1402" s="292"/>
      <c r="N1402" s="292"/>
      <c r="O1402" s="292"/>
      <c r="P1402" s="292"/>
      <c r="Q1402" s="292">
        <f>Q1401</f>
        <v>12</v>
      </c>
      <c r="R1402" s="292"/>
      <c r="S1402" s="292"/>
      <c r="T1402" s="292"/>
      <c r="U1402" s="292"/>
      <c r="V1402" s="292"/>
      <c r="W1402" s="292"/>
      <c r="X1402" s="292"/>
      <c r="Y1402" s="292"/>
      <c r="Z1402" s="292"/>
      <c r="AA1402" s="292"/>
      <c r="AB1402" s="292"/>
      <c r="AC1402" s="292"/>
      <c r="AD1402" s="292"/>
      <c r="AE1402" s="407">
        <f>AE1401</f>
        <v>0</v>
      </c>
      <c r="AF1402" s="407">
        <f t="shared" ref="AF1402:AR1402" si="3561">AF1401</f>
        <v>0</v>
      </c>
      <c r="AG1402" s="407">
        <f t="shared" si="3561"/>
        <v>0</v>
      </c>
      <c r="AH1402" s="407">
        <f t="shared" si="3561"/>
        <v>0</v>
      </c>
      <c r="AI1402" s="407">
        <f t="shared" si="3561"/>
        <v>0</v>
      </c>
      <c r="AJ1402" s="407">
        <f t="shared" si="3561"/>
        <v>0</v>
      </c>
      <c r="AK1402" s="407">
        <f t="shared" si="3561"/>
        <v>0</v>
      </c>
      <c r="AL1402" s="407">
        <f t="shared" si="3561"/>
        <v>0</v>
      </c>
      <c r="AM1402" s="407">
        <f t="shared" si="3561"/>
        <v>0</v>
      </c>
      <c r="AN1402" s="407">
        <f t="shared" si="3561"/>
        <v>0</v>
      </c>
      <c r="AO1402" s="407">
        <f t="shared" si="3561"/>
        <v>0</v>
      </c>
      <c r="AP1402" s="407">
        <f t="shared" si="3561"/>
        <v>0</v>
      </c>
      <c r="AQ1402" s="407">
        <f t="shared" si="3561"/>
        <v>0</v>
      </c>
      <c r="AR1402" s="407">
        <f t="shared" si="3561"/>
        <v>0</v>
      </c>
      <c r="AS1402" s="308"/>
    </row>
    <row r="1403" spans="1:45" ht="15" hidden="1" customHeight="1" outlineLevel="1">
      <c r="A1403" s="521"/>
      <c r="B1403" s="311"/>
      <c r="C1403" s="309"/>
      <c r="D1403" s="288"/>
      <c r="E1403" s="288"/>
      <c r="F1403" s="288"/>
      <c r="G1403" s="288"/>
      <c r="H1403" s="288"/>
      <c r="I1403" s="288"/>
      <c r="J1403" s="288"/>
      <c r="K1403" s="288"/>
      <c r="L1403" s="288"/>
      <c r="M1403" s="288"/>
      <c r="N1403" s="288"/>
      <c r="O1403" s="288"/>
      <c r="P1403" s="288"/>
      <c r="Q1403" s="288"/>
      <c r="R1403" s="288"/>
      <c r="S1403" s="288"/>
      <c r="T1403" s="288"/>
      <c r="U1403" s="288"/>
      <c r="V1403" s="288"/>
      <c r="W1403" s="288"/>
      <c r="X1403" s="288"/>
      <c r="Y1403" s="288"/>
      <c r="Z1403" s="288"/>
      <c r="AA1403" s="288"/>
      <c r="AB1403" s="288"/>
      <c r="AC1403" s="288"/>
      <c r="AD1403" s="288"/>
      <c r="AE1403" s="412"/>
      <c r="AF1403" s="413"/>
      <c r="AG1403" s="412"/>
      <c r="AH1403" s="412"/>
      <c r="AI1403" s="412"/>
      <c r="AJ1403" s="412"/>
      <c r="AK1403" s="412"/>
      <c r="AL1403" s="412"/>
      <c r="AM1403" s="412"/>
      <c r="AN1403" s="412"/>
      <c r="AO1403" s="412"/>
      <c r="AP1403" s="412"/>
      <c r="AQ1403" s="412"/>
      <c r="AR1403" s="412"/>
      <c r="AS1403" s="310"/>
    </row>
    <row r="1404" spans="1:45" ht="15" hidden="1" customHeight="1" outlineLevel="1">
      <c r="A1404" s="521">
        <v>8</v>
      </c>
      <c r="B1404" s="424" t="s">
        <v>101</v>
      </c>
      <c r="C1404" s="288" t="s">
        <v>25</v>
      </c>
      <c r="D1404" s="292"/>
      <c r="E1404" s="292"/>
      <c r="F1404" s="292"/>
      <c r="G1404" s="292"/>
      <c r="H1404" s="292"/>
      <c r="I1404" s="292"/>
      <c r="J1404" s="292"/>
      <c r="K1404" s="292"/>
      <c r="L1404" s="292"/>
      <c r="M1404" s="292"/>
      <c r="N1404" s="292"/>
      <c r="O1404" s="292"/>
      <c r="P1404" s="292"/>
      <c r="Q1404" s="292">
        <v>12</v>
      </c>
      <c r="R1404" s="292"/>
      <c r="S1404" s="292"/>
      <c r="T1404" s="292"/>
      <c r="U1404" s="292"/>
      <c r="V1404" s="292"/>
      <c r="W1404" s="292"/>
      <c r="X1404" s="292"/>
      <c r="Y1404" s="292"/>
      <c r="Z1404" s="292"/>
      <c r="AA1404" s="292"/>
      <c r="AB1404" s="292"/>
      <c r="AC1404" s="292"/>
      <c r="AD1404" s="292"/>
      <c r="AE1404" s="411"/>
      <c r="AF1404" s="411"/>
      <c r="AG1404" s="411"/>
      <c r="AH1404" s="411"/>
      <c r="AI1404" s="411"/>
      <c r="AJ1404" s="411"/>
      <c r="AK1404" s="411"/>
      <c r="AL1404" s="411"/>
      <c r="AM1404" s="411"/>
      <c r="AN1404" s="411"/>
      <c r="AO1404" s="411"/>
      <c r="AP1404" s="411"/>
      <c r="AQ1404" s="411"/>
      <c r="AR1404" s="411"/>
      <c r="AS1404" s="293">
        <f>SUM(AE1404:AR1404)</f>
        <v>0</v>
      </c>
    </row>
    <row r="1405" spans="1:45" ht="15" hidden="1" customHeight="1" outlineLevel="1">
      <c r="A1405" s="521"/>
      <c r="B1405" s="291" t="s">
        <v>740</v>
      </c>
      <c r="C1405" s="288" t="s">
        <v>163</v>
      </c>
      <c r="D1405" s="292"/>
      <c r="E1405" s="292"/>
      <c r="F1405" s="292"/>
      <c r="G1405" s="292"/>
      <c r="H1405" s="292"/>
      <c r="I1405" s="292"/>
      <c r="J1405" s="292"/>
      <c r="K1405" s="292"/>
      <c r="L1405" s="292"/>
      <c r="M1405" s="292"/>
      <c r="N1405" s="292"/>
      <c r="O1405" s="292"/>
      <c r="P1405" s="292"/>
      <c r="Q1405" s="292">
        <f>Q1404</f>
        <v>12</v>
      </c>
      <c r="R1405" s="292"/>
      <c r="S1405" s="292"/>
      <c r="T1405" s="292"/>
      <c r="U1405" s="292"/>
      <c r="V1405" s="292"/>
      <c r="W1405" s="292"/>
      <c r="X1405" s="292"/>
      <c r="Y1405" s="292"/>
      <c r="Z1405" s="292"/>
      <c r="AA1405" s="292"/>
      <c r="AB1405" s="292"/>
      <c r="AC1405" s="292"/>
      <c r="AD1405" s="292"/>
      <c r="AE1405" s="407">
        <f>AE1404</f>
        <v>0</v>
      </c>
      <c r="AF1405" s="407">
        <f t="shared" ref="AF1405:AR1405" si="3562">AF1404</f>
        <v>0</v>
      </c>
      <c r="AG1405" s="407">
        <f t="shared" si="3562"/>
        <v>0</v>
      </c>
      <c r="AH1405" s="407">
        <f t="shared" si="3562"/>
        <v>0</v>
      </c>
      <c r="AI1405" s="407">
        <f t="shared" si="3562"/>
        <v>0</v>
      </c>
      <c r="AJ1405" s="407">
        <f t="shared" si="3562"/>
        <v>0</v>
      </c>
      <c r="AK1405" s="407">
        <f t="shared" si="3562"/>
        <v>0</v>
      </c>
      <c r="AL1405" s="407">
        <f t="shared" si="3562"/>
        <v>0</v>
      </c>
      <c r="AM1405" s="407">
        <f t="shared" si="3562"/>
        <v>0</v>
      </c>
      <c r="AN1405" s="407">
        <f t="shared" si="3562"/>
        <v>0</v>
      </c>
      <c r="AO1405" s="407">
        <f t="shared" si="3562"/>
        <v>0</v>
      </c>
      <c r="AP1405" s="407">
        <f t="shared" si="3562"/>
        <v>0</v>
      </c>
      <c r="AQ1405" s="407">
        <f t="shared" si="3562"/>
        <v>0</v>
      </c>
      <c r="AR1405" s="407">
        <f t="shared" si="3562"/>
        <v>0</v>
      </c>
      <c r="AS1405" s="308"/>
    </row>
    <row r="1406" spans="1:45" ht="15" hidden="1" customHeight="1" outlineLevel="1">
      <c r="A1406" s="521"/>
      <c r="B1406" s="311"/>
      <c r="C1406" s="309"/>
      <c r="D1406" s="313"/>
      <c r="E1406" s="313"/>
      <c r="F1406" s="313"/>
      <c r="G1406" s="313"/>
      <c r="H1406" s="313"/>
      <c r="I1406" s="313"/>
      <c r="J1406" s="313"/>
      <c r="K1406" s="313"/>
      <c r="L1406" s="313"/>
      <c r="M1406" s="313"/>
      <c r="N1406" s="313"/>
      <c r="O1406" s="313"/>
      <c r="P1406" s="313"/>
      <c r="Q1406" s="288"/>
      <c r="R1406" s="313"/>
      <c r="S1406" s="313"/>
      <c r="T1406" s="313"/>
      <c r="U1406" s="313"/>
      <c r="V1406" s="313"/>
      <c r="W1406" s="313"/>
      <c r="X1406" s="313"/>
      <c r="Y1406" s="313"/>
      <c r="Z1406" s="313"/>
      <c r="AA1406" s="313"/>
      <c r="AB1406" s="313"/>
      <c r="AC1406" s="313"/>
      <c r="AD1406" s="313"/>
      <c r="AE1406" s="412"/>
      <c r="AF1406" s="413"/>
      <c r="AG1406" s="412"/>
      <c r="AH1406" s="412"/>
      <c r="AI1406" s="412"/>
      <c r="AJ1406" s="412"/>
      <c r="AK1406" s="412"/>
      <c r="AL1406" s="412"/>
      <c r="AM1406" s="412"/>
      <c r="AN1406" s="412"/>
      <c r="AO1406" s="412"/>
      <c r="AP1406" s="412"/>
      <c r="AQ1406" s="412"/>
      <c r="AR1406" s="412"/>
      <c r="AS1406" s="310"/>
    </row>
    <row r="1407" spans="1:45" ht="15" hidden="1" customHeight="1" outlineLevel="1">
      <c r="A1407" s="521">
        <v>9</v>
      </c>
      <c r="B1407" s="424" t="s">
        <v>102</v>
      </c>
      <c r="C1407" s="288" t="s">
        <v>25</v>
      </c>
      <c r="D1407" s="292"/>
      <c r="E1407" s="292"/>
      <c r="F1407" s="292"/>
      <c r="G1407" s="292"/>
      <c r="H1407" s="292"/>
      <c r="I1407" s="292"/>
      <c r="J1407" s="292"/>
      <c r="K1407" s="292"/>
      <c r="L1407" s="292"/>
      <c r="M1407" s="292"/>
      <c r="N1407" s="292"/>
      <c r="O1407" s="292"/>
      <c r="P1407" s="292"/>
      <c r="Q1407" s="292">
        <v>12</v>
      </c>
      <c r="R1407" s="292"/>
      <c r="S1407" s="292"/>
      <c r="T1407" s="292"/>
      <c r="U1407" s="292"/>
      <c r="V1407" s="292"/>
      <c r="W1407" s="292"/>
      <c r="X1407" s="292"/>
      <c r="Y1407" s="292"/>
      <c r="Z1407" s="292"/>
      <c r="AA1407" s="292"/>
      <c r="AB1407" s="292"/>
      <c r="AC1407" s="292"/>
      <c r="AD1407" s="292"/>
      <c r="AE1407" s="411"/>
      <c r="AF1407" s="411"/>
      <c r="AG1407" s="411"/>
      <c r="AH1407" s="411"/>
      <c r="AI1407" s="411"/>
      <c r="AJ1407" s="411"/>
      <c r="AK1407" s="411"/>
      <c r="AL1407" s="411"/>
      <c r="AM1407" s="411"/>
      <c r="AN1407" s="411"/>
      <c r="AO1407" s="411"/>
      <c r="AP1407" s="411"/>
      <c r="AQ1407" s="411"/>
      <c r="AR1407" s="411"/>
      <c r="AS1407" s="293">
        <f>SUM(AE1407:AR1407)</f>
        <v>0</v>
      </c>
    </row>
    <row r="1408" spans="1:45" ht="15" hidden="1" customHeight="1" outlineLevel="1">
      <c r="A1408" s="521"/>
      <c r="B1408" s="291" t="s">
        <v>740</v>
      </c>
      <c r="C1408" s="288" t="s">
        <v>163</v>
      </c>
      <c r="D1408" s="292"/>
      <c r="E1408" s="292"/>
      <c r="F1408" s="292"/>
      <c r="G1408" s="292"/>
      <c r="H1408" s="292"/>
      <c r="I1408" s="292"/>
      <c r="J1408" s="292"/>
      <c r="K1408" s="292"/>
      <c r="L1408" s="292"/>
      <c r="M1408" s="292"/>
      <c r="N1408" s="292"/>
      <c r="O1408" s="292"/>
      <c r="P1408" s="292"/>
      <c r="Q1408" s="292">
        <f>Q1407</f>
        <v>12</v>
      </c>
      <c r="R1408" s="292"/>
      <c r="S1408" s="292"/>
      <c r="T1408" s="292"/>
      <c r="U1408" s="292"/>
      <c r="V1408" s="292"/>
      <c r="W1408" s="292"/>
      <c r="X1408" s="292"/>
      <c r="Y1408" s="292"/>
      <c r="Z1408" s="292"/>
      <c r="AA1408" s="292"/>
      <c r="AB1408" s="292"/>
      <c r="AC1408" s="292"/>
      <c r="AD1408" s="292"/>
      <c r="AE1408" s="407">
        <f>AE1407</f>
        <v>0</v>
      </c>
      <c r="AF1408" s="407">
        <f t="shared" ref="AF1408:AR1408" si="3563">AF1407</f>
        <v>0</v>
      </c>
      <c r="AG1408" s="407">
        <f t="shared" si="3563"/>
        <v>0</v>
      </c>
      <c r="AH1408" s="407">
        <f t="shared" si="3563"/>
        <v>0</v>
      </c>
      <c r="AI1408" s="407">
        <f t="shared" si="3563"/>
        <v>0</v>
      </c>
      <c r="AJ1408" s="407">
        <f t="shared" si="3563"/>
        <v>0</v>
      </c>
      <c r="AK1408" s="407">
        <f t="shared" si="3563"/>
        <v>0</v>
      </c>
      <c r="AL1408" s="407">
        <f t="shared" si="3563"/>
        <v>0</v>
      </c>
      <c r="AM1408" s="407">
        <f t="shared" si="3563"/>
        <v>0</v>
      </c>
      <c r="AN1408" s="407">
        <f t="shared" si="3563"/>
        <v>0</v>
      </c>
      <c r="AO1408" s="407">
        <f t="shared" si="3563"/>
        <v>0</v>
      </c>
      <c r="AP1408" s="407">
        <f t="shared" si="3563"/>
        <v>0</v>
      </c>
      <c r="AQ1408" s="407">
        <f t="shared" si="3563"/>
        <v>0</v>
      </c>
      <c r="AR1408" s="407">
        <f t="shared" si="3563"/>
        <v>0</v>
      </c>
      <c r="AS1408" s="308"/>
    </row>
    <row r="1409" spans="1:45" ht="15" hidden="1" customHeight="1" outlineLevel="1">
      <c r="A1409" s="521"/>
      <c r="B1409" s="311"/>
      <c r="C1409" s="309"/>
      <c r="D1409" s="313"/>
      <c r="E1409" s="313"/>
      <c r="F1409" s="313"/>
      <c r="G1409" s="313"/>
      <c r="H1409" s="313"/>
      <c r="I1409" s="313"/>
      <c r="J1409" s="313"/>
      <c r="K1409" s="313"/>
      <c r="L1409" s="313"/>
      <c r="M1409" s="313"/>
      <c r="N1409" s="313"/>
      <c r="O1409" s="313"/>
      <c r="P1409" s="313"/>
      <c r="Q1409" s="288"/>
      <c r="R1409" s="313"/>
      <c r="S1409" s="313"/>
      <c r="T1409" s="313"/>
      <c r="U1409" s="313"/>
      <c r="V1409" s="313"/>
      <c r="W1409" s="313"/>
      <c r="X1409" s="313"/>
      <c r="Y1409" s="313"/>
      <c r="Z1409" s="313"/>
      <c r="AA1409" s="313"/>
      <c r="AB1409" s="313"/>
      <c r="AC1409" s="313"/>
      <c r="AD1409" s="313"/>
      <c r="AE1409" s="412"/>
      <c r="AF1409" s="412"/>
      <c r="AG1409" s="412"/>
      <c r="AH1409" s="412"/>
      <c r="AI1409" s="412"/>
      <c r="AJ1409" s="412"/>
      <c r="AK1409" s="412"/>
      <c r="AL1409" s="412"/>
      <c r="AM1409" s="412"/>
      <c r="AN1409" s="412"/>
      <c r="AO1409" s="412"/>
      <c r="AP1409" s="412"/>
      <c r="AQ1409" s="412"/>
      <c r="AR1409" s="412"/>
      <c r="AS1409" s="310"/>
    </row>
    <row r="1410" spans="1:45" ht="15" hidden="1" customHeight="1" outlineLevel="1">
      <c r="A1410" s="521">
        <v>10</v>
      </c>
      <c r="B1410" s="424" t="s">
        <v>103</v>
      </c>
      <c r="C1410" s="288" t="s">
        <v>25</v>
      </c>
      <c r="D1410" s="292"/>
      <c r="E1410" s="292"/>
      <c r="F1410" s="292"/>
      <c r="G1410" s="292"/>
      <c r="H1410" s="292"/>
      <c r="I1410" s="292"/>
      <c r="J1410" s="292"/>
      <c r="K1410" s="292"/>
      <c r="L1410" s="292"/>
      <c r="M1410" s="292"/>
      <c r="N1410" s="292"/>
      <c r="O1410" s="292"/>
      <c r="P1410" s="292"/>
      <c r="Q1410" s="292">
        <v>3</v>
      </c>
      <c r="R1410" s="292"/>
      <c r="S1410" s="292"/>
      <c r="T1410" s="292"/>
      <c r="U1410" s="292"/>
      <c r="V1410" s="292"/>
      <c r="W1410" s="292"/>
      <c r="X1410" s="292"/>
      <c r="Y1410" s="292"/>
      <c r="Z1410" s="292"/>
      <c r="AA1410" s="292"/>
      <c r="AB1410" s="292"/>
      <c r="AC1410" s="292"/>
      <c r="AD1410" s="292"/>
      <c r="AE1410" s="411"/>
      <c r="AF1410" s="411"/>
      <c r="AG1410" s="411"/>
      <c r="AH1410" s="411"/>
      <c r="AI1410" s="411"/>
      <c r="AJ1410" s="411"/>
      <c r="AK1410" s="411"/>
      <c r="AL1410" s="411"/>
      <c r="AM1410" s="411"/>
      <c r="AN1410" s="411"/>
      <c r="AO1410" s="411"/>
      <c r="AP1410" s="411"/>
      <c r="AQ1410" s="411"/>
      <c r="AR1410" s="411"/>
      <c r="AS1410" s="293">
        <f>SUM(AE1410:AR1410)</f>
        <v>0</v>
      </c>
    </row>
    <row r="1411" spans="1:45" ht="15" hidden="1" customHeight="1" outlineLevel="1">
      <c r="A1411" s="521"/>
      <c r="B1411" s="291" t="s">
        <v>740</v>
      </c>
      <c r="C1411" s="288" t="s">
        <v>163</v>
      </c>
      <c r="D1411" s="292"/>
      <c r="E1411" s="292"/>
      <c r="F1411" s="292"/>
      <c r="G1411" s="292"/>
      <c r="H1411" s="292"/>
      <c r="I1411" s="292"/>
      <c r="J1411" s="292"/>
      <c r="K1411" s="292"/>
      <c r="L1411" s="292"/>
      <c r="M1411" s="292"/>
      <c r="N1411" s="292"/>
      <c r="O1411" s="292"/>
      <c r="P1411" s="292"/>
      <c r="Q1411" s="292">
        <f>Q1410</f>
        <v>3</v>
      </c>
      <c r="R1411" s="292"/>
      <c r="S1411" s="292"/>
      <c r="T1411" s="292"/>
      <c r="U1411" s="292"/>
      <c r="V1411" s="292"/>
      <c r="W1411" s="292"/>
      <c r="X1411" s="292"/>
      <c r="Y1411" s="292"/>
      <c r="Z1411" s="292"/>
      <c r="AA1411" s="292"/>
      <c r="AB1411" s="292"/>
      <c r="AC1411" s="292"/>
      <c r="AD1411" s="292"/>
      <c r="AE1411" s="407">
        <f>AE1410</f>
        <v>0</v>
      </c>
      <c r="AF1411" s="407">
        <f t="shared" ref="AF1411:AR1411" si="3564">AF1410</f>
        <v>0</v>
      </c>
      <c r="AG1411" s="407">
        <f t="shared" si="3564"/>
        <v>0</v>
      </c>
      <c r="AH1411" s="407">
        <f t="shared" si="3564"/>
        <v>0</v>
      </c>
      <c r="AI1411" s="407">
        <f t="shared" si="3564"/>
        <v>0</v>
      </c>
      <c r="AJ1411" s="407">
        <f t="shared" si="3564"/>
        <v>0</v>
      </c>
      <c r="AK1411" s="407">
        <f t="shared" si="3564"/>
        <v>0</v>
      </c>
      <c r="AL1411" s="407">
        <f t="shared" si="3564"/>
        <v>0</v>
      </c>
      <c r="AM1411" s="407">
        <f t="shared" si="3564"/>
        <v>0</v>
      </c>
      <c r="AN1411" s="407">
        <f t="shared" si="3564"/>
        <v>0</v>
      </c>
      <c r="AO1411" s="407">
        <f t="shared" si="3564"/>
        <v>0</v>
      </c>
      <c r="AP1411" s="407">
        <f t="shared" si="3564"/>
        <v>0</v>
      </c>
      <c r="AQ1411" s="407">
        <f t="shared" si="3564"/>
        <v>0</v>
      </c>
      <c r="AR1411" s="407">
        <f t="shared" si="3564"/>
        <v>0</v>
      </c>
      <c r="AS1411" s="308"/>
    </row>
    <row r="1412" spans="1:45" ht="15" hidden="1" customHeight="1" outlineLevel="1">
      <c r="A1412" s="521"/>
      <c r="B1412" s="311"/>
      <c r="C1412" s="309"/>
      <c r="D1412" s="313"/>
      <c r="E1412" s="313"/>
      <c r="F1412" s="313"/>
      <c r="G1412" s="313"/>
      <c r="H1412" s="313"/>
      <c r="I1412" s="313"/>
      <c r="J1412" s="313"/>
      <c r="K1412" s="313"/>
      <c r="L1412" s="313"/>
      <c r="M1412" s="313"/>
      <c r="N1412" s="313"/>
      <c r="O1412" s="313"/>
      <c r="P1412" s="313"/>
      <c r="Q1412" s="288"/>
      <c r="R1412" s="313"/>
      <c r="S1412" s="313"/>
      <c r="T1412" s="313"/>
      <c r="U1412" s="313"/>
      <c r="V1412" s="313"/>
      <c r="W1412" s="313"/>
      <c r="X1412" s="313"/>
      <c r="Y1412" s="313"/>
      <c r="Z1412" s="313"/>
      <c r="AA1412" s="313"/>
      <c r="AB1412" s="313"/>
      <c r="AC1412" s="313"/>
      <c r="AD1412" s="313"/>
      <c r="AE1412" s="412"/>
      <c r="AF1412" s="413"/>
      <c r="AG1412" s="412"/>
      <c r="AH1412" s="412"/>
      <c r="AI1412" s="412"/>
      <c r="AJ1412" s="412"/>
      <c r="AK1412" s="412"/>
      <c r="AL1412" s="412"/>
      <c r="AM1412" s="412"/>
      <c r="AN1412" s="412"/>
      <c r="AO1412" s="412"/>
      <c r="AP1412" s="412"/>
      <c r="AQ1412" s="412"/>
      <c r="AR1412" s="412"/>
      <c r="AS1412" s="310"/>
    </row>
    <row r="1413" spans="1:45" ht="15" hidden="1" customHeight="1" outlineLevel="1">
      <c r="A1413" s="521"/>
      <c r="B1413" s="285" t="s">
        <v>10</v>
      </c>
      <c r="C1413" s="286"/>
      <c r="D1413" s="286"/>
      <c r="E1413" s="286"/>
      <c r="F1413" s="286"/>
      <c r="G1413" s="286"/>
      <c r="H1413" s="286"/>
      <c r="I1413" s="286"/>
      <c r="J1413" s="286"/>
      <c r="K1413" s="286"/>
      <c r="L1413" s="286"/>
      <c r="M1413" s="286"/>
      <c r="N1413" s="286"/>
      <c r="O1413" s="286"/>
      <c r="P1413" s="286"/>
      <c r="Q1413" s="287"/>
      <c r="R1413" s="286"/>
      <c r="S1413" s="286"/>
      <c r="T1413" s="286"/>
      <c r="U1413" s="286"/>
      <c r="V1413" s="286"/>
      <c r="W1413" s="286"/>
      <c r="X1413" s="286"/>
      <c r="Y1413" s="286"/>
      <c r="Z1413" s="286"/>
      <c r="AA1413" s="286"/>
      <c r="AB1413" s="286"/>
      <c r="AC1413" s="286"/>
      <c r="AD1413" s="286"/>
      <c r="AE1413" s="410"/>
      <c r="AF1413" s="410"/>
      <c r="AG1413" s="410"/>
      <c r="AH1413" s="410"/>
      <c r="AI1413" s="410"/>
      <c r="AJ1413" s="410"/>
      <c r="AK1413" s="410"/>
      <c r="AL1413" s="410"/>
      <c r="AM1413" s="410"/>
      <c r="AN1413" s="410"/>
      <c r="AO1413" s="410"/>
      <c r="AP1413" s="410"/>
      <c r="AQ1413" s="410"/>
      <c r="AR1413" s="410"/>
      <c r="AS1413" s="289"/>
    </row>
    <row r="1414" spans="1:45" ht="15" hidden="1" customHeight="1" outlineLevel="1">
      <c r="A1414" s="521">
        <v>11</v>
      </c>
      <c r="B1414" s="424" t="s">
        <v>104</v>
      </c>
      <c r="C1414" s="288" t="s">
        <v>25</v>
      </c>
      <c r="D1414" s="292"/>
      <c r="E1414" s="292"/>
      <c r="F1414" s="292"/>
      <c r="G1414" s="292"/>
      <c r="H1414" s="292"/>
      <c r="I1414" s="292"/>
      <c r="J1414" s="292"/>
      <c r="K1414" s="292"/>
      <c r="L1414" s="292"/>
      <c r="M1414" s="292"/>
      <c r="N1414" s="292"/>
      <c r="O1414" s="292"/>
      <c r="P1414" s="292"/>
      <c r="Q1414" s="292">
        <v>12</v>
      </c>
      <c r="R1414" s="292"/>
      <c r="S1414" s="292"/>
      <c r="T1414" s="292"/>
      <c r="U1414" s="292"/>
      <c r="V1414" s="292"/>
      <c r="W1414" s="292"/>
      <c r="X1414" s="292"/>
      <c r="Y1414" s="292"/>
      <c r="Z1414" s="292"/>
      <c r="AA1414" s="292"/>
      <c r="AB1414" s="292"/>
      <c r="AC1414" s="292"/>
      <c r="AD1414" s="292"/>
      <c r="AE1414" s="422"/>
      <c r="AF1414" s="411"/>
      <c r="AG1414" s="411"/>
      <c r="AH1414" s="411"/>
      <c r="AI1414" s="411"/>
      <c r="AJ1414" s="411"/>
      <c r="AK1414" s="411"/>
      <c r="AL1414" s="411"/>
      <c r="AM1414" s="411"/>
      <c r="AN1414" s="411"/>
      <c r="AO1414" s="411"/>
      <c r="AP1414" s="411"/>
      <c r="AQ1414" s="411"/>
      <c r="AR1414" s="411"/>
      <c r="AS1414" s="293">
        <f>SUM(AE1414:AR1414)</f>
        <v>0</v>
      </c>
    </row>
    <row r="1415" spans="1:45" ht="15" hidden="1" customHeight="1" outlineLevel="1">
      <c r="A1415" s="521"/>
      <c r="B1415" s="291" t="s">
        <v>740</v>
      </c>
      <c r="C1415" s="288" t="s">
        <v>163</v>
      </c>
      <c r="D1415" s="292"/>
      <c r="E1415" s="292"/>
      <c r="F1415" s="292"/>
      <c r="G1415" s="292"/>
      <c r="H1415" s="292"/>
      <c r="I1415" s="292"/>
      <c r="J1415" s="292"/>
      <c r="K1415" s="292"/>
      <c r="L1415" s="292"/>
      <c r="M1415" s="292"/>
      <c r="N1415" s="292"/>
      <c r="O1415" s="292"/>
      <c r="P1415" s="292"/>
      <c r="Q1415" s="292">
        <f>Q1414</f>
        <v>12</v>
      </c>
      <c r="R1415" s="292"/>
      <c r="S1415" s="292"/>
      <c r="T1415" s="292"/>
      <c r="U1415" s="292"/>
      <c r="V1415" s="292"/>
      <c r="W1415" s="292"/>
      <c r="X1415" s="292"/>
      <c r="Y1415" s="292"/>
      <c r="Z1415" s="292"/>
      <c r="AA1415" s="292"/>
      <c r="AB1415" s="292"/>
      <c r="AC1415" s="292"/>
      <c r="AD1415" s="292"/>
      <c r="AE1415" s="407">
        <f>AE1414</f>
        <v>0</v>
      </c>
      <c r="AF1415" s="407">
        <f t="shared" ref="AF1415:AR1415" si="3565">AF1414</f>
        <v>0</v>
      </c>
      <c r="AG1415" s="407">
        <f t="shared" si="3565"/>
        <v>0</v>
      </c>
      <c r="AH1415" s="407">
        <f t="shared" si="3565"/>
        <v>0</v>
      </c>
      <c r="AI1415" s="407">
        <f t="shared" si="3565"/>
        <v>0</v>
      </c>
      <c r="AJ1415" s="407">
        <f t="shared" si="3565"/>
        <v>0</v>
      </c>
      <c r="AK1415" s="407">
        <f t="shared" si="3565"/>
        <v>0</v>
      </c>
      <c r="AL1415" s="407">
        <f t="shared" si="3565"/>
        <v>0</v>
      </c>
      <c r="AM1415" s="407">
        <f t="shared" si="3565"/>
        <v>0</v>
      </c>
      <c r="AN1415" s="407">
        <f t="shared" si="3565"/>
        <v>0</v>
      </c>
      <c r="AO1415" s="407">
        <f t="shared" si="3565"/>
        <v>0</v>
      </c>
      <c r="AP1415" s="407">
        <f t="shared" si="3565"/>
        <v>0</v>
      </c>
      <c r="AQ1415" s="407">
        <f t="shared" si="3565"/>
        <v>0</v>
      </c>
      <c r="AR1415" s="407">
        <f t="shared" si="3565"/>
        <v>0</v>
      </c>
      <c r="AS1415" s="294"/>
    </row>
    <row r="1416" spans="1:45" ht="15" hidden="1" customHeight="1" outlineLevel="1">
      <c r="A1416" s="521"/>
      <c r="B1416" s="312"/>
      <c r="C1416" s="302"/>
      <c r="D1416" s="288"/>
      <c r="E1416" s="288"/>
      <c r="F1416" s="288"/>
      <c r="G1416" s="288"/>
      <c r="H1416" s="288"/>
      <c r="I1416" s="288"/>
      <c r="J1416" s="288"/>
      <c r="K1416" s="288"/>
      <c r="L1416" s="288"/>
      <c r="M1416" s="288"/>
      <c r="N1416" s="288"/>
      <c r="O1416" s="288"/>
      <c r="P1416" s="288"/>
      <c r="Q1416" s="288"/>
      <c r="R1416" s="288"/>
      <c r="S1416" s="288"/>
      <c r="T1416" s="288"/>
      <c r="U1416" s="288"/>
      <c r="V1416" s="288"/>
      <c r="W1416" s="288"/>
      <c r="X1416" s="288"/>
      <c r="Y1416" s="288"/>
      <c r="Z1416" s="288"/>
      <c r="AA1416" s="288"/>
      <c r="AB1416" s="288"/>
      <c r="AC1416" s="288"/>
      <c r="AD1416" s="288"/>
      <c r="AE1416" s="408"/>
      <c r="AF1416" s="417"/>
      <c r="AG1416" s="417"/>
      <c r="AH1416" s="417"/>
      <c r="AI1416" s="417"/>
      <c r="AJ1416" s="417"/>
      <c r="AK1416" s="417"/>
      <c r="AL1416" s="417"/>
      <c r="AM1416" s="417"/>
      <c r="AN1416" s="417"/>
      <c r="AO1416" s="417"/>
      <c r="AP1416" s="417"/>
      <c r="AQ1416" s="417"/>
      <c r="AR1416" s="417"/>
      <c r="AS1416" s="303"/>
    </row>
    <row r="1417" spans="1:45" ht="28.5" hidden="1" customHeight="1" outlineLevel="1">
      <c r="A1417" s="521">
        <v>12</v>
      </c>
      <c r="B1417" s="424" t="s">
        <v>105</v>
      </c>
      <c r="C1417" s="288" t="s">
        <v>25</v>
      </c>
      <c r="D1417" s="292"/>
      <c r="E1417" s="292"/>
      <c r="F1417" s="292"/>
      <c r="G1417" s="292"/>
      <c r="H1417" s="292"/>
      <c r="I1417" s="292"/>
      <c r="J1417" s="292"/>
      <c r="K1417" s="292"/>
      <c r="L1417" s="292"/>
      <c r="M1417" s="292"/>
      <c r="N1417" s="292"/>
      <c r="O1417" s="292"/>
      <c r="P1417" s="292"/>
      <c r="Q1417" s="292">
        <v>12</v>
      </c>
      <c r="R1417" s="292"/>
      <c r="S1417" s="292"/>
      <c r="T1417" s="292"/>
      <c r="U1417" s="292"/>
      <c r="V1417" s="292"/>
      <c r="W1417" s="292"/>
      <c r="X1417" s="292"/>
      <c r="Y1417" s="292"/>
      <c r="Z1417" s="292"/>
      <c r="AA1417" s="292"/>
      <c r="AB1417" s="292"/>
      <c r="AC1417" s="292"/>
      <c r="AD1417" s="292"/>
      <c r="AE1417" s="406"/>
      <c r="AF1417" s="411"/>
      <c r="AG1417" s="411"/>
      <c r="AH1417" s="411"/>
      <c r="AI1417" s="411"/>
      <c r="AJ1417" s="411"/>
      <c r="AK1417" s="411"/>
      <c r="AL1417" s="411"/>
      <c r="AM1417" s="411"/>
      <c r="AN1417" s="411"/>
      <c r="AO1417" s="411"/>
      <c r="AP1417" s="411"/>
      <c r="AQ1417" s="411"/>
      <c r="AR1417" s="411"/>
      <c r="AS1417" s="293">
        <f>SUM(AE1417:AR1417)</f>
        <v>0</v>
      </c>
    </row>
    <row r="1418" spans="1:45" ht="15" hidden="1" customHeight="1" outlineLevel="1">
      <c r="A1418" s="521"/>
      <c r="B1418" s="291" t="s">
        <v>740</v>
      </c>
      <c r="C1418" s="288" t="s">
        <v>163</v>
      </c>
      <c r="D1418" s="292"/>
      <c r="E1418" s="292"/>
      <c r="F1418" s="292"/>
      <c r="G1418" s="292"/>
      <c r="H1418" s="292"/>
      <c r="I1418" s="292"/>
      <c r="J1418" s="292"/>
      <c r="K1418" s="292"/>
      <c r="L1418" s="292"/>
      <c r="M1418" s="292"/>
      <c r="N1418" s="292"/>
      <c r="O1418" s="292"/>
      <c r="P1418" s="292"/>
      <c r="Q1418" s="292">
        <f>Q1417</f>
        <v>12</v>
      </c>
      <c r="R1418" s="292"/>
      <c r="S1418" s="292"/>
      <c r="T1418" s="292"/>
      <c r="U1418" s="292"/>
      <c r="V1418" s="292"/>
      <c r="W1418" s="292"/>
      <c r="X1418" s="292"/>
      <c r="Y1418" s="292"/>
      <c r="Z1418" s="292"/>
      <c r="AA1418" s="292"/>
      <c r="AB1418" s="292"/>
      <c r="AC1418" s="292"/>
      <c r="AD1418" s="292"/>
      <c r="AE1418" s="407">
        <f>AE1417</f>
        <v>0</v>
      </c>
      <c r="AF1418" s="407">
        <f t="shared" ref="AF1418:AR1418" si="3566">AF1417</f>
        <v>0</v>
      </c>
      <c r="AG1418" s="407">
        <f t="shared" si="3566"/>
        <v>0</v>
      </c>
      <c r="AH1418" s="407">
        <f t="shared" si="3566"/>
        <v>0</v>
      </c>
      <c r="AI1418" s="407">
        <f t="shared" si="3566"/>
        <v>0</v>
      </c>
      <c r="AJ1418" s="407">
        <f t="shared" si="3566"/>
        <v>0</v>
      </c>
      <c r="AK1418" s="407">
        <f t="shared" si="3566"/>
        <v>0</v>
      </c>
      <c r="AL1418" s="407">
        <f t="shared" si="3566"/>
        <v>0</v>
      </c>
      <c r="AM1418" s="407">
        <f t="shared" si="3566"/>
        <v>0</v>
      </c>
      <c r="AN1418" s="407">
        <f t="shared" si="3566"/>
        <v>0</v>
      </c>
      <c r="AO1418" s="407">
        <f t="shared" si="3566"/>
        <v>0</v>
      </c>
      <c r="AP1418" s="407">
        <f t="shared" si="3566"/>
        <v>0</v>
      </c>
      <c r="AQ1418" s="407">
        <f t="shared" si="3566"/>
        <v>0</v>
      </c>
      <c r="AR1418" s="407">
        <f t="shared" si="3566"/>
        <v>0</v>
      </c>
      <c r="AS1418" s="294"/>
    </row>
    <row r="1419" spans="1:45" ht="15" hidden="1" customHeight="1" outlineLevel="1">
      <c r="A1419" s="521"/>
      <c r="B1419" s="312"/>
      <c r="C1419" s="302"/>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418"/>
      <c r="AF1419" s="418"/>
      <c r="AG1419" s="408"/>
      <c r="AH1419" s="408"/>
      <c r="AI1419" s="408"/>
      <c r="AJ1419" s="408"/>
      <c r="AK1419" s="408"/>
      <c r="AL1419" s="408"/>
      <c r="AM1419" s="408"/>
      <c r="AN1419" s="408"/>
      <c r="AO1419" s="408"/>
      <c r="AP1419" s="408"/>
      <c r="AQ1419" s="408"/>
      <c r="AR1419" s="408"/>
      <c r="AS1419" s="303"/>
    </row>
    <row r="1420" spans="1:45" ht="15" hidden="1" customHeight="1" outlineLevel="1">
      <c r="A1420" s="521">
        <v>13</v>
      </c>
      <c r="B1420" s="424" t="s">
        <v>106</v>
      </c>
      <c r="C1420" s="288" t="s">
        <v>25</v>
      </c>
      <c r="D1420" s="292"/>
      <c r="E1420" s="292"/>
      <c r="F1420" s="292"/>
      <c r="G1420" s="292"/>
      <c r="H1420" s="292"/>
      <c r="I1420" s="292"/>
      <c r="J1420" s="292"/>
      <c r="K1420" s="292"/>
      <c r="L1420" s="292"/>
      <c r="M1420" s="292"/>
      <c r="N1420" s="292"/>
      <c r="O1420" s="292"/>
      <c r="P1420" s="292"/>
      <c r="Q1420" s="292">
        <v>12</v>
      </c>
      <c r="R1420" s="292"/>
      <c r="S1420" s="292"/>
      <c r="T1420" s="292"/>
      <c r="U1420" s="292"/>
      <c r="V1420" s="292"/>
      <c r="W1420" s="292"/>
      <c r="X1420" s="292"/>
      <c r="Y1420" s="292"/>
      <c r="Z1420" s="292"/>
      <c r="AA1420" s="292"/>
      <c r="AB1420" s="292"/>
      <c r="AC1420" s="292"/>
      <c r="AD1420" s="292"/>
      <c r="AE1420" s="406"/>
      <c r="AF1420" s="411"/>
      <c r="AG1420" s="411"/>
      <c r="AH1420" s="411"/>
      <c r="AI1420" s="411"/>
      <c r="AJ1420" s="411"/>
      <c r="AK1420" s="411"/>
      <c r="AL1420" s="411"/>
      <c r="AM1420" s="411"/>
      <c r="AN1420" s="411"/>
      <c r="AO1420" s="411"/>
      <c r="AP1420" s="411"/>
      <c r="AQ1420" s="411"/>
      <c r="AR1420" s="411"/>
      <c r="AS1420" s="293">
        <f>SUM(AE1420:AR1420)</f>
        <v>0</v>
      </c>
    </row>
    <row r="1421" spans="1:45" ht="15" hidden="1" customHeight="1" outlineLevel="1">
      <c r="A1421" s="521"/>
      <c r="B1421" s="291" t="s">
        <v>740</v>
      </c>
      <c r="C1421" s="288" t="s">
        <v>163</v>
      </c>
      <c r="D1421" s="292"/>
      <c r="E1421" s="292"/>
      <c r="F1421" s="292"/>
      <c r="G1421" s="292"/>
      <c r="H1421" s="292"/>
      <c r="I1421" s="292"/>
      <c r="J1421" s="292"/>
      <c r="K1421" s="292"/>
      <c r="L1421" s="292"/>
      <c r="M1421" s="292"/>
      <c r="N1421" s="292"/>
      <c r="O1421" s="292"/>
      <c r="P1421" s="292"/>
      <c r="Q1421" s="292">
        <f>Q1420</f>
        <v>12</v>
      </c>
      <c r="R1421" s="292"/>
      <c r="S1421" s="292"/>
      <c r="T1421" s="292"/>
      <c r="U1421" s="292"/>
      <c r="V1421" s="292"/>
      <c r="W1421" s="292"/>
      <c r="X1421" s="292"/>
      <c r="Y1421" s="292"/>
      <c r="Z1421" s="292"/>
      <c r="AA1421" s="292"/>
      <c r="AB1421" s="292"/>
      <c r="AC1421" s="292"/>
      <c r="AD1421" s="292"/>
      <c r="AE1421" s="407">
        <f>AE1420</f>
        <v>0</v>
      </c>
      <c r="AF1421" s="407">
        <f t="shared" ref="AF1421:AR1421" si="3567">AF1420</f>
        <v>0</v>
      </c>
      <c r="AG1421" s="407">
        <f t="shared" si="3567"/>
        <v>0</v>
      </c>
      <c r="AH1421" s="407">
        <f t="shared" si="3567"/>
        <v>0</v>
      </c>
      <c r="AI1421" s="407">
        <f t="shared" si="3567"/>
        <v>0</v>
      </c>
      <c r="AJ1421" s="407">
        <f t="shared" si="3567"/>
        <v>0</v>
      </c>
      <c r="AK1421" s="407">
        <f t="shared" si="3567"/>
        <v>0</v>
      </c>
      <c r="AL1421" s="407">
        <f t="shared" si="3567"/>
        <v>0</v>
      </c>
      <c r="AM1421" s="407">
        <f t="shared" si="3567"/>
        <v>0</v>
      </c>
      <c r="AN1421" s="407">
        <f t="shared" si="3567"/>
        <v>0</v>
      </c>
      <c r="AO1421" s="407">
        <f t="shared" si="3567"/>
        <v>0</v>
      </c>
      <c r="AP1421" s="407">
        <f t="shared" si="3567"/>
        <v>0</v>
      </c>
      <c r="AQ1421" s="407">
        <f t="shared" si="3567"/>
        <v>0</v>
      </c>
      <c r="AR1421" s="407">
        <f t="shared" si="3567"/>
        <v>0</v>
      </c>
      <c r="AS1421" s="303"/>
    </row>
    <row r="1422" spans="1:45" ht="15" hidden="1" customHeight="1" outlineLevel="1">
      <c r="A1422" s="521"/>
      <c r="B1422" s="312"/>
      <c r="C1422" s="302"/>
      <c r="D1422" s="288"/>
      <c r="E1422" s="288"/>
      <c r="F1422" s="288"/>
      <c r="G1422" s="288"/>
      <c r="H1422" s="288"/>
      <c r="I1422" s="288"/>
      <c r="J1422" s="288"/>
      <c r="K1422" s="288"/>
      <c r="L1422" s="288"/>
      <c r="M1422" s="288"/>
      <c r="N1422" s="288"/>
      <c r="O1422" s="288"/>
      <c r="P1422" s="288"/>
      <c r="Q1422" s="288"/>
      <c r="R1422" s="288"/>
      <c r="S1422" s="288"/>
      <c r="T1422" s="288"/>
      <c r="U1422" s="288"/>
      <c r="V1422" s="288"/>
      <c r="W1422" s="288"/>
      <c r="X1422" s="288"/>
      <c r="Y1422" s="288"/>
      <c r="Z1422" s="288"/>
      <c r="AA1422" s="288"/>
      <c r="AB1422" s="288"/>
      <c r="AC1422" s="288"/>
      <c r="AD1422" s="288"/>
      <c r="AE1422" s="408"/>
      <c r="AF1422" s="408"/>
      <c r="AG1422" s="408"/>
      <c r="AH1422" s="408"/>
      <c r="AI1422" s="408"/>
      <c r="AJ1422" s="408"/>
      <c r="AK1422" s="408"/>
      <c r="AL1422" s="408"/>
      <c r="AM1422" s="408"/>
      <c r="AN1422" s="408"/>
      <c r="AO1422" s="408"/>
      <c r="AP1422" s="408"/>
      <c r="AQ1422" s="408"/>
      <c r="AR1422" s="408"/>
      <c r="AS1422" s="303"/>
    </row>
    <row r="1423" spans="1:45" ht="15" hidden="1" customHeight="1" outlineLevel="1">
      <c r="A1423" s="521"/>
      <c r="B1423" s="285" t="s">
        <v>107</v>
      </c>
      <c r="C1423" s="286"/>
      <c r="D1423" s="287"/>
      <c r="E1423" s="287"/>
      <c r="F1423" s="287"/>
      <c r="G1423" s="287"/>
      <c r="H1423" s="287"/>
      <c r="I1423" s="287"/>
      <c r="J1423" s="287"/>
      <c r="K1423" s="287"/>
      <c r="L1423" s="287"/>
      <c r="M1423" s="287"/>
      <c r="N1423" s="287"/>
      <c r="O1423" s="287"/>
      <c r="P1423" s="287"/>
      <c r="Q1423" s="287"/>
      <c r="R1423" s="287"/>
      <c r="S1423" s="286"/>
      <c r="T1423" s="286"/>
      <c r="U1423" s="286"/>
      <c r="V1423" s="286"/>
      <c r="W1423" s="286"/>
      <c r="X1423" s="286"/>
      <c r="Y1423" s="286"/>
      <c r="Z1423" s="286"/>
      <c r="AA1423" s="286"/>
      <c r="AB1423" s="286"/>
      <c r="AC1423" s="286"/>
      <c r="AD1423" s="286"/>
      <c r="AE1423" s="410"/>
      <c r="AF1423" s="410"/>
      <c r="AG1423" s="410"/>
      <c r="AH1423" s="410"/>
      <c r="AI1423" s="410"/>
      <c r="AJ1423" s="410"/>
      <c r="AK1423" s="410"/>
      <c r="AL1423" s="410"/>
      <c r="AM1423" s="410"/>
      <c r="AN1423" s="410"/>
      <c r="AO1423" s="410"/>
      <c r="AP1423" s="410"/>
      <c r="AQ1423" s="410"/>
      <c r="AR1423" s="410"/>
      <c r="AS1423" s="289"/>
    </row>
    <row r="1424" spans="1:45" ht="15" hidden="1" customHeight="1" outlineLevel="1">
      <c r="A1424" s="521">
        <v>14</v>
      </c>
      <c r="B1424" s="312" t="s">
        <v>108</v>
      </c>
      <c r="C1424" s="288" t="s">
        <v>25</v>
      </c>
      <c r="D1424" s="292"/>
      <c r="E1424" s="292"/>
      <c r="F1424" s="292"/>
      <c r="G1424" s="292"/>
      <c r="H1424" s="292"/>
      <c r="I1424" s="292"/>
      <c r="J1424" s="292"/>
      <c r="K1424" s="292"/>
      <c r="L1424" s="292"/>
      <c r="M1424" s="292"/>
      <c r="N1424" s="292"/>
      <c r="O1424" s="292"/>
      <c r="P1424" s="292"/>
      <c r="Q1424" s="292">
        <v>12</v>
      </c>
      <c r="R1424" s="292"/>
      <c r="S1424" s="292"/>
      <c r="T1424" s="292"/>
      <c r="U1424" s="292"/>
      <c r="V1424" s="292"/>
      <c r="W1424" s="292"/>
      <c r="X1424" s="292"/>
      <c r="Y1424" s="292"/>
      <c r="Z1424" s="292"/>
      <c r="AA1424" s="292"/>
      <c r="AB1424" s="292"/>
      <c r="AC1424" s="292"/>
      <c r="AD1424" s="292"/>
      <c r="AE1424" s="406"/>
      <c r="AF1424" s="406"/>
      <c r="AG1424" s="406"/>
      <c r="AH1424" s="406"/>
      <c r="AI1424" s="406"/>
      <c r="AJ1424" s="406"/>
      <c r="AK1424" s="406"/>
      <c r="AL1424" s="406"/>
      <c r="AM1424" s="406"/>
      <c r="AN1424" s="406"/>
      <c r="AO1424" s="406"/>
      <c r="AP1424" s="406"/>
      <c r="AQ1424" s="406"/>
      <c r="AR1424" s="406"/>
      <c r="AS1424" s="293">
        <f>SUM(AE1424:AR1424)</f>
        <v>0</v>
      </c>
    </row>
    <row r="1425" spans="1:46" ht="15" hidden="1" customHeight="1" outlineLevel="1">
      <c r="A1425" s="521"/>
      <c r="B1425" s="291" t="s">
        <v>740</v>
      </c>
      <c r="C1425" s="288" t="s">
        <v>163</v>
      </c>
      <c r="D1425" s="292"/>
      <c r="E1425" s="292"/>
      <c r="F1425" s="292"/>
      <c r="G1425" s="292"/>
      <c r="H1425" s="292"/>
      <c r="I1425" s="292"/>
      <c r="J1425" s="292"/>
      <c r="K1425" s="292"/>
      <c r="L1425" s="292"/>
      <c r="M1425" s="292"/>
      <c r="N1425" s="292"/>
      <c r="O1425" s="292"/>
      <c r="P1425" s="292"/>
      <c r="Q1425" s="292">
        <f>Q1424</f>
        <v>12</v>
      </c>
      <c r="R1425" s="292"/>
      <c r="S1425" s="292"/>
      <c r="T1425" s="292"/>
      <c r="U1425" s="292"/>
      <c r="V1425" s="292"/>
      <c r="W1425" s="292"/>
      <c r="X1425" s="292"/>
      <c r="Y1425" s="292"/>
      <c r="Z1425" s="292"/>
      <c r="AA1425" s="292"/>
      <c r="AB1425" s="292"/>
      <c r="AC1425" s="292"/>
      <c r="AD1425" s="292"/>
      <c r="AE1425" s="407">
        <f>AE1424</f>
        <v>0</v>
      </c>
      <c r="AF1425" s="407">
        <f t="shared" ref="AF1425:AR1425" si="3568">AF1424</f>
        <v>0</v>
      </c>
      <c r="AG1425" s="407">
        <f t="shared" si="3568"/>
        <v>0</v>
      </c>
      <c r="AH1425" s="407">
        <f t="shared" si="3568"/>
        <v>0</v>
      </c>
      <c r="AI1425" s="407">
        <f t="shared" si="3568"/>
        <v>0</v>
      </c>
      <c r="AJ1425" s="407">
        <f t="shared" si="3568"/>
        <v>0</v>
      </c>
      <c r="AK1425" s="407">
        <f t="shared" si="3568"/>
        <v>0</v>
      </c>
      <c r="AL1425" s="407">
        <f t="shared" si="3568"/>
        <v>0</v>
      </c>
      <c r="AM1425" s="407">
        <f t="shared" si="3568"/>
        <v>0</v>
      </c>
      <c r="AN1425" s="407">
        <f t="shared" si="3568"/>
        <v>0</v>
      </c>
      <c r="AO1425" s="407">
        <f t="shared" si="3568"/>
        <v>0</v>
      </c>
      <c r="AP1425" s="407">
        <f t="shared" si="3568"/>
        <v>0</v>
      </c>
      <c r="AQ1425" s="407">
        <f t="shared" si="3568"/>
        <v>0</v>
      </c>
      <c r="AR1425" s="407">
        <f t="shared" si="3568"/>
        <v>0</v>
      </c>
      <c r="AS1425" s="294"/>
    </row>
    <row r="1426" spans="1:46" ht="15" hidden="1" customHeight="1" outlineLevel="1">
      <c r="A1426" s="521"/>
      <c r="B1426" s="312"/>
      <c r="C1426" s="302"/>
      <c r="D1426" s="288"/>
      <c r="E1426" s="288"/>
      <c r="F1426" s="288"/>
      <c r="G1426" s="288"/>
      <c r="H1426" s="288"/>
      <c r="I1426" s="288"/>
      <c r="J1426" s="288"/>
      <c r="K1426" s="288"/>
      <c r="L1426" s="288"/>
      <c r="M1426" s="288"/>
      <c r="N1426" s="288"/>
      <c r="O1426" s="288"/>
      <c r="P1426" s="288"/>
      <c r="Q1426" s="464"/>
      <c r="R1426" s="288"/>
      <c r="S1426" s="288"/>
      <c r="T1426" s="288"/>
      <c r="U1426" s="288"/>
      <c r="V1426" s="288"/>
      <c r="W1426" s="288"/>
      <c r="X1426" s="288"/>
      <c r="Y1426" s="288"/>
      <c r="Z1426" s="288"/>
      <c r="AA1426" s="288"/>
      <c r="AB1426" s="288"/>
      <c r="AC1426" s="288"/>
      <c r="AD1426" s="288"/>
      <c r="AE1426" s="408"/>
      <c r="AF1426" s="408"/>
      <c r="AG1426" s="408"/>
      <c r="AH1426" s="408"/>
      <c r="AI1426" s="408"/>
      <c r="AJ1426" s="408"/>
      <c r="AK1426" s="408"/>
      <c r="AL1426" s="408"/>
      <c r="AM1426" s="408"/>
      <c r="AN1426" s="408"/>
      <c r="AO1426" s="408"/>
      <c r="AP1426" s="408"/>
      <c r="AQ1426" s="408"/>
      <c r="AR1426" s="408"/>
      <c r="AS1426" s="298"/>
      <c r="AT1426" s="613"/>
    </row>
    <row r="1427" spans="1:46" s="306" customFormat="1" ht="15.75" hidden="1" outlineLevel="1">
      <c r="A1427" s="521"/>
      <c r="B1427" s="285" t="s">
        <v>486</v>
      </c>
      <c r="C1427" s="288"/>
      <c r="D1427" s="288"/>
      <c r="E1427" s="288"/>
      <c r="F1427" s="288"/>
      <c r="G1427" s="288"/>
      <c r="H1427" s="288"/>
      <c r="I1427" s="288"/>
      <c r="J1427" s="288"/>
      <c r="K1427" s="288"/>
      <c r="L1427" s="288"/>
      <c r="M1427" s="288"/>
      <c r="N1427" s="288"/>
      <c r="O1427" s="288"/>
      <c r="P1427" s="288"/>
      <c r="Q1427" s="288"/>
      <c r="R1427" s="288"/>
      <c r="S1427" s="288"/>
      <c r="T1427" s="288"/>
      <c r="U1427" s="288"/>
      <c r="V1427" s="288"/>
      <c r="W1427" s="288"/>
      <c r="X1427" s="288"/>
      <c r="Y1427" s="288"/>
      <c r="Z1427" s="288"/>
      <c r="AA1427" s="288"/>
      <c r="AB1427" s="288"/>
      <c r="AC1427" s="288"/>
      <c r="AD1427" s="288"/>
      <c r="AE1427" s="408"/>
      <c r="AF1427" s="408"/>
      <c r="AG1427" s="408"/>
      <c r="AH1427" s="408"/>
      <c r="AI1427" s="408"/>
      <c r="AJ1427" s="408"/>
      <c r="AK1427" s="412"/>
      <c r="AL1427" s="412"/>
      <c r="AM1427" s="412"/>
      <c r="AN1427" s="412"/>
      <c r="AO1427" s="412"/>
      <c r="AP1427" s="412"/>
      <c r="AQ1427" s="412"/>
      <c r="AR1427" s="412"/>
      <c r="AS1427" s="506"/>
      <c r="AT1427" s="614"/>
    </row>
    <row r="1428" spans="1:46" hidden="1" outlineLevel="1">
      <c r="A1428" s="521">
        <v>15</v>
      </c>
      <c r="B1428" s="291" t="s">
        <v>491</v>
      </c>
      <c r="C1428" s="288" t="s">
        <v>25</v>
      </c>
      <c r="D1428" s="292"/>
      <c r="E1428" s="292"/>
      <c r="F1428" s="292"/>
      <c r="G1428" s="292"/>
      <c r="H1428" s="292"/>
      <c r="I1428" s="292"/>
      <c r="J1428" s="292"/>
      <c r="K1428" s="292"/>
      <c r="L1428" s="292"/>
      <c r="M1428" s="292"/>
      <c r="N1428" s="292"/>
      <c r="O1428" s="292"/>
      <c r="P1428" s="292"/>
      <c r="Q1428" s="292">
        <v>0</v>
      </c>
      <c r="R1428" s="292"/>
      <c r="S1428" s="292"/>
      <c r="T1428" s="292"/>
      <c r="U1428" s="292"/>
      <c r="V1428" s="292"/>
      <c r="W1428" s="292"/>
      <c r="X1428" s="292"/>
      <c r="Y1428" s="292"/>
      <c r="Z1428" s="292"/>
      <c r="AA1428" s="292"/>
      <c r="AB1428" s="292"/>
      <c r="AC1428" s="292"/>
      <c r="AD1428" s="292"/>
      <c r="AE1428" s="406"/>
      <c r="AF1428" s="406"/>
      <c r="AG1428" s="406"/>
      <c r="AH1428" s="406"/>
      <c r="AI1428" s="406"/>
      <c r="AJ1428" s="406"/>
      <c r="AK1428" s="406"/>
      <c r="AL1428" s="406"/>
      <c r="AM1428" s="406"/>
      <c r="AN1428" s="406"/>
      <c r="AO1428" s="406"/>
      <c r="AP1428" s="406"/>
      <c r="AQ1428" s="406"/>
      <c r="AR1428" s="406"/>
      <c r="AS1428" s="615">
        <f>SUM(AE1428:AR1428)</f>
        <v>0</v>
      </c>
      <c r="AT1428" s="613"/>
    </row>
    <row r="1429" spans="1:46" hidden="1" outlineLevel="1">
      <c r="A1429" s="521"/>
      <c r="B1429" s="291" t="s">
        <v>740</v>
      </c>
      <c r="C1429" s="288" t="s">
        <v>163</v>
      </c>
      <c r="D1429" s="292"/>
      <c r="E1429" s="292"/>
      <c r="F1429" s="292"/>
      <c r="G1429" s="292"/>
      <c r="H1429" s="292"/>
      <c r="I1429" s="292"/>
      <c r="J1429" s="292"/>
      <c r="K1429" s="292"/>
      <c r="L1429" s="292"/>
      <c r="M1429" s="292"/>
      <c r="N1429" s="292"/>
      <c r="O1429" s="292"/>
      <c r="P1429" s="292"/>
      <c r="Q1429" s="292">
        <f>Q1428</f>
        <v>0</v>
      </c>
      <c r="R1429" s="292"/>
      <c r="S1429" s="292"/>
      <c r="T1429" s="292"/>
      <c r="U1429" s="292"/>
      <c r="V1429" s="292"/>
      <c r="W1429" s="292"/>
      <c r="X1429" s="292"/>
      <c r="Y1429" s="292"/>
      <c r="Z1429" s="292"/>
      <c r="AA1429" s="292"/>
      <c r="AB1429" s="292"/>
      <c r="AC1429" s="292"/>
      <c r="AD1429" s="292"/>
      <c r="AE1429" s="407">
        <f>AE1428</f>
        <v>0</v>
      </c>
      <c r="AF1429" s="407">
        <f>AF1428</f>
        <v>0</v>
      </c>
      <c r="AG1429" s="407">
        <f t="shared" ref="AG1429:AI1429" si="3569">AG1428</f>
        <v>0</v>
      </c>
      <c r="AH1429" s="407">
        <f t="shared" si="3569"/>
        <v>0</v>
      </c>
      <c r="AI1429" s="407">
        <f t="shared" si="3569"/>
        <v>0</v>
      </c>
      <c r="AJ1429" s="407">
        <f>AJ1428</f>
        <v>0</v>
      </c>
      <c r="AK1429" s="407">
        <f t="shared" ref="AK1429:AR1429" si="3570">AK1428</f>
        <v>0</v>
      </c>
      <c r="AL1429" s="407">
        <f t="shared" si="3570"/>
        <v>0</v>
      </c>
      <c r="AM1429" s="407">
        <f t="shared" si="3570"/>
        <v>0</v>
      </c>
      <c r="AN1429" s="407">
        <f t="shared" si="3570"/>
        <v>0</v>
      </c>
      <c r="AO1429" s="407">
        <f t="shared" si="3570"/>
        <v>0</v>
      </c>
      <c r="AP1429" s="407">
        <f t="shared" si="3570"/>
        <v>0</v>
      </c>
      <c r="AQ1429" s="407">
        <f t="shared" si="3570"/>
        <v>0</v>
      </c>
      <c r="AR1429" s="407">
        <f t="shared" si="3570"/>
        <v>0</v>
      </c>
      <c r="AS1429" s="294"/>
    </row>
    <row r="1430" spans="1:46" hidden="1" outlineLevel="1">
      <c r="A1430" s="521"/>
      <c r="B1430" s="312"/>
      <c r="C1430" s="302"/>
      <c r="D1430" s="288"/>
      <c r="E1430" s="288"/>
      <c r="F1430" s="288"/>
      <c r="G1430" s="288"/>
      <c r="H1430" s="288"/>
      <c r="I1430" s="288"/>
      <c r="J1430" s="288"/>
      <c r="K1430" s="288"/>
      <c r="L1430" s="288"/>
      <c r="M1430" s="288"/>
      <c r="N1430" s="288"/>
      <c r="O1430" s="288"/>
      <c r="P1430" s="288"/>
      <c r="Q1430" s="288"/>
      <c r="R1430" s="288"/>
      <c r="S1430" s="288"/>
      <c r="T1430" s="288"/>
      <c r="U1430" s="288"/>
      <c r="V1430" s="288"/>
      <c r="W1430" s="288"/>
      <c r="X1430" s="288"/>
      <c r="Y1430" s="288"/>
      <c r="Z1430" s="288"/>
      <c r="AA1430" s="288"/>
      <c r="AB1430" s="288"/>
      <c r="AC1430" s="288"/>
      <c r="AD1430" s="288"/>
      <c r="AE1430" s="408"/>
      <c r="AF1430" s="408"/>
      <c r="AG1430" s="408"/>
      <c r="AH1430" s="408"/>
      <c r="AI1430" s="408"/>
      <c r="AJ1430" s="408"/>
      <c r="AK1430" s="408"/>
      <c r="AL1430" s="408"/>
      <c r="AM1430" s="408"/>
      <c r="AN1430" s="408"/>
      <c r="AO1430" s="408"/>
      <c r="AP1430" s="408"/>
      <c r="AQ1430" s="408"/>
      <c r="AR1430" s="408"/>
      <c r="AS1430" s="303"/>
    </row>
    <row r="1431" spans="1:46" s="280" customFormat="1" hidden="1" outlineLevel="1">
      <c r="A1431" s="521">
        <v>16</v>
      </c>
      <c r="B1431" s="321" t="s">
        <v>487</v>
      </c>
      <c r="C1431" s="288" t="s">
        <v>25</v>
      </c>
      <c r="D1431" s="292"/>
      <c r="E1431" s="292"/>
      <c r="F1431" s="292"/>
      <c r="G1431" s="292"/>
      <c r="H1431" s="292"/>
      <c r="I1431" s="292"/>
      <c r="J1431" s="292"/>
      <c r="K1431" s="292"/>
      <c r="L1431" s="292"/>
      <c r="M1431" s="292"/>
      <c r="N1431" s="292"/>
      <c r="O1431" s="292"/>
      <c r="P1431" s="292"/>
      <c r="Q1431" s="292">
        <v>0</v>
      </c>
      <c r="R1431" s="292"/>
      <c r="S1431" s="292"/>
      <c r="T1431" s="292"/>
      <c r="U1431" s="292"/>
      <c r="V1431" s="292"/>
      <c r="W1431" s="292"/>
      <c r="X1431" s="292"/>
      <c r="Y1431" s="292"/>
      <c r="Z1431" s="292"/>
      <c r="AA1431" s="292"/>
      <c r="AB1431" s="292"/>
      <c r="AC1431" s="292"/>
      <c r="AD1431" s="292"/>
      <c r="AE1431" s="406"/>
      <c r="AF1431" s="406"/>
      <c r="AG1431" s="406"/>
      <c r="AH1431" s="406"/>
      <c r="AI1431" s="406"/>
      <c r="AJ1431" s="406"/>
      <c r="AK1431" s="406"/>
      <c r="AL1431" s="406"/>
      <c r="AM1431" s="406"/>
      <c r="AN1431" s="406"/>
      <c r="AO1431" s="406"/>
      <c r="AP1431" s="406"/>
      <c r="AQ1431" s="406"/>
      <c r="AR1431" s="406"/>
      <c r="AS1431" s="293">
        <f>SUM(AE1431:AR1431)</f>
        <v>0</v>
      </c>
    </row>
    <row r="1432" spans="1:46" s="280" customFormat="1" hidden="1" outlineLevel="1">
      <c r="A1432" s="521"/>
      <c r="B1432" s="291" t="s">
        <v>740</v>
      </c>
      <c r="C1432" s="288" t="s">
        <v>163</v>
      </c>
      <c r="D1432" s="292"/>
      <c r="E1432" s="292"/>
      <c r="F1432" s="292"/>
      <c r="G1432" s="292"/>
      <c r="H1432" s="292"/>
      <c r="I1432" s="292"/>
      <c r="J1432" s="292"/>
      <c r="K1432" s="292"/>
      <c r="L1432" s="292"/>
      <c r="M1432" s="292"/>
      <c r="N1432" s="292"/>
      <c r="O1432" s="292"/>
      <c r="P1432" s="292"/>
      <c r="Q1432" s="292">
        <f>Q1431</f>
        <v>0</v>
      </c>
      <c r="R1432" s="292"/>
      <c r="S1432" s="292"/>
      <c r="T1432" s="292"/>
      <c r="U1432" s="292"/>
      <c r="V1432" s="292"/>
      <c r="W1432" s="292"/>
      <c r="X1432" s="292"/>
      <c r="Y1432" s="292"/>
      <c r="Z1432" s="292"/>
      <c r="AA1432" s="292"/>
      <c r="AB1432" s="292"/>
      <c r="AC1432" s="292"/>
      <c r="AD1432" s="292"/>
      <c r="AE1432" s="407">
        <f>AE1431</f>
        <v>0</v>
      </c>
      <c r="AF1432" s="407">
        <f t="shared" ref="AF1432:AQ1432" si="3571">AF1431</f>
        <v>0</v>
      </c>
      <c r="AG1432" s="407">
        <f t="shared" si="3571"/>
        <v>0</v>
      </c>
      <c r="AH1432" s="407">
        <f t="shared" si="3571"/>
        <v>0</v>
      </c>
      <c r="AI1432" s="407">
        <f t="shared" si="3571"/>
        <v>0</v>
      </c>
      <c r="AJ1432" s="407">
        <f t="shared" si="3571"/>
        <v>0</v>
      </c>
      <c r="AK1432" s="407">
        <f t="shared" si="3571"/>
        <v>0</v>
      </c>
      <c r="AL1432" s="407">
        <f t="shared" si="3571"/>
        <v>0</v>
      </c>
      <c r="AM1432" s="407">
        <f t="shared" si="3571"/>
        <v>0</v>
      </c>
      <c r="AN1432" s="407">
        <f t="shared" si="3571"/>
        <v>0</v>
      </c>
      <c r="AO1432" s="407">
        <f t="shared" si="3571"/>
        <v>0</v>
      </c>
      <c r="AP1432" s="407">
        <f t="shared" si="3571"/>
        <v>0</v>
      </c>
      <c r="AQ1432" s="407">
        <f t="shared" si="3571"/>
        <v>0</v>
      </c>
      <c r="AR1432" s="407">
        <f>AR1431</f>
        <v>0</v>
      </c>
      <c r="AS1432" s="294"/>
    </row>
    <row r="1433" spans="1:46" s="280" customFormat="1" hidden="1" outlineLevel="1">
      <c r="A1433" s="521"/>
      <c r="B1433" s="321"/>
      <c r="C1433" s="288"/>
      <c r="D1433" s="288"/>
      <c r="E1433" s="288"/>
      <c r="F1433" s="288"/>
      <c r="G1433" s="288"/>
      <c r="H1433" s="288"/>
      <c r="I1433" s="288"/>
      <c r="J1433" s="288"/>
      <c r="K1433" s="288"/>
      <c r="L1433" s="288"/>
      <c r="M1433" s="288"/>
      <c r="N1433" s="288"/>
      <c r="O1433" s="288"/>
      <c r="P1433" s="288"/>
      <c r="Q1433" s="288"/>
      <c r="R1433" s="288"/>
      <c r="S1433" s="288"/>
      <c r="T1433" s="288"/>
      <c r="U1433" s="288"/>
      <c r="V1433" s="288"/>
      <c r="W1433" s="288"/>
      <c r="X1433" s="288"/>
      <c r="Y1433" s="288"/>
      <c r="Z1433" s="288"/>
      <c r="AA1433" s="288"/>
      <c r="AB1433" s="288"/>
      <c r="AC1433" s="288"/>
      <c r="AD1433" s="288"/>
      <c r="AE1433" s="408"/>
      <c r="AF1433" s="408"/>
      <c r="AG1433" s="408"/>
      <c r="AH1433" s="408"/>
      <c r="AI1433" s="408"/>
      <c r="AJ1433" s="408"/>
      <c r="AK1433" s="412"/>
      <c r="AL1433" s="412"/>
      <c r="AM1433" s="412"/>
      <c r="AN1433" s="412"/>
      <c r="AO1433" s="412"/>
      <c r="AP1433" s="412"/>
      <c r="AQ1433" s="412"/>
      <c r="AR1433" s="412"/>
      <c r="AS1433" s="310"/>
    </row>
    <row r="1434" spans="1:46" ht="15.75" hidden="1" outlineLevel="1">
      <c r="A1434" s="521"/>
      <c r="B1434" s="508" t="s">
        <v>492</v>
      </c>
      <c r="C1434" s="317"/>
      <c r="D1434" s="287"/>
      <c r="E1434" s="286"/>
      <c r="F1434" s="286"/>
      <c r="G1434" s="286"/>
      <c r="H1434" s="286"/>
      <c r="I1434" s="286"/>
      <c r="J1434" s="286"/>
      <c r="K1434" s="286"/>
      <c r="L1434" s="286"/>
      <c r="M1434" s="286"/>
      <c r="N1434" s="286"/>
      <c r="O1434" s="286"/>
      <c r="P1434" s="286"/>
      <c r="Q1434" s="287"/>
      <c r="R1434" s="286"/>
      <c r="S1434" s="286"/>
      <c r="T1434" s="286"/>
      <c r="U1434" s="286"/>
      <c r="V1434" s="286"/>
      <c r="W1434" s="286"/>
      <c r="X1434" s="286"/>
      <c r="Y1434" s="286"/>
      <c r="Z1434" s="286"/>
      <c r="AA1434" s="286"/>
      <c r="AB1434" s="286"/>
      <c r="AC1434" s="286"/>
      <c r="AD1434" s="286"/>
      <c r="AE1434" s="410"/>
      <c r="AF1434" s="410"/>
      <c r="AG1434" s="410"/>
      <c r="AH1434" s="410"/>
      <c r="AI1434" s="410"/>
      <c r="AJ1434" s="410"/>
      <c r="AK1434" s="410"/>
      <c r="AL1434" s="410"/>
      <c r="AM1434" s="410"/>
      <c r="AN1434" s="410"/>
      <c r="AO1434" s="410"/>
      <c r="AP1434" s="410"/>
      <c r="AQ1434" s="410"/>
      <c r="AR1434" s="410"/>
      <c r="AS1434" s="289"/>
    </row>
    <row r="1435" spans="1:46" hidden="1" outlineLevel="1">
      <c r="A1435" s="521">
        <v>17</v>
      </c>
      <c r="B1435" s="424" t="s">
        <v>112</v>
      </c>
      <c r="C1435" s="288" t="s">
        <v>25</v>
      </c>
      <c r="D1435" s="292"/>
      <c r="E1435" s="292"/>
      <c r="F1435" s="292"/>
      <c r="G1435" s="292"/>
      <c r="H1435" s="292"/>
      <c r="I1435" s="292"/>
      <c r="J1435" s="292"/>
      <c r="K1435" s="292"/>
      <c r="L1435" s="292"/>
      <c r="M1435" s="292"/>
      <c r="N1435" s="292"/>
      <c r="O1435" s="292"/>
      <c r="P1435" s="292"/>
      <c r="Q1435" s="292">
        <v>12</v>
      </c>
      <c r="R1435" s="292"/>
      <c r="S1435" s="292"/>
      <c r="T1435" s="292"/>
      <c r="U1435" s="292"/>
      <c r="V1435" s="292"/>
      <c r="W1435" s="292"/>
      <c r="X1435" s="292"/>
      <c r="Y1435" s="292"/>
      <c r="Z1435" s="292"/>
      <c r="AA1435" s="292"/>
      <c r="AB1435" s="292"/>
      <c r="AC1435" s="292"/>
      <c r="AD1435" s="292"/>
      <c r="AE1435" s="422"/>
      <c r="AF1435" s="406"/>
      <c r="AG1435" s="406"/>
      <c r="AH1435" s="406"/>
      <c r="AI1435" s="406"/>
      <c r="AJ1435" s="406"/>
      <c r="AK1435" s="406"/>
      <c r="AL1435" s="411"/>
      <c r="AM1435" s="411"/>
      <c r="AN1435" s="411"/>
      <c r="AO1435" s="411"/>
      <c r="AP1435" s="411"/>
      <c r="AQ1435" s="411"/>
      <c r="AR1435" s="411"/>
      <c r="AS1435" s="293">
        <f>SUM(AE1435:AR1435)</f>
        <v>0</v>
      </c>
    </row>
    <row r="1436" spans="1:46" hidden="1" outlineLevel="1">
      <c r="A1436" s="521"/>
      <c r="B1436" s="291" t="s">
        <v>740</v>
      </c>
      <c r="C1436" s="288" t="s">
        <v>163</v>
      </c>
      <c r="D1436" s="292"/>
      <c r="E1436" s="292"/>
      <c r="F1436" s="292"/>
      <c r="G1436" s="292"/>
      <c r="H1436" s="292"/>
      <c r="I1436" s="292"/>
      <c r="J1436" s="292"/>
      <c r="K1436" s="292"/>
      <c r="L1436" s="292"/>
      <c r="M1436" s="292"/>
      <c r="N1436" s="292"/>
      <c r="O1436" s="292"/>
      <c r="P1436" s="292"/>
      <c r="Q1436" s="292">
        <f>Q1435</f>
        <v>12</v>
      </c>
      <c r="R1436" s="292"/>
      <c r="S1436" s="292"/>
      <c r="T1436" s="292"/>
      <c r="U1436" s="292"/>
      <c r="V1436" s="292"/>
      <c r="W1436" s="292"/>
      <c r="X1436" s="292"/>
      <c r="Y1436" s="292"/>
      <c r="Z1436" s="292"/>
      <c r="AA1436" s="292"/>
      <c r="AB1436" s="292"/>
      <c r="AC1436" s="292"/>
      <c r="AD1436" s="292"/>
      <c r="AE1436" s="407">
        <f>AE1435</f>
        <v>0</v>
      </c>
      <c r="AF1436" s="407">
        <f t="shared" ref="AF1436:AR1436" si="3572">AF1435</f>
        <v>0</v>
      </c>
      <c r="AG1436" s="407">
        <f t="shared" si="3572"/>
        <v>0</v>
      </c>
      <c r="AH1436" s="407">
        <f t="shared" si="3572"/>
        <v>0</v>
      </c>
      <c r="AI1436" s="407">
        <f t="shared" si="3572"/>
        <v>0</v>
      </c>
      <c r="AJ1436" s="407">
        <f t="shared" si="3572"/>
        <v>0</v>
      </c>
      <c r="AK1436" s="407">
        <f t="shared" si="3572"/>
        <v>0</v>
      </c>
      <c r="AL1436" s="407">
        <f t="shared" si="3572"/>
        <v>0</v>
      </c>
      <c r="AM1436" s="407">
        <f t="shared" si="3572"/>
        <v>0</v>
      </c>
      <c r="AN1436" s="407">
        <f t="shared" si="3572"/>
        <v>0</v>
      </c>
      <c r="AO1436" s="407">
        <f t="shared" si="3572"/>
        <v>0</v>
      </c>
      <c r="AP1436" s="407">
        <f t="shared" si="3572"/>
        <v>0</v>
      </c>
      <c r="AQ1436" s="407">
        <f t="shared" si="3572"/>
        <v>0</v>
      </c>
      <c r="AR1436" s="407">
        <f t="shared" si="3572"/>
        <v>0</v>
      </c>
      <c r="AS1436" s="303"/>
    </row>
    <row r="1437" spans="1:46" hidden="1" outlineLevel="1">
      <c r="A1437" s="521"/>
      <c r="B1437" s="291"/>
      <c r="C1437" s="288"/>
      <c r="D1437" s="288"/>
      <c r="E1437" s="288"/>
      <c r="F1437" s="288"/>
      <c r="G1437" s="288"/>
      <c r="H1437" s="288"/>
      <c r="I1437" s="288"/>
      <c r="J1437" s="288"/>
      <c r="K1437" s="288"/>
      <c r="L1437" s="288"/>
      <c r="M1437" s="288"/>
      <c r="N1437" s="288"/>
      <c r="O1437" s="288"/>
      <c r="P1437" s="288"/>
      <c r="Q1437" s="288"/>
      <c r="R1437" s="288"/>
      <c r="S1437" s="288"/>
      <c r="T1437" s="288"/>
      <c r="U1437" s="288"/>
      <c r="V1437" s="288"/>
      <c r="W1437" s="288"/>
      <c r="X1437" s="288"/>
      <c r="Y1437" s="288"/>
      <c r="Z1437" s="288"/>
      <c r="AA1437" s="288"/>
      <c r="AB1437" s="288"/>
      <c r="AC1437" s="288"/>
      <c r="AD1437" s="288"/>
      <c r="AE1437" s="418"/>
      <c r="AF1437" s="421"/>
      <c r="AG1437" s="421"/>
      <c r="AH1437" s="421"/>
      <c r="AI1437" s="421"/>
      <c r="AJ1437" s="421"/>
      <c r="AK1437" s="421"/>
      <c r="AL1437" s="421"/>
      <c r="AM1437" s="421"/>
      <c r="AN1437" s="421"/>
      <c r="AO1437" s="421"/>
      <c r="AP1437" s="421"/>
      <c r="AQ1437" s="421"/>
      <c r="AR1437" s="421"/>
      <c r="AS1437" s="303"/>
    </row>
    <row r="1438" spans="1:46" hidden="1" outlineLevel="1">
      <c r="A1438" s="521">
        <v>18</v>
      </c>
      <c r="B1438" s="424" t="s">
        <v>109</v>
      </c>
      <c r="C1438" s="288" t="s">
        <v>25</v>
      </c>
      <c r="D1438" s="292"/>
      <c r="E1438" s="292"/>
      <c r="F1438" s="292"/>
      <c r="G1438" s="292"/>
      <c r="H1438" s="292"/>
      <c r="I1438" s="292"/>
      <c r="J1438" s="292"/>
      <c r="K1438" s="292"/>
      <c r="L1438" s="292"/>
      <c r="M1438" s="292"/>
      <c r="N1438" s="292"/>
      <c r="O1438" s="292"/>
      <c r="P1438" s="292"/>
      <c r="Q1438" s="292">
        <v>12</v>
      </c>
      <c r="R1438" s="292"/>
      <c r="S1438" s="292"/>
      <c r="T1438" s="292"/>
      <c r="U1438" s="292"/>
      <c r="V1438" s="292"/>
      <c r="W1438" s="292"/>
      <c r="X1438" s="292"/>
      <c r="Y1438" s="292"/>
      <c r="Z1438" s="292"/>
      <c r="AA1438" s="292"/>
      <c r="AB1438" s="292"/>
      <c r="AC1438" s="292"/>
      <c r="AD1438" s="292"/>
      <c r="AE1438" s="422"/>
      <c r="AF1438" s="406"/>
      <c r="AG1438" s="406"/>
      <c r="AH1438" s="406"/>
      <c r="AI1438" s="406"/>
      <c r="AJ1438" s="406"/>
      <c r="AK1438" s="406"/>
      <c r="AL1438" s="411"/>
      <c r="AM1438" s="411"/>
      <c r="AN1438" s="411"/>
      <c r="AO1438" s="411"/>
      <c r="AP1438" s="411"/>
      <c r="AQ1438" s="411"/>
      <c r="AR1438" s="411"/>
      <c r="AS1438" s="293">
        <f>SUM(AE1438:AR1438)</f>
        <v>0</v>
      </c>
    </row>
    <row r="1439" spans="1:46" hidden="1" outlineLevel="1">
      <c r="A1439" s="521"/>
      <c r="B1439" s="291" t="s">
        <v>740</v>
      </c>
      <c r="C1439" s="288" t="s">
        <v>163</v>
      </c>
      <c r="D1439" s="292"/>
      <c r="E1439" s="292"/>
      <c r="F1439" s="292"/>
      <c r="G1439" s="292"/>
      <c r="H1439" s="292"/>
      <c r="I1439" s="292"/>
      <c r="J1439" s="292"/>
      <c r="K1439" s="292"/>
      <c r="L1439" s="292"/>
      <c r="M1439" s="292"/>
      <c r="N1439" s="292"/>
      <c r="O1439" s="292"/>
      <c r="P1439" s="292"/>
      <c r="Q1439" s="292">
        <f>Q1438</f>
        <v>12</v>
      </c>
      <c r="R1439" s="292"/>
      <c r="S1439" s="292"/>
      <c r="T1439" s="292"/>
      <c r="U1439" s="292"/>
      <c r="V1439" s="292"/>
      <c r="W1439" s="292"/>
      <c r="X1439" s="292"/>
      <c r="Y1439" s="292"/>
      <c r="Z1439" s="292"/>
      <c r="AA1439" s="292"/>
      <c r="AB1439" s="292"/>
      <c r="AC1439" s="292"/>
      <c r="AD1439" s="292"/>
      <c r="AE1439" s="407">
        <f>AE1438</f>
        <v>0</v>
      </c>
      <c r="AF1439" s="407">
        <f t="shared" ref="AF1439:AR1439" si="3573">AF1438</f>
        <v>0</v>
      </c>
      <c r="AG1439" s="407">
        <f t="shared" si="3573"/>
        <v>0</v>
      </c>
      <c r="AH1439" s="407">
        <f t="shared" si="3573"/>
        <v>0</v>
      </c>
      <c r="AI1439" s="407">
        <f t="shared" si="3573"/>
        <v>0</v>
      </c>
      <c r="AJ1439" s="407">
        <f t="shared" si="3573"/>
        <v>0</v>
      </c>
      <c r="AK1439" s="407">
        <f t="shared" si="3573"/>
        <v>0</v>
      </c>
      <c r="AL1439" s="407">
        <f t="shared" si="3573"/>
        <v>0</v>
      </c>
      <c r="AM1439" s="407">
        <f t="shared" si="3573"/>
        <v>0</v>
      </c>
      <c r="AN1439" s="407">
        <f t="shared" si="3573"/>
        <v>0</v>
      </c>
      <c r="AO1439" s="407">
        <f t="shared" si="3573"/>
        <v>0</v>
      </c>
      <c r="AP1439" s="407">
        <f t="shared" si="3573"/>
        <v>0</v>
      </c>
      <c r="AQ1439" s="407">
        <f t="shared" si="3573"/>
        <v>0</v>
      </c>
      <c r="AR1439" s="407">
        <f t="shared" si="3573"/>
        <v>0</v>
      </c>
      <c r="AS1439" s="303"/>
    </row>
    <row r="1440" spans="1:46" hidden="1" outlineLevel="1">
      <c r="A1440" s="521"/>
      <c r="B1440" s="319"/>
      <c r="C1440" s="288"/>
      <c r="D1440" s="288"/>
      <c r="E1440" s="288"/>
      <c r="F1440" s="288"/>
      <c r="G1440" s="288"/>
      <c r="H1440" s="288"/>
      <c r="I1440" s="288"/>
      <c r="J1440" s="288"/>
      <c r="K1440" s="288"/>
      <c r="L1440" s="288"/>
      <c r="M1440" s="288"/>
      <c r="N1440" s="288"/>
      <c r="O1440" s="288"/>
      <c r="P1440" s="288"/>
      <c r="Q1440" s="288"/>
      <c r="R1440" s="288"/>
      <c r="S1440" s="288"/>
      <c r="T1440" s="288"/>
      <c r="U1440" s="288"/>
      <c r="V1440" s="288"/>
      <c r="W1440" s="288"/>
      <c r="X1440" s="288"/>
      <c r="Y1440" s="288"/>
      <c r="Z1440" s="288"/>
      <c r="AA1440" s="288"/>
      <c r="AB1440" s="288"/>
      <c r="AC1440" s="288"/>
      <c r="AD1440" s="288"/>
      <c r="AE1440" s="419"/>
      <c r="AF1440" s="420"/>
      <c r="AG1440" s="420"/>
      <c r="AH1440" s="420"/>
      <c r="AI1440" s="420"/>
      <c r="AJ1440" s="420"/>
      <c r="AK1440" s="420"/>
      <c r="AL1440" s="420"/>
      <c r="AM1440" s="420"/>
      <c r="AN1440" s="420"/>
      <c r="AO1440" s="420"/>
      <c r="AP1440" s="420"/>
      <c r="AQ1440" s="420"/>
      <c r="AR1440" s="420"/>
      <c r="AS1440" s="294"/>
    </row>
    <row r="1441" spans="1:45" hidden="1" outlineLevel="1">
      <c r="A1441" s="521">
        <v>19</v>
      </c>
      <c r="B1441" s="424" t="s">
        <v>111</v>
      </c>
      <c r="C1441" s="288" t="s">
        <v>25</v>
      </c>
      <c r="D1441" s="292"/>
      <c r="E1441" s="292"/>
      <c r="F1441" s="292"/>
      <c r="G1441" s="292"/>
      <c r="H1441" s="292"/>
      <c r="I1441" s="292"/>
      <c r="J1441" s="292"/>
      <c r="K1441" s="292"/>
      <c r="L1441" s="292"/>
      <c r="M1441" s="292"/>
      <c r="N1441" s="292"/>
      <c r="O1441" s="292"/>
      <c r="P1441" s="292"/>
      <c r="Q1441" s="292">
        <v>12</v>
      </c>
      <c r="R1441" s="292"/>
      <c r="S1441" s="292"/>
      <c r="T1441" s="292"/>
      <c r="U1441" s="292"/>
      <c r="V1441" s="292"/>
      <c r="W1441" s="292"/>
      <c r="X1441" s="292"/>
      <c r="Y1441" s="292"/>
      <c r="Z1441" s="292"/>
      <c r="AA1441" s="292"/>
      <c r="AB1441" s="292"/>
      <c r="AC1441" s="292"/>
      <c r="AD1441" s="292"/>
      <c r="AE1441" s="422"/>
      <c r="AF1441" s="406"/>
      <c r="AG1441" s="406"/>
      <c r="AH1441" s="406"/>
      <c r="AI1441" s="406"/>
      <c r="AJ1441" s="406"/>
      <c r="AK1441" s="406"/>
      <c r="AL1441" s="411"/>
      <c r="AM1441" s="411"/>
      <c r="AN1441" s="411"/>
      <c r="AO1441" s="411"/>
      <c r="AP1441" s="411"/>
      <c r="AQ1441" s="411"/>
      <c r="AR1441" s="411"/>
      <c r="AS1441" s="293">
        <f>SUM(AE1441:AR1441)</f>
        <v>0</v>
      </c>
    </row>
    <row r="1442" spans="1:45" hidden="1" outlineLevel="1">
      <c r="A1442" s="521"/>
      <c r="B1442" s="291" t="s">
        <v>740</v>
      </c>
      <c r="C1442" s="288" t="s">
        <v>163</v>
      </c>
      <c r="D1442" s="292"/>
      <c r="E1442" s="292"/>
      <c r="F1442" s="292"/>
      <c r="G1442" s="292"/>
      <c r="H1442" s="292"/>
      <c r="I1442" s="292"/>
      <c r="J1442" s="292"/>
      <c r="K1442" s="292"/>
      <c r="L1442" s="292"/>
      <c r="M1442" s="292"/>
      <c r="N1442" s="292"/>
      <c r="O1442" s="292"/>
      <c r="P1442" s="292"/>
      <c r="Q1442" s="292">
        <f>Q1441</f>
        <v>12</v>
      </c>
      <c r="R1442" s="292"/>
      <c r="S1442" s="292"/>
      <c r="T1442" s="292"/>
      <c r="U1442" s="292"/>
      <c r="V1442" s="292"/>
      <c r="W1442" s="292"/>
      <c r="X1442" s="292"/>
      <c r="Y1442" s="292"/>
      <c r="Z1442" s="292"/>
      <c r="AA1442" s="292"/>
      <c r="AB1442" s="292"/>
      <c r="AC1442" s="292"/>
      <c r="AD1442" s="292"/>
      <c r="AE1442" s="407">
        <f>AE1441</f>
        <v>0</v>
      </c>
      <c r="AF1442" s="407">
        <f t="shared" ref="AF1442:AR1442" si="3574">AF1441</f>
        <v>0</v>
      </c>
      <c r="AG1442" s="407">
        <f t="shared" si="3574"/>
        <v>0</v>
      </c>
      <c r="AH1442" s="407">
        <f t="shared" si="3574"/>
        <v>0</v>
      </c>
      <c r="AI1442" s="407">
        <f t="shared" si="3574"/>
        <v>0</v>
      </c>
      <c r="AJ1442" s="407">
        <f t="shared" si="3574"/>
        <v>0</v>
      </c>
      <c r="AK1442" s="407">
        <f t="shared" si="3574"/>
        <v>0</v>
      </c>
      <c r="AL1442" s="407">
        <f t="shared" si="3574"/>
        <v>0</v>
      </c>
      <c r="AM1442" s="407">
        <f t="shared" si="3574"/>
        <v>0</v>
      </c>
      <c r="AN1442" s="407">
        <f t="shared" si="3574"/>
        <v>0</v>
      </c>
      <c r="AO1442" s="407">
        <f t="shared" si="3574"/>
        <v>0</v>
      </c>
      <c r="AP1442" s="407">
        <f t="shared" si="3574"/>
        <v>0</v>
      </c>
      <c r="AQ1442" s="407">
        <f t="shared" si="3574"/>
        <v>0</v>
      </c>
      <c r="AR1442" s="407">
        <f t="shared" si="3574"/>
        <v>0</v>
      </c>
      <c r="AS1442" s="294"/>
    </row>
    <row r="1443" spans="1:45" hidden="1" outlineLevel="1">
      <c r="A1443" s="521"/>
      <c r="B1443" s="319"/>
      <c r="C1443" s="288"/>
      <c r="D1443" s="288"/>
      <c r="E1443" s="288"/>
      <c r="F1443" s="288"/>
      <c r="G1443" s="288"/>
      <c r="H1443" s="288"/>
      <c r="I1443" s="288"/>
      <c r="J1443" s="288"/>
      <c r="K1443" s="288"/>
      <c r="L1443" s="288"/>
      <c r="M1443" s="288"/>
      <c r="N1443" s="288"/>
      <c r="O1443" s="288"/>
      <c r="P1443" s="288"/>
      <c r="Q1443" s="288"/>
      <c r="R1443" s="288"/>
      <c r="S1443" s="288"/>
      <c r="T1443" s="288"/>
      <c r="U1443" s="288"/>
      <c r="V1443" s="288"/>
      <c r="W1443" s="288"/>
      <c r="X1443" s="288"/>
      <c r="Y1443" s="288"/>
      <c r="Z1443" s="288"/>
      <c r="AA1443" s="288"/>
      <c r="AB1443" s="288"/>
      <c r="AC1443" s="288"/>
      <c r="AD1443" s="288"/>
      <c r="AE1443" s="408"/>
      <c r="AF1443" s="408"/>
      <c r="AG1443" s="408"/>
      <c r="AH1443" s="408"/>
      <c r="AI1443" s="408"/>
      <c r="AJ1443" s="408"/>
      <c r="AK1443" s="408"/>
      <c r="AL1443" s="408"/>
      <c r="AM1443" s="408"/>
      <c r="AN1443" s="408"/>
      <c r="AO1443" s="408"/>
      <c r="AP1443" s="408"/>
      <c r="AQ1443" s="408"/>
      <c r="AR1443" s="408"/>
      <c r="AS1443" s="303"/>
    </row>
    <row r="1444" spans="1:45" hidden="1" outlineLevel="1">
      <c r="A1444" s="521">
        <v>20</v>
      </c>
      <c r="B1444" s="424" t="s">
        <v>110</v>
      </c>
      <c r="C1444" s="288" t="s">
        <v>25</v>
      </c>
      <c r="D1444" s="292"/>
      <c r="E1444" s="292"/>
      <c r="F1444" s="292"/>
      <c r="G1444" s="292"/>
      <c r="H1444" s="292"/>
      <c r="I1444" s="292"/>
      <c r="J1444" s="292"/>
      <c r="K1444" s="292"/>
      <c r="L1444" s="292"/>
      <c r="M1444" s="292"/>
      <c r="N1444" s="292"/>
      <c r="O1444" s="292"/>
      <c r="P1444" s="292"/>
      <c r="Q1444" s="292">
        <v>12</v>
      </c>
      <c r="R1444" s="292"/>
      <c r="S1444" s="292"/>
      <c r="T1444" s="292"/>
      <c r="U1444" s="292"/>
      <c r="V1444" s="292"/>
      <c r="W1444" s="292"/>
      <c r="X1444" s="292"/>
      <c r="Y1444" s="292"/>
      <c r="Z1444" s="292"/>
      <c r="AA1444" s="292"/>
      <c r="AB1444" s="292"/>
      <c r="AC1444" s="292"/>
      <c r="AD1444" s="292"/>
      <c r="AE1444" s="422"/>
      <c r="AF1444" s="406"/>
      <c r="AG1444" s="406"/>
      <c r="AH1444" s="406"/>
      <c r="AI1444" s="406"/>
      <c r="AJ1444" s="406"/>
      <c r="AK1444" s="406"/>
      <c r="AL1444" s="411"/>
      <c r="AM1444" s="411"/>
      <c r="AN1444" s="411"/>
      <c r="AO1444" s="411"/>
      <c r="AP1444" s="411"/>
      <c r="AQ1444" s="411"/>
      <c r="AR1444" s="411"/>
      <c r="AS1444" s="293">
        <f>SUM(AE1444:AR1444)</f>
        <v>0</v>
      </c>
    </row>
    <row r="1445" spans="1:45" hidden="1" outlineLevel="1">
      <c r="A1445" s="521"/>
      <c r="B1445" s="291" t="s">
        <v>740</v>
      </c>
      <c r="C1445" s="288" t="s">
        <v>163</v>
      </c>
      <c r="D1445" s="292"/>
      <c r="E1445" s="292"/>
      <c r="F1445" s="292"/>
      <c r="G1445" s="292"/>
      <c r="H1445" s="292"/>
      <c r="I1445" s="292"/>
      <c r="J1445" s="292"/>
      <c r="K1445" s="292"/>
      <c r="L1445" s="292"/>
      <c r="M1445" s="292"/>
      <c r="N1445" s="292"/>
      <c r="O1445" s="292"/>
      <c r="P1445" s="292"/>
      <c r="Q1445" s="292">
        <f>Q1444</f>
        <v>12</v>
      </c>
      <c r="R1445" s="292"/>
      <c r="S1445" s="292"/>
      <c r="T1445" s="292"/>
      <c r="U1445" s="292"/>
      <c r="V1445" s="292"/>
      <c r="W1445" s="292"/>
      <c r="X1445" s="292"/>
      <c r="Y1445" s="292"/>
      <c r="Z1445" s="292"/>
      <c r="AA1445" s="292"/>
      <c r="AB1445" s="292"/>
      <c r="AC1445" s="292"/>
      <c r="AD1445" s="292"/>
      <c r="AE1445" s="407">
        <f t="shared" ref="AE1445:AR1445" si="3575">AE1444</f>
        <v>0</v>
      </c>
      <c r="AF1445" s="407">
        <f t="shared" si="3575"/>
        <v>0</v>
      </c>
      <c r="AG1445" s="407">
        <f t="shared" si="3575"/>
        <v>0</v>
      </c>
      <c r="AH1445" s="407">
        <f t="shared" si="3575"/>
        <v>0</v>
      </c>
      <c r="AI1445" s="407">
        <f t="shared" si="3575"/>
        <v>0</v>
      </c>
      <c r="AJ1445" s="407">
        <f t="shared" si="3575"/>
        <v>0</v>
      </c>
      <c r="AK1445" s="407">
        <f t="shared" si="3575"/>
        <v>0</v>
      </c>
      <c r="AL1445" s="407">
        <f t="shared" si="3575"/>
        <v>0</v>
      </c>
      <c r="AM1445" s="407">
        <f t="shared" si="3575"/>
        <v>0</v>
      </c>
      <c r="AN1445" s="407">
        <f t="shared" si="3575"/>
        <v>0</v>
      </c>
      <c r="AO1445" s="407">
        <f t="shared" si="3575"/>
        <v>0</v>
      </c>
      <c r="AP1445" s="407">
        <f t="shared" si="3575"/>
        <v>0</v>
      </c>
      <c r="AQ1445" s="407">
        <f t="shared" si="3575"/>
        <v>0</v>
      </c>
      <c r="AR1445" s="407">
        <f t="shared" si="3575"/>
        <v>0</v>
      </c>
      <c r="AS1445" s="303"/>
    </row>
    <row r="1446" spans="1:45" ht="15.75" hidden="1" outlineLevel="1">
      <c r="A1446" s="521"/>
      <c r="B1446" s="320"/>
      <c r="C1446" s="297"/>
      <c r="D1446" s="288"/>
      <c r="E1446" s="288"/>
      <c r="F1446" s="288"/>
      <c r="G1446" s="288"/>
      <c r="H1446" s="288"/>
      <c r="I1446" s="288"/>
      <c r="J1446" s="288"/>
      <c r="K1446" s="288"/>
      <c r="L1446" s="288"/>
      <c r="M1446" s="288"/>
      <c r="N1446" s="288"/>
      <c r="O1446" s="288"/>
      <c r="P1446" s="288"/>
      <c r="Q1446" s="297"/>
      <c r="R1446" s="288"/>
      <c r="S1446" s="288"/>
      <c r="T1446" s="288"/>
      <c r="U1446" s="288"/>
      <c r="V1446" s="288"/>
      <c r="W1446" s="288"/>
      <c r="X1446" s="288"/>
      <c r="Y1446" s="288"/>
      <c r="Z1446" s="288"/>
      <c r="AA1446" s="288"/>
      <c r="AB1446" s="288"/>
      <c r="AC1446" s="288"/>
      <c r="AD1446" s="288"/>
      <c r="AE1446" s="408"/>
      <c r="AF1446" s="408"/>
      <c r="AG1446" s="408"/>
      <c r="AH1446" s="408"/>
      <c r="AI1446" s="408"/>
      <c r="AJ1446" s="408"/>
      <c r="AK1446" s="408"/>
      <c r="AL1446" s="408"/>
      <c r="AM1446" s="408"/>
      <c r="AN1446" s="408"/>
      <c r="AO1446" s="408"/>
      <c r="AP1446" s="408"/>
      <c r="AQ1446" s="408"/>
      <c r="AR1446" s="408"/>
      <c r="AS1446" s="303"/>
    </row>
    <row r="1447" spans="1:45" ht="15.75" hidden="1" outlineLevel="1">
      <c r="A1447" s="521"/>
      <c r="B1447" s="507" t="s">
        <v>499</v>
      </c>
      <c r="C1447" s="288"/>
      <c r="D1447" s="288"/>
      <c r="E1447" s="288"/>
      <c r="F1447" s="288"/>
      <c r="G1447" s="288"/>
      <c r="H1447" s="288"/>
      <c r="I1447" s="288"/>
      <c r="J1447" s="288"/>
      <c r="K1447" s="288"/>
      <c r="L1447" s="288"/>
      <c r="M1447" s="288"/>
      <c r="N1447" s="288"/>
      <c r="O1447" s="288"/>
      <c r="P1447" s="288"/>
      <c r="Q1447" s="288"/>
      <c r="R1447" s="288"/>
      <c r="S1447" s="288"/>
      <c r="T1447" s="288"/>
      <c r="U1447" s="288"/>
      <c r="V1447" s="288"/>
      <c r="W1447" s="288"/>
      <c r="X1447" s="288"/>
      <c r="Y1447" s="288"/>
      <c r="Z1447" s="288"/>
      <c r="AA1447" s="288"/>
      <c r="AB1447" s="288"/>
      <c r="AC1447" s="288"/>
      <c r="AD1447" s="288"/>
      <c r="AE1447" s="418"/>
      <c r="AF1447" s="421"/>
      <c r="AG1447" s="421"/>
      <c r="AH1447" s="421"/>
      <c r="AI1447" s="421"/>
      <c r="AJ1447" s="421"/>
      <c r="AK1447" s="421"/>
      <c r="AL1447" s="421"/>
      <c r="AM1447" s="421"/>
      <c r="AN1447" s="421"/>
      <c r="AO1447" s="421"/>
      <c r="AP1447" s="421"/>
      <c r="AQ1447" s="421"/>
      <c r="AR1447" s="421"/>
      <c r="AS1447" s="303"/>
    </row>
    <row r="1448" spans="1:45" ht="15.75" hidden="1" outlineLevel="1">
      <c r="A1448" s="521"/>
      <c r="B1448" s="493" t="s">
        <v>495</v>
      </c>
      <c r="C1448" s="288"/>
      <c r="D1448" s="288"/>
      <c r="E1448" s="288"/>
      <c r="F1448" s="288"/>
      <c r="G1448" s="288"/>
      <c r="H1448" s="288"/>
      <c r="I1448" s="288"/>
      <c r="J1448" s="288"/>
      <c r="K1448" s="288"/>
      <c r="L1448" s="288"/>
      <c r="M1448" s="288"/>
      <c r="N1448" s="288"/>
      <c r="O1448" s="288"/>
      <c r="P1448" s="288"/>
      <c r="Q1448" s="288"/>
      <c r="R1448" s="288"/>
      <c r="S1448" s="288"/>
      <c r="T1448" s="288"/>
      <c r="U1448" s="288"/>
      <c r="V1448" s="288"/>
      <c r="W1448" s="288"/>
      <c r="X1448" s="288"/>
      <c r="Y1448" s="288"/>
      <c r="Z1448" s="288"/>
      <c r="AA1448" s="288"/>
      <c r="AB1448" s="288"/>
      <c r="AC1448" s="288"/>
      <c r="AD1448" s="288"/>
      <c r="AE1448" s="418"/>
      <c r="AF1448" s="421"/>
      <c r="AG1448" s="421"/>
      <c r="AH1448" s="421"/>
      <c r="AI1448" s="421"/>
      <c r="AJ1448" s="421"/>
      <c r="AK1448" s="421"/>
      <c r="AL1448" s="421"/>
      <c r="AM1448" s="421"/>
      <c r="AN1448" s="421"/>
      <c r="AO1448" s="421"/>
      <c r="AP1448" s="421"/>
      <c r="AQ1448" s="421"/>
      <c r="AR1448" s="421"/>
      <c r="AS1448" s="303"/>
    </row>
    <row r="1449" spans="1:45" ht="15" hidden="1" customHeight="1" outlineLevel="1">
      <c r="A1449" s="521">
        <v>21</v>
      </c>
      <c r="B1449" s="424" t="s">
        <v>113</v>
      </c>
      <c r="C1449" s="288" t="s">
        <v>25</v>
      </c>
      <c r="D1449" s="292"/>
      <c r="E1449" s="292"/>
      <c r="F1449" s="292"/>
      <c r="G1449" s="292"/>
      <c r="H1449" s="292"/>
      <c r="I1449" s="292"/>
      <c r="J1449" s="292"/>
      <c r="K1449" s="292"/>
      <c r="L1449" s="292"/>
      <c r="M1449" s="292"/>
      <c r="N1449" s="292"/>
      <c r="O1449" s="292"/>
      <c r="P1449" s="292"/>
      <c r="Q1449" s="288"/>
      <c r="R1449" s="292"/>
      <c r="S1449" s="292"/>
      <c r="T1449" s="292"/>
      <c r="U1449" s="292"/>
      <c r="V1449" s="292"/>
      <c r="W1449" s="292"/>
      <c r="X1449" s="292"/>
      <c r="Y1449" s="292"/>
      <c r="Z1449" s="292"/>
      <c r="AA1449" s="292"/>
      <c r="AB1449" s="292"/>
      <c r="AC1449" s="292"/>
      <c r="AD1449" s="292"/>
      <c r="AE1449" s="406"/>
      <c r="AF1449" s="406"/>
      <c r="AG1449" s="406"/>
      <c r="AH1449" s="406"/>
      <c r="AI1449" s="406"/>
      <c r="AJ1449" s="406"/>
      <c r="AK1449" s="406"/>
      <c r="AL1449" s="406"/>
      <c r="AM1449" s="406"/>
      <c r="AN1449" s="406"/>
      <c r="AO1449" s="406"/>
      <c r="AP1449" s="406"/>
      <c r="AQ1449" s="406"/>
      <c r="AR1449" s="406"/>
      <c r="AS1449" s="293">
        <f>SUM(AE1449:AR1449)</f>
        <v>0</v>
      </c>
    </row>
    <row r="1450" spans="1:45" ht="15" hidden="1" customHeight="1" outlineLevel="1">
      <c r="A1450" s="521"/>
      <c r="B1450" s="291" t="s">
        <v>740</v>
      </c>
      <c r="C1450" s="288" t="s">
        <v>163</v>
      </c>
      <c r="D1450" s="292"/>
      <c r="E1450" s="292"/>
      <c r="F1450" s="292"/>
      <c r="G1450" s="292"/>
      <c r="H1450" s="292"/>
      <c r="I1450" s="292"/>
      <c r="J1450" s="292"/>
      <c r="K1450" s="292"/>
      <c r="L1450" s="292"/>
      <c r="M1450" s="292"/>
      <c r="N1450" s="292"/>
      <c r="O1450" s="292"/>
      <c r="P1450" s="292"/>
      <c r="Q1450" s="288"/>
      <c r="R1450" s="292"/>
      <c r="S1450" s="292"/>
      <c r="T1450" s="292"/>
      <c r="U1450" s="292"/>
      <c r="V1450" s="292"/>
      <c r="W1450" s="292"/>
      <c r="X1450" s="292"/>
      <c r="Y1450" s="292"/>
      <c r="Z1450" s="292"/>
      <c r="AA1450" s="292"/>
      <c r="AB1450" s="292"/>
      <c r="AC1450" s="292"/>
      <c r="AD1450" s="292"/>
      <c r="AE1450" s="407">
        <f>AE1449</f>
        <v>0</v>
      </c>
      <c r="AF1450" s="407">
        <f t="shared" ref="AF1450:AR1450" si="3576">AF1449</f>
        <v>0</v>
      </c>
      <c r="AG1450" s="407">
        <f t="shared" si="3576"/>
        <v>0</v>
      </c>
      <c r="AH1450" s="407">
        <f t="shared" si="3576"/>
        <v>0</v>
      </c>
      <c r="AI1450" s="407">
        <f t="shared" si="3576"/>
        <v>0</v>
      </c>
      <c r="AJ1450" s="407">
        <f t="shared" si="3576"/>
        <v>0</v>
      </c>
      <c r="AK1450" s="407">
        <f t="shared" si="3576"/>
        <v>0</v>
      </c>
      <c r="AL1450" s="407">
        <f t="shared" si="3576"/>
        <v>0</v>
      </c>
      <c r="AM1450" s="407">
        <f t="shared" si="3576"/>
        <v>0</v>
      </c>
      <c r="AN1450" s="407">
        <f t="shared" si="3576"/>
        <v>0</v>
      </c>
      <c r="AO1450" s="407">
        <f t="shared" si="3576"/>
        <v>0</v>
      </c>
      <c r="AP1450" s="407">
        <f t="shared" si="3576"/>
        <v>0</v>
      </c>
      <c r="AQ1450" s="407">
        <f t="shared" si="3576"/>
        <v>0</v>
      </c>
      <c r="AR1450" s="407">
        <f t="shared" si="3576"/>
        <v>0</v>
      </c>
      <c r="AS1450" s="303"/>
    </row>
    <row r="1451" spans="1:45" ht="15" hidden="1" customHeight="1" outlineLevel="1">
      <c r="A1451" s="521"/>
      <c r="B1451" s="291"/>
      <c r="C1451" s="288"/>
      <c r="D1451" s="288"/>
      <c r="E1451" s="288"/>
      <c r="F1451" s="288"/>
      <c r="G1451" s="288"/>
      <c r="H1451" s="288"/>
      <c r="I1451" s="288"/>
      <c r="J1451" s="288"/>
      <c r="K1451" s="288"/>
      <c r="L1451" s="288"/>
      <c r="M1451" s="288"/>
      <c r="N1451" s="288"/>
      <c r="O1451" s="288"/>
      <c r="P1451" s="288"/>
      <c r="Q1451" s="288"/>
      <c r="R1451" s="288"/>
      <c r="S1451" s="288"/>
      <c r="T1451" s="288"/>
      <c r="U1451" s="288"/>
      <c r="V1451" s="288"/>
      <c r="W1451" s="288"/>
      <c r="X1451" s="288"/>
      <c r="Y1451" s="288"/>
      <c r="Z1451" s="288"/>
      <c r="AA1451" s="288"/>
      <c r="AB1451" s="288"/>
      <c r="AC1451" s="288"/>
      <c r="AD1451" s="288"/>
      <c r="AE1451" s="418"/>
      <c r="AF1451" s="421"/>
      <c r="AG1451" s="421"/>
      <c r="AH1451" s="421"/>
      <c r="AI1451" s="421"/>
      <c r="AJ1451" s="421"/>
      <c r="AK1451" s="421"/>
      <c r="AL1451" s="421"/>
      <c r="AM1451" s="421"/>
      <c r="AN1451" s="421"/>
      <c r="AO1451" s="421"/>
      <c r="AP1451" s="421"/>
      <c r="AQ1451" s="421"/>
      <c r="AR1451" s="421"/>
      <c r="AS1451" s="303"/>
    </row>
    <row r="1452" spans="1:45" ht="15" hidden="1" customHeight="1" outlineLevel="1">
      <c r="A1452" s="521">
        <v>22</v>
      </c>
      <c r="B1452" s="424" t="s">
        <v>114</v>
      </c>
      <c r="C1452" s="288" t="s">
        <v>25</v>
      </c>
      <c r="D1452" s="292"/>
      <c r="E1452" s="292"/>
      <c r="F1452" s="292"/>
      <c r="G1452" s="292"/>
      <c r="H1452" s="292"/>
      <c r="I1452" s="292"/>
      <c r="J1452" s="292"/>
      <c r="K1452" s="292"/>
      <c r="L1452" s="292"/>
      <c r="M1452" s="292"/>
      <c r="N1452" s="292"/>
      <c r="O1452" s="292"/>
      <c r="P1452" s="292"/>
      <c r="Q1452" s="288"/>
      <c r="R1452" s="292"/>
      <c r="S1452" s="292"/>
      <c r="T1452" s="292"/>
      <c r="U1452" s="292"/>
      <c r="V1452" s="292"/>
      <c r="W1452" s="292"/>
      <c r="X1452" s="292"/>
      <c r="Y1452" s="292"/>
      <c r="Z1452" s="292"/>
      <c r="AA1452" s="292"/>
      <c r="AB1452" s="292"/>
      <c r="AC1452" s="292"/>
      <c r="AD1452" s="292"/>
      <c r="AE1452" s="406"/>
      <c r="AF1452" s="406"/>
      <c r="AG1452" s="406"/>
      <c r="AH1452" s="406"/>
      <c r="AI1452" s="406"/>
      <c r="AJ1452" s="406"/>
      <c r="AK1452" s="406"/>
      <c r="AL1452" s="406"/>
      <c r="AM1452" s="406"/>
      <c r="AN1452" s="406"/>
      <c r="AO1452" s="406"/>
      <c r="AP1452" s="406"/>
      <c r="AQ1452" s="406"/>
      <c r="AR1452" s="406"/>
      <c r="AS1452" s="293">
        <f>SUM(AE1452:AR1452)</f>
        <v>0</v>
      </c>
    </row>
    <row r="1453" spans="1:45" ht="15" hidden="1" customHeight="1" outlineLevel="1">
      <c r="A1453" s="521"/>
      <c r="B1453" s="291" t="s">
        <v>740</v>
      </c>
      <c r="C1453" s="288" t="s">
        <v>163</v>
      </c>
      <c r="D1453" s="292"/>
      <c r="E1453" s="292"/>
      <c r="F1453" s="292"/>
      <c r="G1453" s="292"/>
      <c r="H1453" s="292"/>
      <c r="I1453" s="292"/>
      <c r="J1453" s="292"/>
      <c r="K1453" s="292"/>
      <c r="L1453" s="292"/>
      <c r="M1453" s="292"/>
      <c r="N1453" s="292"/>
      <c r="O1453" s="292"/>
      <c r="P1453" s="292"/>
      <c r="Q1453" s="288"/>
      <c r="R1453" s="292"/>
      <c r="S1453" s="292"/>
      <c r="T1453" s="292"/>
      <c r="U1453" s="292"/>
      <c r="V1453" s="292"/>
      <c r="W1453" s="292"/>
      <c r="X1453" s="292"/>
      <c r="Y1453" s="292"/>
      <c r="Z1453" s="292"/>
      <c r="AA1453" s="292"/>
      <c r="AB1453" s="292"/>
      <c r="AC1453" s="292"/>
      <c r="AD1453" s="292"/>
      <c r="AE1453" s="407">
        <f>AE1452</f>
        <v>0</v>
      </c>
      <c r="AF1453" s="407">
        <f t="shared" ref="AF1453:AR1453" si="3577">AF1452</f>
        <v>0</v>
      </c>
      <c r="AG1453" s="407">
        <f t="shared" si="3577"/>
        <v>0</v>
      </c>
      <c r="AH1453" s="407">
        <f t="shared" si="3577"/>
        <v>0</v>
      </c>
      <c r="AI1453" s="407">
        <f t="shared" si="3577"/>
        <v>0</v>
      </c>
      <c r="AJ1453" s="407">
        <f t="shared" si="3577"/>
        <v>0</v>
      </c>
      <c r="AK1453" s="407">
        <f t="shared" si="3577"/>
        <v>0</v>
      </c>
      <c r="AL1453" s="407">
        <f t="shared" si="3577"/>
        <v>0</v>
      </c>
      <c r="AM1453" s="407">
        <f t="shared" si="3577"/>
        <v>0</v>
      </c>
      <c r="AN1453" s="407">
        <f t="shared" si="3577"/>
        <v>0</v>
      </c>
      <c r="AO1453" s="407">
        <f t="shared" si="3577"/>
        <v>0</v>
      </c>
      <c r="AP1453" s="407">
        <f t="shared" si="3577"/>
        <v>0</v>
      </c>
      <c r="AQ1453" s="407">
        <f t="shared" si="3577"/>
        <v>0</v>
      </c>
      <c r="AR1453" s="407">
        <f t="shared" si="3577"/>
        <v>0</v>
      </c>
      <c r="AS1453" s="303"/>
    </row>
    <row r="1454" spans="1:45" ht="15" hidden="1" customHeight="1" outlineLevel="1">
      <c r="A1454" s="521"/>
      <c r="B1454" s="291"/>
      <c r="C1454" s="288"/>
      <c r="D1454" s="288"/>
      <c r="E1454" s="288"/>
      <c r="F1454" s="288"/>
      <c r="G1454" s="288"/>
      <c r="H1454" s="288"/>
      <c r="I1454" s="288"/>
      <c r="J1454" s="288"/>
      <c r="K1454" s="288"/>
      <c r="L1454" s="288"/>
      <c r="M1454" s="288"/>
      <c r="N1454" s="288"/>
      <c r="O1454" s="288"/>
      <c r="P1454" s="288"/>
      <c r="Q1454" s="288"/>
      <c r="R1454" s="288"/>
      <c r="S1454" s="288"/>
      <c r="T1454" s="288"/>
      <c r="U1454" s="288"/>
      <c r="V1454" s="288"/>
      <c r="W1454" s="288"/>
      <c r="X1454" s="288"/>
      <c r="Y1454" s="288"/>
      <c r="Z1454" s="288"/>
      <c r="AA1454" s="288"/>
      <c r="AB1454" s="288"/>
      <c r="AC1454" s="288"/>
      <c r="AD1454" s="288"/>
      <c r="AE1454" s="418"/>
      <c r="AF1454" s="421"/>
      <c r="AG1454" s="421"/>
      <c r="AH1454" s="421"/>
      <c r="AI1454" s="421"/>
      <c r="AJ1454" s="421"/>
      <c r="AK1454" s="421"/>
      <c r="AL1454" s="421"/>
      <c r="AM1454" s="421"/>
      <c r="AN1454" s="421"/>
      <c r="AO1454" s="421"/>
      <c r="AP1454" s="421"/>
      <c r="AQ1454" s="421"/>
      <c r="AR1454" s="421"/>
      <c r="AS1454" s="303"/>
    </row>
    <row r="1455" spans="1:45" ht="15" hidden="1" customHeight="1" outlineLevel="1">
      <c r="A1455" s="521">
        <v>23</v>
      </c>
      <c r="B1455" s="424" t="s">
        <v>115</v>
      </c>
      <c r="C1455" s="288" t="s">
        <v>25</v>
      </c>
      <c r="D1455" s="292"/>
      <c r="E1455" s="292"/>
      <c r="F1455" s="292"/>
      <c r="G1455" s="292"/>
      <c r="H1455" s="292"/>
      <c r="I1455" s="292"/>
      <c r="J1455" s="292"/>
      <c r="K1455" s="292"/>
      <c r="L1455" s="292"/>
      <c r="M1455" s="292"/>
      <c r="N1455" s="292"/>
      <c r="O1455" s="292"/>
      <c r="P1455" s="292"/>
      <c r="Q1455" s="288"/>
      <c r="R1455" s="292"/>
      <c r="S1455" s="292"/>
      <c r="T1455" s="292"/>
      <c r="U1455" s="292"/>
      <c r="V1455" s="292"/>
      <c r="W1455" s="292"/>
      <c r="X1455" s="292"/>
      <c r="Y1455" s="292"/>
      <c r="Z1455" s="292"/>
      <c r="AA1455" s="292"/>
      <c r="AB1455" s="292"/>
      <c r="AC1455" s="292"/>
      <c r="AD1455" s="292"/>
      <c r="AE1455" s="406"/>
      <c r="AF1455" s="406"/>
      <c r="AG1455" s="406"/>
      <c r="AH1455" s="406"/>
      <c r="AI1455" s="406"/>
      <c r="AJ1455" s="406"/>
      <c r="AK1455" s="406"/>
      <c r="AL1455" s="406"/>
      <c r="AM1455" s="406"/>
      <c r="AN1455" s="406"/>
      <c r="AO1455" s="406"/>
      <c r="AP1455" s="406"/>
      <c r="AQ1455" s="406"/>
      <c r="AR1455" s="406"/>
      <c r="AS1455" s="293">
        <f>SUM(AE1455:AR1455)</f>
        <v>0</v>
      </c>
    </row>
    <row r="1456" spans="1:45" ht="15" hidden="1" customHeight="1" outlineLevel="1">
      <c r="A1456" s="521"/>
      <c r="B1456" s="291" t="s">
        <v>740</v>
      </c>
      <c r="C1456" s="288" t="s">
        <v>163</v>
      </c>
      <c r="D1456" s="292"/>
      <c r="E1456" s="292"/>
      <c r="F1456" s="292"/>
      <c r="G1456" s="292"/>
      <c r="H1456" s="292"/>
      <c r="I1456" s="292"/>
      <c r="J1456" s="292"/>
      <c r="K1456" s="292"/>
      <c r="L1456" s="292"/>
      <c r="M1456" s="292"/>
      <c r="N1456" s="292"/>
      <c r="O1456" s="292"/>
      <c r="P1456" s="292"/>
      <c r="Q1456" s="288"/>
      <c r="R1456" s="292"/>
      <c r="S1456" s="292"/>
      <c r="T1456" s="292"/>
      <c r="U1456" s="292"/>
      <c r="V1456" s="292"/>
      <c r="W1456" s="292"/>
      <c r="X1456" s="292"/>
      <c r="Y1456" s="292"/>
      <c r="Z1456" s="292"/>
      <c r="AA1456" s="292"/>
      <c r="AB1456" s="292"/>
      <c r="AC1456" s="292"/>
      <c r="AD1456" s="292"/>
      <c r="AE1456" s="407">
        <f>AE1455</f>
        <v>0</v>
      </c>
      <c r="AF1456" s="407">
        <f t="shared" ref="AF1456:AR1456" si="3578">AF1455</f>
        <v>0</v>
      </c>
      <c r="AG1456" s="407">
        <f t="shared" si="3578"/>
        <v>0</v>
      </c>
      <c r="AH1456" s="407">
        <f t="shared" si="3578"/>
        <v>0</v>
      </c>
      <c r="AI1456" s="407">
        <f t="shared" si="3578"/>
        <v>0</v>
      </c>
      <c r="AJ1456" s="407">
        <f t="shared" si="3578"/>
        <v>0</v>
      </c>
      <c r="AK1456" s="407">
        <f t="shared" si="3578"/>
        <v>0</v>
      </c>
      <c r="AL1456" s="407">
        <f t="shared" si="3578"/>
        <v>0</v>
      </c>
      <c r="AM1456" s="407">
        <f t="shared" si="3578"/>
        <v>0</v>
      </c>
      <c r="AN1456" s="407">
        <f t="shared" si="3578"/>
        <v>0</v>
      </c>
      <c r="AO1456" s="407">
        <f t="shared" si="3578"/>
        <v>0</v>
      </c>
      <c r="AP1456" s="407">
        <f t="shared" si="3578"/>
        <v>0</v>
      </c>
      <c r="AQ1456" s="407">
        <f t="shared" si="3578"/>
        <v>0</v>
      </c>
      <c r="AR1456" s="407">
        <f t="shared" si="3578"/>
        <v>0</v>
      </c>
      <c r="AS1456" s="303"/>
    </row>
    <row r="1457" spans="1:45" ht="15" hidden="1" customHeight="1" outlineLevel="1">
      <c r="A1457" s="521"/>
      <c r="B1457" s="426"/>
      <c r="C1457" s="288"/>
      <c r="D1457" s="288"/>
      <c r="E1457" s="288"/>
      <c r="F1457" s="288"/>
      <c r="G1457" s="288"/>
      <c r="H1457" s="288"/>
      <c r="I1457" s="288"/>
      <c r="J1457" s="288"/>
      <c r="K1457" s="288"/>
      <c r="L1457" s="288"/>
      <c r="M1457" s="288"/>
      <c r="N1457" s="288"/>
      <c r="O1457" s="288"/>
      <c r="P1457" s="288"/>
      <c r="Q1457" s="288"/>
      <c r="R1457" s="288"/>
      <c r="S1457" s="288"/>
      <c r="T1457" s="288"/>
      <c r="U1457" s="288"/>
      <c r="V1457" s="288"/>
      <c r="W1457" s="288"/>
      <c r="X1457" s="288"/>
      <c r="Y1457" s="288"/>
      <c r="Z1457" s="288"/>
      <c r="AA1457" s="288"/>
      <c r="AB1457" s="288"/>
      <c r="AC1457" s="288"/>
      <c r="AD1457" s="288"/>
      <c r="AE1457" s="418"/>
      <c r="AF1457" s="421"/>
      <c r="AG1457" s="421"/>
      <c r="AH1457" s="421"/>
      <c r="AI1457" s="421"/>
      <c r="AJ1457" s="421"/>
      <c r="AK1457" s="421"/>
      <c r="AL1457" s="421"/>
      <c r="AM1457" s="421"/>
      <c r="AN1457" s="421"/>
      <c r="AO1457" s="421"/>
      <c r="AP1457" s="421"/>
      <c r="AQ1457" s="421"/>
      <c r="AR1457" s="421"/>
      <c r="AS1457" s="303"/>
    </row>
    <row r="1458" spans="1:45" ht="15" hidden="1" customHeight="1" outlineLevel="1">
      <c r="A1458" s="521">
        <v>24</v>
      </c>
      <c r="B1458" s="424" t="s">
        <v>116</v>
      </c>
      <c r="C1458" s="288" t="s">
        <v>25</v>
      </c>
      <c r="D1458" s="292"/>
      <c r="E1458" s="292"/>
      <c r="F1458" s="292"/>
      <c r="G1458" s="292"/>
      <c r="H1458" s="292"/>
      <c r="I1458" s="292"/>
      <c r="J1458" s="292"/>
      <c r="K1458" s="292"/>
      <c r="L1458" s="292"/>
      <c r="M1458" s="292"/>
      <c r="N1458" s="292"/>
      <c r="O1458" s="292"/>
      <c r="P1458" s="292"/>
      <c r="Q1458" s="288"/>
      <c r="R1458" s="292"/>
      <c r="S1458" s="292"/>
      <c r="T1458" s="292"/>
      <c r="U1458" s="292"/>
      <c r="V1458" s="292"/>
      <c r="W1458" s="292"/>
      <c r="X1458" s="292"/>
      <c r="Y1458" s="292"/>
      <c r="Z1458" s="292"/>
      <c r="AA1458" s="292"/>
      <c r="AB1458" s="292"/>
      <c r="AC1458" s="292"/>
      <c r="AD1458" s="292"/>
      <c r="AE1458" s="406"/>
      <c r="AF1458" s="406"/>
      <c r="AG1458" s="406"/>
      <c r="AH1458" s="406"/>
      <c r="AI1458" s="406"/>
      <c r="AJ1458" s="406"/>
      <c r="AK1458" s="406"/>
      <c r="AL1458" s="406"/>
      <c r="AM1458" s="406"/>
      <c r="AN1458" s="406"/>
      <c r="AO1458" s="406"/>
      <c r="AP1458" s="406"/>
      <c r="AQ1458" s="406"/>
      <c r="AR1458" s="406"/>
      <c r="AS1458" s="293">
        <f>SUM(AE1458:AR1458)</f>
        <v>0</v>
      </c>
    </row>
    <row r="1459" spans="1:45" ht="15" hidden="1" customHeight="1" outlineLevel="1">
      <c r="A1459" s="521"/>
      <c r="B1459" s="291" t="s">
        <v>740</v>
      </c>
      <c r="C1459" s="288" t="s">
        <v>163</v>
      </c>
      <c r="D1459" s="292"/>
      <c r="E1459" s="292"/>
      <c r="F1459" s="292"/>
      <c r="G1459" s="292"/>
      <c r="H1459" s="292"/>
      <c r="I1459" s="292"/>
      <c r="J1459" s="292"/>
      <c r="K1459" s="292"/>
      <c r="L1459" s="292"/>
      <c r="M1459" s="292"/>
      <c r="N1459" s="292"/>
      <c r="O1459" s="292"/>
      <c r="P1459" s="292"/>
      <c r="Q1459" s="288"/>
      <c r="R1459" s="292"/>
      <c r="S1459" s="292"/>
      <c r="T1459" s="292"/>
      <c r="U1459" s="292"/>
      <c r="V1459" s="292"/>
      <c r="W1459" s="292"/>
      <c r="X1459" s="292"/>
      <c r="Y1459" s="292"/>
      <c r="Z1459" s="292"/>
      <c r="AA1459" s="292"/>
      <c r="AB1459" s="292"/>
      <c r="AC1459" s="292"/>
      <c r="AD1459" s="292"/>
      <c r="AE1459" s="407">
        <f>AE1458</f>
        <v>0</v>
      </c>
      <c r="AF1459" s="407">
        <f t="shared" ref="AF1459:AR1459" si="3579">AF1458</f>
        <v>0</v>
      </c>
      <c r="AG1459" s="407">
        <f t="shared" si="3579"/>
        <v>0</v>
      </c>
      <c r="AH1459" s="407">
        <f t="shared" si="3579"/>
        <v>0</v>
      </c>
      <c r="AI1459" s="407">
        <f t="shared" si="3579"/>
        <v>0</v>
      </c>
      <c r="AJ1459" s="407">
        <f t="shared" si="3579"/>
        <v>0</v>
      </c>
      <c r="AK1459" s="407">
        <f t="shared" si="3579"/>
        <v>0</v>
      </c>
      <c r="AL1459" s="407">
        <f t="shared" si="3579"/>
        <v>0</v>
      </c>
      <c r="AM1459" s="407">
        <f t="shared" si="3579"/>
        <v>0</v>
      </c>
      <c r="AN1459" s="407">
        <f t="shared" si="3579"/>
        <v>0</v>
      </c>
      <c r="AO1459" s="407">
        <f t="shared" si="3579"/>
        <v>0</v>
      </c>
      <c r="AP1459" s="407">
        <f t="shared" si="3579"/>
        <v>0</v>
      </c>
      <c r="AQ1459" s="407">
        <f t="shared" si="3579"/>
        <v>0</v>
      </c>
      <c r="AR1459" s="407">
        <f t="shared" si="3579"/>
        <v>0</v>
      </c>
      <c r="AS1459" s="303"/>
    </row>
    <row r="1460" spans="1:45" ht="15" hidden="1" customHeight="1" outlineLevel="1">
      <c r="A1460" s="521"/>
      <c r="B1460" s="291"/>
      <c r="C1460" s="288"/>
      <c r="D1460" s="288"/>
      <c r="E1460" s="288"/>
      <c r="F1460" s="288"/>
      <c r="G1460" s="288"/>
      <c r="H1460" s="288"/>
      <c r="I1460" s="288"/>
      <c r="J1460" s="288"/>
      <c r="K1460" s="288"/>
      <c r="L1460" s="288"/>
      <c r="M1460" s="288"/>
      <c r="N1460" s="288"/>
      <c r="O1460" s="288"/>
      <c r="P1460" s="288"/>
      <c r="Q1460" s="288"/>
      <c r="R1460" s="288"/>
      <c r="S1460" s="288"/>
      <c r="T1460" s="288"/>
      <c r="U1460" s="288"/>
      <c r="V1460" s="288"/>
      <c r="W1460" s="288"/>
      <c r="X1460" s="288"/>
      <c r="Y1460" s="288"/>
      <c r="Z1460" s="288"/>
      <c r="AA1460" s="288"/>
      <c r="AB1460" s="288"/>
      <c r="AC1460" s="288"/>
      <c r="AD1460" s="288"/>
      <c r="AE1460" s="408"/>
      <c r="AF1460" s="421"/>
      <c r="AG1460" s="421"/>
      <c r="AH1460" s="421"/>
      <c r="AI1460" s="421"/>
      <c r="AJ1460" s="421"/>
      <c r="AK1460" s="421"/>
      <c r="AL1460" s="421"/>
      <c r="AM1460" s="421"/>
      <c r="AN1460" s="421"/>
      <c r="AO1460" s="421"/>
      <c r="AP1460" s="421"/>
      <c r="AQ1460" s="421"/>
      <c r="AR1460" s="421"/>
      <c r="AS1460" s="303"/>
    </row>
    <row r="1461" spans="1:45" ht="15" hidden="1" customHeight="1" outlineLevel="1">
      <c r="A1461" s="521"/>
      <c r="B1461" s="285" t="s">
        <v>496</v>
      </c>
      <c r="C1461" s="288"/>
      <c r="D1461" s="288"/>
      <c r="E1461" s="288"/>
      <c r="F1461" s="288"/>
      <c r="G1461" s="288"/>
      <c r="H1461" s="288"/>
      <c r="I1461" s="288"/>
      <c r="J1461" s="288"/>
      <c r="K1461" s="288"/>
      <c r="L1461" s="288"/>
      <c r="M1461" s="288"/>
      <c r="N1461" s="288"/>
      <c r="O1461" s="288"/>
      <c r="P1461" s="288"/>
      <c r="Q1461" s="288"/>
      <c r="R1461" s="288"/>
      <c r="S1461" s="288"/>
      <c r="T1461" s="288"/>
      <c r="U1461" s="288"/>
      <c r="V1461" s="288"/>
      <c r="W1461" s="288"/>
      <c r="X1461" s="288"/>
      <c r="Y1461" s="288"/>
      <c r="Z1461" s="288"/>
      <c r="AA1461" s="288"/>
      <c r="AB1461" s="288"/>
      <c r="AC1461" s="288"/>
      <c r="AD1461" s="288"/>
      <c r="AE1461" s="408"/>
      <c r="AF1461" s="421"/>
      <c r="AG1461" s="421"/>
      <c r="AH1461" s="421"/>
      <c r="AI1461" s="421"/>
      <c r="AJ1461" s="421"/>
      <c r="AK1461" s="421"/>
      <c r="AL1461" s="421"/>
      <c r="AM1461" s="421"/>
      <c r="AN1461" s="421"/>
      <c r="AO1461" s="421"/>
      <c r="AP1461" s="421"/>
      <c r="AQ1461" s="421"/>
      <c r="AR1461" s="421"/>
      <c r="AS1461" s="303"/>
    </row>
    <row r="1462" spans="1:45" ht="15" hidden="1" customHeight="1" outlineLevel="1">
      <c r="A1462" s="521">
        <v>25</v>
      </c>
      <c r="B1462" s="424" t="s">
        <v>117</v>
      </c>
      <c r="C1462" s="288" t="s">
        <v>25</v>
      </c>
      <c r="D1462" s="292"/>
      <c r="E1462" s="292"/>
      <c r="F1462" s="292"/>
      <c r="G1462" s="292"/>
      <c r="H1462" s="292"/>
      <c r="I1462" s="292"/>
      <c r="J1462" s="292"/>
      <c r="K1462" s="292"/>
      <c r="L1462" s="292"/>
      <c r="M1462" s="292"/>
      <c r="N1462" s="292"/>
      <c r="O1462" s="292"/>
      <c r="P1462" s="292"/>
      <c r="Q1462" s="292">
        <v>12</v>
      </c>
      <c r="R1462" s="292"/>
      <c r="S1462" s="292"/>
      <c r="T1462" s="292"/>
      <c r="U1462" s="292"/>
      <c r="V1462" s="292"/>
      <c r="W1462" s="292"/>
      <c r="X1462" s="292"/>
      <c r="Y1462" s="292"/>
      <c r="Z1462" s="292"/>
      <c r="AA1462" s="292"/>
      <c r="AB1462" s="292"/>
      <c r="AC1462" s="292"/>
      <c r="AD1462" s="292"/>
      <c r="AE1462" s="422"/>
      <c r="AF1462" s="411"/>
      <c r="AG1462" s="411"/>
      <c r="AH1462" s="411"/>
      <c r="AI1462" s="411"/>
      <c r="AJ1462" s="411"/>
      <c r="AK1462" s="411"/>
      <c r="AL1462" s="411"/>
      <c r="AM1462" s="411"/>
      <c r="AN1462" s="411"/>
      <c r="AO1462" s="411"/>
      <c r="AP1462" s="411"/>
      <c r="AQ1462" s="411"/>
      <c r="AR1462" s="411"/>
      <c r="AS1462" s="293">
        <f>SUM(AE1462:AR1462)</f>
        <v>0</v>
      </c>
    </row>
    <row r="1463" spans="1:45" ht="15" hidden="1" customHeight="1" outlineLevel="1">
      <c r="A1463" s="521"/>
      <c r="B1463" s="291" t="s">
        <v>740</v>
      </c>
      <c r="C1463" s="288" t="s">
        <v>163</v>
      </c>
      <c r="D1463" s="292"/>
      <c r="E1463" s="292"/>
      <c r="F1463" s="292"/>
      <c r="G1463" s="292"/>
      <c r="H1463" s="292"/>
      <c r="I1463" s="292"/>
      <c r="J1463" s="292"/>
      <c r="K1463" s="292"/>
      <c r="L1463" s="292"/>
      <c r="M1463" s="292"/>
      <c r="N1463" s="292"/>
      <c r="O1463" s="292"/>
      <c r="P1463" s="292"/>
      <c r="Q1463" s="292">
        <f>Q1462</f>
        <v>12</v>
      </c>
      <c r="R1463" s="292"/>
      <c r="S1463" s="292"/>
      <c r="T1463" s="292"/>
      <c r="U1463" s="292"/>
      <c r="V1463" s="292"/>
      <c r="W1463" s="292"/>
      <c r="X1463" s="292"/>
      <c r="Y1463" s="292"/>
      <c r="Z1463" s="292"/>
      <c r="AA1463" s="292"/>
      <c r="AB1463" s="292"/>
      <c r="AC1463" s="292"/>
      <c r="AD1463" s="292"/>
      <c r="AE1463" s="407">
        <f>AE1462</f>
        <v>0</v>
      </c>
      <c r="AF1463" s="407">
        <f t="shared" ref="AF1463:AR1463" si="3580">AF1462</f>
        <v>0</v>
      </c>
      <c r="AG1463" s="407">
        <f t="shared" si="3580"/>
        <v>0</v>
      </c>
      <c r="AH1463" s="407">
        <f t="shared" si="3580"/>
        <v>0</v>
      </c>
      <c r="AI1463" s="407">
        <f t="shared" si="3580"/>
        <v>0</v>
      </c>
      <c r="AJ1463" s="407">
        <f t="shared" si="3580"/>
        <v>0</v>
      </c>
      <c r="AK1463" s="407">
        <f t="shared" si="3580"/>
        <v>0</v>
      </c>
      <c r="AL1463" s="407">
        <f t="shared" si="3580"/>
        <v>0</v>
      </c>
      <c r="AM1463" s="407">
        <f t="shared" si="3580"/>
        <v>0</v>
      </c>
      <c r="AN1463" s="407">
        <f t="shared" si="3580"/>
        <v>0</v>
      </c>
      <c r="AO1463" s="407">
        <f t="shared" si="3580"/>
        <v>0</v>
      </c>
      <c r="AP1463" s="407">
        <f t="shared" si="3580"/>
        <v>0</v>
      </c>
      <c r="AQ1463" s="407">
        <f t="shared" si="3580"/>
        <v>0</v>
      </c>
      <c r="AR1463" s="407">
        <f t="shared" si="3580"/>
        <v>0</v>
      </c>
      <c r="AS1463" s="303"/>
    </row>
    <row r="1464" spans="1:45" ht="15" hidden="1" customHeight="1" outlineLevel="1">
      <c r="A1464" s="521"/>
      <c r="B1464" s="291"/>
      <c r="C1464" s="288"/>
      <c r="D1464" s="288"/>
      <c r="E1464" s="288"/>
      <c r="F1464" s="288"/>
      <c r="G1464" s="288"/>
      <c r="H1464" s="288"/>
      <c r="I1464" s="288"/>
      <c r="J1464" s="288"/>
      <c r="K1464" s="288"/>
      <c r="L1464" s="288"/>
      <c r="M1464" s="288"/>
      <c r="N1464" s="288"/>
      <c r="O1464" s="288"/>
      <c r="P1464" s="288"/>
      <c r="Q1464" s="288"/>
      <c r="R1464" s="288"/>
      <c r="S1464" s="288"/>
      <c r="T1464" s="288"/>
      <c r="U1464" s="288"/>
      <c r="V1464" s="288"/>
      <c r="W1464" s="288"/>
      <c r="X1464" s="288"/>
      <c r="Y1464" s="288"/>
      <c r="Z1464" s="288"/>
      <c r="AA1464" s="288"/>
      <c r="AB1464" s="288"/>
      <c r="AC1464" s="288"/>
      <c r="AD1464" s="288"/>
      <c r="AE1464" s="408"/>
      <c r="AF1464" s="421"/>
      <c r="AG1464" s="421"/>
      <c r="AH1464" s="421"/>
      <c r="AI1464" s="421"/>
      <c r="AJ1464" s="421"/>
      <c r="AK1464" s="421"/>
      <c r="AL1464" s="421"/>
      <c r="AM1464" s="421"/>
      <c r="AN1464" s="421"/>
      <c r="AO1464" s="421"/>
      <c r="AP1464" s="421"/>
      <c r="AQ1464" s="421"/>
      <c r="AR1464" s="421"/>
      <c r="AS1464" s="303"/>
    </row>
    <row r="1465" spans="1:45" ht="15" hidden="1" customHeight="1" outlineLevel="1">
      <c r="A1465" s="521">
        <v>26</v>
      </c>
      <c r="B1465" s="424" t="s">
        <v>118</v>
      </c>
      <c r="C1465" s="288" t="s">
        <v>25</v>
      </c>
      <c r="D1465" s="292"/>
      <c r="E1465" s="292"/>
      <c r="F1465" s="292"/>
      <c r="G1465" s="292"/>
      <c r="H1465" s="292"/>
      <c r="I1465" s="292"/>
      <c r="J1465" s="292"/>
      <c r="K1465" s="292"/>
      <c r="L1465" s="292"/>
      <c r="M1465" s="292"/>
      <c r="N1465" s="292"/>
      <c r="O1465" s="292"/>
      <c r="P1465" s="292"/>
      <c r="Q1465" s="292">
        <v>12</v>
      </c>
      <c r="R1465" s="292"/>
      <c r="S1465" s="292"/>
      <c r="T1465" s="292"/>
      <c r="U1465" s="292"/>
      <c r="V1465" s="292"/>
      <c r="W1465" s="292"/>
      <c r="X1465" s="292"/>
      <c r="Y1465" s="292"/>
      <c r="Z1465" s="292"/>
      <c r="AA1465" s="292"/>
      <c r="AB1465" s="292"/>
      <c r="AC1465" s="292"/>
      <c r="AD1465" s="292"/>
      <c r="AE1465" s="422"/>
      <c r="AF1465" s="411"/>
      <c r="AG1465" s="411"/>
      <c r="AH1465" s="411"/>
      <c r="AI1465" s="411"/>
      <c r="AJ1465" s="411"/>
      <c r="AK1465" s="411"/>
      <c r="AL1465" s="411"/>
      <c r="AM1465" s="411"/>
      <c r="AN1465" s="411"/>
      <c r="AO1465" s="411"/>
      <c r="AP1465" s="411"/>
      <c r="AQ1465" s="411"/>
      <c r="AR1465" s="411"/>
      <c r="AS1465" s="293">
        <f>SUM(AE1465:AR1465)</f>
        <v>0</v>
      </c>
    </row>
    <row r="1466" spans="1:45" ht="15" hidden="1" customHeight="1" outlineLevel="1">
      <c r="A1466" s="521"/>
      <c r="B1466" s="291" t="s">
        <v>740</v>
      </c>
      <c r="C1466" s="288" t="s">
        <v>163</v>
      </c>
      <c r="D1466" s="292"/>
      <c r="E1466" s="292"/>
      <c r="F1466" s="292"/>
      <c r="G1466" s="292"/>
      <c r="H1466" s="292"/>
      <c r="I1466" s="292"/>
      <c r="J1466" s="292"/>
      <c r="K1466" s="292"/>
      <c r="L1466" s="292"/>
      <c r="M1466" s="292"/>
      <c r="N1466" s="292"/>
      <c r="O1466" s="292"/>
      <c r="P1466" s="292"/>
      <c r="Q1466" s="292">
        <f>Q1465</f>
        <v>12</v>
      </c>
      <c r="R1466" s="292"/>
      <c r="S1466" s="292"/>
      <c r="T1466" s="292"/>
      <c r="U1466" s="292"/>
      <c r="V1466" s="292"/>
      <c r="W1466" s="292"/>
      <c r="X1466" s="292"/>
      <c r="Y1466" s="292"/>
      <c r="Z1466" s="292"/>
      <c r="AA1466" s="292"/>
      <c r="AB1466" s="292"/>
      <c r="AC1466" s="292"/>
      <c r="AD1466" s="292"/>
      <c r="AE1466" s="407">
        <f>AE1465</f>
        <v>0</v>
      </c>
      <c r="AF1466" s="407">
        <f t="shared" ref="AF1466:AR1466" si="3581">AF1465</f>
        <v>0</v>
      </c>
      <c r="AG1466" s="407">
        <f t="shared" si="3581"/>
        <v>0</v>
      </c>
      <c r="AH1466" s="407">
        <f t="shared" si="3581"/>
        <v>0</v>
      </c>
      <c r="AI1466" s="407">
        <f t="shared" si="3581"/>
        <v>0</v>
      </c>
      <c r="AJ1466" s="407">
        <f t="shared" si="3581"/>
        <v>0</v>
      </c>
      <c r="AK1466" s="407">
        <f t="shared" si="3581"/>
        <v>0</v>
      </c>
      <c r="AL1466" s="407">
        <f t="shared" si="3581"/>
        <v>0</v>
      </c>
      <c r="AM1466" s="407">
        <f t="shared" si="3581"/>
        <v>0</v>
      </c>
      <c r="AN1466" s="407">
        <f t="shared" si="3581"/>
        <v>0</v>
      </c>
      <c r="AO1466" s="407">
        <f t="shared" si="3581"/>
        <v>0</v>
      </c>
      <c r="AP1466" s="407">
        <f t="shared" si="3581"/>
        <v>0</v>
      </c>
      <c r="AQ1466" s="407">
        <f t="shared" si="3581"/>
        <v>0</v>
      </c>
      <c r="AR1466" s="407">
        <f t="shared" si="3581"/>
        <v>0</v>
      </c>
      <c r="AS1466" s="303"/>
    </row>
    <row r="1467" spans="1:45" ht="15" hidden="1" customHeight="1" outlineLevel="1">
      <c r="A1467" s="521"/>
      <c r="B1467" s="291"/>
      <c r="C1467" s="288"/>
      <c r="D1467" s="288"/>
      <c r="E1467" s="288"/>
      <c r="F1467" s="288"/>
      <c r="G1467" s="288"/>
      <c r="H1467" s="288"/>
      <c r="I1467" s="288"/>
      <c r="J1467" s="288"/>
      <c r="K1467" s="288"/>
      <c r="L1467" s="288"/>
      <c r="M1467" s="288"/>
      <c r="N1467" s="288"/>
      <c r="O1467" s="288"/>
      <c r="P1467" s="288"/>
      <c r="Q1467" s="288"/>
      <c r="R1467" s="288"/>
      <c r="S1467" s="288"/>
      <c r="T1467" s="288"/>
      <c r="U1467" s="288"/>
      <c r="V1467" s="288"/>
      <c r="W1467" s="288"/>
      <c r="X1467" s="288"/>
      <c r="Y1467" s="288"/>
      <c r="Z1467" s="288"/>
      <c r="AA1467" s="288"/>
      <c r="AB1467" s="288"/>
      <c r="AC1467" s="288"/>
      <c r="AD1467" s="288"/>
      <c r="AE1467" s="408"/>
      <c r="AF1467" s="421"/>
      <c r="AG1467" s="421"/>
      <c r="AH1467" s="421"/>
      <c r="AI1467" s="421"/>
      <c r="AJ1467" s="421"/>
      <c r="AK1467" s="421"/>
      <c r="AL1467" s="421"/>
      <c r="AM1467" s="421"/>
      <c r="AN1467" s="421"/>
      <c r="AO1467" s="421"/>
      <c r="AP1467" s="421"/>
      <c r="AQ1467" s="421"/>
      <c r="AR1467" s="421"/>
      <c r="AS1467" s="303"/>
    </row>
    <row r="1468" spans="1:45" ht="15" hidden="1" customHeight="1" outlineLevel="1">
      <c r="A1468" s="521">
        <v>27</v>
      </c>
      <c r="B1468" s="424" t="s">
        <v>119</v>
      </c>
      <c r="C1468" s="288" t="s">
        <v>25</v>
      </c>
      <c r="D1468" s="292"/>
      <c r="E1468" s="292"/>
      <c r="F1468" s="292"/>
      <c r="G1468" s="292"/>
      <c r="H1468" s="292"/>
      <c r="I1468" s="292"/>
      <c r="J1468" s="292"/>
      <c r="K1468" s="292"/>
      <c r="L1468" s="292"/>
      <c r="M1468" s="292"/>
      <c r="N1468" s="292"/>
      <c r="O1468" s="292"/>
      <c r="P1468" s="292"/>
      <c r="Q1468" s="292">
        <v>12</v>
      </c>
      <c r="R1468" s="292"/>
      <c r="S1468" s="292"/>
      <c r="T1468" s="292"/>
      <c r="U1468" s="292"/>
      <c r="V1468" s="292"/>
      <c r="W1468" s="292"/>
      <c r="X1468" s="292"/>
      <c r="Y1468" s="292"/>
      <c r="Z1468" s="292"/>
      <c r="AA1468" s="292"/>
      <c r="AB1468" s="292"/>
      <c r="AC1468" s="292"/>
      <c r="AD1468" s="292"/>
      <c r="AE1468" s="422"/>
      <c r="AF1468" s="411"/>
      <c r="AG1468" s="411"/>
      <c r="AH1468" s="411"/>
      <c r="AI1468" s="411"/>
      <c r="AJ1468" s="411"/>
      <c r="AK1468" s="411"/>
      <c r="AL1468" s="411"/>
      <c r="AM1468" s="411"/>
      <c r="AN1468" s="411"/>
      <c r="AO1468" s="411"/>
      <c r="AP1468" s="411"/>
      <c r="AQ1468" s="411"/>
      <c r="AR1468" s="411"/>
      <c r="AS1468" s="293">
        <f>SUM(AE1468:AR1468)</f>
        <v>0</v>
      </c>
    </row>
    <row r="1469" spans="1:45" ht="15" hidden="1" customHeight="1" outlineLevel="1">
      <c r="A1469" s="521"/>
      <c r="B1469" s="291" t="s">
        <v>740</v>
      </c>
      <c r="C1469" s="288" t="s">
        <v>163</v>
      </c>
      <c r="D1469" s="292"/>
      <c r="E1469" s="292"/>
      <c r="F1469" s="292"/>
      <c r="G1469" s="292"/>
      <c r="H1469" s="292"/>
      <c r="I1469" s="292"/>
      <c r="J1469" s="292"/>
      <c r="K1469" s="292"/>
      <c r="L1469" s="292"/>
      <c r="M1469" s="292"/>
      <c r="N1469" s="292"/>
      <c r="O1469" s="292"/>
      <c r="P1469" s="292"/>
      <c r="Q1469" s="292">
        <f>Q1468</f>
        <v>12</v>
      </c>
      <c r="R1469" s="292"/>
      <c r="S1469" s="292"/>
      <c r="T1469" s="292"/>
      <c r="U1469" s="292"/>
      <c r="V1469" s="292"/>
      <c r="W1469" s="292"/>
      <c r="X1469" s="292"/>
      <c r="Y1469" s="292"/>
      <c r="Z1469" s="292"/>
      <c r="AA1469" s="292"/>
      <c r="AB1469" s="292"/>
      <c r="AC1469" s="292"/>
      <c r="AD1469" s="292"/>
      <c r="AE1469" s="407">
        <f>AE1468</f>
        <v>0</v>
      </c>
      <c r="AF1469" s="407">
        <f t="shared" ref="AF1469:AR1469" si="3582">AF1468</f>
        <v>0</v>
      </c>
      <c r="AG1469" s="407">
        <f t="shared" si="3582"/>
        <v>0</v>
      </c>
      <c r="AH1469" s="407">
        <f t="shared" si="3582"/>
        <v>0</v>
      </c>
      <c r="AI1469" s="407">
        <f t="shared" si="3582"/>
        <v>0</v>
      </c>
      <c r="AJ1469" s="407">
        <f t="shared" si="3582"/>
        <v>0</v>
      </c>
      <c r="AK1469" s="407">
        <f t="shared" si="3582"/>
        <v>0</v>
      </c>
      <c r="AL1469" s="407">
        <f t="shared" si="3582"/>
        <v>0</v>
      </c>
      <c r="AM1469" s="407">
        <f t="shared" si="3582"/>
        <v>0</v>
      </c>
      <c r="AN1469" s="407">
        <f t="shared" si="3582"/>
        <v>0</v>
      </c>
      <c r="AO1469" s="407">
        <f t="shared" si="3582"/>
        <v>0</v>
      </c>
      <c r="AP1469" s="407">
        <f t="shared" si="3582"/>
        <v>0</v>
      </c>
      <c r="AQ1469" s="407">
        <f t="shared" si="3582"/>
        <v>0</v>
      </c>
      <c r="AR1469" s="407">
        <f t="shared" si="3582"/>
        <v>0</v>
      </c>
      <c r="AS1469" s="303"/>
    </row>
    <row r="1470" spans="1:45" ht="15" hidden="1" customHeight="1" outlineLevel="1">
      <c r="A1470" s="521"/>
      <c r="B1470" s="291"/>
      <c r="C1470" s="288"/>
      <c r="D1470" s="288"/>
      <c r="E1470" s="288"/>
      <c r="F1470" s="288"/>
      <c r="G1470" s="288"/>
      <c r="H1470" s="288"/>
      <c r="I1470" s="288"/>
      <c r="J1470" s="288"/>
      <c r="K1470" s="288"/>
      <c r="L1470" s="288"/>
      <c r="M1470" s="288"/>
      <c r="N1470" s="288"/>
      <c r="O1470" s="288"/>
      <c r="P1470" s="288"/>
      <c r="Q1470" s="288"/>
      <c r="R1470" s="288"/>
      <c r="S1470" s="288"/>
      <c r="T1470" s="288"/>
      <c r="U1470" s="288"/>
      <c r="V1470" s="288"/>
      <c r="W1470" s="288"/>
      <c r="X1470" s="288"/>
      <c r="Y1470" s="288"/>
      <c r="Z1470" s="288"/>
      <c r="AA1470" s="288"/>
      <c r="AB1470" s="288"/>
      <c r="AC1470" s="288"/>
      <c r="AD1470" s="288"/>
      <c r="AE1470" s="408"/>
      <c r="AF1470" s="421"/>
      <c r="AG1470" s="421"/>
      <c r="AH1470" s="421"/>
      <c r="AI1470" s="421"/>
      <c r="AJ1470" s="421"/>
      <c r="AK1470" s="421"/>
      <c r="AL1470" s="421"/>
      <c r="AM1470" s="421"/>
      <c r="AN1470" s="421"/>
      <c r="AO1470" s="421"/>
      <c r="AP1470" s="421"/>
      <c r="AQ1470" s="421"/>
      <c r="AR1470" s="421"/>
      <c r="AS1470" s="303"/>
    </row>
    <row r="1471" spans="1:45" ht="15" hidden="1" customHeight="1" outlineLevel="1">
      <c r="A1471" s="521">
        <v>28</v>
      </c>
      <c r="B1471" s="424" t="s">
        <v>120</v>
      </c>
      <c r="C1471" s="288" t="s">
        <v>25</v>
      </c>
      <c r="D1471" s="292"/>
      <c r="E1471" s="292"/>
      <c r="F1471" s="292"/>
      <c r="G1471" s="292"/>
      <c r="H1471" s="292"/>
      <c r="I1471" s="292"/>
      <c r="J1471" s="292"/>
      <c r="K1471" s="292"/>
      <c r="L1471" s="292"/>
      <c r="M1471" s="292"/>
      <c r="N1471" s="292"/>
      <c r="O1471" s="292"/>
      <c r="P1471" s="292"/>
      <c r="Q1471" s="292">
        <v>12</v>
      </c>
      <c r="R1471" s="292"/>
      <c r="S1471" s="292"/>
      <c r="T1471" s="292"/>
      <c r="U1471" s="292"/>
      <c r="V1471" s="292"/>
      <c r="W1471" s="292"/>
      <c r="X1471" s="292"/>
      <c r="Y1471" s="292"/>
      <c r="Z1471" s="292"/>
      <c r="AA1471" s="292"/>
      <c r="AB1471" s="292"/>
      <c r="AC1471" s="292"/>
      <c r="AD1471" s="292"/>
      <c r="AE1471" s="422"/>
      <c r="AF1471" s="411"/>
      <c r="AG1471" s="411"/>
      <c r="AH1471" s="411"/>
      <c r="AI1471" s="411"/>
      <c r="AJ1471" s="411"/>
      <c r="AK1471" s="411"/>
      <c r="AL1471" s="411"/>
      <c r="AM1471" s="411"/>
      <c r="AN1471" s="411"/>
      <c r="AO1471" s="411"/>
      <c r="AP1471" s="411"/>
      <c r="AQ1471" s="411"/>
      <c r="AR1471" s="411"/>
      <c r="AS1471" s="293">
        <f>SUM(AE1471:AR1471)</f>
        <v>0</v>
      </c>
    </row>
    <row r="1472" spans="1:45" ht="15" hidden="1" customHeight="1" outlineLevel="1">
      <c r="A1472" s="521"/>
      <c r="B1472" s="291" t="s">
        <v>740</v>
      </c>
      <c r="C1472" s="288" t="s">
        <v>163</v>
      </c>
      <c r="D1472" s="292"/>
      <c r="E1472" s="292"/>
      <c r="F1472" s="292"/>
      <c r="G1472" s="292"/>
      <c r="H1472" s="292"/>
      <c r="I1472" s="292"/>
      <c r="J1472" s="292"/>
      <c r="K1472" s="292"/>
      <c r="L1472" s="292"/>
      <c r="M1472" s="292"/>
      <c r="N1472" s="292"/>
      <c r="O1472" s="292"/>
      <c r="P1472" s="292"/>
      <c r="Q1472" s="292">
        <f>Q1471</f>
        <v>12</v>
      </c>
      <c r="R1472" s="292"/>
      <c r="S1472" s="292"/>
      <c r="T1472" s="292"/>
      <c r="U1472" s="292"/>
      <c r="V1472" s="292"/>
      <c r="W1472" s="292"/>
      <c r="X1472" s="292"/>
      <c r="Y1472" s="292"/>
      <c r="Z1472" s="292"/>
      <c r="AA1472" s="292"/>
      <c r="AB1472" s="292"/>
      <c r="AC1472" s="292"/>
      <c r="AD1472" s="292"/>
      <c r="AE1472" s="407">
        <f>AE1471</f>
        <v>0</v>
      </c>
      <c r="AF1472" s="407">
        <f>AF1471</f>
        <v>0</v>
      </c>
      <c r="AG1472" s="407">
        <f t="shared" ref="AG1472:AJ1472" si="3583">AG1471</f>
        <v>0</v>
      </c>
      <c r="AH1472" s="407">
        <f t="shared" si="3583"/>
        <v>0</v>
      </c>
      <c r="AI1472" s="407">
        <f t="shared" si="3583"/>
        <v>0</v>
      </c>
      <c r="AJ1472" s="407">
        <f t="shared" si="3583"/>
        <v>0</v>
      </c>
      <c r="AK1472" s="407">
        <f>AK1471</f>
        <v>0</v>
      </c>
      <c r="AL1472" s="407">
        <f t="shared" ref="AL1472:AR1472" si="3584">AL1471</f>
        <v>0</v>
      </c>
      <c r="AM1472" s="407">
        <f t="shared" si="3584"/>
        <v>0</v>
      </c>
      <c r="AN1472" s="407">
        <f t="shared" si="3584"/>
        <v>0</v>
      </c>
      <c r="AO1472" s="407">
        <f t="shared" si="3584"/>
        <v>0</v>
      </c>
      <c r="AP1472" s="407">
        <f t="shared" si="3584"/>
        <v>0</v>
      </c>
      <c r="AQ1472" s="407">
        <f t="shared" si="3584"/>
        <v>0</v>
      </c>
      <c r="AR1472" s="407">
        <f t="shared" si="3584"/>
        <v>0</v>
      </c>
      <c r="AS1472" s="303"/>
    </row>
    <row r="1473" spans="1:45" ht="15" hidden="1" customHeight="1" outlineLevel="1">
      <c r="A1473" s="521"/>
      <c r="B1473" s="291"/>
      <c r="C1473" s="288"/>
      <c r="D1473" s="288"/>
      <c r="E1473" s="288"/>
      <c r="F1473" s="288"/>
      <c r="G1473" s="288"/>
      <c r="H1473" s="288"/>
      <c r="I1473" s="288"/>
      <c r="J1473" s="288"/>
      <c r="K1473" s="288"/>
      <c r="L1473" s="288"/>
      <c r="M1473" s="288"/>
      <c r="N1473" s="288"/>
      <c r="O1473" s="288"/>
      <c r="P1473" s="288"/>
      <c r="Q1473" s="288"/>
      <c r="R1473" s="288"/>
      <c r="S1473" s="288"/>
      <c r="T1473" s="288"/>
      <c r="U1473" s="288"/>
      <c r="V1473" s="288"/>
      <c r="W1473" s="288"/>
      <c r="X1473" s="288"/>
      <c r="Y1473" s="288"/>
      <c r="Z1473" s="288"/>
      <c r="AA1473" s="288"/>
      <c r="AB1473" s="288"/>
      <c r="AC1473" s="288"/>
      <c r="AD1473" s="288"/>
      <c r="AE1473" s="408"/>
      <c r="AF1473" s="421"/>
      <c r="AG1473" s="421"/>
      <c r="AH1473" s="421"/>
      <c r="AI1473" s="421"/>
      <c r="AJ1473" s="421"/>
      <c r="AK1473" s="421"/>
      <c r="AL1473" s="421"/>
      <c r="AM1473" s="421"/>
      <c r="AN1473" s="421"/>
      <c r="AO1473" s="421"/>
      <c r="AP1473" s="421"/>
      <c r="AQ1473" s="421"/>
      <c r="AR1473" s="421"/>
      <c r="AS1473" s="303"/>
    </row>
    <row r="1474" spans="1:45" ht="15" hidden="1" customHeight="1" outlineLevel="1">
      <c r="A1474" s="521">
        <v>29</v>
      </c>
      <c r="B1474" s="424" t="s">
        <v>121</v>
      </c>
      <c r="C1474" s="288" t="s">
        <v>25</v>
      </c>
      <c r="D1474" s="292"/>
      <c r="E1474" s="292"/>
      <c r="F1474" s="292"/>
      <c r="G1474" s="292"/>
      <c r="H1474" s="292"/>
      <c r="I1474" s="292"/>
      <c r="J1474" s="292"/>
      <c r="K1474" s="292"/>
      <c r="L1474" s="292"/>
      <c r="M1474" s="292"/>
      <c r="N1474" s="292"/>
      <c r="O1474" s="292"/>
      <c r="P1474" s="292"/>
      <c r="Q1474" s="292">
        <v>3</v>
      </c>
      <c r="R1474" s="292"/>
      <c r="S1474" s="292"/>
      <c r="T1474" s="292"/>
      <c r="U1474" s="292"/>
      <c r="V1474" s="292"/>
      <c r="W1474" s="292"/>
      <c r="X1474" s="292"/>
      <c r="Y1474" s="292"/>
      <c r="Z1474" s="292"/>
      <c r="AA1474" s="292"/>
      <c r="AB1474" s="292"/>
      <c r="AC1474" s="292"/>
      <c r="AD1474" s="292"/>
      <c r="AE1474" s="422"/>
      <c r="AF1474" s="411"/>
      <c r="AG1474" s="411"/>
      <c r="AH1474" s="411"/>
      <c r="AI1474" s="411"/>
      <c r="AJ1474" s="411"/>
      <c r="AK1474" s="411"/>
      <c r="AL1474" s="411"/>
      <c r="AM1474" s="411"/>
      <c r="AN1474" s="411"/>
      <c r="AO1474" s="411"/>
      <c r="AP1474" s="411"/>
      <c r="AQ1474" s="411"/>
      <c r="AR1474" s="411"/>
      <c r="AS1474" s="293">
        <f>SUM(AE1474:AR1474)</f>
        <v>0</v>
      </c>
    </row>
    <row r="1475" spans="1:45" ht="15" hidden="1" customHeight="1" outlineLevel="1">
      <c r="A1475" s="521"/>
      <c r="B1475" s="291" t="s">
        <v>740</v>
      </c>
      <c r="C1475" s="288" t="s">
        <v>163</v>
      </c>
      <c r="D1475" s="292"/>
      <c r="E1475" s="292"/>
      <c r="F1475" s="292"/>
      <c r="G1475" s="292"/>
      <c r="H1475" s="292"/>
      <c r="I1475" s="292"/>
      <c r="J1475" s="292"/>
      <c r="K1475" s="292"/>
      <c r="L1475" s="292"/>
      <c r="M1475" s="292"/>
      <c r="N1475" s="292"/>
      <c r="O1475" s="292"/>
      <c r="P1475" s="292"/>
      <c r="Q1475" s="292">
        <f>Q1474</f>
        <v>3</v>
      </c>
      <c r="R1475" s="292"/>
      <c r="S1475" s="292"/>
      <c r="T1475" s="292"/>
      <c r="U1475" s="292"/>
      <c r="V1475" s="292"/>
      <c r="W1475" s="292"/>
      <c r="X1475" s="292"/>
      <c r="Y1475" s="292"/>
      <c r="Z1475" s="292"/>
      <c r="AA1475" s="292"/>
      <c r="AB1475" s="292"/>
      <c r="AC1475" s="292"/>
      <c r="AD1475" s="292"/>
      <c r="AE1475" s="407">
        <f>AE1474</f>
        <v>0</v>
      </c>
      <c r="AF1475" s="407">
        <f t="shared" ref="AF1475:AR1475" si="3585">AF1474</f>
        <v>0</v>
      </c>
      <c r="AG1475" s="407">
        <f t="shared" si="3585"/>
        <v>0</v>
      </c>
      <c r="AH1475" s="407">
        <f t="shared" si="3585"/>
        <v>0</v>
      </c>
      <c r="AI1475" s="407">
        <f t="shared" si="3585"/>
        <v>0</v>
      </c>
      <c r="AJ1475" s="407">
        <f t="shared" si="3585"/>
        <v>0</v>
      </c>
      <c r="AK1475" s="407">
        <f t="shared" si="3585"/>
        <v>0</v>
      </c>
      <c r="AL1475" s="407">
        <f t="shared" si="3585"/>
        <v>0</v>
      </c>
      <c r="AM1475" s="407">
        <f t="shared" si="3585"/>
        <v>0</v>
      </c>
      <c r="AN1475" s="407">
        <f t="shared" si="3585"/>
        <v>0</v>
      </c>
      <c r="AO1475" s="407">
        <f t="shared" si="3585"/>
        <v>0</v>
      </c>
      <c r="AP1475" s="407">
        <f t="shared" si="3585"/>
        <v>0</v>
      </c>
      <c r="AQ1475" s="407">
        <f t="shared" si="3585"/>
        <v>0</v>
      </c>
      <c r="AR1475" s="407">
        <f t="shared" si="3585"/>
        <v>0</v>
      </c>
      <c r="AS1475" s="303"/>
    </row>
    <row r="1476" spans="1:45" ht="15" hidden="1" customHeight="1" outlineLevel="1">
      <c r="A1476" s="521"/>
      <c r="B1476" s="291"/>
      <c r="C1476" s="288"/>
      <c r="D1476" s="288"/>
      <c r="E1476" s="288"/>
      <c r="F1476" s="288"/>
      <c r="G1476" s="288"/>
      <c r="H1476" s="288"/>
      <c r="I1476" s="288"/>
      <c r="J1476" s="288"/>
      <c r="K1476" s="288"/>
      <c r="L1476" s="288"/>
      <c r="M1476" s="288"/>
      <c r="N1476" s="288"/>
      <c r="O1476" s="288"/>
      <c r="P1476" s="288"/>
      <c r="Q1476" s="288"/>
      <c r="R1476" s="288"/>
      <c r="S1476" s="288"/>
      <c r="T1476" s="288"/>
      <c r="U1476" s="288"/>
      <c r="V1476" s="288"/>
      <c r="W1476" s="288"/>
      <c r="X1476" s="288"/>
      <c r="Y1476" s="288"/>
      <c r="Z1476" s="288"/>
      <c r="AA1476" s="288"/>
      <c r="AB1476" s="288"/>
      <c r="AC1476" s="288"/>
      <c r="AD1476" s="288"/>
      <c r="AE1476" s="408"/>
      <c r="AF1476" s="421"/>
      <c r="AG1476" s="421"/>
      <c r="AH1476" s="421"/>
      <c r="AI1476" s="421"/>
      <c r="AJ1476" s="421"/>
      <c r="AK1476" s="421"/>
      <c r="AL1476" s="421"/>
      <c r="AM1476" s="421"/>
      <c r="AN1476" s="421"/>
      <c r="AO1476" s="421"/>
      <c r="AP1476" s="421"/>
      <c r="AQ1476" s="421"/>
      <c r="AR1476" s="421"/>
      <c r="AS1476" s="303"/>
    </row>
    <row r="1477" spans="1:45" ht="15" hidden="1" customHeight="1" outlineLevel="1">
      <c r="A1477" s="521">
        <v>30</v>
      </c>
      <c r="B1477" s="424" t="s">
        <v>122</v>
      </c>
      <c r="C1477" s="288" t="s">
        <v>25</v>
      </c>
      <c r="D1477" s="292"/>
      <c r="E1477" s="292"/>
      <c r="F1477" s="292"/>
      <c r="G1477" s="292"/>
      <c r="H1477" s="292"/>
      <c r="I1477" s="292"/>
      <c r="J1477" s="292"/>
      <c r="K1477" s="292"/>
      <c r="L1477" s="292"/>
      <c r="M1477" s="292"/>
      <c r="N1477" s="292"/>
      <c r="O1477" s="292"/>
      <c r="P1477" s="292"/>
      <c r="Q1477" s="292">
        <v>12</v>
      </c>
      <c r="R1477" s="292"/>
      <c r="S1477" s="292"/>
      <c r="T1477" s="292"/>
      <c r="U1477" s="292"/>
      <c r="V1477" s="292"/>
      <c r="W1477" s="292"/>
      <c r="X1477" s="292"/>
      <c r="Y1477" s="292"/>
      <c r="Z1477" s="292"/>
      <c r="AA1477" s="292"/>
      <c r="AB1477" s="292"/>
      <c r="AC1477" s="292"/>
      <c r="AD1477" s="292"/>
      <c r="AE1477" s="422"/>
      <c r="AF1477" s="411"/>
      <c r="AG1477" s="411"/>
      <c r="AH1477" s="411"/>
      <c r="AI1477" s="411"/>
      <c r="AJ1477" s="411"/>
      <c r="AK1477" s="411"/>
      <c r="AL1477" s="411"/>
      <c r="AM1477" s="411"/>
      <c r="AN1477" s="411"/>
      <c r="AO1477" s="411"/>
      <c r="AP1477" s="411"/>
      <c r="AQ1477" s="411"/>
      <c r="AR1477" s="411"/>
      <c r="AS1477" s="293">
        <f>SUM(AE1477:AR1477)</f>
        <v>0</v>
      </c>
    </row>
    <row r="1478" spans="1:45" ht="15" hidden="1" customHeight="1" outlineLevel="1">
      <c r="A1478" s="521"/>
      <c r="B1478" s="291" t="s">
        <v>740</v>
      </c>
      <c r="C1478" s="288" t="s">
        <v>163</v>
      </c>
      <c r="D1478" s="292"/>
      <c r="E1478" s="292"/>
      <c r="F1478" s="292"/>
      <c r="G1478" s="292"/>
      <c r="H1478" s="292"/>
      <c r="I1478" s="292"/>
      <c r="J1478" s="292"/>
      <c r="K1478" s="292"/>
      <c r="L1478" s="292"/>
      <c r="M1478" s="292"/>
      <c r="N1478" s="292"/>
      <c r="O1478" s="292"/>
      <c r="P1478" s="292"/>
      <c r="Q1478" s="292">
        <f>Q1477</f>
        <v>12</v>
      </c>
      <c r="R1478" s="292"/>
      <c r="S1478" s="292"/>
      <c r="T1478" s="292"/>
      <c r="U1478" s="292"/>
      <c r="V1478" s="292"/>
      <c r="W1478" s="292"/>
      <c r="X1478" s="292"/>
      <c r="Y1478" s="292"/>
      <c r="Z1478" s="292"/>
      <c r="AA1478" s="292"/>
      <c r="AB1478" s="292"/>
      <c r="AC1478" s="292"/>
      <c r="AD1478" s="292"/>
      <c r="AE1478" s="407">
        <f>AE1477</f>
        <v>0</v>
      </c>
      <c r="AF1478" s="407">
        <f t="shared" ref="AF1478:AR1478" si="3586">AF1477</f>
        <v>0</v>
      </c>
      <c r="AG1478" s="407">
        <f t="shared" si="3586"/>
        <v>0</v>
      </c>
      <c r="AH1478" s="407">
        <f t="shared" si="3586"/>
        <v>0</v>
      </c>
      <c r="AI1478" s="407">
        <f t="shared" si="3586"/>
        <v>0</v>
      </c>
      <c r="AJ1478" s="407">
        <f t="shared" si="3586"/>
        <v>0</v>
      </c>
      <c r="AK1478" s="407">
        <f t="shared" si="3586"/>
        <v>0</v>
      </c>
      <c r="AL1478" s="407">
        <f t="shared" si="3586"/>
        <v>0</v>
      </c>
      <c r="AM1478" s="407">
        <f t="shared" si="3586"/>
        <v>0</v>
      </c>
      <c r="AN1478" s="407">
        <f t="shared" si="3586"/>
        <v>0</v>
      </c>
      <c r="AO1478" s="407">
        <f t="shared" si="3586"/>
        <v>0</v>
      </c>
      <c r="AP1478" s="407">
        <f t="shared" si="3586"/>
        <v>0</v>
      </c>
      <c r="AQ1478" s="407">
        <f t="shared" si="3586"/>
        <v>0</v>
      </c>
      <c r="AR1478" s="407">
        <f t="shared" si="3586"/>
        <v>0</v>
      </c>
      <c r="AS1478" s="303"/>
    </row>
    <row r="1479" spans="1:45" ht="15" hidden="1" customHeight="1" outlineLevel="1">
      <c r="A1479" s="521"/>
      <c r="B1479" s="291"/>
      <c r="C1479" s="288"/>
      <c r="D1479" s="288"/>
      <c r="E1479" s="288"/>
      <c r="F1479" s="288"/>
      <c r="G1479" s="288"/>
      <c r="H1479" s="288"/>
      <c r="I1479" s="288"/>
      <c r="J1479" s="288"/>
      <c r="K1479" s="288"/>
      <c r="L1479" s="288"/>
      <c r="M1479" s="288"/>
      <c r="N1479" s="288"/>
      <c r="O1479" s="288"/>
      <c r="P1479" s="288"/>
      <c r="Q1479" s="288"/>
      <c r="R1479" s="288"/>
      <c r="S1479" s="288"/>
      <c r="T1479" s="288"/>
      <c r="U1479" s="288"/>
      <c r="V1479" s="288"/>
      <c r="W1479" s="288"/>
      <c r="X1479" s="288"/>
      <c r="Y1479" s="288"/>
      <c r="Z1479" s="288"/>
      <c r="AA1479" s="288"/>
      <c r="AB1479" s="288"/>
      <c r="AC1479" s="288"/>
      <c r="AD1479" s="288"/>
      <c r="AE1479" s="408"/>
      <c r="AF1479" s="421"/>
      <c r="AG1479" s="421"/>
      <c r="AH1479" s="421"/>
      <c r="AI1479" s="421"/>
      <c r="AJ1479" s="421"/>
      <c r="AK1479" s="421"/>
      <c r="AL1479" s="421"/>
      <c r="AM1479" s="421"/>
      <c r="AN1479" s="421"/>
      <c r="AO1479" s="421"/>
      <c r="AP1479" s="421"/>
      <c r="AQ1479" s="421"/>
      <c r="AR1479" s="421"/>
      <c r="AS1479" s="303"/>
    </row>
    <row r="1480" spans="1:45" ht="15" hidden="1" customHeight="1" outlineLevel="1">
      <c r="A1480" s="521">
        <v>31</v>
      </c>
      <c r="B1480" s="424" t="s">
        <v>123</v>
      </c>
      <c r="C1480" s="288" t="s">
        <v>25</v>
      </c>
      <c r="D1480" s="292"/>
      <c r="E1480" s="292"/>
      <c r="F1480" s="292"/>
      <c r="G1480" s="292"/>
      <c r="H1480" s="292"/>
      <c r="I1480" s="292"/>
      <c r="J1480" s="292"/>
      <c r="K1480" s="292"/>
      <c r="L1480" s="292"/>
      <c r="M1480" s="292"/>
      <c r="N1480" s="292"/>
      <c r="O1480" s="292"/>
      <c r="P1480" s="292"/>
      <c r="Q1480" s="292">
        <v>12</v>
      </c>
      <c r="R1480" s="292"/>
      <c r="S1480" s="292"/>
      <c r="T1480" s="292"/>
      <c r="U1480" s="292"/>
      <c r="V1480" s="292"/>
      <c r="W1480" s="292"/>
      <c r="X1480" s="292"/>
      <c r="Y1480" s="292"/>
      <c r="Z1480" s="292"/>
      <c r="AA1480" s="292"/>
      <c r="AB1480" s="292"/>
      <c r="AC1480" s="292"/>
      <c r="AD1480" s="292"/>
      <c r="AE1480" s="422"/>
      <c r="AF1480" s="411"/>
      <c r="AG1480" s="411"/>
      <c r="AH1480" s="411"/>
      <c r="AI1480" s="411"/>
      <c r="AJ1480" s="411"/>
      <c r="AK1480" s="411"/>
      <c r="AL1480" s="411"/>
      <c r="AM1480" s="411"/>
      <c r="AN1480" s="411"/>
      <c r="AO1480" s="411"/>
      <c r="AP1480" s="411"/>
      <c r="AQ1480" s="411"/>
      <c r="AR1480" s="411"/>
      <c r="AS1480" s="293">
        <f>SUM(AE1480:AR1480)</f>
        <v>0</v>
      </c>
    </row>
    <row r="1481" spans="1:45" ht="15" hidden="1" customHeight="1" outlineLevel="1">
      <c r="A1481" s="521"/>
      <c r="B1481" s="291" t="s">
        <v>740</v>
      </c>
      <c r="C1481" s="288" t="s">
        <v>163</v>
      </c>
      <c r="D1481" s="292"/>
      <c r="E1481" s="292"/>
      <c r="F1481" s="292"/>
      <c r="G1481" s="292"/>
      <c r="H1481" s="292"/>
      <c r="I1481" s="292"/>
      <c r="J1481" s="292"/>
      <c r="K1481" s="292"/>
      <c r="L1481" s="292"/>
      <c r="M1481" s="292"/>
      <c r="N1481" s="292"/>
      <c r="O1481" s="292"/>
      <c r="P1481" s="292"/>
      <c r="Q1481" s="292">
        <f>Q1480</f>
        <v>12</v>
      </c>
      <c r="R1481" s="292"/>
      <c r="S1481" s="292"/>
      <c r="T1481" s="292"/>
      <c r="U1481" s="292"/>
      <c r="V1481" s="292"/>
      <c r="W1481" s="292"/>
      <c r="X1481" s="292"/>
      <c r="Y1481" s="292"/>
      <c r="Z1481" s="292"/>
      <c r="AA1481" s="292"/>
      <c r="AB1481" s="292"/>
      <c r="AC1481" s="292"/>
      <c r="AD1481" s="292"/>
      <c r="AE1481" s="407">
        <f>AE1480</f>
        <v>0</v>
      </c>
      <c r="AF1481" s="407">
        <f t="shared" ref="AF1481:AR1481" si="3587">AF1480</f>
        <v>0</v>
      </c>
      <c r="AG1481" s="407">
        <f t="shared" si="3587"/>
        <v>0</v>
      </c>
      <c r="AH1481" s="407">
        <f t="shared" si="3587"/>
        <v>0</v>
      </c>
      <c r="AI1481" s="407">
        <f t="shared" si="3587"/>
        <v>0</v>
      </c>
      <c r="AJ1481" s="407">
        <f t="shared" si="3587"/>
        <v>0</v>
      </c>
      <c r="AK1481" s="407">
        <f t="shared" si="3587"/>
        <v>0</v>
      </c>
      <c r="AL1481" s="407">
        <f t="shared" si="3587"/>
        <v>0</v>
      </c>
      <c r="AM1481" s="407">
        <f t="shared" si="3587"/>
        <v>0</v>
      </c>
      <c r="AN1481" s="407">
        <f t="shared" si="3587"/>
        <v>0</v>
      </c>
      <c r="AO1481" s="407">
        <f t="shared" si="3587"/>
        <v>0</v>
      </c>
      <c r="AP1481" s="407">
        <f t="shared" si="3587"/>
        <v>0</v>
      </c>
      <c r="AQ1481" s="407">
        <f t="shared" si="3587"/>
        <v>0</v>
      </c>
      <c r="AR1481" s="407">
        <f t="shared" si="3587"/>
        <v>0</v>
      </c>
      <c r="AS1481" s="303"/>
    </row>
    <row r="1482" spans="1:45" ht="15" hidden="1" customHeight="1" outlineLevel="1">
      <c r="A1482" s="521"/>
      <c r="B1482" s="424"/>
      <c r="C1482" s="288"/>
      <c r="D1482" s="288"/>
      <c r="E1482" s="288"/>
      <c r="F1482" s="288"/>
      <c r="G1482" s="288"/>
      <c r="H1482" s="288"/>
      <c r="I1482" s="288"/>
      <c r="J1482" s="288"/>
      <c r="K1482" s="288"/>
      <c r="L1482" s="288"/>
      <c r="M1482" s="288"/>
      <c r="N1482" s="288"/>
      <c r="O1482" s="288"/>
      <c r="P1482" s="288"/>
      <c r="Q1482" s="288"/>
      <c r="R1482" s="288"/>
      <c r="S1482" s="288"/>
      <c r="T1482" s="288"/>
      <c r="U1482" s="288"/>
      <c r="V1482" s="288"/>
      <c r="W1482" s="288"/>
      <c r="X1482" s="288"/>
      <c r="Y1482" s="288"/>
      <c r="Z1482" s="288"/>
      <c r="AA1482" s="288"/>
      <c r="AB1482" s="288"/>
      <c r="AC1482" s="288"/>
      <c r="AD1482" s="288"/>
      <c r="AE1482" s="408"/>
      <c r="AF1482" s="421"/>
      <c r="AG1482" s="421"/>
      <c r="AH1482" s="421"/>
      <c r="AI1482" s="421"/>
      <c r="AJ1482" s="421"/>
      <c r="AK1482" s="421"/>
      <c r="AL1482" s="421"/>
      <c r="AM1482" s="421"/>
      <c r="AN1482" s="421"/>
      <c r="AO1482" s="421"/>
      <c r="AP1482" s="421"/>
      <c r="AQ1482" s="421"/>
      <c r="AR1482" s="421"/>
      <c r="AS1482" s="303"/>
    </row>
    <row r="1483" spans="1:45" ht="15" hidden="1" customHeight="1" outlineLevel="1">
      <c r="A1483" s="521">
        <v>32</v>
      </c>
      <c r="B1483" s="424" t="s">
        <v>124</v>
      </c>
      <c r="C1483" s="288" t="s">
        <v>25</v>
      </c>
      <c r="D1483" s="292"/>
      <c r="E1483" s="292"/>
      <c r="F1483" s="292"/>
      <c r="G1483" s="292"/>
      <c r="H1483" s="292"/>
      <c r="I1483" s="292"/>
      <c r="J1483" s="292"/>
      <c r="K1483" s="292"/>
      <c r="L1483" s="292"/>
      <c r="M1483" s="292"/>
      <c r="N1483" s="292"/>
      <c r="O1483" s="292"/>
      <c r="P1483" s="292"/>
      <c r="Q1483" s="292">
        <v>12</v>
      </c>
      <c r="R1483" s="292"/>
      <c r="S1483" s="292"/>
      <c r="T1483" s="292"/>
      <c r="U1483" s="292"/>
      <c r="V1483" s="292"/>
      <c r="W1483" s="292"/>
      <c r="X1483" s="292"/>
      <c r="Y1483" s="292"/>
      <c r="Z1483" s="292"/>
      <c r="AA1483" s="292"/>
      <c r="AB1483" s="292"/>
      <c r="AC1483" s="292"/>
      <c r="AD1483" s="292"/>
      <c r="AE1483" s="422"/>
      <c r="AF1483" s="411"/>
      <c r="AG1483" s="411"/>
      <c r="AH1483" s="411"/>
      <c r="AI1483" s="411"/>
      <c r="AJ1483" s="411"/>
      <c r="AK1483" s="411"/>
      <c r="AL1483" s="411"/>
      <c r="AM1483" s="411"/>
      <c r="AN1483" s="411"/>
      <c r="AO1483" s="411"/>
      <c r="AP1483" s="411"/>
      <c r="AQ1483" s="411"/>
      <c r="AR1483" s="411"/>
      <c r="AS1483" s="293">
        <f>SUM(AE1483:AR1483)</f>
        <v>0</v>
      </c>
    </row>
    <row r="1484" spans="1:45" ht="15" hidden="1" customHeight="1" outlineLevel="1">
      <c r="A1484" s="521"/>
      <c r="B1484" s="291" t="s">
        <v>740</v>
      </c>
      <c r="C1484" s="288" t="s">
        <v>163</v>
      </c>
      <c r="D1484" s="292"/>
      <c r="E1484" s="292"/>
      <c r="F1484" s="292"/>
      <c r="G1484" s="292"/>
      <c r="H1484" s="292"/>
      <c r="I1484" s="292"/>
      <c r="J1484" s="292"/>
      <c r="K1484" s="292"/>
      <c r="L1484" s="292"/>
      <c r="M1484" s="292"/>
      <c r="N1484" s="292"/>
      <c r="O1484" s="292"/>
      <c r="P1484" s="292"/>
      <c r="Q1484" s="292">
        <f>Q1483</f>
        <v>12</v>
      </c>
      <c r="R1484" s="292"/>
      <c r="S1484" s="292"/>
      <c r="T1484" s="292"/>
      <c r="U1484" s="292"/>
      <c r="V1484" s="292"/>
      <c r="W1484" s="292"/>
      <c r="X1484" s="292"/>
      <c r="Y1484" s="292"/>
      <c r="Z1484" s="292"/>
      <c r="AA1484" s="292"/>
      <c r="AB1484" s="292"/>
      <c r="AC1484" s="292"/>
      <c r="AD1484" s="292"/>
      <c r="AE1484" s="407">
        <f>AE1483</f>
        <v>0</v>
      </c>
      <c r="AF1484" s="407">
        <f t="shared" ref="AF1484:AR1484" si="3588">AF1483</f>
        <v>0</v>
      </c>
      <c r="AG1484" s="407">
        <f t="shared" si="3588"/>
        <v>0</v>
      </c>
      <c r="AH1484" s="407">
        <f t="shared" si="3588"/>
        <v>0</v>
      </c>
      <c r="AI1484" s="407">
        <f t="shared" si="3588"/>
        <v>0</v>
      </c>
      <c r="AJ1484" s="407">
        <f t="shared" si="3588"/>
        <v>0</v>
      </c>
      <c r="AK1484" s="407">
        <f t="shared" si="3588"/>
        <v>0</v>
      </c>
      <c r="AL1484" s="407">
        <f t="shared" si="3588"/>
        <v>0</v>
      </c>
      <c r="AM1484" s="407">
        <f t="shared" si="3588"/>
        <v>0</v>
      </c>
      <c r="AN1484" s="407">
        <f t="shared" si="3588"/>
        <v>0</v>
      </c>
      <c r="AO1484" s="407">
        <f t="shared" si="3588"/>
        <v>0</v>
      </c>
      <c r="AP1484" s="407">
        <f t="shared" si="3588"/>
        <v>0</v>
      </c>
      <c r="AQ1484" s="407">
        <f t="shared" si="3588"/>
        <v>0</v>
      </c>
      <c r="AR1484" s="407">
        <f t="shared" si="3588"/>
        <v>0</v>
      </c>
      <c r="AS1484" s="303"/>
    </row>
    <row r="1485" spans="1:45" ht="15" hidden="1" customHeight="1" outlineLevel="1">
      <c r="A1485" s="521"/>
      <c r="B1485" s="424"/>
      <c r="C1485" s="288"/>
      <c r="D1485" s="288"/>
      <c r="E1485" s="288"/>
      <c r="F1485" s="288"/>
      <c r="G1485" s="288"/>
      <c r="H1485" s="288"/>
      <c r="I1485" s="288"/>
      <c r="J1485" s="288"/>
      <c r="K1485" s="288"/>
      <c r="L1485" s="288"/>
      <c r="M1485" s="288"/>
      <c r="N1485" s="288"/>
      <c r="O1485" s="288"/>
      <c r="P1485" s="288"/>
      <c r="Q1485" s="288"/>
      <c r="R1485" s="288"/>
      <c r="S1485" s="288"/>
      <c r="T1485" s="288"/>
      <c r="U1485" s="288"/>
      <c r="V1485" s="288"/>
      <c r="W1485" s="288"/>
      <c r="X1485" s="288"/>
      <c r="Y1485" s="288"/>
      <c r="Z1485" s="288"/>
      <c r="AA1485" s="288"/>
      <c r="AB1485" s="288"/>
      <c r="AC1485" s="288"/>
      <c r="AD1485" s="288"/>
      <c r="AE1485" s="408"/>
      <c r="AF1485" s="421"/>
      <c r="AG1485" s="421"/>
      <c r="AH1485" s="421"/>
      <c r="AI1485" s="421"/>
      <c r="AJ1485" s="421"/>
      <c r="AK1485" s="421"/>
      <c r="AL1485" s="421"/>
      <c r="AM1485" s="421"/>
      <c r="AN1485" s="421"/>
      <c r="AO1485" s="421"/>
      <c r="AP1485" s="421"/>
      <c r="AQ1485" s="421"/>
      <c r="AR1485" s="421"/>
      <c r="AS1485" s="303"/>
    </row>
    <row r="1486" spans="1:45" ht="15" hidden="1" customHeight="1" outlineLevel="1">
      <c r="A1486" s="521"/>
      <c r="B1486" s="285" t="s">
        <v>497</v>
      </c>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408"/>
      <c r="AF1486" s="421"/>
      <c r="AG1486" s="421"/>
      <c r="AH1486" s="421"/>
      <c r="AI1486" s="421"/>
      <c r="AJ1486" s="421"/>
      <c r="AK1486" s="421"/>
      <c r="AL1486" s="421"/>
      <c r="AM1486" s="421"/>
      <c r="AN1486" s="421"/>
      <c r="AO1486" s="421"/>
      <c r="AP1486" s="421"/>
      <c r="AQ1486" s="421"/>
      <c r="AR1486" s="421"/>
      <c r="AS1486" s="303"/>
    </row>
    <row r="1487" spans="1:45" ht="15" hidden="1" customHeight="1" outlineLevel="1">
      <c r="A1487" s="521">
        <v>33</v>
      </c>
      <c r="B1487" s="424" t="s">
        <v>125</v>
      </c>
      <c r="C1487" s="288" t="s">
        <v>25</v>
      </c>
      <c r="D1487" s="292"/>
      <c r="E1487" s="292"/>
      <c r="F1487" s="292"/>
      <c r="G1487" s="292"/>
      <c r="H1487" s="292"/>
      <c r="I1487" s="292"/>
      <c r="J1487" s="292"/>
      <c r="K1487" s="292"/>
      <c r="L1487" s="292"/>
      <c r="M1487" s="292"/>
      <c r="N1487" s="292"/>
      <c r="O1487" s="292"/>
      <c r="P1487" s="292"/>
      <c r="Q1487" s="292">
        <v>0</v>
      </c>
      <c r="R1487" s="292"/>
      <c r="S1487" s="292"/>
      <c r="T1487" s="292"/>
      <c r="U1487" s="292"/>
      <c r="V1487" s="292"/>
      <c r="W1487" s="292"/>
      <c r="X1487" s="292"/>
      <c r="Y1487" s="292"/>
      <c r="Z1487" s="292"/>
      <c r="AA1487" s="292"/>
      <c r="AB1487" s="292"/>
      <c r="AC1487" s="292"/>
      <c r="AD1487" s="292"/>
      <c r="AE1487" s="422"/>
      <c r="AF1487" s="411"/>
      <c r="AG1487" s="411"/>
      <c r="AH1487" s="411"/>
      <c r="AI1487" s="411"/>
      <c r="AJ1487" s="411"/>
      <c r="AK1487" s="411"/>
      <c r="AL1487" s="411"/>
      <c r="AM1487" s="411"/>
      <c r="AN1487" s="411"/>
      <c r="AO1487" s="411"/>
      <c r="AP1487" s="411"/>
      <c r="AQ1487" s="411"/>
      <c r="AR1487" s="411"/>
      <c r="AS1487" s="293">
        <f>SUM(AE1487:AR1487)</f>
        <v>0</v>
      </c>
    </row>
    <row r="1488" spans="1:45" ht="15" hidden="1" customHeight="1" outlineLevel="1">
      <c r="A1488" s="521"/>
      <c r="B1488" s="291" t="s">
        <v>740</v>
      </c>
      <c r="C1488" s="288" t="s">
        <v>163</v>
      </c>
      <c r="D1488" s="292"/>
      <c r="E1488" s="292"/>
      <c r="F1488" s="292"/>
      <c r="G1488" s="292"/>
      <c r="H1488" s="292"/>
      <c r="I1488" s="292"/>
      <c r="J1488" s="292"/>
      <c r="K1488" s="292"/>
      <c r="L1488" s="292"/>
      <c r="M1488" s="292"/>
      <c r="N1488" s="292"/>
      <c r="O1488" s="292"/>
      <c r="P1488" s="292"/>
      <c r="Q1488" s="292">
        <f>Q1487</f>
        <v>0</v>
      </c>
      <c r="R1488" s="292"/>
      <c r="S1488" s="292"/>
      <c r="T1488" s="292"/>
      <c r="U1488" s="292"/>
      <c r="V1488" s="292"/>
      <c r="W1488" s="292"/>
      <c r="X1488" s="292"/>
      <c r="Y1488" s="292"/>
      <c r="Z1488" s="292"/>
      <c r="AA1488" s="292"/>
      <c r="AB1488" s="292"/>
      <c r="AC1488" s="292"/>
      <c r="AD1488" s="292"/>
      <c r="AE1488" s="407">
        <f>AE1487</f>
        <v>0</v>
      </c>
      <c r="AF1488" s="407">
        <f t="shared" ref="AF1488:AR1488" si="3589">AF1487</f>
        <v>0</v>
      </c>
      <c r="AG1488" s="407">
        <f t="shared" si="3589"/>
        <v>0</v>
      </c>
      <c r="AH1488" s="407">
        <f t="shared" si="3589"/>
        <v>0</v>
      </c>
      <c r="AI1488" s="407">
        <f t="shared" si="3589"/>
        <v>0</v>
      </c>
      <c r="AJ1488" s="407">
        <f t="shared" si="3589"/>
        <v>0</v>
      </c>
      <c r="AK1488" s="407">
        <f t="shared" si="3589"/>
        <v>0</v>
      </c>
      <c r="AL1488" s="407">
        <f t="shared" si="3589"/>
        <v>0</v>
      </c>
      <c r="AM1488" s="407">
        <f t="shared" si="3589"/>
        <v>0</v>
      </c>
      <c r="AN1488" s="407">
        <f t="shared" si="3589"/>
        <v>0</v>
      </c>
      <c r="AO1488" s="407">
        <f t="shared" si="3589"/>
        <v>0</v>
      </c>
      <c r="AP1488" s="407">
        <f t="shared" si="3589"/>
        <v>0</v>
      </c>
      <c r="AQ1488" s="407">
        <f t="shared" si="3589"/>
        <v>0</v>
      </c>
      <c r="AR1488" s="407">
        <f t="shared" si="3589"/>
        <v>0</v>
      </c>
      <c r="AS1488" s="303"/>
    </row>
    <row r="1489" spans="1:45" ht="15" hidden="1" customHeight="1" outlineLevel="1">
      <c r="A1489" s="521"/>
      <c r="B1489" s="424"/>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288"/>
      <c r="AE1489" s="408"/>
      <c r="AF1489" s="421"/>
      <c r="AG1489" s="421"/>
      <c r="AH1489" s="421"/>
      <c r="AI1489" s="421"/>
      <c r="AJ1489" s="421"/>
      <c r="AK1489" s="421"/>
      <c r="AL1489" s="421"/>
      <c r="AM1489" s="421"/>
      <c r="AN1489" s="421"/>
      <c r="AO1489" s="421"/>
      <c r="AP1489" s="421"/>
      <c r="AQ1489" s="421"/>
      <c r="AR1489" s="421"/>
      <c r="AS1489" s="303"/>
    </row>
    <row r="1490" spans="1:45" ht="15" hidden="1" customHeight="1" outlineLevel="1">
      <c r="A1490" s="521">
        <v>34</v>
      </c>
      <c r="B1490" s="424" t="s">
        <v>126</v>
      </c>
      <c r="C1490" s="288" t="s">
        <v>25</v>
      </c>
      <c r="D1490" s="292"/>
      <c r="E1490" s="292"/>
      <c r="F1490" s="292"/>
      <c r="G1490" s="292"/>
      <c r="H1490" s="292"/>
      <c r="I1490" s="292"/>
      <c r="J1490" s="292"/>
      <c r="K1490" s="292"/>
      <c r="L1490" s="292"/>
      <c r="M1490" s="292"/>
      <c r="N1490" s="292"/>
      <c r="O1490" s="292"/>
      <c r="P1490" s="292"/>
      <c r="Q1490" s="292">
        <v>0</v>
      </c>
      <c r="R1490" s="292"/>
      <c r="S1490" s="292"/>
      <c r="T1490" s="292"/>
      <c r="U1490" s="292"/>
      <c r="V1490" s="292"/>
      <c r="W1490" s="292"/>
      <c r="X1490" s="292"/>
      <c r="Y1490" s="292"/>
      <c r="Z1490" s="292"/>
      <c r="AA1490" s="292"/>
      <c r="AB1490" s="292"/>
      <c r="AC1490" s="292"/>
      <c r="AD1490" s="292"/>
      <c r="AE1490" s="422"/>
      <c r="AF1490" s="411"/>
      <c r="AG1490" s="411"/>
      <c r="AH1490" s="411"/>
      <c r="AI1490" s="411"/>
      <c r="AJ1490" s="411"/>
      <c r="AK1490" s="411"/>
      <c r="AL1490" s="411"/>
      <c r="AM1490" s="411"/>
      <c r="AN1490" s="411"/>
      <c r="AO1490" s="411"/>
      <c r="AP1490" s="411"/>
      <c r="AQ1490" s="411"/>
      <c r="AR1490" s="411"/>
      <c r="AS1490" s="293">
        <f>SUM(AE1490:AR1490)</f>
        <v>0</v>
      </c>
    </row>
    <row r="1491" spans="1:45" ht="15" hidden="1" customHeight="1" outlineLevel="1">
      <c r="A1491" s="521"/>
      <c r="B1491" s="291" t="s">
        <v>740</v>
      </c>
      <c r="C1491" s="288" t="s">
        <v>163</v>
      </c>
      <c r="D1491" s="292"/>
      <c r="E1491" s="292"/>
      <c r="F1491" s="292"/>
      <c r="G1491" s="292"/>
      <c r="H1491" s="292"/>
      <c r="I1491" s="292"/>
      <c r="J1491" s="292"/>
      <c r="K1491" s="292"/>
      <c r="L1491" s="292"/>
      <c r="M1491" s="292"/>
      <c r="N1491" s="292"/>
      <c r="O1491" s="292"/>
      <c r="P1491" s="292"/>
      <c r="Q1491" s="292">
        <f>Q1490</f>
        <v>0</v>
      </c>
      <c r="R1491" s="292"/>
      <c r="S1491" s="292"/>
      <c r="T1491" s="292"/>
      <c r="U1491" s="292"/>
      <c r="V1491" s="292"/>
      <c r="W1491" s="292"/>
      <c r="X1491" s="292"/>
      <c r="Y1491" s="292"/>
      <c r="Z1491" s="292"/>
      <c r="AA1491" s="292"/>
      <c r="AB1491" s="292"/>
      <c r="AC1491" s="292"/>
      <c r="AD1491" s="292"/>
      <c r="AE1491" s="407">
        <f>AE1490</f>
        <v>0</v>
      </c>
      <c r="AF1491" s="407">
        <f t="shared" ref="AF1491:AR1491" si="3590">AF1490</f>
        <v>0</v>
      </c>
      <c r="AG1491" s="407">
        <f t="shared" si="3590"/>
        <v>0</v>
      </c>
      <c r="AH1491" s="407">
        <f t="shared" si="3590"/>
        <v>0</v>
      </c>
      <c r="AI1491" s="407">
        <f t="shared" si="3590"/>
        <v>0</v>
      </c>
      <c r="AJ1491" s="407">
        <f t="shared" si="3590"/>
        <v>0</v>
      </c>
      <c r="AK1491" s="407">
        <f t="shared" si="3590"/>
        <v>0</v>
      </c>
      <c r="AL1491" s="407">
        <f t="shared" si="3590"/>
        <v>0</v>
      </c>
      <c r="AM1491" s="407">
        <f t="shared" si="3590"/>
        <v>0</v>
      </c>
      <c r="AN1491" s="407">
        <f t="shared" si="3590"/>
        <v>0</v>
      </c>
      <c r="AO1491" s="407">
        <f t="shared" si="3590"/>
        <v>0</v>
      </c>
      <c r="AP1491" s="407">
        <f t="shared" si="3590"/>
        <v>0</v>
      </c>
      <c r="AQ1491" s="407">
        <f t="shared" si="3590"/>
        <v>0</v>
      </c>
      <c r="AR1491" s="407">
        <f t="shared" si="3590"/>
        <v>0</v>
      </c>
      <c r="AS1491" s="303"/>
    </row>
    <row r="1492" spans="1:45" ht="15" hidden="1" customHeight="1" outlineLevel="1">
      <c r="A1492" s="521"/>
      <c r="B1492" s="424"/>
      <c r="C1492" s="288"/>
      <c r="D1492" s="288"/>
      <c r="E1492" s="288"/>
      <c r="F1492" s="288"/>
      <c r="G1492" s="288"/>
      <c r="H1492" s="288"/>
      <c r="I1492" s="288"/>
      <c r="J1492" s="288"/>
      <c r="K1492" s="288"/>
      <c r="L1492" s="288"/>
      <c r="M1492" s="288"/>
      <c r="N1492" s="288"/>
      <c r="O1492" s="288"/>
      <c r="P1492" s="288"/>
      <c r="Q1492" s="288"/>
      <c r="R1492" s="288"/>
      <c r="S1492" s="288"/>
      <c r="T1492" s="288"/>
      <c r="U1492" s="288"/>
      <c r="V1492" s="288"/>
      <c r="W1492" s="288"/>
      <c r="X1492" s="288"/>
      <c r="Y1492" s="288"/>
      <c r="Z1492" s="288"/>
      <c r="AA1492" s="288"/>
      <c r="AB1492" s="288"/>
      <c r="AC1492" s="288"/>
      <c r="AD1492" s="288"/>
      <c r="AE1492" s="408"/>
      <c r="AF1492" s="421"/>
      <c r="AG1492" s="421"/>
      <c r="AH1492" s="421"/>
      <c r="AI1492" s="421"/>
      <c r="AJ1492" s="421"/>
      <c r="AK1492" s="421"/>
      <c r="AL1492" s="421"/>
      <c r="AM1492" s="421"/>
      <c r="AN1492" s="421"/>
      <c r="AO1492" s="421"/>
      <c r="AP1492" s="421"/>
      <c r="AQ1492" s="421"/>
      <c r="AR1492" s="421"/>
      <c r="AS1492" s="303"/>
    </row>
    <row r="1493" spans="1:45" ht="15" hidden="1" customHeight="1" outlineLevel="1">
      <c r="A1493" s="521">
        <v>35</v>
      </c>
      <c r="B1493" s="424" t="s">
        <v>127</v>
      </c>
      <c r="C1493" s="288" t="s">
        <v>25</v>
      </c>
      <c r="D1493" s="292"/>
      <c r="E1493" s="292"/>
      <c r="F1493" s="292"/>
      <c r="G1493" s="292"/>
      <c r="H1493" s="292"/>
      <c r="I1493" s="292"/>
      <c r="J1493" s="292"/>
      <c r="K1493" s="292"/>
      <c r="L1493" s="292"/>
      <c r="M1493" s="292"/>
      <c r="N1493" s="292"/>
      <c r="O1493" s="292"/>
      <c r="P1493" s="292"/>
      <c r="Q1493" s="292">
        <v>0</v>
      </c>
      <c r="R1493" s="292"/>
      <c r="S1493" s="292"/>
      <c r="T1493" s="292"/>
      <c r="U1493" s="292"/>
      <c r="V1493" s="292"/>
      <c r="W1493" s="292"/>
      <c r="X1493" s="292"/>
      <c r="Y1493" s="292"/>
      <c r="Z1493" s="292"/>
      <c r="AA1493" s="292"/>
      <c r="AB1493" s="292"/>
      <c r="AC1493" s="292"/>
      <c r="AD1493" s="292"/>
      <c r="AE1493" s="422"/>
      <c r="AF1493" s="411"/>
      <c r="AG1493" s="411"/>
      <c r="AH1493" s="411"/>
      <c r="AI1493" s="411"/>
      <c r="AJ1493" s="411"/>
      <c r="AK1493" s="411"/>
      <c r="AL1493" s="411"/>
      <c r="AM1493" s="411"/>
      <c r="AN1493" s="411"/>
      <c r="AO1493" s="411"/>
      <c r="AP1493" s="411"/>
      <c r="AQ1493" s="411"/>
      <c r="AR1493" s="411"/>
      <c r="AS1493" s="293">
        <f>SUM(AE1493:AR1493)</f>
        <v>0</v>
      </c>
    </row>
    <row r="1494" spans="1:45" ht="15" hidden="1" customHeight="1" outlineLevel="1">
      <c r="A1494" s="521"/>
      <c r="B1494" s="291" t="s">
        <v>740</v>
      </c>
      <c r="C1494" s="288" t="s">
        <v>163</v>
      </c>
      <c r="D1494" s="292"/>
      <c r="E1494" s="292"/>
      <c r="F1494" s="292"/>
      <c r="G1494" s="292"/>
      <c r="H1494" s="292"/>
      <c r="I1494" s="292"/>
      <c r="J1494" s="292"/>
      <c r="K1494" s="292"/>
      <c r="L1494" s="292"/>
      <c r="M1494" s="292"/>
      <c r="N1494" s="292"/>
      <c r="O1494" s="292"/>
      <c r="P1494" s="292"/>
      <c r="Q1494" s="292">
        <f>Q1493</f>
        <v>0</v>
      </c>
      <c r="R1494" s="292"/>
      <c r="S1494" s="292"/>
      <c r="T1494" s="292"/>
      <c r="U1494" s="292"/>
      <c r="V1494" s="292"/>
      <c r="W1494" s="292"/>
      <c r="X1494" s="292"/>
      <c r="Y1494" s="292"/>
      <c r="Z1494" s="292"/>
      <c r="AA1494" s="292"/>
      <c r="AB1494" s="292"/>
      <c r="AC1494" s="292"/>
      <c r="AD1494" s="292"/>
      <c r="AE1494" s="407">
        <f>AE1493</f>
        <v>0</v>
      </c>
      <c r="AF1494" s="407">
        <f t="shared" ref="AF1494:AR1494" si="3591">AF1493</f>
        <v>0</v>
      </c>
      <c r="AG1494" s="407">
        <f t="shared" si="3591"/>
        <v>0</v>
      </c>
      <c r="AH1494" s="407">
        <f t="shared" si="3591"/>
        <v>0</v>
      </c>
      <c r="AI1494" s="407">
        <f t="shared" si="3591"/>
        <v>0</v>
      </c>
      <c r="AJ1494" s="407">
        <f t="shared" si="3591"/>
        <v>0</v>
      </c>
      <c r="AK1494" s="407">
        <f t="shared" si="3591"/>
        <v>0</v>
      </c>
      <c r="AL1494" s="407">
        <f t="shared" si="3591"/>
        <v>0</v>
      </c>
      <c r="AM1494" s="407">
        <f t="shared" si="3591"/>
        <v>0</v>
      </c>
      <c r="AN1494" s="407">
        <f t="shared" si="3591"/>
        <v>0</v>
      </c>
      <c r="AO1494" s="407">
        <f t="shared" si="3591"/>
        <v>0</v>
      </c>
      <c r="AP1494" s="407">
        <f t="shared" si="3591"/>
        <v>0</v>
      </c>
      <c r="AQ1494" s="407">
        <f t="shared" si="3591"/>
        <v>0</v>
      </c>
      <c r="AR1494" s="407">
        <f t="shared" si="3591"/>
        <v>0</v>
      </c>
      <c r="AS1494" s="303"/>
    </row>
    <row r="1495" spans="1:45" ht="15" hidden="1" customHeight="1" outlineLevel="1">
      <c r="A1495" s="521"/>
      <c r="B1495" s="427"/>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408"/>
      <c r="AF1495" s="421"/>
      <c r="AG1495" s="421"/>
      <c r="AH1495" s="421"/>
      <c r="AI1495" s="421"/>
      <c r="AJ1495" s="421"/>
      <c r="AK1495" s="421"/>
      <c r="AL1495" s="421"/>
      <c r="AM1495" s="421"/>
      <c r="AN1495" s="421"/>
      <c r="AO1495" s="421"/>
      <c r="AP1495" s="421"/>
      <c r="AQ1495" s="421"/>
      <c r="AR1495" s="421"/>
      <c r="AS1495" s="303"/>
    </row>
    <row r="1496" spans="1:45" ht="15" hidden="1" customHeight="1" outlineLevel="1">
      <c r="A1496" s="521"/>
      <c r="B1496" s="285" t="s">
        <v>498</v>
      </c>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408"/>
      <c r="AF1496" s="421"/>
      <c r="AG1496" s="421"/>
      <c r="AH1496" s="421"/>
      <c r="AI1496" s="421"/>
      <c r="AJ1496" s="421"/>
      <c r="AK1496" s="421"/>
      <c r="AL1496" s="421"/>
      <c r="AM1496" s="421"/>
      <c r="AN1496" s="421"/>
      <c r="AO1496" s="421"/>
      <c r="AP1496" s="421"/>
      <c r="AQ1496" s="421"/>
      <c r="AR1496" s="421"/>
      <c r="AS1496" s="303"/>
    </row>
    <row r="1497" spans="1:45" ht="28.5" hidden="1" customHeight="1" outlineLevel="1">
      <c r="A1497" s="521">
        <v>36</v>
      </c>
      <c r="B1497" s="424" t="s">
        <v>128</v>
      </c>
      <c r="C1497" s="288" t="s">
        <v>25</v>
      </c>
      <c r="D1497" s="292"/>
      <c r="E1497" s="292"/>
      <c r="F1497" s="292"/>
      <c r="G1497" s="292"/>
      <c r="H1497" s="292"/>
      <c r="I1497" s="292"/>
      <c r="J1497" s="292"/>
      <c r="K1497" s="292"/>
      <c r="L1497" s="292"/>
      <c r="M1497" s="292"/>
      <c r="N1497" s="292"/>
      <c r="O1497" s="292"/>
      <c r="P1497" s="292"/>
      <c r="Q1497" s="292">
        <v>12</v>
      </c>
      <c r="R1497" s="292"/>
      <c r="S1497" s="292"/>
      <c r="T1497" s="292"/>
      <c r="U1497" s="292"/>
      <c r="V1497" s="292"/>
      <c r="W1497" s="292"/>
      <c r="X1497" s="292"/>
      <c r="Y1497" s="292"/>
      <c r="Z1497" s="292"/>
      <c r="AA1497" s="292"/>
      <c r="AB1497" s="292"/>
      <c r="AC1497" s="292"/>
      <c r="AD1497" s="292"/>
      <c r="AE1497" s="422"/>
      <c r="AF1497" s="411"/>
      <c r="AG1497" s="411"/>
      <c r="AH1497" s="411"/>
      <c r="AI1497" s="411"/>
      <c r="AJ1497" s="411"/>
      <c r="AK1497" s="411"/>
      <c r="AL1497" s="411"/>
      <c r="AM1497" s="411"/>
      <c r="AN1497" s="411"/>
      <c r="AO1497" s="411"/>
      <c r="AP1497" s="411"/>
      <c r="AQ1497" s="411"/>
      <c r="AR1497" s="411"/>
      <c r="AS1497" s="293">
        <f>SUM(AE1497:AR1497)</f>
        <v>0</v>
      </c>
    </row>
    <row r="1498" spans="1:45" ht="15" hidden="1" customHeight="1" outlineLevel="1">
      <c r="A1498" s="521"/>
      <c r="B1498" s="291" t="s">
        <v>740</v>
      </c>
      <c r="C1498" s="288" t="s">
        <v>163</v>
      </c>
      <c r="D1498" s="292"/>
      <c r="E1498" s="292"/>
      <c r="F1498" s="292"/>
      <c r="G1498" s="292"/>
      <c r="H1498" s="292"/>
      <c r="I1498" s="292"/>
      <c r="J1498" s="292"/>
      <c r="K1498" s="292"/>
      <c r="L1498" s="292"/>
      <c r="M1498" s="292"/>
      <c r="N1498" s="292"/>
      <c r="O1498" s="292"/>
      <c r="P1498" s="292"/>
      <c r="Q1498" s="292">
        <f>Q1497</f>
        <v>12</v>
      </c>
      <c r="R1498" s="292"/>
      <c r="S1498" s="292"/>
      <c r="T1498" s="292"/>
      <c r="U1498" s="292"/>
      <c r="V1498" s="292"/>
      <c r="W1498" s="292"/>
      <c r="X1498" s="292"/>
      <c r="Y1498" s="292"/>
      <c r="Z1498" s="292"/>
      <c r="AA1498" s="292"/>
      <c r="AB1498" s="292"/>
      <c r="AC1498" s="292"/>
      <c r="AD1498" s="292"/>
      <c r="AE1498" s="407">
        <f>AE1497</f>
        <v>0</v>
      </c>
      <c r="AF1498" s="407">
        <f t="shared" ref="AF1498:AR1498" si="3592">AF1497</f>
        <v>0</v>
      </c>
      <c r="AG1498" s="407">
        <f t="shared" si="3592"/>
        <v>0</v>
      </c>
      <c r="AH1498" s="407">
        <f t="shared" si="3592"/>
        <v>0</v>
      </c>
      <c r="AI1498" s="407">
        <f t="shared" si="3592"/>
        <v>0</v>
      </c>
      <c r="AJ1498" s="407">
        <f t="shared" si="3592"/>
        <v>0</v>
      </c>
      <c r="AK1498" s="407">
        <f t="shared" si="3592"/>
        <v>0</v>
      </c>
      <c r="AL1498" s="407">
        <f t="shared" si="3592"/>
        <v>0</v>
      </c>
      <c r="AM1498" s="407">
        <f t="shared" si="3592"/>
        <v>0</v>
      </c>
      <c r="AN1498" s="407">
        <f t="shared" si="3592"/>
        <v>0</v>
      </c>
      <c r="AO1498" s="407">
        <f t="shared" si="3592"/>
        <v>0</v>
      </c>
      <c r="AP1498" s="407">
        <f t="shared" si="3592"/>
        <v>0</v>
      </c>
      <c r="AQ1498" s="407">
        <f t="shared" si="3592"/>
        <v>0</v>
      </c>
      <c r="AR1498" s="407">
        <f t="shared" si="3592"/>
        <v>0</v>
      </c>
      <c r="AS1498" s="303"/>
    </row>
    <row r="1499" spans="1:45" ht="15" hidden="1" customHeight="1" outlineLevel="1">
      <c r="A1499" s="521"/>
      <c r="B1499" s="424"/>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88"/>
      <c r="AE1499" s="408"/>
      <c r="AF1499" s="421"/>
      <c r="AG1499" s="421"/>
      <c r="AH1499" s="421"/>
      <c r="AI1499" s="421"/>
      <c r="AJ1499" s="421"/>
      <c r="AK1499" s="421"/>
      <c r="AL1499" s="421"/>
      <c r="AM1499" s="421"/>
      <c r="AN1499" s="421"/>
      <c r="AO1499" s="421"/>
      <c r="AP1499" s="421"/>
      <c r="AQ1499" s="421"/>
      <c r="AR1499" s="421"/>
      <c r="AS1499" s="303"/>
    </row>
    <row r="1500" spans="1:45" ht="15" hidden="1" customHeight="1" outlineLevel="1">
      <c r="A1500" s="521">
        <v>37</v>
      </c>
      <c r="B1500" s="424" t="s">
        <v>129</v>
      </c>
      <c r="C1500" s="288" t="s">
        <v>25</v>
      </c>
      <c r="D1500" s="292"/>
      <c r="E1500" s="292"/>
      <c r="F1500" s="292"/>
      <c r="G1500" s="292"/>
      <c r="H1500" s="292"/>
      <c r="I1500" s="292"/>
      <c r="J1500" s="292"/>
      <c r="K1500" s="292"/>
      <c r="L1500" s="292"/>
      <c r="M1500" s="292"/>
      <c r="N1500" s="292"/>
      <c r="O1500" s="292"/>
      <c r="P1500" s="292"/>
      <c r="Q1500" s="292">
        <v>12</v>
      </c>
      <c r="R1500" s="292"/>
      <c r="S1500" s="292"/>
      <c r="T1500" s="292"/>
      <c r="U1500" s="292"/>
      <c r="V1500" s="292"/>
      <c r="W1500" s="292"/>
      <c r="X1500" s="292"/>
      <c r="Y1500" s="292"/>
      <c r="Z1500" s="292"/>
      <c r="AA1500" s="292"/>
      <c r="AB1500" s="292"/>
      <c r="AC1500" s="292"/>
      <c r="AD1500" s="292"/>
      <c r="AE1500" s="422"/>
      <c r="AF1500" s="411"/>
      <c r="AG1500" s="411"/>
      <c r="AH1500" s="411"/>
      <c r="AI1500" s="411"/>
      <c r="AJ1500" s="411"/>
      <c r="AK1500" s="411"/>
      <c r="AL1500" s="411"/>
      <c r="AM1500" s="411"/>
      <c r="AN1500" s="411"/>
      <c r="AO1500" s="411"/>
      <c r="AP1500" s="411"/>
      <c r="AQ1500" s="411"/>
      <c r="AR1500" s="411"/>
      <c r="AS1500" s="293">
        <f>SUM(AE1500:AR1500)</f>
        <v>0</v>
      </c>
    </row>
    <row r="1501" spans="1:45" ht="15" hidden="1" customHeight="1" outlineLevel="1">
      <c r="A1501" s="521"/>
      <c r="B1501" s="291" t="s">
        <v>740</v>
      </c>
      <c r="C1501" s="288" t="s">
        <v>163</v>
      </c>
      <c r="D1501" s="292"/>
      <c r="E1501" s="292"/>
      <c r="F1501" s="292"/>
      <c r="G1501" s="292"/>
      <c r="H1501" s="292"/>
      <c r="I1501" s="292"/>
      <c r="J1501" s="292"/>
      <c r="K1501" s="292"/>
      <c r="L1501" s="292"/>
      <c r="M1501" s="292"/>
      <c r="N1501" s="292"/>
      <c r="O1501" s="292"/>
      <c r="P1501" s="292"/>
      <c r="Q1501" s="292">
        <f>Q1500</f>
        <v>12</v>
      </c>
      <c r="R1501" s="292"/>
      <c r="S1501" s="292"/>
      <c r="T1501" s="292"/>
      <c r="U1501" s="292"/>
      <c r="V1501" s="292"/>
      <c r="W1501" s="292"/>
      <c r="X1501" s="292"/>
      <c r="Y1501" s="292"/>
      <c r="Z1501" s="292"/>
      <c r="AA1501" s="292"/>
      <c r="AB1501" s="292"/>
      <c r="AC1501" s="292"/>
      <c r="AD1501" s="292"/>
      <c r="AE1501" s="407">
        <f>AE1500</f>
        <v>0</v>
      </c>
      <c r="AF1501" s="407">
        <f t="shared" ref="AF1501:AR1501" si="3593">AF1500</f>
        <v>0</v>
      </c>
      <c r="AG1501" s="407">
        <f t="shared" si="3593"/>
        <v>0</v>
      </c>
      <c r="AH1501" s="407">
        <f t="shared" si="3593"/>
        <v>0</v>
      </c>
      <c r="AI1501" s="407">
        <f t="shared" si="3593"/>
        <v>0</v>
      </c>
      <c r="AJ1501" s="407">
        <f t="shared" si="3593"/>
        <v>0</v>
      </c>
      <c r="AK1501" s="407">
        <f t="shared" si="3593"/>
        <v>0</v>
      </c>
      <c r="AL1501" s="407">
        <f t="shared" si="3593"/>
        <v>0</v>
      </c>
      <c r="AM1501" s="407">
        <f t="shared" si="3593"/>
        <v>0</v>
      </c>
      <c r="AN1501" s="407">
        <f t="shared" si="3593"/>
        <v>0</v>
      </c>
      <c r="AO1501" s="407">
        <f t="shared" si="3593"/>
        <v>0</v>
      </c>
      <c r="AP1501" s="407">
        <f t="shared" si="3593"/>
        <v>0</v>
      </c>
      <c r="AQ1501" s="407">
        <f t="shared" si="3593"/>
        <v>0</v>
      </c>
      <c r="AR1501" s="407">
        <f t="shared" si="3593"/>
        <v>0</v>
      </c>
      <c r="AS1501" s="303"/>
    </row>
    <row r="1502" spans="1:45" ht="15" hidden="1" customHeight="1" outlineLevel="1">
      <c r="A1502" s="521"/>
      <c r="B1502" s="424"/>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288"/>
      <c r="AE1502" s="408"/>
      <c r="AF1502" s="421"/>
      <c r="AG1502" s="421"/>
      <c r="AH1502" s="421"/>
      <c r="AI1502" s="421"/>
      <c r="AJ1502" s="421"/>
      <c r="AK1502" s="421"/>
      <c r="AL1502" s="421"/>
      <c r="AM1502" s="421"/>
      <c r="AN1502" s="421"/>
      <c r="AO1502" s="421"/>
      <c r="AP1502" s="421"/>
      <c r="AQ1502" s="421"/>
      <c r="AR1502" s="421"/>
      <c r="AS1502" s="303"/>
    </row>
    <row r="1503" spans="1:45" ht="15" hidden="1" customHeight="1" outlineLevel="1">
      <c r="A1503" s="521">
        <v>38</v>
      </c>
      <c r="B1503" s="424" t="s">
        <v>130</v>
      </c>
      <c r="C1503" s="288" t="s">
        <v>25</v>
      </c>
      <c r="D1503" s="292"/>
      <c r="E1503" s="292"/>
      <c r="F1503" s="292"/>
      <c r="G1503" s="292"/>
      <c r="H1503" s="292"/>
      <c r="I1503" s="292"/>
      <c r="J1503" s="292"/>
      <c r="K1503" s="292"/>
      <c r="L1503" s="292"/>
      <c r="M1503" s="292"/>
      <c r="N1503" s="292"/>
      <c r="O1503" s="292"/>
      <c r="P1503" s="292"/>
      <c r="Q1503" s="292">
        <v>12</v>
      </c>
      <c r="R1503" s="292"/>
      <c r="S1503" s="292"/>
      <c r="T1503" s="292"/>
      <c r="U1503" s="292"/>
      <c r="V1503" s="292"/>
      <c r="W1503" s="292"/>
      <c r="X1503" s="292"/>
      <c r="Y1503" s="292"/>
      <c r="Z1503" s="292"/>
      <c r="AA1503" s="292"/>
      <c r="AB1503" s="292"/>
      <c r="AC1503" s="292"/>
      <c r="AD1503" s="292"/>
      <c r="AE1503" s="422"/>
      <c r="AF1503" s="411"/>
      <c r="AG1503" s="411"/>
      <c r="AH1503" s="411"/>
      <c r="AI1503" s="411"/>
      <c r="AJ1503" s="411"/>
      <c r="AK1503" s="411"/>
      <c r="AL1503" s="411"/>
      <c r="AM1503" s="411"/>
      <c r="AN1503" s="411"/>
      <c r="AO1503" s="411"/>
      <c r="AP1503" s="411"/>
      <c r="AQ1503" s="411"/>
      <c r="AR1503" s="411"/>
      <c r="AS1503" s="293">
        <f>SUM(AE1503:AR1503)</f>
        <v>0</v>
      </c>
    </row>
    <row r="1504" spans="1:45" ht="15" hidden="1" customHeight="1" outlineLevel="1">
      <c r="A1504" s="521"/>
      <c r="B1504" s="291" t="s">
        <v>740</v>
      </c>
      <c r="C1504" s="288" t="s">
        <v>163</v>
      </c>
      <c r="D1504" s="292"/>
      <c r="E1504" s="292"/>
      <c r="F1504" s="292"/>
      <c r="G1504" s="292"/>
      <c r="H1504" s="292"/>
      <c r="I1504" s="292"/>
      <c r="J1504" s="292"/>
      <c r="K1504" s="292"/>
      <c r="L1504" s="292"/>
      <c r="M1504" s="292"/>
      <c r="N1504" s="292"/>
      <c r="O1504" s="292"/>
      <c r="P1504" s="292"/>
      <c r="Q1504" s="292">
        <f>Q1503</f>
        <v>12</v>
      </c>
      <c r="R1504" s="292"/>
      <c r="S1504" s="292"/>
      <c r="T1504" s="292"/>
      <c r="U1504" s="292"/>
      <c r="V1504" s="292"/>
      <c r="W1504" s="292"/>
      <c r="X1504" s="292"/>
      <c r="Y1504" s="292"/>
      <c r="Z1504" s="292"/>
      <c r="AA1504" s="292"/>
      <c r="AB1504" s="292"/>
      <c r="AC1504" s="292"/>
      <c r="AD1504" s="292"/>
      <c r="AE1504" s="407">
        <f>AE1503</f>
        <v>0</v>
      </c>
      <c r="AF1504" s="407">
        <f t="shared" ref="AF1504:AR1504" si="3594">AF1503</f>
        <v>0</v>
      </c>
      <c r="AG1504" s="407">
        <f t="shared" si="3594"/>
        <v>0</v>
      </c>
      <c r="AH1504" s="407">
        <f t="shared" si="3594"/>
        <v>0</v>
      </c>
      <c r="AI1504" s="407">
        <f t="shared" si="3594"/>
        <v>0</v>
      </c>
      <c r="AJ1504" s="407">
        <f t="shared" si="3594"/>
        <v>0</v>
      </c>
      <c r="AK1504" s="407">
        <f t="shared" si="3594"/>
        <v>0</v>
      </c>
      <c r="AL1504" s="407">
        <f t="shared" si="3594"/>
        <v>0</v>
      </c>
      <c r="AM1504" s="407">
        <f t="shared" si="3594"/>
        <v>0</v>
      </c>
      <c r="AN1504" s="407">
        <f t="shared" si="3594"/>
        <v>0</v>
      </c>
      <c r="AO1504" s="407">
        <f t="shared" si="3594"/>
        <v>0</v>
      </c>
      <c r="AP1504" s="407">
        <f t="shared" si="3594"/>
        <v>0</v>
      </c>
      <c r="AQ1504" s="407">
        <f t="shared" si="3594"/>
        <v>0</v>
      </c>
      <c r="AR1504" s="407">
        <f t="shared" si="3594"/>
        <v>0</v>
      </c>
      <c r="AS1504" s="303"/>
    </row>
    <row r="1505" spans="1:45" ht="15" hidden="1" customHeight="1" outlineLevel="1">
      <c r="A1505" s="521"/>
      <c r="B1505" s="424"/>
      <c r="C1505" s="288"/>
      <c r="D1505" s="288"/>
      <c r="E1505" s="288"/>
      <c r="F1505" s="288"/>
      <c r="G1505" s="288"/>
      <c r="H1505" s="288"/>
      <c r="I1505" s="288"/>
      <c r="J1505" s="288"/>
      <c r="K1505" s="288"/>
      <c r="L1505" s="288"/>
      <c r="M1505" s="288"/>
      <c r="N1505" s="288"/>
      <c r="O1505" s="288"/>
      <c r="P1505" s="288"/>
      <c r="Q1505" s="288"/>
      <c r="R1505" s="288"/>
      <c r="S1505" s="288"/>
      <c r="T1505" s="288"/>
      <c r="U1505" s="288"/>
      <c r="V1505" s="288"/>
      <c r="W1505" s="288"/>
      <c r="X1505" s="288"/>
      <c r="Y1505" s="288"/>
      <c r="Z1505" s="288"/>
      <c r="AA1505" s="288"/>
      <c r="AB1505" s="288"/>
      <c r="AC1505" s="288"/>
      <c r="AD1505" s="288"/>
      <c r="AE1505" s="408"/>
      <c r="AF1505" s="421"/>
      <c r="AG1505" s="421"/>
      <c r="AH1505" s="421"/>
      <c r="AI1505" s="421"/>
      <c r="AJ1505" s="421"/>
      <c r="AK1505" s="421"/>
      <c r="AL1505" s="421"/>
      <c r="AM1505" s="421"/>
      <c r="AN1505" s="421"/>
      <c r="AO1505" s="421"/>
      <c r="AP1505" s="421"/>
      <c r="AQ1505" s="421"/>
      <c r="AR1505" s="421"/>
      <c r="AS1505" s="303"/>
    </row>
    <row r="1506" spans="1:45" ht="15" hidden="1" customHeight="1" outlineLevel="1">
      <c r="A1506" s="521">
        <v>39</v>
      </c>
      <c r="B1506" s="424" t="s">
        <v>131</v>
      </c>
      <c r="C1506" s="288" t="s">
        <v>25</v>
      </c>
      <c r="D1506" s="292"/>
      <c r="E1506" s="292"/>
      <c r="F1506" s="292"/>
      <c r="G1506" s="292"/>
      <c r="H1506" s="292"/>
      <c r="I1506" s="292"/>
      <c r="J1506" s="292"/>
      <c r="K1506" s="292"/>
      <c r="L1506" s="292"/>
      <c r="M1506" s="292"/>
      <c r="N1506" s="292"/>
      <c r="O1506" s="292"/>
      <c r="P1506" s="292"/>
      <c r="Q1506" s="292">
        <v>12</v>
      </c>
      <c r="R1506" s="292"/>
      <c r="S1506" s="292"/>
      <c r="T1506" s="292"/>
      <c r="U1506" s="292"/>
      <c r="V1506" s="292"/>
      <c r="W1506" s="292"/>
      <c r="X1506" s="292"/>
      <c r="Y1506" s="292"/>
      <c r="Z1506" s="292"/>
      <c r="AA1506" s="292"/>
      <c r="AB1506" s="292"/>
      <c r="AC1506" s="292"/>
      <c r="AD1506" s="292"/>
      <c r="AE1506" s="422"/>
      <c r="AF1506" s="411"/>
      <c r="AG1506" s="411"/>
      <c r="AH1506" s="411"/>
      <c r="AI1506" s="411"/>
      <c r="AJ1506" s="411"/>
      <c r="AK1506" s="411"/>
      <c r="AL1506" s="411"/>
      <c r="AM1506" s="411"/>
      <c r="AN1506" s="411"/>
      <c r="AO1506" s="411"/>
      <c r="AP1506" s="411"/>
      <c r="AQ1506" s="411"/>
      <c r="AR1506" s="411"/>
      <c r="AS1506" s="293">
        <f>SUM(AE1506:AR1506)</f>
        <v>0</v>
      </c>
    </row>
    <row r="1507" spans="1:45" ht="15" hidden="1" customHeight="1" outlineLevel="1">
      <c r="A1507" s="521"/>
      <c r="B1507" s="291" t="s">
        <v>740</v>
      </c>
      <c r="C1507" s="288" t="s">
        <v>163</v>
      </c>
      <c r="D1507" s="292"/>
      <c r="E1507" s="292"/>
      <c r="F1507" s="292"/>
      <c r="G1507" s="292"/>
      <c r="H1507" s="292"/>
      <c r="I1507" s="292"/>
      <c r="J1507" s="292"/>
      <c r="K1507" s="292"/>
      <c r="L1507" s="292"/>
      <c r="M1507" s="292"/>
      <c r="N1507" s="292"/>
      <c r="O1507" s="292"/>
      <c r="P1507" s="292"/>
      <c r="Q1507" s="292">
        <f>Q1506</f>
        <v>12</v>
      </c>
      <c r="R1507" s="292"/>
      <c r="S1507" s="292"/>
      <c r="T1507" s="292"/>
      <c r="U1507" s="292"/>
      <c r="V1507" s="292"/>
      <c r="W1507" s="292"/>
      <c r="X1507" s="292"/>
      <c r="Y1507" s="292"/>
      <c r="Z1507" s="292"/>
      <c r="AA1507" s="292"/>
      <c r="AB1507" s="292"/>
      <c r="AC1507" s="292"/>
      <c r="AD1507" s="292"/>
      <c r="AE1507" s="407">
        <f>AE1506</f>
        <v>0</v>
      </c>
      <c r="AF1507" s="407">
        <f t="shared" ref="AF1507:AR1507" si="3595">AF1506</f>
        <v>0</v>
      </c>
      <c r="AG1507" s="407">
        <f t="shared" si="3595"/>
        <v>0</v>
      </c>
      <c r="AH1507" s="407">
        <f t="shared" si="3595"/>
        <v>0</v>
      </c>
      <c r="AI1507" s="407">
        <f t="shared" si="3595"/>
        <v>0</v>
      </c>
      <c r="AJ1507" s="407">
        <f t="shared" si="3595"/>
        <v>0</v>
      </c>
      <c r="AK1507" s="407">
        <f t="shared" si="3595"/>
        <v>0</v>
      </c>
      <c r="AL1507" s="407">
        <f t="shared" si="3595"/>
        <v>0</v>
      </c>
      <c r="AM1507" s="407">
        <f t="shared" si="3595"/>
        <v>0</v>
      </c>
      <c r="AN1507" s="407">
        <f t="shared" si="3595"/>
        <v>0</v>
      </c>
      <c r="AO1507" s="407">
        <f t="shared" si="3595"/>
        <v>0</v>
      </c>
      <c r="AP1507" s="407">
        <f t="shared" si="3595"/>
        <v>0</v>
      </c>
      <c r="AQ1507" s="407">
        <f t="shared" si="3595"/>
        <v>0</v>
      </c>
      <c r="AR1507" s="407">
        <f t="shared" si="3595"/>
        <v>0</v>
      </c>
      <c r="AS1507" s="303"/>
    </row>
    <row r="1508" spans="1:45" ht="15" hidden="1" customHeight="1" outlineLevel="1">
      <c r="A1508" s="521"/>
      <c r="B1508" s="424"/>
      <c r="C1508" s="288"/>
      <c r="D1508" s="288"/>
      <c r="E1508" s="288"/>
      <c r="F1508" s="288"/>
      <c r="G1508" s="288"/>
      <c r="H1508" s="288"/>
      <c r="I1508" s="288"/>
      <c r="J1508" s="288"/>
      <c r="K1508" s="288"/>
      <c r="L1508" s="288"/>
      <c r="M1508" s="288"/>
      <c r="N1508" s="288"/>
      <c r="O1508" s="288"/>
      <c r="P1508" s="288"/>
      <c r="Q1508" s="288"/>
      <c r="R1508" s="288"/>
      <c r="S1508" s="288"/>
      <c r="T1508" s="288"/>
      <c r="U1508" s="288"/>
      <c r="V1508" s="288"/>
      <c r="W1508" s="288"/>
      <c r="X1508" s="288"/>
      <c r="Y1508" s="288"/>
      <c r="Z1508" s="288"/>
      <c r="AA1508" s="288"/>
      <c r="AB1508" s="288"/>
      <c r="AC1508" s="288"/>
      <c r="AD1508" s="288"/>
      <c r="AE1508" s="408"/>
      <c r="AF1508" s="421"/>
      <c r="AG1508" s="421"/>
      <c r="AH1508" s="421"/>
      <c r="AI1508" s="421"/>
      <c r="AJ1508" s="421"/>
      <c r="AK1508" s="421"/>
      <c r="AL1508" s="421"/>
      <c r="AM1508" s="421"/>
      <c r="AN1508" s="421"/>
      <c r="AO1508" s="421"/>
      <c r="AP1508" s="421"/>
      <c r="AQ1508" s="421"/>
      <c r="AR1508" s="421"/>
      <c r="AS1508" s="303"/>
    </row>
    <row r="1509" spans="1:45" ht="15" hidden="1" customHeight="1" outlineLevel="1">
      <c r="A1509" s="521">
        <v>40</v>
      </c>
      <c r="B1509" s="424" t="s">
        <v>132</v>
      </c>
      <c r="C1509" s="288" t="s">
        <v>25</v>
      </c>
      <c r="D1509" s="292"/>
      <c r="E1509" s="292"/>
      <c r="F1509" s="292"/>
      <c r="G1509" s="292"/>
      <c r="H1509" s="292"/>
      <c r="I1509" s="292"/>
      <c r="J1509" s="292"/>
      <c r="K1509" s="292"/>
      <c r="L1509" s="292"/>
      <c r="M1509" s="292"/>
      <c r="N1509" s="292"/>
      <c r="O1509" s="292"/>
      <c r="P1509" s="292"/>
      <c r="Q1509" s="292">
        <v>12</v>
      </c>
      <c r="R1509" s="292"/>
      <c r="S1509" s="292"/>
      <c r="T1509" s="292"/>
      <c r="U1509" s="292"/>
      <c r="V1509" s="292"/>
      <c r="W1509" s="292"/>
      <c r="X1509" s="292"/>
      <c r="Y1509" s="292"/>
      <c r="Z1509" s="292"/>
      <c r="AA1509" s="292"/>
      <c r="AB1509" s="292"/>
      <c r="AC1509" s="292"/>
      <c r="AD1509" s="292"/>
      <c r="AE1509" s="422"/>
      <c r="AF1509" s="411"/>
      <c r="AG1509" s="411"/>
      <c r="AH1509" s="411"/>
      <c r="AI1509" s="411"/>
      <c r="AJ1509" s="411"/>
      <c r="AK1509" s="411"/>
      <c r="AL1509" s="411"/>
      <c r="AM1509" s="411"/>
      <c r="AN1509" s="411"/>
      <c r="AO1509" s="411"/>
      <c r="AP1509" s="411"/>
      <c r="AQ1509" s="411"/>
      <c r="AR1509" s="411"/>
      <c r="AS1509" s="293">
        <f>SUM(AE1509:AR1509)</f>
        <v>0</v>
      </c>
    </row>
    <row r="1510" spans="1:45" ht="15" hidden="1" customHeight="1" outlineLevel="1">
      <c r="A1510" s="521"/>
      <c r="B1510" s="291" t="s">
        <v>740</v>
      </c>
      <c r="C1510" s="288" t="s">
        <v>163</v>
      </c>
      <c r="D1510" s="292"/>
      <c r="E1510" s="292"/>
      <c r="F1510" s="292"/>
      <c r="G1510" s="292"/>
      <c r="H1510" s="292"/>
      <c r="I1510" s="292"/>
      <c r="J1510" s="292"/>
      <c r="K1510" s="292"/>
      <c r="L1510" s="292"/>
      <c r="M1510" s="292"/>
      <c r="N1510" s="292"/>
      <c r="O1510" s="292"/>
      <c r="P1510" s="292"/>
      <c r="Q1510" s="292">
        <f>Q1509</f>
        <v>12</v>
      </c>
      <c r="R1510" s="292"/>
      <c r="S1510" s="292"/>
      <c r="T1510" s="292"/>
      <c r="U1510" s="292"/>
      <c r="V1510" s="292"/>
      <c r="W1510" s="292"/>
      <c r="X1510" s="292"/>
      <c r="Y1510" s="292"/>
      <c r="Z1510" s="292"/>
      <c r="AA1510" s="292"/>
      <c r="AB1510" s="292"/>
      <c r="AC1510" s="292"/>
      <c r="AD1510" s="292"/>
      <c r="AE1510" s="407">
        <f>AE1509</f>
        <v>0</v>
      </c>
      <c r="AF1510" s="407">
        <f t="shared" ref="AF1510:AR1510" si="3596">AF1509</f>
        <v>0</v>
      </c>
      <c r="AG1510" s="407">
        <f t="shared" si="3596"/>
        <v>0</v>
      </c>
      <c r="AH1510" s="407">
        <f t="shared" si="3596"/>
        <v>0</v>
      </c>
      <c r="AI1510" s="407">
        <f t="shared" si="3596"/>
        <v>0</v>
      </c>
      <c r="AJ1510" s="407">
        <f t="shared" si="3596"/>
        <v>0</v>
      </c>
      <c r="AK1510" s="407">
        <f t="shared" si="3596"/>
        <v>0</v>
      </c>
      <c r="AL1510" s="407">
        <f t="shared" si="3596"/>
        <v>0</v>
      </c>
      <c r="AM1510" s="407">
        <f t="shared" si="3596"/>
        <v>0</v>
      </c>
      <c r="AN1510" s="407">
        <f t="shared" si="3596"/>
        <v>0</v>
      </c>
      <c r="AO1510" s="407">
        <f t="shared" si="3596"/>
        <v>0</v>
      </c>
      <c r="AP1510" s="407">
        <f t="shared" si="3596"/>
        <v>0</v>
      </c>
      <c r="AQ1510" s="407">
        <f t="shared" si="3596"/>
        <v>0</v>
      </c>
      <c r="AR1510" s="407">
        <f t="shared" si="3596"/>
        <v>0</v>
      </c>
      <c r="AS1510" s="303"/>
    </row>
    <row r="1511" spans="1:45" ht="15" hidden="1" customHeight="1" outlineLevel="1">
      <c r="A1511" s="521"/>
      <c r="B1511" s="424"/>
      <c r="C1511" s="288"/>
      <c r="D1511" s="288"/>
      <c r="E1511" s="288"/>
      <c r="F1511" s="288"/>
      <c r="G1511" s="288"/>
      <c r="H1511" s="288"/>
      <c r="I1511" s="288"/>
      <c r="J1511" s="288"/>
      <c r="K1511" s="288"/>
      <c r="L1511" s="288"/>
      <c r="M1511" s="288"/>
      <c r="N1511" s="288"/>
      <c r="O1511" s="288"/>
      <c r="P1511" s="288"/>
      <c r="Q1511" s="288"/>
      <c r="R1511" s="288"/>
      <c r="S1511" s="288"/>
      <c r="T1511" s="288"/>
      <c r="U1511" s="288"/>
      <c r="V1511" s="288"/>
      <c r="W1511" s="288"/>
      <c r="X1511" s="288"/>
      <c r="Y1511" s="288"/>
      <c r="Z1511" s="288"/>
      <c r="AA1511" s="288"/>
      <c r="AB1511" s="288"/>
      <c r="AC1511" s="288"/>
      <c r="AD1511" s="288"/>
      <c r="AE1511" s="408"/>
      <c r="AF1511" s="421"/>
      <c r="AG1511" s="421"/>
      <c r="AH1511" s="421"/>
      <c r="AI1511" s="421"/>
      <c r="AJ1511" s="421"/>
      <c r="AK1511" s="421"/>
      <c r="AL1511" s="421"/>
      <c r="AM1511" s="421"/>
      <c r="AN1511" s="421"/>
      <c r="AO1511" s="421"/>
      <c r="AP1511" s="421"/>
      <c r="AQ1511" s="421"/>
      <c r="AR1511" s="421"/>
      <c r="AS1511" s="303"/>
    </row>
    <row r="1512" spans="1:45" ht="28.5" hidden="1" customHeight="1" outlineLevel="1">
      <c r="A1512" s="521">
        <v>41</v>
      </c>
      <c r="B1512" s="424" t="s">
        <v>133</v>
      </c>
      <c r="C1512" s="288" t="s">
        <v>25</v>
      </c>
      <c r="D1512" s="292"/>
      <c r="E1512" s="292"/>
      <c r="F1512" s="292"/>
      <c r="G1512" s="292"/>
      <c r="H1512" s="292"/>
      <c r="I1512" s="292"/>
      <c r="J1512" s="292"/>
      <c r="K1512" s="292"/>
      <c r="L1512" s="292"/>
      <c r="M1512" s="292"/>
      <c r="N1512" s="292"/>
      <c r="O1512" s="292"/>
      <c r="P1512" s="292"/>
      <c r="Q1512" s="292">
        <v>12</v>
      </c>
      <c r="R1512" s="292"/>
      <c r="S1512" s="292"/>
      <c r="T1512" s="292"/>
      <c r="U1512" s="292"/>
      <c r="V1512" s="292"/>
      <c r="W1512" s="292"/>
      <c r="X1512" s="292"/>
      <c r="Y1512" s="292"/>
      <c r="Z1512" s="292"/>
      <c r="AA1512" s="292"/>
      <c r="AB1512" s="292"/>
      <c r="AC1512" s="292"/>
      <c r="AD1512" s="292"/>
      <c r="AE1512" s="422"/>
      <c r="AF1512" s="411"/>
      <c r="AG1512" s="411"/>
      <c r="AH1512" s="411"/>
      <c r="AI1512" s="411"/>
      <c r="AJ1512" s="411"/>
      <c r="AK1512" s="411"/>
      <c r="AL1512" s="411"/>
      <c r="AM1512" s="411"/>
      <c r="AN1512" s="411"/>
      <c r="AO1512" s="411"/>
      <c r="AP1512" s="411"/>
      <c r="AQ1512" s="411"/>
      <c r="AR1512" s="411"/>
      <c r="AS1512" s="293">
        <f>SUM(AE1512:AR1512)</f>
        <v>0</v>
      </c>
    </row>
    <row r="1513" spans="1:45" ht="15" hidden="1" customHeight="1" outlineLevel="1">
      <c r="A1513" s="521"/>
      <c r="B1513" s="291" t="s">
        <v>740</v>
      </c>
      <c r="C1513" s="288" t="s">
        <v>163</v>
      </c>
      <c r="D1513" s="292"/>
      <c r="E1513" s="292"/>
      <c r="F1513" s="292"/>
      <c r="G1513" s="292"/>
      <c r="H1513" s="292"/>
      <c r="I1513" s="292"/>
      <c r="J1513" s="292"/>
      <c r="K1513" s="292"/>
      <c r="L1513" s="292"/>
      <c r="M1513" s="292"/>
      <c r="N1513" s="292"/>
      <c r="O1513" s="292"/>
      <c r="P1513" s="292"/>
      <c r="Q1513" s="292">
        <f>Q1512</f>
        <v>12</v>
      </c>
      <c r="R1513" s="292"/>
      <c r="S1513" s="292"/>
      <c r="T1513" s="292"/>
      <c r="U1513" s="292"/>
      <c r="V1513" s="292"/>
      <c r="W1513" s="292"/>
      <c r="X1513" s="292"/>
      <c r="Y1513" s="292"/>
      <c r="Z1513" s="292"/>
      <c r="AA1513" s="292"/>
      <c r="AB1513" s="292"/>
      <c r="AC1513" s="292"/>
      <c r="AD1513" s="292"/>
      <c r="AE1513" s="407">
        <f>AE1512</f>
        <v>0</v>
      </c>
      <c r="AF1513" s="407">
        <f t="shared" ref="AF1513:AR1513" si="3597">AF1512</f>
        <v>0</v>
      </c>
      <c r="AG1513" s="407">
        <f t="shared" si="3597"/>
        <v>0</v>
      </c>
      <c r="AH1513" s="407">
        <f t="shared" si="3597"/>
        <v>0</v>
      </c>
      <c r="AI1513" s="407">
        <f t="shared" si="3597"/>
        <v>0</v>
      </c>
      <c r="AJ1513" s="407">
        <f t="shared" si="3597"/>
        <v>0</v>
      </c>
      <c r="AK1513" s="407">
        <f t="shared" si="3597"/>
        <v>0</v>
      </c>
      <c r="AL1513" s="407">
        <f t="shared" si="3597"/>
        <v>0</v>
      </c>
      <c r="AM1513" s="407">
        <f t="shared" si="3597"/>
        <v>0</v>
      </c>
      <c r="AN1513" s="407">
        <f t="shared" si="3597"/>
        <v>0</v>
      </c>
      <c r="AO1513" s="407">
        <f t="shared" si="3597"/>
        <v>0</v>
      </c>
      <c r="AP1513" s="407">
        <f t="shared" si="3597"/>
        <v>0</v>
      </c>
      <c r="AQ1513" s="407">
        <f t="shared" si="3597"/>
        <v>0</v>
      </c>
      <c r="AR1513" s="407">
        <f t="shared" si="3597"/>
        <v>0</v>
      </c>
      <c r="AS1513" s="303"/>
    </row>
    <row r="1514" spans="1:45" ht="15" hidden="1" customHeight="1" outlineLevel="1">
      <c r="A1514" s="521"/>
      <c r="B1514" s="424"/>
      <c r="C1514" s="288"/>
      <c r="D1514" s="288"/>
      <c r="E1514" s="288"/>
      <c r="F1514" s="288"/>
      <c r="G1514" s="288"/>
      <c r="H1514" s="288"/>
      <c r="I1514" s="288"/>
      <c r="J1514" s="288"/>
      <c r="K1514" s="288"/>
      <c r="L1514" s="288"/>
      <c r="M1514" s="288"/>
      <c r="N1514" s="288"/>
      <c r="O1514" s="288"/>
      <c r="P1514" s="288"/>
      <c r="Q1514" s="288"/>
      <c r="R1514" s="288"/>
      <c r="S1514" s="288"/>
      <c r="T1514" s="288"/>
      <c r="U1514" s="288"/>
      <c r="V1514" s="288"/>
      <c r="W1514" s="288"/>
      <c r="X1514" s="288"/>
      <c r="Y1514" s="288"/>
      <c r="Z1514" s="288"/>
      <c r="AA1514" s="288"/>
      <c r="AB1514" s="288"/>
      <c r="AC1514" s="288"/>
      <c r="AD1514" s="288"/>
      <c r="AE1514" s="408"/>
      <c r="AF1514" s="421"/>
      <c r="AG1514" s="421"/>
      <c r="AH1514" s="421"/>
      <c r="AI1514" s="421"/>
      <c r="AJ1514" s="421"/>
      <c r="AK1514" s="421"/>
      <c r="AL1514" s="421"/>
      <c r="AM1514" s="421"/>
      <c r="AN1514" s="421"/>
      <c r="AO1514" s="421"/>
      <c r="AP1514" s="421"/>
      <c r="AQ1514" s="421"/>
      <c r="AR1514" s="421"/>
      <c r="AS1514" s="303"/>
    </row>
    <row r="1515" spans="1:45" ht="28.5" hidden="1" customHeight="1" outlineLevel="1">
      <c r="A1515" s="521">
        <v>42</v>
      </c>
      <c r="B1515" s="424" t="s">
        <v>134</v>
      </c>
      <c r="C1515" s="288" t="s">
        <v>25</v>
      </c>
      <c r="D1515" s="292"/>
      <c r="E1515" s="292"/>
      <c r="F1515" s="292"/>
      <c r="G1515" s="292"/>
      <c r="H1515" s="292"/>
      <c r="I1515" s="292"/>
      <c r="J1515" s="292"/>
      <c r="K1515" s="292"/>
      <c r="L1515" s="292"/>
      <c r="M1515" s="292"/>
      <c r="N1515" s="292"/>
      <c r="O1515" s="292"/>
      <c r="P1515" s="292"/>
      <c r="Q1515" s="288"/>
      <c r="R1515" s="292"/>
      <c r="S1515" s="292"/>
      <c r="T1515" s="292"/>
      <c r="U1515" s="292"/>
      <c r="V1515" s="292"/>
      <c r="W1515" s="292"/>
      <c r="X1515" s="292"/>
      <c r="Y1515" s="292"/>
      <c r="Z1515" s="292"/>
      <c r="AA1515" s="292"/>
      <c r="AB1515" s="292"/>
      <c r="AC1515" s="292"/>
      <c r="AD1515" s="292"/>
      <c r="AE1515" s="422"/>
      <c r="AF1515" s="411"/>
      <c r="AG1515" s="411"/>
      <c r="AH1515" s="411"/>
      <c r="AI1515" s="411"/>
      <c r="AJ1515" s="411"/>
      <c r="AK1515" s="411"/>
      <c r="AL1515" s="411"/>
      <c r="AM1515" s="411"/>
      <c r="AN1515" s="411"/>
      <c r="AO1515" s="411"/>
      <c r="AP1515" s="411"/>
      <c r="AQ1515" s="411"/>
      <c r="AR1515" s="411"/>
      <c r="AS1515" s="293">
        <f>SUM(AE1515:AR1515)</f>
        <v>0</v>
      </c>
    </row>
    <row r="1516" spans="1:45" ht="15" hidden="1" customHeight="1" outlineLevel="1">
      <c r="A1516" s="521"/>
      <c r="B1516" s="291" t="s">
        <v>740</v>
      </c>
      <c r="C1516" s="288" t="s">
        <v>163</v>
      </c>
      <c r="D1516" s="292"/>
      <c r="E1516" s="292"/>
      <c r="F1516" s="292"/>
      <c r="G1516" s="292"/>
      <c r="H1516" s="292"/>
      <c r="I1516" s="292"/>
      <c r="J1516" s="292"/>
      <c r="K1516" s="292"/>
      <c r="L1516" s="292"/>
      <c r="M1516" s="292"/>
      <c r="N1516" s="292"/>
      <c r="O1516" s="292"/>
      <c r="P1516" s="292"/>
      <c r="Q1516" s="464"/>
      <c r="R1516" s="292"/>
      <c r="S1516" s="292"/>
      <c r="T1516" s="292"/>
      <c r="U1516" s="292"/>
      <c r="V1516" s="292"/>
      <c r="W1516" s="292"/>
      <c r="X1516" s="292"/>
      <c r="Y1516" s="292"/>
      <c r="Z1516" s="292"/>
      <c r="AA1516" s="292"/>
      <c r="AB1516" s="292"/>
      <c r="AC1516" s="292"/>
      <c r="AD1516" s="292"/>
      <c r="AE1516" s="407">
        <f>AE1515</f>
        <v>0</v>
      </c>
      <c r="AF1516" s="407">
        <f t="shared" ref="AF1516:AR1516" si="3598">AF1515</f>
        <v>0</v>
      </c>
      <c r="AG1516" s="407">
        <f t="shared" si="3598"/>
        <v>0</v>
      </c>
      <c r="AH1516" s="407">
        <f t="shared" si="3598"/>
        <v>0</v>
      </c>
      <c r="AI1516" s="407">
        <f t="shared" si="3598"/>
        <v>0</v>
      </c>
      <c r="AJ1516" s="407">
        <f t="shared" si="3598"/>
        <v>0</v>
      </c>
      <c r="AK1516" s="407">
        <f t="shared" si="3598"/>
        <v>0</v>
      </c>
      <c r="AL1516" s="407">
        <f t="shared" si="3598"/>
        <v>0</v>
      </c>
      <c r="AM1516" s="407">
        <f t="shared" si="3598"/>
        <v>0</v>
      </c>
      <c r="AN1516" s="407">
        <f t="shared" si="3598"/>
        <v>0</v>
      </c>
      <c r="AO1516" s="407">
        <f t="shared" si="3598"/>
        <v>0</v>
      </c>
      <c r="AP1516" s="407">
        <f t="shared" si="3598"/>
        <v>0</v>
      </c>
      <c r="AQ1516" s="407">
        <f t="shared" si="3598"/>
        <v>0</v>
      </c>
      <c r="AR1516" s="407">
        <f t="shared" si="3598"/>
        <v>0</v>
      </c>
      <c r="AS1516" s="303"/>
    </row>
    <row r="1517" spans="1:45" ht="15" hidden="1" customHeight="1" outlineLevel="1">
      <c r="A1517" s="521"/>
      <c r="B1517" s="424"/>
      <c r="C1517" s="288"/>
      <c r="D1517" s="288"/>
      <c r="E1517" s="288"/>
      <c r="F1517" s="288"/>
      <c r="G1517" s="288"/>
      <c r="H1517" s="288"/>
      <c r="I1517" s="288"/>
      <c r="J1517" s="288"/>
      <c r="K1517" s="288"/>
      <c r="L1517" s="288"/>
      <c r="M1517" s="288"/>
      <c r="N1517" s="288"/>
      <c r="O1517" s="288"/>
      <c r="P1517" s="288"/>
      <c r="Q1517" s="288"/>
      <c r="R1517" s="288"/>
      <c r="S1517" s="288"/>
      <c r="T1517" s="288"/>
      <c r="U1517" s="288"/>
      <c r="V1517" s="288"/>
      <c r="W1517" s="288"/>
      <c r="X1517" s="288"/>
      <c r="Y1517" s="288"/>
      <c r="Z1517" s="288"/>
      <c r="AA1517" s="288"/>
      <c r="AB1517" s="288"/>
      <c r="AC1517" s="288"/>
      <c r="AD1517" s="288"/>
      <c r="AE1517" s="408"/>
      <c r="AF1517" s="421"/>
      <c r="AG1517" s="421"/>
      <c r="AH1517" s="421"/>
      <c r="AI1517" s="421"/>
      <c r="AJ1517" s="421"/>
      <c r="AK1517" s="421"/>
      <c r="AL1517" s="421"/>
      <c r="AM1517" s="421"/>
      <c r="AN1517" s="421"/>
      <c r="AO1517" s="421"/>
      <c r="AP1517" s="421"/>
      <c r="AQ1517" s="421"/>
      <c r="AR1517" s="421"/>
      <c r="AS1517" s="303"/>
    </row>
    <row r="1518" spans="1:45" ht="15" hidden="1" customHeight="1" outlineLevel="1">
      <c r="A1518" s="521">
        <v>43</v>
      </c>
      <c r="B1518" s="424" t="s">
        <v>135</v>
      </c>
      <c r="C1518" s="288" t="s">
        <v>25</v>
      </c>
      <c r="D1518" s="292"/>
      <c r="E1518" s="292"/>
      <c r="F1518" s="292"/>
      <c r="G1518" s="292"/>
      <c r="H1518" s="292"/>
      <c r="I1518" s="292"/>
      <c r="J1518" s="292"/>
      <c r="K1518" s="292"/>
      <c r="L1518" s="292"/>
      <c r="M1518" s="292"/>
      <c r="N1518" s="292"/>
      <c r="O1518" s="292"/>
      <c r="P1518" s="292"/>
      <c r="Q1518" s="292">
        <v>12</v>
      </c>
      <c r="R1518" s="292"/>
      <c r="S1518" s="292"/>
      <c r="T1518" s="292"/>
      <c r="U1518" s="292"/>
      <c r="V1518" s="292"/>
      <c r="W1518" s="292"/>
      <c r="X1518" s="292"/>
      <c r="Y1518" s="292"/>
      <c r="Z1518" s="292"/>
      <c r="AA1518" s="292"/>
      <c r="AB1518" s="292"/>
      <c r="AC1518" s="292"/>
      <c r="AD1518" s="292"/>
      <c r="AE1518" s="422"/>
      <c r="AF1518" s="411"/>
      <c r="AG1518" s="411"/>
      <c r="AH1518" s="411"/>
      <c r="AI1518" s="411"/>
      <c r="AJ1518" s="411"/>
      <c r="AK1518" s="411"/>
      <c r="AL1518" s="411"/>
      <c r="AM1518" s="411"/>
      <c r="AN1518" s="411"/>
      <c r="AO1518" s="411"/>
      <c r="AP1518" s="411"/>
      <c r="AQ1518" s="411"/>
      <c r="AR1518" s="411"/>
      <c r="AS1518" s="293">
        <f>SUM(AE1518:AR1518)</f>
        <v>0</v>
      </c>
    </row>
    <row r="1519" spans="1:45" ht="15" hidden="1" customHeight="1" outlineLevel="1">
      <c r="A1519" s="521"/>
      <c r="B1519" s="291" t="s">
        <v>740</v>
      </c>
      <c r="C1519" s="288" t="s">
        <v>163</v>
      </c>
      <c r="D1519" s="292"/>
      <c r="E1519" s="292"/>
      <c r="F1519" s="292"/>
      <c r="G1519" s="292"/>
      <c r="H1519" s="292"/>
      <c r="I1519" s="292"/>
      <c r="J1519" s="292"/>
      <c r="K1519" s="292"/>
      <c r="L1519" s="292"/>
      <c r="M1519" s="292"/>
      <c r="N1519" s="292"/>
      <c r="O1519" s="292"/>
      <c r="P1519" s="292"/>
      <c r="Q1519" s="292">
        <f>Q1518</f>
        <v>12</v>
      </c>
      <c r="R1519" s="292"/>
      <c r="S1519" s="292"/>
      <c r="T1519" s="292"/>
      <c r="U1519" s="292"/>
      <c r="V1519" s="292"/>
      <c r="W1519" s="292"/>
      <c r="X1519" s="292"/>
      <c r="Y1519" s="292"/>
      <c r="Z1519" s="292"/>
      <c r="AA1519" s="292"/>
      <c r="AB1519" s="292"/>
      <c r="AC1519" s="292"/>
      <c r="AD1519" s="292"/>
      <c r="AE1519" s="407">
        <f>AE1518</f>
        <v>0</v>
      </c>
      <c r="AF1519" s="407">
        <f t="shared" ref="AF1519:AR1519" si="3599">AF1518</f>
        <v>0</v>
      </c>
      <c r="AG1519" s="407">
        <f t="shared" si="3599"/>
        <v>0</v>
      </c>
      <c r="AH1519" s="407">
        <f t="shared" si="3599"/>
        <v>0</v>
      </c>
      <c r="AI1519" s="407">
        <f t="shared" si="3599"/>
        <v>0</v>
      </c>
      <c r="AJ1519" s="407">
        <f t="shared" si="3599"/>
        <v>0</v>
      </c>
      <c r="AK1519" s="407">
        <f t="shared" si="3599"/>
        <v>0</v>
      </c>
      <c r="AL1519" s="407">
        <f t="shared" si="3599"/>
        <v>0</v>
      </c>
      <c r="AM1519" s="407">
        <f t="shared" si="3599"/>
        <v>0</v>
      </c>
      <c r="AN1519" s="407">
        <f t="shared" si="3599"/>
        <v>0</v>
      </c>
      <c r="AO1519" s="407">
        <f t="shared" si="3599"/>
        <v>0</v>
      </c>
      <c r="AP1519" s="407">
        <f t="shared" si="3599"/>
        <v>0</v>
      </c>
      <c r="AQ1519" s="407">
        <f t="shared" si="3599"/>
        <v>0</v>
      </c>
      <c r="AR1519" s="407">
        <f t="shared" si="3599"/>
        <v>0</v>
      </c>
      <c r="AS1519" s="303"/>
    </row>
    <row r="1520" spans="1:45" ht="15" hidden="1" customHeight="1" outlineLevel="1">
      <c r="A1520" s="521"/>
      <c r="B1520" s="424"/>
      <c r="C1520" s="288"/>
      <c r="D1520" s="288"/>
      <c r="E1520" s="288"/>
      <c r="F1520" s="288"/>
      <c r="G1520" s="288"/>
      <c r="H1520" s="288"/>
      <c r="I1520" s="288"/>
      <c r="J1520" s="288"/>
      <c r="K1520" s="288"/>
      <c r="L1520" s="288"/>
      <c r="M1520" s="288"/>
      <c r="N1520" s="288"/>
      <c r="O1520" s="288"/>
      <c r="P1520" s="288"/>
      <c r="Q1520" s="288"/>
      <c r="R1520" s="288"/>
      <c r="S1520" s="288"/>
      <c r="T1520" s="288"/>
      <c r="U1520" s="288"/>
      <c r="V1520" s="288"/>
      <c r="W1520" s="288"/>
      <c r="X1520" s="288"/>
      <c r="Y1520" s="288"/>
      <c r="Z1520" s="288"/>
      <c r="AA1520" s="288"/>
      <c r="AB1520" s="288"/>
      <c r="AC1520" s="288"/>
      <c r="AD1520" s="288"/>
      <c r="AE1520" s="408"/>
      <c r="AF1520" s="421"/>
      <c r="AG1520" s="421"/>
      <c r="AH1520" s="421"/>
      <c r="AI1520" s="421"/>
      <c r="AJ1520" s="421"/>
      <c r="AK1520" s="421"/>
      <c r="AL1520" s="421"/>
      <c r="AM1520" s="421"/>
      <c r="AN1520" s="421"/>
      <c r="AO1520" s="421"/>
      <c r="AP1520" s="421"/>
      <c r="AQ1520" s="421"/>
      <c r="AR1520" s="421"/>
      <c r="AS1520" s="303"/>
    </row>
    <row r="1521" spans="1:45" ht="28.5" hidden="1" customHeight="1" outlineLevel="1">
      <c r="A1521" s="521">
        <v>44</v>
      </c>
      <c r="B1521" s="424" t="s">
        <v>136</v>
      </c>
      <c r="C1521" s="288" t="s">
        <v>25</v>
      </c>
      <c r="D1521" s="292"/>
      <c r="E1521" s="292"/>
      <c r="F1521" s="292"/>
      <c r="G1521" s="292"/>
      <c r="H1521" s="292"/>
      <c r="I1521" s="292"/>
      <c r="J1521" s="292"/>
      <c r="K1521" s="292"/>
      <c r="L1521" s="292"/>
      <c r="M1521" s="292"/>
      <c r="N1521" s="292"/>
      <c r="O1521" s="292"/>
      <c r="P1521" s="292"/>
      <c r="Q1521" s="292">
        <v>12</v>
      </c>
      <c r="R1521" s="292"/>
      <c r="S1521" s="292"/>
      <c r="T1521" s="292"/>
      <c r="U1521" s="292"/>
      <c r="V1521" s="292"/>
      <c r="W1521" s="292"/>
      <c r="X1521" s="292"/>
      <c r="Y1521" s="292"/>
      <c r="Z1521" s="292"/>
      <c r="AA1521" s="292"/>
      <c r="AB1521" s="292"/>
      <c r="AC1521" s="292"/>
      <c r="AD1521" s="292"/>
      <c r="AE1521" s="422"/>
      <c r="AF1521" s="411"/>
      <c r="AG1521" s="411"/>
      <c r="AH1521" s="411"/>
      <c r="AI1521" s="411"/>
      <c r="AJ1521" s="411"/>
      <c r="AK1521" s="411"/>
      <c r="AL1521" s="411"/>
      <c r="AM1521" s="411"/>
      <c r="AN1521" s="411"/>
      <c r="AO1521" s="411"/>
      <c r="AP1521" s="411"/>
      <c r="AQ1521" s="411"/>
      <c r="AR1521" s="411"/>
      <c r="AS1521" s="293">
        <f>SUM(AE1521:AR1521)</f>
        <v>0</v>
      </c>
    </row>
    <row r="1522" spans="1:45" ht="15" hidden="1" customHeight="1" outlineLevel="1">
      <c r="A1522" s="521"/>
      <c r="B1522" s="291" t="s">
        <v>740</v>
      </c>
      <c r="C1522" s="288" t="s">
        <v>163</v>
      </c>
      <c r="D1522" s="292"/>
      <c r="E1522" s="292"/>
      <c r="F1522" s="292"/>
      <c r="G1522" s="292"/>
      <c r="H1522" s="292"/>
      <c r="I1522" s="292"/>
      <c r="J1522" s="292"/>
      <c r="K1522" s="292"/>
      <c r="L1522" s="292"/>
      <c r="M1522" s="292"/>
      <c r="N1522" s="292"/>
      <c r="O1522" s="292"/>
      <c r="P1522" s="292"/>
      <c r="Q1522" s="292">
        <f>Q1521</f>
        <v>12</v>
      </c>
      <c r="R1522" s="292"/>
      <c r="S1522" s="292"/>
      <c r="T1522" s="292"/>
      <c r="U1522" s="292"/>
      <c r="V1522" s="292"/>
      <c r="W1522" s="292"/>
      <c r="X1522" s="292"/>
      <c r="Y1522" s="292"/>
      <c r="Z1522" s="292"/>
      <c r="AA1522" s="292"/>
      <c r="AB1522" s="292"/>
      <c r="AC1522" s="292"/>
      <c r="AD1522" s="292"/>
      <c r="AE1522" s="407">
        <f>AE1521</f>
        <v>0</v>
      </c>
      <c r="AF1522" s="407">
        <f t="shared" ref="AF1522:AR1522" si="3600">AF1521</f>
        <v>0</v>
      </c>
      <c r="AG1522" s="407">
        <f t="shared" si="3600"/>
        <v>0</v>
      </c>
      <c r="AH1522" s="407">
        <f t="shared" si="3600"/>
        <v>0</v>
      </c>
      <c r="AI1522" s="407">
        <f t="shared" si="3600"/>
        <v>0</v>
      </c>
      <c r="AJ1522" s="407">
        <f t="shared" si="3600"/>
        <v>0</v>
      </c>
      <c r="AK1522" s="407">
        <f t="shared" si="3600"/>
        <v>0</v>
      </c>
      <c r="AL1522" s="407">
        <f t="shared" si="3600"/>
        <v>0</v>
      </c>
      <c r="AM1522" s="407">
        <f t="shared" si="3600"/>
        <v>0</v>
      </c>
      <c r="AN1522" s="407">
        <f t="shared" si="3600"/>
        <v>0</v>
      </c>
      <c r="AO1522" s="407">
        <f t="shared" si="3600"/>
        <v>0</v>
      </c>
      <c r="AP1522" s="407">
        <f t="shared" si="3600"/>
        <v>0</v>
      </c>
      <c r="AQ1522" s="407">
        <f t="shared" si="3600"/>
        <v>0</v>
      </c>
      <c r="AR1522" s="407">
        <f t="shared" si="3600"/>
        <v>0</v>
      </c>
      <c r="AS1522" s="303"/>
    </row>
    <row r="1523" spans="1:45" ht="15" hidden="1" customHeight="1" outlineLevel="1">
      <c r="A1523" s="521"/>
      <c r="B1523" s="424"/>
      <c r="C1523" s="288"/>
      <c r="D1523" s="288"/>
      <c r="E1523" s="288"/>
      <c r="F1523" s="288"/>
      <c r="G1523" s="288"/>
      <c r="H1523" s="288"/>
      <c r="I1523" s="288"/>
      <c r="J1523" s="288"/>
      <c r="K1523" s="288"/>
      <c r="L1523" s="288"/>
      <c r="M1523" s="288"/>
      <c r="N1523" s="288"/>
      <c r="O1523" s="288"/>
      <c r="P1523" s="288"/>
      <c r="Q1523" s="288"/>
      <c r="R1523" s="288"/>
      <c r="S1523" s="288"/>
      <c r="T1523" s="288"/>
      <c r="U1523" s="288"/>
      <c r="V1523" s="288"/>
      <c r="W1523" s="288"/>
      <c r="X1523" s="288"/>
      <c r="Y1523" s="288"/>
      <c r="Z1523" s="288"/>
      <c r="AA1523" s="288"/>
      <c r="AB1523" s="288"/>
      <c r="AC1523" s="288"/>
      <c r="AD1523" s="288"/>
      <c r="AE1523" s="408"/>
      <c r="AF1523" s="421"/>
      <c r="AG1523" s="421"/>
      <c r="AH1523" s="421"/>
      <c r="AI1523" s="421"/>
      <c r="AJ1523" s="421"/>
      <c r="AK1523" s="421"/>
      <c r="AL1523" s="421"/>
      <c r="AM1523" s="421"/>
      <c r="AN1523" s="421"/>
      <c r="AO1523" s="421"/>
      <c r="AP1523" s="421"/>
      <c r="AQ1523" s="421"/>
      <c r="AR1523" s="421"/>
      <c r="AS1523" s="303"/>
    </row>
    <row r="1524" spans="1:45" ht="32.450000000000003" hidden="1" customHeight="1" outlineLevel="1">
      <c r="A1524" s="521">
        <v>45</v>
      </c>
      <c r="B1524" s="424" t="s">
        <v>137</v>
      </c>
      <c r="C1524" s="288" t="s">
        <v>25</v>
      </c>
      <c r="D1524" s="292"/>
      <c r="E1524" s="292"/>
      <c r="F1524" s="292"/>
      <c r="G1524" s="292"/>
      <c r="H1524" s="292"/>
      <c r="I1524" s="292"/>
      <c r="J1524" s="292"/>
      <c r="K1524" s="292"/>
      <c r="L1524" s="292"/>
      <c r="M1524" s="292"/>
      <c r="N1524" s="292"/>
      <c r="O1524" s="292"/>
      <c r="P1524" s="292"/>
      <c r="Q1524" s="292">
        <v>12</v>
      </c>
      <c r="R1524" s="292"/>
      <c r="S1524" s="292"/>
      <c r="T1524" s="292"/>
      <c r="U1524" s="292"/>
      <c r="V1524" s="292"/>
      <c r="W1524" s="292"/>
      <c r="X1524" s="292"/>
      <c r="Y1524" s="292"/>
      <c r="Z1524" s="292"/>
      <c r="AA1524" s="292"/>
      <c r="AB1524" s="292"/>
      <c r="AC1524" s="292"/>
      <c r="AD1524" s="292"/>
      <c r="AE1524" s="422"/>
      <c r="AF1524" s="411"/>
      <c r="AG1524" s="411"/>
      <c r="AH1524" s="411"/>
      <c r="AI1524" s="411"/>
      <c r="AJ1524" s="411"/>
      <c r="AK1524" s="411"/>
      <c r="AL1524" s="411"/>
      <c r="AM1524" s="411"/>
      <c r="AN1524" s="411"/>
      <c r="AO1524" s="411"/>
      <c r="AP1524" s="411"/>
      <c r="AQ1524" s="411"/>
      <c r="AR1524" s="411"/>
      <c r="AS1524" s="293">
        <f>SUM(AE1524:AR1524)</f>
        <v>0</v>
      </c>
    </row>
    <row r="1525" spans="1:45" ht="15" hidden="1" customHeight="1" outlineLevel="1">
      <c r="A1525" s="521"/>
      <c r="B1525" s="291" t="s">
        <v>740</v>
      </c>
      <c r="C1525" s="288" t="s">
        <v>163</v>
      </c>
      <c r="D1525" s="292"/>
      <c r="E1525" s="292"/>
      <c r="F1525" s="292"/>
      <c r="G1525" s="292"/>
      <c r="H1525" s="292"/>
      <c r="I1525" s="292"/>
      <c r="J1525" s="292"/>
      <c r="K1525" s="292"/>
      <c r="L1525" s="292"/>
      <c r="M1525" s="292"/>
      <c r="N1525" s="292"/>
      <c r="O1525" s="292"/>
      <c r="P1525" s="292"/>
      <c r="Q1525" s="292">
        <f>Q1524</f>
        <v>12</v>
      </c>
      <c r="R1525" s="292"/>
      <c r="S1525" s="292"/>
      <c r="T1525" s="292"/>
      <c r="U1525" s="292"/>
      <c r="V1525" s="292"/>
      <c r="W1525" s="292"/>
      <c r="X1525" s="292"/>
      <c r="Y1525" s="292"/>
      <c r="Z1525" s="292"/>
      <c r="AA1525" s="292"/>
      <c r="AB1525" s="292"/>
      <c r="AC1525" s="292"/>
      <c r="AD1525" s="292"/>
      <c r="AE1525" s="407">
        <f>AE1524</f>
        <v>0</v>
      </c>
      <c r="AF1525" s="407">
        <f t="shared" ref="AF1525:AR1525" si="3601">AF1524</f>
        <v>0</v>
      </c>
      <c r="AG1525" s="407">
        <f t="shared" si="3601"/>
        <v>0</v>
      </c>
      <c r="AH1525" s="407">
        <f t="shared" si="3601"/>
        <v>0</v>
      </c>
      <c r="AI1525" s="407">
        <f t="shared" si="3601"/>
        <v>0</v>
      </c>
      <c r="AJ1525" s="407">
        <f t="shared" si="3601"/>
        <v>0</v>
      </c>
      <c r="AK1525" s="407">
        <f t="shared" si="3601"/>
        <v>0</v>
      </c>
      <c r="AL1525" s="407">
        <f t="shared" si="3601"/>
        <v>0</v>
      </c>
      <c r="AM1525" s="407">
        <f t="shared" si="3601"/>
        <v>0</v>
      </c>
      <c r="AN1525" s="407">
        <f t="shared" si="3601"/>
        <v>0</v>
      </c>
      <c r="AO1525" s="407">
        <f t="shared" si="3601"/>
        <v>0</v>
      </c>
      <c r="AP1525" s="407">
        <f t="shared" si="3601"/>
        <v>0</v>
      </c>
      <c r="AQ1525" s="407">
        <f t="shared" si="3601"/>
        <v>0</v>
      </c>
      <c r="AR1525" s="407">
        <f t="shared" si="3601"/>
        <v>0</v>
      </c>
      <c r="AS1525" s="303"/>
    </row>
    <row r="1526" spans="1:45" ht="15" hidden="1" customHeight="1" outlineLevel="1">
      <c r="A1526" s="521"/>
      <c r="B1526" s="424"/>
      <c r="C1526" s="288"/>
      <c r="D1526" s="288"/>
      <c r="E1526" s="288"/>
      <c r="F1526" s="288"/>
      <c r="G1526" s="288"/>
      <c r="H1526" s="288"/>
      <c r="I1526" s="288"/>
      <c r="J1526" s="288"/>
      <c r="K1526" s="288"/>
      <c r="L1526" s="288"/>
      <c r="M1526" s="288"/>
      <c r="N1526" s="288"/>
      <c r="O1526" s="288"/>
      <c r="P1526" s="288"/>
      <c r="Q1526" s="288"/>
      <c r="R1526" s="288"/>
      <c r="S1526" s="288"/>
      <c r="T1526" s="288"/>
      <c r="U1526" s="288"/>
      <c r="V1526" s="288"/>
      <c r="W1526" s="288"/>
      <c r="X1526" s="288"/>
      <c r="Y1526" s="288"/>
      <c r="Z1526" s="288"/>
      <c r="AA1526" s="288"/>
      <c r="AB1526" s="288"/>
      <c r="AC1526" s="288"/>
      <c r="AD1526" s="288"/>
      <c r="AE1526" s="408"/>
      <c r="AF1526" s="421"/>
      <c r="AG1526" s="421"/>
      <c r="AH1526" s="421"/>
      <c r="AI1526" s="421"/>
      <c r="AJ1526" s="421"/>
      <c r="AK1526" s="421"/>
      <c r="AL1526" s="421"/>
      <c r="AM1526" s="421"/>
      <c r="AN1526" s="421"/>
      <c r="AO1526" s="421"/>
      <c r="AP1526" s="421"/>
      <c r="AQ1526" s="421"/>
      <c r="AR1526" s="421"/>
      <c r="AS1526" s="303"/>
    </row>
    <row r="1527" spans="1:45" ht="32.1" hidden="1" customHeight="1" outlineLevel="1">
      <c r="A1527" s="521">
        <v>46</v>
      </c>
      <c r="B1527" s="424" t="s">
        <v>138</v>
      </c>
      <c r="C1527" s="288" t="s">
        <v>25</v>
      </c>
      <c r="D1527" s="292"/>
      <c r="E1527" s="292"/>
      <c r="F1527" s="292"/>
      <c r="G1527" s="292"/>
      <c r="H1527" s="292"/>
      <c r="I1527" s="292"/>
      <c r="J1527" s="292"/>
      <c r="K1527" s="292"/>
      <c r="L1527" s="292"/>
      <c r="M1527" s="292"/>
      <c r="N1527" s="292"/>
      <c r="O1527" s="292"/>
      <c r="P1527" s="292"/>
      <c r="Q1527" s="292">
        <v>12</v>
      </c>
      <c r="R1527" s="292"/>
      <c r="S1527" s="292"/>
      <c r="T1527" s="292"/>
      <c r="U1527" s="292"/>
      <c r="V1527" s="292"/>
      <c r="W1527" s="292"/>
      <c r="X1527" s="292"/>
      <c r="Y1527" s="292"/>
      <c r="Z1527" s="292"/>
      <c r="AA1527" s="292"/>
      <c r="AB1527" s="292"/>
      <c r="AC1527" s="292"/>
      <c r="AD1527" s="292"/>
      <c r="AE1527" s="422"/>
      <c r="AF1527" s="411"/>
      <c r="AG1527" s="411"/>
      <c r="AH1527" s="411"/>
      <c r="AI1527" s="411"/>
      <c r="AJ1527" s="411"/>
      <c r="AK1527" s="411"/>
      <c r="AL1527" s="411"/>
      <c r="AM1527" s="411"/>
      <c r="AN1527" s="411"/>
      <c r="AO1527" s="411"/>
      <c r="AP1527" s="411"/>
      <c r="AQ1527" s="411"/>
      <c r="AR1527" s="411"/>
      <c r="AS1527" s="293">
        <f>SUM(AE1527:AR1527)</f>
        <v>0</v>
      </c>
    </row>
    <row r="1528" spans="1:45" ht="15" hidden="1" customHeight="1" outlineLevel="1">
      <c r="A1528" s="521"/>
      <c r="B1528" s="291" t="s">
        <v>740</v>
      </c>
      <c r="C1528" s="288" t="s">
        <v>163</v>
      </c>
      <c r="D1528" s="292"/>
      <c r="E1528" s="292"/>
      <c r="F1528" s="292"/>
      <c r="G1528" s="292"/>
      <c r="H1528" s="292"/>
      <c r="I1528" s="292"/>
      <c r="J1528" s="292"/>
      <c r="K1528" s="292"/>
      <c r="L1528" s="292"/>
      <c r="M1528" s="292"/>
      <c r="N1528" s="292"/>
      <c r="O1528" s="292"/>
      <c r="P1528" s="292"/>
      <c r="Q1528" s="292">
        <f>Q1527</f>
        <v>12</v>
      </c>
      <c r="R1528" s="292"/>
      <c r="S1528" s="292"/>
      <c r="T1528" s="292"/>
      <c r="U1528" s="292"/>
      <c r="V1528" s="292"/>
      <c r="W1528" s="292"/>
      <c r="X1528" s="292"/>
      <c r="Y1528" s="292"/>
      <c r="Z1528" s="292"/>
      <c r="AA1528" s="292"/>
      <c r="AB1528" s="292"/>
      <c r="AC1528" s="292"/>
      <c r="AD1528" s="292"/>
      <c r="AE1528" s="407">
        <f>AE1527</f>
        <v>0</v>
      </c>
      <c r="AF1528" s="407">
        <f t="shared" ref="AF1528:AR1528" si="3602">AF1527</f>
        <v>0</v>
      </c>
      <c r="AG1528" s="407">
        <f t="shared" si="3602"/>
        <v>0</v>
      </c>
      <c r="AH1528" s="407">
        <f t="shared" si="3602"/>
        <v>0</v>
      </c>
      <c r="AI1528" s="407">
        <f t="shared" si="3602"/>
        <v>0</v>
      </c>
      <c r="AJ1528" s="407">
        <f t="shared" si="3602"/>
        <v>0</v>
      </c>
      <c r="AK1528" s="407">
        <f t="shared" si="3602"/>
        <v>0</v>
      </c>
      <c r="AL1528" s="407">
        <f t="shared" si="3602"/>
        <v>0</v>
      </c>
      <c r="AM1528" s="407">
        <f t="shared" si="3602"/>
        <v>0</v>
      </c>
      <c r="AN1528" s="407">
        <f t="shared" si="3602"/>
        <v>0</v>
      </c>
      <c r="AO1528" s="407">
        <f t="shared" si="3602"/>
        <v>0</v>
      </c>
      <c r="AP1528" s="407">
        <f t="shared" si="3602"/>
        <v>0</v>
      </c>
      <c r="AQ1528" s="407">
        <f t="shared" si="3602"/>
        <v>0</v>
      </c>
      <c r="AR1528" s="407">
        <f t="shared" si="3602"/>
        <v>0</v>
      </c>
      <c r="AS1528" s="303"/>
    </row>
    <row r="1529" spans="1:45" ht="15" hidden="1" customHeight="1" outlineLevel="1">
      <c r="A1529" s="521"/>
      <c r="B1529" s="424"/>
      <c r="C1529" s="288"/>
      <c r="D1529" s="288"/>
      <c r="E1529" s="288"/>
      <c r="F1529" s="288"/>
      <c r="G1529" s="288"/>
      <c r="H1529" s="288"/>
      <c r="I1529" s="288"/>
      <c r="J1529" s="288"/>
      <c r="K1529" s="288"/>
      <c r="L1529" s="288"/>
      <c r="M1529" s="288"/>
      <c r="N1529" s="288"/>
      <c r="O1529" s="288"/>
      <c r="P1529" s="288"/>
      <c r="Q1529" s="288"/>
      <c r="R1529" s="288"/>
      <c r="S1529" s="288"/>
      <c r="T1529" s="288"/>
      <c r="U1529" s="288"/>
      <c r="V1529" s="288"/>
      <c r="W1529" s="288"/>
      <c r="X1529" s="288"/>
      <c r="Y1529" s="288"/>
      <c r="Z1529" s="288"/>
      <c r="AA1529" s="288"/>
      <c r="AB1529" s="288"/>
      <c r="AC1529" s="288"/>
      <c r="AD1529" s="288"/>
      <c r="AE1529" s="408"/>
      <c r="AF1529" s="421"/>
      <c r="AG1529" s="421"/>
      <c r="AH1529" s="421"/>
      <c r="AI1529" s="421"/>
      <c r="AJ1529" s="421"/>
      <c r="AK1529" s="421"/>
      <c r="AL1529" s="421"/>
      <c r="AM1529" s="421"/>
      <c r="AN1529" s="421"/>
      <c r="AO1529" s="421"/>
      <c r="AP1529" s="421"/>
      <c r="AQ1529" s="421"/>
      <c r="AR1529" s="421"/>
      <c r="AS1529" s="303"/>
    </row>
    <row r="1530" spans="1:45" ht="35.450000000000003" hidden="1" customHeight="1" outlineLevel="1">
      <c r="A1530" s="521">
        <v>47</v>
      </c>
      <c r="B1530" s="424" t="s">
        <v>139</v>
      </c>
      <c r="C1530" s="288" t="s">
        <v>25</v>
      </c>
      <c r="D1530" s="292"/>
      <c r="E1530" s="292"/>
      <c r="F1530" s="292"/>
      <c r="G1530" s="292"/>
      <c r="H1530" s="292"/>
      <c r="I1530" s="292"/>
      <c r="J1530" s="292"/>
      <c r="K1530" s="292"/>
      <c r="L1530" s="292"/>
      <c r="M1530" s="292"/>
      <c r="N1530" s="292"/>
      <c r="O1530" s="292"/>
      <c r="P1530" s="292"/>
      <c r="Q1530" s="292">
        <v>12</v>
      </c>
      <c r="R1530" s="292"/>
      <c r="S1530" s="292"/>
      <c r="T1530" s="292"/>
      <c r="U1530" s="292"/>
      <c r="V1530" s="292"/>
      <c r="W1530" s="292"/>
      <c r="X1530" s="292"/>
      <c r="Y1530" s="292"/>
      <c r="Z1530" s="292"/>
      <c r="AA1530" s="292"/>
      <c r="AB1530" s="292"/>
      <c r="AC1530" s="292"/>
      <c r="AD1530" s="292"/>
      <c r="AE1530" s="422"/>
      <c r="AF1530" s="411"/>
      <c r="AG1530" s="411"/>
      <c r="AH1530" s="411"/>
      <c r="AI1530" s="411"/>
      <c r="AJ1530" s="411"/>
      <c r="AK1530" s="411"/>
      <c r="AL1530" s="411"/>
      <c r="AM1530" s="411"/>
      <c r="AN1530" s="411"/>
      <c r="AO1530" s="411"/>
      <c r="AP1530" s="411"/>
      <c r="AQ1530" s="411"/>
      <c r="AR1530" s="411"/>
      <c r="AS1530" s="293">
        <f>SUM(AE1530:AR1530)</f>
        <v>0</v>
      </c>
    </row>
    <row r="1531" spans="1:45" ht="15" hidden="1" customHeight="1" outlineLevel="1">
      <c r="A1531" s="521"/>
      <c r="B1531" s="291" t="s">
        <v>740</v>
      </c>
      <c r="C1531" s="288" t="s">
        <v>163</v>
      </c>
      <c r="D1531" s="292"/>
      <c r="E1531" s="292"/>
      <c r="F1531" s="292"/>
      <c r="G1531" s="292"/>
      <c r="H1531" s="292"/>
      <c r="I1531" s="292"/>
      <c r="J1531" s="292"/>
      <c r="K1531" s="292"/>
      <c r="L1531" s="292"/>
      <c r="M1531" s="292"/>
      <c r="N1531" s="292"/>
      <c r="O1531" s="292"/>
      <c r="P1531" s="292"/>
      <c r="Q1531" s="292">
        <f>Q1530</f>
        <v>12</v>
      </c>
      <c r="R1531" s="292"/>
      <c r="S1531" s="292"/>
      <c r="T1531" s="292"/>
      <c r="U1531" s="292"/>
      <c r="V1531" s="292"/>
      <c r="W1531" s="292"/>
      <c r="X1531" s="292"/>
      <c r="Y1531" s="292"/>
      <c r="Z1531" s="292"/>
      <c r="AA1531" s="292"/>
      <c r="AB1531" s="292"/>
      <c r="AC1531" s="292"/>
      <c r="AD1531" s="292"/>
      <c r="AE1531" s="407">
        <f>AE1530</f>
        <v>0</v>
      </c>
      <c r="AF1531" s="407">
        <f t="shared" ref="AF1531:AR1531" si="3603">AF1530</f>
        <v>0</v>
      </c>
      <c r="AG1531" s="407">
        <f t="shared" si="3603"/>
        <v>0</v>
      </c>
      <c r="AH1531" s="407">
        <f t="shared" si="3603"/>
        <v>0</v>
      </c>
      <c r="AI1531" s="407">
        <f t="shared" si="3603"/>
        <v>0</v>
      </c>
      <c r="AJ1531" s="407">
        <f t="shared" si="3603"/>
        <v>0</v>
      </c>
      <c r="AK1531" s="407">
        <f t="shared" si="3603"/>
        <v>0</v>
      </c>
      <c r="AL1531" s="407">
        <f t="shared" si="3603"/>
        <v>0</v>
      </c>
      <c r="AM1531" s="407">
        <f t="shared" si="3603"/>
        <v>0</v>
      </c>
      <c r="AN1531" s="407">
        <f t="shared" si="3603"/>
        <v>0</v>
      </c>
      <c r="AO1531" s="407">
        <f t="shared" si="3603"/>
        <v>0</v>
      </c>
      <c r="AP1531" s="407">
        <f t="shared" si="3603"/>
        <v>0</v>
      </c>
      <c r="AQ1531" s="407">
        <f t="shared" si="3603"/>
        <v>0</v>
      </c>
      <c r="AR1531" s="407">
        <f t="shared" si="3603"/>
        <v>0</v>
      </c>
      <c r="AS1531" s="303"/>
    </row>
    <row r="1532" spans="1:45" ht="15" hidden="1" customHeight="1" outlineLevel="1">
      <c r="A1532" s="521"/>
      <c r="B1532" s="424"/>
      <c r="C1532" s="288"/>
      <c r="D1532" s="288"/>
      <c r="E1532" s="288"/>
      <c r="F1532" s="288"/>
      <c r="G1532" s="288"/>
      <c r="H1532" s="288"/>
      <c r="I1532" s="288"/>
      <c r="J1532" s="288"/>
      <c r="K1532" s="288"/>
      <c r="L1532" s="288"/>
      <c r="M1532" s="288"/>
      <c r="N1532" s="288"/>
      <c r="O1532" s="288"/>
      <c r="P1532" s="288"/>
      <c r="Q1532" s="288"/>
      <c r="R1532" s="288"/>
      <c r="S1532" s="288"/>
      <c r="T1532" s="288"/>
      <c r="U1532" s="288"/>
      <c r="V1532" s="288"/>
      <c r="W1532" s="288"/>
      <c r="X1532" s="288"/>
      <c r="Y1532" s="288"/>
      <c r="Z1532" s="288"/>
      <c r="AA1532" s="288"/>
      <c r="AB1532" s="288"/>
      <c r="AC1532" s="288"/>
      <c r="AD1532" s="288"/>
      <c r="AE1532" s="408"/>
      <c r="AF1532" s="421"/>
      <c r="AG1532" s="421"/>
      <c r="AH1532" s="421"/>
      <c r="AI1532" s="421"/>
      <c r="AJ1532" s="421"/>
      <c r="AK1532" s="421"/>
      <c r="AL1532" s="421"/>
      <c r="AM1532" s="421"/>
      <c r="AN1532" s="421"/>
      <c r="AO1532" s="421"/>
      <c r="AP1532" s="421"/>
      <c r="AQ1532" s="421"/>
      <c r="AR1532" s="421"/>
      <c r="AS1532" s="303"/>
    </row>
    <row r="1533" spans="1:45" ht="39.75" hidden="1" customHeight="1" outlineLevel="1">
      <c r="A1533" s="521">
        <v>48</v>
      </c>
      <c r="B1533" s="424" t="s">
        <v>140</v>
      </c>
      <c r="C1533" s="288" t="s">
        <v>25</v>
      </c>
      <c r="D1533" s="292"/>
      <c r="E1533" s="292"/>
      <c r="F1533" s="292"/>
      <c r="G1533" s="292"/>
      <c r="H1533" s="292"/>
      <c r="I1533" s="292"/>
      <c r="J1533" s="292"/>
      <c r="K1533" s="292"/>
      <c r="L1533" s="292"/>
      <c r="M1533" s="292"/>
      <c r="N1533" s="292"/>
      <c r="O1533" s="292"/>
      <c r="P1533" s="292"/>
      <c r="Q1533" s="292">
        <v>12</v>
      </c>
      <c r="R1533" s="292"/>
      <c r="S1533" s="292"/>
      <c r="T1533" s="292"/>
      <c r="U1533" s="292"/>
      <c r="V1533" s="292"/>
      <c r="W1533" s="292"/>
      <c r="X1533" s="292"/>
      <c r="Y1533" s="292"/>
      <c r="Z1533" s="292"/>
      <c r="AA1533" s="292"/>
      <c r="AB1533" s="292"/>
      <c r="AC1533" s="292"/>
      <c r="AD1533" s="292"/>
      <c r="AE1533" s="422"/>
      <c r="AF1533" s="411"/>
      <c r="AG1533" s="411"/>
      <c r="AH1533" s="411"/>
      <c r="AI1533" s="411"/>
      <c r="AJ1533" s="411"/>
      <c r="AK1533" s="411"/>
      <c r="AL1533" s="411"/>
      <c r="AM1533" s="411"/>
      <c r="AN1533" s="411"/>
      <c r="AO1533" s="411"/>
      <c r="AP1533" s="411"/>
      <c r="AQ1533" s="411"/>
      <c r="AR1533" s="411"/>
      <c r="AS1533" s="293">
        <f>SUM(AE1533:AR1533)</f>
        <v>0</v>
      </c>
    </row>
    <row r="1534" spans="1:45" ht="15" hidden="1" customHeight="1" outlineLevel="1">
      <c r="A1534" s="521"/>
      <c r="B1534" s="291" t="s">
        <v>740</v>
      </c>
      <c r="C1534" s="288" t="s">
        <v>163</v>
      </c>
      <c r="D1534" s="292"/>
      <c r="E1534" s="292"/>
      <c r="F1534" s="292"/>
      <c r="G1534" s="292"/>
      <c r="H1534" s="292"/>
      <c r="I1534" s="292"/>
      <c r="J1534" s="292"/>
      <c r="K1534" s="292"/>
      <c r="L1534" s="292"/>
      <c r="M1534" s="292"/>
      <c r="N1534" s="292"/>
      <c r="O1534" s="292"/>
      <c r="P1534" s="292"/>
      <c r="Q1534" s="292">
        <f>Q1533</f>
        <v>12</v>
      </c>
      <c r="R1534" s="292"/>
      <c r="S1534" s="292"/>
      <c r="T1534" s="292"/>
      <c r="U1534" s="292"/>
      <c r="V1534" s="292"/>
      <c r="W1534" s="292"/>
      <c r="X1534" s="292"/>
      <c r="Y1534" s="292"/>
      <c r="Z1534" s="292"/>
      <c r="AA1534" s="292"/>
      <c r="AB1534" s="292"/>
      <c r="AC1534" s="292"/>
      <c r="AD1534" s="292"/>
      <c r="AE1534" s="407">
        <f>AE1533</f>
        <v>0</v>
      </c>
      <c r="AF1534" s="407">
        <f t="shared" ref="AF1534:AR1534" si="3604">AF1533</f>
        <v>0</v>
      </c>
      <c r="AG1534" s="407">
        <f t="shared" si="3604"/>
        <v>0</v>
      </c>
      <c r="AH1534" s="407">
        <f t="shared" si="3604"/>
        <v>0</v>
      </c>
      <c r="AI1534" s="407">
        <f t="shared" si="3604"/>
        <v>0</v>
      </c>
      <c r="AJ1534" s="407">
        <f t="shared" si="3604"/>
        <v>0</v>
      </c>
      <c r="AK1534" s="407">
        <f t="shared" si="3604"/>
        <v>0</v>
      </c>
      <c r="AL1534" s="407">
        <f t="shared" si="3604"/>
        <v>0</v>
      </c>
      <c r="AM1534" s="407">
        <f t="shared" si="3604"/>
        <v>0</v>
      </c>
      <c r="AN1534" s="407">
        <f t="shared" si="3604"/>
        <v>0</v>
      </c>
      <c r="AO1534" s="407">
        <f t="shared" si="3604"/>
        <v>0</v>
      </c>
      <c r="AP1534" s="407">
        <f t="shared" si="3604"/>
        <v>0</v>
      </c>
      <c r="AQ1534" s="407">
        <f t="shared" si="3604"/>
        <v>0</v>
      </c>
      <c r="AR1534" s="407">
        <f t="shared" si="3604"/>
        <v>0</v>
      </c>
      <c r="AS1534" s="303"/>
    </row>
    <row r="1535" spans="1:45" ht="15" hidden="1" customHeight="1" outlineLevel="1">
      <c r="A1535" s="521"/>
      <c r="B1535" s="424"/>
      <c r="C1535" s="288"/>
      <c r="D1535" s="288"/>
      <c r="E1535" s="288"/>
      <c r="F1535" s="288"/>
      <c r="G1535" s="288"/>
      <c r="H1535" s="288"/>
      <c r="I1535" s="288"/>
      <c r="J1535" s="288"/>
      <c r="K1535" s="288"/>
      <c r="L1535" s="288"/>
      <c r="M1535" s="288"/>
      <c r="N1535" s="288"/>
      <c r="O1535" s="288"/>
      <c r="P1535" s="288"/>
      <c r="Q1535" s="288"/>
      <c r="R1535" s="288"/>
      <c r="S1535" s="288"/>
      <c r="T1535" s="288"/>
      <c r="U1535" s="288"/>
      <c r="V1535" s="288"/>
      <c r="W1535" s="288"/>
      <c r="X1535" s="288"/>
      <c r="Y1535" s="288"/>
      <c r="Z1535" s="288"/>
      <c r="AA1535" s="288"/>
      <c r="AB1535" s="288"/>
      <c r="AC1535" s="288"/>
      <c r="AD1535" s="288"/>
      <c r="AE1535" s="408"/>
      <c r="AF1535" s="421"/>
      <c r="AG1535" s="421"/>
      <c r="AH1535" s="421"/>
      <c r="AI1535" s="421"/>
      <c r="AJ1535" s="421"/>
      <c r="AK1535" s="421"/>
      <c r="AL1535" s="421"/>
      <c r="AM1535" s="421"/>
      <c r="AN1535" s="421"/>
      <c r="AO1535" s="421"/>
      <c r="AP1535" s="421"/>
      <c r="AQ1535" s="421"/>
      <c r="AR1535" s="421"/>
      <c r="AS1535" s="303"/>
    </row>
    <row r="1536" spans="1:45" ht="33" hidden="1" customHeight="1" outlineLevel="1">
      <c r="A1536" s="521">
        <v>49</v>
      </c>
      <c r="B1536" s="424" t="s">
        <v>141</v>
      </c>
      <c r="C1536" s="288" t="s">
        <v>25</v>
      </c>
      <c r="D1536" s="292"/>
      <c r="E1536" s="292"/>
      <c r="F1536" s="292"/>
      <c r="G1536" s="292"/>
      <c r="H1536" s="292"/>
      <c r="I1536" s="292"/>
      <c r="J1536" s="292"/>
      <c r="K1536" s="292"/>
      <c r="L1536" s="292"/>
      <c r="M1536" s="292"/>
      <c r="N1536" s="292"/>
      <c r="O1536" s="292"/>
      <c r="P1536" s="292"/>
      <c r="Q1536" s="292">
        <v>12</v>
      </c>
      <c r="R1536" s="292"/>
      <c r="S1536" s="292"/>
      <c r="T1536" s="292"/>
      <c r="U1536" s="292"/>
      <c r="V1536" s="292"/>
      <c r="W1536" s="292"/>
      <c r="X1536" s="292"/>
      <c r="Y1536" s="292"/>
      <c r="Z1536" s="292"/>
      <c r="AA1536" s="292"/>
      <c r="AB1536" s="292"/>
      <c r="AC1536" s="292"/>
      <c r="AD1536" s="292"/>
      <c r="AE1536" s="422"/>
      <c r="AF1536" s="411"/>
      <c r="AG1536" s="411"/>
      <c r="AH1536" s="411"/>
      <c r="AI1536" s="411"/>
      <c r="AJ1536" s="411"/>
      <c r="AK1536" s="411"/>
      <c r="AL1536" s="411"/>
      <c r="AM1536" s="411"/>
      <c r="AN1536" s="411"/>
      <c r="AO1536" s="411"/>
      <c r="AP1536" s="411"/>
      <c r="AQ1536" s="411"/>
      <c r="AR1536" s="411"/>
      <c r="AS1536" s="293">
        <f>SUM(AE1536:AR1536)</f>
        <v>0</v>
      </c>
    </row>
    <row r="1537" spans="1:45" ht="15" hidden="1" customHeight="1" outlineLevel="1">
      <c r="A1537" s="521"/>
      <c r="B1537" s="291" t="s">
        <v>740</v>
      </c>
      <c r="C1537" s="288" t="s">
        <v>163</v>
      </c>
      <c r="D1537" s="292"/>
      <c r="E1537" s="292"/>
      <c r="F1537" s="292"/>
      <c r="G1537" s="292"/>
      <c r="H1537" s="292"/>
      <c r="I1537" s="292"/>
      <c r="J1537" s="292"/>
      <c r="K1537" s="292"/>
      <c r="L1537" s="292"/>
      <c r="M1537" s="292"/>
      <c r="N1537" s="292"/>
      <c r="O1537" s="292"/>
      <c r="P1537" s="292"/>
      <c r="Q1537" s="292">
        <f>Q1536</f>
        <v>12</v>
      </c>
      <c r="R1537" s="292"/>
      <c r="S1537" s="292"/>
      <c r="T1537" s="292"/>
      <c r="U1537" s="292"/>
      <c r="V1537" s="292"/>
      <c r="W1537" s="292"/>
      <c r="X1537" s="292"/>
      <c r="Y1537" s="292"/>
      <c r="Z1537" s="292"/>
      <c r="AA1537" s="292"/>
      <c r="AB1537" s="292"/>
      <c r="AC1537" s="292"/>
      <c r="AD1537" s="292"/>
      <c r="AE1537" s="407">
        <f>AE1536</f>
        <v>0</v>
      </c>
      <c r="AF1537" s="407">
        <f t="shared" ref="AF1537:AR1537" si="3605">AF1536</f>
        <v>0</v>
      </c>
      <c r="AG1537" s="407">
        <f t="shared" si="3605"/>
        <v>0</v>
      </c>
      <c r="AH1537" s="407">
        <f t="shared" si="3605"/>
        <v>0</v>
      </c>
      <c r="AI1537" s="407">
        <f t="shared" si="3605"/>
        <v>0</v>
      </c>
      <c r="AJ1537" s="407">
        <f t="shared" si="3605"/>
        <v>0</v>
      </c>
      <c r="AK1537" s="407">
        <f t="shared" si="3605"/>
        <v>0</v>
      </c>
      <c r="AL1537" s="407">
        <f t="shared" si="3605"/>
        <v>0</v>
      </c>
      <c r="AM1537" s="407">
        <f t="shared" si="3605"/>
        <v>0</v>
      </c>
      <c r="AN1537" s="407">
        <f t="shared" si="3605"/>
        <v>0</v>
      </c>
      <c r="AO1537" s="407">
        <f t="shared" si="3605"/>
        <v>0</v>
      </c>
      <c r="AP1537" s="407">
        <f t="shared" si="3605"/>
        <v>0</v>
      </c>
      <c r="AQ1537" s="407">
        <f t="shared" si="3605"/>
        <v>0</v>
      </c>
      <c r="AR1537" s="407">
        <f t="shared" si="3605"/>
        <v>0</v>
      </c>
      <c r="AS1537" s="303"/>
    </row>
    <row r="1538" spans="1:45" ht="15" hidden="1" customHeight="1" outlineLevel="1">
      <c r="A1538" s="521"/>
      <c r="B1538" s="291"/>
      <c r="C1538" s="288"/>
      <c r="D1538" s="756"/>
      <c r="E1538" s="756"/>
      <c r="F1538" s="756"/>
      <c r="G1538" s="756"/>
      <c r="H1538" s="756"/>
      <c r="I1538" s="756"/>
      <c r="J1538" s="756"/>
      <c r="K1538" s="756"/>
      <c r="L1538" s="756"/>
      <c r="M1538" s="756"/>
      <c r="N1538" s="756"/>
      <c r="O1538" s="756"/>
      <c r="P1538" s="756"/>
      <c r="Q1538" s="756"/>
      <c r="R1538" s="756"/>
      <c r="S1538" s="756"/>
      <c r="T1538" s="756"/>
      <c r="U1538" s="756"/>
      <c r="V1538" s="756"/>
      <c r="W1538" s="756"/>
      <c r="X1538" s="756"/>
      <c r="Y1538" s="756"/>
      <c r="Z1538" s="756"/>
      <c r="AA1538" s="756"/>
      <c r="AB1538" s="756"/>
      <c r="AC1538" s="756"/>
      <c r="AD1538" s="756"/>
      <c r="AE1538" s="407"/>
      <c r="AF1538" s="407"/>
      <c r="AG1538" s="407"/>
      <c r="AH1538" s="407"/>
      <c r="AI1538" s="407"/>
      <c r="AJ1538" s="407"/>
      <c r="AK1538" s="407"/>
      <c r="AL1538" s="407"/>
      <c r="AM1538" s="407"/>
      <c r="AN1538" s="407"/>
      <c r="AO1538" s="407"/>
      <c r="AP1538" s="407"/>
      <c r="AQ1538" s="407"/>
      <c r="AR1538" s="407"/>
      <c r="AS1538" s="303"/>
    </row>
    <row r="1539" spans="1:45" ht="15.75" hidden="1" outlineLevel="1">
      <c r="A1539" s="521"/>
      <c r="B1539" s="761" t="s">
        <v>933</v>
      </c>
      <c r="AS1539" s="757"/>
    </row>
    <row r="1540" spans="1:45" hidden="1" outlineLevel="1">
      <c r="A1540" s="521">
        <v>50</v>
      </c>
      <c r="B1540" s="291"/>
      <c r="AS1540" s="757"/>
    </row>
    <row r="1541" spans="1:45" ht="15.75" hidden="1" outlineLevel="1">
      <c r="A1541" s="521"/>
      <c r="B1541" s="424" t="s">
        <v>932</v>
      </c>
      <c r="C1541" s="288" t="s">
        <v>25</v>
      </c>
      <c r="D1541" s="292"/>
      <c r="E1541" s="292"/>
      <c r="F1541" s="292"/>
      <c r="G1541" s="292"/>
      <c r="H1541" s="292"/>
      <c r="I1541" s="292"/>
      <c r="J1541" s="292"/>
      <c r="K1541" s="292"/>
      <c r="L1541" s="292"/>
      <c r="M1541" s="292"/>
      <c r="N1541" s="292"/>
      <c r="O1541" s="292"/>
      <c r="P1541" s="292"/>
      <c r="Q1541" s="292">
        <v>12</v>
      </c>
      <c r="R1541" s="292"/>
      <c r="S1541" s="292"/>
      <c r="T1541" s="292"/>
      <c r="U1541" s="292"/>
      <c r="V1541" s="292"/>
      <c r="W1541" s="292"/>
      <c r="X1541" s="292"/>
      <c r="Y1541" s="292"/>
      <c r="Z1541" s="292"/>
      <c r="AA1541" s="292"/>
      <c r="AB1541" s="292"/>
      <c r="AC1541" s="292"/>
      <c r="AD1541" s="292"/>
      <c r="AE1541" s="422"/>
      <c r="AF1541" s="411"/>
      <c r="AG1541" s="411"/>
      <c r="AH1541" s="411"/>
      <c r="AI1541" s="411"/>
      <c r="AJ1541" s="411"/>
      <c r="AK1541" s="411"/>
      <c r="AL1541" s="411"/>
      <c r="AM1541" s="411"/>
      <c r="AN1541" s="411"/>
      <c r="AO1541" s="411"/>
      <c r="AP1541" s="411"/>
      <c r="AQ1541" s="411"/>
      <c r="AR1541" s="411"/>
      <c r="AS1541" s="293">
        <f>SUM(AE1541:AR1541)</f>
        <v>0</v>
      </c>
    </row>
    <row r="1542" spans="1:45" hidden="1" outlineLevel="1">
      <c r="A1542" s="521"/>
      <c r="B1542" s="291" t="s">
        <v>740</v>
      </c>
      <c r="C1542" s="288" t="s">
        <v>163</v>
      </c>
      <c r="D1542" s="292"/>
      <c r="E1542" s="292"/>
      <c r="F1542" s="292"/>
      <c r="G1542" s="292"/>
      <c r="H1542" s="292"/>
      <c r="I1542" s="292"/>
      <c r="J1542" s="292"/>
      <c r="K1542" s="292"/>
      <c r="L1542" s="292"/>
      <c r="M1542" s="292"/>
      <c r="N1542" s="292"/>
      <c r="O1542" s="292"/>
      <c r="P1542" s="292"/>
      <c r="Q1542" s="292">
        <f>Q1541</f>
        <v>12</v>
      </c>
      <c r="R1542" s="292"/>
      <c r="S1542" s="292"/>
      <c r="T1542" s="292"/>
      <c r="U1542" s="292"/>
      <c r="V1542" s="292"/>
      <c r="W1542" s="292"/>
      <c r="X1542" s="292"/>
      <c r="Y1542" s="292"/>
      <c r="Z1542" s="292"/>
      <c r="AA1542" s="292"/>
      <c r="AB1542" s="292"/>
      <c r="AC1542" s="292"/>
      <c r="AD1542" s="292"/>
      <c r="AE1542" s="407">
        <f>AE1541</f>
        <v>0</v>
      </c>
      <c r="AF1542" s="407">
        <f t="shared" ref="AF1542:AR1542" si="3606">AF1541</f>
        <v>0</v>
      </c>
      <c r="AG1542" s="407">
        <f t="shared" si="3606"/>
        <v>0</v>
      </c>
      <c r="AH1542" s="407">
        <f t="shared" si="3606"/>
        <v>0</v>
      </c>
      <c r="AI1542" s="407">
        <f t="shared" si="3606"/>
        <v>0</v>
      </c>
      <c r="AJ1542" s="407">
        <f t="shared" si="3606"/>
        <v>0</v>
      </c>
      <c r="AK1542" s="407">
        <f t="shared" si="3606"/>
        <v>0</v>
      </c>
      <c r="AL1542" s="407">
        <f t="shared" si="3606"/>
        <v>0</v>
      </c>
      <c r="AM1542" s="407">
        <f t="shared" si="3606"/>
        <v>0</v>
      </c>
      <c r="AN1542" s="407">
        <f t="shared" si="3606"/>
        <v>0</v>
      </c>
      <c r="AO1542" s="407">
        <f t="shared" si="3606"/>
        <v>0</v>
      </c>
      <c r="AP1542" s="407">
        <f t="shared" si="3606"/>
        <v>0</v>
      </c>
      <c r="AQ1542" s="407">
        <f t="shared" si="3606"/>
        <v>0</v>
      </c>
      <c r="AR1542" s="407">
        <f t="shared" si="3606"/>
        <v>0</v>
      </c>
      <c r="AS1542" s="303"/>
    </row>
    <row r="1543" spans="1:45" ht="15.75" hidden="1" customHeight="1" outlineLevel="1">
      <c r="A1543" s="521"/>
      <c r="B1543" s="291"/>
      <c r="C1543" s="302"/>
      <c r="D1543" s="288"/>
      <c r="E1543" s="288"/>
      <c r="F1543" s="288"/>
      <c r="G1543" s="288"/>
      <c r="H1543" s="288"/>
      <c r="I1543" s="288"/>
      <c r="J1543" s="288"/>
      <c r="K1543" s="288"/>
      <c r="L1543" s="288"/>
      <c r="M1543" s="288"/>
      <c r="N1543" s="288"/>
      <c r="O1543" s="288"/>
      <c r="P1543" s="288"/>
      <c r="Q1543" s="288"/>
      <c r="R1543" s="288"/>
      <c r="S1543" s="288"/>
      <c r="T1543" s="288"/>
      <c r="U1543" s="288"/>
      <c r="V1543" s="288"/>
      <c r="W1543" s="288"/>
      <c r="X1543" s="288"/>
      <c r="Y1543" s="288"/>
      <c r="Z1543" s="288"/>
      <c r="AA1543" s="288"/>
      <c r="AB1543" s="288"/>
      <c r="AC1543" s="288"/>
      <c r="AD1543" s="288"/>
      <c r="AE1543" s="298"/>
      <c r="AF1543" s="298"/>
      <c r="AG1543" s="298"/>
      <c r="AH1543" s="298"/>
      <c r="AI1543" s="298"/>
      <c r="AJ1543" s="298"/>
      <c r="AK1543" s="298"/>
      <c r="AL1543" s="298"/>
      <c r="AM1543" s="298"/>
      <c r="AN1543" s="298"/>
      <c r="AO1543" s="298"/>
      <c r="AP1543" s="298"/>
      <c r="AQ1543" s="298"/>
      <c r="AR1543" s="298"/>
      <c r="AS1543" s="303"/>
    </row>
    <row r="1544" spans="1:45" ht="15.75" collapsed="1">
      <c r="B1544" s="324" t="s">
        <v>741</v>
      </c>
      <c r="C1544" s="326"/>
      <c r="D1544" s="326">
        <f>SUM(D1382:D1537)</f>
        <v>0</v>
      </c>
      <c r="E1544" s="326"/>
      <c r="F1544" s="326"/>
      <c r="G1544" s="326"/>
      <c r="H1544" s="326"/>
      <c r="I1544" s="326"/>
      <c r="J1544" s="326"/>
      <c r="K1544" s="326"/>
      <c r="L1544" s="326"/>
      <c r="M1544" s="326"/>
      <c r="N1544" s="326"/>
      <c r="O1544" s="326"/>
      <c r="P1544" s="326"/>
      <c r="Q1544" s="326"/>
      <c r="R1544" s="326">
        <f>SUM(R1382:R1537)</f>
        <v>0</v>
      </c>
      <c r="S1544" s="326"/>
      <c r="T1544" s="326"/>
      <c r="U1544" s="326"/>
      <c r="V1544" s="326"/>
      <c r="W1544" s="326"/>
      <c r="X1544" s="326"/>
      <c r="Y1544" s="326"/>
      <c r="Z1544" s="326"/>
      <c r="AA1544" s="326"/>
      <c r="AB1544" s="326"/>
      <c r="AC1544" s="326"/>
      <c r="AD1544" s="326"/>
      <c r="AE1544" s="326">
        <f>IF(AE1380="kWh",SUMPRODUCT(D1382:D1537,AE1382:AE1537))</f>
        <v>0</v>
      </c>
      <c r="AF1544" s="326">
        <f>IF(AF1380="kWh",SUMPRODUCT(D1382:D1537,AF1382:AF1537))</f>
        <v>0</v>
      </c>
      <c r="AG1544" s="326">
        <f>IF(AG1380="kw",SUMPRODUCT(Q1382:Q1537,R1382:R1537,AG1382:AG1537),SUMPRODUCT(D1382:D1537,AG1382:AG1537))</f>
        <v>0</v>
      </c>
      <c r="AH1544" s="326">
        <f>IF(AH1380="kw",SUMPRODUCT(Q1382:Q1537,R1382:R1537,AH1382:AH1537),SUMPRODUCT(D1382:D1537,AH1382:AH1537))</f>
        <v>0</v>
      </c>
      <c r="AI1544" s="326">
        <f>IF(AI1380="kw",SUMPRODUCT(Q1382:Q1537,R1382:R1537,AI1382:AI1537),SUMPRODUCT(D1382:D1537,AI1382:AI1537))</f>
        <v>0</v>
      </c>
      <c r="AJ1544" s="326">
        <f>IF(AJ1380="kw",SUMPRODUCT(Q1382:Q1537,R1382:R1537,AJ1382:AJ1537),SUMPRODUCT(D1382:D1537,AJ1382:AJ1537))</f>
        <v>0</v>
      </c>
      <c r="AK1544" s="326">
        <f>IF(AK1380="kw",SUMPRODUCT(Q1382:Q1537,R1382:R1537,AK1382:AK1537),SUMPRODUCT(D1382:D1537,AK1382:AK1537))</f>
        <v>0</v>
      </c>
      <c r="AL1544" s="326">
        <f>IF(AL1380="kw",SUMPRODUCT(Q1382:Q1537,R1382:R1537,AL1382:AL1537),SUMPRODUCT(D1382:D1537,AL1382:AL1537))</f>
        <v>0</v>
      </c>
      <c r="AM1544" s="326">
        <f>IF(AM1380="kw",SUMPRODUCT(Q1382:Q1537,R1382:R1537,AM1382:AM1537),SUMPRODUCT(D1382:D1537,AM1382:AM1537))</f>
        <v>0</v>
      </c>
      <c r="AN1544" s="326">
        <f>IF(AN1380="kw",SUMPRODUCT(Q1382:Q1537,R1382:R1537,AN1382:AN1537),SUMPRODUCT(D1382:D1537,AN1382:AN1537))</f>
        <v>0</v>
      </c>
      <c r="AO1544" s="326">
        <f>IF(AO1380="kw",SUMPRODUCT(Q1382:Q1537,R1382:R1537,AO1382:AO1537),SUMPRODUCT(D1382:D1537,AO1382:AO1537))</f>
        <v>0</v>
      </c>
      <c r="AP1544" s="326">
        <f>IF(AP1380="kw",SUMPRODUCT(Q1382:Q1537,R1382:R1537,AP1382:AP1537),SUMPRODUCT(D1382:D1537,AP1382:AP1537))</f>
        <v>0</v>
      </c>
      <c r="AQ1544" s="326">
        <f>IF(AQ1380="kw",SUMPRODUCT(Q1382:Q1537,R1382:R1537,AQ1382:AQ1537),SUMPRODUCT(D1382:D1537,AQ1382:AQ1537))</f>
        <v>0</v>
      </c>
      <c r="AR1544" s="326">
        <f>IF(AR1380="kw",SUMPRODUCT(Q1382:Q1537,R1382:R1537,AR1382:AR1537),SUMPRODUCT(D1382:D1537,AR1382:AR1537))</f>
        <v>0</v>
      </c>
      <c r="AS1544" s="327"/>
    </row>
    <row r="1545" spans="1:45" ht="15.75">
      <c r="B1545" s="387" t="s">
        <v>742</v>
      </c>
      <c r="C1545" s="388"/>
      <c r="D1545" s="388"/>
      <c r="E1545" s="388"/>
      <c r="F1545" s="388"/>
      <c r="G1545" s="388"/>
      <c r="H1545" s="388"/>
      <c r="I1545" s="388"/>
      <c r="J1545" s="388"/>
      <c r="K1545" s="388"/>
      <c r="L1545" s="388"/>
      <c r="M1545" s="388"/>
      <c r="N1545" s="388"/>
      <c r="O1545" s="388"/>
      <c r="P1545" s="388"/>
      <c r="Q1545" s="388"/>
      <c r="R1545" s="388"/>
      <c r="S1545" s="388"/>
      <c r="T1545" s="388"/>
      <c r="U1545" s="388"/>
      <c r="V1545" s="388"/>
      <c r="W1545" s="388"/>
      <c r="X1545" s="388"/>
      <c r="Y1545" s="388"/>
      <c r="Z1545" s="388"/>
      <c r="AA1545" s="388"/>
      <c r="AB1545" s="388"/>
      <c r="AC1545" s="388"/>
      <c r="AD1545" s="388"/>
      <c r="AE1545" s="388">
        <f>HLOOKUP(AE1379,'2. LRAMVA Threshold'!$B$42:$Q$60,14,FALSE)</f>
        <v>1263569.1175003354</v>
      </c>
      <c r="AF1545" s="388">
        <f>HLOOKUP(AF1379,'2. LRAMVA Threshold'!$B$42:$Q$60,14,FALSE)</f>
        <v>1758428.4713399061</v>
      </c>
      <c r="AG1545" s="388">
        <f>HLOOKUP(AG1379,'2. LRAMVA Threshold'!$B$42:$Q$60,14,FALSE)</f>
        <v>7710.638967966489</v>
      </c>
      <c r="AH1545" s="388">
        <f>HLOOKUP(AH1379,'2. LRAMVA Threshold'!$B$42:$Q$60,14,FALSE)</f>
        <v>0</v>
      </c>
      <c r="AI1545" s="388">
        <f>HLOOKUP(AI1379,'2. LRAMVA Threshold'!$B$42:$Q$60,14,FALSE)</f>
        <v>0</v>
      </c>
      <c r="AJ1545" s="388">
        <f>HLOOKUP(AJ1379,'2. LRAMVA Threshold'!$B$42:$Q$60,14,FALSE)</f>
        <v>0</v>
      </c>
      <c r="AK1545" s="388">
        <f>HLOOKUP(AK1379,'2. LRAMVA Threshold'!$B$42:$Q$60,14,FALSE)</f>
        <v>0</v>
      </c>
      <c r="AL1545" s="388">
        <f>HLOOKUP(AL1379,'2. LRAMVA Threshold'!$B$42:$Q$60,14,FALSE)</f>
        <v>0</v>
      </c>
      <c r="AM1545" s="388">
        <f>HLOOKUP(AM1379,'2. LRAMVA Threshold'!$B$42:$Q$60,14,FALSE)</f>
        <v>0</v>
      </c>
      <c r="AN1545" s="388">
        <f>HLOOKUP(AN1379,'2. LRAMVA Threshold'!$B$42:$Q$60,14,FALSE)</f>
        <v>0</v>
      </c>
      <c r="AO1545" s="388">
        <f>HLOOKUP(AO1379,'2. LRAMVA Threshold'!$B$42:$Q$60,14,FALSE)</f>
        <v>0</v>
      </c>
      <c r="AP1545" s="388">
        <f>HLOOKUP(AP1379,'2. LRAMVA Threshold'!$B$42:$Q$60,14,FALSE)</f>
        <v>0</v>
      </c>
      <c r="AQ1545" s="388">
        <f>HLOOKUP(AQ1379,'2. LRAMVA Threshold'!$B$42:$Q$60,14,FALSE)</f>
        <v>0</v>
      </c>
      <c r="AR1545" s="388">
        <f>HLOOKUP(AR1379,'2. LRAMVA Threshold'!$B$42:$Q$60,14,FALSE)</f>
        <v>0</v>
      </c>
      <c r="AS1545" s="438"/>
    </row>
    <row r="1546" spans="1:45">
      <c r="B1546" s="390"/>
      <c r="C1546" s="428"/>
      <c r="D1546" s="429"/>
      <c r="E1546" s="429"/>
      <c r="F1546" s="429"/>
      <c r="G1546" s="429"/>
      <c r="H1546" s="429"/>
      <c r="I1546" s="429"/>
      <c r="J1546" s="429"/>
      <c r="K1546" s="429"/>
      <c r="L1546" s="429"/>
      <c r="M1546" s="429"/>
      <c r="N1546" s="392"/>
      <c r="O1546" s="392"/>
      <c r="P1546" s="392"/>
      <c r="Q1546" s="429"/>
      <c r="R1546" s="430"/>
      <c r="S1546" s="429"/>
      <c r="T1546" s="429"/>
      <c r="U1546" s="429"/>
      <c r="V1546" s="431"/>
      <c r="W1546" s="431"/>
      <c r="X1546" s="431"/>
      <c r="Y1546" s="431"/>
      <c r="Z1546" s="429"/>
      <c r="AA1546" s="429"/>
      <c r="AB1546" s="392"/>
      <c r="AC1546" s="392"/>
      <c r="AD1546" s="392"/>
      <c r="AE1546" s="432"/>
      <c r="AF1546" s="432"/>
      <c r="AG1546" s="432"/>
      <c r="AH1546" s="432"/>
      <c r="AI1546" s="432"/>
      <c r="AJ1546" s="432"/>
      <c r="AK1546" s="432"/>
      <c r="AL1546" s="395"/>
      <c r="AM1546" s="395"/>
      <c r="AN1546" s="395"/>
      <c r="AO1546" s="395"/>
      <c r="AP1546" s="395"/>
      <c r="AQ1546" s="395"/>
      <c r="AR1546" s="395"/>
      <c r="AS1546" s="396"/>
    </row>
    <row r="1547" spans="1:45">
      <c r="B1547" s="321" t="s">
        <v>743</v>
      </c>
      <c r="C1547" s="335"/>
      <c r="D1547" s="335"/>
      <c r="E1547" s="372"/>
      <c r="F1547" s="372"/>
      <c r="G1547" s="372"/>
      <c r="H1547" s="372"/>
      <c r="I1547" s="372"/>
      <c r="J1547" s="372"/>
      <c r="K1547" s="372"/>
      <c r="L1547" s="372"/>
      <c r="M1547" s="372"/>
      <c r="N1547" s="372"/>
      <c r="O1547" s="372"/>
      <c r="P1547" s="372"/>
      <c r="Q1547" s="372"/>
      <c r="R1547" s="288"/>
      <c r="S1547" s="337"/>
      <c r="T1547" s="337"/>
      <c r="U1547" s="337"/>
      <c r="V1547" s="336"/>
      <c r="W1547" s="336"/>
      <c r="X1547" s="336"/>
      <c r="Y1547" s="336"/>
      <c r="Z1547" s="337"/>
      <c r="AA1547" s="337"/>
      <c r="AB1547" s="337"/>
      <c r="AC1547" s="337"/>
      <c r="AD1547" s="337"/>
      <c r="AE1547" s="822">
        <f>HLOOKUP(AE35,'3.  Distribution Rates'!$C$122:$P$135,14,FALSE)</f>
        <v>0</v>
      </c>
      <c r="AF1547" s="822">
        <f>HLOOKUP(AF35,'3.  Distribution Rates'!$C$122:$P$135,14,FALSE)</f>
        <v>1.24E-2</v>
      </c>
      <c r="AG1547" s="338">
        <f>HLOOKUP(AG35,'3.  Distribution Rates'!$C$122:$P$135,14,FALSE)</f>
        <v>2.492</v>
      </c>
      <c r="AH1547" s="338">
        <f>HLOOKUP(AH35,'3.  Distribution Rates'!$C$122:$P$135,14,FALSE)</f>
        <v>2.492</v>
      </c>
      <c r="AI1547" s="338">
        <f>HLOOKUP(AI35,'3.  Distribution Rates'!$C$122:$P$135,14,FALSE)</f>
        <v>5.7000000000000002E-3</v>
      </c>
      <c r="AJ1547" s="338">
        <f>HLOOKUP(AJ35,'3.  Distribution Rates'!$C$122:$P$135,14,FALSE)</f>
        <v>1.8309</v>
      </c>
      <c r="AK1547" s="338">
        <f>HLOOKUP(AK35,'3.  Distribution Rates'!$C$122:$P$135,14,FALSE)</f>
        <v>0</v>
      </c>
      <c r="AL1547" s="338">
        <f>HLOOKUP(AL35,'3.  Distribution Rates'!$C$122:$P$135,14,FALSE)</f>
        <v>0</v>
      </c>
      <c r="AM1547" s="338">
        <f>HLOOKUP(AM35,'3.  Distribution Rates'!$C$122:$P$135,14,FALSE)</f>
        <v>0</v>
      </c>
      <c r="AN1547" s="338">
        <f>HLOOKUP(AN35,'3.  Distribution Rates'!$C$122:$P$135,14,FALSE)</f>
        <v>0</v>
      </c>
      <c r="AO1547" s="338">
        <f>HLOOKUP(AO35,'3.  Distribution Rates'!$C$122:$P$135,14,FALSE)</f>
        <v>0</v>
      </c>
      <c r="AP1547" s="338">
        <f>HLOOKUP(AP35,'3.  Distribution Rates'!$C$122:$P$135,14,FALSE)</f>
        <v>0</v>
      </c>
      <c r="AQ1547" s="338">
        <f>HLOOKUP(AQ35,'3.  Distribution Rates'!$C$122:$P$135,14,FALSE)</f>
        <v>0</v>
      </c>
      <c r="AR1547" s="338">
        <f>HLOOKUP(AR35,'3.  Distribution Rates'!$C$122:$P$135,14,FALSE)</f>
        <v>0</v>
      </c>
      <c r="AS1547" s="440"/>
    </row>
    <row r="1548" spans="1:45">
      <c r="B1548" s="321" t="s">
        <v>744</v>
      </c>
      <c r="C1548" s="342"/>
      <c r="D1548" s="306"/>
      <c r="E1548" s="276"/>
      <c r="F1548" s="276"/>
      <c r="G1548" s="276"/>
      <c r="H1548" s="276"/>
      <c r="I1548" s="276"/>
      <c r="J1548" s="276"/>
      <c r="K1548" s="276"/>
      <c r="L1548" s="276"/>
      <c r="M1548" s="276"/>
      <c r="N1548" s="276"/>
      <c r="O1548" s="276"/>
      <c r="P1548" s="276"/>
      <c r="Q1548" s="276"/>
      <c r="R1548" s="288"/>
      <c r="S1548" s="276"/>
      <c r="T1548" s="276"/>
      <c r="U1548" s="276"/>
      <c r="V1548" s="306"/>
      <c r="W1548" s="306"/>
      <c r="X1548" s="306"/>
      <c r="Y1548" s="306"/>
      <c r="Z1548" s="276"/>
      <c r="AA1548" s="276"/>
      <c r="AB1548" s="276"/>
      <c r="AC1548" s="276"/>
      <c r="AD1548" s="276"/>
      <c r="AE1548" s="880"/>
      <c r="AF1548" s="880"/>
      <c r="AG1548" s="880"/>
      <c r="AH1548" s="880"/>
      <c r="AI1548" s="880"/>
      <c r="AJ1548" s="880"/>
      <c r="AK1548" s="374">
        <f>'4.  2011-2014 LRAM'!AS145*AK1547</f>
        <v>0</v>
      </c>
      <c r="AL1548" s="374">
        <f>'4.  2011-2014 LRAM'!AT145*AL1547</f>
        <v>0</v>
      </c>
      <c r="AM1548" s="374">
        <f>'4.  2011-2014 LRAM'!AU145*AM1547</f>
        <v>0</v>
      </c>
      <c r="AN1548" s="374">
        <f>'4.  2011-2014 LRAM'!AV145*AN1547</f>
        <v>0</v>
      </c>
      <c r="AO1548" s="374">
        <f>'4.  2011-2014 LRAM'!AW145*AO1547</f>
        <v>0</v>
      </c>
      <c r="AP1548" s="374">
        <f>'4.  2011-2014 LRAM'!AX145*AP1547</f>
        <v>0</v>
      </c>
      <c r="AQ1548" s="374">
        <f>'4.  2011-2014 LRAM'!AY145*AQ1547</f>
        <v>0</v>
      </c>
      <c r="AR1548" s="374">
        <f>'4.  2011-2014 LRAM'!AZ145*AR1547</f>
        <v>0</v>
      </c>
      <c r="AS1548" s="612">
        <f>SUM(AE1548:AR1548)</f>
        <v>0</v>
      </c>
    </row>
    <row r="1549" spans="1:45">
      <c r="B1549" s="321" t="s">
        <v>745</v>
      </c>
      <c r="C1549" s="342"/>
      <c r="D1549" s="306"/>
      <c r="E1549" s="276"/>
      <c r="F1549" s="276"/>
      <c r="G1549" s="276"/>
      <c r="H1549" s="276"/>
      <c r="I1549" s="276"/>
      <c r="J1549" s="276"/>
      <c r="K1549" s="276"/>
      <c r="L1549" s="276"/>
      <c r="M1549" s="276"/>
      <c r="N1549" s="276"/>
      <c r="O1549" s="276"/>
      <c r="P1549" s="276"/>
      <c r="Q1549" s="276"/>
      <c r="R1549" s="288"/>
      <c r="S1549" s="276"/>
      <c r="T1549" s="276"/>
      <c r="U1549" s="276"/>
      <c r="V1549" s="306"/>
      <c r="W1549" s="306"/>
      <c r="X1549" s="306"/>
      <c r="Y1549" s="306"/>
      <c r="Z1549" s="276"/>
      <c r="AA1549" s="276"/>
      <c r="AB1549" s="276"/>
      <c r="AC1549" s="276"/>
      <c r="AD1549" s="276"/>
      <c r="AE1549" s="880"/>
      <c r="AF1549" s="880"/>
      <c r="AG1549" s="880"/>
      <c r="AH1549" s="880"/>
      <c r="AI1549" s="880"/>
      <c r="AJ1549" s="880"/>
      <c r="AK1549" s="374">
        <f>'4.  2011-2014 LRAM'!AS284*AK1547</f>
        <v>0</v>
      </c>
      <c r="AL1549" s="374">
        <f>'4.  2011-2014 LRAM'!AT284*AL1547</f>
        <v>0</v>
      </c>
      <c r="AM1549" s="374">
        <f>'4.  2011-2014 LRAM'!AU284*AM1547</f>
        <v>0</v>
      </c>
      <c r="AN1549" s="374">
        <f>'4.  2011-2014 LRAM'!AV284*AN1547</f>
        <v>0</v>
      </c>
      <c r="AO1549" s="374">
        <f>'4.  2011-2014 LRAM'!AW284*AO1547</f>
        <v>0</v>
      </c>
      <c r="AP1549" s="374">
        <f>'4.  2011-2014 LRAM'!AX284*AP1547</f>
        <v>0</v>
      </c>
      <c r="AQ1549" s="374">
        <f>'4.  2011-2014 LRAM'!AY284*AQ1547</f>
        <v>0</v>
      </c>
      <c r="AR1549" s="374">
        <f>'4.  2011-2014 LRAM'!AZ284*AR1547</f>
        <v>0</v>
      </c>
      <c r="AS1549" s="612">
        <f t="shared" ref="AS1549:AS1558" si="3607">SUM(AE1549:AR1549)</f>
        <v>0</v>
      </c>
    </row>
    <row r="1550" spans="1:45">
      <c r="B1550" s="321" t="s">
        <v>746</v>
      </c>
      <c r="C1550" s="342"/>
      <c r="D1550" s="306"/>
      <c r="E1550" s="276"/>
      <c r="F1550" s="276"/>
      <c r="G1550" s="276"/>
      <c r="H1550" s="276"/>
      <c r="I1550" s="276"/>
      <c r="J1550" s="276"/>
      <c r="K1550" s="276"/>
      <c r="L1550" s="276"/>
      <c r="M1550" s="276"/>
      <c r="N1550" s="276"/>
      <c r="O1550" s="276"/>
      <c r="P1550" s="276"/>
      <c r="Q1550" s="276"/>
      <c r="R1550" s="288"/>
      <c r="S1550" s="276"/>
      <c r="T1550" s="276"/>
      <c r="U1550" s="276"/>
      <c r="V1550" s="306"/>
      <c r="W1550" s="306"/>
      <c r="X1550" s="306"/>
      <c r="Y1550" s="306"/>
      <c r="Z1550" s="276"/>
      <c r="AA1550" s="276"/>
      <c r="AB1550" s="276"/>
      <c r="AC1550" s="276"/>
      <c r="AD1550" s="276"/>
      <c r="AE1550" s="880"/>
      <c r="AF1550" s="880"/>
      <c r="AG1550" s="880"/>
      <c r="AH1550" s="880"/>
      <c r="AI1550" s="880"/>
      <c r="AJ1550" s="880"/>
      <c r="AK1550" s="374">
        <f>'4.  2011-2014 LRAM'!AS420*AK1547</f>
        <v>0</v>
      </c>
      <c r="AL1550" s="374">
        <f>'4.  2011-2014 LRAM'!AT420*AL1547</f>
        <v>0</v>
      </c>
      <c r="AM1550" s="374">
        <f>'4.  2011-2014 LRAM'!AU420*AM1547</f>
        <v>0</v>
      </c>
      <c r="AN1550" s="374">
        <f>'4.  2011-2014 LRAM'!AV420*AN1547</f>
        <v>0</v>
      </c>
      <c r="AO1550" s="374">
        <f>'4.  2011-2014 LRAM'!AW420*AO1547</f>
        <v>0</v>
      </c>
      <c r="AP1550" s="374">
        <f>'4.  2011-2014 LRAM'!AX420*AP1547</f>
        <v>0</v>
      </c>
      <c r="AQ1550" s="374">
        <f>'4.  2011-2014 LRAM'!AY420*AQ1547</f>
        <v>0</v>
      </c>
      <c r="AR1550" s="374">
        <f>'4.  2011-2014 LRAM'!AZ420*AR1547</f>
        <v>0</v>
      </c>
      <c r="AS1550" s="612">
        <f>SUM(AE1550:AR1550)</f>
        <v>0</v>
      </c>
    </row>
    <row r="1551" spans="1:45">
      <c r="B1551" s="321" t="s">
        <v>747</v>
      </c>
      <c r="C1551" s="342"/>
      <c r="D1551" s="306"/>
      <c r="E1551" s="276"/>
      <c r="F1551" s="276"/>
      <c r="G1551" s="276"/>
      <c r="H1551" s="276"/>
      <c r="I1551" s="276"/>
      <c r="J1551" s="276"/>
      <c r="K1551" s="276"/>
      <c r="L1551" s="276"/>
      <c r="M1551" s="276"/>
      <c r="N1551" s="276"/>
      <c r="O1551" s="276"/>
      <c r="P1551" s="276"/>
      <c r="Q1551" s="276"/>
      <c r="R1551" s="288"/>
      <c r="S1551" s="276"/>
      <c r="T1551" s="276"/>
      <c r="U1551" s="276"/>
      <c r="V1551" s="306"/>
      <c r="W1551" s="306"/>
      <c r="X1551" s="306"/>
      <c r="Y1551" s="306"/>
      <c r="Z1551" s="276"/>
      <c r="AA1551" s="276"/>
      <c r="AB1551" s="276"/>
      <c r="AC1551" s="276"/>
      <c r="AD1551" s="276"/>
      <c r="AE1551" s="880"/>
      <c r="AF1551" s="880"/>
      <c r="AG1551" s="880"/>
      <c r="AH1551" s="880"/>
      <c r="AI1551" s="880"/>
      <c r="AJ1551" s="880"/>
      <c r="AK1551" s="374">
        <f>'4.  2011-2014 LRAM'!AS557*AK1547</f>
        <v>0</v>
      </c>
      <c r="AL1551" s="374">
        <f>'4.  2011-2014 LRAM'!AT557*AL1547</f>
        <v>0</v>
      </c>
      <c r="AM1551" s="374">
        <f>'4.  2011-2014 LRAM'!AU557*AM1547</f>
        <v>0</v>
      </c>
      <c r="AN1551" s="374">
        <f>'4.  2011-2014 LRAM'!AV557*AN1547</f>
        <v>0</v>
      </c>
      <c r="AO1551" s="374">
        <f>'4.  2011-2014 LRAM'!AW557*AO1547</f>
        <v>0</v>
      </c>
      <c r="AP1551" s="374">
        <f>'4.  2011-2014 LRAM'!AX557*AP1547</f>
        <v>0</v>
      </c>
      <c r="AQ1551" s="374">
        <f>'4.  2011-2014 LRAM'!AY557*AQ1547</f>
        <v>0</v>
      </c>
      <c r="AR1551" s="374">
        <f>'4.  2011-2014 LRAM'!AZ557*AR1547</f>
        <v>0</v>
      </c>
      <c r="AS1551" s="612">
        <f>SUM(AE1551:AR1551)</f>
        <v>0</v>
      </c>
    </row>
    <row r="1552" spans="1:45">
      <c r="B1552" s="321" t="s">
        <v>748</v>
      </c>
      <c r="C1552" s="342"/>
      <c r="D1552" s="306"/>
      <c r="E1552" s="276"/>
      <c r="F1552" s="276"/>
      <c r="G1552" s="276"/>
      <c r="H1552" s="276"/>
      <c r="I1552" s="276"/>
      <c r="J1552" s="276"/>
      <c r="K1552" s="276"/>
      <c r="L1552" s="276"/>
      <c r="M1552" s="276"/>
      <c r="N1552" s="276"/>
      <c r="O1552" s="276"/>
      <c r="P1552" s="276"/>
      <c r="Q1552" s="276"/>
      <c r="R1552" s="288"/>
      <c r="S1552" s="276"/>
      <c r="T1552" s="276"/>
      <c r="U1552" s="276"/>
      <c r="V1552" s="306"/>
      <c r="W1552" s="306"/>
      <c r="X1552" s="306"/>
      <c r="Y1552" s="306"/>
      <c r="Z1552" s="276"/>
      <c r="AA1552" s="276"/>
      <c r="AB1552" s="276"/>
      <c r="AC1552" s="276"/>
      <c r="AD1552" s="276"/>
      <c r="AE1552" s="880"/>
      <c r="AF1552" s="880"/>
      <c r="AG1552" s="880"/>
      <c r="AH1552" s="880"/>
      <c r="AI1552" s="880"/>
      <c r="AJ1552" s="880"/>
      <c r="AK1552" s="374">
        <f t="shared" ref="AK1552:AR1552" si="3608">AK214*AK1547</f>
        <v>0</v>
      </c>
      <c r="AL1552" s="374">
        <f t="shared" si="3608"/>
        <v>0</v>
      </c>
      <c r="AM1552" s="374">
        <f t="shared" si="3608"/>
        <v>0</v>
      </c>
      <c r="AN1552" s="374">
        <f t="shared" si="3608"/>
        <v>0</v>
      </c>
      <c r="AO1552" s="374">
        <f t="shared" si="3608"/>
        <v>0</v>
      </c>
      <c r="AP1552" s="374">
        <f t="shared" si="3608"/>
        <v>0</v>
      </c>
      <c r="AQ1552" s="374">
        <f t="shared" si="3608"/>
        <v>0</v>
      </c>
      <c r="AR1552" s="374">
        <f t="shared" si="3608"/>
        <v>0</v>
      </c>
      <c r="AS1552" s="612">
        <f t="shared" ref="AS1552" si="3609">SUM(AE1552:AR1552)</f>
        <v>0</v>
      </c>
    </row>
    <row r="1553" spans="2:45">
      <c r="B1553" s="321" t="s">
        <v>749</v>
      </c>
      <c r="C1553" s="342"/>
      <c r="D1553" s="306"/>
      <c r="E1553" s="276"/>
      <c r="F1553" s="276"/>
      <c r="G1553" s="276"/>
      <c r="H1553" s="276"/>
      <c r="I1553" s="276"/>
      <c r="J1553" s="276"/>
      <c r="K1553" s="276"/>
      <c r="L1553" s="276"/>
      <c r="M1553" s="276"/>
      <c r="N1553" s="276"/>
      <c r="O1553" s="276"/>
      <c r="P1553" s="276"/>
      <c r="Q1553" s="276"/>
      <c r="R1553" s="288"/>
      <c r="S1553" s="276"/>
      <c r="T1553" s="276"/>
      <c r="U1553" s="276"/>
      <c r="V1553" s="306"/>
      <c r="W1553" s="306"/>
      <c r="X1553" s="306"/>
      <c r="Y1553" s="306"/>
      <c r="Z1553" s="276"/>
      <c r="AA1553" s="276"/>
      <c r="AB1553" s="276"/>
      <c r="AC1553" s="276"/>
      <c r="AD1553" s="276"/>
      <c r="AE1553" s="880"/>
      <c r="AF1553" s="880"/>
      <c r="AG1553" s="880"/>
      <c r="AH1553" s="880"/>
      <c r="AI1553" s="880"/>
      <c r="AJ1553" s="880"/>
      <c r="AK1553" s="374">
        <f t="shared" ref="AK1553:AR1553" si="3610">AK404*AK1547</f>
        <v>0</v>
      </c>
      <c r="AL1553" s="374">
        <f t="shared" si="3610"/>
        <v>0</v>
      </c>
      <c r="AM1553" s="374">
        <f t="shared" si="3610"/>
        <v>0</v>
      </c>
      <c r="AN1553" s="374">
        <f t="shared" si="3610"/>
        <v>0</v>
      </c>
      <c r="AO1553" s="374">
        <f t="shared" si="3610"/>
        <v>0</v>
      </c>
      <c r="AP1553" s="374">
        <f t="shared" si="3610"/>
        <v>0</v>
      </c>
      <c r="AQ1553" s="374">
        <f t="shared" si="3610"/>
        <v>0</v>
      </c>
      <c r="AR1553" s="374">
        <f t="shared" si="3610"/>
        <v>0</v>
      </c>
      <c r="AS1553" s="612">
        <f t="shared" si="3607"/>
        <v>0</v>
      </c>
    </row>
    <row r="1554" spans="2:45">
      <c r="B1554" s="321" t="s">
        <v>750</v>
      </c>
      <c r="C1554" s="342"/>
      <c r="D1554" s="306"/>
      <c r="E1554" s="276"/>
      <c r="F1554" s="276"/>
      <c r="G1554" s="276"/>
      <c r="H1554" s="276"/>
      <c r="I1554" s="276"/>
      <c r="J1554" s="276"/>
      <c r="K1554" s="276"/>
      <c r="L1554" s="276"/>
      <c r="M1554" s="276"/>
      <c r="N1554" s="276"/>
      <c r="O1554" s="276"/>
      <c r="P1554" s="276"/>
      <c r="Q1554" s="276"/>
      <c r="R1554" s="288"/>
      <c r="S1554" s="276"/>
      <c r="T1554" s="276"/>
      <c r="U1554" s="276"/>
      <c r="V1554" s="306"/>
      <c r="W1554" s="306"/>
      <c r="X1554" s="306"/>
      <c r="Y1554" s="306"/>
      <c r="Z1554" s="276"/>
      <c r="AA1554" s="276"/>
      <c r="AB1554" s="276"/>
      <c r="AC1554" s="276"/>
      <c r="AD1554" s="276"/>
      <c r="AE1554" s="374">
        <f>AE594*AE1547</f>
        <v>0</v>
      </c>
      <c r="AF1554" s="374">
        <f t="shared" ref="AF1554:AR1554" si="3611">AF594*AF1547</f>
        <v>9618.5591176474973</v>
      </c>
      <c r="AG1554" s="374">
        <f t="shared" si="3611"/>
        <v>11165.565343249391</v>
      </c>
      <c r="AH1554" s="374">
        <f t="shared" si="3611"/>
        <v>0</v>
      </c>
      <c r="AI1554" s="374">
        <f t="shared" si="3611"/>
        <v>0</v>
      </c>
      <c r="AJ1554" s="374">
        <f t="shared" si="3611"/>
        <v>0</v>
      </c>
      <c r="AK1554" s="374">
        <f t="shared" si="3611"/>
        <v>0</v>
      </c>
      <c r="AL1554" s="374">
        <f t="shared" si="3611"/>
        <v>0</v>
      </c>
      <c r="AM1554" s="374">
        <f t="shared" si="3611"/>
        <v>0</v>
      </c>
      <c r="AN1554" s="374">
        <f t="shared" si="3611"/>
        <v>0</v>
      </c>
      <c r="AO1554" s="374">
        <f t="shared" si="3611"/>
        <v>0</v>
      </c>
      <c r="AP1554" s="374">
        <f t="shared" si="3611"/>
        <v>0</v>
      </c>
      <c r="AQ1554" s="374">
        <f t="shared" si="3611"/>
        <v>0</v>
      </c>
      <c r="AR1554" s="374">
        <f t="shared" si="3611"/>
        <v>0</v>
      </c>
      <c r="AS1554" s="612">
        <f t="shared" si="3607"/>
        <v>20784.124460896888</v>
      </c>
    </row>
    <row r="1555" spans="2:45">
      <c r="B1555" s="321" t="s">
        <v>751</v>
      </c>
      <c r="C1555" s="342"/>
      <c r="D1555" s="306"/>
      <c r="E1555" s="276"/>
      <c r="F1555" s="276"/>
      <c r="G1555" s="276"/>
      <c r="H1555" s="276"/>
      <c r="I1555" s="276"/>
      <c r="J1555" s="276"/>
      <c r="K1555" s="276"/>
      <c r="L1555" s="276"/>
      <c r="M1555" s="276"/>
      <c r="N1555" s="276"/>
      <c r="O1555" s="276"/>
      <c r="P1555" s="276"/>
      <c r="Q1555" s="276"/>
      <c r="R1555" s="288"/>
      <c r="S1555" s="276"/>
      <c r="T1555" s="276"/>
      <c r="U1555" s="276"/>
      <c r="V1555" s="306"/>
      <c r="W1555" s="306"/>
      <c r="X1555" s="306"/>
      <c r="Y1555" s="306"/>
      <c r="Z1555" s="276"/>
      <c r="AA1555" s="276"/>
      <c r="AB1555" s="276"/>
      <c r="AC1555" s="276"/>
      <c r="AD1555" s="276"/>
      <c r="AE1555" s="374">
        <f>AE784*AE1547</f>
        <v>0</v>
      </c>
      <c r="AF1555" s="374">
        <f t="shared" ref="AF1555:AR1555" si="3612">AF784*AF1547</f>
        <v>3446.1677431832841</v>
      </c>
      <c r="AG1555" s="374">
        <f t="shared" si="3612"/>
        <v>7799.0645844666697</v>
      </c>
      <c r="AH1555" s="374">
        <f t="shared" si="3612"/>
        <v>0</v>
      </c>
      <c r="AI1555" s="374">
        <f t="shared" si="3612"/>
        <v>0</v>
      </c>
      <c r="AJ1555" s="374">
        <f t="shared" si="3612"/>
        <v>0</v>
      </c>
      <c r="AK1555" s="374">
        <f t="shared" si="3612"/>
        <v>0</v>
      </c>
      <c r="AL1555" s="374">
        <f t="shared" si="3612"/>
        <v>0</v>
      </c>
      <c r="AM1555" s="374">
        <f t="shared" si="3612"/>
        <v>0</v>
      </c>
      <c r="AN1555" s="374">
        <f t="shared" si="3612"/>
        <v>0</v>
      </c>
      <c r="AO1555" s="374">
        <f t="shared" si="3612"/>
        <v>0</v>
      </c>
      <c r="AP1555" s="374">
        <f t="shared" si="3612"/>
        <v>0</v>
      </c>
      <c r="AQ1555" s="374">
        <f t="shared" si="3612"/>
        <v>0</v>
      </c>
      <c r="AR1555" s="374">
        <f t="shared" si="3612"/>
        <v>0</v>
      </c>
      <c r="AS1555" s="612">
        <f>SUM(AE1555:AR1555)</f>
        <v>11245.232327649954</v>
      </c>
    </row>
    <row r="1556" spans="2:45">
      <c r="B1556" s="321" t="s">
        <v>752</v>
      </c>
      <c r="C1556" s="342"/>
      <c r="D1556" s="306"/>
      <c r="E1556" s="276"/>
      <c r="F1556" s="276"/>
      <c r="G1556" s="276"/>
      <c r="H1556" s="276"/>
      <c r="I1556" s="276"/>
      <c r="J1556" s="276"/>
      <c r="K1556" s="276"/>
      <c r="L1556" s="276"/>
      <c r="M1556" s="276"/>
      <c r="N1556" s="276"/>
      <c r="O1556" s="276"/>
      <c r="P1556" s="276"/>
      <c r="Q1556" s="276"/>
      <c r="R1556" s="288"/>
      <c r="S1556" s="276"/>
      <c r="T1556" s="276"/>
      <c r="U1556" s="276"/>
      <c r="V1556" s="306"/>
      <c r="W1556" s="306"/>
      <c r="X1556" s="306"/>
      <c r="Y1556" s="306"/>
      <c r="Z1556" s="276"/>
      <c r="AA1556" s="276"/>
      <c r="AB1556" s="276"/>
      <c r="AC1556" s="276"/>
      <c r="AD1556" s="276"/>
      <c r="AE1556" s="374">
        <f>AE979*AE1547</f>
        <v>0</v>
      </c>
      <c r="AF1556" s="374">
        <f t="shared" ref="AF1556:AR1556" si="3613">AF979*AF1547</f>
        <v>1520.1679739458948</v>
      </c>
      <c r="AG1556" s="374">
        <f t="shared" si="3613"/>
        <v>1198.9984322604746</v>
      </c>
      <c r="AH1556" s="374">
        <f t="shared" si="3613"/>
        <v>0</v>
      </c>
      <c r="AI1556" s="374">
        <f t="shared" si="3613"/>
        <v>0</v>
      </c>
      <c r="AJ1556" s="374">
        <f t="shared" si="3613"/>
        <v>0</v>
      </c>
      <c r="AK1556" s="374">
        <f t="shared" si="3613"/>
        <v>0</v>
      </c>
      <c r="AL1556" s="374">
        <f t="shared" si="3613"/>
        <v>0</v>
      </c>
      <c r="AM1556" s="374">
        <f t="shared" si="3613"/>
        <v>0</v>
      </c>
      <c r="AN1556" s="374">
        <f t="shared" si="3613"/>
        <v>0</v>
      </c>
      <c r="AO1556" s="374">
        <f t="shared" si="3613"/>
        <v>0</v>
      </c>
      <c r="AP1556" s="374">
        <f t="shared" si="3613"/>
        <v>0</v>
      </c>
      <c r="AQ1556" s="374">
        <f t="shared" si="3613"/>
        <v>0</v>
      </c>
      <c r="AR1556" s="374">
        <f t="shared" si="3613"/>
        <v>0</v>
      </c>
      <c r="AS1556" s="612">
        <f t="shared" si="3607"/>
        <v>2719.1664062063692</v>
      </c>
    </row>
    <row r="1557" spans="2:45">
      <c r="B1557" s="321" t="s">
        <v>757</v>
      </c>
      <c r="C1557" s="342"/>
      <c r="D1557" s="306"/>
      <c r="E1557" s="276"/>
      <c r="F1557" s="276"/>
      <c r="G1557" s="276"/>
      <c r="H1557" s="276"/>
      <c r="I1557" s="276"/>
      <c r="J1557" s="276"/>
      <c r="K1557" s="276"/>
      <c r="L1557" s="276"/>
      <c r="M1557" s="276"/>
      <c r="N1557" s="276"/>
      <c r="O1557" s="276"/>
      <c r="P1557" s="276"/>
      <c r="Q1557" s="276"/>
      <c r="R1557" s="288"/>
      <c r="S1557" s="276"/>
      <c r="T1557" s="276"/>
      <c r="U1557" s="276"/>
      <c r="V1557" s="306"/>
      <c r="W1557" s="306"/>
      <c r="X1557" s="306"/>
      <c r="Y1557" s="306"/>
      <c r="Z1557" s="276"/>
      <c r="AA1557" s="276"/>
      <c r="AB1557" s="276"/>
      <c r="AC1557" s="276"/>
      <c r="AD1557" s="276"/>
      <c r="AE1557" s="374">
        <f>AE1174*AE1547</f>
        <v>0</v>
      </c>
      <c r="AF1557" s="374">
        <f>AF1174*AF1547</f>
        <v>0</v>
      </c>
      <c r="AG1557" s="374">
        <f>AG1174*AG1547</f>
        <v>6462.6482077696219</v>
      </c>
      <c r="AH1557" s="374">
        <f>AH1174*AH1547</f>
        <v>180.90628147200002</v>
      </c>
      <c r="AI1557" s="374">
        <f t="shared" ref="AI1557:AR1557" si="3614">AI1174*AI1548</f>
        <v>0</v>
      </c>
      <c r="AJ1557" s="374">
        <f t="shared" si="3614"/>
        <v>0</v>
      </c>
      <c r="AK1557" s="374">
        <f t="shared" si="3614"/>
        <v>0</v>
      </c>
      <c r="AL1557" s="374">
        <f t="shared" si="3614"/>
        <v>0</v>
      </c>
      <c r="AM1557" s="374">
        <f t="shared" si="3614"/>
        <v>0</v>
      </c>
      <c r="AN1557" s="374">
        <f t="shared" si="3614"/>
        <v>0</v>
      </c>
      <c r="AO1557" s="374">
        <f t="shared" si="3614"/>
        <v>0</v>
      </c>
      <c r="AP1557" s="374">
        <f t="shared" si="3614"/>
        <v>0</v>
      </c>
      <c r="AQ1557" s="374">
        <f t="shared" si="3614"/>
        <v>0</v>
      </c>
      <c r="AR1557" s="374">
        <f t="shared" si="3614"/>
        <v>0</v>
      </c>
      <c r="AS1557" s="612">
        <f t="shared" si="3607"/>
        <v>6643.5544892416219</v>
      </c>
    </row>
    <row r="1558" spans="2:45">
      <c r="B1558" s="321" t="s">
        <v>758</v>
      </c>
      <c r="C1558" s="342"/>
      <c r="D1558" s="306"/>
      <c r="E1558" s="276"/>
      <c r="F1558" s="276"/>
      <c r="G1558" s="276"/>
      <c r="H1558" s="276"/>
      <c r="I1558" s="276"/>
      <c r="J1558" s="276"/>
      <c r="K1558" s="276"/>
      <c r="L1558" s="276"/>
      <c r="M1558" s="276"/>
      <c r="N1558" s="276"/>
      <c r="O1558" s="276"/>
      <c r="P1558" s="276"/>
      <c r="Q1558" s="276"/>
      <c r="R1558" s="288"/>
      <c r="S1558" s="276"/>
      <c r="T1558" s="276"/>
      <c r="U1558" s="276"/>
      <c r="V1558" s="306"/>
      <c r="W1558" s="306"/>
      <c r="X1558" s="306"/>
      <c r="Y1558" s="306"/>
      <c r="Z1558" s="276"/>
      <c r="AA1558" s="276"/>
      <c r="AB1558" s="276"/>
      <c r="AC1558" s="276"/>
      <c r="AD1558" s="276"/>
      <c r="AE1558" s="374">
        <f>AE1547*AE1369</f>
        <v>0</v>
      </c>
      <c r="AF1558" s="374">
        <f t="shared" ref="AF1558:AR1558" si="3615">AF1547*AF1369</f>
        <v>148.84639864943517</v>
      </c>
      <c r="AG1558" s="374">
        <f t="shared" si="3615"/>
        <v>0</v>
      </c>
      <c r="AH1558" s="374">
        <f t="shared" si="3615"/>
        <v>0</v>
      </c>
      <c r="AI1558" s="374">
        <f t="shared" si="3615"/>
        <v>0</v>
      </c>
      <c r="AJ1558" s="374">
        <f t="shared" si="3615"/>
        <v>0</v>
      </c>
      <c r="AK1558" s="374">
        <f t="shared" si="3615"/>
        <v>0</v>
      </c>
      <c r="AL1558" s="374">
        <f t="shared" si="3615"/>
        <v>0</v>
      </c>
      <c r="AM1558" s="374">
        <f t="shared" si="3615"/>
        <v>0</v>
      </c>
      <c r="AN1558" s="374">
        <f t="shared" si="3615"/>
        <v>0</v>
      </c>
      <c r="AO1558" s="374">
        <f t="shared" si="3615"/>
        <v>0</v>
      </c>
      <c r="AP1558" s="374">
        <f t="shared" si="3615"/>
        <v>0</v>
      </c>
      <c r="AQ1558" s="374">
        <f t="shared" si="3615"/>
        <v>0</v>
      </c>
      <c r="AR1558" s="374">
        <f t="shared" si="3615"/>
        <v>0</v>
      </c>
      <c r="AS1558" s="612">
        <f t="shared" si="3607"/>
        <v>148.84639864943517</v>
      </c>
    </row>
    <row r="1559" spans="2:45">
      <c r="B1559" s="321" t="s">
        <v>753</v>
      </c>
      <c r="C1559" s="342"/>
      <c r="D1559" s="306"/>
      <c r="E1559" s="276"/>
      <c r="F1559" s="276"/>
      <c r="G1559" s="276"/>
      <c r="H1559" s="276"/>
      <c r="I1559" s="276"/>
      <c r="J1559" s="276"/>
      <c r="K1559" s="276"/>
      <c r="L1559" s="276"/>
      <c r="M1559" s="276"/>
      <c r="N1559" s="276"/>
      <c r="O1559" s="276"/>
      <c r="P1559" s="276"/>
      <c r="Q1559" s="276"/>
      <c r="R1559" s="288"/>
      <c r="S1559" s="276"/>
      <c r="T1559" s="276"/>
      <c r="U1559" s="276"/>
      <c r="V1559" s="306"/>
      <c r="W1559" s="306"/>
      <c r="X1559" s="306"/>
      <c r="Y1559" s="306"/>
      <c r="Z1559" s="276"/>
      <c r="AA1559" s="276"/>
      <c r="AB1559" s="276"/>
      <c r="AC1559" s="276"/>
      <c r="AD1559" s="276"/>
      <c r="AE1559" s="374">
        <f>AE1544*AE1547</f>
        <v>0</v>
      </c>
      <c r="AF1559" s="374">
        <f t="shared" ref="AF1559:AR1559" si="3616">AF1544*AF1547</f>
        <v>0</v>
      </c>
      <c r="AG1559" s="374">
        <f t="shared" si="3616"/>
        <v>0</v>
      </c>
      <c r="AH1559" s="374">
        <f t="shared" si="3616"/>
        <v>0</v>
      </c>
      <c r="AI1559" s="374">
        <f t="shared" si="3616"/>
        <v>0</v>
      </c>
      <c r="AJ1559" s="374">
        <f t="shared" si="3616"/>
        <v>0</v>
      </c>
      <c r="AK1559" s="374">
        <f t="shared" si="3616"/>
        <v>0</v>
      </c>
      <c r="AL1559" s="374">
        <f t="shared" si="3616"/>
        <v>0</v>
      </c>
      <c r="AM1559" s="374">
        <f t="shared" si="3616"/>
        <v>0</v>
      </c>
      <c r="AN1559" s="374">
        <f t="shared" si="3616"/>
        <v>0</v>
      </c>
      <c r="AO1559" s="374">
        <f t="shared" si="3616"/>
        <v>0</v>
      </c>
      <c r="AP1559" s="374">
        <f t="shared" si="3616"/>
        <v>0</v>
      </c>
      <c r="AQ1559" s="374">
        <f t="shared" si="3616"/>
        <v>0</v>
      </c>
      <c r="AR1559" s="374">
        <f t="shared" si="3616"/>
        <v>0</v>
      </c>
      <c r="AS1559" s="612">
        <f>SUM(AE1559:AR1559)</f>
        <v>0</v>
      </c>
    </row>
    <row r="1560" spans="2:45" ht="15.75">
      <c r="B1560" s="346" t="s">
        <v>754</v>
      </c>
      <c r="C1560" s="342"/>
      <c r="D1560" s="333"/>
      <c r="E1560" s="331"/>
      <c r="F1560" s="331"/>
      <c r="G1560" s="331"/>
      <c r="H1560" s="331"/>
      <c r="I1560" s="331"/>
      <c r="J1560" s="331"/>
      <c r="K1560" s="331"/>
      <c r="L1560" s="331"/>
      <c r="M1560" s="331"/>
      <c r="N1560" s="331"/>
      <c r="O1560" s="331"/>
      <c r="P1560" s="331"/>
      <c r="Q1560" s="331"/>
      <c r="R1560" s="297"/>
      <c r="S1560" s="331"/>
      <c r="T1560" s="331"/>
      <c r="U1560" s="331"/>
      <c r="V1560" s="333"/>
      <c r="W1560" s="333"/>
      <c r="X1560" s="333"/>
      <c r="Y1560" s="333"/>
      <c r="Z1560" s="331"/>
      <c r="AA1560" s="331"/>
      <c r="AB1560" s="331"/>
      <c r="AC1560" s="331"/>
      <c r="AD1560" s="331"/>
      <c r="AE1560" s="343">
        <f>SUM(AE1548:AE1559)</f>
        <v>0</v>
      </c>
      <c r="AF1560" s="343">
        <f t="shared" ref="AF1560:AR1560" si="3617">SUM(AF1548:AF1559)</f>
        <v>14733.741233426112</v>
      </c>
      <c r="AG1560" s="343">
        <f t="shared" si="3617"/>
        <v>26626.276567746158</v>
      </c>
      <c r="AH1560" s="343">
        <f t="shared" si="3617"/>
        <v>180.90628147200002</v>
      </c>
      <c r="AI1560" s="343">
        <f t="shared" si="3617"/>
        <v>0</v>
      </c>
      <c r="AJ1560" s="343">
        <f t="shared" si="3617"/>
        <v>0</v>
      </c>
      <c r="AK1560" s="343">
        <f t="shared" si="3617"/>
        <v>0</v>
      </c>
      <c r="AL1560" s="343">
        <f t="shared" si="3617"/>
        <v>0</v>
      </c>
      <c r="AM1560" s="343">
        <f t="shared" si="3617"/>
        <v>0</v>
      </c>
      <c r="AN1560" s="343">
        <f t="shared" si="3617"/>
        <v>0</v>
      </c>
      <c r="AO1560" s="343">
        <f t="shared" si="3617"/>
        <v>0</v>
      </c>
      <c r="AP1560" s="343">
        <f t="shared" si="3617"/>
        <v>0</v>
      </c>
      <c r="AQ1560" s="343">
        <f t="shared" si="3617"/>
        <v>0</v>
      </c>
      <c r="AR1560" s="343">
        <f t="shared" si="3617"/>
        <v>0</v>
      </c>
      <c r="AS1560" s="783">
        <f>SUM(AS1548:AS1559)</f>
        <v>41540.924082644269</v>
      </c>
    </row>
    <row r="1561" spans="2:45" ht="15.75">
      <c r="B1561" s="346" t="s">
        <v>755</v>
      </c>
      <c r="C1561" s="342"/>
      <c r="D1561" s="347"/>
      <c r="E1561" s="331"/>
      <c r="F1561" s="331"/>
      <c r="G1561" s="331"/>
      <c r="H1561" s="331"/>
      <c r="I1561" s="331"/>
      <c r="J1561" s="331"/>
      <c r="K1561" s="331"/>
      <c r="L1561" s="331"/>
      <c r="M1561" s="331"/>
      <c r="N1561" s="331"/>
      <c r="O1561" s="331"/>
      <c r="P1561" s="331"/>
      <c r="Q1561" s="331"/>
      <c r="R1561" s="297"/>
      <c r="S1561" s="331"/>
      <c r="T1561" s="331"/>
      <c r="U1561" s="331"/>
      <c r="V1561" s="333"/>
      <c r="W1561" s="333"/>
      <c r="X1561" s="333"/>
      <c r="Y1561" s="333"/>
      <c r="Z1561" s="331"/>
      <c r="AA1561" s="331"/>
      <c r="AB1561" s="331"/>
      <c r="AC1561" s="331"/>
      <c r="AD1561" s="331"/>
      <c r="AE1561" s="344">
        <f>AE1545*AE1547</f>
        <v>0</v>
      </c>
      <c r="AF1561" s="344">
        <f t="shared" ref="AF1561:AR1561" si="3618">AF1545*AF1547</f>
        <v>21804.513044614836</v>
      </c>
      <c r="AG1561" s="344">
        <f t="shared" si="3618"/>
        <v>19214.91230817249</v>
      </c>
      <c r="AH1561" s="344">
        <f t="shared" si="3618"/>
        <v>0</v>
      </c>
      <c r="AI1561" s="344">
        <f t="shared" si="3618"/>
        <v>0</v>
      </c>
      <c r="AJ1561" s="344">
        <f t="shared" si="3618"/>
        <v>0</v>
      </c>
      <c r="AK1561" s="344">
        <f t="shared" si="3618"/>
        <v>0</v>
      </c>
      <c r="AL1561" s="344">
        <f t="shared" si="3618"/>
        <v>0</v>
      </c>
      <c r="AM1561" s="344">
        <f t="shared" si="3618"/>
        <v>0</v>
      </c>
      <c r="AN1561" s="344">
        <f t="shared" si="3618"/>
        <v>0</v>
      </c>
      <c r="AO1561" s="344">
        <f t="shared" si="3618"/>
        <v>0</v>
      </c>
      <c r="AP1561" s="344">
        <f t="shared" si="3618"/>
        <v>0</v>
      </c>
      <c r="AQ1561" s="344">
        <f t="shared" si="3618"/>
        <v>0</v>
      </c>
      <c r="AR1561" s="344">
        <f t="shared" si="3618"/>
        <v>0</v>
      </c>
      <c r="AS1561" s="784">
        <f>SUM(AE1561:AR1561)</f>
        <v>41019.425352787322</v>
      </c>
    </row>
    <row r="1562" spans="2:45" ht="15.75">
      <c r="B1562" s="346" t="s">
        <v>756</v>
      </c>
      <c r="C1562" s="342"/>
      <c r="D1562" s="347"/>
      <c r="E1562" s="331"/>
      <c r="F1562" s="331"/>
      <c r="G1562" s="331"/>
      <c r="H1562" s="331"/>
      <c r="I1562" s="331"/>
      <c r="J1562" s="331"/>
      <c r="K1562" s="331"/>
      <c r="L1562" s="331"/>
      <c r="M1562" s="331"/>
      <c r="N1562" s="331"/>
      <c r="O1562" s="331"/>
      <c r="P1562" s="331"/>
      <c r="Q1562" s="331"/>
      <c r="R1562" s="297"/>
      <c r="S1562" s="331"/>
      <c r="T1562" s="331"/>
      <c r="U1562" s="331"/>
      <c r="V1562" s="347"/>
      <c r="W1562" s="347"/>
      <c r="X1562" s="347"/>
      <c r="Y1562" s="347"/>
      <c r="Z1562" s="331"/>
      <c r="AA1562" s="331"/>
      <c r="AB1562" s="331"/>
      <c r="AC1562" s="331"/>
      <c r="AD1562" s="331"/>
      <c r="AE1562" s="348"/>
      <c r="AF1562" s="348"/>
      <c r="AG1562" s="348"/>
      <c r="AH1562" s="348"/>
      <c r="AI1562" s="348"/>
      <c r="AJ1562" s="348"/>
      <c r="AK1562" s="348"/>
      <c r="AL1562" s="348"/>
      <c r="AM1562" s="348"/>
      <c r="AN1562" s="348"/>
      <c r="AO1562" s="348"/>
      <c r="AP1562" s="348"/>
      <c r="AQ1562" s="348"/>
      <c r="AR1562" s="348"/>
      <c r="AS1562" s="403">
        <f>AS1560-AS1561</f>
        <v>521.49872985694674</v>
      </c>
    </row>
    <row r="1563" spans="2:45" ht="15.75">
      <c r="B1563" s="346"/>
      <c r="C1563" s="342"/>
      <c r="D1563" s="347"/>
      <c r="E1563" s="331"/>
      <c r="F1563" s="331"/>
      <c r="G1563" s="331"/>
      <c r="H1563" s="331"/>
      <c r="I1563" s="331"/>
      <c r="J1563" s="331"/>
      <c r="K1563" s="331"/>
      <c r="L1563" s="331"/>
      <c r="M1563" s="331"/>
      <c r="N1563" s="331"/>
      <c r="O1563" s="331"/>
      <c r="P1563" s="331"/>
      <c r="Q1563" s="331"/>
      <c r="R1563" s="297"/>
      <c r="S1563" s="331"/>
      <c r="T1563" s="331"/>
      <c r="U1563" s="331"/>
      <c r="V1563" s="347"/>
      <c r="W1563" s="347"/>
      <c r="X1563" s="347"/>
      <c r="Y1563" s="347"/>
      <c r="Z1563" s="331"/>
      <c r="AA1563" s="331"/>
      <c r="AB1563" s="331"/>
      <c r="AC1563" s="331"/>
      <c r="AD1563" s="331"/>
      <c r="AE1563" s="348"/>
      <c r="AF1563" s="348"/>
      <c r="AG1563" s="348"/>
      <c r="AH1563" s="348"/>
      <c r="AI1563" s="348"/>
      <c r="AJ1563" s="348"/>
      <c r="AK1563" s="348"/>
      <c r="AL1563" s="348"/>
      <c r="AM1563" s="348"/>
      <c r="AN1563" s="348"/>
      <c r="AO1563" s="348"/>
      <c r="AP1563" s="348"/>
      <c r="AQ1563" s="348"/>
      <c r="AR1563" s="348"/>
      <c r="AS1563" s="403"/>
    </row>
    <row r="1564" spans="2:45">
      <c r="B1564" s="321" t="s">
        <v>888</v>
      </c>
      <c r="C1564" s="347"/>
      <c r="D1564" s="347"/>
      <c r="E1564" s="331"/>
      <c r="F1564" s="331"/>
      <c r="G1564" s="331"/>
      <c r="H1564" s="331"/>
      <c r="I1564" s="331"/>
      <c r="J1564" s="331"/>
      <c r="K1564" s="331"/>
      <c r="L1564" s="331"/>
      <c r="M1564" s="331"/>
      <c r="N1564" s="331"/>
      <c r="O1564" s="331"/>
      <c r="P1564" s="331"/>
      <c r="Q1564" s="331"/>
      <c r="R1564" s="297"/>
      <c r="S1564" s="331"/>
      <c r="T1564" s="331"/>
      <c r="U1564" s="331"/>
      <c r="V1564" s="347"/>
      <c r="W1564" s="342"/>
      <c r="X1564" s="347"/>
      <c r="Y1564" s="347"/>
      <c r="Z1564" s="331"/>
      <c r="AA1564" s="331"/>
      <c r="AB1564" s="331"/>
      <c r="AC1564" s="331"/>
      <c r="AD1564" s="331"/>
      <c r="AE1564" s="768">
        <f>SUMPRODUCT($E$1382:$E$1542,AE1382:AE1542)</f>
        <v>0</v>
      </c>
      <c r="AF1564" s="768">
        <f>SUMPRODUCT($E$1382:$E$1542,AF1382:AF1542)</f>
        <v>0</v>
      </c>
      <c r="AG1564" s="768">
        <f>IF(AG1380="kw",SUMPRODUCT($Q$1382:$Q$1542,$S$1382:$S$1542,AG1382:AG1542),SUMPRODUCT($E$1382:$E$1542,AG1382:AG1542))</f>
        <v>0</v>
      </c>
      <c r="AH1564" s="768">
        <f t="shared" ref="AH1564:AR1564" si="3619">IF(AH1380="kw",SUMPRODUCT($Q$1382:$Q$1542,$S$1382:$S$1542,AH1382:AH1542),SUMPRODUCT($E$1382:$E$1542,AH1382:AH1542))</f>
        <v>0</v>
      </c>
      <c r="AI1564" s="768">
        <f t="shared" si="3619"/>
        <v>0</v>
      </c>
      <c r="AJ1564" s="768">
        <f t="shared" si="3619"/>
        <v>0</v>
      </c>
      <c r="AK1564" s="768">
        <f t="shared" si="3619"/>
        <v>0</v>
      </c>
      <c r="AL1564" s="768">
        <f t="shared" si="3619"/>
        <v>0</v>
      </c>
      <c r="AM1564" s="768">
        <f t="shared" si="3619"/>
        <v>0</v>
      </c>
      <c r="AN1564" s="768">
        <f t="shared" si="3619"/>
        <v>0</v>
      </c>
      <c r="AO1564" s="768">
        <f t="shared" si="3619"/>
        <v>0</v>
      </c>
      <c r="AP1564" s="768">
        <f t="shared" si="3619"/>
        <v>0</v>
      </c>
      <c r="AQ1564" s="768">
        <f t="shared" si="3619"/>
        <v>0</v>
      </c>
      <c r="AR1564" s="768">
        <f t="shared" si="3619"/>
        <v>0</v>
      </c>
      <c r="AS1564" s="334"/>
    </row>
    <row r="1565" spans="2:45">
      <c r="B1565" s="321" t="s">
        <v>889</v>
      </c>
      <c r="C1565" s="347"/>
      <c r="D1565" s="347"/>
      <c r="E1565" s="331"/>
      <c r="F1565" s="331"/>
      <c r="G1565" s="331"/>
      <c r="H1565" s="331"/>
      <c r="I1565" s="331"/>
      <c r="J1565" s="331"/>
      <c r="K1565" s="331"/>
      <c r="L1565" s="331"/>
      <c r="M1565" s="331"/>
      <c r="N1565" s="331"/>
      <c r="O1565" s="331"/>
      <c r="P1565" s="331"/>
      <c r="Q1565" s="331"/>
      <c r="R1565" s="297"/>
      <c r="S1565" s="331"/>
      <c r="T1565" s="331"/>
      <c r="U1565" s="331"/>
      <c r="V1565" s="347"/>
      <c r="W1565" s="342"/>
      <c r="X1565" s="347"/>
      <c r="Y1565" s="347"/>
      <c r="Z1565" s="331"/>
      <c r="AA1565" s="331"/>
      <c r="AB1565" s="331"/>
      <c r="AC1565" s="331"/>
      <c r="AD1565" s="331"/>
      <c r="AE1565" s="768">
        <f>SUMPRODUCT($F$1382:$F$1542,AE1382:AE1542)</f>
        <v>0</v>
      </c>
      <c r="AF1565" s="768">
        <f>SUMPRODUCT($F$1382:$F$1542,AF1382:AF1542)</f>
        <v>0</v>
      </c>
      <c r="AG1565" s="768">
        <f>IF(AG1380="kw",SUMPRODUCT($Q$1382:$Q$1542,$T$1382:$T$1542,AG1382:AG1542),SUMPRODUCT($F$1382:$F$1542,AG1382:AG1542))</f>
        <v>0</v>
      </c>
      <c r="AH1565" s="768">
        <f t="shared" ref="AH1565:AR1565" si="3620">IF(AH1380="kw",SUMPRODUCT($Q$1382:$Q$1542,$T$1382:$T$1542,AH1382:AH1542),SUMPRODUCT($F$1382:$F$1542,AH1382:AH1542))</f>
        <v>0</v>
      </c>
      <c r="AI1565" s="768">
        <f t="shared" si="3620"/>
        <v>0</v>
      </c>
      <c r="AJ1565" s="768">
        <f t="shared" si="3620"/>
        <v>0</v>
      </c>
      <c r="AK1565" s="768">
        <f t="shared" si="3620"/>
        <v>0</v>
      </c>
      <c r="AL1565" s="768">
        <f t="shared" si="3620"/>
        <v>0</v>
      </c>
      <c r="AM1565" s="768">
        <f t="shared" si="3620"/>
        <v>0</v>
      </c>
      <c r="AN1565" s="768">
        <f t="shared" si="3620"/>
        <v>0</v>
      </c>
      <c r="AO1565" s="768">
        <f t="shared" si="3620"/>
        <v>0</v>
      </c>
      <c r="AP1565" s="768">
        <f t="shared" si="3620"/>
        <v>0</v>
      </c>
      <c r="AQ1565" s="768">
        <f t="shared" si="3620"/>
        <v>0</v>
      </c>
      <c r="AR1565" s="768">
        <f t="shared" si="3620"/>
        <v>0</v>
      </c>
      <c r="AS1565" s="334"/>
    </row>
    <row r="1566" spans="2:45">
      <c r="B1566" s="321" t="s">
        <v>890</v>
      </c>
      <c r="C1566" s="347"/>
      <c r="D1566" s="347"/>
      <c r="E1566" s="331"/>
      <c r="F1566" s="331"/>
      <c r="G1566" s="331"/>
      <c r="H1566" s="331"/>
      <c r="I1566" s="331"/>
      <c r="J1566" s="331"/>
      <c r="K1566" s="331"/>
      <c r="L1566" s="331"/>
      <c r="M1566" s="331"/>
      <c r="N1566" s="331"/>
      <c r="O1566" s="331"/>
      <c r="P1566" s="331"/>
      <c r="Q1566" s="331"/>
      <c r="R1566" s="297"/>
      <c r="S1566" s="331"/>
      <c r="T1566" s="331"/>
      <c r="U1566" s="331"/>
      <c r="V1566" s="347"/>
      <c r="W1566" s="342"/>
      <c r="X1566" s="347"/>
      <c r="Y1566" s="347"/>
      <c r="Z1566" s="331"/>
      <c r="AA1566" s="331"/>
      <c r="AB1566" s="331"/>
      <c r="AC1566" s="331"/>
      <c r="AD1566" s="331"/>
      <c r="AE1566" s="768">
        <f>SUMPRODUCT($G$1382:$G$1542,AE1382:AE1542)</f>
        <v>0</v>
      </c>
      <c r="AF1566" s="768">
        <f>SUMPRODUCT($G$1382:$G$1542,AF1382:AF1542)</f>
        <v>0</v>
      </c>
      <c r="AG1566" s="768">
        <f>IF(AG1380="kw",SUMPRODUCT($Q$1382:$Q$1542,$U$1382:$U$1542,AG1382:AG1542),SUMPRODUCT($G$1382:$G$1542,AG1382:AG1542))</f>
        <v>0</v>
      </c>
      <c r="AH1566" s="768">
        <f t="shared" ref="AH1566:AR1566" si="3621">IF(AH1380="kw",SUMPRODUCT($Q$1382:$Q$1542,$U$1382:$U$1542,AH1382:AH1542),SUMPRODUCT($G$1382:$G$1542,AH1382:AH1542))</f>
        <v>0</v>
      </c>
      <c r="AI1566" s="768">
        <f t="shared" si="3621"/>
        <v>0</v>
      </c>
      <c r="AJ1566" s="768">
        <f t="shared" si="3621"/>
        <v>0</v>
      </c>
      <c r="AK1566" s="768">
        <f t="shared" si="3621"/>
        <v>0</v>
      </c>
      <c r="AL1566" s="768">
        <f t="shared" si="3621"/>
        <v>0</v>
      </c>
      <c r="AM1566" s="768">
        <f t="shared" si="3621"/>
        <v>0</v>
      </c>
      <c r="AN1566" s="768">
        <f t="shared" si="3621"/>
        <v>0</v>
      </c>
      <c r="AO1566" s="768">
        <f t="shared" si="3621"/>
        <v>0</v>
      </c>
      <c r="AP1566" s="768">
        <f t="shared" si="3621"/>
        <v>0</v>
      </c>
      <c r="AQ1566" s="768">
        <f t="shared" si="3621"/>
        <v>0</v>
      </c>
      <c r="AR1566" s="768">
        <f t="shared" si="3621"/>
        <v>0</v>
      </c>
      <c r="AS1566" s="334"/>
    </row>
    <row r="1567" spans="2:45">
      <c r="B1567" s="321" t="s">
        <v>891</v>
      </c>
      <c r="C1567" s="347"/>
      <c r="D1567" s="347"/>
      <c r="E1567" s="331"/>
      <c r="F1567" s="331"/>
      <c r="G1567" s="331"/>
      <c r="H1567" s="331"/>
      <c r="I1567" s="331"/>
      <c r="J1567" s="331"/>
      <c r="K1567" s="331"/>
      <c r="L1567" s="331"/>
      <c r="M1567" s="331"/>
      <c r="N1567" s="331"/>
      <c r="O1567" s="331"/>
      <c r="P1567" s="331"/>
      <c r="Q1567" s="331"/>
      <c r="R1567" s="297"/>
      <c r="S1567" s="331"/>
      <c r="T1567" s="331"/>
      <c r="U1567" s="331"/>
      <c r="V1567" s="347"/>
      <c r="W1567" s="342"/>
      <c r="X1567" s="347"/>
      <c r="Y1567" s="347"/>
      <c r="Z1567" s="331"/>
      <c r="AA1567" s="331"/>
      <c r="AB1567" s="331"/>
      <c r="AC1567" s="331"/>
      <c r="AD1567" s="331"/>
      <c r="AE1567" s="768">
        <f>SUMPRODUCT($H$1382:$H$1542,AE1382:AE1542)</f>
        <v>0</v>
      </c>
      <c r="AF1567" s="768">
        <f>SUMPRODUCT($H$1382:$H$1542,AF1382:AF1542)</f>
        <v>0</v>
      </c>
      <c r="AG1567" s="768">
        <f>IF(AG1380="kw",SUMPRODUCT($Q$1382:$Q$1542,$V$1382:$V$1542,AG1382:AG1542),SUMPRODUCT($H$1382:$H$1542,AG1382:AG1542))</f>
        <v>0</v>
      </c>
      <c r="AH1567" s="768">
        <f t="shared" ref="AH1567:AR1567" si="3622">IF(AH1380="kw",SUMPRODUCT($Q$1382:$Q$1542,$V$1382:$V$1542,AH1382:AH1542),SUMPRODUCT($H$1382:$H$1542,AH1382:AH1542))</f>
        <v>0</v>
      </c>
      <c r="AI1567" s="768">
        <f t="shared" si="3622"/>
        <v>0</v>
      </c>
      <c r="AJ1567" s="768">
        <f t="shared" si="3622"/>
        <v>0</v>
      </c>
      <c r="AK1567" s="768">
        <f t="shared" si="3622"/>
        <v>0</v>
      </c>
      <c r="AL1567" s="768">
        <f t="shared" si="3622"/>
        <v>0</v>
      </c>
      <c r="AM1567" s="768">
        <f t="shared" si="3622"/>
        <v>0</v>
      </c>
      <c r="AN1567" s="768">
        <f t="shared" si="3622"/>
        <v>0</v>
      </c>
      <c r="AO1567" s="768">
        <f t="shared" si="3622"/>
        <v>0</v>
      </c>
      <c r="AP1567" s="768">
        <f t="shared" si="3622"/>
        <v>0</v>
      </c>
      <c r="AQ1567" s="768">
        <f t="shared" si="3622"/>
        <v>0</v>
      </c>
      <c r="AR1567" s="768">
        <f t="shared" si="3622"/>
        <v>0</v>
      </c>
      <c r="AS1567" s="334"/>
    </row>
    <row r="1568" spans="2:45">
      <c r="B1568" s="377" t="s">
        <v>892</v>
      </c>
      <c r="C1568" s="441"/>
      <c r="D1568" s="441"/>
      <c r="E1568" s="442"/>
      <c r="F1568" s="442"/>
      <c r="G1568" s="442"/>
      <c r="H1568" s="442"/>
      <c r="I1568" s="442"/>
      <c r="J1568" s="442"/>
      <c r="K1568" s="442"/>
      <c r="L1568" s="442"/>
      <c r="M1568" s="442"/>
      <c r="N1568" s="442"/>
      <c r="O1568" s="442"/>
      <c r="P1568" s="442"/>
      <c r="Q1568" s="442"/>
      <c r="R1568" s="443"/>
      <c r="S1568" s="442"/>
      <c r="T1568" s="442"/>
      <c r="U1568" s="442"/>
      <c r="V1568" s="441"/>
      <c r="W1568" s="444"/>
      <c r="X1568" s="441"/>
      <c r="Y1568" s="441"/>
      <c r="Z1568" s="442"/>
      <c r="AA1568" s="442"/>
      <c r="AB1568" s="442"/>
      <c r="AC1568" s="442"/>
      <c r="AD1568" s="442"/>
      <c r="AE1568" s="769">
        <f>SUMPRODUCT($I$1382:$I$1542,AE1382:AE1542)</f>
        <v>0</v>
      </c>
      <c r="AF1568" s="769">
        <f>SUMPRODUCT($I$1382:$I$1542,AF1382:AF1542)</f>
        <v>0</v>
      </c>
      <c r="AG1568" s="769">
        <f>IF(AG1380="kw",SUMPRODUCT($Q$1382:$Q$1542,$W$1382:$W$1542,AG1382:AG1542),SUMPRODUCT($I$1382:$I$1542,AG1382:AG1542))</f>
        <v>0</v>
      </c>
      <c r="AH1568" s="769">
        <f t="shared" ref="AH1568:AR1568" si="3623">IF(AH1380="kw",SUMPRODUCT($Q$1382:$Q$1542,$W$1382:$W$1542,AH1382:AH1542),SUMPRODUCT($I$1382:$I$1542,AH1382:AH1542))</f>
        <v>0</v>
      </c>
      <c r="AI1568" s="769">
        <f t="shared" si="3623"/>
        <v>0</v>
      </c>
      <c r="AJ1568" s="769">
        <f t="shared" si="3623"/>
        <v>0</v>
      </c>
      <c r="AK1568" s="769">
        <f t="shared" si="3623"/>
        <v>0</v>
      </c>
      <c r="AL1568" s="769">
        <f t="shared" si="3623"/>
        <v>0</v>
      </c>
      <c r="AM1568" s="769">
        <f t="shared" si="3623"/>
        <v>0</v>
      </c>
      <c r="AN1568" s="769">
        <f t="shared" si="3623"/>
        <v>0</v>
      </c>
      <c r="AO1568" s="769">
        <f t="shared" si="3623"/>
        <v>0</v>
      </c>
      <c r="AP1568" s="769">
        <f t="shared" si="3623"/>
        <v>0</v>
      </c>
      <c r="AQ1568" s="769">
        <f t="shared" si="3623"/>
        <v>0</v>
      </c>
      <c r="AR1568" s="769">
        <f t="shared" si="3623"/>
        <v>0</v>
      </c>
      <c r="AS1568" s="382"/>
    </row>
    <row r="1569" spans="2:45" ht="19.5" customHeight="1">
      <c r="B1569" s="364" t="s">
        <v>577</v>
      </c>
      <c r="C1569" s="383"/>
      <c r="D1569" s="384"/>
      <c r="E1569" s="384"/>
      <c r="F1569" s="384"/>
      <c r="G1569" s="384"/>
      <c r="H1569" s="384"/>
      <c r="I1569" s="384"/>
      <c r="J1569" s="384"/>
      <c r="K1569" s="384"/>
      <c r="L1569" s="384"/>
      <c r="M1569" s="384"/>
      <c r="N1569" s="384"/>
      <c r="O1569" s="384"/>
      <c r="P1569" s="384"/>
      <c r="Q1569" s="384"/>
      <c r="R1569" s="384"/>
      <c r="S1569" s="384"/>
      <c r="T1569" s="384"/>
      <c r="U1569" s="384"/>
      <c r="V1569" s="367"/>
      <c r="W1569" s="368"/>
      <c r="X1569" s="384"/>
      <c r="Y1569" s="384"/>
      <c r="Z1569" s="384"/>
      <c r="AA1569" s="384"/>
      <c r="AB1569" s="384"/>
      <c r="AC1569" s="384"/>
      <c r="AD1569" s="384"/>
      <c r="AE1569" s="405"/>
      <c r="AF1569" s="405"/>
      <c r="AG1569" s="405"/>
      <c r="AH1569" s="405"/>
      <c r="AI1569" s="405"/>
      <c r="AJ1569" s="405"/>
      <c r="AK1569" s="405"/>
      <c r="AL1569" s="405"/>
      <c r="AM1569" s="405"/>
      <c r="AN1569" s="405"/>
      <c r="AO1569" s="405"/>
      <c r="AP1569" s="405"/>
      <c r="AQ1569" s="405"/>
      <c r="AR1569" s="405"/>
      <c r="AS1569" s="385"/>
    </row>
    <row r="1570" spans="2:45" ht="19.5" customHeight="1" thickBot="1">
      <c r="B1570" s="758"/>
      <c r="C1570" s="759"/>
      <c r="D1570" s="740"/>
      <c r="E1570" s="740"/>
      <c r="F1570" s="740"/>
      <c r="G1570" s="740"/>
      <c r="H1570" s="740"/>
      <c r="I1570" s="740"/>
      <c r="J1570" s="740"/>
      <c r="K1570" s="740"/>
      <c r="L1570" s="740"/>
      <c r="M1570" s="740"/>
      <c r="N1570" s="740"/>
      <c r="O1570" s="740"/>
      <c r="P1570" s="740"/>
      <c r="Q1570" s="740"/>
      <c r="R1570" s="740"/>
      <c r="S1570" s="740"/>
      <c r="T1570" s="740"/>
      <c r="U1570" s="740"/>
      <c r="V1570" s="301"/>
      <c r="W1570" s="760"/>
      <c r="X1570" s="740"/>
      <c r="Y1570" s="740"/>
      <c r="Z1570" s="740"/>
      <c r="AA1570" s="740"/>
      <c r="AB1570" s="740"/>
      <c r="AC1570" s="740"/>
      <c r="AD1570" s="740"/>
      <c r="AE1570" s="252"/>
      <c r="AF1570" s="252"/>
      <c r="AG1570" s="252"/>
      <c r="AH1570" s="252"/>
      <c r="AI1570" s="252"/>
      <c r="AJ1570" s="252"/>
      <c r="AK1570" s="252"/>
      <c r="AL1570" s="252"/>
      <c r="AM1570" s="252"/>
      <c r="AN1570" s="252"/>
      <c r="AO1570" s="252"/>
      <c r="AP1570" s="252"/>
      <c r="AQ1570" s="252"/>
      <c r="AR1570" s="252"/>
      <c r="AS1570" s="253"/>
    </row>
    <row r="1571" spans="2:45" ht="48" customHeight="1" thickBot="1">
      <c r="B1571" s="786" t="s">
        <v>945</v>
      </c>
      <c r="C1571" s="787"/>
      <c r="D1571" s="788"/>
      <c r="E1571" s="788"/>
      <c r="F1571" s="788"/>
      <c r="G1571" s="788"/>
      <c r="H1571" s="788"/>
      <c r="I1571" s="788"/>
      <c r="J1571" s="788"/>
      <c r="K1571" s="788"/>
      <c r="L1571" s="788"/>
      <c r="M1571" s="788"/>
      <c r="N1571" s="788"/>
      <c r="O1571" s="788"/>
      <c r="P1571" s="788"/>
      <c r="Q1571" s="788"/>
      <c r="R1571" s="788"/>
      <c r="S1571" s="788"/>
      <c r="T1571" s="788"/>
      <c r="U1571" s="788"/>
      <c r="V1571" s="789"/>
      <c r="W1571" s="790"/>
      <c r="X1571" s="788"/>
      <c r="Y1571" s="788"/>
      <c r="Z1571" s="788"/>
      <c r="AA1571" s="788"/>
      <c r="AB1571" s="788"/>
      <c r="AC1571" s="788"/>
      <c r="AD1571" s="788"/>
      <c r="AE1571" s="791"/>
      <c r="AF1571" s="791"/>
      <c r="AG1571" s="791"/>
      <c r="AH1571" s="791"/>
      <c r="AI1571" s="791"/>
      <c r="AJ1571" s="791"/>
      <c r="AK1571" s="791"/>
      <c r="AL1571" s="791"/>
      <c r="AM1571" s="791"/>
      <c r="AN1571" s="791"/>
      <c r="AO1571" s="791"/>
      <c r="AP1571" s="791"/>
      <c r="AQ1571" s="791"/>
      <c r="AR1571" s="791"/>
      <c r="AS1571" s="792"/>
    </row>
    <row r="1572" spans="2:45" ht="296.45" customHeight="1">
      <c r="B1572" s="811" t="s">
        <v>501</v>
      </c>
      <c r="C1572" s="970" t="s">
        <v>954</v>
      </c>
      <c r="D1572" s="971"/>
      <c r="E1572" s="971"/>
      <c r="F1572" s="971"/>
      <c r="G1572" s="971"/>
      <c r="H1572" s="971"/>
      <c r="I1572" s="971"/>
      <c r="J1572" s="971"/>
      <c r="K1572" s="971"/>
      <c r="L1572" s="971"/>
      <c r="M1572" s="971"/>
      <c r="N1572" s="971"/>
      <c r="O1572" s="971"/>
      <c r="P1572" s="971"/>
      <c r="Q1572" s="971"/>
      <c r="R1572" s="971"/>
      <c r="S1572" s="971"/>
      <c r="T1572" s="971"/>
      <c r="U1572" s="971"/>
      <c r="V1572" s="971"/>
      <c r="W1572" s="971"/>
      <c r="X1572" s="971"/>
      <c r="Y1572" s="971"/>
      <c r="Z1572" s="971"/>
      <c r="AA1572" s="971"/>
      <c r="AB1572" s="971"/>
      <c r="AC1572" s="971"/>
      <c r="AD1572" s="971"/>
      <c r="AE1572" s="253"/>
      <c r="AF1572" s="253"/>
      <c r="AG1572" s="253"/>
      <c r="AH1572" s="253"/>
      <c r="AI1572" s="253"/>
      <c r="AJ1572" s="253"/>
      <c r="AK1572" s="253"/>
      <c r="AL1572" s="253"/>
      <c r="AM1572" s="253"/>
      <c r="AN1572" s="253"/>
      <c r="AO1572" s="253"/>
      <c r="AP1572" s="253"/>
      <c r="AQ1572" s="253"/>
      <c r="AR1572" s="253"/>
      <c r="AS1572" s="253"/>
    </row>
    <row r="1573" spans="2:45" ht="14.1" customHeight="1">
      <c r="B1573" s="812"/>
      <c r="C1573" s="813"/>
      <c r="D1573" s="814"/>
      <c r="E1573" s="814"/>
      <c r="F1573" s="814"/>
      <c r="G1573" s="814"/>
      <c r="H1573" s="814"/>
      <c r="I1573" s="814"/>
      <c r="J1573" s="814"/>
      <c r="K1573" s="814"/>
      <c r="L1573" s="814"/>
      <c r="M1573" s="814"/>
      <c r="N1573" s="814"/>
      <c r="O1573" s="814"/>
      <c r="P1573" s="814"/>
      <c r="Q1573" s="814"/>
      <c r="R1573" s="814"/>
      <c r="S1573" s="814"/>
      <c r="T1573" s="814"/>
      <c r="U1573" s="814"/>
      <c r="V1573" s="814"/>
      <c r="W1573" s="814"/>
      <c r="X1573" s="814"/>
      <c r="Y1573" s="814"/>
      <c r="Z1573" s="814"/>
      <c r="AA1573" s="814"/>
      <c r="AB1573" s="814"/>
      <c r="AC1573" s="814"/>
      <c r="AD1573" s="814"/>
      <c r="AE1573" s="253"/>
      <c r="AF1573" s="253"/>
      <c r="AG1573" s="253"/>
      <c r="AH1573" s="253"/>
      <c r="AI1573" s="253"/>
      <c r="AJ1573" s="253"/>
      <c r="AK1573" s="253"/>
      <c r="AL1573" s="253"/>
      <c r="AM1573" s="253"/>
      <c r="AN1573" s="253"/>
      <c r="AO1573" s="253"/>
      <c r="AP1573" s="253"/>
      <c r="AQ1573" s="253"/>
      <c r="AR1573" s="253"/>
      <c r="AS1573" s="253"/>
    </row>
    <row r="1574" spans="2:45" ht="15.75">
      <c r="B1574" s="277" t="s">
        <v>813</v>
      </c>
      <c r="C1574" s="278"/>
      <c r="D1574" s="579" t="s">
        <v>522</v>
      </c>
      <c r="E1574" s="250"/>
      <c r="F1574" s="579"/>
      <c r="G1574" s="250"/>
      <c r="H1574" s="250"/>
      <c r="I1574" s="250"/>
      <c r="J1574" s="250"/>
      <c r="K1574" s="250"/>
      <c r="L1574" s="250"/>
      <c r="M1574" s="250"/>
      <c r="N1574" s="250"/>
      <c r="O1574" s="250"/>
      <c r="P1574" s="250"/>
      <c r="Q1574" s="250"/>
      <c r="R1574" s="278"/>
      <c r="S1574" s="250"/>
      <c r="T1574" s="250"/>
      <c r="U1574" s="250"/>
      <c r="V1574" s="250"/>
      <c r="W1574" s="250"/>
      <c r="X1574" s="250"/>
      <c r="Y1574" s="250"/>
      <c r="Z1574" s="250"/>
      <c r="AA1574" s="250"/>
      <c r="AB1574" s="250"/>
      <c r="AC1574" s="250"/>
      <c r="AD1574" s="250"/>
      <c r="AE1574" s="267"/>
      <c r="AF1574" s="264"/>
      <c r="AG1574" s="264"/>
      <c r="AH1574" s="264"/>
      <c r="AI1574" s="264"/>
      <c r="AJ1574" s="264"/>
      <c r="AK1574" s="264"/>
      <c r="AL1574" s="264"/>
      <c r="AM1574" s="264"/>
      <c r="AN1574" s="264"/>
      <c r="AO1574" s="264"/>
      <c r="AP1574" s="264"/>
      <c r="AQ1574" s="264"/>
      <c r="AR1574" s="264"/>
    </row>
    <row r="1575" spans="2:45" ht="39.75" customHeight="1">
      <c r="B1575" s="949" t="s">
        <v>211</v>
      </c>
      <c r="C1575" s="965" t="s">
        <v>33</v>
      </c>
      <c r="D1575" s="281" t="s">
        <v>420</v>
      </c>
      <c r="E1575" s="960" t="s">
        <v>209</v>
      </c>
      <c r="F1575" s="961"/>
      <c r="G1575" s="961"/>
      <c r="H1575" s="961"/>
      <c r="I1575" s="961"/>
      <c r="J1575" s="961"/>
      <c r="K1575" s="961"/>
      <c r="L1575" s="961"/>
      <c r="M1575" s="961"/>
      <c r="N1575" s="961"/>
      <c r="O1575" s="961"/>
      <c r="P1575" s="962"/>
      <c r="Q1575" s="958" t="s">
        <v>213</v>
      </c>
      <c r="R1575" s="281" t="s">
        <v>421</v>
      </c>
      <c r="S1575" s="955" t="s">
        <v>212</v>
      </c>
      <c r="T1575" s="956"/>
      <c r="U1575" s="956"/>
      <c r="V1575" s="956"/>
      <c r="W1575" s="956"/>
      <c r="X1575" s="956"/>
      <c r="Y1575" s="956"/>
      <c r="Z1575" s="956"/>
      <c r="AA1575" s="956"/>
      <c r="AB1575" s="956"/>
      <c r="AC1575" s="956"/>
      <c r="AD1575" s="963"/>
      <c r="AE1575" s="955" t="s">
        <v>242</v>
      </c>
      <c r="AF1575" s="956"/>
      <c r="AG1575" s="956"/>
      <c r="AH1575" s="956"/>
      <c r="AI1575" s="956"/>
      <c r="AJ1575" s="956"/>
      <c r="AK1575" s="956"/>
      <c r="AL1575" s="956"/>
      <c r="AM1575" s="956"/>
      <c r="AN1575" s="956"/>
      <c r="AO1575" s="956"/>
      <c r="AP1575" s="956"/>
      <c r="AQ1575" s="956"/>
      <c r="AR1575" s="956"/>
      <c r="AS1575" s="957"/>
    </row>
    <row r="1576" spans="2:45" ht="65.25" customHeight="1">
      <c r="B1576" s="950"/>
      <c r="C1576" s="964"/>
      <c r="D1576" s="282">
        <v>2023</v>
      </c>
      <c r="E1576" s="282">
        <v>2024</v>
      </c>
      <c r="F1576" s="282">
        <v>2025</v>
      </c>
      <c r="G1576" s="282">
        <v>2026</v>
      </c>
      <c r="H1576" s="282">
        <v>2027</v>
      </c>
      <c r="I1576" s="282">
        <v>2028</v>
      </c>
      <c r="J1576" s="282">
        <v>2029</v>
      </c>
      <c r="K1576" s="282">
        <v>2030</v>
      </c>
      <c r="L1576" s="282">
        <v>2031</v>
      </c>
      <c r="M1576" s="282">
        <v>2032</v>
      </c>
      <c r="N1576" s="282">
        <v>2033</v>
      </c>
      <c r="O1576" s="282">
        <v>2034</v>
      </c>
      <c r="P1576" s="282">
        <v>2035</v>
      </c>
      <c r="Q1576" s="959"/>
      <c r="R1576" s="282">
        <v>2023</v>
      </c>
      <c r="S1576" s="282">
        <v>2024</v>
      </c>
      <c r="T1576" s="282">
        <v>2025</v>
      </c>
      <c r="U1576" s="282">
        <v>2026</v>
      </c>
      <c r="V1576" s="282">
        <v>2027</v>
      </c>
      <c r="W1576" s="282">
        <v>2028</v>
      </c>
      <c r="X1576" s="282">
        <v>2029</v>
      </c>
      <c r="Y1576" s="282">
        <v>2030</v>
      </c>
      <c r="Z1576" s="282">
        <v>2031</v>
      </c>
      <c r="AA1576" s="282">
        <v>2032</v>
      </c>
      <c r="AB1576" s="282">
        <v>2033</v>
      </c>
      <c r="AC1576" s="282">
        <v>2034</v>
      </c>
      <c r="AD1576" s="282">
        <v>2035</v>
      </c>
      <c r="AE1576" s="282" t="str">
        <f>'1.  LRAMVA Summary'!$D$53</f>
        <v>Residential</v>
      </c>
      <c r="AF1576" s="282" t="str">
        <f>'1.  LRAMVA Summary'!$E$53</f>
        <v>GS&lt;50 kW</v>
      </c>
      <c r="AG1576" s="282" t="str">
        <f>'1.  LRAMVA Summary'!$F$53</f>
        <v>GS 50 - 4,999 kW</v>
      </c>
      <c r="AH1576" s="282" t="str">
        <f>'1.  LRAMVA Summary'!$G$53</f>
        <v>Large Use</v>
      </c>
      <c r="AI1576" s="282" t="str">
        <f>'1.  LRAMVA Summary'!$H$53</f>
        <v>Unmetered</v>
      </c>
      <c r="AJ1576" s="282" t="str">
        <f>'1.  LRAMVA Summary'!$I$53</f>
        <v>Street Lights</v>
      </c>
      <c r="AK1576" s="282" t="str">
        <f>'1.  LRAMVA Summary'!$J$53</f>
        <v/>
      </c>
      <c r="AL1576" s="282" t="str">
        <f>'1.  LRAMVA Summary'!$K$53</f>
        <v/>
      </c>
      <c r="AM1576" s="282" t="str">
        <f>'1.  LRAMVA Summary'!$L$53</f>
        <v/>
      </c>
      <c r="AN1576" s="282" t="str">
        <f>'1.  LRAMVA Summary'!$M$53</f>
        <v/>
      </c>
      <c r="AO1576" s="282" t="str">
        <f>'1.  LRAMVA Summary'!$N$53</f>
        <v/>
      </c>
      <c r="AP1576" s="282" t="str">
        <f>'1.  LRAMVA Summary'!$O$53</f>
        <v/>
      </c>
      <c r="AQ1576" s="282" t="str">
        <f>'1.  LRAMVA Summary'!$P$53</f>
        <v/>
      </c>
      <c r="AR1576" s="282" t="str">
        <f>'1.  LRAMVA Summary'!$Q$53</f>
        <v/>
      </c>
      <c r="AS1576" s="284" t="str">
        <f>'1.  LRAMVA Summary'!$R$53</f>
        <v>Total</v>
      </c>
    </row>
    <row r="1577" spans="2:45" ht="15.75">
      <c r="B1577" s="826"/>
      <c r="C1577" s="332"/>
      <c r="D1577" s="332"/>
      <c r="E1577" s="332"/>
      <c r="F1577" s="332"/>
      <c r="G1577" s="332"/>
      <c r="H1577" s="332"/>
      <c r="I1577" s="332"/>
      <c r="J1577" s="332"/>
      <c r="K1577" s="332"/>
      <c r="L1577" s="332"/>
      <c r="M1577" s="332"/>
      <c r="N1577" s="332"/>
      <c r="O1577" s="332"/>
      <c r="P1577" s="332"/>
      <c r="Q1577" s="332"/>
      <c r="R1577" s="332"/>
      <c r="S1577" s="332"/>
      <c r="T1577" s="332"/>
      <c r="U1577" s="332"/>
      <c r="V1577" s="332"/>
      <c r="W1577" s="332"/>
      <c r="X1577" s="332"/>
      <c r="Y1577" s="332"/>
      <c r="Z1577" s="332"/>
      <c r="AA1577" s="332"/>
      <c r="AB1577" s="332"/>
      <c r="AC1577" s="332"/>
      <c r="AD1577" s="831"/>
      <c r="AE1577" s="288" t="str">
        <f>'1.  LRAMVA Summary'!$D$54</f>
        <v>kWh</v>
      </c>
      <c r="AF1577" s="288" t="str">
        <f>'1.  LRAMVA Summary'!$E$54</f>
        <v>kWh</v>
      </c>
      <c r="AG1577" s="288" t="str">
        <f>'1.  LRAMVA Summary'!$F$54</f>
        <v>kw</v>
      </c>
      <c r="AH1577" s="288" t="str">
        <f>'1.  LRAMVA Summary'!$G$54</f>
        <v>kW</v>
      </c>
      <c r="AI1577" s="288" t="str">
        <f>'1.  LRAMVA Summary'!$H$54</f>
        <v>kWh</v>
      </c>
      <c r="AJ1577" s="288" t="str">
        <f>'1.  LRAMVA Summary'!$I$54</f>
        <v>kW</v>
      </c>
      <c r="AK1577" s="288">
        <f>'1.  LRAMVA Summary'!$J$54</f>
        <v>0</v>
      </c>
      <c r="AL1577" s="288">
        <f>'1.  LRAMVA Summary'!$K$54</f>
        <v>0</v>
      </c>
      <c r="AM1577" s="288">
        <f>'1.  LRAMVA Summary'!$L$54</f>
        <v>0</v>
      </c>
      <c r="AN1577" s="288">
        <f>'1.  LRAMVA Summary'!$M$54</f>
        <v>0</v>
      </c>
      <c r="AO1577" s="288">
        <f>'1.  LRAMVA Summary'!$N$54</f>
        <v>0</v>
      </c>
      <c r="AP1577" s="288">
        <f>'1.  LRAMVA Summary'!$O$54</f>
        <v>0</v>
      </c>
      <c r="AQ1577" s="288">
        <f>'1.  LRAMVA Summary'!$P$54</f>
        <v>0</v>
      </c>
      <c r="AR1577" s="288">
        <f>'1.  LRAMVA Summary'!$Q$54</f>
        <v>0</v>
      </c>
      <c r="AS1577" s="289"/>
    </row>
    <row r="1578" spans="2:45" ht="15.75">
      <c r="B1578" s="827" t="s">
        <v>960</v>
      </c>
      <c r="C1578" s="332"/>
      <c r="D1578" s="332"/>
      <c r="E1578" s="332"/>
      <c r="F1578" s="332"/>
      <c r="G1578" s="332"/>
      <c r="H1578" s="332"/>
      <c r="I1578" s="332"/>
      <c r="J1578" s="332"/>
      <c r="K1578" s="332"/>
      <c r="L1578" s="332"/>
      <c r="M1578" s="332"/>
      <c r="N1578" s="332"/>
      <c r="O1578" s="332"/>
      <c r="P1578" s="332"/>
      <c r="Q1578" s="332"/>
      <c r="R1578" s="332"/>
      <c r="S1578" s="332"/>
      <c r="T1578" s="332"/>
      <c r="U1578" s="332"/>
      <c r="V1578" s="332"/>
      <c r="W1578" s="332"/>
      <c r="X1578" s="332"/>
      <c r="Y1578" s="332"/>
      <c r="Z1578" s="332"/>
      <c r="AA1578" s="332"/>
      <c r="AB1578" s="332"/>
      <c r="AC1578" s="332"/>
      <c r="AD1578" s="831"/>
      <c r="AE1578" s="829">
        <v>0</v>
      </c>
      <c r="AF1578" s="824">
        <v>0</v>
      </c>
      <c r="AG1578" s="824">
        <v>0</v>
      </c>
      <c r="AH1578" s="824">
        <v>0</v>
      </c>
      <c r="AI1578" s="824">
        <v>0</v>
      </c>
      <c r="AJ1578" s="824">
        <v>0</v>
      </c>
      <c r="AK1578" s="824">
        <v>0</v>
      </c>
      <c r="AL1578" s="824">
        <v>0</v>
      </c>
      <c r="AM1578" s="824">
        <v>0</v>
      </c>
      <c r="AN1578" s="824">
        <v>0</v>
      </c>
      <c r="AO1578" s="824">
        <v>0</v>
      </c>
      <c r="AP1578" s="824">
        <v>0</v>
      </c>
      <c r="AQ1578" s="824">
        <v>0</v>
      </c>
      <c r="AR1578" s="824">
        <v>0</v>
      </c>
      <c r="AS1578" s="289"/>
    </row>
    <row r="1579" spans="2:45" ht="15.75">
      <c r="B1579" s="828" t="s">
        <v>759</v>
      </c>
      <c r="C1579" s="399"/>
      <c r="D1579" s="399"/>
      <c r="E1579" s="399"/>
      <c r="F1579" s="399"/>
      <c r="G1579" s="399"/>
      <c r="H1579" s="399"/>
      <c r="I1579" s="399"/>
      <c r="J1579" s="399"/>
      <c r="K1579" s="399"/>
      <c r="L1579" s="399"/>
      <c r="M1579" s="399"/>
      <c r="N1579" s="399"/>
      <c r="O1579" s="399"/>
      <c r="P1579" s="399"/>
      <c r="Q1579" s="399"/>
      <c r="R1579" s="399"/>
      <c r="S1579" s="399"/>
      <c r="T1579" s="399"/>
      <c r="U1579" s="399"/>
      <c r="V1579" s="399"/>
      <c r="W1579" s="399"/>
      <c r="X1579" s="399"/>
      <c r="Y1579" s="399"/>
      <c r="Z1579" s="399"/>
      <c r="AA1579" s="399"/>
      <c r="AB1579" s="399"/>
      <c r="AC1579" s="399"/>
      <c r="AD1579" s="832"/>
      <c r="AE1579" s="830">
        <f>HLOOKUP(AE1576,'2. LRAMVA Threshold'!$B$42:$Q$60,15,FALSE)</f>
        <v>1263569.1175003354</v>
      </c>
      <c r="AF1579" s="388">
        <f>HLOOKUP(AF1576,'2. LRAMVA Threshold'!$B$42:$Q$60,15,FALSE)</f>
        <v>1758428.4713399061</v>
      </c>
      <c r="AG1579" s="388">
        <f>HLOOKUP(AG1576,'2. LRAMVA Threshold'!$B$42:$Q$60,15,FALSE)</f>
        <v>7710.638967966489</v>
      </c>
      <c r="AH1579" s="388">
        <f>HLOOKUP(AH1576,'2. LRAMVA Threshold'!$B$42:$Q$60,15,FALSE)</f>
        <v>0</v>
      </c>
      <c r="AI1579" s="388">
        <f>HLOOKUP(AI1576,'2. LRAMVA Threshold'!$B$42:$Q$60,15,FALSE)</f>
        <v>0</v>
      </c>
      <c r="AJ1579" s="388">
        <f>HLOOKUP(AJ1576,'2. LRAMVA Threshold'!$B$42:$Q$60,15,FALSE)</f>
        <v>0</v>
      </c>
      <c r="AK1579" s="388">
        <f>HLOOKUP(AK1576,'2. LRAMVA Threshold'!$B$42:$Q$60,15,FALSE)</f>
        <v>0</v>
      </c>
      <c r="AL1579" s="388">
        <f>HLOOKUP(AL1576,'2. LRAMVA Threshold'!$B$42:$Q$60,15,FALSE)</f>
        <v>0</v>
      </c>
      <c r="AM1579" s="388">
        <f>HLOOKUP(AM1576,'2. LRAMVA Threshold'!$B$42:$Q$60,15,FALSE)</f>
        <v>0</v>
      </c>
      <c r="AN1579" s="388">
        <f>HLOOKUP(AN1576,'2. LRAMVA Threshold'!$B$42:$Q$60,15,FALSE)</f>
        <v>0</v>
      </c>
      <c r="AO1579" s="388">
        <f>HLOOKUP(AO1576,'2. LRAMVA Threshold'!$B$42:$Q$60,15,FALSE)</f>
        <v>0</v>
      </c>
      <c r="AP1579" s="388">
        <f>HLOOKUP(AP1576,'2. LRAMVA Threshold'!$B$42:$Q$60,15,FALSE)</f>
        <v>0</v>
      </c>
      <c r="AQ1579" s="388">
        <f>HLOOKUP(AQ1576,'2. LRAMVA Threshold'!$B$42:$Q$60,15,FALSE)</f>
        <v>0</v>
      </c>
      <c r="AR1579" s="388">
        <f>HLOOKUP(AR1576,'2. LRAMVA Threshold'!$B$42:$Q$60,15,FALSE)</f>
        <v>0</v>
      </c>
      <c r="AS1579" s="438"/>
    </row>
    <row r="1580" spans="2:45">
      <c r="B1580" s="390"/>
      <c r="C1580" s="330"/>
      <c r="D1580" s="331"/>
      <c r="E1580" s="331"/>
      <c r="F1580" s="331"/>
      <c r="G1580" s="331"/>
      <c r="H1580" s="331"/>
      <c r="I1580" s="331"/>
      <c r="J1580" s="331"/>
      <c r="K1580" s="331"/>
      <c r="L1580" s="331"/>
      <c r="M1580" s="331"/>
      <c r="N1580" s="331"/>
      <c r="O1580" s="331"/>
      <c r="P1580" s="331"/>
      <c r="Q1580" s="331"/>
      <c r="R1580" s="332"/>
      <c r="S1580" s="331"/>
      <c r="T1580" s="331"/>
      <c r="U1580" s="331"/>
      <c r="V1580" s="333"/>
      <c r="W1580" s="333"/>
      <c r="X1580" s="333"/>
      <c r="Y1580" s="333"/>
      <c r="Z1580" s="331"/>
      <c r="AA1580" s="331"/>
      <c r="AB1580" s="331"/>
      <c r="AC1580" s="331"/>
      <c r="AD1580" s="331"/>
      <c r="AE1580" s="432"/>
      <c r="AF1580" s="432"/>
      <c r="AG1580" s="432"/>
      <c r="AH1580" s="432"/>
      <c r="AI1580" s="432"/>
      <c r="AJ1580" s="432"/>
      <c r="AK1580" s="432"/>
      <c r="AL1580" s="395"/>
      <c r="AM1580" s="395"/>
      <c r="AN1580" s="395"/>
      <c r="AO1580" s="395"/>
      <c r="AP1580" s="395"/>
      <c r="AQ1580" s="395"/>
      <c r="AR1580" s="395"/>
      <c r="AS1580" s="396"/>
    </row>
    <row r="1581" spans="2:45">
      <c r="B1581" s="321" t="s">
        <v>743</v>
      </c>
      <c r="C1581" s="335"/>
      <c r="D1581" s="335"/>
      <c r="E1581" s="372"/>
      <c r="F1581" s="372"/>
      <c r="G1581" s="372"/>
      <c r="H1581" s="372"/>
      <c r="I1581" s="372"/>
      <c r="J1581" s="372"/>
      <c r="K1581" s="372"/>
      <c r="L1581" s="372"/>
      <c r="M1581" s="372"/>
      <c r="N1581" s="372"/>
      <c r="O1581" s="372"/>
      <c r="P1581" s="372"/>
      <c r="Q1581" s="372"/>
      <c r="R1581" s="288"/>
      <c r="S1581" s="337"/>
      <c r="T1581" s="337"/>
      <c r="U1581" s="337"/>
      <c r="V1581" s="336"/>
      <c r="W1581" s="336"/>
      <c r="X1581" s="336"/>
      <c r="Y1581" s="336"/>
      <c r="Z1581" s="337"/>
      <c r="AA1581" s="337"/>
      <c r="AB1581" s="337"/>
      <c r="AC1581" s="337"/>
      <c r="AD1581" s="337"/>
      <c r="AE1581" s="822">
        <f>HLOOKUP(AE35,'3.  Distribution Rates'!$C$122:$P$135,14,FALSE)</f>
        <v>0</v>
      </c>
      <c r="AF1581" s="822">
        <f>HLOOKUP(AF35,'3.  Distribution Rates'!$C$122:$P$135,14,FALSE)</f>
        <v>1.24E-2</v>
      </c>
      <c r="AG1581" s="338">
        <f>HLOOKUP(AG35,'3.  Distribution Rates'!$C$122:$P$135,14,FALSE)</f>
        <v>2.492</v>
      </c>
      <c r="AH1581" s="338">
        <f>HLOOKUP(AH35,'3.  Distribution Rates'!$C$122:$P$135,14,FALSE)</f>
        <v>2.492</v>
      </c>
      <c r="AI1581" s="338">
        <f>HLOOKUP(AI35,'3.  Distribution Rates'!$C$122:$P$135,14,FALSE)</f>
        <v>5.7000000000000002E-3</v>
      </c>
      <c r="AJ1581" s="338">
        <f>HLOOKUP(AJ35,'3.  Distribution Rates'!$C$122:$P$135,14,FALSE)</f>
        <v>1.8309</v>
      </c>
      <c r="AK1581" s="338">
        <f>HLOOKUP(AK35,'3.  Distribution Rates'!$C$122:$P$135,14,FALSE)</f>
        <v>0</v>
      </c>
      <c r="AL1581" s="338">
        <f>HLOOKUP(AL35,'3.  Distribution Rates'!$C$122:$P$135,14,FALSE)</f>
        <v>0</v>
      </c>
      <c r="AM1581" s="338">
        <f>HLOOKUP(AM35,'3.  Distribution Rates'!$C$122:$P$135,14,FALSE)</f>
        <v>0</v>
      </c>
      <c r="AN1581" s="338">
        <f>HLOOKUP(AN35,'3.  Distribution Rates'!$C$122:$P$135,14,FALSE)</f>
        <v>0</v>
      </c>
      <c r="AO1581" s="338">
        <f>HLOOKUP(AO35,'3.  Distribution Rates'!$C$122:$P$135,14,FALSE)</f>
        <v>0</v>
      </c>
      <c r="AP1581" s="338">
        <f>HLOOKUP(AP35,'3.  Distribution Rates'!$C$122:$P$135,14,FALSE)</f>
        <v>0</v>
      </c>
      <c r="AQ1581" s="338">
        <f>HLOOKUP(AQ35,'3.  Distribution Rates'!$C$122:$P$135,14,FALSE)</f>
        <v>0</v>
      </c>
      <c r="AR1581" s="338">
        <f>HLOOKUP(AR35,'3.  Distribution Rates'!$C$122:$P$135,14,FALSE)</f>
        <v>0</v>
      </c>
      <c r="AS1581" s="440"/>
    </row>
    <row r="1582" spans="2:45">
      <c r="B1582" s="321" t="s">
        <v>760</v>
      </c>
      <c r="C1582" s="342"/>
      <c r="D1582" s="306"/>
      <c r="E1582" s="276"/>
      <c r="F1582" s="276"/>
      <c r="G1582" s="276"/>
      <c r="H1582" s="276"/>
      <c r="I1582" s="276"/>
      <c r="J1582" s="276"/>
      <c r="K1582" s="276"/>
      <c r="L1582" s="276"/>
      <c r="M1582" s="276"/>
      <c r="N1582" s="276"/>
      <c r="O1582" s="276"/>
      <c r="P1582" s="276"/>
      <c r="Q1582" s="276"/>
      <c r="R1582" s="288"/>
      <c r="S1582" s="276"/>
      <c r="T1582" s="276"/>
      <c r="U1582" s="276"/>
      <c r="V1582" s="306"/>
      <c r="W1582" s="306"/>
      <c r="X1582" s="306"/>
      <c r="Y1582" s="306"/>
      <c r="Z1582" s="276"/>
      <c r="AA1582" s="276"/>
      <c r="AB1582" s="276"/>
      <c r="AC1582" s="276"/>
      <c r="AD1582" s="276"/>
      <c r="AE1582" s="880"/>
      <c r="AF1582" s="880"/>
      <c r="AG1582" s="880"/>
      <c r="AH1582" s="880"/>
      <c r="AI1582" s="880"/>
      <c r="AJ1582" s="880"/>
      <c r="AK1582" s="374">
        <f>'4.  2011-2014 LRAM'!AS146*AK1581</f>
        <v>0</v>
      </c>
      <c r="AL1582" s="374">
        <f>'4.  2011-2014 LRAM'!AT146*AL1581</f>
        <v>0</v>
      </c>
      <c r="AM1582" s="374">
        <f>'4.  2011-2014 LRAM'!AU146*AM1581</f>
        <v>0</v>
      </c>
      <c r="AN1582" s="374">
        <f>'4.  2011-2014 LRAM'!AV146*AN1581</f>
        <v>0</v>
      </c>
      <c r="AO1582" s="374">
        <f>'4.  2011-2014 LRAM'!AW146*AO1581</f>
        <v>0</v>
      </c>
      <c r="AP1582" s="374">
        <f>'4.  2011-2014 LRAM'!AX146*AP1581</f>
        <v>0</v>
      </c>
      <c r="AQ1582" s="374">
        <f>'4.  2011-2014 LRAM'!AY146*AQ1581</f>
        <v>0</v>
      </c>
      <c r="AR1582" s="374">
        <f>'4.  2011-2014 LRAM'!AZ146*AR1581</f>
        <v>0</v>
      </c>
      <c r="AS1582" s="612">
        <f t="shared" ref="AS1582:AS1593" si="3624">SUM(AE1582:AR1582)</f>
        <v>0</v>
      </c>
    </row>
    <row r="1583" spans="2:45" ht="15.6" customHeight="1">
      <c r="B1583" s="321" t="s">
        <v>761</v>
      </c>
      <c r="C1583" s="342"/>
      <c r="D1583" s="306"/>
      <c r="E1583" s="276"/>
      <c r="F1583" s="276"/>
      <c r="G1583" s="276"/>
      <c r="H1583" s="276"/>
      <c r="I1583" s="276"/>
      <c r="J1583" s="276"/>
      <c r="K1583" s="276"/>
      <c r="L1583" s="276"/>
      <c r="M1583" s="276"/>
      <c r="N1583" s="276"/>
      <c r="O1583" s="276"/>
      <c r="P1583" s="276"/>
      <c r="Q1583" s="276"/>
      <c r="R1583" s="288"/>
      <c r="S1583" s="276"/>
      <c r="T1583" s="276"/>
      <c r="U1583" s="276"/>
      <c r="V1583" s="306"/>
      <c r="W1583" s="306"/>
      <c r="X1583" s="306"/>
      <c r="Y1583" s="306"/>
      <c r="Z1583" s="276"/>
      <c r="AA1583" s="276"/>
      <c r="AB1583" s="276"/>
      <c r="AC1583" s="276"/>
      <c r="AD1583" s="276"/>
      <c r="AE1583" s="880"/>
      <c r="AF1583" s="880"/>
      <c r="AG1583" s="880"/>
      <c r="AH1583" s="880"/>
      <c r="AI1583" s="880"/>
      <c r="AJ1583" s="880"/>
      <c r="AK1583" s="374">
        <f>'4.  2011-2014 LRAM'!AS285*AK1581</f>
        <v>0</v>
      </c>
      <c r="AL1583" s="374">
        <f>'4.  2011-2014 LRAM'!AT285*AL1581</f>
        <v>0</v>
      </c>
      <c r="AM1583" s="374">
        <f>'4.  2011-2014 LRAM'!AU285*AM1581</f>
        <v>0</v>
      </c>
      <c r="AN1583" s="374">
        <f>'4.  2011-2014 LRAM'!AV285*AN1581</f>
        <v>0</v>
      </c>
      <c r="AO1583" s="374">
        <f>'4.  2011-2014 LRAM'!AW285*AO1581</f>
        <v>0</v>
      </c>
      <c r="AP1583" s="374">
        <f>'4.  2011-2014 LRAM'!AX285*AP1581</f>
        <v>0</v>
      </c>
      <c r="AQ1583" s="374">
        <f>'4.  2011-2014 LRAM'!AY285*AQ1581</f>
        <v>0</v>
      </c>
      <c r="AR1583" s="374">
        <f>'4.  2011-2014 LRAM'!AZ285*AR1581</f>
        <v>0</v>
      </c>
      <c r="AS1583" s="612">
        <f t="shared" si="3624"/>
        <v>0</v>
      </c>
    </row>
    <row r="1584" spans="2:45">
      <c r="B1584" s="321" t="s">
        <v>762</v>
      </c>
      <c r="C1584" s="342"/>
      <c r="D1584" s="306"/>
      <c r="E1584" s="276"/>
      <c r="F1584" s="276"/>
      <c r="G1584" s="276"/>
      <c r="H1584" s="276"/>
      <c r="I1584" s="276"/>
      <c r="J1584" s="276"/>
      <c r="K1584" s="276"/>
      <c r="L1584" s="276"/>
      <c r="M1584" s="276"/>
      <c r="N1584" s="276"/>
      <c r="O1584" s="276"/>
      <c r="P1584" s="276"/>
      <c r="Q1584" s="276"/>
      <c r="R1584" s="288"/>
      <c r="S1584" s="276"/>
      <c r="T1584" s="276"/>
      <c r="U1584" s="276"/>
      <c r="V1584" s="306"/>
      <c r="W1584" s="306"/>
      <c r="X1584" s="306"/>
      <c r="Y1584" s="306"/>
      <c r="Z1584" s="276"/>
      <c r="AA1584" s="276"/>
      <c r="AB1584" s="276"/>
      <c r="AC1584" s="276"/>
      <c r="AD1584" s="276"/>
      <c r="AE1584" s="880"/>
      <c r="AF1584" s="880"/>
      <c r="AG1584" s="880"/>
      <c r="AH1584" s="880"/>
      <c r="AI1584" s="880"/>
      <c r="AJ1584" s="880"/>
      <c r="AK1584" s="374">
        <f>'4.  2011-2014 LRAM'!AS421*AK1581</f>
        <v>0</v>
      </c>
      <c r="AL1584" s="374">
        <f>'4.  2011-2014 LRAM'!AT421*AL1581</f>
        <v>0</v>
      </c>
      <c r="AM1584" s="374">
        <f>'4.  2011-2014 LRAM'!AU421*AM1581</f>
        <v>0</v>
      </c>
      <c r="AN1584" s="374">
        <f>'4.  2011-2014 LRAM'!AV421*AN1581</f>
        <v>0</v>
      </c>
      <c r="AO1584" s="374">
        <f>'4.  2011-2014 LRAM'!AW421*AO1581</f>
        <v>0</v>
      </c>
      <c r="AP1584" s="374">
        <f>'4.  2011-2014 LRAM'!AX421*AP1581</f>
        <v>0</v>
      </c>
      <c r="AQ1584" s="374">
        <f>'4.  2011-2014 LRAM'!AY421*AQ1581</f>
        <v>0</v>
      </c>
      <c r="AR1584" s="374">
        <f>'4.  2011-2014 LRAM'!AZ421*AR1581</f>
        <v>0</v>
      </c>
      <c r="AS1584" s="612">
        <f t="shared" si="3624"/>
        <v>0</v>
      </c>
    </row>
    <row r="1585" spans="2:45">
      <c r="B1585" s="321" t="s">
        <v>763</v>
      </c>
      <c r="C1585" s="342"/>
      <c r="D1585" s="306"/>
      <c r="E1585" s="276"/>
      <c r="F1585" s="276"/>
      <c r="G1585" s="276"/>
      <c r="H1585" s="276"/>
      <c r="I1585" s="276"/>
      <c r="J1585" s="276"/>
      <c r="K1585" s="276"/>
      <c r="L1585" s="276"/>
      <c r="M1585" s="276"/>
      <c r="N1585" s="276"/>
      <c r="O1585" s="276"/>
      <c r="P1585" s="276"/>
      <c r="Q1585" s="276"/>
      <c r="R1585" s="288"/>
      <c r="S1585" s="276"/>
      <c r="T1585" s="276"/>
      <c r="U1585" s="276"/>
      <c r="V1585" s="306"/>
      <c r="W1585" s="306"/>
      <c r="X1585" s="306"/>
      <c r="Y1585" s="306"/>
      <c r="Z1585" s="276"/>
      <c r="AA1585" s="276"/>
      <c r="AB1585" s="276"/>
      <c r="AC1585" s="276"/>
      <c r="AD1585" s="276"/>
      <c r="AE1585" s="880"/>
      <c r="AF1585" s="880"/>
      <c r="AG1585" s="880"/>
      <c r="AH1585" s="880"/>
      <c r="AI1585" s="880"/>
      <c r="AJ1585" s="880"/>
      <c r="AK1585" s="374">
        <f>'4.  2011-2014 LRAM'!AS558*AK1581</f>
        <v>0</v>
      </c>
      <c r="AL1585" s="374">
        <f>'4.  2011-2014 LRAM'!AT558*AL1581</f>
        <v>0</v>
      </c>
      <c r="AM1585" s="374">
        <f>'4.  2011-2014 LRAM'!AU558*AM1581</f>
        <v>0</v>
      </c>
      <c r="AN1585" s="374">
        <f>'4.  2011-2014 LRAM'!AV558*AN1581</f>
        <v>0</v>
      </c>
      <c r="AO1585" s="374">
        <f>'4.  2011-2014 LRAM'!AW558*AO1581</f>
        <v>0</v>
      </c>
      <c r="AP1585" s="374">
        <f>'4.  2011-2014 LRAM'!AX558*AP1581</f>
        <v>0</v>
      </c>
      <c r="AQ1585" s="374">
        <f>'4.  2011-2014 LRAM'!AY558*AQ1581</f>
        <v>0</v>
      </c>
      <c r="AR1585" s="374">
        <f>'4.  2011-2014 LRAM'!AZ558*AR1581</f>
        <v>0</v>
      </c>
      <c r="AS1585" s="612">
        <f>SUM(AE1585:AR1585)</f>
        <v>0</v>
      </c>
    </row>
    <row r="1586" spans="2:45">
      <c r="B1586" s="321" t="s">
        <v>764</v>
      </c>
      <c r="C1586" s="342"/>
      <c r="D1586" s="306"/>
      <c r="E1586" s="276"/>
      <c r="F1586" s="276"/>
      <c r="G1586" s="276"/>
      <c r="H1586" s="276"/>
      <c r="I1586" s="276"/>
      <c r="J1586" s="276"/>
      <c r="K1586" s="276"/>
      <c r="L1586" s="276"/>
      <c r="M1586" s="276"/>
      <c r="N1586" s="276"/>
      <c r="O1586" s="276"/>
      <c r="P1586" s="276"/>
      <c r="Q1586" s="276"/>
      <c r="R1586" s="288"/>
      <c r="S1586" s="276"/>
      <c r="T1586" s="276"/>
      <c r="U1586" s="276"/>
      <c r="V1586" s="306"/>
      <c r="W1586" s="306"/>
      <c r="X1586" s="306"/>
      <c r="Y1586" s="306"/>
      <c r="Z1586" s="276"/>
      <c r="AA1586" s="276"/>
      <c r="AB1586" s="276"/>
      <c r="AC1586" s="276"/>
      <c r="AD1586" s="276"/>
      <c r="AE1586" s="880"/>
      <c r="AF1586" s="880"/>
      <c r="AG1586" s="880"/>
      <c r="AH1586" s="880"/>
      <c r="AI1586" s="880"/>
      <c r="AJ1586" s="880"/>
      <c r="AK1586" s="374">
        <f t="shared" ref="AK1586:AR1586" si="3625">AK215*AK1581</f>
        <v>0</v>
      </c>
      <c r="AL1586" s="374">
        <f t="shared" si="3625"/>
        <v>0</v>
      </c>
      <c r="AM1586" s="374">
        <f t="shared" si="3625"/>
        <v>0</v>
      </c>
      <c r="AN1586" s="374">
        <f t="shared" si="3625"/>
        <v>0</v>
      </c>
      <c r="AO1586" s="374">
        <f t="shared" si="3625"/>
        <v>0</v>
      </c>
      <c r="AP1586" s="374">
        <f t="shared" si="3625"/>
        <v>0</v>
      </c>
      <c r="AQ1586" s="374">
        <f t="shared" si="3625"/>
        <v>0</v>
      </c>
      <c r="AR1586" s="374">
        <f t="shared" si="3625"/>
        <v>0</v>
      </c>
      <c r="AS1586" s="612">
        <f t="shared" si="3624"/>
        <v>0</v>
      </c>
    </row>
    <row r="1587" spans="2:45">
      <c r="B1587" s="321" t="s">
        <v>765</v>
      </c>
      <c r="C1587" s="342"/>
      <c r="D1587" s="306"/>
      <c r="E1587" s="276"/>
      <c r="F1587" s="276"/>
      <c r="G1587" s="276"/>
      <c r="H1587" s="276"/>
      <c r="I1587" s="276"/>
      <c r="J1587" s="276"/>
      <c r="K1587" s="276"/>
      <c r="L1587" s="276"/>
      <c r="M1587" s="276"/>
      <c r="N1587" s="276"/>
      <c r="O1587" s="276"/>
      <c r="P1587" s="276"/>
      <c r="Q1587" s="276"/>
      <c r="R1587" s="288"/>
      <c r="S1587" s="276"/>
      <c r="T1587" s="276"/>
      <c r="U1587" s="276"/>
      <c r="V1587" s="306"/>
      <c r="W1587" s="306"/>
      <c r="X1587" s="306"/>
      <c r="Y1587" s="306"/>
      <c r="Z1587" s="276"/>
      <c r="AA1587" s="276"/>
      <c r="AB1587" s="276"/>
      <c r="AC1587" s="276"/>
      <c r="AD1587" s="276"/>
      <c r="AE1587" s="880"/>
      <c r="AF1587" s="880"/>
      <c r="AG1587" s="880"/>
      <c r="AH1587" s="880"/>
      <c r="AI1587" s="880"/>
      <c r="AJ1587" s="880"/>
      <c r="AK1587" s="374">
        <f t="shared" ref="AK1587:AR1587" si="3626">AK405*AK1581</f>
        <v>0</v>
      </c>
      <c r="AL1587" s="374">
        <f t="shared" si="3626"/>
        <v>0</v>
      </c>
      <c r="AM1587" s="374">
        <f t="shared" si="3626"/>
        <v>0</v>
      </c>
      <c r="AN1587" s="374">
        <f t="shared" si="3626"/>
        <v>0</v>
      </c>
      <c r="AO1587" s="374">
        <f t="shared" si="3626"/>
        <v>0</v>
      </c>
      <c r="AP1587" s="374">
        <f t="shared" si="3626"/>
        <v>0</v>
      </c>
      <c r="AQ1587" s="374">
        <f t="shared" si="3626"/>
        <v>0</v>
      </c>
      <c r="AR1587" s="374">
        <f t="shared" si="3626"/>
        <v>0</v>
      </c>
      <c r="AS1587" s="612">
        <f t="shared" si="3624"/>
        <v>0</v>
      </c>
    </row>
    <row r="1588" spans="2:45">
      <c r="B1588" s="321" t="s">
        <v>766</v>
      </c>
      <c r="C1588" s="342"/>
      <c r="D1588" s="306"/>
      <c r="E1588" s="276"/>
      <c r="F1588" s="276"/>
      <c r="G1588" s="276"/>
      <c r="H1588" s="276"/>
      <c r="I1588" s="276"/>
      <c r="J1588" s="276"/>
      <c r="K1588" s="276"/>
      <c r="L1588" s="276"/>
      <c r="M1588" s="276"/>
      <c r="N1588" s="276"/>
      <c r="O1588" s="276"/>
      <c r="P1588" s="276"/>
      <c r="Q1588" s="276"/>
      <c r="R1588" s="288"/>
      <c r="S1588" s="276"/>
      <c r="T1588" s="276"/>
      <c r="U1588" s="276"/>
      <c r="V1588" s="306"/>
      <c r="W1588" s="306"/>
      <c r="X1588" s="306"/>
      <c r="Y1588" s="306"/>
      <c r="Z1588" s="276"/>
      <c r="AA1588" s="276"/>
      <c r="AB1588" s="276"/>
      <c r="AC1588" s="276"/>
      <c r="AD1588" s="276"/>
      <c r="AE1588" s="374">
        <f t="shared" ref="AE1588:AR1588" si="3627">AE595*AE1581</f>
        <v>0</v>
      </c>
      <c r="AF1588" s="374">
        <f t="shared" si="3627"/>
        <v>8806.7224889917343</v>
      </c>
      <c r="AG1588" s="374">
        <f t="shared" si="3627"/>
        <v>11139.662031314923</v>
      </c>
      <c r="AH1588" s="374">
        <f t="shared" si="3627"/>
        <v>0</v>
      </c>
      <c r="AI1588" s="374">
        <f t="shared" si="3627"/>
        <v>0</v>
      </c>
      <c r="AJ1588" s="374">
        <f t="shared" si="3627"/>
        <v>0</v>
      </c>
      <c r="AK1588" s="374">
        <f t="shared" si="3627"/>
        <v>0</v>
      </c>
      <c r="AL1588" s="374">
        <f t="shared" si="3627"/>
        <v>0</v>
      </c>
      <c r="AM1588" s="374">
        <f t="shared" si="3627"/>
        <v>0</v>
      </c>
      <c r="AN1588" s="374">
        <f t="shared" si="3627"/>
        <v>0</v>
      </c>
      <c r="AO1588" s="374">
        <f t="shared" si="3627"/>
        <v>0</v>
      </c>
      <c r="AP1588" s="374">
        <f t="shared" si="3627"/>
        <v>0</v>
      </c>
      <c r="AQ1588" s="374">
        <f t="shared" si="3627"/>
        <v>0</v>
      </c>
      <c r="AR1588" s="374">
        <f t="shared" si="3627"/>
        <v>0</v>
      </c>
      <c r="AS1588" s="612">
        <f t="shared" si="3624"/>
        <v>19946.384520306659</v>
      </c>
    </row>
    <row r="1589" spans="2:45">
      <c r="B1589" s="321" t="s">
        <v>767</v>
      </c>
      <c r="C1589" s="342"/>
      <c r="D1589" s="306"/>
      <c r="E1589" s="276"/>
      <c r="F1589" s="276"/>
      <c r="G1589" s="276"/>
      <c r="H1589" s="276"/>
      <c r="I1589" s="276"/>
      <c r="J1589" s="276"/>
      <c r="K1589" s="276"/>
      <c r="L1589" s="276"/>
      <c r="M1589" s="276"/>
      <c r="N1589" s="276"/>
      <c r="O1589" s="276"/>
      <c r="P1589" s="276"/>
      <c r="Q1589" s="276"/>
      <c r="R1589" s="288"/>
      <c r="S1589" s="276"/>
      <c r="T1589" s="276"/>
      <c r="U1589" s="276"/>
      <c r="V1589" s="306"/>
      <c r="W1589" s="306"/>
      <c r="X1589" s="306"/>
      <c r="Y1589" s="306"/>
      <c r="Z1589" s="276"/>
      <c r="AA1589" s="276"/>
      <c r="AB1589" s="276"/>
      <c r="AC1589" s="276"/>
      <c r="AD1589" s="276"/>
      <c r="AE1589" s="374">
        <f t="shared" ref="AE1589:AR1589" si="3628">AE785*AE1581</f>
        <v>0</v>
      </c>
      <c r="AF1589" s="374">
        <f t="shared" si="3628"/>
        <v>3347.0085313413292</v>
      </c>
      <c r="AG1589" s="374">
        <f t="shared" si="3628"/>
        <v>7674.4036602203423</v>
      </c>
      <c r="AH1589" s="374">
        <f t="shared" si="3628"/>
        <v>0</v>
      </c>
      <c r="AI1589" s="374">
        <f t="shared" si="3628"/>
        <v>0</v>
      </c>
      <c r="AJ1589" s="374">
        <f t="shared" si="3628"/>
        <v>0</v>
      </c>
      <c r="AK1589" s="374">
        <f t="shared" si="3628"/>
        <v>0</v>
      </c>
      <c r="AL1589" s="374">
        <f t="shared" si="3628"/>
        <v>0</v>
      </c>
      <c r="AM1589" s="374">
        <f t="shared" si="3628"/>
        <v>0</v>
      </c>
      <c r="AN1589" s="374">
        <f t="shared" si="3628"/>
        <v>0</v>
      </c>
      <c r="AO1589" s="374">
        <f t="shared" si="3628"/>
        <v>0</v>
      </c>
      <c r="AP1589" s="374">
        <f t="shared" si="3628"/>
        <v>0</v>
      </c>
      <c r="AQ1589" s="374">
        <f t="shared" si="3628"/>
        <v>0</v>
      </c>
      <c r="AR1589" s="374">
        <f t="shared" si="3628"/>
        <v>0</v>
      </c>
      <c r="AS1589" s="612">
        <f t="shared" si="3624"/>
        <v>11021.412191561671</v>
      </c>
    </row>
    <row r="1590" spans="2:45">
      <c r="B1590" s="321" t="s">
        <v>768</v>
      </c>
      <c r="C1590" s="342"/>
      <c r="D1590" s="306"/>
      <c r="E1590" s="276"/>
      <c r="F1590" s="276"/>
      <c r="G1590" s="276"/>
      <c r="H1590" s="276"/>
      <c r="I1590" s="276"/>
      <c r="J1590" s="276"/>
      <c r="K1590" s="276"/>
      <c r="L1590" s="276"/>
      <c r="M1590" s="276"/>
      <c r="N1590" s="276"/>
      <c r="O1590" s="276"/>
      <c r="P1590" s="276"/>
      <c r="Q1590" s="276"/>
      <c r="R1590" s="288"/>
      <c r="S1590" s="276"/>
      <c r="T1590" s="276"/>
      <c r="U1590" s="276"/>
      <c r="V1590" s="306"/>
      <c r="W1590" s="306"/>
      <c r="X1590" s="306"/>
      <c r="Y1590" s="306"/>
      <c r="Z1590" s="276"/>
      <c r="AA1590" s="276"/>
      <c r="AB1590" s="276"/>
      <c r="AC1590" s="276"/>
      <c r="AD1590" s="276"/>
      <c r="AE1590" s="374">
        <f t="shared" ref="AE1590:AR1590" si="3629">AE980*AE1581</f>
        <v>0</v>
      </c>
      <c r="AF1590" s="374">
        <f t="shared" si="3629"/>
        <v>1512.1435889980496</v>
      </c>
      <c r="AG1590" s="374">
        <f t="shared" si="3629"/>
        <v>1198.9984322604746</v>
      </c>
      <c r="AH1590" s="374">
        <f t="shared" si="3629"/>
        <v>0</v>
      </c>
      <c r="AI1590" s="374">
        <f t="shared" si="3629"/>
        <v>0</v>
      </c>
      <c r="AJ1590" s="374">
        <f t="shared" si="3629"/>
        <v>0</v>
      </c>
      <c r="AK1590" s="374">
        <f t="shared" si="3629"/>
        <v>0</v>
      </c>
      <c r="AL1590" s="374">
        <f t="shared" si="3629"/>
        <v>0</v>
      </c>
      <c r="AM1590" s="374">
        <f t="shared" si="3629"/>
        <v>0</v>
      </c>
      <c r="AN1590" s="374">
        <f t="shared" si="3629"/>
        <v>0</v>
      </c>
      <c r="AO1590" s="374">
        <f t="shared" si="3629"/>
        <v>0</v>
      </c>
      <c r="AP1590" s="374">
        <f t="shared" si="3629"/>
        <v>0</v>
      </c>
      <c r="AQ1590" s="374">
        <f t="shared" si="3629"/>
        <v>0</v>
      </c>
      <c r="AR1590" s="374">
        <f t="shared" si="3629"/>
        <v>0</v>
      </c>
      <c r="AS1590" s="612">
        <f t="shared" si="3624"/>
        <v>2711.1420212585244</v>
      </c>
    </row>
    <row r="1591" spans="2:45">
      <c r="B1591" s="321" t="s">
        <v>769</v>
      </c>
      <c r="C1591" s="342"/>
      <c r="D1591" s="306"/>
      <c r="E1591" s="276"/>
      <c r="F1591" s="276"/>
      <c r="G1591" s="276"/>
      <c r="H1591" s="276"/>
      <c r="I1591" s="276"/>
      <c r="J1591" s="276"/>
      <c r="K1591" s="276"/>
      <c r="L1591" s="276"/>
      <c r="M1591" s="276"/>
      <c r="N1591" s="276"/>
      <c r="O1591" s="276"/>
      <c r="P1591" s="276"/>
      <c r="Q1591" s="276"/>
      <c r="R1591" s="288"/>
      <c r="S1591" s="276"/>
      <c r="T1591" s="276"/>
      <c r="U1591" s="276"/>
      <c r="V1591" s="306"/>
      <c r="W1591" s="306"/>
      <c r="X1591" s="306"/>
      <c r="Y1591" s="306"/>
      <c r="Z1591" s="276"/>
      <c r="AA1591" s="276"/>
      <c r="AB1591" s="276"/>
      <c r="AC1591" s="276"/>
      <c r="AD1591" s="276"/>
      <c r="AE1591" s="374">
        <f t="shared" ref="AE1591:AR1591" si="3630">AE1175*AE1581</f>
        <v>0</v>
      </c>
      <c r="AF1591" s="374">
        <f t="shared" si="3630"/>
        <v>0</v>
      </c>
      <c r="AG1591" s="374">
        <f t="shared" si="3630"/>
        <v>6462.6482077696219</v>
      </c>
      <c r="AH1591" s="374">
        <f t="shared" si="3630"/>
        <v>180.90628147200002</v>
      </c>
      <c r="AI1591" s="374">
        <f t="shared" si="3630"/>
        <v>0</v>
      </c>
      <c r="AJ1591" s="374">
        <f t="shared" si="3630"/>
        <v>0</v>
      </c>
      <c r="AK1591" s="374">
        <f t="shared" si="3630"/>
        <v>0</v>
      </c>
      <c r="AL1591" s="374">
        <f t="shared" si="3630"/>
        <v>0</v>
      </c>
      <c r="AM1591" s="374">
        <f t="shared" si="3630"/>
        <v>0</v>
      </c>
      <c r="AN1591" s="374">
        <f t="shared" si="3630"/>
        <v>0</v>
      </c>
      <c r="AO1591" s="374">
        <f t="shared" si="3630"/>
        <v>0</v>
      </c>
      <c r="AP1591" s="374">
        <f t="shared" si="3630"/>
        <v>0</v>
      </c>
      <c r="AQ1591" s="374">
        <f t="shared" si="3630"/>
        <v>0</v>
      </c>
      <c r="AR1591" s="374">
        <f t="shared" si="3630"/>
        <v>0</v>
      </c>
      <c r="AS1591" s="612">
        <f>SUM(AE1591:AR1591)</f>
        <v>6643.5544892416219</v>
      </c>
    </row>
    <row r="1592" spans="2:45">
      <c r="B1592" s="321" t="s">
        <v>770</v>
      </c>
      <c r="C1592" s="342"/>
      <c r="D1592" s="306"/>
      <c r="E1592" s="276"/>
      <c r="F1592" s="276"/>
      <c r="G1592" s="276"/>
      <c r="H1592" s="276"/>
      <c r="I1592" s="276"/>
      <c r="J1592" s="276"/>
      <c r="K1592" s="276"/>
      <c r="L1592" s="276"/>
      <c r="M1592" s="276"/>
      <c r="N1592" s="276"/>
      <c r="O1592" s="276"/>
      <c r="P1592" s="276"/>
      <c r="Q1592" s="276"/>
      <c r="R1592" s="288"/>
      <c r="S1592" s="276"/>
      <c r="T1592" s="276"/>
      <c r="U1592" s="276"/>
      <c r="V1592" s="306"/>
      <c r="W1592" s="306"/>
      <c r="X1592" s="306"/>
      <c r="Y1592" s="306"/>
      <c r="Z1592" s="276"/>
      <c r="AA1592" s="276"/>
      <c r="AB1592" s="276"/>
      <c r="AC1592" s="276"/>
      <c r="AD1592" s="276"/>
      <c r="AE1592" s="374">
        <f t="shared" ref="AE1592:AR1592" si="3631">AE1370*AE1581</f>
        <v>0</v>
      </c>
      <c r="AF1592" s="374">
        <f t="shared" si="3631"/>
        <v>148.84639864943517</v>
      </c>
      <c r="AG1592" s="374">
        <f t="shared" si="3631"/>
        <v>0</v>
      </c>
      <c r="AH1592" s="374">
        <f t="shared" si="3631"/>
        <v>0</v>
      </c>
      <c r="AI1592" s="374">
        <f t="shared" si="3631"/>
        <v>0</v>
      </c>
      <c r="AJ1592" s="374">
        <f t="shared" si="3631"/>
        <v>0</v>
      </c>
      <c r="AK1592" s="374">
        <f t="shared" si="3631"/>
        <v>0</v>
      </c>
      <c r="AL1592" s="374">
        <f t="shared" si="3631"/>
        <v>0</v>
      </c>
      <c r="AM1592" s="374">
        <f t="shared" si="3631"/>
        <v>0</v>
      </c>
      <c r="AN1592" s="374">
        <f t="shared" si="3631"/>
        <v>0</v>
      </c>
      <c r="AO1592" s="374">
        <f t="shared" si="3631"/>
        <v>0</v>
      </c>
      <c r="AP1592" s="374">
        <f t="shared" si="3631"/>
        <v>0</v>
      </c>
      <c r="AQ1592" s="374">
        <f t="shared" si="3631"/>
        <v>0</v>
      </c>
      <c r="AR1592" s="374">
        <f t="shared" si="3631"/>
        <v>0</v>
      </c>
      <c r="AS1592" s="612">
        <f>SUM(AE1592:AR1592)</f>
        <v>148.84639864943517</v>
      </c>
    </row>
    <row r="1593" spans="2:45">
      <c r="B1593" s="321" t="s">
        <v>771</v>
      </c>
      <c r="C1593" s="342"/>
      <c r="D1593" s="306"/>
      <c r="E1593" s="276"/>
      <c r="F1593" s="276"/>
      <c r="G1593" s="276"/>
      <c r="H1593" s="276"/>
      <c r="I1593" s="276"/>
      <c r="J1593" s="276"/>
      <c r="K1593" s="276"/>
      <c r="L1593" s="276"/>
      <c r="M1593" s="276"/>
      <c r="N1593" s="276"/>
      <c r="O1593" s="276"/>
      <c r="P1593" s="276"/>
      <c r="Q1593" s="276"/>
      <c r="R1593" s="288"/>
      <c r="S1593" s="276"/>
      <c r="T1593" s="276"/>
      <c r="U1593" s="276"/>
      <c r="V1593" s="306"/>
      <c r="W1593" s="306"/>
      <c r="X1593" s="306"/>
      <c r="Y1593" s="306"/>
      <c r="Z1593" s="276"/>
      <c r="AA1593" s="276"/>
      <c r="AB1593" s="276"/>
      <c r="AC1593" s="276"/>
      <c r="AD1593" s="276"/>
      <c r="AE1593" s="374">
        <f t="shared" ref="AE1593:AR1593" si="3632">AE1564*AE1581</f>
        <v>0</v>
      </c>
      <c r="AF1593" s="374">
        <f t="shared" si="3632"/>
        <v>0</v>
      </c>
      <c r="AG1593" s="374">
        <f t="shared" si="3632"/>
        <v>0</v>
      </c>
      <c r="AH1593" s="374">
        <f t="shared" si="3632"/>
        <v>0</v>
      </c>
      <c r="AI1593" s="374">
        <f t="shared" si="3632"/>
        <v>0</v>
      </c>
      <c r="AJ1593" s="374">
        <f t="shared" si="3632"/>
        <v>0</v>
      </c>
      <c r="AK1593" s="374">
        <f t="shared" si="3632"/>
        <v>0</v>
      </c>
      <c r="AL1593" s="374">
        <f t="shared" si="3632"/>
        <v>0</v>
      </c>
      <c r="AM1593" s="374">
        <f t="shared" si="3632"/>
        <v>0</v>
      </c>
      <c r="AN1593" s="374">
        <f t="shared" si="3632"/>
        <v>0</v>
      </c>
      <c r="AO1593" s="374">
        <f t="shared" si="3632"/>
        <v>0</v>
      </c>
      <c r="AP1593" s="374">
        <f t="shared" si="3632"/>
        <v>0</v>
      </c>
      <c r="AQ1593" s="374">
        <f t="shared" si="3632"/>
        <v>0</v>
      </c>
      <c r="AR1593" s="374">
        <f t="shared" si="3632"/>
        <v>0</v>
      </c>
      <c r="AS1593" s="612">
        <f t="shared" si="3624"/>
        <v>0</v>
      </c>
    </row>
    <row r="1594" spans="2:45" ht="15.75">
      <c r="B1594" s="346" t="s">
        <v>897</v>
      </c>
      <c r="C1594" s="342"/>
      <c r="D1594" s="333"/>
      <c r="E1594" s="331"/>
      <c r="F1594" s="331"/>
      <c r="G1594" s="331"/>
      <c r="H1594" s="331"/>
      <c r="I1594" s="331"/>
      <c r="J1594" s="331"/>
      <c r="K1594" s="331"/>
      <c r="L1594" s="331"/>
      <c r="M1594" s="331"/>
      <c r="N1594" s="331"/>
      <c r="O1594" s="331"/>
      <c r="P1594" s="331"/>
      <c r="Q1594" s="331"/>
      <c r="R1594" s="297"/>
      <c r="S1594" s="331"/>
      <c r="T1594" s="331"/>
      <c r="U1594" s="331"/>
      <c r="V1594" s="333"/>
      <c r="W1594" s="333"/>
      <c r="X1594" s="333"/>
      <c r="Y1594" s="333"/>
      <c r="Z1594" s="331"/>
      <c r="AA1594" s="331"/>
      <c r="AB1594" s="331"/>
      <c r="AC1594" s="331"/>
      <c r="AD1594" s="331"/>
      <c r="AE1594" s="343">
        <f>SUM(AE1582:AE1593)</f>
        <v>0</v>
      </c>
      <c r="AF1594" s="343">
        <f t="shared" ref="AF1594:AR1594" si="3633">SUM(AF1582:AF1593)</f>
        <v>13814.721007980548</v>
      </c>
      <c r="AG1594" s="343">
        <f t="shared" si="3633"/>
        <v>26475.712331565366</v>
      </c>
      <c r="AH1594" s="343">
        <f t="shared" si="3633"/>
        <v>180.90628147200002</v>
      </c>
      <c r="AI1594" s="343">
        <f t="shared" si="3633"/>
        <v>0</v>
      </c>
      <c r="AJ1594" s="343">
        <f t="shared" si="3633"/>
        <v>0</v>
      </c>
      <c r="AK1594" s="343">
        <f t="shared" si="3633"/>
        <v>0</v>
      </c>
      <c r="AL1594" s="343">
        <f t="shared" si="3633"/>
        <v>0</v>
      </c>
      <c r="AM1594" s="343">
        <f t="shared" si="3633"/>
        <v>0</v>
      </c>
      <c r="AN1594" s="343">
        <f t="shared" si="3633"/>
        <v>0</v>
      </c>
      <c r="AO1594" s="343">
        <f t="shared" si="3633"/>
        <v>0</v>
      </c>
      <c r="AP1594" s="343">
        <f t="shared" si="3633"/>
        <v>0</v>
      </c>
      <c r="AQ1594" s="343">
        <f t="shared" si="3633"/>
        <v>0</v>
      </c>
      <c r="AR1594" s="343">
        <f t="shared" si="3633"/>
        <v>0</v>
      </c>
      <c r="AS1594" s="783">
        <f>SUM(AS1582:AS1593)</f>
        <v>40471.339621017905</v>
      </c>
    </row>
    <row r="1595" spans="2:45" ht="15.75">
      <c r="B1595" s="346" t="s">
        <v>898</v>
      </c>
      <c r="C1595" s="342"/>
      <c r="D1595" s="347"/>
      <c r="E1595" s="331"/>
      <c r="F1595" s="331"/>
      <c r="G1595" s="331"/>
      <c r="H1595" s="331"/>
      <c r="I1595" s="331"/>
      <c r="J1595" s="331"/>
      <c r="K1595" s="331"/>
      <c r="L1595" s="331"/>
      <c r="M1595" s="331"/>
      <c r="N1595" s="331"/>
      <c r="O1595" s="331"/>
      <c r="P1595" s="331"/>
      <c r="Q1595" s="331"/>
      <c r="R1595" s="297"/>
      <c r="S1595" s="331"/>
      <c r="T1595" s="331"/>
      <c r="U1595" s="331"/>
      <c r="V1595" s="333"/>
      <c r="W1595" s="333"/>
      <c r="X1595" s="333"/>
      <c r="Y1595" s="333"/>
      <c r="Z1595" s="331"/>
      <c r="AA1595" s="331"/>
      <c r="AB1595" s="331"/>
      <c r="AC1595" s="331"/>
      <c r="AD1595" s="331"/>
      <c r="AE1595" s="344">
        <f>AE1579*AE1581</f>
        <v>0</v>
      </c>
      <c r="AF1595" s="344">
        <f t="shared" ref="AF1595:AR1595" si="3634">AF1579*AF1581</f>
        <v>21804.513044614836</v>
      </c>
      <c r="AG1595" s="344">
        <f t="shared" si="3634"/>
        <v>19214.91230817249</v>
      </c>
      <c r="AH1595" s="344">
        <f t="shared" si="3634"/>
        <v>0</v>
      </c>
      <c r="AI1595" s="344">
        <f t="shared" si="3634"/>
        <v>0</v>
      </c>
      <c r="AJ1595" s="344">
        <f t="shared" si="3634"/>
        <v>0</v>
      </c>
      <c r="AK1595" s="344">
        <f t="shared" si="3634"/>
        <v>0</v>
      </c>
      <c r="AL1595" s="344">
        <f t="shared" si="3634"/>
        <v>0</v>
      </c>
      <c r="AM1595" s="344">
        <f t="shared" si="3634"/>
        <v>0</v>
      </c>
      <c r="AN1595" s="344">
        <f t="shared" si="3634"/>
        <v>0</v>
      </c>
      <c r="AO1595" s="344">
        <f t="shared" si="3634"/>
        <v>0</v>
      </c>
      <c r="AP1595" s="344">
        <f t="shared" si="3634"/>
        <v>0</v>
      </c>
      <c r="AQ1595" s="344">
        <f t="shared" si="3634"/>
        <v>0</v>
      </c>
      <c r="AR1595" s="344">
        <f t="shared" si="3634"/>
        <v>0</v>
      </c>
      <c r="AS1595" s="784">
        <f>SUM(AE1595:AR1595)</f>
        <v>41019.425352787322</v>
      </c>
    </row>
    <row r="1596" spans="2:45" ht="15.75">
      <c r="B1596" s="346" t="s">
        <v>896</v>
      </c>
      <c r="C1596" s="342"/>
      <c r="D1596" s="347"/>
      <c r="E1596" s="331"/>
      <c r="F1596" s="331"/>
      <c r="G1596" s="331"/>
      <c r="H1596" s="331"/>
      <c r="I1596" s="331"/>
      <c r="J1596" s="331"/>
      <c r="K1596" s="331"/>
      <c r="L1596" s="331"/>
      <c r="M1596" s="331"/>
      <c r="N1596" s="331"/>
      <c r="O1596" s="331"/>
      <c r="P1596" s="331"/>
      <c r="Q1596" s="331"/>
      <c r="R1596" s="297"/>
      <c r="S1596" s="331"/>
      <c r="T1596" s="331"/>
      <c r="U1596" s="331"/>
      <c r="V1596" s="347"/>
      <c r="W1596" s="347"/>
      <c r="X1596" s="347"/>
      <c r="Y1596" s="347"/>
      <c r="Z1596" s="331"/>
      <c r="AA1596" s="331"/>
      <c r="AB1596" s="331"/>
      <c r="AC1596" s="331"/>
      <c r="AD1596" s="331"/>
      <c r="AE1596" s="348"/>
      <c r="AF1596" s="348"/>
      <c r="AG1596" s="348"/>
      <c r="AH1596" s="348"/>
      <c r="AI1596" s="348"/>
      <c r="AJ1596" s="348"/>
      <c r="AK1596" s="348"/>
      <c r="AL1596" s="348"/>
      <c r="AM1596" s="348"/>
      <c r="AN1596" s="348"/>
      <c r="AO1596" s="348"/>
      <c r="AP1596" s="348"/>
      <c r="AQ1596" s="348"/>
      <c r="AR1596" s="348"/>
      <c r="AS1596" s="403">
        <f>AS1594-AS1595</f>
        <v>-548.08573176941718</v>
      </c>
    </row>
    <row r="1597" spans="2:45">
      <c r="B1597" s="377"/>
      <c r="C1597" s="441"/>
      <c r="D1597" s="441"/>
      <c r="E1597" s="442"/>
      <c r="F1597" s="442"/>
      <c r="G1597" s="442"/>
      <c r="H1597" s="442"/>
      <c r="I1597" s="442"/>
      <c r="J1597" s="442"/>
      <c r="K1597" s="442"/>
      <c r="L1597" s="442"/>
      <c r="M1597" s="442"/>
      <c r="N1597" s="442"/>
      <c r="O1597" s="442"/>
      <c r="P1597" s="442"/>
      <c r="Q1597" s="442"/>
      <c r="R1597" s="443"/>
      <c r="S1597" s="442"/>
      <c r="T1597" s="442"/>
      <c r="U1597" s="442"/>
      <c r="V1597" s="441"/>
      <c r="W1597" s="444"/>
      <c r="X1597" s="441"/>
      <c r="Y1597" s="441"/>
      <c r="Z1597" s="442"/>
      <c r="AA1597" s="442"/>
      <c r="AB1597" s="442"/>
      <c r="AC1597" s="442"/>
      <c r="AD1597" s="442"/>
      <c r="AE1597" s="769"/>
      <c r="AF1597" s="769"/>
      <c r="AG1597" s="769"/>
      <c r="AH1597" s="769"/>
      <c r="AI1597" s="769"/>
      <c r="AJ1597" s="769"/>
      <c r="AK1597" s="769"/>
      <c r="AL1597" s="769"/>
      <c r="AM1597" s="769"/>
      <c r="AN1597" s="769"/>
      <c r="AO1597" s="769"/>
      <c r="AP1597" s="769"/>
      <c r="AQ1597" s="769"/>
      <c r="AR1597" s="769"/>
      <c r="AS1597" s="382"/>
    </row>
    <row r="1598" spans="2:45" ht="19.5" customHeight="1">
      <c r="B1598" s="364" t="s">
        <v>577</v>
      </c>
      <c r="C1598" s="383"/>
      <c r="D1598" s="384"/>
      <c r="E1598" s="384"/>
      <c r="F1598" s="384"/>
      <c r="G1598" s="384"/>
      <c r="H1598" s="384"/>
      <c r="I1598" s="384"/>
      <c r="J1598" s="384"/>
      <c r="K1598" s="384"/>
      <c r="L1598" s="384"/>
      <c r="M1598" s="384"/>
      <c r="N1598" s="384"/>
      <c r="O1598" s="384"/>
      <c r="P1598" s="384"/>
      <c r="Q1598" s="384"/>
      <c r="R1598" s="384"/>
      <c r="S1598" s="384"/>
      <c r="T1598" s="384"/>
      <c r="U1598" s="384"/>
      <c r="V1598" s="367"/>
      <c r="W1598" s="368"/>
      <c r="X1598" s="384"/>
      <c r="Y1598" s="384"/>
      <c r="Z1598" s="384"/>
      <c r="AA1598" s="384"/>
      <c r="AB1598" s="384"/>
      <c r="AC1598" s="384"/>
      <c r="AD1598" s="384"/>
      <c r="AE1598" s="405"/>
      <c r="AF1598" s="405"/>
      <c r="AG1598" s="405"/>
      <c r="AH1598" s="405"/>
      <c r="AI1598" s="405"/>
      <c r="AJ1598" s="405"/>
      <c r="AK1598" s="405"/>
      <c r="AL1598" s="405"/>
      <c r="AM1598" s="405"/>
      <c r="AN1598" s="405"/>
      <c r="AO1598" s="405"/>
      <c r="AP1598" s="405"/>
      <c r="AQ1598" s="405"/>
      <c r="AR1598" s="405"/>
      <c r="AS1598" s="385"/>
    </row>
    <row r="1599" spans="2:45" ht="19.5" customHeight="1">
      <c r="B1599" s="758"/>
      <c r="C1599" s="759"/>
      <c r="D1599" s="740"/>
      <c r="E1599" s="740"/>
      <c r="F1599" s="740"/>
      <c r="G1599" s="740"/>
      <c r="H1599" s="740"/>
      <c r="I1599" s="740"/>
      <c r="J1599" s="740"/>
      <c r="K1599" s="740"/>
      <c r="L1599" s="740"/>
      <c r="M1599" s="740"/>
      <c r="N1599" s="740"/>
      <c r="O1599" s="740"/>
      <c r="P1599" s="740"/>
      <c r="Q1599" s="740"/>
      <c r="R1599" s="740"/>
      <c r="S1599" s="740"/>
      <c r="T1599" s="740"/>
      <c r="U1599" s="740"/>
      <c r="V1599" s="301"/>
      <c r="W1599" s="760"/>
      <c r="X1599" s="740"/>
      <c r="Y1599" s="740"/>
      <c r="Z1599" s="740"/>
      <c r="AA1599" s="740"/>
      <c r="AB1599" s="740"/>
      <c r="AC1599" s="740"/>
      <c r="AD1599" s="740"/>
      <c r="AE1599" s="252"/>
      <c r="AF1599" s="252"/>
      <c r="AG1599" s="252"/>
      <c r="AH1599" s="252"/>
      <c r="AI1599" s="252"/>
      <c r="AJ1599" s="252"/>
      <c r="AK1599" s="252"/>
      <c r="AL1599" s="252"/>
      <c r="AM1599" s="252"/>
      <c r="AN1599" s="252"/>
      <c r="AO1599" s="252"/>
      <c r="AP1599" s="252"/>
      <c r="AQ1599" s="252"/>
      <c r="AR1599" s="252"/>
      <c r="AS1599" s="253"/>
    </row>
    <row r="1600" spans="2:45" ht="15.75">
      <c r="B1600" s="277" t="s">
        <v>814</v>
      </c>
      <c r="C1600" s="278"/>
      <c r="D1600" s="579" t="s">
        <v>522</v>
      </c>
      <c r="E1600" s="250"/>
      <c r="F1600" s="579"/>
      <c r="G1600" s="250"/>
      <c r="H1600" s="250"/>
      <c r="I1600" s="250"/>
      <c r="J1600" s="250"/>
      <c r="K1600" s="250"/>
      <c r="L1600" s="250"/>
      <c r="M1600" s="250"/>
      <c r="N1600" s="250"/>
      <c r="O1600" s="250"/>
      <c r="P1600" s="250"/>
      <c r="Q1600" s="250"/>
      <c r="R1600" s="278"/>
      <c r="S1600" s="250"/>
      <c r="T1600" s="250"/>
      <c r="U1600" s="250"/>
      <c r="V1600" s="250"/>
      <c r="W1600" s="250"/>
      <c r="X1600" s="250"/>
      <c r="Y1600" s="250"/>
      <c r="Z1600" s="250"/>
      <c r="AA1600" s="250"/>
      <c r="AB1600" s="250"/>
      <c r="AC1600" s="250"/>
      <c r="AD1600" s="250"/>
      <c r="AE1600" s="267"/>
      <c r="AF1600" s="264"/>
      <c r="AG1600" s="264"/>
      <c r="AH1600" s="264"/>
      <c r="AI1600" s="264"/>
      <c r="AJ1600" s="264"/>
      <c r="AK1600" s="264"/>
      <c r="AL1600" s="264"/>
      <c r="AM1600" s="264"/>
      <c r="AN1600" s="264"/>
      <c r="AO1600" s="264"/>
      <c r="AP1600" s="264"/>
      <c r="AQ1600" s="264"/>
      <c r="AR1600" s="264"/>
    </row>
    <row r="1601" spans="2:45" ht="39.75" customHeight="1">
      <c r="B1601" s="949" t="s">
        <v>211</v>
      </c>
      <c r="C1601" s="951" t="s">
        <v>33</v>
      </c>
      <c r="D1601" s="281" t="s">
        <v>420</v>
      </c>
      <c r="E1601" s="960" t="s">
        <v>209</v>
      </c>
      <c r="F1601" s="961"/>
      <c r="G1601" s="961"/>
      <c r="H1601" s="961"/>
      <c r="I1601" s="961"/>
      <c r="J1601" s="961"/>
      <c r="K1601" s="961"/>
      <c r="L1601" s="961"/>
      <c r="M1601" s="961"/>
      <c r="N1601" s="961"/>
      <c r="O1601" s="961"/>
      <c r="P1601" s="962"/>
      <c r="Q1601" s="958" t="s">
        <v>213</v>
      </c>
      <c r="R1601" s="281" t="s">
        <v>421</v>
      </c>
      <c r="S1601" s="955" t="s">
        <v>212</v>
      </c>
      <c r="T1601" s="956"/>
      <c r="U1601" s="956"/>
      <c r="V1601" s="956"/>
      <c r="W1601" s="956"/>
      <c r="X1601" s="956"/>
      <c r="Y1601" s="956"/>
      <c r="Z1601" s="956"/>
      <c r="AA1601" s="956"/>
      <c r="AB1601" s="956"/>
      <c r="AC1601" s="956"/>
      <c r="AD1601" s="963"/>
      <c r="AE1601" s="955" t="s">
        <v>242</v>
      </c>
      <c r="AF1601" s="956"/>
      <c r="AG1601" s="956"/>
      <c r="AH1601" s="956"/>
      <c r="AI1601" s="956"/>
      <c r="AJ1601" s="956"/>
      <c r="AK1601" s="956"/>
      <c r="AL1601" s="956"/>
      <c r="AM1601" s="956"/>
      <c r="AN1601" s="956"/>
      <c r="AO1601" s="956"/>
      <c r="AP1601" s="956"/>
      <c r="AQ1601" s="956"/>
      <c r="AR1601" s="956"/>
      <c r="AS1601" s="957"/>
    </row>
    <row r="1602" spans="2:45" ht="65.25" customHeight="1">
      <c r="B1602" s="950"/>
      <c r="C1602" s="964"/>
      <c r="D1602" s="282">
        <v>2024</v>
      </c>
      <c r="E1602" s="282">
        <v>2025</v>
      </c>
      <c r="F1602" s="282">
        <v>2026</v>
      </c>
      <c r="G1602" s="282">
        <v>2027</v>
      </c>
      <c r="H1602" s="282">
        <v>2028</v>
      </c>
      <c r="I1602" s="282">
        <v>2029</v>
      </c>
      <c r="J1602" s="282">
        <v>2030</v>
      </c>
      <c r="K1602" s="282">
        <v>2031</v>
      </c>
      <c r="L1602" s="282">
        <v>2032</v>
      </c>
      <c r="M1602" s="282">
        <v>2033</v>
      </c>
      <c r="N1602" s="282">
        <v>2034</v>
      </c>
      <c r="O1602" s="282">
        <v>2035</v>
      </c>
      <c r="P1602" s="282">
        <v>2036</v>
      </c>
      <c r="Q1602" s="959"/>
      <c r="R1602" s="282">
        <v>2024</v>
      </c>
      <c r="S1602" s="282">
        <v>2025</v>
      </c>
      <c r="T1602" s="282">
        <v>2026</v>
      </c>
      <c r="U1602" s="282">
        <v>2027</v>
      </c>
      <c r="V1602" s="282">
        <v>2028</v>
      </c>
      <c r="W1602" s="282">
        <v>2029</v>
      </c>
      <c r="X1602" s="282">
        <v>2030</v>
      </c>
      <c r="Y1602" s="282">
        <v>2031</v>
      </c>
      <c r="Z1602" s="282">
        <v>2032</v>
      </c>
      <c r="AA1602" s="282">
        <v>2033</v>
      </c>
      <c r="AB1602" s="282">
        <v>2034</v>
      </c>
      <c r="AC1602" s="282">
        <v>2035</v>
      </c>
      <c r="AD1602" s="282">
        <v>2036</v>
      </c>
      <c r="AE1602" s="282" t="str">
        <f>'1.  LRAMVA Summary'!$D$53</f>
        <v>Residential</v>
      </c>
      <c r="AF1602" s="282" t="str">
        <f>'1.  LRAMVA Summary'!$E$53</f>
        <v>GS&lt;50 kW</v>
      </c>
      <c r="AG1602" s="282" t="str">
        <f>'1.  LRAMVA Summary'!$F$53</f>
        <v>GS 50 - 4,999 kW</v>
      </c>
      <c r="AH1602" s="282" t="str">
        <f>'1.  LRAMVA Summary'!$G$53</f>
        <v>Large Use</v>
      </c>
      <c r="AI1602" s="282" t="str">
        <f>'1.  LRAMVA Summary'!$H$53</f>
        <v>Unmetered</v>
      </c>
      <c r="AJ1602" s="282" t="str">
        <f>'1.  LRAMVA Summary'!$I$53</f>
        <v>Street Lights</v>
      </c>
      <c r="AK1602" s="282" t="str">
        <f>'1.  LRAMVA Summary'!$J$53</f>
        <v/>
      </c>
      <c r="AL1602" s="282" t="str">
        <f>'1.  LRAMVA Summary'!$K$53</f>
        <v/>
      </c>
      <c r="AM1602" s="282" t="str">
        <f>'1.  LRAMVA Summary'!$L$53</f>
        <v/>
      </c>
      <c r="AN1602" s="282" t="str">
        <f>'1.  LRAMVA Summary'!$M$53</f>
        <v/>
      </c>
      <c r="AO1602" s="282" t="str">
        <f>'1.  LRAMVA Summary'!$N$53</f>
        <v/>
      </c>
      <c r="AP1602" s="282" t="str">
        <f>'1.  LRAMVA Summary'!$O$53</f>
        <v/>
      </c>
      <c r="AQ1602" s="282" t="str">
        <f>'1.  LRAMVA Summary'!$P$53</f>
        <v/>
      </c>
      <c r="AR1602" s="282" t="str">
        <f>'1.  LRAMVA Summary'!$Q$53</f>
        <v/>
      </c>
      <c r="AS1602" s="284" t="str">
        <f>'1.  LRAMVA Summary'!$R$53</f>
        <v>Total</v>
      </c>
    </row>
    <row r="1603" spans="2:45" ht="15.75">
      <c r="B1603" s="826"/>
      <c r="C1603" s="332"/>
      <c r="D1603" s="332"/>
      <c r="E1603" s="332"/>
      <c r="F1603" s="332"/>
      <c r="G1603" s="332"/>
      <c r="H1603" s="332"/>
      <c r="I1603" s="332"/>
      <c r="J1603" s="332"/>
      <c r="K1603" s="332"/>
      <c r="L1603" s="332"/>
      <c r="M1603" s="332"/>
      <c r="N1603" s="332"/>
      <c r="O1603" s="332"/>
      <c r="P1603" s="332"/>
      <c r="Q1603" s="332"/>
      <c r="R1603" s="332"/>
      <c r="S1603" s="332"/>
      <c r="T1603" s="332"/>
      <c r="U1603" s="332"/>
      <c r="V1603" s="332"/>
      <c r="W1603" s="332"/>
      <c r="X1603" s="332"/>
      <c r="Y1603" s="332"/>
      <c r="Z1603" s="332"/>
      <c r="AA1603" s="332"/>
      <c r="AB1603" s="332"/>
      <c r="AC1603" s="332"/>
      <c r="AD1603" s="831"/>
      <c r="AE1603" s="288" t="str">
        <f>'1.  LRAMVA Summary'!$D$54</f>
        <v>kWh</v>
      </c>
      <c r="AF1603" s="288" t="str">
        <f>'1.  LRAMVA Summary'!$E$54</f>
        <v>kWh</v>
      </c>
      <c r="AG1603" s="288" t="str">
        <f>'1.  LRAMVA Summary'!$F$54</f>
        <v>kw</v>
      </c>
      <c r="AH1603" s="288" t="str">
        <f>'1.  LRAMVA Summary'!$G$54</f>
        <v>kW</v>
      </c>
      <c r="AI1603" s="288" t="str">
        <f>'1.  LRAMVA Summary'!$H$54</f>
        <v>kWh</v>
      </c>
      <c r="AJ1603" s="288" t="str">
        <f>'1.  LRAMVA Summary'!$I$54</f>
        <v>kW</v>
      </c>
      <c r="AK1603" s="288">
        <f>'1.  LRAMVA Summary'!$J$54</f>
        <v>0</v>
      </c>
      <c r="AL1603" s="288">
        <f>'1.  LRAMVA Summary'!$K$54</f>
        <v>0</v>
      </c>
      <c r="AM1603" s="288">
        <f>'1.  LRAMVA Summary'!$L$54</f>
        <v>0</v>
      </c>
      <c r="AN1603" s="288">
        <f>'1.  LRAMVA Summary'!$M$54</f>
        <v>0</v>
      </c>
      <c r="AO1603" s="288">
        <f>'1.  LRAMVA Summary'!$N$54</f>
        <v>0</v>
      </c>
      <c r="AP1603" s="288">
        <f>'1.  LRAMVA Summary'!$O$54</f>
        <v>0</v>
      </c>
      <c r="AQ1603" s="288">
        <f>'1.  LRAMVA Summary'!$P$54</f>
        <v>0</v>
      </c>
      <c r="AR1603" s="288">
        <f>'1.  LRAMVA Summary'!$Q$54</f>
        <v>0</v>
      </c>
      <c r="AS1603" s="327"/>
    </row>
    <row r="1604" spans="2:45" ht="15.75">
      <c r="B1604" s="827" t="s">
        <v>961</v>
      </c>
      <c r="C1604" s="332"/>
      <c r="D1604" s="332"/>
      <c r="E1604" s="332"/>
      <c r="F1604" s="332"/>
      <c r="G1604" s="332"/>
      <c r="H1604" s="332"/>
      <c r="I1604" s="332"/>
      <c r="J1604" s="332"/>
      <c r="K1604" s="332"/>
      <c r="L1604" s="332"/>
      <c r="M1604" s="332"/>
      <c r="N1604" s="332"/>
      <c r="O1604" s="332"/>
      <c r="P1604" s="332"/>
      <c r="Q1604" s="332"/>
      <c r="R1604" s="332"/>
      <c r="S1604" s="332"/>
      <c r="T1604" s="332"/>
      <c r="U1604" s="332"/>
      <c r="V1604" s="332"/>
      <c r="W1604" s="332"/>
      <c r="X1604" s="332"/>
      <c r="Y1604" s="332"/>
      <c r="Z1604" s="332"/>
      <c r="AA1604" s="332"/>
      <c r="AB1604" s="332"/>
      <c r="AC1604" s="332"/>
      <c r="AD1604" s="831"/>
      <c r="AE1604" s="829">
        <v>0</v>
      </c>
      <c r="AF1604" s="824">
        <v>0</v>
      </c>
      <c r="AG1604" s="824">
        <v>0</v>
      </c>
      <c r="AH1604" s="824">
        <v>0</v>
      </c>
      <c r="AI1604" s="824">
        <v>0</v>
      </c>
      <c r="AJ1604" s="824">
        <v>0</v>
      </c>
      <c r="AK1604" s="824">
        <v>0</v>
      </c>
      <c r="AL1604" s="824">
        <v>0</v>
      </c>
      <c r="AM1604" s="824">
        <v>0</v>
      </c>
      <c r="AN1604" s="824">
        <v>0</v>
      </c>
      <c r="AO1604" s="824">
        <v>0</v>
      </c>
      <c r="AP1604" s="824">
        <v>0</v>
      </c>
      <c r="AQ1604" s="824">
        <v>0</v>
      </c>
      <c r="AR1604" s="824">
        <v>0</v>
      </c>
      <c r="AS1604" s="825"/>
    </row>
    <row r="1605" spans="2:45" ht="15.75">
      <c r="B1605" s="828" t="s">
        <v>772</v>
      </c>
      <c r="C1605" s="399"/>
      <c r="D1605" s="399"/>
      <c r="E1605" s="399"/>
      <c r="F1605" s="399"/>
      <c r="G1605" s="399"/>
      <c r="H1605" s="399"/>
      <c r="I1605" s="399"/>
      <c r="J1605" s="399"/>
      <c r="K1605" s="399"/>
      <c r="L1605" s="399"/>
      <c r="M1605" s="399"/>
      <c r="N1605" s="399"/>
      <c r="O1605" s="399"/>
      <c r="P1605" s="399"/>
      <c r="Q1605" s="399"/>
      <c r="R1605" s="399"/>
      <c r="S1605" s="399"/>
      <c r="T1605" s="399"/>
      <c r="U1605" s="399"/>
      <c r="V1605" s="399"/>
      <c r="W1605" s="399"/>
      <c r="X1605" s="399"/>
      <c r="Y1605" s="399"/>
      <c r="Z1605" s="399"/>
      <c r="AA1605" s="399"/>
      <c r="AB1605" s="399"/>
      <c r="AC1605" s="399"/>
      <c r="AD1605" s="832"/>
      <c r="AE1605" s="830">
        <f>HLOOKUP(AE1602,'2. LRAMVA Threshold'!$B$42:$Q$60,16,FALSE)</f>
        <v>0</v>
      </c>
      <c r="AF1605" s="388">
        <f>HLOOKUP(AF1602,'2. LRAMVA Threshold'!$B$42:$Q$60,16,FALSE)</f>
        <v>0</v>
      </c>
      <c r="AG1605" s="388">
        <f>HLOOKUP(AG1602,'2. LRAMVA Threshold'!$B$42:$Q$60,16,FALSE)</f>
        <v>0</v>
      </c>
      <c r="AH1605" s="388">
        <f>HLOOKUP(AH1602,'2. LRAMVA Threshold'!$B$42:$Q$60,16,FALSE)</f>
        <v>0</v>
      </c>
      <c r="AI1605" s="388">
        <f>HLOOKUP(AI1602,'2. LRAMVA Threshold'!$B$42:$Q$60,16,FALSE)</f>
        <v>0</v>
      </c>
      <c r="AJ1605" s="388">
        <f>HLOOKUP(AJ1602,'2. LRAMVA Threshold'!$B$42:$Q$60,16,FALSE)</f>
        <v>0</v>
      </c>
      <c r="AK1605" s="388">
        <f>HLOOKUP(AK1602,'2. LRAMVA Threshold'!$B$42:$Q$60,16,FALSE)</f>
        <v>0</v>
      </c>
      <c r="AL1605" s="388">
        <f>HLOOKUP(AL1602,'2. LRAMVA Threshold'!$B$42:$Q$60,16,FALSE)</f>
        <v>0</v>
      </c>
      <c r="AM1605" s="388">
        <f>HLOOKUP(AM1602,'2. LRAMVA Threshold'!$B$42:$Q$60,16,FALSE)</f>
        <v>0</v>
      </c>
      <c r="AN1605" s="388">
        <f>HLOOKUP(AN1602,'2. LRAMVA Threshold'!$B$42:$Q$60,16,FALSE)</f>
        <v>0</v>
      </c>
      <c r="AO1605" s="388">
        <f>HLOOKUP(AO1602,'2. LRAMVA Threshold'!$B$42:$Q$60,16,FALSE)</f>
        <v>0</v>
      </c>
      <c r="AP1605" s="388">
        <f>HLOOKUP(AP1602,'2. LRAMVA Threshold'!$B$42:$Q$60,16,FALSE)</f>
        <v>0</v>
      </c>
      <c r="AQ1605" s="388">
        <f>HLOOKUP(AQ1602,'2. LRAMVA Threshold'!$B$42:$Q$60,16,FALSE)</f>
        <v>0</v>
      </c>
      <c r="AR1605" s="388">
        <f>HLOOKUP(AR1602,'2. LRAMVA Threshold'!$B$42:$Q$60,16,FALSE)</f>
        <v>0</v>
      </c>
      <c r="AS1605" s="438"/>
    </row>
    <row r="1606" spans="2:45">
      <c r="B1606" s="390"/>
      <c r="C1606" s="330"/>
      <c r="D1606" s="331"/>
      <c r="E1606" s="331"/>
      <c r="F1606" s="331"/>
      <c r="G1606" s="331"/>
      <c r="H1606" s="331"/>
      <c r="I1606" s="331"/>
      <c r="J1606" s="331"/>
      <c r="K1606" s="331"/>
      <c r="L1606" s="331"/>
      <c r="M1606" s="331"/>
      <c r="N1606" s="331"/>
      <c r="O1606" s="331"/>
      <c r="P1606" s="331"/>
      <c r="Q1606" s="331"/>
      <c r="R1606" s="332"/>
      <c r="S1606" s="331"/>
      <c r="T1606" s="331"/>
      <c r="U1606" s="331"/>
      <c r="V1606" s="333"/>
      <c r="W1606" s="333"/>
      <c r="X1606" s="333"/>
      <c r="Y1606" s="333"/>
      <c r="Z1606" s="331"/>
      <c r="AA1606" s="331"/>
      <c r="AB1606" s="331"/>
      <c r="AC1606" s="331"/>
      <c r="AD1606" s="331"/>
      <c r="AE1606" s="432"/>
      <c r="AF1606" s="432"/>
      <c r="AG1606" s="432"/>
      <c r="AH1606" s="432"/>
      <c r="AI1606" s="432"/>
      <c r="AJ1606" s="432"/>
      <c r="AK1606" s="432"/>
      <c r="AL1606" s="395"/>
      <c r="AM1606" s="395"/>
      <c r="AN1606" s="395"/>
      <c r="AO1606" s="395"/>
      <c r="AP1606" s="395"/>
      <c r="AQ1606" s="395"/>
      <c r="AR1606" s="395"/>
      <c r="AS1606" s="396"/>
    </row>
    <row r="1607" spans="2:45">
      <c r="B1607" s="321" t="s">
        <v>743</v>
      </c>
      <c r="C1607" s="335"/>
      <c r="D1607" s="335"/>
      <c r="E1607" s="372"/>
      <c r="F1607" s="372"/>
      <c r="G1607" s="372"/>
      <c r="H1607" s="372"/>
      <c r="I1607" s="372"/>
      <c r="J1607" s="372"/>
      <c r="K1607" s="372"/>
      <c r="L1607" s="372"/>
      <c r="M1607" s="372"/>
      <c r="N1607" s="372"/>
      <c r="O1607" s="372"/>
      <c r="P1607" s="372"/>
      <c r="Q1607" s="372"/>
      <c r="R1607" s="288"/>
      <c r="S1607" s="337"/>
      <c r="T1607" s="337"/>
      <c r="U1607" s="337"/>
      <c r="V1607" s="336"/>
      <c r="W1607" s="336"/>
      <c r="X1607" s="336"/>
      <c r="Y1607" s="336"/>
      <c r="Z1607" s="337"/>
      <c r="AA1607" s="337"/>
      <c r="AB1607" s="337"/>
      <c r="AC1607" s="337"/>
      <c r="AD1607" s="337"/>
      <c r="AE1607" s="338">
        <f>HLOOKUP(AE35,'3.  Distribution Rates'!$C$122:$P$135,14,FALSE)</f>
        <v>0</v>
      </c>
      <c r="AF1607" s="338">
        <f>HLOOKUP(AF35,'3.  Distribution Rates'!$C$122:$P$135,14,FALSE)</f>
        <v>1.24E-2</v>
      </c>
      <c r="AG1607" s="338">
        <f>HLOOKUP(AG35,'3.  Distribution Rates'!$C$122:$P$135,14,FALSE)</f>
        <v>2.492</v>
      </c>
      <c r="AH1607" s="338">
        <f>HLOOKUP(AH35,'3.  Distribution Rates'!$C$122:$P$135,14,FALSE)</f>
        <v>2.492</v>
      </c>
      <c r="AI1607" s="338">
        <f>HLOOKUP(AI35,'3.  Distribution Rates'!$C$122:$P$135,14,FALSE)</f>
        <v>5.7000000000000002E-3</v>
      </c>
      <c r="AJ1607" s="338">
        <f>HLOOKUP(AJ35,'3.  Distribution Rates'!$C$122:$P$135,14,FALSE)</f>
        <v>1.8309</v>
      </c>
      <c r="AK1607" s="338">
        <f>HLOOKUP(AK35,'3.  Distribution Rates'!$C$122:$P$135,14,FALSE)</f>
        <v>0</v>
      </c>
      <c r="AL1607" s="338">
        <f>HLOOKUP(AL35,'3.  Distribution Rates'!$C$122:$P$135,14,FALSE)</f>
        <v>0</v>
      </c>
      <c r="AM1607" s="338">
        <f>HLOOKUP(AM35,'3.  Distribution Rates'!$C$122:$P$135,14,FALSE)</f>
        <v>0</v>
      </c>
      <c r="AN1607" s="338">
        <f>HLOOKUP(AN35,'3.  Distribution Rates'!$C$122:$P$135,14,FALSE)</f>
        <v>0</v>
      </c>
      <c r="AO1607" s="338">
        <f>HLOOKUP(AO35,'3.  Distribution Rates'!$C$122:$P$135,14,FALSE)</f>
        <v>0</v>
      </c>
      <c r="AP1607" s="338">
        <f>HLOOKUP(AP35,'3.  Distribution Rates'!$C$122:$P$135,14,FALSE)</f>
        <v>0</v>
      </c>
      <c r="AQ1607" s="338">
        <f>HLOOKUP(AQ35,'3.  Distribution Rates'!$C$122:$P$135,14,FALSE)</f>
        <v>0</v>
      </c>
      <c r="AR1607" s="338">
        <f>HLOOKUP(AR35,'3.  Distribution Rates'!$C$122:$P$135,14,FALSE)</f>
        <v>0</v>
      </c>
      <c r="AS1607" s="440"/>
    </row>
    <row r="1608" spans="2:45">
      <c r="B1608" s="321" t="s">
        <v>773</v>
      </c>
      <c r="C1608" s="342"/>
      <c r="D1608" s="306"/>
      <c r="E1608" s="276"/>
      <c r="F1608" s="276"/>
      <c r="G1608" s="276"/>
      <c r="H1608" s="276"/>
      <c r="I1608" s="276"/>
      <c r="J1608" s="276"/>
      <c r="K1608" s="276"/>
      <c r="L1608" s="276"/>
      <c r="M1608" s="276"/>
      <c r="N1608" s="276"/>
      <c r="O1608" s="276"/>
      <c r="P1608" s="276"/>
      <c r="Q1608" s="276"/>
      <c r="R1608" s="288"/>
      <c r="S1608" s="276"/>
      <c r="T1608" s="276"/>
      <c r="U1608" s="276"/>
      <c r="V1608" s="306"/>
      <c r="W1608" s="306"/>
      <c r="X1608" s="306"/>
      <c r="Y1608" s="306"/>
      <c r="Z1608" s="276"/>
      <c r="AA1608" s="276"/>
      <c r="AB1608" s="276"/>
      <c r="AC1608" s="276"/>
      <c r="AD1608" s="276"/>
      <c r="AE1608" s="880"/>
      <c r="AF1608" s="880"/>
      <c r="AG1608" s="880"/>
      <c r="AH1608" s="880"/>
      <c r="AI1608" s="880"/>
      <c r="AJ1608" s="880"/>
      <c r="AK1608" s="374">
        <f>'4.  2011-2014 LRAM'!AS147*AK1607</f>
        <v>0</v>
      </c>
      <c r="AL1608" s="374">
        <f>'4.  2011-2014 LRAM'!AT147*AL1607</f>
        <v>0</v>
      </c>
      <c r="AM1608" s="374">
        <f>'4.  2011-2014 LRAM'!AU147*AM1607</f>
        <v>0</v>
      </c>
      <c r="AN1608" s="374">
        <f>'4.  2011-2014 LRAM'!AV147*AN1607</f>
        <v>0</v>
      </c>
      <c r="AO1608" s="374">
        <f>'4.  2011-2014 LRAM'!AW147*AO1607</f>
        <v>0</v>
      </c>
      <c r="AP1608" s="374">
        <f>'4.  2011-2014 LRAM'!AX147*AP1607</f>
        <v>0</v>
      </c>
      <c r="AQ1608" s="374">
        <f>'4.  2011-2014 LRAM'!AY147*AQ1607</f>
        <v>0</v>
      </c>
      <c r="AR1608" s="374">
        <f>'4.  2011-2014 LRAM'!AZ147*AR1607</f>
        <v>0</v>
      </c>
      <c r="AS1608" s="612">
        <f>SUM(AE1608:AR1608)</f>
        <v>0</v>
      </c>
    </row>
    <row r="1609" spans="2:45">
      <c r="B1609" s="321" t="s">
        <v>774</v>
      </c>
      <c r="C1609" s="342"/>
      <c r="D1609" s="306"/>
      <c r="E1609" s="276"/>
      <c r="F1609" s="276"/>
      <c r="G1609" s="276"/>
      <c r="H1609" s="276"/>
      <c r="I1609" s="276"/>
      <c r="J1609" s="276"/>
      <c r="K1609" s="276"/>
      <c r="L1609" s="276"/>
      <c r="M1609" s="276"/>
      <c r="N1609" s="276"/>
      <c r="O1609" s="276"/>
      <c r="P1609" s="276"/>
      <c r="Q1609" s="276"/>
      <c r="R1609" s="288"/>
      <c r="S1609" s="276"/>
      <c r="T1609" s="276"/>
      <c r="U1609" s="276"/>
      <c r="V1609" s="306"/>
      <c r="W1609" s="306"/>
      <c r="X1609" s="306"/>
      <c r="Y1609" s="306"/>
      <c r="Z1609" s="276"/>
      <c r="AA1609" s="276"/>
      <c r="AB1609" s="276"/>
      <c r="AC1609" s="276"/>
      <c r="AD1609" s="276"/>
      <c r="AE1609" s="880"/>
      <c r="AF1609" s="880"/>
      <c r="AG1609" s="880"/>
      <c r="AH1609" s="880"/>
      <c r="AI1609" s="880"/>
      <c r="AJ1609" s="880"/>
      <c r="AK1609" s="374">
        <f>'4.  2011-2014 LRAM'!AS286*AK1607</f>
        <v>0</v>
      </c>
      <c r="AL1609" s="374">
        <f>'4.  2011-2014 LRAM'!AT286*AL1607</f>
        <v>0</v>
      </c>
      <c r="AM1609" s="374">
        <f>'4.  2011-2014 LRAM'!AU286*AM1607</f>
        <v>0</v>
      </c>
      <c r="AN1609" s="374">
        <f>'4.  2011-2014 LRAM'!AV286*AN1607</f>
        <v>0</v>
      </c>
      <c r="AO1609" s="374">
        <f>'4.  2011-2014 LRAM'!AW286*AO1607</f>
        <v>0</v>
      </c>
      <c r="AP1609" s="374">
        <f>'4.  2011-2014 LRAM'!AX286*AP1607</f>
        <v>0</v>
      </c>
      <c r="AQ1609" s="374">
        <f>'4.  2011-2014 LRAM'!AY286*AQ1607</f>
        <v>0</v>
      </c>
      <c r="AR1609" s="374">
        <f>'4.  2011-2014 LRAM'!AZ286*AR1607</f>
        <v>0</v>
      </c>
      <c r="AS1609" s="612">
        <f>SUM(AE1609:AR1609)</f>
        <v>0</v>
      </c>
    </row>
    <row r="1610" spans="2:45">
      <c r="B1610" s="321" t="s">
        <v>775</v>
      </c>
      <c r="C1610" s="342"/>
      <c r="D1610" s="306"/>
      <c r="E1610" s="276"/>
      <c r="F1610" s="276"/>
      <c r="G1610" s="276"/>
      <c r="H1610" s="276"/>
      <c r="I1610" s="276"/>
      <c r="J1610" s="276"/>
      <c r="K1610" s="276"/>
      <c r="L1610" s="276"/>
      <c r="M1610" s="276"/>
      <c r="N1610" s="276"/>
      <c r="O1610" s="276"/>
      <c r="P1610" s="276"/>
      <c r="Q1610" s="276"/>
      <c r="R1610" s="288"/>
      <c r="S1610" s="276"/>
      <c r="T1610" s="276"/>
      <c r="U1610" s="276"/>
      <c r="V1610" s="306"/>
      <c r="W1610" s="306"/>
      <c r="X1610" s="306"/>
      <c r="Y1610" s="306"/>
      <c r="Z1610" s="276"/>
      <c r="AA1610" s="276"/>
      <c r="AB1610" s="276"/>
      <c r="AC1610" s="276"/>
      <c r="AD1610" s="276"/>
      <c r="AE1610" s="880"/>
      <c r="AF1610" s="880"/>
      <c r="AG1610" s="880"/>
      <c r="AH1610" s="880"/>
      <c r="AI1610" s="880"/>
      <c r="AJ1610" s="880"/>
      <c r="AK1610" s="374">
        <f>'4.  2011-2014 LRAM'!AS422*AK1607</f>
        <v>0</v>
      </c>
      <c r="AL1610" s="374">
        <f>'4.  2011-2014 LRAM'!AT422*AL1607</f>
        <v>0</v>
      </c>
      <c r="AM1610" s="374">
        <f>'4.  2011-2014 LRAM'!AU422*AM1607</f>
        <v>0</v>
      </c>
      <c r="AN1610" s="374">
        <f>'4.  2011-2014 LRAM'!AV422*AN1607</f>
        <v>0</v>
      </c>
      <c r="AO1610" s="374">
        <f>'4.  2011-2014 LRAM'!AW422*AO1607</f>
        <v>0</v>
      </c>
      <c r="AP1610" s="374">
        <f>'4.  2011-2014 LRAM'!AX422*AP1607</f>
        <v>0</v>
      </c>
      <c r="AQ1610" s="374">
        <f>'4.  2011-2014 LRAM'!AY422*AQ1607</f>
        <v>0</v>
      </c>
      <c r="AR1610" s="374">
        <f>'4.  2011-2014 LRAM'!AZ422*AR1607</f>
        <v>0</v>
      </c>
      <c r="AS1610" s="612">
        <f>SUM(AE1610:AR1610)</f>
        <v>0</v>
      </c>
    </row>
    <row r="1611" spans="2:45">
      <c r="B1611" s="321" t="s">
        <v>776</v>
      </c>
      <c r="C1611" s="342"/>
      <c r="D1611" s="306"/>
      <c r="E1611" s="276"/>
      <c r="F1611" s="276"/>
      <c r="G1611" s="276"/>
      <c r="H1611" s="276"/>
      <c r="I1611" s="276"/>
      <c r="J1611" s="276"/>
      <c r="K1611" s="276"/>
      <c r="L1611" s="276"/>
      <c r="M1611" s="276"/>
      <c r="N1611" s="276"/>
      <c r="O1611" s="276"/>
      <c r="P1611" s="276"/>
      <c r="Q1611" s="276"/>
      <c r="R1611" s="288"/>
      <c r="S1611" s="276"/>
      <c r="T1611" s="276"/>
      <c r="U1611" s="276"/>
      <c r="V1611" s="306"/>
      <c r="W1611" s="306"/>
      <c r="X1611" s="306"/>
      <c r="Y1611" s="306"/>
      <c r="Z1611" s="276"/>
      <c r="AA1611" s="276"/>
      <c r="AB1611" s="276"/>
      <c r="AC1611" s="276"/>
      <c r="AD1611" s="276"/>
      <c r="AE1611" s="880"/>
      <c r="AF1611" s="880"/>
      <c r="AG1611" s="880"/>
      <c r="AH1611" s="880"/>
      <c r="AI1611" s="880"/>
      <c r="AJ1611" s="880"/>
      <c r="AK1611" s="374">
        <f>'4.  2011-2014 LRAM'!AS559*AK1607</f>
        <v>0</v>
      </c>
      <c r="AL1611" s="374">
        <f>'4.  2011-2014 LRAM'!AT559*AL1607</f>
        <v>0</v>
      </c>
      <c r="AM1611" s="374">
        <f>'4.  2011-2014 LRAM'!AU559*AM1607</f>
        <v>0</v>
      </c>
      <c r="AN1611" s="374">
        <f>'4.  2011-2014 LRAM'!AV559*AN1607</f>
        <v>0</v>
      </c>
      <c r="AO1611" s="374">
        <f>'4.  2011-2014 LRAM'!AW559*AO1607</f>
        <v>0</v>
      </c>
      <c r="AP1611" s="374">
        <f>'4.  2011-2014 LRAM'!AX559*AP1607</f>
        <v>0</v>
      </c>
      <c r="AQ1611" s="374">
        <f>'4.  2011-2014 LRAM'!AY559*AQ1607</f>
        <v>0</v>
      </c>
      <c r="AR1611" s="374">
        <f>'4.  2011-2014 LRAM'!AZ559*AR1607</f>
        <v>0</v>
      </c>
      <c r="AS1611" s="612">
        <f t="shared" ref="AS1611:AS1620" si="3635">SUM(AE1611:AR1611)</f>
        <v>0</v>
      </c>
    </row>
    <row r="1612" spans="2:45">
      <c r="B1612" s="321" t="s">
        <v>777</v>
      </c>
      <c r="C1612" s="342"/>
      <c r="D1612" s="306"/>
      <c r="E1612" s="276"/>
      <c r="F1612" s="276"/>
      <c r="G1612" s="276"/>
      <c r="H1612" s="276"/>
      <c r="I1612" s="276"/>
      <c r="J1612" s="276"/>
      <c r="K1612" s="276"/>
      <c r="L1612" s="276"/>
      <c r="M1612" s="276"/>
      <c r="N1612" s="276"/>
      <c r="O1612" s="276"/>
      <c r="P1612" s="276"/>
      <c r="Q1612" s="276"/>
      <c r="R1612" s="288"/>
      <c r="S1612" s="276"/>
      <c r="T1612" s="276"/>
      <c r="U1612" s="276"/>
      <c r="V1612" s="306"/>
      <c r="W1612" s="306"/>
      <c r="X1612" s="306"/>
      <c r="Y1612" s="306"/>
      <c r="Z1612" s="276"/>
      <c r="AA1612" s="276"/>
      <c r="AB1612" s="276"/>
      <c r="AC1612" s="276"/>
      <c r="AD1612" s="276"/>
      <c r="AE1612" s="880"/>
      <c r="AF1612" s="880"/>
      <c r="AG1612" s="880"/>
      <c r="AH1612" s="880"/>
      <c r="AI1612" s="880"/>
      <c r="AJ1612" s="880"/>
      <c r="AK1612" s="374">
        <f t="shared" ref="AK1612:AR1612" si="3636">AK216*AK1607</f>
        <v>0</v>
      </c>
      <c r="AL1612" s="374">
        <f t="shared" si="3636"/>
        <v>0</v>
      </c>
      <c r="AM1612" s="374">
        <f t="shared" si="3636"/>
        <v>0</v>
      </c>
      <c r="AN1612" s="374">
        <f t="shared" si="3636"/>
        <v>0</v>
      </c>
      <c r="AO1612" s="374">
        <f t="shared" si="3636"/>
        <v>0</v>
      </c>
      <c r="AP1612" s="374">
        <f t="shared" si="3636"/>
        <v>0</v>
      </c>
      <c r="AQ1612" s="374">
        <f t="shared" si="3636"/>
        <v>0</v>
      </c>
      <c r="AR1612" s="374">
        <f t="shared" si="3636"/>
        <v>0</v>
      </c>
      <c r="AS1612" s="612">
        <f t="shared" si="3635"/>
        <v>0</v>
      </c>
    </row>
    <row r="1613" spans="2:45">
      <c r="B1613" s="321" t="s">
        <v>778</v>
      </c>
      <c r="C1613" s="342"/>
      <c r="D1613" s="306"/>
      <c r="E1613" s="276"/>
      <c r="F1613" s="276"/>
      <c r="G1613" s="276"/>
      <c r="H1613" s="276"/>
      <c r="I1613" s="276"/>
      <c r="J1613" s="276"/>
      <c r="K1613" s="276"/>
      <c r="L1613" s="276"/>
      <c r="M1613" s="276"/>
      <c r="N1613" s="276"/>
      <c r="O1613" s="276"/>
      <c r="P1613" s="276"/>
      <c r="Q1613" s="276"/>
      <c r="R1613" s="288"/>
      <c r="S1613" s="276"/>
      <c r="T1613" s="276"/>
      <c r="U1613" s="276"/>
      <c r="V1613" s="306"/>
      <c r="W1613" s="306"/>
      <c r="X1613" s="306"/>
      <c r="Y1613" s="306"/>
      <c r="Z1613" s="276"/>
      <c r="AA1613" s="276"/>
      <c r="AB1613" s="276"/>
      <c r="AC1613" s="276"/>
      <c r="AD1613" s="276"/>
      <c r="AE1613" s="880"/>
      <c r="AF1613" s="880"/>
      <c r="AG1613" s="880"/>
      <c r="AH1613" s="880"/>
      <c r="AI1613" s="880"/>
      <c r="AJ1613" s="880"/>
      <c r="AK1613" s="374">
        <f t="shared" ref="AK1613:AR1613" si="3637">AK406*AK1607</f>
        <v>0</v>
      </c>
      <c r="AL1613" s="374">
        <f t="shared" si="3637"/>
        <v>0</v>
      </c>
      <c r="AM1613" s="374">
        <f t="shared" si="3637"/>
        <v>0</v>
      </c>
      <c r="AN1613" s="374">
        <f t="shared" si="3637"/>
        <v>0</v>
      </c>
      <c r="AO1613" s="374">
        <f t="shared" si="3637"/>
        <v>0</v>
      </c>
      <c r="AP1613" s="374">
        <f t="shared" si="3637"/>
        <v>0</v>
      </c>
      <c r="AQ1613" s="374">
        <f t="shared" si="3637"/>
        <v>0</v>
      </c>
      <c r="AR1613" s="374">
        <f t="shared" si="3637"/>
        <v>0</v>
      </c>
      <c r="AS1613" s="612">
        <f t="shared" si="3635"/>
        <v>0</v>
      </c>
    </row>
    <row r="1614" spans="2:45">
      <c r="B1614" s="321" t="s">
        <v>779</v>
      </c>
      <c r="C1614" s="342"/>
      <c r="D1614" s="306"/>
      <c r="E1614" s="276"/>
      <c r="F1614" s="276"/>
      <c r="G1614" s="276"/>
      <c r="H1614" s="276"/>
      <c r="I1614" s="276"/>
      <c r="J1614" s="276"/>
      <c r="K1614" s="276"/>
      <c r="L1614" s="276"/>
      <c r="M1614" s="276"/>
      <c r="N1614" s="276"/>
      <c r="O1614" s="276"/>
      <c r="P1614" s="276"/>
      <c r="Q1614" s="276"/>
      <c r="R1614" s="288"/>
      <c r="S1614" s="276"/>
      <c r="T1614" s="276"/>
      <c r="U1614" s="276"/>
      <c r="V1614" s="306"/>
      <c r="W1614" s="306"/>
      <c r="X1614" s="306"/>
      <c r="Y1614" s="306"/>
      <c r="Z1614" s="276"/>
      <c r="AA1614" s="276"/>
      <c r="AB1614" s="276"/>
      <c r="AC1614" s="276"/>
      <c r="AD1614" s="276"/>
      <c r="AE1614" s="880"/>
      <c r="AF1614" s="880"/>
      <c r="AG1614" s="880"/>
      <c r="AH1614" s="880"/>
      <c r="AI1614" s="880"/>
      <c r="AJ1614" s="880"/>
      <c r="AK1614" s="374">
        <f t="shared" ref="AK1614:AR1614" si="3638">AK596*AK1607</f>
        <v>0</v>
      </c>
      <c r="AL1614" s="374">
        <f t="shared" si="3638"/>
        <v>0</v>
      </c>
      <c r="AM1614" s="374">
        <f t="shared" si="3638"/>
        <v>0</v>
      </c>
      <c r="AN1614" s="374">
        <f t="shared" si="3638"/>
        <v>0</v>
      </c>
      <c r="AO1614" s="374">
        <f t="shared" si="3638"/>
        <v>0</v>
      </c>
      <c r="AP1614" s="374">
        <f t="shared" si="3638"/>
        <v>0</v>
      </c>
      <c r="AQ1614" s="374">
        <f t="shared" si="3638"/>
        <v>0</v>
      </c>
      <c r="AR1614" s="374">
        <f t="shared" si="3638"/>
        <v>0</v>
      </c>
      <c r="AS1614" s="612">
        <f t="shared" si="3635"/>
        <v>0</v>
      </c>
    </row>
    <row r="1615" spans="2:45">
      <c r="B1615" s="321" t="s">
        <v>780</v>
      </c>
      <c r="C1615" s="342"/>
      <c r="D1615" s="306"/>
      <c r="E1615" s="276"/>
      <c r="F1615" s="276"/>
      <c r="G1615" s="276"/>
      <c r="H1615" s="276"/>
      <c r="I1615" s="276"/>
      <c r="J1615" s="276"/>
      <c r="K1615" s="276"/>
      <c r="L1615" s="276"/>
      <c r="M1615" s="276"/>
      <c r="N1615" s="276"/>
      <c r="O1615" s="276"/>
      <c r="P1615" s="276"/>
      <c r="Q1615" s="276"/>
      <c r="R1615" s="288"/>
      <c r="S1615" s="276"/>
      <c r="T1615" s="276"/>
      <c r="U1615" s="276"/>
      <c r="V1615" s="306"/>
      <c r="W1615" s="306"/>
      <c r="X1615" s="306"/>
      <c r="Y1615" s="306"/>
      <c r="Z1615" s="276"/>
      <c r="AA1615" s="276"/>
      <c r="AB1615" s="276"/>
      <c r="AC1615" s="276"/>
      <c r="AD1615" s="276"/>
      <c r="AE1615" s="880"/>
      <c r="AF1615" s="880"/>
      <c r="AG1615" s="880"/>
      <c r="AH1615" s="880"/>
      <c r="AI1615" s="880"/>
      <c r="AJ1615" s="880"/>
      <c r="AK1615" s="374">
        <f t="shared" ref="AK1615:AR1615" si="3639">AK786*AK1607</f>
        <v>0</v>
      </c>
      <c r="AL1615" s="374">
        <f t="shared" si="3639"/>
        <v>0</v>
      </c>
      <c r="AM1615" s="374">
        <f t="shared" si="3639"/>
        <v>0</v>
      </c>
      <c r="AN1615" s="374">
        <f t="shared" si="3639"/>
        <v>0</v>
      </c>
      <c r="AO1615" s="374">
        <f t="shared" si="3639"/>
        <v>0</v>
      </c>
      <c r="AP1615" s="374">
        <f t="shared" si="3639"/>
        <v>0</v>
      </c>
      <c r="AQ1615" s="374">
        <f t="shared" si="3639"/>
        <v>0</v>
      </c>
      <c r="AR1615" s="374">
        <f t="shared" si="3639"/>
        <v>0</v>
      </c>
      <c r="AS1615" s="612">
        <f t="shared" si="3635"/>
        <v>0</v>
      </c>
    </row>
    <row r="1616" spans="2:45">
      <c r="B1616" s="321" t="s">
        <v>781</v>
      </c>
      <c r="C1616" s="342"/>
      <c r="D1616" s="306"/>
      <c r="E1616" s="276"/>
      <c r="F1616" s="276"/>
      <c r="G1616" s="276"/>
      <c r="H1616" s="276"/>
      <c r="I1616" s="276"/>
      <c r="J1616" s="276"/>
      <c r="K1616" s="276"/>
      <c r="L1616" s="276"/>
      <c r="M1616" s="276"/>
      <c r="N1616" s="276"/>
      <c r="O1616" s="276"/>
      <c r="P1616" s="276"/>
      <c r="Q1616" s="276"/>
      <c r="R1616" s="288"/>
      <c r="S1616" s="276"/>
      <c r="T1616" s="276"/>
      <c r="U1616" s="276"/>
      <c r="V1616" s="306"/>
      <c r="W1616" s="306"/>
      <c r="X1616" s="306"/>
      <c r="Y1616" s="306"/>
      <c r="Z1616" s="276"/>
      <c r="AA1616" s="276"/>
      <c r="AB1616" s="276"/>
      <c r="AC1616" s="276"/>
      <c r="AD1616" s="276"/>
      <c r="AE1616" s="880"/>
      <c r="AF1616" s="880"/>
      <c r="AG1616" s="880"/>
      <c r="AH1616" s="880"/>
      <c r="AI1616" s="880"/>
      <c r="AJ1616" s="880"/>
      <c r="AK1616" s="374">
        <f t="shared" ref="AK1616:AR1616" si="3640">AK981*AK1607</f>
        <v>0</v>
      </c>
      <c r="AL1616" s="374">
        <f t="shared" si="3640"/>
        <v>0</v>
      </c>
      <c r="AM1616" s="374">
        <f t="shared" si="3640"/>
        <v>0</v>
      </c>
      <c r="AN1616" s="374">
        <f t="shared" si="3640"/>
        <v>0</v>
      </c>
      <c r="AO1616" s="374">
        <f t="shared" si="3640"/>
        <v>0</v>
      </c>
      <c r="AP1616" s="374">
        <f t="shared" si="3640"/>
        <v>0</v>
      </c>
      <c r="AQ1616" s="374">
        <f t="shared" si="3640"/>
        <v>0</v>
      </c>
      <c r="AR1616" s="374">
        <f t="shared" si="3640"/>
        <v>0</v>
      </c>
      <c r="AS1616" s="612">
        <f t="shared" si="3635"/>
        <v>0</v>
      </c>
    </row>
    <row r="1617" spans="1:45">
      <c r="B1617" s="321" t="s">
        <v>782</v>
      </c>
      <c r="C1617" s="342"/>
      <c r="D1617" s="306"/>
      <c r="E1617" s="276"/>
      <c r="F1617" s="276"/>
      <c r="G1617" s="276"/>
      <c r="H1617" s="276"/>
      <c r="I1617" s="276"/>
      <c r="J1617" s="276"/>
      <c r="K1617" s="276"/>
      <c r="L1617" s="276"/>
      <c r="M1617" s="276"/>
      <c r="N1617" s="276"/>
      <c r="O1617" s="276"/>
      <c r="P1617" s="276"/>
      <c r="Q1617" s="276"/>
      <c r="R1617" s="288"/>
      <c r="S1617" s="276"/>
      <c r="T1617" s="276"/>
      <c r="U1617" s="276"/>
      <c r="V1617" s="306"/>
      <c r="W1617" s="306"/>
      <c r="X1617" s="306"/>
      <c r="Y1617" s="306"/>
      <c r="Z1617" s="276"/>
      <c r="AA1617" s="276"/>
      <c r="AB1617" s="276"/>
      <c r="AC1617" s="276"/>
      <c r="AD1617" s="276"/>
      <c r="AE1617" s="880"/>
      <c r="AF1617" s="880"/>
      <c r="AG1617" s="880"/>
      <c r="AH1617" s="880"/>
      <c r="AI1617" s="880"/>
      <c r="AJ1617" s="880"/>
      <c r="AK1617" s="374">
        <f t="shared" ref="AK1617:AR1617" si="3641">AK1176*AK1607</f>
        <v>0</v>
      </c>
      <c r="AL1617" s="374">
        <f t="shared" si="3641"/>
        <v>0</v>
      </c>
      <c r="AM1617" s="374">
        <f t="shared" si="3641"/>
        <v>0</v>
      </c>
      <c r="AN1617" s="374">
        <f t="shared" si="3641"/>
        <v>0</v>
      </c>
      <c r="AO1617" s="374">
        <f t="shared" si="3641"/>
        <v>0</v>
      </c>
      <c r="AP1617" s="374">
        <f t="shared" si="3641"/>
        <v>0</v>
      </c>
      <c r="AQ1617" s="374">
        <f t="shared" si="3641"/>
        <v>0</v>
      </c>
      <c r="AR1617" s="374">
        <f t="shared" si="3641"/>
        <v>0</v>
      </c>
      <c r="AS1617" s="612">
        <f t="shared" si="3635"/>
        <v>0</v>
      </c>
    </row>
    <row r="1618" spans="1:45">
      <c r="B1618" s="321" t="s">
        <v>783</v>
      </c>
      <c r="C1618" s="342"/>
      <c r="D1618" s="306"/>
      <c r="E1618" s="276"/>
      <c r="F1618" s="276"/>
      <c r="G1618" s="276"/>
      <c r="H1618" s="276"/>
      <c r="I1618" s="276"/>
      <c r="J1618" s="276"/>
      <c r="K1618" s="276"/>
      <c r="L1618" s="276"/>
      <c r="M1618" s="276"/>
      <c r="N1618" s="276"/>
      <c r="O1618" s="276"/>
      <c r="P1618" s="276"/>
      <c r="Q1618" s="276"/>
      <c r="R1618" s="288"/>
      <c r="S1618" s="276"/>
      <c r="T1618" s="276"/>
      <c r="U1618" s="276"/>
      <c r="V1618" s="306"/>
      <c r="W1618" s="306"/>
      <c r="X1618" s="306"/>
      <c r="Y1618" s="306"/>
      <c r="Z1618" s="276"/>
      <c r="AA1618" s="276"/>
      <c r="AB1618" s="276"/>
      <c r="AC1618" s="276"/>
      <c r="AD1618" s="276"/>
      <c r="AE1618" s="880"/>
      <c r="AF1618" s="880"/>
      <c r="AG1618" s="880"/>
      <c r="AH1618" s="880"/>
      <c r="AI1618" s="880"/>
      <c r="AJ1618" s="880"/>
      <c r="AK1618" s="374">
        <f t="shared" ref="AK1618:AR1618" si="3642">AK1371*AK1607</f>
        <v>0</v>
      </c>
      <c r="AL1618" s="374">
        <f t="shared" si="3642"/>
        <v>0</v>
      </c>
      <c r="AM1618" s="374">
        <f t="shared" si="3642"/>
        <v>0</v>
      </c>
      <c r="AN1618" s="374">
        <f t="shared" si="3642"/>
        <v>0</v>
      </c>
      <c r="AO1618" s="374">
        <f t="shared" si="3642"/>
        <v>0</v>
      </c>
      <c r="AP1618" s="374">
        <f t="shared" si="3642"/>
        <v>0</v>
      </c>
      <c r="AQ1618" s="374">
        <f t="shared" si="3642"/>
        <v>0</v>
      </c>
      <c r="AR1618" s="374">
        <f t="shared" si="3642"/>
        <v>0</v>
      </c>
      <c r="AS1618" s="612">
        <f t="shared" si="3635"/>
        <v>0</v>
      </c>
    </row>
    <row r="1619" spans="1:45">
      <c r="B1619" s="321" t="s">
        <v>784</v>
      </c>
      <c r="C1619" s="342"/>
      <c r="D1619" s="306"/>
      <c r="E1619" s="276"/>
      <c r="F1619" s="276"/>
      <c r="G1619" s="276"/>
      <c r="H1619" s="276"/>
      <c r="I1619" s="276"/>
      <c r="J1619" s="276"/>
      <c r="K1619" s="276"/>
      <c r="L1619" s="276"/>
      <c r="M1619" s="276"/>
      <c r="N1619" s="276"/>
      <c r="O1619" s="276"/>
      <c r="P1619" s="276"/>
      <c r="Q1619" s="276"/>
      <c r="R1619" s="288"/>
      <c r="S1619" s="276"/>
      <c r="T1619" s="276"/>
      <c r="U1619" s="276"/>
      <c r="V1619" s="306"/>
      <c r="W1619" s="306"/>
      <c r="X1619" s="306"/>
      <c r="Y1619" s="306"/>
      <c r="Z1619" s="276"/>
      <c r="AA1619" s="276"/>
      <c r="AB1619" s="276"/>
      <c r="AC1619" s="276"/>
      <c r="AD1619" s="276"/>
      <c r="AE1619" s="880"/>
      <c r="AF1619" s="880"/>
      <c r="AG1619" s="880"/>
      <c r="AH1619" s="880"/>
      <c r="AI1619" s="880"/>
      <c r="AJ1619" s="880"/>
      <c r="AK1619" s="374">
        <f t="shared" ref="AK1619:AR1619" si="3643">AK1565*AK1607</f>
        <v>0</v>
      </c>
      <c r="AL1619" s="374">
        <f t="shared" si="3643"/>
        <v>0</v>
      </c>
      <c r="AM1619" s="374">
        <f t="shared" si="3643"/>
        <v>0</v>
      </c>
      <c r="AN1619" s="374">
        <f t="shared" si="3643"/>
        <v>0</v>
      </c>
      <c r="AO1619" s="374">
        <f t="shared" si="3643"/>
        <v>0</v>
      </c>
      <c r="AP1619" s="374">
        <f t="shared" si="3643"/>
        <v>0</v>
      </c>
      <c r="AQ1619" s="374">
        <f t="shared" si="3643"/>
        <v>0</v>
      </c>
      <c r="AR1619" s="374">
        <f t="shared" si="3643"/>
        <v>0</v>
      </c>
      <c r="AS1619" s="612">
        <f t="shared" si="3635"/>
        <v>0</v>
      </c>
    </row>
    <row r="1620" spans="1:45" ht="15.75">
      <c r="B1620" s="346" t="s">
        <v>899</v>
      </c>
      <c r="C1620" s="342"/>
      <c r="D1620" s="333"/>
      <c r="E1620" s="331"/>
      <c r="F1620" s="331"/>
      <c r="G1620" s="331"/>
      <c r="H1620" s="331"/>
      <c r="I1620" s="331"/>
      <c r="J1620" s="331"/>
      <c r="K1620" s="331"/>
      <c r="L1620" s="331"/>
      <c r="M1620" s="331"/>
      <c r="N1620" s="331"/>
      <c r="O1620" s="331"/>
      <c r="P1620" s="331"/>
      <c r="Q1620" s="331"/>
      <c r="R1620" s="297"/>
      <c r="S1620" s="331"/>
      <c r="T1620" s="331"/>
      <c r="U1620" s="331"/>
      <c r="V1620" s="333"/>
      <c r="W1620" s="333"/>
      <c r="X1620" s="333"/>
      <c r="Y1620" s="333"/>
      <c r="Z1620" s="331"/>
      <c r="AA1620" s="331"/>
      <c r="AB1620" s="331"/>
      <c r="AC1620" s="331"/>
      <c r="AD1620" s="331"/>
      <c r="AE1620" s="343">
        <f>SUM(AE1608:AE1619)</f>
        <v>0</v>
      </c>
      <c r="AF1620" s="343">
        <f>SUM(AF1608:AF1619)</f>
        <v>0</v>
      </c>
      <c r="AG1620" s="343">
        <f t="shared" ref="AG1620:AR1620" si="3644">SUM(AG1608:AG1619)</f>
        <v>0</v>
      </c>
      <c r="AH1620" s="343">
        <f t="shared" si="3644"/>
        <v>0</v>
      </c>
      <c r="AI1620" s="343">
        <f t="shared" si="3644"/>
        <v>0</v>
      </c>
      <c r="AJ1620" s="343">
        <f t="shared" si="3644"/>
        <v>0</v>
      </c>
      <c r="AK1620" s="343">
        <f t="shared" si="3644"/>
        <v>0</v>
      </c>
      <c r="AL1620" s="343">
        <f t="shared" si="3644"/>
        <v>0</v>
      </c>
      <c r="AM1620" s="343">
        <f t="shared" si="3644"/>
        <v>0</v>
      </c>
      <c r="AN1620" s="343">
        <f t="shared" si="3644"/>
        <v>0</v>
      </c>
      <c r="AO1620" s="343">
        <f t="shared" si="3644"/>
        <v>0</v>
      </c>
      <c r="AP1620" s="343">
        <f t="shared" si="3644"/>
        <v>0</v>
      </c>
      <c r="AQ1620" s="343">
        <f t="shared" si="3644"/>
        <v>0</v>
      </c>
      <c r="AR1620" s="343">
        <f t="shared" si="3644"/>
        <v>0</v>
      </c>
      <c r="AS1620" s="403">
        <f t="shared" si="3635"/>
        <v>0</v>
      </c>
    </row>
    <row r="1621" spans="1:45" ht="15.75">
      <c r="B1621" s="346" t="s">
        <v>900</v>
      </c>
      <c r="C1621" s="342"/>
      <c r="D1621" s="347"/>
      <c r="E1621" s="331"/>
      <c r="F1621" s="331"/>
      <c r="G1621" s="331"/>
      <c r="H1621" s="331"/>
      <c r="I1621" s="331"/>
      <c r="J1621" s="331"/>
      <c r="K1621" s="331"/>
      <c r="L1621" s="331"/>
      <c r="M1621" s="331"/>
      <c r="N1621" s="331"/>
      <c r="O1621" s="331"/>
      <c r="P1621" s="331"/>
      <c r="Q1621" s="331"/>
      <c r="R1621" s="297"/>
      <c r="S1621" s="331"/>
      <c r="T1621" s="331"/>
      <c r="U1621" s="331"/>
      <c r="V1621" s="333"/>
      <c r="W1621" s="333"/>
      <c r="X1621" s="333"/>
      <c r="Y1621" s="333"/>
      <c r="Z1621" s="331"/>
      <c r="AA1621" s="331"/>
      <c r="AB1621" s="331"/>
      <c r="AC1621" s="331"/>
      <c r="AD1621" s="331"/>
      <c r="AE1621" s="880"/>
      <c r="AF1621" s="880"/>
      <c r="AG1621" s="880"/>
      <c r="AH1621" s="880"/>
      <c r="AI1621" s="880"/>
      <c r="AJ1621" s="880"/>
      <c r="AK1621" s="344">
        <f t="shared" ref="AK1621:AR1621" si="3645">AK1605*AK1607</f>
        <v>0</v>
      </c>
      <c r="AL1621" s="344">
        <f t="shared" si="3645"/>
        <v>0</v>
      </c>
      <c r="AM1621" s="344">
        <f t="shared" si="3645"/>
        <v>0</v>
      </c>
      <c r="AN1621" s="344">
        <f t="shared" si="3645"/>
        <v>0</v>
      </c>
      <c r="AO1621" s="344">
        <f t="shared" si="3645"/>
        <v>0</v>
      </c>
      <c r="AP1621" s="344">
        <f t="shared" si="3645"/>
        <v>0</v>
      </c>
      <c r="AQ1621" s="344">
        <f t="shared" si="3645"/>
        <v>0</v>
      </c>
      <c r="AR1621" s="344">
        <f t="shared" si="3645"/>
        <v>0</v>
      </c>
      <c r="AS1621" s="403">
        <f>SUM(AE1621:AR1621)</f>
        <v>0</v>
      </c>
    </row>
    <row r="1622" spans="1:45" ht="15.75">
      <c r="B1622" s="346" t="s">
        <v>901</v>
      </c>
      <c r="C1622" s="342"/>
      <c r="D1622" s="347"/>
      <c r="E1622" s="331"/>
      <c r="F1622" s="331"/>
      <c r="G1622" s="331"/>
      <c r="H1622" s="331"/>
      <c r="I1622" s="331"/>
      <c r="J1622" s="331"/>
      <c r="K1622" s="331"/>
      <c r="L1622" s="331"/>
      <c r="M1622" s="331"/>
      <c r="N1622" s="331"/>
      <c r="O1622" s="331"/>
      <c r="P1622" s="331"/>
      <c r="Q1622" s="331"/>
      <c r="R1622" s="297"/>
      <c r="S1622" s="331"/>
      <c r="T1622" s="331"/>
      <c r="U1622" s="331"/>
      <c r="V1622" s="347"/>
      <c r="W1622" s="347"/>
      <c r="X1622" s="347"/>
      <c r="Y1622" s="347"/>
      <c r="Z1622" s="331"/>
      <c r="AA1622" s="331"/>
      <c r="AB1622" s="331"/>
      <c r="AC1622" s="331"/>
      <c r="AD1622" s="331"/>
      <c r="AE1622" s="348"/>
      <c r="AF1622" s="348"/>
      <c r="AG1622" s="348"/>
      <c r="AH1622" s="348"/>
      <c r="AI1622" s="348"/>
      <c r="AJ1622" s="348"/>
      <c r="AK1622" s="348"/>
      <c r="AL1622" s="348"/>
      <c r="AM1622" s="348"/>
      <c r="AN1622" s="348"/>
      <c r="AO1622" s="348"/>
      <c r="AP1622" s="348"/>
      <c r="AQ1622" s="348"/>
      <c r="AR1622" s="348"/>
      <c r="AS1622" s="403">
        <f>AS1620-AS1621</f>
        <v>0</v>
      </c>
    </row>
    <row r="1623" spans="1:45">
      <c r="B1623" s="377"/>
      <c r="C1623" s="441"/>
      <c r="D1623" s="441"/>
      <c r="E1623" s="442"/>
      <c r="F1623" s="442"/>
      <c r="G1623" s="442"/>
      <c r="H1623" s="442"/>
      <c r="I1623" s="442"/>
      <c r="J1623" s="442"/>
      <c r="K1623" s="442"/>
      <c r="L1623" s="442"/>
      <c r="M1623" s="442"/>
      <c r="N1623" s="442"/>
      <c r="O1623" s="442"/>
      <c r="P1623" s="442"/>
      <c r="Q1623" s="442"/>
      <c r="R1623" s="443"/>
      <c r="S1623" s="442"/>
      <c r="T1623" s="442"/>
      <c r="U1623" s="442"/>
      <c r="V1623" s="441"/>
      <c r="W1623" s="444"/>
      <c r="X1623" s="441"/>
      <c r="Y1623" s="441"/>
      <c r="Z1623" s="442"/>
      <c r="AA1623" s="442"/>
      <c r="AB1623" s="442"/>
      <c r="AC1623" s="442"/>
      <c r="AD1623" s="442"/>
      <c r="AE1623" s="769"/>
      <c r="AF1623" s="769"/>
      <c r="AG1623" s="769"/>
      <c r="AH1623" s="769"/>
      <c r="AI1623" s="769"/>
      <c r="AJ1623" s="769"/>
      <c r="AK1623" s="769"/>
      <c r="AL1623" s="769"/>
      <c r="AM1623" s="769"/>
      <c r="AN1623" s="769"/>
      <c r="AO1623" s="769"/>
      <c r="AP1623" s="769"/>
      <c r="AQ1623" s="769"/>
      <c r="AR1623" s="769"/>
      <c r="AS1623" s="785"/>
    </row>
    <row r="1624" spans="1:45" ht="19.5" customHeight="1">
      <c r="B1624" s="364" t="s">
        <v>577</v>
      </c>
      <c r="C1624" s="383"/>
      <c r="D1624" s="384"/>
      <c r="E1624" s="384"/>
      <c r="F1624" s="384"/>
      <c r="G1624" s="384"/>
      <c r="H1624" s="384"/>
      <c r="I1624" s="384"/>
      <c r="J1624" s="384"/>
      <c r="K1624" s="384"/>
      <c r="L1624" s="384"/>
      <c r="M1624" s="384"/>
      <c r="N1624" s="384"/>
      <c r="O1624" s="384"/>
      <c r="P1624" s="384"/>
      <c r="Q1624" s="384"/>
      <c r="R1624" s="384"/>
      <c r="S1624" s="384"/>
      <c r="T1624" s="384"/>
      <c r="U1624" s="384"/>
      <c r="V1624" s="367"/>
      <c r="W1624" s="368"/>
      <c r="X1624" s="384"/>
      <c r="Y1624" s="384"/>
      <c r="Z1624" s="384"/>
      <c r="AA1624" s="384"/>
      <c r="AB1624" s="384"/>
      <c r="AC1624" s="384"/>
      <c r="AD1624" s="384"/>
      <c r="AE1624" s="405"/>
      <c r="AF1624" s="405"/>
      <c r="AG1624" s="405"/>
      <c r="AH1624" s="405"/>
      <c r="AI1624" s="405"/>
      <c r="AJ1624" s="405"/>
      <c r="AK1624" s="405"/>
      <c r="AL1624" s="405"/>
      <c r="AM1624" s="405"/>
      <c r="AN1624" s="405"/>
      <c r="AO1624" s="405"/>
      <c r="AP1624" s="405"/>
      <c r="AQ1624" s="405"/>
      <c r="AR1624" s="405"/>
      <c r="AS1624" s="385"/>
    </row>
    <row r="1625" spans="1:45" ht="19.5" customHeight="1">
      <c r="B1625" s="758"/>
      <c r="C1625" s="759"/>
      <c r="D1625" s="740"/>
      <c r="E1625" s="740"/>
      <c r="F1625" s="740"/>
      <c r="G1625" s="740"/>
      <c r="H1625" s="740"/>
      <c r="I1625" s="740"/>
      <c r="J1625" s="740"/>
      <c r="K1625" s="740"/>
      <c r="L1625" s="740"/>
      <c r="M1625" s="740"/>
      <c r="N1625" s="740"/>
      <c r="O1625" s="740"/>
      <c r="P1625" s="740"/>
      <c r="Q1625" s="740"/>
      <c r="R1625" s="740"/>
      <c r="S1625" s="740"/>
      <c r="T1625" s="740"/>
      <c r="U1625" s="740"/>
      <c r="V1625" s="301"/>
      <c r="W1625" s="760"/>
      <c r="X1625" s="740"/>
      <c r="Y1625" s="740"/>
      <c r="Z1625" s="740"/>
      <c r="AA1625" s="740"/>
      <c r="AB1625" s="740"/>
      <c r="AC1625" s="740"/>
      <c r="AD1625" s="740"/>
      <c r="AE1625" s="252"/>
      <c r="AF1625" s="252"/>
      <c r="AG1625" s="252"/>
      <c r="AH1625" s="252"/>
      <c r="AI1625" s="252"/>
      <c r="AJ1625" s="252"/>
      <c r="AK1625" s="252"/>
      <c r="AL1625" s="252"/>
      <c r="AM1625" s="252"/>
      <c r="AN1625" s="252"/>
      <c r="AO1625" s="252"/>
      <c r="AP1625" s="252"/>
      <c r="AQ1625" s="252"/>
      <c r="AR1625" s="252"/>
      <c r="AS1625" s="253"/>
    </row>
    <row r="1626" spans="1:45" ht="15.75">
      <c r="B1626" s="277" t="s">
        <v>815</v>
      </c>
      <c r="C1626" s="278"/>
      <c r="D1626" s="579" t="s">
        <v>522</v>
      </c>
      <c r="E1626" s="250"/>
      <c r="F1626" s="579"/>
      <c r="G1626" s="250"/>
      <c r="H1626" s="250"/>
      <c r="I1626" s="250"/>
      <c r="J1626" s="250"/>
      <c r="K1626" s="250"/>
      <c r="L1626" s="250"/>
      <c r="M1626" s="250"/>
      <c r="N1626" s="250"/>
      <c r="O1626" s="250"/>
      <c r="P1626" s="250"/>
      <c r="Q1626" s="250"/>
      <c r="R1626" s="278"/>
      <c r="S1626" s="250"/>
      <c r="T1626" s="250"/>
      <c r="U1626" s="250"/>
      <c r="V1626" s="250"/>
      <c r="W1626" s="250"/>
      <c r="X1626" s="250"/>
      <c r="Y1626" s="250"/>
      <c r="Z1626" s="250"/>
      <c r="AA1626" s="250"/>
      <c r="AB1626" s="250"/>
      <c r="AC1626" s="250"/>
      <c r="AD1626" s="250"/>
      <c r="AE1626" s="267"/>
      <c r="AF1626" s="264"/>
      <c r="AG1626" s="264"/>
      <c r="AH1626" s="264"/>
      <c r="AI1626" s="264"/>
      <c r="AJ1626" s="264"/>
      <c r="AK1626" s="264"/>
      <c r="AL1626" s="264"/>
      <c r="AM1626" s="264"/>
      <c r="AN1626" s="264"/>
      <c r="AO1626" s="264"/>
      <c r="AP1626" s="264"/>
      <c r="AQ1626" s="264"/>
      <c r="AR1626" s="264"/>
    </row>
    <row r="1627" spans="1:45" ht="39.75" customHeight="1">
      <c r="B1627" s="949" t="s">
        <v>211</v>
      </c>
      <c r="C1627" s="951" t="s">
        <v>33</v>
      </c>
      <c r="D1627" s="281" t="s">
        <v>420</v>
      </c>
      <c r="E1627" s="960" t="s">
        <v>209</v>
      </c>
      <c r="F1627" s="961"/>
      <c r="G1627" s="961"/>
      <c r="H1627" s="961"/>
      <c r="I1627" s="961"/>
      <c r="J1627" s="961"/>
      <c r="K1627" s="961"/>
      <c r="L1627" s="961"/>
      <c r="M1627" s="961"/>
      <c r="N1627" s="961"/>
      <c r="O1627" s="961"/>
      <c r="P1627" s="962"/>
      <c r="Q1627" s="958" t="s">
        <v>213</v>
      </c>
      <c r="R1627" s="281" t="s">
        <v>421</v>
      </c>
      <c r="S1627" s="955" t="s">
        <v>212</v>
      </c>
      <c r="T1627" s="956"/>
      <c r="U1627" s="956"/>
      <c r="V1627" s="956"/>
      <c r="W1627" s="956"/>
      <c r="X1627" s="956"/>
      <c r="Y1627" s="956"/>
      <c r="Z1627" s="956"/>
      <c r="AA1627" s="956"/>
      <c r="AB1627" s="956"/>
      <c r="AC1627" s="956"/>
      <c r="AD1627" s="963"/>
      <c r="AE1627" s="955" t="s">
        <v>242</v>
      </c>
      <c r="AF1627" s="956"/>
      <c r="AG1627" s="956"/>
      <c r="AH1627" s="956"/>
      <c r="AI1627" s="956"/>
      <c r="AJ1627" s="956"/>
      <c r="AK1627" s="956"/>
      <c r="AL1627" s="956"/>
      <c r="AM1627" s="956"/>
      <c r="AN1627" s="956"/>
      <c r="AO1627" s="956"/>
      <c r="AP1627" s="956"/>
      <c r="AQ1627" s="956"/>
      <c r="AR1627" s="956"/>
      <c r="AS1627" s="957"/>
    </row>
    <row r="1628" spans="1:45" ht="65.25" customHeight="1">
      <c r="B1628" s="950"/>
      <c r="C1628" s="952"/>
      <c r="D1628" s="282">
        <v>2025</v>
      </c>
      <c r="E1628" s="282">
        <v>2026</v>
      </c>
      <c r="F1628" s="282">
        <v>2027</v>
      </c>
      <c r="G1628" s="282">
        <v>2028</v>
      </c>
      <c r="H1628" s="282">
        <v>2029</v>
      </c>
      <c r="I1628" s="282">
        <v>2030</v>
      </c>
      <c r="J1628" s="282">
        <v>2031</v>
      </c>
      <c r="K1628" s="282">
        <v>2032</v>
      </c>
      <c r="L1628" s="282">
        <v>2033</v>
      </c>
      <c r="M1628" s="282">
        <v>2034</v>
      </c>
      <c r="N1628" s="282">
        <v>2035</v>
      </c>
      <c r="O1628" s="282">
        <v>2036</v>
      </c>
      <c r="P1628" s="282">
        <v>2037</v>
      </c>
      <c r="Q1628" s="959"/>
      <c r="R1628" s="282">
        <v>2025</v>
      </c>
      <c r="S1628" s="282">
        <v>2026</v>
      </c>
      <c r="T1628" s="282">
        <v>2027</v>
      </c>
      <c r="U1628" s="282">
        <v>2028</v>
      </c>
      <c r="V1628" s="282">
        <v>2029</v>
      </c>
      <c r="W1628" s="282">
        <v>2030</v>
      </c>
      <c r="X1628" s="282">
        <v>2031</v>
      </c>
      <c r="Y1628" s="282">
        <v>2032</v>
      </c>
      <c r="Z1628" s="282">
        <v>2033</v>
      </c>
      <c r="AA1628" s="282">
        <v>2034</v>
      </c>
      <c r="AB1628" s="282">
        <v>2035</v>
      </c>
      <c r="AC1628" s="282">
        <v>2036</v>
      </c>
      <c r="AD1628" s="282">
        <v>2037</v>
      </c>
      <c r="AE1628" s="282" t="str">
        <f>'1.  LRAMVA Summary'!$D$53</f>
        <v>Residential</v>
      </c>
      <c r="AF1628" s="282" t="str">
        <f>'1.  LRAMVA Summary'!$E$53</f>
        <v>GS&lt;50 kW</v>
      </c>
      <c r="AG1628" s="282" t="str">
        <f>'1.  LRAMVA Summary'!$F$53</f>
        <v>GS 50 - 4,999 kW</v>
      </c>
      <c r="AH1628" s="282" t="str">
        <f>'1.  LRAMVA Summary'!$G$53</f>
        <v>Large Use</v>
      </c>
      <c r="AI1628" s="282" t="str">
        <f>'1.  LRAMVA Summary'!$H$53</f>
        <v>Unmetered</v>
      </c>
      <c r="AJ1628" s="282" t="str">
        <f>'1.  LRAMVA Summary'!$I$53</f>
        <v>Street Lights</v>
      </c>
      <c r="AK1628" s="282" t="str">
        <f>'1.  LRAMVA Summary'!$J$53</f>
        <v/>
      </c>
      <c r="AL1628" s="282" t="str">
        <f>'1.  LRAMVA Summary'!$K$53</f>
        <v/>
      </c>
      <c r="AM1628" s="282" t="str">
        <f>'1.  LRAMVA Summary'!$L$53</f>
        <v/>
      </c>
      <c r="AN1628" s="282" t="str">
        <f>'1.  LRAMVA Summary'!$M$53</f>
        <v/>
      </c>
      <c r="AO1628" s="282" t="str">
        <f>'1.  LRAMVA Summary'!$N$53</f>
        <v/>
      </c>
      <c r="AP1628" s="282" t="str">
        <f>'1.  LRAMVA Summary'!$O$53</f>
        <v/>
      </c>
      <c r="AQ1628" s="282" t="str">
        <f>'1.  LRAMVA Summary'!$P$53</f>
        <v/>
      </c>
      <c r="AR1628" s="282" t="str">
        <f>'1.  LRAMVA Summary'!$Q$53</f>
        <v/>
      </c>
      <c r="AS1628" s="284" t="str">
        <f>'1.  LRAMVA Summary'!$R$53</f>
        <v>Total</v>
      </c>
    </row>
    <row r="1629" spans="1:45" ht="15" hidden="1" customHeight="1" outlineLevel="1">
      <c r="A1629" s="521"/>
      <c r="B1629" s="291"/>
      <c r="C1629" s="302"/>
      <c r="D1629" s="288"/>
      <c r="E1629" s="288"/>
      <c r="F1629" s="288"/>
      <c r="G1629" s="288"/>
      <c r="H1629" s="288"/>
      <c r="I1629" s="288"/>
      <c r="J1629" s="288"/>
      <c r="K1629" s="288"/>
      <c r="L1629" s="288"/>
      <c r="M1629" s="288"/>
      <c r="N1629" s="288"/>
      <c r="O1629" s="288"/>
      <c r="P1629" s="288"/>
      <c r="Q1629" s="288"/>
      <c r="R1629" s="288"/>
      <c r="S1629" s="288"/>
      <c r="T1629" s="288"/>
      <c r="U1629" s="288"/>
      <c r="V1629" s="288"/>
      <c r="W1629" s="288"/>
      <c r="X1629" s="288"/>
      <c r="Y1629" s="288"/>
      <c r="Z1629" s="288"/>
      <c r="AA1629" s="288"/>
      <c r="AB1629" s="288"/>
      <c r="AC1629" s="288"/>
      <c r="AD1629" s="288"/>
      <c r="AE1629" s="288">
        <f>'1.  LRAMVA Summary'!D695</f>
        <v>0</v>
      </c>
      <c r="AF1629" s="288">
        <f>'1.  LRAMVA Summary'!E695</f>
        <v>0</v>
      </c>
      <c r="AG1629" s="288">
        <f>'1.  LRAMVA Summary'!F695</f>
        <v>0</v>
      </c>
      <c r="AH1629" s="288">
        <f>'1.  LRAMVA Summary'!G695</f>
        <v>0</v>
      </c>
      <c r="AI1629" s="288">
        <f>'1.  LRAMVA Summary'!H695</f>
        <v>0</v>
      </c>
      <c r="AJ1629" s="288">
        <f>'1.  LRAMVA Summary'!I695</f>
        <v>0</v>
      </c>
      <c r="AK1629" s="288">
        <f>'1.  LRAMVA Summary'!J695</f>
        <v>0</v>
      </c>
      <c r="AL1629" s="288">
        <f>'1.  LRAMVA Summary'!K695</f>
        <v>0</v>
      </c>
      <c r="AM1629" s="288">
        <f>'1.  LRAMVA Summary'!L695</f>
        <v>0</v>
      </c>
      <c r="AN1629" s="288">
        <f>'1.  LRAMVA Summary'!M695</f>
        <v>0</v>
      </c>
      <c r="AO1629" s="288">
        <f>'1.  LRAMVA Summary'!N695</f>
        <v>0</v>
      </c>
      <c r="AP1629" s="288">
        <f>'1.  LRAMVA Summary'!O695</f>
        <v>0</v>
      </c>
      <c r="AQ1629" s="288">
        <f>'1.  LRAMVA Summary'!P695</f>
        <v>0</v>
      </c>
      <c r="AR1629" s="288">
        <f>'1.  LRAMVA Summary'!Q695</f>
        <v>0</v>
      </c>
      <c r="AS1629" s="289"/>
    </row>
    <row r="1630" spans="1:45" ht="15.75" collapsed="1">
      <c r="B1630" s="826"/>
      <c r="C1630" s="332"/>
      <c r="D1630" s="332"/>
      <c r="E1630" s="332"/>
      <c r="F1630" s="332"/>
      <c r="G1630" s="332"/>
      <c r="H1630" s="332"/>
      <c r="I1630" s="332"/>
      <c r="J1630" s="332"/>
      <c r="K1630" s="332"/>
      <c r="L1630" s="332"/>
      <c r="M1630" s="332"/>
      <c r="N1630" s="332"/>
      <c r="O1630" s="332"/>
      <c r="P1630" s="332"/>
      <c r="Q1630" s="332"/>
      <c r="R1630" s="332"/>
      <c r="S1630" s="332"/>
      <c r="T1630" s="332"/>
      <c r="U1630" s="332"/>
      <c r="V1630" s="332"/>
      <c r="W1630" s="332"/>
      <c r="X1630" s="332"/>
      <c r="Y1630" s="332"/>
      <c r="Z1630" s="332"/>
      <c r="AA1630" s="332"/>
      <c r="AB1630" s="332"/>
      <c r="AC1630" s="332"/>
      <c r="AD1630" s="831"/>
      <c r="AE1630" s="288" t="str">
        <f>'1.  LRAMVA Summary'!$D$54</f>
        <v>kWh</v>
      </c>
      <c r="AF1630" s="288" t="str">
        <f>'1.  LRAMVA Summary'!$E$54</f>
        <v>kWh</v>
      </c>
      <c r="AG1630" s="288" t="str">
        <f>'1.  LRAMVA Summary'!$F$54</f>
        <v>kw</v>
      </c>
      <c r="AH1630" s="288" t="str">
        <f>'1.  LRAMVA Summary'!$G$54</f>
        <v>kW</v>
      </c>
      <c r="AI1630" s="288" t="str">
        <f>'1.  LRAMVA Summary'!$H$54</f>
        <v>kWh</v>
      </c>
      <c r="AJ1630" s="288" t="str">
        <f>'1.  LRAMVA Summary'!$I$54</f>
        <v>kW</v>
      </c>
      <c r="AK1630" s="288">
        <f>'1.  LRAMVA Summary'!$J$54</f>
        <v>0</v>
      </c>
      <c r="AL1630" s="288">
        <f>'1.  LRAMVA Summary'!$K$54</f>
        <v>0</v>
      </c>
      <c r="AM1630" s="288">
        <f>'1.  LRAMVA Summary'!$L$54</f>
        <v>0</v>
      </c>
      <c r="AN1630" s="288">
        <f>'1.  LRAMVA Summary'!$M$54</f>
        <v>0</v>
      </c>
      <c r="AO1630" s="288">
        <f>'1.  LRAMVA Summary'!$N$54</f>
        <v>0</v>
      </c>
      <c r="AP1630" s="288">
        <f>'1.  LRAMVA Summary'!$O$54</f>
        <v>0</v>
      </c>
      <c r="AQ1630" s="288">
        <f>'1.  LRAMVA Summary'!$P$54</f>
        <v>0</v>
      </c>
      <c r="AR1630" s="288">
        <f>'1.  LRAMVA Summary'!$Q$54</f>
        <v>0</v>
      </c>
      <c r="AS1630" s="327"/>
    </row>
    <row r="1631" spans="1:45" ht="15.75">
      <c r="B1631" s="827" t="s">
        <v>962</v>
      </c>
      <c r="C1631" s="332"/>
      <c r="D1631" s="332"/>
      <c r="E1631" s="332"/>
      <c r="F1631" s="332"/>
      <c r="G1631" s="332"/>
      <c r="H1631" s="332"/>
      <c r="I1631" s="332"/>
      <c r="J1631" s="332"/>
      <c r="K1631" s="332"/>
      <c r="L1631" s="332"/>
      <c r="M1631" s="332"/>
      <c r="N1631" s="332"/>
      <c r="O1631" s="332"/>
      <c r="P1631" s="332"/>
      <c r="Q1631" s="332"/>
      <c r="R1631" s="332"/>
      <c r="S1631" s="332"/>
      <c r="T1631" s="332"/>
      <c r="U1631" s="332"/>
      <c r="V1631" s="332"/>
      <c r="W1631" s="332"/>
      <c r="X1631" s="332"/>
      <c r="Y1631" s="332"/>
      <c r="Z1631" s="332"/>
      <c r="AA1631" s="332"/>
      <c r="AB1631" s="332"/>
      <c r="AC1631" s="332"/>
      <c r="AD1631" s="831"/>
      <c r="AE1631" s="829">
        <v>0</v>
      </c>
      <c r="AF1631" s="824">
        <v>0</v>
      </c>
      <c r="AG1631" s="824">
        <v>0</v>
      </c>
      <c r="AH1631" s="824">
        <v>0</v>
      </c>
      <c r="AI1631" s="824">
        <v>0</v>
      </c>
      <c r="AJ1631" s="824">
        <v>0</v>
      </c>
      <c r="AK1631" s="824">
        <v>0</v>
      </c>
      <c r="AL1631" s="824">
        <v>0</v>
      </c>
      <c r="AM1631" s="824">
        <v>0</v>
      </c>
      <c r="AN1631" s="824">
        <v>0</v>
      </c>
      <c r="AO1631" s="824">
        <v>0</v>
      </c>
      <c r="AP1631" s="824">
        <v>0</v>
      </c>
      <c r="AQ1631" s="824">
        <v>0</v>
      </c>
      <c r="AR1631" s="824">
        <v>0</v>
      </c>
      <c r="AS1631" s="825"/>
    </row>
    <row r="1632" spans="1:45" ht="15.75">
      <c r="B1632" s="828" t="s">
        <v>785</v>
      </c>
      <c r="C1632" s="399"/>
      <c r="D1632" s="399"/>
      <c r="E1632" s="399"/>
      <c r="F1632" s="399"/>
      <c r="G1632" s="399"/>
      <c r="H1632" s="399"/>
      <c r="I1632" s="399"/>
      <c r="J1632" s="399"/>
      <c r="K1632" s="399"/>
      <c r="L1632" s="399"/>
      <c r="M1632" s="399"/>
      <c r="N1632" s="399"/>
      <c r="O1632" s="399"/>
      <c r="P1632" s="399"/>
      <c r="Q1632" s="399"/>
      <c r="R1632" s="399"/>
      <c r="S1632" s="399"/>
      <c r="T1632" s="399"/>
      <c r="U1632" s="399"/>
      <c r="V1632" s="399"/>
      <c r="W1632" s="399"/>
      <c r="X1632" s="399"/>
      <c r="Y1632" s="399"/>
      <c r="Z1632" s="399"/>
      <c r="AA1632" s="399"/>
      <c r="AB1632" s="399"/>
      <c r="AC1632" s="399"/>
      <c r="AD1632" s="832"/>
      <c r="AE1632" s="830">
        <f>HLOOKUP(AE1628,'2. LRAMVA Threshold'!$B$42:$Q$60,17,FALSE)</f>
        <v>0</v>
      </c>
      <c r="AF1632" s="830">
        <f>HLOOKUP(AF1628,'2. LRAMVA Threshold'!$B$42:$Q$60,17,FALSE)</f>
        <v>0</v>
      </c>
      <c r="AG1632" s="830">
        <f>HLOOKUP(AG1628,'2. LRAMVA Threshold'!$B$42:$Q$60,17,FALSE)</f>
        <v>0</v>
      </c>
      <c r="AH1632" s="830">
        <f>HLOOKUP(AH1628,'2. LRAMVA Threshold'!$B$42:$Q$60,17,FALSE)</f>
        <v>0</v>
      </c>
      <c r="AI1632" s="830">
        <f>HLOOKUP(AI1628,'2. LRAMVA Threshold'!$B$42:$Q$60,17,FALSE)</f>
        <v>0</v>
      </c>
      <c r="AJ1632" s="830">
        <f>HLOOKUP(AJ1628,'2. LRAMVA Threshold'!$B$42:$Q$60,17,FALSE)</f>
        <v>0</v>
      </c>
      <c r="AK1632" s="830">
        <f>HLOOKUP(AK1628,'2. LRAMVA Threshold'!$B$42:$Q$60,17,FALSE)</f>
        <v>0</v>
      </c>
      <c r="AL1632" s="830">
        <f>HLOOKUP(AL1628,'2. LRAMVA Threshold'!$B$42:$Q$60,17,FALSE)</f>
        <v>0</v>
      </c>
      <c r="AM1632" s="830">
        <f>HLOOKUP(AM1628,'2. LRAMVA Threshold'!$B$42:$Q$60,17,FALSE)</f>
        <v>0</v>
      </c>
      <c r="AN1632" s="830">
        <f>HLOOKUP(AN1628,'2. LRAMVA Threshold'!$B$42:$Q$60,17,FALSE)</f>
        <v>0</v>
      </c>
      <c r="AO1632" s="830">
        <f>HLOOKUP(AO1628,'2. LRAMVA Threshold'!$B$42:$Q$60,17,FALSE)</f>
        <v>0</v>
      </c>
      <c r="AP1632" s="830">
        <f>HLOOKUP(AP1628,'2. LRAMVA Threshold'!$B$42:$Q$60,17,FALSE)</f>
        <v>0</v>
      </c>
      <c r="AQ1632" s="830">
        <f>HLOOKUP(AQ1628,'2. LRAMVA Threshold'!$B$42:$Q$60,17,FALSE)</f>
        <v>0</v>
      </c>
      <c r="AR1632" s="830">
        <f>HLOOKUP(AR1628,'2. LRAMVA Threshold'!$B$42:$Q$60,17,FALSE)</f>
        <v>0</v>
      </c>
      <c r="AS1632" s="438"/>
    </row>
    <row r="1633" spans="2:45">
      <c r="B1633" s="390"/>
      <c r="C1633" s="330"/>
      <c r="D1633" s="331"/>
      <c r="E1633" s="331"/>
      <c r="F1633" s="331"/>
      <c r="G1633" s="331"/>
      <c r="H1633" s="331"/>
      <c r="I1633" s="331"/>
      <c r="J1633" s="331"/>
      <c r="K1633" s="331"/>
      <c r="L1633" s="331"/>
      <c r="M1633" s="331"/>
      <c r="N1633" s="331"/>
      <c r="O1633" s="331"/>
      <c r="P1633" s="331"/>
      <c r="Q1633" s="331"/>
      <c r="R1633" s="332"/>
      <c r="S1633" s="331"/>
      <c r="T1633" s="331"/>
      <c r="U1633" s="331"/>
      <c r="V1633" s="333"/>
      <c r="W1633" s="333"/>
      <c r="X1633" s="333"/>
      <c r="Y1633" s="333"/>
      <c r="Z1633" s="331"/>
      <c r="AA1633" s="331"/>
      <c r="AB1633" s="331"/>
      <c r="AC1633" s="331"/>
      <c r="AD1633" s="331"/>
      <c r="AE1633" s="432"/>
      <c r="AF1633" s="432"/>
      <c r="AG1633" s="432"/>
      <c r="AH1633" s="432"/>
      <c r="AI1633" s="432"/>
      <c r="AJ1633" s="432"/>
      <c r="AK1633" s="432"/>
      <c r="AL1633" s="395"/>
      <c r="AM1633" s="395"/>
      <c r="AN1633" s="395"/>
      <c r="AO1633" s="395"/>
      <c r="AP1633" s="395"/>
      <c r="AQ1633" s="395"/>
      <c r="AR1633" s="395"/>
      <c r="AS1633" s="396"/>
    </row>
    <row r="1634" spans="2:45">
      <c r="B1634" s="321" t="s">
        <v>743</v>
      </c>
      <c r="C1634" s="335"/>
      <c r="D1634" s="335"/>
      <c r="E1634" s="372"/>
      <c r="F1634" s="372"/>
      <c r="G1634" s="372"/>
      <c r="H1634" s="372"/>
      <c r="I1634" s="372"/>
      <c r="J1634" s="372"/>
      <c r="K1634" s="372"/>
      <c r="L1634" s="372"/>
      <c r="M1634" s="372"/>
      <c r="N1634" s="372"/>
      <c r="O1634" s="372"/>
      <c r="P1634" s="372"/>
      <c r="Q1634" s="372"/>
      <c r="R1634" s="288"/>
      <c r="S1634" s="337"/>
      <c r="T1634" s="337"/>
      <c r="U1634" s="337"/>
      <c r="V1634" s="336"/>
      <c r="W1634" s="336"/>
      <c r="X1634" s="336"/>
      <c r="Y1634" s="336"/>
      <c r="Z1634" s="337"/>
      <c r="AA1634" s="337"/>
      <c r="AB1634" s="337"/>
      <c r="AC1634" s="337"/>
      <c r="AD1634" s="337"/>
      <c r="AE1634" s="822">
        <f>HLOOKUP(AE35,'3.  Distribution Rates'!$C$122:$P$135,14,FALSE)</f>
        <v>0</v>
      </c>
      <c r="AF1634" s="822">
        <f>HLOOKUP(AF35,'3.  Distribution Rates'!$C$122:$P$135,14,FALSE)</f>
        <v>1.24E-2</v>
      </c>
      <c r="AG1634" s="338">
        <f>HLOOKUP(AG35,'3.  Distribution Rates'!$C$122:$P$135,14,FALSE)</f>
        <v>2.492</v>
      </c>
      <c r="AH1634" s="338">
        <f>HLOOKUP(AH35,'3.  Distribution Rates'!$C$122:$P$135,14,FALSE)</f>
        <v>2.492</v>
      </c>
      <c r="AI1634" s="338">
        <f>HLOOKUP(AI35,'3.  Distribution Rates'!$C$122:$P$135,14,FALSE)</f>
        <v>5.7000000000000002E-3</v>
      </c>
      <c r="AJ1634" s="338">
        <f>HLOOKUP(AJ35,'3.  Distribution Rates'!$C$122:$P$135,14,FALSE)</f>
        <v>1.8309</v>
      </c>
      <c r="AK1634" s="338">
        <f>HLOOKUP(AK35,'3.  Distribution Rates'!$C$122:$P$135,14,FALSE)</f>
        <v>0</v>
      </c>
      <c r="AL1634" s="338">
        <f>HLOOKUP(AL35,'3.  Distribution Rates'!$C$122:$P$135,14,FALSE)</f>
        <v>0</v>
      </c>
      <c r="AM1634" s="338">
        <f>HLOOKUP(AM35,'3.  Distribution Rates'!$C$122:$P$135,14,FALSE)</f>
        <v>0</v>
      </c>
      <c r="AN1634" s="338">
        <f>HLOOKUP(AN35,'3.  Distribution Rates'!$C$122:$P$135,14,FALSE)</f>
        <v>0</v>
      </c>
      <c r="AO1634" s="338">
        <f>HLOOKUP(AO35,'3.  Distribution Rates'!$C$122:$P$135,14,FALSE)</f>
        <v>0</v>
      </c>
      <c r="AP1634" s="338">
        <f>HLOOKUP(AP35,'3.  Distribution Rates'!$C$122:$P$135,14,FALSE)</f>
        <v>0</v>
      </c>
      <c r="AQ1634" s="338">
        <f>HLOOKUP(AQ35,'3.  Distribution Rates'!$C$122:$P$135,14,FALSE)</f>
        <v>0</v>
      </c>
      <c r="AR1634" s="338">
        <f>HLOOKUP(AR35,'3.  Distribution Rates'!$C$122:$P$135,14,FALSE)</f>
        <v>0</v>
      </c>
      <c r="AS1634" s="440"/>
    </row>
    <row r="1635" spans="2:45">
      <c r="B1635" s="321" t="s">
        <v>786</v>
      </c>
      <c r="C1635" s="342"/>
      <c r="D1635" s="306"/>
      <c r="E1635" s="276"/>
      <c r="F1635" s="276"/>
      <c r="G1635" s="276"/>
      <c r="H1635" s="276"/>
      <c r="I1635" s="276"/>
      <c r="J1635" s="276"/>
      <c r="K1635" s="276"/>
      <c r="L1635" s="276"/>
      <c r="M1635" s="276"/>
      <c r="N1635" s="276"/>
      <c r="O1635" s="276"/>
      <c r="P1635" s="276"/>
      <c r="Q1635" s="276"/>
      <c r="R1635" s="288"/>
      <c r="S1635" s="276"/>
      <c r="T1635" s="276"/>
      <c r="U1635" s="276"/>
      <c r="V1635" s="306"/>
      <c r="W1635" s="306"/>
      <c r="X1635" s="306"/>
      <c r="Y1635" s="306"/>
      <c r="Z1635" s="276"/>
      <c r="AA1635" s="276"/>
      <c r="AB1635" s="276"/>
      <c r="AC1635" s="276"/>
      <c r="AD1635" s="276"/>
      <c r="AE1635" s="880"/>
      <c r="AF1635" s="880"/>
      <c r="AG1635" s="880"/>
      <c r="AH1635" s="880"/>
      <c r="AI1635" s="880"/>
      <c r="AJ1635" s="880"/>
      <c r="AK1635" s="374">
        <f>'4.  2011-2014 LRAM'!AS148*AK1634</f>
        <v>0</v>
      </c>
      <c r="AL1635" s="374">
        <f>'4.  2011-2014 LRAM'!AT148*AL1634</f>
        <v>0</v>
      </c>
      <c r="AM1635" s="374">
        <f>'4.  2011-2014 LRAM'!AU148*AM1634</f>
        <v>0</v>
      </c>
      <c r="AN1635" s="374">
        <f>'4.  2011-2014 LRAM'!AV148*AN1634</f>
        <v>0</v>
      </c>
      <c r="AO1635" s="374">
        <f>'4.  2011-2014 LRAM'!AW148*AO1634</f>
        <v>0</v>
      </c>
      <c r="AP1635" s="374">
        <f>'4.  2011-2014 LRAM'!AX148*AP1634</f>
        <v>0</v>
      </c>
      <c r="AQ1635" s="374">
        <f>'4.  2011-2014 LRAM'!AY148*AQ1634</f>
        <v>0</v>
      </c>
      <c r="AR1635" s="374">
        <f>'4.  2011-2014 LRAM'!AZ148*AR1634</f>
        <v>0</v>
      </c>
      <c r="AS1635" s="612">
        <f t="shared" ref="AS1635:AS1638" si="3646">SUM(AE1635:AR1635)</f>
        <v>0</v>
      </c>
    </row>
    <row r="1636" spans="2:45">
      <c r="B1636" s="321" t="s">
        <v>787</v>
      </c>
      <c r="C1636" s="342"/>
      <c r="D1636" s="306"/>
      <c r="E1636" s="276"/>
      <c r="F1636" s="276"/>
      <c r="G1636" s="276"/>
      <c r="H1636" s="276"/>
      <c r="I1636" s="276"/>
      <c r="J1636" s="276"/>
      <c r="K1636" s="276"/>
      <c r="L1636" s="276"/>
      <c r="M1636" s="276"/>
      <c r="N1636" s="276"/>
      <c r="O1636" s="276"/>
      <c r="P1636" s="276"/>
      <c r="Q1636" s="276"/>
      <c r="R1636" s="288"/>
      <c r="S1636" s="276"/>
      <c r="T1636" s="276"/>
      <c r="U1636" s="276"/>
      <c r="V1636" s="306"/>
      <c r="W1636" s="306"/>
      <c r="X1636" s="306"/>
      <c r="Y1636" s="306"/>
      <c r="Z1636" s="276"/>
      <c r="AA1636" s="276"/>
      <c r="AB1636" s="276"/>
      <c r="AC1636" s="276"/>
      <c r="AD1636" s="276"/>
      <c r="AE1636" s="880"/>
      <c r="AF1636" s="880"/>
      <c r="AG1636" s="880"/>
      <c r="AH1636" s="880"/>
      <c r="AI1636" s="880"/>
      <c r="AJ1636" s="880"/>
      <c r="AK1636" s="374">
        <f>'4.  2011-2014 LRAM'!AS287*AK1634</f>
        <v>0</v>
      </c>
      <c r="AL1636" s="374">
        <f>'4.  2011-2014 LRAM'!AT287*AL1634</f>
        <v>0</v>
      </c>
      <c r="AM1636" s="374">
        <f>'4.  2011-2014 LRAM'!AU287*AM1634</f>
        <v>0</v>
      </c>
      <c r="AN1636" s="374">
        <f>'4.  2011-2014 LRAM'!AV287*AN1634</f>
        <v>0</v>
      </c>
      <c r="AO1636" s="374">
        <f>'4.  2011-2014 LRAM'!AW287*AO1634</f>
        <v>0</v>
      </c>
      <c r="AP1636" s="374">
        <f>'4.  2011-2014 LRAM'!AX287*AP1634</f>
        <v>0</v>
      </c>
      <c r="AQ1636" s="374">
        <f>'4.  2011-2014 LRAM'!AY287*AQ1634</f>
        <v>0</v>
      </c>
      <c r="AR1636" s="374">
        <f>'4.  2011-2014 LRAM'!AZ287*AR1634</f>
        <v>0</v>
      </c>
      <c r="AS1636" s="612">
        <f t="shared" si="3646"/>
        <v>0</v>
      </c>
    </row>
    <row r="1637" spans="2:45">
      <c r="B1637" s="321" t="s">
        <v>788</v>
      </c>
      <c r="C1637" s="342"/>
      <c r="D1637" s="306"/>
      <c r="E1637" s="276"/>
      <c r="F1637" s="276"/>
      <c r="G1637" s="276"/>
      <c r="H1637" s="276"/>
      <c r="I1637" s="276"/>
      <c r="J1637" s="276"/>
      <c r="K1637" s="276"/>
      <c r="L1637" s="276"/>
      <c r="M1637" s="276"/>
      <c r="N1637" s="276"/>
      <c r="O1637" s="276"/>
      <c r="P1637" s="276"/>
      <c r="Q1637" s="276"/>
      <c r="R1637" s="288"/>
      <c r="S1637" s="276"/>
      <c r="T1637" s="276"/>
      <c r="U1637" s="276"/>
      <c r="V1637" s="306"/>
      <c r="W1637" s="306"/>
      <c r="X1637" s="306"/>
      <c r="Y1637" s="306"/>
      <c r="Z1637" s="276"/>
      <c r="AA1637" s="276"/>
      <c r="AB1637" s="276"/>
      <c r="AC1637" s="276"/>
      <c r="AD1637" s="276"/>
      <c r="AE1637" s="880"/>
      <c r="AF1637" s="880"/>
      <c r="AG1637" s="880"/>
      <c r="AH1637" s="880"/>
      <c r="AI1637" s="880"/>
      <c r="AJ1637" s="880"/>
      <c r="AK1637" s="374">
        <f>'4.  2011-2014 LRAM'!AS423*AK1634</f>
        <v>0</v>
      </c>
      <c r="AL1637" s="374">
        <f>'4.  2011-2014 LRAM'!AT423*AL1634</f>
        <v>0</v>
      </c>
      <c r="AM1637" s="374">
        <f>'4.  2011-2014 LRAM'!AU423*AM1634</f>
        <v>0</v>
      </c>
      <c r="AN1637" s="374">
        <f>'4.  2011-2014 LRAM'!AV423*AN1634</f>
        <v>0</v>
      </c>
      <c r="AO1637" s="374">
        <f>'4.  2011-2014 LRAM'!AW423*AO1634</f>
        <v>0</v>
      </c>
      <c r="AP1637" s="374">
        <f>'4.  2011-2014 LRAM'!AX423*AP1634</f>
        <v>0</v>
      </c>
      <c r="AQ1637" s="374">
        <f>'4.  2011-2014 LRAM'!AY423*AQ1634</f>
        <v>0</v>
      </c>
      <c r="AR1637" s="374">
        <f>'4.  2011-2014 LRAM'!AZ423*AR1634</f>
        <v>0</v>
      </c>
      <c r="AS1637" s="612">
        <f t="shared" si="3646"/>
        <v>0</v>
      </c>
    </row>
    <row r="1638" spans="2:45">
      <c r="B1638" s="321" t="s">
        <v>789</v>
      </c>
      <c r="C1638" s="342"/>
      <c r="D1638" s="306"/>
      <c r="E1638" s="276"/>
      <c r="F1638" s="276"/>
      <c r="G1638" s="276"/>
      <c r="H1638" s="276"/>
      <c r="I1638" s="276"/>
      <c r="J1638" s="276"/>
      <c r="K1638" s="276"/>
      <c r="L1638" s="276"/>
      <c r="M1638" s="276"/>
      <c r="N1638" s="276"/>
      <c r="O1638" s="276"/>
      <c r="P1638" s="276"/>
      <c r="Q1638" s="276"/>
      <c r="R1638" s="288"/>
      <c r="S1638" s="276"/>
      <c r="T1638" s="276"/>
      <c r="U1638" s="276"/>
      <c r="V1638" s="306"/>
      <c r="W1638" s="306"/>
      <c r="X1638" s="306"/>
      <c r="Y1638" s="306"/>
      <c r="Z1638" s="276"/>
      <c r="AA1638" s="276"/>
      <c r="AB1638" s="276"/>
      <c r="AC1638" s="276"/>
      <c r="AD1638" s="276"/>
      <c r="AE1638" s="880"/>
      <c r="AF1638" s="880"/>
      <c r="AG1638" s="880"/>
      <c r="AH1638" s="880"/>
      <c r="AI1638" s="880"/>
      <c r="AJ1638" s="880"/>
      <c r="AK1638" s="374">
        <f>'4.  2011-2014 LRAM'!AS560*AK1634</f>
        <v>0</v>
      </c>
      <c r="AL1638" s="374">
        <f>'4.  2011-2014 LRAM'!AT560*AL1634</f>
        <v>0</v>
      </c>
      <c r="AM1638" s="374">
        <f>'4.  2011-2014 LRAM'!AU560*AM1634</f>
        <v>0</v>
      </c>
      <c r="AN1638" s="374">
        <f>'4.  2011-2014 LRAM'!AV560*AN1634</f>
        <v>0</v>
      </c>
      <c r="AO1638" s="374">
        <f>'4.  2011-2014 LRAM'!AW560*AO1634</f>
        <v>0</v>
      </c>
      <c r="AP1638" s="374">
        <f>'4.  2011-2014 LRAM'!AX560*AP1634</f>
        <v>0</v>
      </c>
      <c r="AQ1638" s="374">
        <f>'4.  2011-2014 LRAM'!AY560*AQ1634</f>
        <v>0</v>
      </c>
      <c r="AR1638" s="374">
        <f>'4.  2011-2014 LRAM'!AZ560*AR1634</f>
        <v>0</v>
      </c>
      <c r="AS1638" s="612">
        <f t="shared" si="3646"/>
        <v>0</v>
      </c>
    </row>
    <row r="1639" spans="2:45">
      <c r="B1639" s="321" t="s">
        <v>790</v>
      </c>
      <c r="C1639" s="342"/>
      <c r="D1639" s="306"/>
      <c r="E1639" s="276"/>
      <c r="F1639" s="276"/>
      <c r="G1639" s="276"/>
      <c r="H1639" s="276"/>
      <c r="I1639" s="276"/>
      <c r="J1639" s="276"/>
      <c r="K1639" s="276"/>
      <c r="L1639" s="276"/>
      <c r="M1639" s="276"/>
      <c r="N1639" s="276"/>
      <c r="O1639" s="276"/>
      <c r="P1639" s="276"/>
      <c r="Q1639" s="276"/>
      <c r="R1639" s="288"/>
      <c r="S1639" s="276"/>
      <c r="T1639" s="276"/>
      <c r="U1639" s="276"/>
      <c r="V1639" s="306"/>
      <c r="W1639" s="306"/>
      <c r="X1639" s="306"/>
      <c r="Y1639" s="306"/>
      <c r="Z1639" s="276"/>
      <c r="AA1639" s="276"/>
      <c r="AB1639" s="276"/>
      <c r="AC1639" s="276"/>
      <c r="AD1639" s="276"/>
      <c r="AE1639" s="880"/>
      <c r="AF1639" s="880"/>
      <c r="AG1639" s="880"/>
      <c r="AH1639" s="880"/>
      <c r="AI1639" s="880"/>
      <c r="AJ1639" s="880"/>
      <c r="AK1639" s="374">
        <f t="shared" ref="AK1639:AR1639" si="3647">AK217*AK1634</f>
        <v>0</v>
      </c>
      <c r="AL1639" s="374">
        <f t="shared" si="3647"/>
        <v>0</v>
      </c>
      <c r="AM1639" s="374">
        <f t="shared" si="3647"/>
        <v>0</v>
      </c>
      <c r="AN1639" s="374">
        <f t="shared" si="3647"/>
        <v>0</v>
      </c>
      <c r="AO1639" s="374">
        <f t="shared" si="3647"/>
        <v>0</v>
      </c>
      <c r="AP1639" s="374">
        <f t="shared" si="3647"/>
        <v>0</v>
      </c>
      <c r="AQ1639" s="374">
        <f t="shared" si="3647"/>
        <v>0</v>
      </c>
      <c r="AR1639" s="374">
        <f t="shared" si="3647"/>
        <v>0</v>
      </c>
      <c r="AS1639" s="612">
        <f>SUM(AE1639:AR1639)</f>
        <v>0</v>
      </c>
    </row>
    <row r="1640" spans="2:45">
      <c r="B1640" s="321" t="s">
        <v>791</v>
      </c>
      <c r="C1640" s="342"/>
      <c r="D1640" s="306"/>
      <c r="E1640" s="276"/>
      <c r="F1640" s="276"/>
      <c r="G1640" s="276"/>
      <c r="H1640" s="276"/>
      <c r="I1640" s="276"/>
      <c r="J1640" s="276"/>
      <c r="K1640" s="276"/>
      <c r="L1640" s="276"/>
      <c r="M1640" s="276"/>
      <c r="N1640" s="276"/>
      <c r="O1640" s="276"/>
      <c r="P1640" s="276"/>
      <c r="Q1640" s="276"/>
      <c r="R1640" s="288"/>
      <c r="S1640" s="276"/>
      <c r="T1640" s="276"/>
      <c r="U1640" s="276"/>
      <c r="V1640" s="306"/>
      <c r="W1640" s="306"/>
      <c r="X1640" s="306"/>
      <c r="Y1640" s="306"/>
      <c r="Z1640" s="276"/>
      <c r="AA1640" s="276"/>
      <c r="AB1640" s="276"/>
      <c r="AC1640" s="276"/>
      <c r="AD1640" s="276"/>
      <c r="AE1640" s="880"/>
      <c r="AF1640" s="880"/>
      <c r="AG1640" s="880"/>
      <c r="AH1640" s="880"/>
      <c r="AI1640" s="880"/>
      <c r="AJ1640" s="880"/>
      <c r="AK1640" s="374">
        <f t="shared" ref="AK1640:AR1640" si="3648">AK407*AK1634</f>
        <v>0</v>
      </c>
      <c r="AL1640" s="374">
        <f t="shared" si="3648"/>
        <v>0</v>
      </c>
      <c r="AM1640" s="374">
        <f t="shared" si="3648"/>
        <v>0</v>
      </c>
      <c r="AN1640" s="374">
        <f t="shared" si="3648"/>
        <v>0</v>
      </c>
      <c r="AO1640" s="374">
        <f t="shared" si="3648"/>
        <v>0</v>
      </c>
      <c r="AP1640" s="374">
        <f t="shared" si="3648"/>
        <v>0</v>
      </c>
      <c r="AQ1640" s="374">
        <f t="shared" si="3648"/>
        <v>0</v>
      </c>
      <c r="AR1640" s="374">
        <f t="shared" si="3648"/>
        <v>0</v>
      </c>
      <c r="AS1640" s="612">
        <f t="shared" ref="AS1640:AS1647" si="3649">SUM(AE1640:AR1640)</f>
        <v>0</v>
      </c>
    </row>
    <row r="1641" spans="2:45">
      <c r="B1641" s="321" t="s">
        <v>792</v>
      </c>
      <c r="C1641" s="342"/>
      <c r="D1641" s="306"/>
      <c r="E1641" s="276"/>
      <c r="F1641" s="276"/>
      <c r="G1641" s="276"/>
      <c r="H1641" s="276"/>
      <c r="I1641" s="276"/>
      <c r="J1641" s="276"/>
      <c r="K1641" s="276"/>
      <c r="L1641" s="276"/>
      <c r="M1641" s="276"/>
      <c r="N1641" s="276"/>
      <c r="O1641" s="276"/>
      <c r="P1641" s="276"/>
      <c r="Q1641" s="276"/>
      <c r="R1641" s="288"/>
      <c r="S1641" s="276"/>
      <c r="T1641" s="276"/>
      <c r="U1641" s="276"/>
      <c r="V1641" s="306"/>
      <c r="W1641" s="306"/>
      <c r="X1641" s="306"/>
      <c r="Y1641" s="306"/>
      <c r="Z1641" s="276"/>
      <c r="AA1641" s="276"/>
      <c r="AB1641" s="276"/>
      <c r="AC1641" s="276"/>
      <c r="AD1641" s="276"/>
      <c r="AE1641" s="880"/>
      <c r="AF1641" s="880"/>
      <c r="AG1641" s="880"/>
      <c r="AH1641" s="880"/>
      <c r="AI1641" s="880"/>
      <c r="AJ1641" s="880"/>
      <c r="AK1641" s="374">
        <f t="shared" ref="AK1641:AR1641" si="3650">AK597*AK1634</f>
        <v>0</v>
      </c>
      <c r="AL1641" s="374">
        <f t="shared" si="3650"/>
        <v>0</v>
      </c>
      <c r="AM1641" s="374">
        <f t="shared" si="3650"/>
        <v>0</v>
      </c>
      <c r="AN1641" s="374">
        <f t="shared" si="3650"/>
        <v>0</v>
      </c>
      <c r="AO1641" s="374">
        <f t="shared" si="3650"/>
        <v>0</v>
      </c>
      <c r="AP1641" s="374">
        <f t="shared" si="3650"/>
        <v>0</v>
      </c>
      <c r="AQ1641" s="374">
        <f t="shared" si="3650"/>
        <v>0</v>
      </c>
      <c r="AR1641" s="374">
        <f t="shared" si="3650"/>
        <v>0</v>
      </c>
      <c r="AS1641" s="612">
        <f t="shared" si="3649"/>
        <v>0</v>
      </c>
    </row>
    <row r="1642" spans="2:45">
      <c r="B1642" s="321" t="s">
        <v>793</v>
      </c>
      <c r="C1642" s="342"/>
      <c r="D1642" s="306"/>
      <c r="E1642" s="276"/>
      <c r="F1642" s="276"/>
      <c r="G1642" s="276"/>
      <c r="H1642" s="276"/>
      <c r="I1642" s="276"/>
      <c r="J1642" s="276"/>
      <c r="K1642" s="276"/>
      <c r="L1642" s="276"/>
      <c r="M1642" s="276"/>
      <c r="N1642" s="276"/>
      <c r="O1642" s="276"/>
      <c r="P1642" s="276"/>
      <c r="Q1642" s="276"/>
      <c r="R1642" s="288"/>
      <c r="S1642" s="276"/>
      <c r="T1642" s="276"/>
      <c r="U1642" s="276"/>
      <c r="V1642" s="306"/>
      <c r="W1642" s="306"/>
      <c r="X1642" s="306"/>
      <c r="Y1642" s="306"/>
      <c r="Z1642" s="276"/>
      <c r="AA1642" s="276"/>
      <c r="AB1642" s="276"/>
      <c r="AC1642" s="276"/>
      <c r="AD1642" s="276"/>
      <c r="AE1642" s="880"/>
      <c r="AF1642" s="880"/>
      <c r="AG1642" s="880"/>
      <c r="AH1642" s="880"/>
      <c r="AI1642" s="880"/>
      <c r="AJ1642" s="880"/>
      <c r="AK1642" s="374">
        <f t="shared" ref="AK1642:AR1642" si="3651">AK1634*AK787</f>
        <v>0</v>
      </c>
      <c r="AL1642" s="374">
        <f t="shared" si="3651"/>
        <v>0</v>
      </c>
      <c r="AM1642" s="374">
        <f t="shared" si="3651"/>
        <v>0</v>
      </c>
      <c r="AN1642" s="374">
        <f t="shared" si="3651"/>
        <v>0</v>
      </c>
      <c r="AO1642" s="374">
        <f t="shared" si="3651"/>
        <v>0</v>
      </c>
      <c r="AP1642" s="374">
        <f t="shared" si="3651"/>
        <v>0</v>
      </c>
      <c r="AQ1642" s="374">
        <f t="shared" si="3651"/>
        <v>0</v>
      </c>
      <c r="AR1642" s="374">
        <f t="shared" si="3651"/>
        <v>0</v>
      </c>
      <c r="AS1642" s="612">
        <f t="shared" si="3649"/>
        <v>0</v>
      </c>
    </row>
    <row r="1643" spans="2:45">
      <c r="B1643" s="321" t="s">
        <v>794</v>
      </c>
      <c r="C1643" s="342"/>
      <c r="D1643" s="306"/>
      <c r="E1643" s="276"/>
      <c r="F1643" s="276"/>
      <c r="G1643" s="276"/>
      <c r="H1643" s="276"/>
      <c r="I1643" s="276"/>
      <c r="J1643" s="276"/>
      <c r="K1643" s="276"/>
      <c r="L1643" s="276"/>
      <c r="M1643" s="276"/>
      <c r="N1643" s="276"/>
      <c r="O1643" s="276"/>
      <c r="P1643" s="276"/>
      <c r="Q1643" s="276"/>
      <c r="R1643" s="288"/>
      <c r="S1643" s="276"/>
      <c r="T1643" s="276"/>
      <c r="U1643" s="276"/>
      <c r="V1643" s="306"/>
      <c r="W1643" s="306"/>
      <c r="X1643" s="306"/>
      <c r="Y1643" s="306"/>
      <c r="Z1643" s="276"/>
      <c r="AA1643" s="276"/>
      <c r="AB1643" s="276"/>
      <c r="AC1643" s="276"/>
      <c r="AD1643" s="276"/>
      <c r="AE1643" s="880"/>
      <c r="AF1643" s="880"/>
      <c r="AG1643" s="880"/>
      <c r="AH1643" s="880"/>
      <c r="AI1643" s="880"/>
      <c r="AJ1643" s="880"/>
      <c r="AK1643" s="374">
        <f t="shared" ref="AK1643:AR1643" si="3652">AK982*AK1634</f>
        <v>0</v>
      </c>
      <c r="AL1643" s="374">
        <f t="shared" si="3652"/>
        <v>0</v>
      </c>
      <c r="AM1643" s="374">
        <f t="shared" si="3652"/>
        <v>0</v>
      </c>
      <c r="AN1643" s="374">
        <f t="shared" si="3652"/>
        <v>0</v>
      </c>
      <c r="AO1643" s="374">
        <f t="shared" si="3652"/>
        <v>0</v>
      </c>
      <c r="AP1643" s="374">
        <f t="shared" si="3652"/>
        <v>0</v>
      </c>
      <c r="AQ1643" s="374">
        <f t="shared" si="3652"/>
        <v>0</v>
      </c>
      <c r="AR1643" s="374">
        <f t="shared" si="3652"/>
        <v>0</v>
      </c>
      <c r="AS1643" s="612">
        <f t="shared" si="3649"/>
        <v>0</v>
      </c>
    </row>
    <row r="1644" spans="2:45">
      <c r="B1644" s="321" t="s">
        <v>795</v>
      </c>
      <c r="C1644" s="342"/>
      <c r="D1644" s="306"/>
      <c r="E1644" s="276"/>
      <c r="F1644" s="276"/>
      <c r="G1644" s="276"/>
      <c r="H1644" s="276"/>
      <c r="I1644" s="276"/>
      <c r="J1644" s="276"/>
      <c r="K1644" s="276"/>
      <c r="L1644" s="276"/>
      <c r="M1644" s="276"/>
      <c r="N1644" s="276"/>
      <c r="O1644" s="276"/>
      <c r="P1644" s="276"/>
      <c r="Q1644" s="276"/>
      <c r="R1644" s="288"/>
      <c r="S1644" s="276"/>
      <c r="T1644" s="276"/>
      <c r="U1644" s="276"/>
      <c r="V1644" s="306"/>
      <c r="W1644" s="306"/>
      <c r="X1644" s="306"/>
      <c r="Y1644" s="306"/>
      <c r="Z1644" s="276"/>
      <c r="AA1644" s="276"/>
      <c r="AB1644" s="276"/>
      <c r="AC1644" s="276"/>
      <c r="AD1644" s="276"/>
      <c r="AE1644" s="880"/>
      <c r="AF1644" s="880"/>
      <c r="AG1644" s="880"/>
      <c r="AH1644" s="880"/>
      <c r="AI1644" s="880"/>
      <c r="AJ1644" s="880"/>
      <c r="AK1644" s="374">
        <f t="shared" ref="AK1644:AR1644" si="3653">AK1177*AK1634</f>
        <v>0</v>
      </c>
      <c r="AL1644" s="374">
        <f t="shared" si="3653"/>
        <v>0</v>
      </c>
      <c r="AM1644" s="374">
        <f t="shared" si="3653"/>
        <v>0</v>
      </c>
      <c r="AN1644" s="374">
        <f t="shared" si="3653"/>
        <v>0</v>
      </c>
      <c r="AO1644" s="374">
        <f t="shared" si="3653"/>
        <v>0</v>
      </c>
      <c r="AP1644" s="374">
        <f t="shared" si="3653"/>
        <v>0</v>
      </c>
      <c r="AQ1644" s="374">
        <f t="shared" si="3653"/>
        <v>0</v>
      </c>
      <c r="AR1644" s="374">
        <f t="shared" si="3653"/>
        <v>0</v>
      </c>
      <c r="AS1644" s="612">
        <f t="shared" si="3649"/>
        <v>0</v>
      </c>
    </row>
    <row r="1645" spans="2:45">
      <c r="B1645" s="321" t="s">
        <v>796</v>
      </c>
      <c r="C1645" s="342"/>
      <c r="D1645" s="306"/>
      <c r="E1645" s="276"/>
      <c r="F1645" s="276"/>
      <c r="G1645" s="276"/>
      <c r="H1645" s="276"/>
      <c r="I1645" s="276"/>
      <c r="J1645" s="276"/>
      <c r="K1645" s="276"/>
      <c r="L1645" s="276"/>
      <c r="M1645" s="276"/>
      <c r="N1645" s="276"/>
      <c r="O1645" s="276"/>
      <c r="P1645" s="276"/>
      <c r="Q1645" s="276"/>
      <c r="R1645" s="288"/>
      <c r="S1645" s="276"/>
      <c r="T1645" s="276"/>
      <c r="U1645" s="276"/>
      <c r="V1645" s="306"/>
      <c r="W1645" s="306"/>
      <c r="X1645" s="306"/>
      <c r="Y1645" s="306"/>
      <c r="Z1645" s="276"/>
      <c r="AA1645" s="276"/>
      <c r="AB1645" s="276"/>
      <c r="AC1645" s="276"/>
      <c r="AD1645" s="276"/>
      <c r="AE1645" s="880"/>
      <c r="AF1645" s="880"/>
      <c r="AG1645" s="880"/>
      <c r="AH1645" s="880"/>
      <c r="AI1645" s="880"/>
      <c r="AJ1645" s="880"/>
      <c r="AK1645" s="374">
        <f t="shared" ref="AK1645:AR1645" si="3654">AK1372*AK1634</f>
        <v>0</v>
      </c>
      <c r="AL1645" s="374">
        <f t="shared" si="3654"/>
        <v>0</v>
      </c>
      <c r="AM1645" s="374">
        <f t="shared" si="3654"/>
        <v>0</v>
      </c>
      <c r="AN1645" s="374">
        <f t="shared" si="3654"/>
        <v>0</v>
      </c>
      <c r="AO1645" s="374">
        <f t="shared" si="3654"/>
        <v>0</v>
      </c>
      <c r="AP1645" s="374">
        <f t="shared" si="3654"/>
        <v>0</v>
      </c>
      <c r="AQ1645" s="374">
        <f t="shared" si="3654"/>
        <v>0</v>
      </c>
      <c r="AR1645" s="374">
        <f t="shared" si="3654"/>
        <v>0</v>
      </c>
      <c r="AS1645" s="612">
        <f t="shared" si="3649"/>
        <v>0</v>
      </c>
    </row>
    <row r="1646" spans="2:45">
      <c r="B1646" s="321" t="s">
        <v>797</v>
      </c>
      <c r="C1646" s="342"/>
      <c r="D1646" s="306"/>
      <c r="E1646" s="276"/>
      <c r="F1646" s="276"/>
      <c r="G1646" s="276"/>
      <c r="H1646" s="276"/>
      <c r="I1646" s="276"/>
      <c r="J1646" s="276"/>
      <c r="K1646" s="276"/>
      <c r="L1646" s="276"/>
      <c r="M1646" s="276"/>
      <c r="N1646" s="276"/>
      <c r="O1646" s="276"/>
      <c r="P1646" s="276"/>
      <c r="Q1646" s="276"/>
      <c r="R1646" s="288"/>
      <c r="S1646" s="276"/>
      <c r="T1646" s="276"/>
      <c r="U1646" s="276"/>
      <c r="V1646" s="306"/>
      <c r="W1646" s="306"/>
      <c r="X1646" s="306"/>
      <c r="Y1646" s="306"/>
      <c r="Z1646" s="276"/>
      <c r="AA1646" s="276"/>
      <c r="AB1646" s="276"/>
      <c r="AC1646" s="276"/>
      <c r="AD1646" s="276"/>
      <c r="AE1646" s="880"/>
      <c r="AF1646" s="880"/>
      <c r="AG1646" s="880"/>
      <c r="AH1646" s="880"/>
      <c r="AI1646" s="880"/>
      <c r="AJ1646" s="880"/>
      <c r="AK1646" s="374">
        <f t="shared" ref="AK1646:AR1646" si="3655">AK1566*AK1634</f>
        <v>0</v>
      </c>
      <c r="AL1646" s="374">
        <f t="shared" si="3655"/>
        <v>0</v>
      </c>
      <c r="AM1646" s="374">
        <f t="shared" si="3655"/>
        <v>0</v>
      </c>
      <c r="AN1646" s="374">
        <f t="shared" si="3655"/>
        <v>0</v>
      </c>
      <c r="AO1646" s="374">
        <f t="shared" si="3655"/>
        <v>0</v>
      </c>
      <c r="AP1646" s="374">
        <f t="shared" si="3655"/>
        <v>0</v>
      </c>
      <c r="AQ1646" s="374">
        <f t="shared" si="3655"/>
        <v>0</v>
      </c>
      <c r="AR1646" s="374">
        <f t="shared" si="3655"/>
        <v>0</v>
      </c>
      <c r="AS1646" s="612">
        <f t="shared" si="3649"/>
        <v>0</v>
      </c>
    </row>
    <row r="1647" spans="2:45" ht="15.75">
      <c r="B1647" s="346" t="s">
        <v>902</v>
      </c>
      <c r="C1647" s="342"/>
      <c r="D1647" s="333"/>
      <c r="E1647" s="331"/>
      <c r="F1647" s="331"/>
      <c r="G1647" s="331"/>
      <c r="H1647" s="331"/>
      <c r="I1647" s="331"/>
      <c r="J1647" s="331"/>
      <c r="K1647" s="331"/>
      <c r="L1647" s="331"/>
      <c r="M1647" s="331"/>
      <c r="N1647" s="331"/>
      <c r="O1647" s="331"/>
      <c r="P1647" s="331"/>
      <c r="Q1647" s="331"/>
      <c r="R1647" s="297"/>
      <c r="S1647" s="331"/>
      <c r="T1647" s="331"/>
      <c r="U1647" s="331"/>
      <c r="V1647" s="333"/>
      <c r="W1647" s="333"/>
      <c r="X1647" s="333"/>
      <c r="Y1647" s="333"/>
      <c r="Z1647" s="331"/>
      <c r="AA1647" s="331"/>
      <c r="AB1647" s="331"/>
      <c r="AC1647" s="331"/>
      <c r="AD1647" s="331"/>
      <c r="AE1647" s="343">
        <f>SUM(AE1635:AE1646)</f>
        <v>0</v>
      </c>
      <c r="AF1647" s="343">
        <f>SUM(AF1635:AF1646)</f>
        <v>0</v>
      </c>
      <c r="AG1647" s="343">
        <f t="shared" ref="AG1647:AR1647" si="3656">SUM(AG1635:AG1646)</f>
        <v>0</v>
      </c>
      <c r="AH1647" s="343">
        <f t="shared" si="3656"/>
        <v>0</v>
      </c>
      <c r="AI1647" s="343">
        <f t="shared" si="3656"/>
        <v>0</v>
      </c>
      <c r="AJ1647" s="343">
        <f t="shared" si="3656"/>
        <v>0</v>
      </c>
      <c r="AK1647" s="343">
        <f t="shared" si="3656"/>
        <v>0</v>
      </c>
      <c r="AL1647" s="343">
        <f t="shared" si="3656"/>
        <v>0</v>
      </c>
      <c r="AM1647" s="343">
        <f t="shared" si="3656"/>
        <v>0</v>
      </c>
      <c r="AN1647" s="343">
        <f t="shared" si="3656"/>
        <v>0</v>
      </c>
      <c r="AO1647" s="343">
        <f t="shared" si="3656"/>
        <v>0</v>
      </c>
      <c r="AP1647" s="343">
        <f t="shared" si="3656"/>
        <v>0</v>
      </c>
      <c r="AQ1647" s="343">
        <f t="shared" si="3656"/>
        <v>0</v>
      </c>
      <c r="AR1647" s="343">
        <f t="shared" si="3656"/>
        <v>0</v>
      </c>
      <c r="AS1647" s="403">
        <f t="shared" si="3649"/>
        <v>0</v>
      </c>
    </row>
    <row r="1648" spans="2:45" ht="15.75">
      <c r="B1648" s="346" t="s">
        <v>903</v>
      </c>
      <c r="C1648" s="342"/>
      <c r="D1648" s="347"/>
      <c r="E1648" s="331"/>
      <c r="F1648" s="331"/>
      <c r="G1648" s="331"/>
      <c r="H1648" s="331"/>
      <c r="I1648" s="331"/>
      <c r="J1648" s="331"/>
      <c r="K1648" s="331"/>
      <c r="L1648" s="331"/>
      <c r="M1648" s="331"/>
      <c r="N1648" s="331"/>
      <c r="O1648" s="331"/>
      <c r="P1648" s="331"/>
      <c r="Q1648" s="331"/>
      <c r="R1648" s="297"/>
      <c r="S1648" s="331"/>
      <c r="T1648" s="331"/>
      <c r="U1648" s="331"/>
      <c r="V1648" s="333"/>
      <c r="W1648" s="333"/>
      <c r="X1648" s="333"/>
      <c r="Y1648" s="333"/>
      <c r="Z1648" s="331"/>
      <c r="AA1648" s="331"/>
      <c r="AB1648" s="331"/>
      <c r="AC1648" s="331"/>
      <c r="AD1648" s="331"/>
      <c r="AE1648" s="880"/>
      <c r="AF1648" s="880"/>
      <c r="AG1648" s="880"/>
      <c r="AH1648" s="880"/>
      <c r="AI1648" s="880"/>
      <c r="AJ1648" s="880"/>
      <c r="AK1648" s="344">
        <f t="shared" ref="AK1648:AR1648" si="3657">AK1632*AK1634</f>
        <v>0</v>
      </c>
      <c r="AL1648" s="344">
        <f t="shared" si="3657"/>
        <v>0</v>
      </c>
      <c r="AM1648" s="344">
        <f t="shared" si="3657"/>
        <v>0</v>
      </c>
      <c r="AN1648" s="344">
        <f t="shared" si="3657"/>
        <v>0</v>
      </c>
      <c r="AO1648" s="344">
        <f t="shared" si="3657"/>
        <v>0</v>
      </c>
      <c r="AP1648" s="344">
        <f t="shared" si="3657"/>
        <v>0</v>
      </c>
      <c r="AQ1648" s="344">
        <f t="shared" si="3657"/>
        <v>0</v>
      </c>
      <c r="AR1648" s="344">
        <f t="shared" si="3657"/>
        <v>0</v>
      </c>
      <c r="AS1648" s="403">
        <f>SUM(AE1648:AR1648)</f>
        <v>0</v>
      </c>
    </row>
    <row r="1649" spans="1:45" ht="15.75">
      <c r="B1649" s="346" t="s">
        <v>904</v>
      </c>
      <c r="C1649" s="342"/>
      <c r="D1649" s="347"/>
      <c r="E1649" s="331"/>
      <c r="F1649" s="331"/>
      <c r="G1649" s="331"/>
      <c r="H1649" s="331"/>
      <c r="I1649" s="331"/>
      <c r="J1649" s="331"/>
      <c r="K1649" s="331"/>
      <c r="L1649" s="331"/>
      <c r="M1649" s="331"/>
      <c r="N1649" s="331"/>
      <c r="O1649" s="331"/>
      <c r="P1649" s="331"/>
      <c r="Q1649" s="331"/>
      <c r="R1649" s="297"/>
      <c r="S1649" s="331"/>
      <c r="T1649" s="331"/>
      <c r="U1649" s="331"/>
      <c r="V1649" s="347"/>
      <c r="W1649" s="347"/>
      <c r="X1649" s="347"/>
      <c r="Y1649" s="347"/>
      <c r="Z1649" s="331"/>
      <c r="AA1649" s="331"/>
      <c r="AB1649" s="331"/>
      <c r="AC1649" s="331"/>
      <c r="AD1649" s="331"/>
      <c r="AE1649" s="348"/>
      <c r="AF1649" s="348"/>
      <c r="AG1649" s="348"/>
      <c r="AH1649" s="348"/>
      <c r="AI1649" s="348"/>
      <c r="AJ1649" s="348"/>
      <c r="AK1649" s="348"/>
      <c r="AL1649" s="348"/>
      <c r="AM1649" s="348"/>
      <c r="AN1649" s="348"/>
      <c r="AO1649" s="348"/>
      <c r="AP1649" s="348"/>
      <c r="AQ1649" s="348"/>
      <c r="AR1649" s="348"/>
      <c r="AS1649" s="403">
        <f>AS1647-AS1648</f>
        <v>0</v>
      </c>
    </row>
    <row r="1650" spans="1:45">
      <c r="B1650" s="377"/>
      <c r="C1650" s="441"/>
      <c r="D1650" s="441"/>
      <c r="E1650" s="442"/>
      <c r="F1650" s="442"/>
      <c r="G1650" s="442"/>
      <c r="H1650" s="442"/>
      <c r="I1650" s="442"/>
      <c r="J1650" s="442"/>
      <c r="K1650" s="442"/>
      <c r="L1650" s="442"/>
      <c r="M1650" s="442"/>
      <c r="N1650" s="442"/>
      <c r="O1650" s="442"/>
      <c r="P1650" s="442"/>
      <c r="Q1650" s="442"/>
      <c r="R1650" s="443"/>
      <c r="S1650" s="442"/>
      <c r="T1650" s="442"/>
      <c r="U1650" s="442"/>
      <c r="V1650" s="441"/>
      <c r="W1650" s="444"/>
      <c r="X1650" s="441"/>
      <c r="Y1650" s="441"/>
      <c r="Z1650" s="442"/>
      <c r="AA1650" s="442"/>
      <c r="AB1650" s="442"/>
      <c r="AC1650" s="442"/>
      <c r="AD1650" s="442"/>
      <c r="AE1650" s="769"/>
      <c r="AF1650" s="769"/>
      <c r="AG1650" s="769"/>
      <c r="AH1650" s="769"/>
      <c r="AI1650" s="769"/>
      <c r="AJ1650" s="769"/>
      <c r="AK1650" s="769"/>
      <c r="AL1650" s="769"/>
      <c r="AM1650" s="769"/>
      <c r="AN1650" s="769"/>
      <c r="AO1650" s="769"/>
      <c r="AP1650" s="769"/>
      <c r="AQ1650" s="769"/>
      <c r="AR1650" s="769"/>
      <c r="AS1650" s="785"/>
    </row>
    <row r="1651" spans="1:45" ht="19.5" customHeight="1">
      <c r="B1651" s="364" t="s">
        <v>577</v>
      </c>
      <c r="C1651" s="383"/>
      <c r="D1651" s="384"/>
      <c r="E1651" s="384"/>
      <c r="F1651" s="384"/>
      <c r="G1651" s="384"/>
      <c r="H1651" s="384"/>
      <c r="I1651" s="384"/>
      <c r="J1651" s="384"/>
      <c r="K1651" s="384"/>
      <c r="L1651" s="384"/>
      <c r="M1651" s="384"/>
      <c r="N1651" s="384"/>
      <c r="O1651" s="384"/>
      <c r="P1651" s="384"/>
      <c r="Q1651" s="384"/>
      <c r="R1651" s="384"/>
      <c r="S1651" s="384"/>
      <c r="T1651" s="384"/>
      <c r="U1651" s="384"/>
      <c r="V1651" s="367"/>
      <c r="W1651" s="368"/>
      <c r="X1651" s="384"/>
      <c r="Y1651" s="384"/>
      <c r="Z1651" s="384"/>
      <c r="AA1651" s="384"/>
      <c r="AB1651" s="384"/>
      <c r="AC1651" s="384"/>
      <c r="AD1651" s="384"/>
      <c r="AE1651" s="405"/>
      <c r="AF1651" s="405"/>
      <c r="AG1651" s="405"/>
      <c r="AH1651" s="405"/>
      <c r="AI1651" s="405"/>
      <c r="AJ1651" s="405"/>
      <c r="AK1651" s="405"/>
      <c r="AL1651" s="405"/>
      <c r="AM1651" s="405"/>
      <c r="AN1651" s="405"/>
      <c r="AO1651" s="405"/>
      <c r="AP1651" s="405"/>
      <c r="AQ1651" s="405"/>
      <c r="AR1651" s="405"/>
      <c r="AS1651" s="385"/>
    </row>
    <row r="1652" spans="1:45" ht="19.5" customHeight="1">
      <c r="B1652" s="758"/>
      <c r="C1652" s="759"/>
      <c r="D1652" s="740"/>
      <c r="E1652" s="740"/>
      <c r="F1652" s="740"/>
      <c r="G1652" s="740"/>
      <c r="H1652" s="740"/>
      <c r="I1652" s="740"/>
      <c r="J1652" s="740"/>
      <c r="K1652" s="740"/>
      <c r="L1652" s="740"/>
      <c r="M1652" s="740"/>
      <c r="N1652" s="740"/>
      <c r="O1652" s="740"/>
      <c r="P1652" s="740"/>
      <c r="Q1652" s="740"/>
      <c r="R1652" s="740"/>
      <c r="S1652" s="740"/>
      <c r="T1652" s="740"/>
      <c r="U1652" s="740"/>
      <c r="V1652" s="301"/>
      <c r="W1652" s="760"/>
      <c r="X1652" s="740"/>
      <c r="Y1652" s="740"/>
      <c r="Z1652" s="740"/>
      <c r="AA1652" s="740"/>
      <c r="AB1652" s="740"/>
      <c r="AC1652" s="740"/>
      <c r="AD1652" s="740"/>
      <c r="AE1652" s="252"/>
      <c r="AF1652" s="252"/>
      <c r="AG1652" s="252"/>
      <c r="AH1652" s="252"/>
      <c r="AI1652" s="252"/>
      <c r="AJ1652" s="252"/>
      <c r="AK1652" s="252"/>
      <c r="AL1652" s="252"/>
      <c r="AM1652" s="252"/>
      <c r="AN1652" s="252"/>
      <c r="AO1652" s="252"/>
      <c r="AP1652" s="252"/>
      <c r="AQ1652" s="252"/>
      <c r="AR1652" s="252"/>
      <c r="AS1652" s="253"/>
    </row>
    <row r="1653" spans="1:45" ht="15.75">
      <c r="B1653" s="277" t="s">
        <v>816</v>
      </c>
      <c r="C1653" s="278"/>
      <c r="D1653" s="579" t="s">
        <v>522</v>
      </c>
      <c r="E1653" s="250"/>
      <c r="F1653" s="579"/>
      <c r="G1653" s="250"/>
      <c r="H1653" s="250"/>
      <c r="I1653" s="250"/>
      <c r="J1653" s="250"/>
      <c r="K1653" s="250"/>
      <c r="L1653" s="250"/>
      <c r="M1653" s="250"/>
      <c r="N1653" s="250"/>
      <c r="O1653" s="250"/>
      <c r="P1653" s="250"/>
      <c r="Q1653" s="250"/>
      <c r="R1653" s="278"/>
      <c r="S1653" s="250"/>
      <c r="T1653" s="250"/>
      <c r="U1653" s="250"/>
      <c r="V1653" s="250"/>
      <c r="W1653" s="250"/>
      <c r="X1653" s="250"/>
      <c r="Y1653" s="250"/>
      <c r="Z1653" s="250"/>
      <c r="AA1653" s="250"/>
      <c r="AB1653" s="250"/>
      <c r="AC1653" s="250"/>
      <c r="AD1653" s="250"/>
      <c r="AE1653" s="267"/>
      <c r="AF1653" s="264"/>
      <c r="AG1653" s="264"/>
      <c r="AH1653" s="264"/>
      <c r="AI1653" s="264"/>
      <c r="AJ1653" s="264"/>
      <c r="AK1653" s="264"/>
      <c r="AL1653" s="264"/>
      <c r="AM1653" s="264"/>
      <c r="AN1653" s="264"/>
      <c r="AO1653" s="264"/>
      <c r="AP1653" s="264"/>
      <c r="AQ1653" s="264"/>
      <c r="AR1653" s="264"/>
    </row>
    <row r="1654" spans="1:45" ht="39.75" customHeight="1">
      <c r="B1654" s="949" t="s">
        <v>211</v>
      </c>
      <c r="C1654" s="951" t="s">
        <v>33</v>
      </c>
      <c r="D1654" s="281" t="s">
        <v>420</v>
      </c>
      <c r="E1654" s="960" t="s">
        <v>209</v>
      </c>
      <c r="F1654" s="961"/>
      <c r="G1654" s="961"/>
      <c r="H1654" s="961"/>
      <c r="I1654" s="961"/>
      <c r="J1654" s="961"/>
      <c r="K1654" s="961"/>
      <c r="L1654" s="961"/>
      <c r="M1654" s="961"/>
      <c r="N1654" s="961"/>
      <c r="O1654" s="961"/>
      <c r="P1654" s="962"/>
      <c r="Q1654" s="958" t="s">
        <v>213</v>
      </c>
      <c r="R1654" s="281" t="s">
        <v>421</v>
      </c>
      <c r="S1654" s="955" t="s">
        <v>212</v>
      </c>
      <c r="T1654" s="956"/>
      <c r="U1654" s="956"/>
      <c r="V1654" s="956"/>
      <c r="W1654" s="956"/>
      <c r="X1654" s="956"/>
      <c r="Y1654" s="956"/>
      <c r="Z1654" s="956"/>
      <c r="AA1654" s="956"/>
      <c r="AB1654" s="956"/>
      <c r="AC1654" s="956"/>
      <c r="AD1654" s="963"/>
      <c r="AE1654" s="955" t="s">
        <v>242</v>
      </c>
      <c r="AF1654" s="956"/>
      <c r="AG1654" s="956"/>
      <c r="AH1654" s="956"/>
      <c r="AI1654" s="956"/>
      <c r="AJ1654" s="956"/>
      <c r="AK1654" s="956"/>
      <c r="AL1654" s="956"/>
      <c r="AM1654" s="956"/>
      <c r="AN1654" s="956"/>
      <c r="AO1654" s="956"/>
      <c r="AP1654" s="956"/>
      <c r="AQ1654" s="956"/>
      <c r="AR1654" s="956"/>
      <c r="AS1654" s="957"/>
    </row>
    <row r="1655" spans="1:45" ht="65.25" customHeight="1">
      <c r="B1655" s="950"/>
      <c r="C1655" s="952"/>
      <c r="D1655" s="282">
        <v>2026</v>
      </c>
      <c r="E1655" s="282">
        <v>2027</v>
      </c>
      <c r="F1655" s="282">
        <v>2028</v>
      </c>
      <c r="G1655" s="282">
        <v>2029</v>
      </c>
      <c r="H1655" s="282">
        <v>2030</v>
      </c>
      <c r="I1655" s="282">
        <v>2031</v>
      </c>
      <c r="J1655" s="282">
        <v>2032</v>
      </c>
      <c r="K1655" s="282">
        <v>2033</v>
      </c>
      <c r="L1655" s="282">
        <v>2034</v>
      </c>
      <c r="M1655" s="282">
        <v>2035</v>
      </c>
      <c r="N1655" s="282">
        <v>2036</v>
      </c>
      <c r="O1655" s="282">
        <v>2037</v>
      </c>
      <c r="P1655" s="282">
        <v>2038</v>
      </c>
      <c r="Q1655" s="959"/>
      <c r="R1655" s="282">
        <v>2026</v>
      </c>
      <c r="S1655" s="282">
        <v>2027</v>
      </c>
      <c r="T1655" s="282">
        <v>2028</v>
      </c>
      <c r="U1655" s="282">
        <v>2029</v>
      </c>
      <c r="V1655" s="282">
        <v>2030</v>
      </c>
      <c r="W1655" s="282">
        <v>2031</v>
      </c>
      <c r="X1655" s="282">
        <v>2032</v>
      </c>
      <c r="Y1655" s="282">
        <v>2033</v>
      </c>
      <c r="Z1655" s="282">
        <v>2034</v>
      </c>
      <c r="AA1655" s="282">
        <v>2035</v>
      </c>
      <c r="AB1655" s="282">
        <v>2036</v>
      </c>
      <c r="AC1655" s="282">
        <v>2037</v>
      </c>
      <c r="AD1655" s="282">
        <v>2038</v>
      </c>
      <c r="AE1655" s="282" t="str">
        <f>'1.  LRAMVA Summary'!$D$53</f>
        <v>Residential</v>
      </c>
      <c r="AF1655" s="282" t="str">
        <f>'1.  LRAMVA Summary'!$E$53</f>
        <v>GS&lt;50 kW</v>
      </c>
      <c r="AG1655" s="282" t="str">
        <f>'1.  LRAMVA Summary'!$F$53</f>
        <v>GS 50 - 4,999 kW</v>
      </c>
      <c r="AH1655" s="282" t="str">
        <f>'1.  LRAMVA Summary'!$G$53</f>
        <v>Large Use</v>
      </c>
      <c r="AI1655" s="282" t="str">
        <f>'1.  LRAMVA Summary'!$H$53</f>
        <v>Unmetered</v>
      </c>
      <c r="AJ1655" s="282" t="str">
        <f>'1.  LRAMVA Summary'!$I$53</f>
        <v>Street Lights</v>
      </c>
      <c r="AK1655" s="282" t="str">
        <f>'1.  LRAMVA Summary'!$J$53</f>
        <v/>
      </c>
      <c r="AL1655" s="282" t="str">
        <f>'1.  LRAMVA Summary'!$K$53</f>
        <v/>
      </c>
      <c r="AM1655" s="282" t="str">
        <f>'1.  LRAMVA Summary'!$L$53</f>
        <v/>
      </c>
      <c r="AN1655" s="282" t="str">
        <f>'1.  LRAMVA Summary'!$M$53</f>
        <v/>
      </c>
      <c r="AO1655" s="282" t="str">
        <f>'1.  LRAMVA Summary'!$N$53</f>
        <v/>
      </c>
      <c r="AP1655" s="282" t="str">
        <f>'1.  LRAMVA Summary'!$O$53</f>
        <v/>
      </c>
      <c r="AQ1655" s="282" t="str">
        <f>'1.  LRAMVA Summary'!$P$53</f>
        <v/>
      </c>
      <c r="AR1655" s="282" t="str">
        <f>'1.  LRAMVA Summary'!$Q$53</f>
        <v/>
      </c>
      <c r="AS1655" s="284" t="str">
        <f>'1.  LRAMVA Summary'!$R$53</f>
        <v>Total</v>
      </c>
    </row>
    <row r="1656" spans="1:45" ht="15" hidden="1" customHeight="1" outlineLevel="1">
      <c r="A1656" s="521"/>
      <c r="B1656" s="291"/>
      <c r="C1656" s="302"/>
      <c r="D1656" s="288"/>
      <c r="E1656" s="288"/>
      <c r="F1656" s="288"/>
      <c r="G1656" s="288"/>
      <c r="H1656" s="288"/>
      <c r="I1656" s="288"/>
      <c r="J1656" s="288"/>
      <c r="K1656" s="288"/>
      <c r="L1656" s="288"/>
      <c r="M1656" s="288"/>
      <c r="N1656" s="288"/>
      <c r="O1656" s="288"/>
      <c r="P1656" s="288"/>
      <c r="Q1656" s="288"/>
      <c r="R1656" s="288"/>
      <c r="S1656" s="288"/>
      <c r="T1656" s="288"/>
      <c r="U1656" s="288"/>
      <c r="V1656" s="288"/>
      <c r="W1656" s="288"/>
      <c r="X1656" s="288"/>
      <c r="Y1656" s="288"/>
      <c r="Z1656" s="288"/>
      <c r="AA1656" s="288"/>
      <c r="AB1656" s="288"/>
      <c r="AC1656" s="288"/>
      <c r="AD1656" s="288"/>
      <c r="AE1656" s="288">
        <f>'1.  LRAMVA Summary'!D720</f>
        <v>0</v>
      </c>
      <c r="AF1656" s="288">
        <f>'1.  LRAMVA Summary'!E720</f>
        <v>0</v>
      </c>
      <c r="AG1656" s="288">
        <f>'1.  LRAMVA Summary'!F720</f>
        <v>0</v>
      </c>
      <c r="AH1656" s="288">
        <f>'1.  LRAMVA Summary'!G720</f>
        <v>0</v>
      </c>
      <c r="AI1656" s="288">
        <f>'1.  LRAMVA Summary'!H720</f>
        <v>0</v>
      </c>
      <c r="AJ1656" s="288">
        <f>'1.  LRAMVA Summary'!I720</f>
        <v>0</v>
      </c>
      <c r="AK1656" s="288">
        <f>'1.  LRAMVA Summary'!J720</f>
        <v>0</v>
      </c>
      <c r="AL1656" s="288">
        <f>'1.  LRAMVA Summary'!K720</f>
        <v>0</v>
      </c>
      <c r="AM1656" s="288">
        <f>'1.  LRAMVA Summary'!L720</f>
        <v>0</v>
      </c>
      <c r="AN1656" s="288">
        <f>'1.  LRAMVA Summary'!M720</f>
        <v>0</v>
      </c>
      <c r="AO1656" s="288">
        <f>'1.  LRAMVA Summary'!N720</f>
        <v>0</v>
      </c>
      <c r="AP1656" s="288">
        <f>'1.  LRAMVA Summary'!O720</f>
        <v>0</v>
      </c>
      <c r="AQ1656" s="288">
        <f>'1.  LRAMVA Summary'!P720</f>
        <v>0</v>
      </c>
      <c r="AR1656" s="288">
        <f>'1.  LRAMVA Summary'!Q720</f>
        <v>0</v>
      </c>
      <c r="AS1656" s="289"/>
    </row>
    <row r="1657" spans="1:45" ht="15.75" collapsed="1">
      <c r="B1657" s="826"/>
      <c r="C1657" s="332"/>
      <c r="D1657" s="332"/>
      <c r="E1657" s="332"/>
      <c r="F1657" s="332"/>
      <c r="G1657" s="332"/>
      <c r="H1657" s="332"/>
      <c r="I1657" s="332"/>
      <c r="J1657" s="332"/>
      <c r="K1657" s="332"/>
      <c r="L1657" s="332"/>
      <c r="M1657" s="332"/>
      <c r="N1657" s="332"/>
      <c r="O1657" s="332"/>
      <c r="P1657" s="332"/>
      <c r="Q1657" s="332"/>
      <c r="R1657" s="332"/>
      <c r="S1657" s="332"/>
      <c r="T1657" s="332"/>
      <c r="U1657" s="332"/>
      <c r="V1657" s="332"/>
      <c r="W1657" s="332"/>
      <c r="X1657" s="332"/>
      <c r="Y1657" s="332"/>
      <c r="Z1657" s="332"/>
      <c r="AA1657" s="332"/>
      <c r="AB1657" s="332"/>
      <c r="AC1657" s="332"/>
      <c r="AD1657" s="831"/>
      <c r="AE1657" s="288" t="str">
        <f>'1.  LRAMVA Summary'!$D$54</f>
        <v>kWh</v>
      </c>
      <c r="AF1657" s="288" t="str">
        <f>'1.  LRAMVA Summary'!$E$54</f>
        <v>kWh</v>
      </c>
      <c r="AG1657" s="288" t="str">
        <f>'1.  LRAMVA Summary'!$F$54</f>
        <v>kw</v>
      </c>
      <c r="AH1657" s="288" t="str">
        <f>'1.  LRAMVA Summary'!$G$54</f>
        <v>kW</v>
      </c>
      <c r="AI1657" s="288" t="str">
        <f>'1.  LRAMVA Summary'!$H$54</f>
        <v>kWh</v>
      </c>
      <c r="AJ1657" s="288" t="str">
        <f>'1.  LRAMVA Summary'!$I$54</f>
        <v>kW</v>
      </c>
      <c r="AK1657" s="288">
        <f>'1.  LRAMVA Summary'!$J$54</f>
        <v>0</v>
      </c>
      <c r="AL1657" s="288">
        <f>'1.  LRAMVA Summary'!$K$54</f>
        <v>0</v>
      </c>
      <c r="AM1657" s="288">
        <f>'1.  LRAMVA Summary'!$L$54</f>
        <v>0</v>
      </c>
      <c r="AN1657" s="288">
        <f>'1.  LRAMVA Summary'!$M$54</f>
        <v>0</v>
      </c>
      <c r="AO1657" s="288">
        <f>'1.  LRAMVA Summary'!$N$54</f>
        <v>0</v>
      </c>
      <c r="AP1657" s="288">
        <f>'1.  LRAMVA Summary'!$O$54</f>
        <v>0</v>
      </c>
      <c r="AQ1657" s="288">
        <f>'1.  LRAMVA Summary'!$P$54</f>
        <v>0</v>
      </c>
      <c r="AR1657" s="288">
        <f>'1.  LRAMVA Summary'!$Q$54</f>
        <v>0</v>
      </c>
      <c r="AS1657" s="327"/>
    </row>
    <row r="1658" spans="1:45" ht="15.75">
      <c r="B1658" s="827" t="s">
        <v>963</v>
      </c>
      <c r="C1658" s="332"/>
      <c r="D1658" s="332"/>
      <c r="E1658" s="332"/>
      <c r="F1658" s="332"/>
      <c r="G1658" s="332"/>
      <c r="H1658" s="332"/>
      <c r="I1658" s="332"/>
      <c r="J1658" s="332"/>
      <c r="K1658" s="332"/>
      <c r="L1658" s="332"/>
      <c r="M1658" s="332"/>
      <c r="N1658" s="332"/>
      <c r="O1658" s="332"/>
      <c r="P1658" s="332"/>
      <c r="Q1658" s="332"/>
      <c r="R1658" s="332"/>
      <c r="S1658" s="332"/>
      <c r="T1658" s="332"/>
      <c r="U1658" s="332"/>
      <c r="V1658" s="332"/>
      <c r="W1658" s="332"/>
      <c r="X1658" s="332"/>
      <c r="Y1658" s="332"/>
      <c r="Z1658" s="332"/>
      <c r="AA1658" s="332"/>
      <c r="AB1658" s="332"/>
      <c r="AC1658" s="332"/>
      <c r="AD1658" s="831"/>
      <c r="AE1658" s="829">
        <v>0</v>
      </c>
      <c r="AF1658" s="824">
        <v>0</v>
      </c>
      <c r="AG1658" s="824">
        <v>0</v>
      </c>
      <c r="AH1658" s="824">
        <v>0</v>
      </c>
      <c r="AI1658" s="824">
        <v>0</v>
      </c>
      <c r="AJ1658" s="824">
        <v>0</v>
      </c>
      <c r="AK1658" s="824">
        <v>0</v>
      </c>
      <c r="AL1658" s="824">
        <v>0</v>
      </c>
      <c r="AM1658" s="824">
        <v>0</v>
      </c>
      <c r="AN1658" s="824">
        <v>0</v>
      </c>
      <c r="AO1658" s="824">
        <v>0</v>
      </c>
      <c r="AP1658" s="824">
        <v>0</v>
      </c>
      <c r="AQ1658" s="824">
        <v>0</v>
      </c>
      <c r="AR1658" s="824">
        <v>0</v>
      </c>
      <c r="AS1658" s="825"/>
    </row>
    <row r="1659" spans="1:45" ht="15.75">
      <c r="B1659" s="828" t="s">
        <v>798</v>
      </c>
      <c r="C1659" s="399"/>
      <c r="D1659" s="399"/>
      <c r="E1659" s="399"/>
      <c r="F1659" s="399"/>
      <c r="G1659" s="399"/>
      <c r="H1659" s="399"/>
      <c r="I1659" s="399"/>
      <c r="J1659" s="399"/>
      <c r="K1659" s="399"/>
      <c r="L1659" s="399"/>
      <c r="M1659" s="399"/>
      <c r="N1659" s="399"/>
      <c r="O1659" s="399"/>
      <c r="P1659" s="399"/>
      <c r="Q1659" s="399"/>
      <c r="R1659" s="399"/>
      <c r="S1659" s="399"/>
      <c r="T1659" s="399"/>
      <c r="U1659" s="399"/>
      <c r="V1659" s="399"/>
      <c r="W1659" s="399"/>
      <c r="X1659" s="399"/>
      <c r="Y1659" s="399"/>
      <c r="Z1659" s="399"/>
      <c r="AA1659" s="399"/>
      <c r="AB1659" s="399"/>
      <c r="AC1659" s="399"/>
      <c r="AD1659" s="832"/>
      <c r="AE1659" s="830">
        <f>HLOOKUP(AE1655,'2. LRAMVA Threshold'!$B$42:$Q$60,18,FALSE)</f>
        <v>0</v>
      </c>
      <c r="AF1659" s="830">
        <f>HLOOKUP(AF1655,'2. LRAMVA Threshold'!$B$42:$Q$60,18,FALSE)</f>
        <v>0</v>
      </c>
      <c r="AG1659" s="830">
        <f>HLOOKUP(AG1655,'2. LRAMVA Threshold'!$B$42:$Q$60,18,FALSE)</f>
        <v>0</v>
      </c>
      <c r="AH1659" s="830">
        <f>HLOOKUP(AH1655,'2. LRAMVA Threshold'!$B$42:$Q$60,18,FALSE)</f>
        <v>0</v>
      </c>
      <c r="AI1659" s="830">
        <f>HLOOKUP(AI1655,'2. LRAMVA Threshold'!$B$42:$Q$60,18,FALSE)</f>
        <v>0</v>
      </c>
      <c r="AJ1659" s="830">
        <f>HLOOKUP(AJ1655,'2. LRAMVA Threshold'!$B$42:$Q$60,18,FALSE)</f>
        <v>0</v>
      </c>
      <c r="AK1659" s="830">
        <f>HLOOKUP(AK1655,'2. LRAMVA Threshold'!$B$42:$Q$60,18,FALSE)</f>
        <v>0</v>
      </c>
      <c r="AL1659" s="830">
        <f>HLOOKUP(AL1655,'2. LRAMVA Threshold'!$B$42:$Q$60,18,FALSE)</f>
        <v>0</v>
      </c>
      <c r="AM1659" s="830">
        <f>HLOOKUP(AM1655,'2. LRAMVA Threshold'!$B$42:$Q$60,18,FALSE)</f>
        <v>0</v>
      </c>
      <c r="AN1659" s="830">
        <f>HLOOKUP(AN1655,'2. LRAMVA Threshold'!$B$42:$Q$60,18,FALSE)</f>
        <v>0</v>
      </c>
      <c r="AO1659" s="830">
        <f>HLOOKUP(AO1655,'2. LRAMVA Threshold'!$B$42:$Q$60,18,FALSE)</f>
        <v>0</v>
      </c>
      <c r="AP1659" s="830">
        <f>HLOOKUP(AP1655,'2. LRAMVA Threshold'!$B$42:$Q$60,18,FALSE)</f>
        <v>0</v>
      </c>
      <c r="AQ1659" s="830">
        <f>HLOOKUP(AQ1655,'2. LRAMVA Threshold'!$B$42:$Q$60,18,FALSE)</f>
        <v>0</v>
      </c>
      <c r="AR1659" s="830">
        <f>HLOOKUP(AR1655,'2. LRAMVA Threshold'!$B$42:$Q$60,18,FALSE)</f>
        <v>0</v>
      </c>
      <c r="AS1659" s="438"/>
    </row>
    <row r="1660" spans="1:45">
      <c r="B1660" s="390"/>
      <c r="C1660" s="330"/>
      <c r="D1660" s="331"/>
      <c r="E1660" s="331"/>
      <c r="F1660" s="331"/>
      <c r="G1660" s="331"/>
      <c r="H1660" s="331"/>
      <c r="I1660" s="331"/>
      <c r="J1660" s="331"/>
      <c r="K1660" s="331"/>
      <c r="L1660" s="331"/>
      <c r="M1660" s="331"/>
      <c r="N1660" s="331"/>
      <c r="O1660" s="331"/>
      <c r="P1660" s="331"/>
      <c r="Q1660" s="331"/>
      <c r="R1660" s="332"/>
      <c r="S1660" s="331"/>
      <c r="T1660" s="331"/>
      <c r="U1660" s="331"/>
      <c r="V1660" s="333"/>
      <c r="W1660" s="333"/>
      <c r="X1660" s="333"/>
      <c r="Y1660" s="333"/>
      <c r="Z1660" s="331"/>
      <c r="AA1660" s="331"/>
      <c r="AB1660" s="331"/>
      <c r="AC1660" s="331"/>
      <c r="AD1660" s="331"/>
      <c r="AE1660" s="432"/>
      <c r="AF1660" s="432"/>
      <c r="AG1660" s="432"/>
      <c r="AH1660" s="432"/>
      <c r="AI1660" s="432"/>
      <c r="AJ1660" s="432"/>
      <c r="AK1660" s="432"/>
      <c r="AL1660" s="395"/>
      <c r="AM1660" s="395"/>
      <c r="AN1660" s="395"/>
      <c r="AO1660" s="395"/>
      <c r="AP1660" s="395"/>
      <c r="AQ1660" s="395"/>
      <c r="AR1660" s="395"/>
      <c r="AS1660" s="396"/>
    </row>
    <row r="1661" spans="1:45">
      <c r="B1661" s="321" t="s">
        <v>743</v>
      </c>
      <c r="C1661" s="335"/>
      <c r="D1661" s="335"/>
      <c r="E1661" s="372"/>
      <c r="F1661" s="372"/>
      <c r="G1661" s="372"/>
      <c r="H1661" s="372"/>
      <c r="I1661" s="372"/>
      <c r="J1661" s="372"/>
      <c r="K1661" s="372"/>
      <c r="L1661" s="372"/>
      <c r="M1661" s="372"/>
      <c r="N1661" s="372"/>
      <c r="O1661" s="372"/>
      <c r="P1661" s="372"/>
      <c r="Q1661" s="372"/>
      <c r="R1661" s="288"/>
      <c r="S1661" s="337"/>
      <c r="T1661" s="337"/>
      <c r="U1661" s="337"/>
      <c r="V1661" s="336"/>
      <c r="W1661" s="336"/>
      <c r="X1661" s="336"/>
      <c r="Y1661" s="336"/>
      <c r="Z1661" s="337"/>
      <c r="AA1661" s="337"/>
      <c r="AB1661" s="337"/>
      <c r="AC1661" s="337"/>
      <c r="AD1661" s="337"/>
      <c r="AE1661" s="822">
        <f>HLOOKUP(AE35,'3.  Distribution Rates'!$C$122:$P$135,14,FALSE)</f>
        <v>0</v>
      </c>
      <c r="AF1661" s="822">
        <f>HLOOKUP(AF35,'3.  Distribution Rates'!$C$122:$P$135,14,FALSE)</f>
        <v>1.24E-2</v>
      </c>
      <c r="AG1661" s="338">
        <f>HLOOKUP(AG35,'3.  Distribution Rates'!$C$122:$P$135,14,FALSE)</f>
        <v>2.492</v>
      </c>
      <c r="AH1661" s="338">
        <f>HLOOKUP(AH35,'3.  Distribution Rates'!$C$122:$P$135,14,FALSE)</f>
        <v>2.492</v>
      </c>
      <c r="AI1661" s="338">
        <f>HLOOKUP(AI35,'3.  Distribution Rates'!$C$122:$P$135,14,FALSE)</f>
        <v>5.7000000000000002E-3</v>
      </c>
      <c r="AJ1661" s="338">
        <f>HLOOKUP(AJ35,'3.  Distribution Rates'!$C$122:$P$135,14,FALSE)</f>
        <v>1.8309</v>
      </c>
      <c r="AK1661" s="338">
        <f>HLOOKUP(AK35,'3.  Distribution Rates'!$C$122:$P$135,14,FALSE)</f>
        <v>0</v>
      </c>
      <c r="AL1661" s="338">
        <f>HLOOKUP(AL35,'3.  Distribution Rates'!$C$122:$P$135,14,FALSE)</f>
        <v>0</v>
      </c>
      <c r="AM1661" s="338">
        <f>HLOOKUP(AM35,'3.  Distribution Rates'!$C$122:$P$135,14,FALSE)</f>
        <v>0</v>
      </c>
      <c r="AN1661" s="338">
        <f>HLOOKUP(AN35,'3.  Distribution Rates'!$C$122:$P$135,14,FALSE)</f>
        <v>0</v>
      </c>
      <c r="AO1661" s="338">
        <f>HLOOKUP(AO35,'3.  Distribution Rates'!$C$122:$P$135,14,FALSE)</f>
        <v>0</v>
      </c>
      <c r="AP1661" s="338">
        <f>HLOOKUP(AP35,'3.  Distribution Rates'!$C$122:$P$135,14,FALSE)</f>
        <v>0</v>
      </c>
      <c r="AQ1661" s="338">
        <f>HLOOKUP(AQ35,'3.  Distribution Rates'!$C$122:$P$135,14,FALSE)</f>
        <v>0</v>
      </c>
      <c r="AR1661" s="338">
        <f>HLOOKUP(AR35,'3.  Distribution Rates'!$C$122:$P$135,14,FALSE)</f>
        <v>0</v>
      </c>
      <c r="AS1661" s="440"/>
    </row>
    <row r="1662" spans="1:45">
      <c r="B1662" s="321" t="s">
        <v>799</v>
      </c>
      <c r="C1662" s="342"/>
      <c r="D1662" s="306"/>
      <c r="E1662" s="276"/>
      <c r="F1662" s="276"/>
      <c r="G1662" s="276"/>
      <c r="H1662" s="276"/>
      <c r="I1662" s="276"/>
      <c r="J1662" s="276"/>
      <c r="K1662" s="276"/>
      <c r="L1662" s="276"/>
      <c r="M1662" s="276"/>
      <c r="N1662" s="276"/>
      <c r="O1662" s="276"/>
      <c r="P1662" s="276"/>
      <c r="Q1662" s="276"/>
      <c r="R1662" s="288"/>
      <c r="S1662" s="276"/>
      <c r="T1662" s="276"/>
      <c r="U1662" s="276"/>
      <c r="V1662" s="306"/>
      <c r="W1662" s="306"/>
      <c r="X1662" s="306"/>
      <c r="Y1662" s="306"/>
      <c r="Z1662" s="276"/>
      <c r="AA1662" s="276"/>
      <c r="AB1662" s="276"/>
      <c r="AC1662" s="276"/>
      <c r="AD1662" s="276"/>
      <c r="AE1662" s="880"/>
      <c r="AF1662" s="880"/>
      <c r="AG1662" s="880"/>
      <c r="AH1662" s="880"/>
      <c r="AI1662" s="880"/>
      <c r="AJ1662" s="880"/>
      <c r="AK1662" s="374">
        <f>'4.  2011-2014 LRAM'!AS149*AK1661</f>
        <v>0</v>
      </c>
      <c r="AL1662" s="374">
        <f>'4.  2011-2014 LRAM'!AT149*AL1661</f>
        <v>0</v>
      </c>
      <c r="AM1662" s="374">
        <f>'4.  2011-2014 LRAM'!AU149*AM1661</f>
        <v>0</v>
      </c>
      <c r="AN1662" s="374">
        <f>'4.  2011-2014 LRAM'!AV149*AN1661</f>
        <v>0</v>
      </c>
      <c r="AO1662" s="374">
        <f>'4.  2011-2014 LRAM'!AW149*AO1661</f>
        <v>0</v>
      </c>
      <c r="AP1662" s="374">
        <f>'4.  2011-2014 LRAM'!AX149*AP1661</f>
        <v>0</v>
      </c>
      <c r="AQ1662" s="374">
        <f>'4.  2011-2014 LRAM'!AY149*AQ1661</f>
        <v>0</v>
      </c>
      <c r="AR1662" s="374">
        <f>'4.  2011-2014 LRAM'!AZ149*AR1661</f>
        <v>0</v>
      </c>
      <c r="AS1662" s="612">
        <f t="shared" ref="AS1662:AS1665" si="3658">SUM(AE1662:AR1662)</f>
        <v>0</v>
      </c>
    </row>
    <row r="1663" spans="1:45">
      <c r="B1663" s="321" t="s">
        <v>800</v>
      </c>
      <c r="C1663" s="342"/>
      <c r="D1663" s="306"/>
      <c r="E1663" s="276"/>
      <c r="F1663" s="276"/>
      <c r="G1663" s="276"/>
      <c r="H1663" s="276"/>
      <c r="I1663" s="276"/>
      <c r="J1663" s="276"/>
      <c r="K1663" s="276"/>
      <c r="L1663" s="276"/>
      <c r="M1663" s="276"/>
      <c r="N1663" s="276"/>
      <c r="O1663" s="276"/>
      <c r="P1663" s="276"/>
      <c r="Q1663" s="276"/>
      <c r="R1663" s="288"/>
      <c r="S1663" s="276"/>
      <c r="T1663" s="276"/>
      <c r="U1663" s="276"/>
      <c r="V1663" s="306"/>
      <c r="W1663" s="306"/>
      <c r="X1663" s="306"/>
      <c r="Y1663" s="306"/>
      <c r="Z1663" s="276"/>
      <c r="AA1663" s="276"/>
      <c r="AB1663" s="276"/>
      <c r="AC1663" s="276"/>
      <c r="AD1663" s="276"/>
      <c r="AE1663" s="880"/>
      <c r="AF1663" s="880"/>
      <c r="AG1663" s="880"/>
      <c r="AH1663" s="880"/>
      <c r="AI1663" s="880"/>
      <c r="AJ1663" s="880"/>
      <c r="AK1663" s="374">
        <f>'4.  2011-2014 LRAM'!AS288*AK1661</f>
        <v>0</v>
      </c>
      <c r="AL1663" s="374">
        <f>'4.  2011-2014 LRAM'!AT288*AL1661</f>
        <v>0</v>
      </c>
      <c r="AM1663" s="374">
        <f>'4.  2011-2014 LRAM'!AU288*AM1661</f>
        <v>0</v>
      </c>
      <c r="AN1663" s="374">
        <f>'4.  2011-2014 LRAM'!AV288*AN1661</f>
        <v>0</v>
      </c>
      <c r="AO1663" s="374">
        <f>'4.  2011-2014 LRAM'!AW288*AO1661</f>
        <v>0</v>
      </c>
      <c r="AP1663" s="374">
        <f>'4.  2011-2014 LRAM'!AX288*AP1661</f>
        <v>0</v>
      </c>
      <c r="AQ1663" s="374">
        <f>'4.  2011-2014 LRAM'!AY288*AQ1661</f>
        <v>0</v>
      </c>
      <c r="AR1663" s="374">
        <f>'4.  2011-2014 LRAM'!AZ288*AR1661</f>
        <v>0</v>
      </c>
      <c r="AS1663" s="612">
        <f t="shared" si="3658"/>
        <v>0</v>
      </c>
    </row>
    <row r="1664" spans="1:45">
      <c r="B1664" s="321" t="s">
        <v>801</v>
      </c>
      <c r="C1664" s="342"/>
      <c r="D1664" s="306"/>
      <c r="E1664" s="276"/>
      <c r="F1664" s="276"/>
      <c r="G1664" s="276"/>
      <c r="H1664" s="276"/>
      <c r="I1664" s="276"/>
      <c r="J1664" s="276"/>
      <c r="K1664" s="276"/>
      <c r="L1664" s="276"/>
      <c r="M1664" s="276"/>
      <c r="N1664" s="276"/>
      <c r="O1664" s="276"/>
      <c r="P1664" s="276"/>
      <c r="Q1664" s="276"/>
      <c r="R1664" s="288"/>
      <c r="S1664" s="276"/>
      <c r="T1664" s="276"/>
      <c r="U1664" s="276"/>
      <c r="V1664" s="306"/>
      <c r="W1664" s="306"/>
      <c r="X1664" s="306"/>
      <c r="Y1664" s="306"/>
      <c r="Z1664" s="276"/>
      <c r="AA1664" s="276"/>
      <c r="AB1664" s="276"/>
      <c r="AC1664" s="276"/>
      <c r="AD1664" s="276"/>
      <c r="AE1664" s="880"/>
      <c r="AF1664" s="880"/>
      <c r="AG1664" s="880"/>
      <c r="AH1664" s="880"/>
      <c r="AI1664" s="880"/>
      <c r="AJ1664" s="880"/>
      <c r="AK1664" s="374">
        <f>'4.  2011-2014 LRAM'!AS425*AK1661</f>
        <v>0</v>
      </c>
      <c r="AL1664" s="374">
        <f>'4.  2011-2014 LRAM'!AT425*AL1661</f>
        <v>0</v>
      </c>
      <c r="AM1664" s="374">
        <f>'4.  2011-2014 LRAM'!AU425*AM1661</f>
        <v>0</v>
      </c>
      <c r="AN1664" s="374">
        <f>'4.  2011-2014 LRAM'!AV425*AN1661</f>
        <v>0</v>
      </c>
      <c r="AO1664" s="374">
        <f>'4.  2011-2014 LRAM'!AW425*AO1661</f>
        <v>0</v>
      </c>
      <c r="AP1664" s="374">
        <f>'4.  2011-2014 LRAM'!AX425*AP1661</f>
        <v>0</v>
      </c>
      <c r="AQ1664" s="374">
        <f>'4.  2011-2014 LRAM'!AY425*AQ1661</f>
        <v>0</v>
      </c>
      <c r="AR1664" s="374">
        <f>'4.  2011-2014 LRAM'!AZ425*AR1661</f>
        <v>0</v>
      </c>
      <c r="AS1664" s="612">
        <f t="shared" si="3658"/>
        <v>0</v>
      </c>
    </row>
    <row r="1665" spans="2:45">
      <c r="B1665" s="321" t="s">
        <v>802</v>
      </c>
      <c r="C1665" s="342"/>
      <c r="D1665" s="306"/>
      <c r="E1665" s="276"/>
      <c r="F1665" s="276"/>
      <c r="G1665" s="276"/>
      <c r="H1665" s="276"/>
      <c r="I1665" s="276"/>
      <c r="J1665" s="276"/>
      <c r="K1665" s="276"/>
      <c r="L1665" s="276"/>
      <c r="M1665" s="276"/>
      <c r="N1665" s="276"/>
      <c r="O1665" s="276"/>
      <c r="P1665" s="276"/>
      <c r="Q1665" s="276"/>
      <c r="R1665" s="288"/>
      <c r="S1665" s="276"/>
      <c r="T1665" s="276"/>
      <c r="U1665" s="276"/>
      <c r="V1665" s="306"/>
      <c r="W1665" s="306"/>
      <c r="X1665" s="306"/>
      <c r="Y1665" s="306"/>
      <c r="Z1665" s="276"/>
      <c r="AA1665" s="276"/>
      <c r="AB1665" s="276"/>
      <c r="AC1665" s="276"/>
      <c r="AD1665" s="276"/>
      <c r="AE1665" s="880"/>
      <c r="AF1665" s="880"/>
      <c r="AG1665" s="880"/>
      <c r="AH1665" s="880"/>
      <c r="AI1665" s="880"/>
      <c r="AJ1665" s="880"/>
      <c r="AK1665" s="374">
        <f>'4.  2011-2014 LRAM'!AS561*AK1661</f>
        <v>0</v>
      </c>
      <c r="AL1665" s="374">
        <f>'4.  2011-2014 LRAM'!AT561*AL1661</f>
        <v>0</v>
      </c>
      <c r="AM1665" s="374">
        <f>'4.  2011-2014 LRAM'!AU561*AM1661</f>
        <v>0</v>
      </c>
      <c r="AN1665" s="374">
        <f>'4.  2011-2014 LRAM'!AV561*AN1661</f>
        <v>0</v>
      </c>
      <c r="AO1665" s="374">
        <f>'4.  2011-2014 LRAM'!AW561*AO1661</f>
        <v>0</v>
      </c>
      <c r="AP1665" s="374">
        <f>'4.  2011-2014 LRAM'!AX561*AP1661</f>
        <v>0</v>
      </c>
      <c r="AQ1665" s="374">
        <f>'4.  2011-2014 LRAM'!AY561*AQ1661</f>
        <v>0</v>
      </c>
      <c r="AR1665" s="374">
        <f>'4.  2011-2014 LRAM'!AZ561*AR1661</f>
        <v>0</v>
      </c>
      <c r="AS1665" s="612">
        <f t="shared" si="3658"/>
        <v>0</v>
      </c>
    </row>
    <row r="1666" spans="2:45">
      <c r="B1666" s="321" t="s">
        <v>803</v>
      </c>
      <c r="C1666" s="342"/>
      <c r="D1666" s="306"/>
      <c r="E1666" s="276"/>
      <c r="F1666" s="276"/>
      <c r="G1666" s="276"/>
      <c r="H1666" s="276"/>
      <c r="I1666" s="276"/>
      <c r="J1666" s="276"/>
      <c r="K1666" s="276"/>
      <c r="L1666" s="276"/>
      <c r="M1666" s="276"/>
      <c r="N1666" s="276"/>
      <c r="O1666" s="276"/>
      <c r="P1666" s="276"/>
      <c r="Q1666" s="276"/>
      <c r="R1666" s="288"/>
      <c r="S1666" s="276"/>
      <c r="T1666" s="276"/>
      <c r="U1666" s="276"/>
      <c r="V1666" s="306"/>
      <c r="W1666" s="306"/>
      <c r="X1666" s="306"/>
      <c r="Y1666" s="306"/>
      <c r="Z1666" s="276"/>
      <c r="AA1666" s="276"/>
      <c r="AB1666" s="276"/>
      <c r="AC1666" s="276"/>
      <c r="AD1666" s="276"/>
      <c r="AE1666" s="880"/>
      <c r="AF1666" s="880"/>
      <c r="AG1666" s="880"/>
      <c r="AH1666" s="880"/>
      <c r="AI1666" s="880"/>
      <c r="AJ1666" s="880"/>
      <c r="AK1666" s="374">
        <f t="shared" ref="AK1666:AR1666" si="3659">AK218*AK1661</f>
        <v>0</v>
      </c>
      <c r="AL1666" s="374">
        <f t="shared" si="3659"/>
        <v>0</v>
      </c>
      <c r="AM1666" s="374">
        <f t="shared" si="3659"/>
        <v>0</v>
      </c>
      <c r="AN1666" s="374">
        <f t="shared" si="3659"/>
        <v>0</v>
      </c>
      <c r="AO1666" s="374">
        <f t="shared" si="3659"/>
        <v>0</v>
      </c>
      <c r="AP1666" s="374">
        <f t="shared" si="3659"/>
        <v>0</v>
      </c>
      <c r="AQ1666" s="374">
        <f t="shared" si="3659"/>
        <v>0</v>
      </c>
      <c r="AR1666" s="374">
        <f t="shared" si="3659"/>
        <v>0</v>
      </c>
      <c r="AS1666" s="612">
        <f>SUM(AE1666:AR1666)</f>
        <v>0</v>
      </c>
    </row>
    <row r="1667" spans="2:45">
      <c r="B1667" s="321" t="s">
        <v>804</v>
      </c>
      <c r="C1667" s="342"/>
      <c r="D1667" s="306"/>
      <c r="E1667" s="276"/>
      <c r="F1667" s="276"/>
      <c r="G1667" s="276"/>
      <c r="H1667" s="276"/>
      <c r="I1667" s="276"/>
      <c r="J1667" s="276"/>
      <c r="K1667" s="276"/>
      <c r="L1667" s="276"/>
      <c r="M1667" s="276"/>
      <c r="N1667" s="276"/>
      <c r="O1667" s="276"/>
      <c r="P1667" s="276"/>
      <c r="Q1667" s="276"/>
      <c r="R1667" s="288"/>
      <c r="S1667" s="276"/>
      <c r="T1667" s="276"/>
      <c r="U1667" s="276"/>
      <c r="V1667" s="306"/>
      <c r="W1667" s="306"/>
      <c r="X1667" s="306"/>
      <c r="Y1667" s="306"/>
      <c r="Z1667" s="276"/>
      <c r="AA1667" s="276"/>
      <c r="AB1667" s="276"/>
      <c r="AC1667" s="276"/>
      <c r="AD1667" s="276"/>
      <c r="AE1667" s="880"/>
      <c r="AF1667" s="880"/>
      <c r="AG1667" s="880"/>
      <c r="AH1667" s="880"/>
      <c r="AI1667" s="880"/>
      <c r="AJ1667" s="880"/>
      <c r="AK1667" s="374">
        <f t="shared" ref="AK1667:AR1667" si="3660">AK408*AK1661</f>
        <v>0</v>
      </c>
      <c r="AL1667" s="374">
        <f t="shared" si="3660"/>
        <v>0</v>
      </c>
      <c r="AM1667" s="374">
        <f t="shared" si="3660"/>
        <v>0</v>
      </c>
      <c r="AN1667" s="374">
        <f t="shared" si="3660"/>
        <v>0</v>
      </c>
      <c r="AO1667" s="374">
        <f t="shared" si="3660"/>
        <v>0</v>
      </c>
      <c r="AP1667" s="374">
        <f t="shared" si="3660"/>
        <v>0</v>
      </c>
      <c r="AQ1667" s="374">
        <f t="shared" si="3660"/>
        <v>0</v>
      </c>
      <c r="AR1667" s="374">
        <f t="shared" si="3660"/>
        <v>0</v>
      </c>
      <c r="AS1667" s="612">
        <f>SUM(AE1667:AR1667)</f>
        <v>0</v>
      </c>
    </row>
    <row r="1668" spans="2:45">
      <c r="B1668" s="321" t="s">
        <v>805</v>
      </c>
      <c r="C1668" s="342"/>
      <c r="D1668" s="306"/>
      <c r="E1668" s="276"/>
      <c r="F1668" s="276"/>
      <c r="G1668" s="276"/>
      <c r="H1668" s="276"/>
      <c r="I1668" s="276"/>
      <c r="J1668" s="276"/>
      <c r="K1668" s="276"/>
      <c r="L1668" s="276"/>
      <c r="M1668" s="276"/>
      <c r="N1668" s="276"/>
      <c r="O1668" s="276"/>
      <c r="P1668" s="276"/>
      <c r="Q1668" s="276"/>
      <c r="R1668" s="288"/>
      <c r="S1668" s="276"/>
      <c r="T1668" s="276"/>
      <c r="U1668" s="276"/>
      <c r="V1668" s="306"/>
      <c r="W1668" s="306"/>
      <c r="X1668" s="306"/>
      <c r="Y1668" s="306"/>
      <c r="Z1668" s="276"/>
      <c r="AA1668" s="276"/>
      <c r="AB1668" s="276"/>
      <c r="AC1668" s="276"/>
      <c r="AD1668" s="276"/>
      <c r="AE1668" s="880"/>
      <c r="AF1668" s="880"/>
      <c r="AG1668" s="880"/>
      <c r="AH1668" s="880"/>
      <c r="AI1668" s="880"/>
      <c r="AJ1668" s="880"/>
      <c r="AK1668" s="374">
        <f t="shared" ref="AK1668:AR1668" si="3661">AK598*AK1661</f>
        <v>0</v>
      </c>
      <c r="AL1668" s="374">
        <f t="shared" si="3661"/>
        <v>0</v>
      </c>
      <c r="AM1668" s="374">
        <f t="shared" si="3661"/>
        <v>0</v>
      </c>
      <c r="AN1668" s="374">
        <f t="shared" si="3661"/>
        <v>0</v>
      </c>
      <c r="AO1668" s="374">
        <f t="shared" si="3661"/>
        <v>0</v>
      </c>
      <c r="AP1668" s="374">
        <f t="shared" si="3661"/>
        <v>0</v>
      </c>
      <c r="AQ1668" s="374">
        <f t="shared" si="3661"/>
        <v>0</v>
      </c>
      <c r="AR1668" s="374">
        <f t="shared" si="3661"/>
        <v>0</v>
      </c>
      <c r="AS1668" s="612">
        <f>SUM(AE1668:AR1668)</f>
        <v>0</v>
      </c>
    </row>
    <row r="1669" spans="2:45">
      <c r="B1669" s="321" t="s">
        <v>806</v>
      </c>
      <c r="C1669" s="342"/>
      <c r="D1669" s="306"/>
      <c r="E1669" s="276"/>
      <c r="F1669" s="276"/>
      <c r="G1669" s="276"/>
      <c r="H1669" s="276"/>
      <c r="I1669" s="276"/>
      <c r="J1669" s="276"/>
      <c r="K1669" s="276"/>
      <c r="L1669" s="276"/>
      <c r="M1669" s="276"/>
      <c r="N1669" s="276"/>
      <c r="O1669" s="276"/>
      <c r="P1669" s="276"/>
      <c r="Q1669" s="276"/>
      <c r="R1669" s="288"/>
      <c r="S1669" s="276"/>
      <c r="T1669" s="276"/>
      <c r="U1669" s="276"/>
      <c r="V1669" s="306"/>
      <c r="W1669" s="306"/>
      <c r="X1669" s="306"/>
      <c r="Y1669" s="306"/>
      <c r="Z1669" s="276"/>
      <c r="AA1669" s="276"/>
      <c r="AB1669" s="276"/>
      <c r="AC1669" s="276"/>
      <c r="AD1669" s="276"/>
      <c r="AE1669" s="880"/>
      <c r="AF1669" s="880"/>
      <c r="AG1669" s="880"/>
      <c r="AH1669" s="880"/>
      <c r="AI1669" s="880"/>
      <c r="AJ1669" s="880"/>
      <c r="AK1669" s="374">
        <f t="shared" ref="AK1669:AR1669" si="3662">AK788*AK1661</f>
        <v>0</v>
      </c>
      <c r="AL1669" s="374">
        <f t="shared" si="3662"/>
        <v>0</v>
      </c>
      <c r="AM1669" s="374">
        <f t="shared" si="3662"/>
        <v>0</v>
      </c>
      <c r="AN1669" s="374">
        <f t="shared" si="3662"/>
        <v>0</v>
      </c>
      <c r="AO1669" s="374">
        <f t="shared" si="3662"/>
        <v>0</v>
      </c>
      <c r="AP1669" s="374">
        <f t="shared" si="3662"/>
        <v>0</v>
      </c>
      <c r="AQ1669" s="374">
        <f t="shared" si="3662"/>
        <v>0</v>
      </c>
      <c r="AR1669" s="374">
        <f t="shared" si="3662"/>
        <v>0</v>
      </c>
      <c r="AS1669" s="612">
        <f t="shared" ref="AS1669:AS1674" si="3663">SUM(AE1669:AR1669)</f>
        <v>0</v>
      </c>
    </row>
    <row r="1670" spans="2:45">
      <c r="B1670" s="321" t="s">
        <v>807</v>
      </c>
      <c r="C1670" s="342"/>
      <c r="D1670" s="306"/>
      <c r="E1670" s="276"/>
      <c r="F1670" s="276"/>
      <c r="G1670" s="276"/>
      <c r="H1670" s="276"/>
      <c r="I1670" s="276"/>
      <c r="J1670" s="276"/>
      <c r="K1670" s="276"/>
      <c r="L1670" s="276"/>
      <c r="M1670" s="276"/>
      <c r="N1670" s="276"/>
      <c r="O1670" s="276"/>
      <c r="P1670" s="276"/>
      <c r="Q1670" s="276"/>
      <c r="R1670" s="288"/>
      <c r="S1670" s="276"/>
      <c r="T1670" s="276"/>
      <c r="U1670" s="276"/>
      <c r="V1670" s="306"/>
      <c r="W1670" s="306"/>
      <c r="X1670" s="306"/>
      <c r="Y1670" s="306"/>
      <c r="Z1670" s="276"/>
      <c r="AA1670" s="276"/>
      <c r="AB1670" s="276"/>
      <c r="AC1670" s="276"/>
      <c r="AD1670" s="276"/>
      <c r="AE1670" s="880"/>
      <c r="AF1670" s="880"/>
      <c r="AG1670" s="880"/>
      <c r="AH1670" s="880"/>
      <c r="AI1670" s="880"/>
      <c r="AJ1670" s="880"/>
      <c r="AK1670" s="374">
        <f t="shared" ref="AK1670:AR1670" si="3664">AK983*AK1661</f>
        <v>0</v>
      </c>
      <c r="AL1670" s="374">
        <f t="shared" si="3664"/>
        <v>0</v>
      </c>
      <c r="AM1670" s="374">
        <f t="shared" si="3664"/>
        <v>0</v>
      </c>
      <c r="AN1670" s="374">
        <f t="shared" si="3664"/>
        <v>0</v>
      </c>
      <c r="AO1670" s="374">
        <f t="shared" si="3664"/>
        <v>0</v>
      </c>
      <c r="AP1670" s="374">
        <f t="shared" si="3664"/>
        <v>0</v>
      </c>
      <c r="AQ1670" s="374">
        <f t="shared" si="3664"/>
        <v>0</v>
      </c>
      <c r="AR1670" s="374">
        <f t="shared" si="3664"/>
        <v>0</v>
      </c>
      <c r="AS1670" s="612">
        <f t="shared" si="3663"/>
        <v>0</v>
      </c>
    </row>
    <row r="1671" spans="2:45">
      <c r="B1671" s="321" t="s">
        <v>808</v>
      </c>
      <c r="C1671" s="342"/>
      <c r="D1671" s="306"/>
      <c r="E1671" s="276"/>
      <c r="F1671" s="276"/>
      <c r="G1671" s="276"/>
      <c r="H1671" s="276"/>
      <c r="I1671" s="276"/>
      <c r="J1671" s="276"/>
      <c r="K1671" s="276"/>
      <c r="L1671" s="276"/>
      <c r="M1671" s="276"/>
      <c r="N1671" s="276"/>
      <c r="O1671" s="276"/>
      <c r="P1671" s="276"/>
      <c r="Q1671" s="276"/>
      <c r="R1671" s="288"/>
      <c r="S1671" s="276"/>
      <c r="T1671" s="276"/>
      <c r="U1671" s="276"/>
      <c r="V1671" s="306"/>
      <c r="W1671" s="306"/>
      <c r="X1671" s="306"/>
      <c r="Y1671" s="306"/>
      <c r="Z1671" s="276"/>
      <c r="AA1671" s="276"/>
      <c r="AB1671" s="276"/>
      <c r="AC1671" s="276"/>
      <c r="AD1671" s="276"/>
      <c r="AE1671" s="880"/>
      <c r="AF1671" s="880"/>
      <c r="AG1671" s="880"/>
      <c r="AH1671" s="880"/>
      <c r="AI1671" s="880"/>
      <c r="AJ1671" s="880"/>
      <c r="AK1671" s="374">
        <f t="shared" ref="AK1671:AR1671" si="3665">AK1178*AK1661</f>
        <v>0</v>
      </c>
      <c r="AL1671" s="374">
        <f t="shared" si="3665"/>
        <v>0</v>
      </c>
      <c r="AM1671" s="374">
        <f t="shared" si="3665"/>
        <v>0</v>
      </c>
      <c r="AN1671" s="374">
        <f t="shared" si="3665"/>
        <v>0</v>
      </c>
      <c r="AO1671" s="374">
        <f t="shared" si="3665"/>
        <v>0</v>
      </c>
      <c r="AP1671" s="374">
        <f t="shared" si="3665"/>
        <v>0</v>
      </c>
      <c r="AQ1671" s="374">
        <f t="shared" si="3665"/>
        <v>0</v>
      </c>
      <c r="AR1671" s="374">
        <f t="shared" si="3665"/>
        <v>0</v>
      </c>
      <c r="AS1671" s="612">
        <f t="shared" si="3663"/>
        <v>0</v>
      </c>
    </row>
    <row r="1672" spans="2:45">
      <c r="B1672" s="321" t="s">
        <v>809</v>
      </c>
      <c r="C1672" s="342"/>
      <c r="D1672" s="306"/>
      <c r="E1672" s="276"/>
      <c r="F1672" s="276"/>
      <c r="G1672" s="276"/>
      <c r="H1672" s="276"/>
      <c r="I1672" s="276"/>
      <c r="J1672" s="276"/>
      <c r="K1672" s="276"/>
      <c r="L1672" s="276"/>
      <c r="M1672" s="276"/>
      <c r="N1672" s="276"/>
      <c r="O1672" s="276"/>
      <c r="P1672" s="276"/>
      <c r="Q1672" s="276"/>
      <c r="R1672" s="288"/>
      <c r="S1672" s="276"/>
      <c r="T1672" s="276"/>
      <c r="U1672" s="276"/>
      <c r="V1672" s="306"/>
      <c r="W1672" s="306"/>
      <c r="X1672" s="306"/>
      <c r="Y1672" s="306"/>
      <c r="Z1672" s="276"/>
      <c r="AA1672" s="276"/>
      <c r="AB1672" s="276"/>
      <c r="AC1672" s="276"/>
      <c r="AD1672" s="276"/>
      <c r="AE1672" s="880"/>
      <c r="AF1672" s="880"/>
      <c r="AG1672" s="880"/>
      <c r="AH1672" s="880"/>
      <c r="AI1672" s="880"/>
      <c r="AJ1672" s="880"/>
      <c r="AK1672" s="374">
        <f t="shared" ref="AK1672:AR1672" si="3666">AK1373*AK1661</f>
        <v>0</v>
      </c>
      <c r="AL1672" s="374">
        <f t="shared" si="3666"/>
        <v>0</v>
      </c>
      <c r="AM1672" s="374">
        <f t="shared" si="3666"/>
        <v>0</v>
      </c>
      <c r="AN1672" s="374">
        <f t="shared" si="3666"/>
        <v>0</v>
      </c>
      <c r="AO1672" s="374">
        <f t="shared" si="3666"/>
        <v>0</v>
      </c>
      <c r="AP1672" s="374">
        <f t="shared" si="3666"/>
        <v>0</v>
      </c>
      <c r="AQ1672" s="374">
        <f t="shared" si="3666"/>
        <v>0</v>
      </c>
      <c r="AR1672" s="374">
        <f t="shared" si="3666"/>
        <v>0</v>
      </c>
      <c r="AS1672" s="612">
        <f t="shared" si="3663"/>
        <v>0</v>
      </c>
    </row>
    <row r="1673" spans="2:45">
      <c r="B1673" s="321" t="s">
        <v>810</v>
      </c>
      <c r="C1673" s="342"/>
      <c r="D1673" s="306"/>
      <c r="E1673" s="276"/>
      <c r="F1673" s="276"/>
      <c r="G1673" s="276"/>
      <c r="H1673" s="276"/>
      <c r="I1673" s="276"/>
      <c r="J1673" s="276"/>
      <c r="K1673" s="276"/>
      <c r="L1673" s="276"/>
      <c r="M1673" s="276"/>
      <c r="N1673" s="276"/>
      <c r="O1673" s="276"/>
      <c r="P1673" s="276"/>
      <c r="Q1673" s="276"/>
      <c r="R1673" s="288"/>
      <c r="S1673" s="276"/>
      <c r="T1673" s="276"/>
      <c r="U1673" s="276"/>
      <c r="V1673" s="306"/>
      <c r="W1673" s="306"/>
      <c r="X1673" s="306"/>
      <c r="Y1673" s="306"/>
      <c r="Z1673" s="276"/>
      <c r="AA1673" s="276"/>
      <c r="AB1673" s="276"/>
      <c r="AC1673" s="276"/>
      <c r="AD1673" s="276"/>
      <c r="AE1673" s="880"/>
      <c r="AF1673" s="880"/>
      <c r="AG1673" s="880"/>
      <c r="AH1673" s="880"/>
      <c r="AI1673" s="880"/>
      <c r="AJ1673" s="880"/>
      <c r="AK1673" s="374">
        <f t="shared" ref="AK1673:AR1673" si="3667">AK1567*AK1661</f>
        <v>0</v>
      </c>
      <c r="AL1673" s="374">
        <f t="shared" si="3667"/>
        <v>0</v>
      </c>
      <c r="AM1673" s="374">
        <f t="shared" si="3667"/>
        <v>0</v>
      </c>
      <c r="AN1673" s="374">
        <f t="shared" si="3667"/>
        <v>0</v>
      </c>
      <c r="AO1673" s="374">
        <f t="shared" si="3667"/>
        <v>0</v>
      </c>
      <c r="AP1673" s="374">
        <f t="shared" si="3667"/>
        <v>0</v>
      </c>
      <c r="AQ1673" s="374">
        <f t="shared" si="3667"/>
        <v>0</v>
      </c>
      <c r="AR1673" s="374">
        <f t="shared" si="3667"/>
        <v>0</v>
      </c>
      <c r="AS1673" s="612">
        <f t="shared" si="3663"/>
        <v>0</v>
      </c>
    </row>
    <row r="1674" spans="2:45" ht="15.75">
      <c r="B1674" s="346" t="s">
        <v>905</v>
      </c>
      <c r="C1674" s="342"/>
      <c r="D1674" s="333"/>
      <c r="E1674" s="331"/>
      <c r="F1674" s="331"/>
      <c r="G1674" s="331"/>
      <c r="H1674" s="331"/>
      <c r="I1674" s="331"/>
      <c r="J1674" s="331"/>
      <c r="K1674" s="331"/>
      <c r="L1674" s="331"/>
      <c r="M1674" s="331"/>
      <c r="N1674" s="331"/>
      <c r="O1674" s="331"/>
      <c r="P1674" s="331"/>
      <c r="Q1674" s="331"/>
      <c r="R1674" s="297"/>
      <c r="S1674" s="331"/>
      <c r="T1674" s="331"/>
      <c r="U1674" s="331"/>
      <c r="V1674" s="333"/>
      <c r="W1674" s="333"/>
      <c r="X1674" s="333"/>
      <c r="Y1674" s="333"/>
      <c r="Z1674" s="331"/>
      <c r="AA1674" s="331"/>
      <c r="AB1674" s="331"/>
      <c r="AC1674" s="331"/>
      <c r="AD1674" s="331"/>
      <c r="AE1674" s="343">
        <f>SUM(AE1662:AE1673)</f>
        <v>0</v>
      </c>
      <c r="AF1674" s="343">
        <f t="shared" ref="AF1674:AR1674" si="3668">SUM(AF1662:AF1673)</f>
        <v>0</v>
      </c>
      <c r="AG1674" s="343">
        <f t="shared" si="3668"/>
        <v>0</v>
      </c>
      <c r="AH1674" s="343">
        <f t="shared" si="3668"/>
        <v>0</v>
      </c>
      <c r="AI1674" s="343">
        <f t="shared" si="3668"/>
        <v>0</v>
      </c>
      <c r="AJ1674" s="343">
        <f t="shared" si="3668"/>
        <v>0</v>
      </c>
      <c r="AK1674" s="343">
        <f t="shared" si="3668"/>
        <v>0</v>
      </c>
      <c r="AL1674" s="343">
        <f t="shared" si="3668"/>
        <v>0</v>
      </c>
      <c r="AM1674" s="343">
        <f t="shared" si="3668"/>
        <v>0</v>
      </c>
      <c r="AN1674" s="343">
        <f t="shared" si="3668"/>
        <v>0</v>
      </c>
      <c r="AO1674" s="343">
        <f t="shared" si="3668"/>
        <v>0</v>
      </c>
      <c r="AP1674" s="343">
        <f t="shared" si="3668"/>
        <v>0</v>
      </c>
      <c r="AQ1674" s="343">
        <f t="shared" si="3668"/>
        <v>0</v>
      </c>
      <c r="AR1674" s="343">
        <f t="shared" si="3668"/>
        <v>0</v>
      </c>
      <c r="AS1674" s="403">
        <f t="shared" si="3663"/>
        <v>0</v>
      </c>
    </row>
    <row r="1675" spans="2:45" ht="15.75">
      <c r="B1675" s="346" t="s">
        <v>906</v>
      </c>
      <c r="C1675" s="342"/>
      <c r="D1675" s="347"/>
      <c r="E1675" s="331"/>
      <c r="F1675" s="331"/>
      <c r="G1675" s="331"/>
      <c r="H1675" s="331"/>
      <c r="I1675" s="331"/>
      <c r="J1675" s="331"/>
      <c r="K1675" s="331"/>
      <c r="L1675" s="331"/>
      <c r="M1675" s="331"/>
      <c r="N1675" s="331"/>
      <c r="O1675" s="331"/>
      <c r="P1675" s="331"/>
      <c r="Q1675" s="331"/>
      <c r="R1675" s="297"/>
      <c r="S1675" s="331"/>
      <c r="T1675" s="331"/>
      <c r="U1675" s="331"/>
      <c r="V1675" s="333"/>
      <c r="W1675" s="333"/>
      <c r="X1675" s="333"/>
      <c r="Y1675" s="333"/>
      <c r="Z1675" s="331"/>
      <c r="AA1675" s="331"/>
      <c r="AB1675" s="331"/>
      <c r="AC1675" s="331"/>
      <c r="AD1675" s="331"/>
      <c r="AE1675" s="880"/>
      <c r="AF1675" s="880"/>
      <c r="AG1675" s="880"/>
      <c r="AH1675" s="880"/>
      <c r="AI1675" s="880"/>
      <c r="AJ1675" s="880"/>
      <c r="AK1675" s="344">
        <f t="shared" ref="AK1675:AR1675" si="3669">AK1659*AK1661</f>
        <v>0</v>
      </c>
      <c r="AL1675" s="344">
        <f t="shared" si="3669"/>
        <v>0</v>
      </c>
      <c r="AM1675" s="344">
        <f t="shared" si="3669"/>
        <v>0</v>
      </c>
      <c r="AN1675" s="344">
        <f t="shared" si="3669"/>
        <v>0</v>
      </c>
      <c r="AO1675" s="344">
        <f t="shared" si="3669"/>
        <v>0</v>
      </c>
      <c r="AP1675" s="344">
        <f t="shared" si="3669"/>
        <v>0</v>
      </c>
      <c r="AQ1675" s="344">
        <f t="shared" si="3669"/>
        <v>0</v>
      </c>
      <c r="AR1675" s="344">
        <f t="shared" si="3669"/>
        <v>0</v>
      </c>
      <c r="AS1675" s="403">
        <f>SUM(AE1675:AR1675)</f>
        <v>0</v>
      </c>
    </row>
    <row r="1676" spans="2:45" ht="15.75">
      <c r="B1676" s="346" t="s">
        <v>907</v>
      </c>
      <c r="C1676" s="342"/>
      <c r="D1676" s="347"/>
      <c r="E1676" s="331"/>
      <c r="F1676" s="331"/>
      <c r="G1676" s="331"/>
      <c r="H1676" s="331"/>
      <c r="I1676" s="331"/>
      <c r="J1676" s="331"/>
      <c r="K1676" s="331"/>
      <c r="L1676" s="331"/>
      <c r="M1676" s="331"/>
      <c r="N1676" s="331"/>
      <c r="O1676" s="331"/>
      <c r="P1676" s="331"/>
      <c r="Q1676" s="331"/>
      <c r="R1676" s="297"/>
      <c r="S1676" s="331"/>
      <c r="T1676" s="331"/>
      <c r="U1676" s="331"/>
      <c r="V1676" s="347"/>
      <c r="W1676" s="347"/>
      <c r="X1676" s="347"/>
      <c r="Y1676" s="347"/>
      <c r="Z1676" s="331"/>
      <c r="AA1676" s="331"/>
      <c r="AB1676" s="331"/>
      <c r="AC1676" s="331"/>
      <c r="AD1676" s="331"/>
      <c r="AE1676" s="348"/>
      <c r="AF1676" s="348"/>
      <c r="AG1676" s="348"/>
      <c r="AH1676" s="348"/>
      <c r="AI1676" s="348"/>
      <c r="AJ1676" s="348"/>
      <c r="AK1676" s="348"/>
      <c r="AL1676" s="348"/>
      <c r="AM1676" s="348"/>
      <c r="AN1676" s="348"/>
      <c r="AO1676" s="348"/>
      <c r="AP1676" s="348"/>
      <c r="AQ1676" s="348"/>
      <c r="AR1676" s="348"/>
      <c r="AS1676" s="403">
        <f>AS1674-AS1675</f>
        <v>0</v>
      </c>
    </row>
    <row r="1677" spans="2:45">
      <c r="B1677" s="377"/>
      <c r="C1677" s="441"/>
      <c r="D1677" s="441"/>
      <c r="E1677" s="442"/>
      <c r="F1677" s="442"/>
      <c r="G1677" s="442"/>
      <c r="H1677" s="442"/>
      <c r="I1677" s="442"/>
      <c r="J1677" s="442"/>
      <c r="K1677" s="442"/>
      <c r="L1677" s="442"/>
      <c r="M1677" s="442"/>
      <c r="N1677" s="442"/>
      <c r="O1677" s="442"/>
      <c r="P1677" s="442"/>
      <c r="Q1677" s="442"/>
      <c r="R1677" s="443"/>
      <c r="S1677" s="442"/>
      <c r="T1677" s="442"/>
      <c r="U1677" s="442"/>
      <c r="V1677" s="441"/>
      <c r="W1677" s="444"/>
      <c r="X1677" s="441"/>
      <c r="Y1677" s="441"/>
      <c r="Z1677" s="442"/>
      <c r="AA1677" s="442"/>
      <c r="AB1677" s="442"/>
      <c r="AC1677" s="442"/>
      <c r="AD1677" s="442"/>
      <c r="AE1677" s="769"/>
      <c r="AF1677" s="769"/>
      <c r="AG1677" s="769"/>
      <c r="AH1677" s="769"/>
      <c r="AI1677" s="769"/>
      <c r="AJ1677" s="769"/>
      <c r="AK1677" s="769"/>
      <c r="AL1677" s="769"/>
      <c r="AM1677" s="769"/>
      <c r="AN1677" s="769"/>
      <c r="AO1677" s="769"/>
      <c r="AP1677" s="769"/>
      <c r="AQ1677" s="769"/>
      <c r="AR1677" s="769"/>
      <c r="AS1677" s="785"/>
    </row>
    <row r="1678" spans="2:45" ht="19.5" customHeight="1">
      <c r="B1678" s="364" t="s">
        <v>577</v>
      </c>
      <c r="C1678" s="383"/>
      <c r="D1678" s="384"/>
      <c r="E1678" s="384"/>
      <c r="F1678" s="384"/>
      <c r="G1678" s="384"/>
      <c r="H1678" s="384"/>
      <c r="I1678" s="384"/>
      <c r="J1678" s="384"/>
      <c r="K1678" s="384"/>
      <c r="L1678" s="384"/>
      <c r="M1678" s="384"/>
      <c r="N1678" s="384"/>
      <c r="O1678" s="384"/>
      <c r="P1678" s="384"/>
      <c r="Q1678" s="384"/>
      <c r="R1678" s="384"/>
      <c r="S1678" s="384"/>
      <c r="T1678" s="384"/>
      <c r="U1678" s="384"/>
      <c r="V1678" s="367"/>
      <c r="W1678" s="368"/>
      <c r="X1678" s="384"/>
      <c r="Y1678" s="384"/>
      <c r="Z1678" s="384"/>
      <c r="AA1678" s="384"/>
      <c r="AB1678" s="384"/>
      <c r="AC1678" s="384"/>
      <c r="AD1678" s="384"/>
      <c r="AE1678" s="405"/>
      <c r="AF1678" s="405"/>
      <c r="AG1678" s="405"/>
      <c r="AH1678" s="405"/>
      <c r="AI1678" s="405"/>
      <c r="AJ1678" s="405"/>
      <c r="AK1678" s="405"/>
      <c r="AL1678" s="405"/>
      <c r="AM1678" s="405"/>
      <c r="AN1678" s="405"/>
      <c r="AO1678" s="405"/>
      <c r="AP1678" s="405"/>
      <c r="AQ1678" s="405"/>
      <c r="AR1678" s="405"/>
      <c r="AS1678" s="385"/>
    </row>
    <row r="1679" spans="2:45" ht="19.5" customHeight="1">
      <c r="B1679" s="758"/>
      <c r="C1679" s="759"/>
      <c r="D1679" s="740"/>
      <c r="E1679" s="740"/>
      <c r="F1679" s="740"/>
      <c r="G1679" s="740"/>
      <c r="H1679" s="740"/>
      <c r="I1679" s="740"/>
      <c r="J1679" s="740"/>
      <c r="K1679" s="740"/>
      <c r="L1679" s="740"/>
      <c r="M1679" s="740"/>
      <c r="N1679" s="740"/>
      <c r="O1679" s="740"/>
      <c r="P1679" s="740"/>
      <c r="Q1679" s="740"/>
      <c r="R1679" s="740"/>
      <c r="S1679" s="740"/>
      <c r="T1679" s="740"/>
      <c r="U1679" s="740"/>
      <c r="V1679" s="301"/>
      <c r="W1679" s="760"/>
      <c r="X1679" s="740"/>
      <c r="Y1679" s="740"/>
      <c r="Z1679" s="740"/>
      <c r="AA1679" s="740"/>
      <c r="AB1679" s="740"/>
      <c r="AC1679" s="740"/>
      <c r="AD1679" s="740"/>
      <c r="AE1679" s="252"/>
      <c r="AF1679" s="252"/>
      <c r="AG1679" s="252"/>
      <c r="AH1679" s="252"/>
      <c r="AI1679" s="252"/>
      <c r="AJ1679" s="252"/>
      <c r="AK1679" s="252"/>
      <c r="AL1679" s="252"/>
      <c r="AM1679" s="252"/>
      <c r="AN1679" s="252"/>
      <c r="AO1679" s="252"/>
      <c r="AP1679" s="252"/>
      <c r="AQ1679" s="252"/>
      <c r="AR1679" s="252"/>
      <c r="AS1679" s="253"/>
    </row>
    <row r="1680" spans="2:45" ht="15.75">
      <c r="B1680" s="277" t="s">
        <v>817</v>
      </c>
      <c r="C1680" s="278"/>
      <c r="D1680" s="579" t="s">
        <v>522</v>
      </c>
      <c r="E1680" s="250"/>
      <c r="F1680" s="579"/>
      <c r="G1680" s="250"/>
      <c r="H1680" s="250"/>
      <c r="I1680" s="250"/>
      <c r="J1680" s="250"/>
      <c r="K1680" s="250"/>
      <c r="L1680" s="250"/>
      <c r="M1680" s="250"/>
      <c r="N1680" s="250"/>
      <c r="O1680" s="250"/>
      <c r="P1680" s="250"/>
      <c r="Q1680" s="250"/>
      <c r="R1680" s="278"/>
      <c r="S1680" s="250"/>
      <c r="T1680" s="250"/>
      <c r="U1680" s="250"/>
      <c r="V1680" s="250"/>
      <c r="W1680" s="250"/>
      <c r="X1680" s="250"/>
      <c r="Y1680" s="250"/>
      <c r="Z1680" s="250"/>
      <c r="AA1680" s="250"/>
      <c r="AB1680" s="250"/>
      <c r="AC1680" s="250"/>
      <c r="AD1680" s="250"/>
      <c r="AE1680" s="267"/>
      <c r="AF1680" s="264"/>
      <c r="AG1680" s="264"/>
      <c r="AH1680" s="264"/>
      <c r="AI1680" s="264"/>
      <c r="AJ1680" s="264"/>
      <c r="AK1680" s="264"/>
      <c r="AL1680" s="264"/>
      <c r="AM1680" s="264"/>
      <c r="AN1680" s="264"/>
      <c r="AO1680" s="264"/>
      <c r="AP1680" s="264"/>
      <c r="AQ1680" s="264"/>
      <c r="AR1680" s="264"/>
    </row>
    <row r="1681" spans="1:45" ht="39.75" customHeight="1">
      <c r="B1681" s="949" t="s">
        <v>211</v>
      </c>
      <c r="C1681" s="951" t="s">
        <v>33</v>
      </c>
      <c r="D1681" s="281" t="s">
        <v>420</v>
      </c>
      <c r="E1681" s="960" t="s">
        <v>209</v>
      </c>
      <c r="F1681" s="961"/>
      <c r="G1681" s="961"/>
      <c r="H1681" s="961"/>
      <c r="I1681" s="961"/>
      <c r="J1681" s="961"/>
      <c r="K1681" s="961"/>
      <c r="L1681" s="961"/>
      <c r="M1681" s="961"/>
      <c r="N1681" s="961"/>
      <c r="O1681" s="961"/>
      <c r="P1681" s="962"/>
      <c r="Q1681" s="958" t="s">
        <v>213</v>
      </c>
      <c r="R1681" s="281" t="s">
        <v>421</v>
      </c>
      <c r="S1681" s="955" t="s">
        <v>212</v>
      </c>
      <c r="T1681" s="956"/>
      <c r="U1681" s="956"/>
      <c r="V1681" s="956"/>
      <c r="W1681" s="956"/>
      <c r="X1681" s="956"/>
      <c r="Y1681" s="956"/>
      <c r="Z1681" s="956"/>
      <c r="AA1681" s="956"/>
      <c r="AB1681" s="956"/>
      <c r="AC1681" s="956"/>
      <c r="AD1681" s="963"/>
      <c r="AE1681" s="955" t="s">
        <v>242</v>
      </c>
      <c r="AF1681" s="956"/>
      <c r="AG1681" s="956"/>
      <c r="AH1681" s="956"/>
      <c r="AI1681" s="956"/>
      <c r="AJ1681" s="956"/>
      <c r="AK1681" s="956"/>
      <c r="AL1681" s="956"/>
      <c r="AM1681" s="956"/>
      <c r="AN1681" s="956"/>
      <c r="AO1681" s="956"/>
      <c r="AP1681" s="956"/>
      <c r="AQ1681" s="956"/>
      <c r="AR1681" s="956"/>
      <c r="AS1681" s="957"/>
    </row>
    <row r="1682" spans="1:45" ht="65.25" customHeight="1">
      <c r="B1682" s="950"/>
      <c r="C1682" s="952"/>
      <c r="D1682" s="282">
        <v>2027</v>
      </c>
      <c r="E1682" s="282">
        <v>2028</v>
      </c>
      <c r="F1682" s="282">
        <v>2029</v>
      </c>
      <c r="G1682" s="282">
        <v>2030</v>
      </c>
      <c r="H1682" s="282">
        <v>2031</v>
      </c>
      <c r="I1682" s="282">
        <v>2032</v>
      </c>
      <c r="J1682" s="282">
        <v>2033</v>
      </c>
      <c r="K1682" s="282">
        <v>2034</v>
      </c>
      <c r="L1682" s="282">
        <v>2035</v>
      </c>
      <c r="M1682" s="282">
        <v>2036</v>
      </c>
      <c r="N1682" s="282">
        <v>2037</v>
      </c>
      <c r="O1682" s="282">
        <v>2038</v>
      </c>
      <c r="P1682" s="282">
        <v>2039</v>
      </c>
      <c r="Q1682" s="959"/>
      <c r="R1682" s="282">
        <v>2027</v>
      </c>
      <c r="S1682" s="282">
        <v>2028</v>
      </c>
      <c r="T1682" s="282">
        <v>2029</v>
      </c>
      <c r="U1682" s="282">
        <v>2030</v>
      </c>
      <c r="V1682" s="282">
        <v>2031</v>
      </c>
      <c r="W1682" s="282">
        <v>2032</v>
      </c>
      <c r="X1682" s="282">
        <v>2033</v>
      </c>
      <c r="Y1682" s="282">
        <v>2034</v>
      </c>
      <c r="Z1682" s="282">
        <v>2035</v>
      </c>
      <c r="AA1682" s="282">
        <v>2036</v>
      </c>
      <c r="AB1682" s="282">
        <v>2037</v>
      </c>
      <c r="AC1682" s="282">
        <v>2038</v>
      </c>
      <c r="AD1682" s="282">
        <v>2039</v>
      </c>
      <c r="AE1682" s="282" t="str">
        <f>'1.  LRAMVA Summary'!$D$53</f>
        <v>Residential</v>
      </c>
      <c r="AF1682" s="282" t="str">
        <f>'1.  LRAMVA Summary'!$E$53</f>
        <v>GS&lt;50 kW</v>
      </c>
      <c r="AG1682" s="282" t="str">
        <f>'1.  LRAMVA Summary'!$F$53</f>
        <v>GS 50 - 4,999 kW</v>
      </c>
      <c r="AH1682" s="282" t="str">
        <f>'1.  LRAMVA Summary'!$G$53</f>
        <v>Large Use</v>
      </c>
      <c r="AI1682" s="282" t="str">
        <f>'1.  LRAMVA Summary'!$H$53</f>
        <v>Unmetered</v>
      </c>
      <c r="AJ1682" s="282" t="str">
        <f>'1.  LRAMVA Summary'!$I$53</f>
        <v>Street Lights</v>
      </c>
      <c r="AK1682" s="282" t="str">
        <f>'1.  LRAMVA Summary'!$J$53</f>
        <v/>
      </c>
      <c r="AL1682" s="282" t="str">
        <f>'1.  LRAMVA Summary'!$K$53</f>
        <v/>
      </c>
      <c r="AM1682" s="282" t="str">
        <f>'1.  LRAMVA Summary'!$L$53</f>
        <v/>
      </c>
      <c r="AN1682" s="282" t="str">
        <f>'1.  LRAMVA Summary'!$M$53</f>
        <v/>
      </c>
      <c r="AO1682" s="282" t="str">
        <f>'1.  LRAMVA Summary'!$N$53</f>
        <v/>
      </c>
      <c r="AP1682" s="282" t="str">
        <f>'1.  LRAMVA Summary'!$O$53</f>
        <v/>
      </c>
      <c r="AQ1682" s="282" t="str">
        <f>'1.  LRAMVA Summary'!$P$53</f>
        <v/>
      </c>
      <c r="AR1682" s="282" t="str">
        <f>'1.  LRAMVA Summary'!$Q$53</f>
        <v/>
      </c>
      <c r="AS1682" s="284" t="str">
        <f>'1.  LRAMVA Summary'!$R$53</f>
        <v>Total</v>
      </c>
    </row>
    <row r="1683" spans="1:45" ht="15" hidden="1" customHeight="1" outlineLevel="1">
      <c r="A1683" s="521"/>
      <c r="B1683" s="291"/>
      <c r="C1683" s="302"/>
      <c r="D1683" s="288"/>
      <c r="E1683" s="288"/>
      <c r="F1683" s="288"/>
      <c r="G1683" s="288"/>
      <c r="H1683" s="288"/>
      <c r="I1683" s="288"/>
      <c r="J1683" s="288"/>
      <c r="K1683" s="288"/>
      <c r="L1683" s="288"/>
      <c r="M1683" s="288"/>
      <c r="N1683" s="288"/>
      <c r="O1683" s="288"/>
      <c r="P1683" s="288"/>
      <c r="Q1683" s="288"/>
      <c r="R1683" s="288"/>
      <c r="S1683" s="288"/>
      <c r="T1683" s="288"/>
      <c r="U1683" s="288"/>
      <c r="V1683" s="288"/>
      <c r="W1683" s="288"/>
      <c r="X1683" s="288"/>
      <c r="Y1683" s="288"/>
      <c r="Z1683" s="288"/>
      <c r="AA1683" s="288"/>
      <c r="AB1683" s="288"/>
      <c r="AC1683" s="288"/>
      <c r="AD1683" s="288"/>
      <c r="AE1683" s="288">
        <f>'1.  LRAMVA Summary'!D745</f>
        <v>0</v>
      </c>
      <c r="AF1683" s="288">
        <f>'1.  LRAMVA Summary'!E745</f>
        <v>0</v>
      </c>
      <c r="AG1683" s="288">
        <f>'1.  LRAMVA Summary'!F745</f>
        <v>0</v>
      </c>
      <c r="AH1683" s="288">
        <f>'1.  LRAMVA Summary'!G745</f>
        <v>0</v>
      </c>
      <c r="AI1683" s="288">
        <f>'1.  LRAMVA Summary'!H745</f>
        <v>0</v>
      </c>
      <c r="AJ1683" s="288">
        <f>'1.  LRAMVA Summary'!I745</f>
        <v>0</v>
      </c>
      <c r="AK1683" s="288">
        <f>'1.  LRAMVA Summary'!J745</f>
        <v>0</v>
      </c>
      <c r="AL1683" s="288">
        <f>'1.  LRAMVA Summary'!K745</f>
        <v>0</v>
      </c>
      <c r="AM1683" s="288">
        <f>'1.  LRAMVA Summary'!L745</f>
        <v>0</v>
      </c>
      <c r="AN1683" s="288">
        <f>'1.  LRAMVA Summary'!M745</f>
        <v>0</v>
      </c>
      <c r="AO1683" s="288">
        <f>'1.  LRAMVA Summary'!N745</f>
        <v>0</v>
      </c>
      <c r="AP1683" s="288">
        <f>'1.  LRAMVA Summary'!O745</f>
        <v>0</v>
      </c>
      <c r="AQ1683" s="288">
        <f>'1.  LRAMVA Summary'!P745</f>
        <v>0</v>
      </c>
      <c r="AR1683" s="288">
        <f>'1.  LRAMVA Summary'!Q745</f>
        <v>0</v>
      </c>
      <c r="AS1683" s="289"/>
    </row>
    <row r="1684" spans="1:45" ht="15.75" collapsed="1">
      <c r="B1684" s="826"/>
      <c r="C1684" s="332"/>
      <c r="D1684" s="332"/>
      <c r="E1684" s="332"/>
      <c r="F1684" s="332"/>
      <c r="G1684" s="332"/>
      <c r="H1684" s="332"/>
      <c r="I1684" s="332"/>
      <c r="J1684" s="332"/>
      <c r="K1684" s="332"/>
      <c r="L1684" s="332"/>
      <c r="M1684" s="332"/>
      <c r="N1684" s="332"/>
      <c r="O1684" s="332"/>
      <c r="P1684" s="332"/>
      <c r="Q1684" s="332"/>
      <c r="R1684" s="332"/>
      <c r="S1684" s="332"/>
      <c r="T1684" s="332"/>
      <c r="U1684" s="332"/>
      <c r="V1684" s="332"/>
      <c r="W1684" s="332"/>
      <c r="X1684" s="332"/>
      <c r="Y1684" s="332"/>
      <c r="Z1684" s="332"/>
      <c r="AA1684" s="332"/>
      <c r="AB1684" s="332"/>
      <c r="AC1684" s="332"/>
      <c r="AD1684" s="831"/>
      <c r="AE1684" s="288" t="str">
        <f>'1.  LRAMVA Summary'!$D$54</f>
        <v>kWh</v>
      </c>
      <c r="AF1684" s="288" t="str">
        <f>'1.  LRAMVA Summary'!$E$54</f>
        <v>kWh</v>
      </c>
      <c r="AG1684" s="288" t="str">
        <f>'1.  LRAMVA Summary'!$F$54</f>
        <v>kw</v>
      </c>
      <c r="AH1684" s="288" t="str">
        <f>'1.  LRAMVA Summary'!$G$54</f>
        <v>kW</v>
      </c>
      <c r="AI1684" s="288" t="str">
        <f>'1.  LRAMVA Summary'!$H$54</f>
        <v>kWh</v>
      </c>
      <c r="AJ1684" s="288" t="str">
        <f>'1.  LRAMVA Summary'!$I$54</f>
        <v>kW</v>
      </c>
      <c r="AK1684" s="288">
        <f>'1.  LRAMVA Summary'!$J$54</f>
        <v>0</v>
      </c>
      <c r="AL1684" s="288">
        <f>'1.  LRAMVA Summary'!$K$54</f>
        <v>0</v>
      </c>
      <c r="AM1684" s="288">
        <f>'1.  LRAMVA Summary'!$L$54</f>
        <v>0</v>
      </c>
      <c r="AN1684" s="288">
        <f>'1.  LRAMVA Summary'!$M$54</f>
        <v>0</v>
      </c>
      <c r="AO1684" s="288">
        <f>'1.  LRAMVA Summary'!$N$54</f>
        <v>0</v>
      </c>
      <c r="AP1684" s="288">
        <f>'1.  LRAMVA Summary'!$O$54</f>
        <v>0</v>
      </c>
      <c r="AQ1684" s="288">
        <f>'1.  LRAMVA Summary'!$P$54</f>
        <v>0</v>
      </c>
      <c r="AR1684" s="288">
        <f>'1.  LRAMVA Summary'!$Q$54</f>
        <v>0</v>
      </c>
      <c r="AS1684" s="327"/>
    </row>
    <row r="1685" spans="1:45" ht="15.75">
      <c r="B1685" s="827" t="s">
        <v>964</v>
      </c>
      <c r="C1685" s="332"/>
      <c r="D1685" s="332"/>
      <c r="E1685" s="332"/>
      <c r="F1685" s="332"/>
      <c r="G1685" s="332"/>
      <c r="H1685" s="332"/>
      <c r="I1685" s="332"/>
      <c r="J1685" s="332"/>
      <c r="K1685" s="332"/>
      <c r="L1685" s="332"/>
      <c r="M1685" s="332"/>
      <c r="N1685" s="332"/>
      <c r="O1685" s="332"/>
      <c r="P1685" s="332"/>
      <c r="Q1685" s="332"/>
      <c r="R1685" s="332"/>
      <c r="S1685" s="332"/>
      <c r="T1685" s="332"/>
      <c r="U1685" s="332"/>
      <c r="V1685" s="332"/>
      <c r="W1685" s="332"/>
      <c r="X1685" s="332"/>
      <c r="Y1685" s="332"/>
      <c r="Z1685" s="332"/>
      <c r="AA1685" s="332"/>
      <c r="AB1685" s="332"/>
      <c r="AC1685" s="332"/>
      <c r="AD1685" s="831"/>
      <c r="AE1685" s="829">
        <v>0</v>
      </c>
      <c r="AF1685" s="824">
        <v>0</v>
      </c>
      <c r="AG1685" s="824">
        <v>0</v>
      </c>
      <c r="AH1685" s="824">
        <v>0</v>
      </c>
      <c r="AI1685" s="824">
        <v>0</v>
      </c>
      <c r="AJ1685" s="824">
        <v>0</v>
      </c>
      <c r="AK1685" s="824">
        <v>0</v>
      </c>
      <c r="AL1685" s="824">
        <v>0</v>
      </c>
      <c r="AM1685" s="824">
        <v>0</v>
      </c>
      <c r="AN1685" s="824">
        <v>0</v>
      </c>
      <c r="AO1685" s="824">
        <v>0</v>
      </c>
      <c r="AP1685" s="824">
        <v>0</v>
      </c>
      <c r="AQ1685" s="824">
        <v>0</v>
      </c>
      <c r="AR1685" s="824">
        <v>0</v>
      </c>
      <c r="AS1685" s="825"/>
    </row>
    <row r="1686" spans="1:45" ht="15.75">
      <c r="B1686" s="828" t="s">
        <v>818</v>
      </c>
      <c r="C1686" s="399"/>
      <c r="D1686" s="399"/>
      <c r="E1686" s="399"/>
      <c r="F1686" s="399"/>
      <c r="G1686" s="399"/>
      <c r="H1686" s="399"/>
      <c r="I1686" s="399"/>
      <c r="J1686" s="399"/>
      <c r="K1686" s="399"/>
      <c r="L1686" s="399"/>
      <c r="M1686" s="399"/>
      <c r="N1686" s="399"/>
      <c r="O1686" s="399"/>
      <c r="P1686" s="399"/>
      <c r="Q1686" s="399"/>
      <c r="R1686" s="399"/>
      <c r="S1686" s="399"/>
      <c r="T1686" s="399"/>
      <c r="U1686" s="399"/>
      <c r="V1686" s="399"/>
      <c r="W1686" s="399"/>
      <c r="X1686" s="399"/>
      <c r="Y1686" s="399"/>
      <c r="Z1686" s="399"/>
      <c r="AA1686" s="399"/>
      <c r="AB1686" s="399"/>
      <c r="AC1686" s="399"/>
      <c r="AD1686" s="832"/>
      <c r="AE1686" s="830">
        <f>HLOOKUP(AE1682,'2. LRAMVA Threshold'!$B$42:$Q$60,19,FALSE)</f>
        <v>0</v>
      </c>
      <c r="AF1686" s="830">
        <f>HLOOKUP(AF1682,'2. LRAMVA Threshold'!$B$42:$Q$60,19,FALSE)</f>
        <v>0</v>
      </c>
      <c r="AG1686" s="830">
        <f>HLOOKUP(AG1682,'2. LRAMVA Threshold'!$B$42:$Q$60,19,FALSE)</f>
        <v>0</v>
      </c>
      <c r="AH1686" s="830">
        <f>HLOOKUP(AH1682,'2. LRAMVA Threshold'!$B$42:$Q$60,19,FALSE)</f>
        <v>0</v>
      </c>
      <c r="AI1686" s="830">
        <f>HLOOKUP(AI1682,'2. LRAMVA Threshold'!$B$42:$Q$60,19,FALSE)</f>
        <v>0</v>
      </c>
      <c r="AJ1686" s="830">
        <f>HLOOKUP(AJ1682,'2. LRAMVA Threshold'!$B$42:$Q$60,19,FALSE)</f>
        <v>0</v>
      </c>
      <c r="AK1686" s="830">
        <f>HLOOKUP(AK1682,'2. LRAMVA Threshold'!$B$42:$Q$60,19,FALSE)</f>
        <v>0</v>
      </c>
      <c r="AL1686" s="830">
        <f>HLOOKUP(AL1682,'2. LRAMVA Threshold'!$B$42:$Q$60,19,FALSE)</f>
        <v>0</v>
      </c>
      <c r="AM1686" s="830">
        <f>HLOOKUP(AM1682,'2. LRAMVA Threshold'!$B$42:$Q$60,19,FALSE)</f>
        <v>0</v>
      </c>
      <c r="AN1686" s="830">
        <f>HLOOKUP(AN1682,'2. LRAMVA Threshold'!$B$42:$Q$60,19,FALSE)</f>
        <v>0</v>
      </c>
      <c r="AO1686" s="830">
        <f>HLOOKUP(AO1682,'2. LRAMVA Threshold'!$B$42:$Q$60,19,FALSE)</f>
        <v>0</v>
      </c>
      <c r="AP1686" s="830">
        <f>HLOOKUP(AP1682,'2. LRAMVA Threshold'!$B$42:$Q$60,19,FALSE)</f>
        <v>0</v>
      </c>
      <c r="AQ1686" s="830">
        <f>HLOOKUP(AQ1682,'2. LRAMVA Threshold'!$B$42:$Q$60,19,FALSE)</f>
        <v>0</v>
      </c>
      <c r="AR1686" s="830">
        <f>HLOOKUP(AR1682,'2. LRAMVA Threshold'!$B$42:$Q$60,19,FALSE)</f>
        <v>0</v>
      </c>
      <c r="AS1686" s="438"/>
    </row>
    <row r="1687" spans="1:45">
      <c r="B1687" s="390"/>
      <c r="C1687" s="330"/>
      <c r="D1687" s="331"/>
      <c r="E1687" s="331"/>
      <c r="F1687" s="331"/>
      <c r="G1687" s="331"/>
      <c r="H1687" s="331"/>
      <c r="I1687" s="331"/>
      <c r="J1687" s="331"/>
      <c r="K1687" s="331"/>
      <c r="L1687" s="331"/>
      <c r="M1687" s="331"/>
      <c r="N1687" s="331"/>
      <c r="O1687" s="331"/>
      <c r="P1687" s="331"/>
      <c r="Q1687" s="331"/>
      <c r="R1687" s="332"/>
      <c r="S1687" s="331"/>
      <c r="T1687" s="331"/>
      <c r="U1687" s="331"/>
      <c r="V1687" s="333"/>
      <c r="W1687" s="333"/>
      <c r="X1687" s="333"/>
      <c r="Y1687" s="333"/>
      <c r="Z1687" s="331"/>
      <c r="AA1687" s="331"/>
      <c r="AB1687" s="331"/>
      <c r="AC1687" s="331"/>
      <c r="AD1687" s="331"/>
      <c r="AE1687" s="432"/>
      <c r="AF1687" s="432"/>
      <c r="AG1687" s="432"/>
      <c r="AH1687" s="432"/>
      <c r="AI1687" s="432"/>
      <c r="AJ1687" s="432"/>
      <c r="AK1687" s="432"/>
      <c r="AL1687" s="395"/>
      <c r="AM1687" s="395"/>
      <c r="AN1687" s="395"/>
      <c r="AO1687" s="395"/>
      <c r="AP1687" s="395"/>
      <c r="AQ1687" s="395"/>
      <c r="AR1687" s="395"/>
      <c r="AS1687" s="396"/>
    </row>
    <row r="1688" spans="1:45">
      <c r="B1688" s="321" t="s">
        <v>743</v>
      </c>
      <c r="C1688" s="335"/>
      <c r="D1688" s="335"/>
      <c r="E1688" s="372"/>
      <c r="F1688" s="372"/>
      <c r="G1688" s="372"/>
      <c r="H1688" s="372"/>
      <c r="I1688" s="372"/>
      <c r="J1688" s="372"/>
      <c r="K1688" s="372"/>
      <c r="L1688" s="372"/>
      <c r="M1688" s="372"/>
      <c r="N1688" s="372"/>
      <c r="O1688" s="372"/>
      <c r="P1688" s="372"/>
      <c r="Q1688" s="372"/>
      <c r="R1688" s="288"/>
      <c r="S1688" s="337"/>
      <c r="T1688" s="337"/>
      <c r="U1688" s="337"/>
      <c r="V1688" s="336"/>
      <c r="W1688" s="336"/>
      <c r="X1688" s="336"/>
      <c r="Y1688" s="336"/>
      <c r="Z1688" s="337"/>
      <c r="AA1688" s="337"/>
      <c r="AB1688" s="337"/>
      <c r="AC1688" s="337"/>
      <c r="AD1688" s="337"/>
      <c r="AE1688" s="822">
        <f>HLOOKUP(AE35,'3.  Distribution Rates'!$C$122:$P$135,14,FALSE)</f>
        <v>0</v>
      </c>
      <c r="AF1688" s="822">
        <f>HLOOKUP(AF35,'3.  Distribution Rates'!$C$122:$P$135,14,FALSE)</f>
        <v>1.24E-2</v>
      </c>
      <c r="AG1688" s="338">
        <f>HLOOKUP(AG35,'3.  Distribution Rates'!$C$122:$P$135,14,FALSE)</f>
        <v>2.492</v>
      </c>
      <c r="AH1688" s="338">
        <f>HLOOKUP(AH35,'3.  Distribution Rates'!$C$122:$P$135,14,FALSE)</f>
        <v>2.492</v>
      </c>
      <c r="AI1688" s="338">
        <f>HLOOKUP(AI35,'3.  Distribution Rates'!$C$122:$P$135,14,FALSE)</f>
        <v>5.7000000000000002E-3</v>
      </c>
      <c r="AJ1688" s="338">
        <f>HLOOKUP(AJ35,'3.  Distribution Rates'!$C$122:$P$135,14,FALSE)</f>
        <v>1.8309</v>
      </c>
      <c r="AK1688" s="338">
        <f>HLOOKUP(AK35,'3.  Distribution Rates'!$C$122:$P$135,14,FALSE)</f>
        <v>0</v>
      </c>
      <c r="AL1688" s="338">
        <f>HLOOKUP(AL35,'3.  Distribution Rates'!$C$122:$P$135,14,FALSE)</f>
        <v>0</v>
      </c>
      <c r="AM1688" s="338">
        <f>HLOOKUP(AM35,'3.  Distribution Rates'!$C$122:$P$135,14,FALSE)</f>
        <v>0</v>
      </c>
      <c r="AN1688" s="338">
        <f>HLOOKUP(AN35,'3.  Distribution Rates'!$C$122:$P$135,14,FALSE)</f>
        <v>0</v>
      </c>
      <c r="AO1688" s="338">
        <f>HLOOKUP(AO35,'3.  Distribution Rates'!$C$122:$P$135,14,FALSE)</f>
        <v>0</v>
      </c>
      <c r="AP1688" s="338">
        <f>HLOOKUP(AP35,'3.  Distribution Rates'!$C$122:$P$135,14,FALSE)</f>
        <v>0</v>
      </c>
      <c r="AQ1688" s="338">
        <f>HLOOKUP(AQ35,'3.  Distribution Rates'!$C$122:$P$135,14,FALSE)</f>
        <v>0</v>
      </c>
      <c r="AR1688" s="338">
        <f>HLOOKUP(AR35,'3.  Distribution Rates'!$C$122:$P$135,14,FALSE)</f>
        <v>0</v>
      </c>
      <c r="AS1688" s="440"/>
    </row>
    <row r="1689" spans="1:45">
      <c r="B1689" s="321" t="s">
        <v>819</v>
      </c>
      <c r="C1689" s="342"/>
      <c r="D1689" s="306"/>
      <c r="E1689" s="276"/>
      <c r="F1689" s="276"/>
      <c r="G1689" s="276"/>
      <c r="H1689" s="276"/>
      <c r="I1689" s="276"/>
      <c r="J1689" s="276"/>
      <c r="K1689" s="276"/>
      <c r="L1689" s="276"/>
      <c r="M1689" s="276"/>
      <c r="N1689" s="276"/>
      <c r="O1689" s="276"/>
      <c r="P1689" s="276"/>
      <c r="Q1689" s="276"/>
      <c r="R1689" s="288"/>
      <c r="S1689" s="276"/>
      <c r="T1689" s="276"/>
      <c r="U1689" s="276"/>
      <c r="V1689" s="306"/>
      <c r="W1689" s="306"/>
      <c r="X1689" s="306"/>
      <c r="Y1689" s="306"/>
      <c r="Z1689" s="276"/>
      <c r="AA1689" s="276"/>
      <c r="AB1689" s="276"/>
      <c r="AC1689" s="276"/>
      <c r="AD1689" s="276"/>
      <c r="AE1689" s="880"/>
      <c r="AF1689" s="880"/>
      <c r="AG1689" s="880"/>
      <c r="AH1689" s="880"/>
      <c r="AI1689" s="880"/>
      <c r="AJ1689" s="880"/>
      <c r="AK1689" s="374">
        <f>'4.  2011-2014 LRAM'!AS150*AK1688</f>
        <v>0</v>
      </c>
      <c r="AL1689" s="374">
        <f>'4.  2011-2014 LRAM'!AT150*AL1688</f>
        <v>0</v>
      </c>
      <c r="AM1689" s="374">
        <f>'4.  2011-2014 LRAM'!AU150*AM1688</f>
        <v>0</v>
      </c>
      <c r="AN1689" s="374">
        <f>'4.  2011-2014 LRAM'!AV150*AN1688</f>
        <v>0</v>
      </c>
      <c r="AO1689" s="374">
        <f>'4.  2011-2014 LRAM'!AW150*AO1688</f>
        <v>0</v>
      </c>
      <c r="AP1689" s="374">
        <f>'4.  2011-2014 LRAM'!AX150*AP1688</f>
        <v>0</v>
      </c>
      <c r="AQ1689" s="374">
        <f>'4.  2011-2014 LRAM'!AY150*AQ1688</f>
        <v>0</v>
      </c>
      <c r="AR1689" s="374">
        <f>'4.  2011-2014 LRAM'!AZ150*AR1688</f>
        <v>0</v>
      </c>
      <c r="AS1689" s="612">
        <f>SUM(AE1689:AR1689)</f>
        <v>0</v>
      </c>
    </row>
    <row r="1690" spans="1:45">
      <c r="B1690" s="321" t="s">
        <v>820</v>
      </c>
      <c r="C1690" s="342"/>
      <c r="D1690" s="306"/>
      <c r="E1690" s="276"/>
      <c r="F1690" s="276"/>
      <c r="G1690" s="276"/>
      <c r="H1690" s="276"/>
      <c r="I1690" s="276"/>
      <c r="J1690" s="276"/>
      <c r="K1690" s="276"/>
      <c r="L1690" s="276"/>
      <c r="M1690" s="276"/>
      <c r="N1690" s="276"/>
      <c r="O1690" s="276"/>
      <c r="P1690" s="276"/>
      <c r="Q1690" s="276"/>
      <c r="R1690" s="288"/>
      <c r="S1690" s="276"/>
      <c r="T1690" s="276"/>
      <c r="U1690" s="276"/>
      <c r="V1690" s="306"/>
      <c r="W1690" s="306"/>
      <c r="X1690" s="306"/>
      <c r="Y1690" s="306"/>
      <c r="Z1690" s="276"/>
      <c r="AA1690" s="276"/>
      <c r="AB1690" s="276"/>
      <c r="AC1690" s="276"/>
      <c r="AD1690" s="276"/>
      <c r="AE1690" s="880"/>
      <c r="AF1690" s="880"/>
      <c r="AG1690" s="880"/>
      <c r="AH1690" s="880"/>
      <c r="AI1690" s="880"/>
      <c r="AJ1690" s="880"/>
      <c r="AK1690" s="374">
        <f>'4.  2011-2014 LRAM'!AS289*AK1688</f>
        <v>0</v>
      </c>
      <c r="AL1690" s="374">
        <f>'4.  2011-2014 LRAM'!AT289*AL1688</f>
        <v>0</v>
      </c>
      <c r="AM1690" s="374">
        <f>'4.  2011-2014 LRAM'!AU289*AM1688</f>
        <v>0</v>
      </c>
      <c r="AN1690" s="374">
        <f>'4.  2011-2014 LRAM'!AV289*AN1688</f>
        <v>0</v>
      </c>
      <c r="AO1690" s="374">
        <f>'4.  2011-2014 LRAM'!AW289*AO1688</f>
        <v>0</v>
      </c>
      <c r="AP1690" s="374">
        <f>'4.  2011-2014 LRAM'!AX289*AP1688</f>
        <v>0</v>
      </c>
      <c r="AQ1690" s="374">
        <f>'4.  2011-2014 LRAM'!AY289*AQ1688</f>
        <v>0</v>
      </c>
      <c r="AR1690" s="374">
        <f>'4.  2011-2014 LRAM'!AZ289*AR1688</f>
        <v>0</v>
      </c>
      <c r="AS1690" s="612">
        <f>SUM(AE1690:AR1690)</f>
        <v>0</v>
      </c>
    </row>
    <row r="1691" spans="1:45">
      <c r="B1691" s="321" t="s">
        <v>821</v>
      </c>
      <c r="C1691" s="342"/>
      <c r="D1691" s="306"/>
      <c r="E1691" s="276"/>
      <c r="F1691" s="276"/>
      <c r="G1691" s="276"/>
      <c r="H1691" s="276"/>
      <c r="I1691" s="276"/>
      <c r="J1691" s="276"/>
      <c r="K1691" s="276"/>
      <c r="L1691" s="276"/>
      <c r="M1691" s="276"/>
      <c r="N1691" s="276"/>
      <c r="O1691" s="276"/>
      <c r="P1691" s="276"/>
      <c r="Q1691" s="276"/>
      <c r="R1691" s="288"/>
      <c r="S1691" s="276"/>
      <c r="T1691" s="276"/>
      <c r="U1691" s="276"/>
      <c r="V1691" s="306"/>
      <c r="W1691" s="306"/>
      <c r="X1691" s="306"/>
      <c r="Y1691" s="306"/>
      <c r="Z1691" s="276"/>
      <c r="AA1691" s="276"/>
      <c r="AB1691" s="276"/>
      <c r="AC1691" s="276"/>
      <c r="AD1691" s="276"/>
      <c r="AE1691" s="880"/>
      <c r="AF1691" s="880"/>
      <c r="AG1691" s="880"/>
      <c r="AH1691" s="880"/>
      <c r="AI1691" s="880"/>
      <c r="AJ1691" s="880"/>
      <c r="AK1691" s="374">
        <f>'4.  2011-2014 LRAM'!AS425*AK1688</f>
        <v>0</v>
      </c>
      <c r="AL1691" s="374">
        <f>'4.  2011-2014 LRAM'!AT425*AL1688</f>
        <v>0</v>
      </c>
      <c r="AM1691" s="374">
        <f>'4.  2011-2014 LRAM'!AU425*AM1688</f>
        <v>0</v>
      </c>
      <c r="AN1691" s="374">
        <f>'4.  2011-2014 LRAM'!AV425*AN1688</f>
        <v>0</v>
      </c>
      <c r="AO1691" s="374">
        <f>'4.  2011-2014 LRAM'!AW425*AO1688</f>
        <v>0</v>
      </c>
      <c r="AP1691" s="374">
        <f>'4.  2011-2014 LRAM'!AX425*AP1688</f>
        <v>0</v>
      </c>
      <c r="AQ1691" s="374">
        <f>'4.  2011-2014 LRAM'!AY425*AQ1688</f>
        <v>0</v>
      </c>
      <c r="AR1691" s="374">
        <f>'4.  2011-2014 LRAM'!AZ425*AR1688</f>
        <v>0</v>
      </c>
      <c r="AS1691" s="612">
        <f>SUM(AE1691:AR1691)</f>
        <v>0</v>
      </c>
    </row>
    <row r="1692" spans="1:45">
      <c r="B1692" s="321" t="s">
        <v>822</v>
      </c>
      <c r="C1692" s="342"/>
      <c r="D1692" s="306"/>
      <c r="E1692" s="276"/>
      <c r="F1692" s="276"/>
      <c r="G1692" s="276"/>
      <c r="H1692" s="276"/>
      <c r="I1692" s="276"/>
      <c r="J1692" s="276"/>
      <c r="K1692" s="276"/>
      <c r="L1692" s="276"/>
      <c r="M1692" s="276"/>
      <c r="N1692" s="276"/>
      <c r="O1692" s="276"/>
      <c r="P1692" s="276"/>
      <c r="Q1692" s="276"/>
      <c r="R1692" s="288"/>
      <c r="S1692" s="276"/>
      <c r="T1692" s="276"/>
      <c r="U1692" s="276"/>
      <c r="V1692" s="306"/>
      <c r="W1692" s="306"/>
      <c r="X1692" s="306"/>
      <c r="Y1692" s="306"/>
      <c r="Z1692" s="276"/>
      <c r="AA1692" s="276"/>
      <c r="AB1692" s="276"/>
      <c r="AC1692" s="276"/>
      <c r="AD1692" s="276"/>
      <c r="AE1692" s="880"/>
      <c r="AF1692" s="880"/>
      <c r="AG1692" s="880"/>
      <c r="AH1692" s="880"/>
      <c r="AI1692" s="880"/>
      <c r="AJ1692" s="880"/>
      <c r="AK1692" s="374">
        <f>'4.  2011-2014 LRAM'!AS562*AK1688</f>
        <v>0</v>
      </c>
      <c r="AL1692" s="374">
        <f>'4.  2011-2014 LRAM'!AT562*AL1688</f>
        <v>0</v>
      </c>
      <c r="AM1692" s="374">
        <f>'4.  2011-2014 LRAM'!AU562*AM1688</f>
        <v>0</v>
      </c>
      <c r="AN1692" s="374">
        <f>'4.  2011-2014 LRAM'!AV562*AN1688</f>
        <v>0</v>
      </c>
      <c r="AO1692" s="374">
        <f>'4.  2011-2014 LRAM'!AW562*AO1688</f>
        <v>0</v>
      </c>
      <c r="AP1692" s="374">
        <f>'4.  2011-2014 LRAM'!AX562*AP1688</f>
        <v>0</v>
      </c>
      <c r="AQ1692" s="374">
        <f>'4.  2011-2014 LRAM'!AY562*AQ1688</f>
        <v>0</v>
      </c>
      <c r="AR1692" s="374">
        <f>'4.  2011-2014 LRAM'!AZ562*AR1688</f>
        <v>0</v>
      </c>
      <c r="AS1692" s="612">
        <f t="shared" ref="AS1692:AS1701" si="3670">SUM(AE1692:AR1692)</f>
        <v>0</v>
      </c>
    </row>
    <row r="1693" spans="1:45">
      <c r="B1693" s="321" t="s">
        <v>823</v>
      </c>
      <c r="C1693" s="342"/>
      <c r="D1693" s="306"/>
      <c r="E1693" s="276"/>
      <c r="F1693" s="276"/>
      <c r="G1693" s="276"/>
      <c r="H1693" s="276"/>
      <c r="I1693" s="276"/>
      <c r="J1693" s="276"/>
      <c r="K1693" s="276"/>
      <c r="L1693" s="276"/>
      <c r="M1693" s="276"/>
      <c r="N1693" s="276"/>
      <c r="O1693" s="276"/>
      <c r="P1693" s="276"/>
      <c r="Q1693" s="276"/>
      <c r="R1693" s="288"/>
      <c r="S1693" s="276"/>
      <c r="T1693" s="276"/>
      <c r="U1693" s="276"/>
      <c r="V1693" s="306"/>
      <c r="W1693" s="306"/>
      <c r="X1693" s="306"/>
      <c r="Y1693" s="306"/>
      <c r="Z1693" s="276"/>
      <c r="AA1693" s="276"/>
      <c r="AB1693" s="276"/>
      <c r="AC1693" s="276"/>
      <c r="AD1693" s="276"/>
      <c r="AE1693" s="880"/>
      <c r="AF1693" s="880"/>
      <c r="AG1693" s="880"/>
      <c r="AH1693" s="880"/>
      <c r="AI1693" s="880"/>
      <c r="AJ1693" s="880"/>
      <c r="AK1693" s="374">
        <f t="shared" ref="AK1693:AR1693" si="3671">AK219*AK1688</f>
        <v>0</v>
      </c>
      <c r="AL1693" s="374">
        <f t="shared" si="3671"/>
        <v>0</v>
      </c>
      <c r="AM1693" s="374">
        <f t="shared" si="3671"/>
        <v>0</v>
      </c>
      <c r="AN1693" s="374">
        <f t="shared" si="3671"/>
        <v>0</v>
      </c>
      <c r="AO1693" s="374">
        <f t="shared" si="3671"/>
        <v>0</v>
      </c>
      <c r="AP1693" s="374">
        <f t="shared" si="3671"/>
        <v>0</v>
      </c>
      <c r="AQ1693" s="374">
        <f t="shared" si="3671"/>
        <v>0</v>
      </c>
      <c r="AR1693" s="374">
        <f t="shared" si="3671"/>
        <v>0</v>
      </c>
      <c r="AS1693" s="612">
        <f t="shared" si="3670"/>
        <v>0</v>
      </c>
    </row>
    <row r="1694" spans="1:45">
      <c r="B1694" s="321" t="s">
        <v>824</v>
      </c>
      <c r="C1694" s="342"/>
      <c r="D1694" s="306"/>
      <c r="E1694" s="276"/>
      <c r="F1694" s="276"/>
      <c r="G1694" s="276"/>
      <c r="H1694" s="276"/>
      <c r="I1694" s="276"/>
      <c r="J1694" s="276"/>
      <c r="K1694" s="276"/>
      <c r="L1694" s="276"/>
      <c r="M1694" s="276"/>
      <c r="N1694" s="276"/>
      <c r="O1694" s="276"/>
      <c r="P1694" s="276"/>
      <c r="Q1694" s="276"/>
      <c r="R1694" s="288"/>
      <c r="S1694" s="276"/>
      <c r="T1694" s="276"/>
      <c r="U1694" s="276"/>
      <c r="V1694" s="306"/>
      <c r="W1694" s="306"/>
      <c r="X1694" s="306"/>
      <c r="Y1694" s="306"/>
      <c r="Z1694" s="276"/>
      <c r="AA1694" s="276"/>
      <c r="AB1694" s="276"/>
      <c r="AC1694" s="276"/>
      <c r="AD1694" s="276"/>
      <c r="AE1694" s="880"/>
      <c r="AF1694" s="880"/>
      <c r="AG1694" s="880"/>
      <c r="AH1694" s="880"/>
      <c r="AI1694" s="880"/>
      <c r="AJ1694" s="880"/>
      <c r="AK1694" s="374">
        <f t="shared" ref="AK1694:AR1694" si="3672">AK409*AK1688</f>
        <v>0</v>
      </c>
      <c r="AL1694" s="374">
        <f t="shared" si="3672"/>
        <v>0</v>
      </c>
      <c r="AM1694" s="374">
        <f t="shared" si="3672"/>
        <v>0</v>
      </c>
      <c r="AN1694" s="374">
        <f t="shared" si="3672"/>
        <v>0</v>
      </c>
      <c r="AO1694" s="374">
        <f t="shared" si="3672"/>
        <v>0</v>
      </c>
      <c r="AP1694" s="374">
        <f t="shared" si="3672"/>
        <v>0</v>
      </c>
      <c r="AQ1694" s="374">
        <f t="shared" si="3672"/>
        <v>0</v>
      </c>
      <c r="AR1694" s="374">
        <f t="shared" si="3672"/>
        <v>0</v>
      </c>
      <c r="AS1694" s="612">
        <f t="shared" si="3670"/>
        <v>0</v>
      </c>
    </row>
    <row r="1695" spans="1:45">
      <c r="B1695" s="321" t="s">
        <v>825</v>
      </c>
      <c r="C1695" s="342"/>
      <c r="D1695" s="306"/>
      <c r="E1695" s="276"/>
      <c r="F1695" s="276"/>
      <c r="G1695" s="276"/>
      <c r="H1695" s="276"/>
      <c r="I1695" s="276"/>
      <c r="J1695" s="276"/>
      <c r="K1695" s="276"/>
      <c r="L1695" s="276"/>
      <c r="M1695" s="276"/>
      <c r="N1695" s="276"/>
      <c r="O1695" s="276"/>
      <c r="P1695" s="276"/>
      <c r="Q1695" s="276"/>
      <c r="R1695" s="288"/>
      <c r="S1695" s="276"/>
      <c r="T1695" s="276"/>
      <c r="U1695" s="276"/>
      <c r="V1695" s="306"/>
      <c r="W1695" s="306"/>
      <c r="X1695" s="306"/>
      <c r="Y1695" s="306"/>
      <c r="Z1695" s="276"/>
      <c r="AA1695" s="276"/>
      <c r="AB1695" s="276"/>
      <c r="AC1695" s="276"/>
      <c r="AD1695" s="276"/>
      <c r="AE1695" s="880"/>
      <c r="AF1695" s="880"/>
      <c r="AG1695" s="880"/>
      <c r="AH1695" s="880"/>
      <c r="AI1695" s="880"/>
      <c r="AJ1695" s="880"/>
      <c r="AK1695" s="374">
        <f t="shared" ref="AK1695:AR1695" si="3673">AK599*AK1688</f>
        <v>0</v>
      </c>
      <c r="AL1695" s="374">
        <f t="shared" si="3673"/>
        <v>0</v>
      </c>
      <c r="AM1695" s="374">
        <f t="shared" si="3673"/>
        <v>0</v>
      </c>
      <c r="AN1695" s="374">
        <f t="shared" si="3673"/>
        <v>0</v>
      </c>
      <c r="AO1695" s="374">
        <f t="shared" si="3673"/>
        <v>0</v>
      </c>
      <c r="AP1695" s="374">
        <f t="shared" si="3673"/>
        <v>0</v>
      </c>
      <c r="AQ1695" s="374">
        <f t="shared" si="3673"/>
        <v>0</v>
      </c>
      <c r="AR1695" s="374">
        <f t="shared" si="3673"/>
        <v>0</v>
      </c>
      <c r="AS1695" s="612">
        <f t="shared" si="3670"/>
        <v>0</v>
      </c>
    </row>
    <row r="1696" spans="1:45">
      <c r="B1696" s="321" t="s">
        <v>826</v>
      </c>
      <c r="C1696" s="342"/>
      <c r="D1696" s="306"/>
      <c r="E1696" s="276"/>
      <c r="F1696" s="276"/>
      <c r="G1696" s="276"/>
      <c r="H1696" s="276"/>
      <c r="I1696" s="276"/>
      <c r="J1696" s="276"/>
      <c r="K1696" s="276"/>
      <c r="L1696" s="276"/>
      <c r="M1696" s="276"/>
      <c r="N1696" s="276"/>
      <c r="O1696" s="276"/>
      <c r="P1696" s="276"/>
      <c r="Q1696" s="276"/>
      <c r="R1696" s="288"/>
      <c r="S1696" s="276"/>
      <c r="T1696" s="276"/>
      <c r="U1696" s="276"/>
      <c r="V1696" s="306"/>
      <c r="W1696" s="306"/>
      <c r="X1696" s="306"/>
      <c r="Y1696" s="306"/>
      <c r="Z1696" s="276"/>
      <c r="AA1696" s="276"/>
      <c r="AB1696" s="276"/>
      <c r="AC1696" s="276"/>
      <c r="AD1696" s="276"/>
      <c r="AE1696" s="880"/>
      <c r="AF1696" s="880"/>
      <c r="AG1696" s="880"/>
      <c r="AH1696" s="880"/>
      <c r="AI1696" s="880"/>
      <c r="AJ1696" s="880"/>
      <c r="AK1696" s="374">
        <f t="shared" ref="AK1696:AR1696" si="3674">AK789*AK1688</f>
        <v>0</v>
      </c>
      <c r="AL1696" s="374">
        <f t="shared" si="3674"/>
        <v>0</v>
      </c>
      <c r="AM1696" s="374">
        <f t="shared" si="3674"/>
        <v>0</v>
      </c>
      <c r="AN1696" s="374">
        <f t="shared" si="3674"/>
        <v>0</v>
      </c>
      <c r="AO1696" s="374">
        <f t="shared" si="3674"/>
        <v>0</v>
      </c>
      <c r="AP1696" s="374">
        <f t="shared" si="3674"/>
        <v>0</v>
      </c>
      <c r="AQ1696" s="374">
        <f t="shared" si="3674"/>
        <v>0</v>
      </c>
      <c r="AR1696" s="374">
        <f t="shared" si="3674"/>
        <v>0</v>
      </c>
      <c r="AS1696" s="612">
        <f t="shared" si="3670"/>
        <v>0</v>
      </c>
    </row>
    <row r="1697" spans="2:45">
      <c r="B1697" s="321" t="s">
        <v>827</v>
      </c>
      <c r="C1697" s="342"/>
      <c r="D1697" s="306"/>
      <c r="E1697" s="276"/>
      <c r="F1697" s="276"/>
      <c r="G1697" s="276"/>
      <c r="H1697" s="276"/>
      <c r="I1697" s="276"/>
      <c r="J1697" s="276"/>
      <c r="K1697" s="276"/>
      <c r="L1697" s="276"/>
      <c r="M1697" s="276"/>
      <c r="N1697" s="276"/>
      <c r="O1697" s="276"/>
      <c r="P1697" s="276"/>
      <c r="Q1697" s="276"/>
      <c r="R1697" s="288"/>
      <c r="S1697" s="276"/>
      <c r="T1697" s="276"/>
      <c r="U1697" s="276"/>
      <c r="V1697" s="306"/>
      <c r="W1697" s="306"/>
      <c r="X1697" s="306"/>
      <c r="Y1697" s="306"/>
      <c r="Z1697" s="276"/>
      <c r="AA1697" s="276"/>
      <c r="AB1697" s="276"/>
      <c r="AC1697" s="276"/>
      <c r="AD1697" s="276"/>
      <c r="AE1697" s="880"/>
      <c r="AF1697" s="880"/>
      <c r="AG1697" s="880"/>
      <c r="AH1697" s="880"/>
      <c r="AI1697" s="880"/>
      <c r="AJ1697" s="880"/>
      <c r="AK1697" s="374">
        <f t="shared" ref="AK1697:AR1697" si="3675">AK984*AK1688</f>
        <v>0</v>
      </c>
      <c r="AL1697" s="374">
        <f t="shared" si="3675"/>
        <v>0</v>
      </c>
      <c r="AM1697" s="374">
        <f t="shared" si="3675"/>
        <v>0</v>
      </c>
      <c r="AN1697" s="374">
        <f t="shared" si="3675"/>
        <v>0</v>
      </c>
      <c r="AO1697" s="374">
        <f t="shared" si="3675"/>
        <v>0</v>
      </c>
      <c r="AP1697" s="374">
        <f t="shared" si="3675"/>
        <v>0</v>
      </c>
      <c r="AQ1697" s="374">
        <f t="shared" si="3675"/>
        <v>0</v>
      </c>
      <c r="AR1697" s="374">
        <f t="shared" si="3675"/>
        <v>0</v>
      </c>
      <c r="AS1697" s="612">
        <f t="shared" si="3670"/>
        <v>0</v>
      </c>
    </row>
    <row r="1698" spans="2:45">
      <c r="B1698" s="321" t="s">
        <v>828</v>
      </c>
      <c r="C1698" s="342"/>
      <c r="D1698" s="306"/>
      <c r="E1698" s="276"/>
      <c r="F1698" s="276"/>
      <c r="G1698" s="276"/>
      <c r="H1698" s="276"/>
      <c r="I1698" s="276"/>
      <c r="J1698" s="276"/>
      <c r="K1698" s="276"/>
      <c r="L1698" s="276"/>
      <c r="M1698" s="276"/>
      <c r="N1698" s="276"/>
      <c r="O1698" s="276"/>
      <c r="P1698" s="276"/>
      <c r="Q1698" s="276"/>
      <c r="R1698" s="288"/>
      <c r="S1698" s="276"/>
      <c r="T1698" s="276"/>
      <c r="U1698" s="276"/>
      <c r="V1698" s="306"/>
      <c r="W1698" s="306"/>
      <c r="X1698" s="306"/>
      <c r="Y1698" s="306"/>
      <c r="Z1698" s="276"/>
      <c r="AA1698" s="276"/>
      <c r="AB1698" s="276"/>
      <c r="AC1698" s="276"/>
      <c r="AD1698" s="276"/>
      <c r="AE1698" s="880"/>
      <c r="AF1698" s="880"/>
      <c r="AG1698" s="880"/>
      <c r="AH1698" s="880"/>
      <c r="AI1698" s="880"/>
      <c r="AJ1698" s="880"/>
      <c r="AK1698" s="374">
        <f t="shared" ref="AK1698:AR1698" si="3676">AK1179*AK1688</f>
        <v>0</v>
      </c>
      <c r="AL1698" s="374">
        <f t="shared" si="3676"/>
        <v>0</v>
      </c>
      <c r="AM1698" s="374">
        <f t="shared" si="3676"/>
        <v>0</v>
      </c>
      <c r="AN1698" s="374">
        <f t="shared" si="3676"/>
        <v>0</v>
      </c>
      <c r="AO1698" s="374">
        <f t="shared" si="3676"/>
        <v>0</v>
      </c>
      <c r="AP1698" s="374">
        <f t="shared" si="3676"/>
        <v>0</v>
      </c>
      <c r="AQ1698" s="374">
        <f t="shared" si="3676"/>
        <v>0</v>
      </c>
      <c r="AR1698" s="374">
        <f t="shared" si="3676"/>
        <v>0</v>
      </c>
      <c r="AS1698" s="612">
        <f t="shared" si="3670"/>
        <v>0</v>
      </c>
    </row>
    <row r="1699" spans="2:45">
      <c r="B1699" s="321" t="s">
        <v>829</v>
      </c>
      <c r="C1699" s="342"/>
      <c r="D1699" s="306"/>
      <c r="E1699" s="276"/>
      <c r="F1699" s="276"/>
      <c r="G1699" s="276"/>
      <c r="H1699" s="276"/>
      <c r="I1699" s="276"/>
      <c r="J1699" s="276"/>
      <c r="K1699" s="276"/>
      <c r="L1699" s="276"/>
      <c r="M1699" s="276"/>
      <c r="N1699" s="276"/>
      <c r="O1699" s="276"/>
      <c r="P1699" s="276"/>
      <c r="Q1699" s="276"/>
      <c r="R1699" s="288"/>
      <c r="S1699" s="276"/>
      <c r="T1699" s="276"/>
      <c r="U1699" s="276"/>
      <c r="V1699" s="306"/>
      <c r="W1699" s="306"/>
      <c r="X1699" s="306"/>
      <c r="Y1699" s="306"/>
      <c r="Z1699" s="276"/>
      <c r="AA1699" s="276"/>
      <c r="AB1699" s="276"/>
      <c r="AC1699" s="276"/>
      <c r="AD1699" s="276"/>
      <c r="AE1699" s="880"/>
      <c r="AF1699" s="880"/>
      <c r="AG1699" s="880"/>
      <c r="AH1699" s="880"/>
      <c r="AI1699" s="880"/>
      <c r="AJ1699" s="880"/>
      <c r="AK1699" s="374">
        <f t="shared" ref="AK1699:AR1699" si="3677">AK1374*AK1688</f>
        <v>0</v>
      </c>
      <c r="AL1699" s="374">
        <f t="shared" si="3677"/>
        <v>0</v>
      </c>
      <c r="AM1699" s="374">
        <f t="shared" si="3677"/>
        <v>0</v>
      </c>
      <c r="AN1699" s="374">
        <f t="shared" si="3677"/>
        <v>0</v>
      </c>
      <c r="AO1699" s="374">
        <f t="shared" si="3677"/>
        <v>0</v>
      </c>
      <c r="AP1699" s="374">
        <f t="shared" si="3677"/>
        <v>0</v>
      </c>
      <c r="AQ1699" s="374">
        <f t="shared" si="3677"/>
        <v>0</v>
      </c>
      <c r="AR1699" s="374">
        <f t="shared" si="3677"/>
        <v>0</v>
      </c>
      <c r="AS1699" s="612">
        <f t="shared" si="3670"/>
        <v>0</v>
      </c>
    </row>
    <row r="1700" spans="2:45">
      <c r="B1700" s="321" t="s">
        <v>830</v>
      </c>
      <c r="C1700" s="342"/>
      <c r="D1700" s="306"/>
      <c r="E1700" s="276"/>
      <c r="F1700" s="276"/>
      <c r="G1700" s="276"/>
      <c r="H1700" s="276"/>
      <c r="I1700" s="276"/>
      <c r="J1700" s="276"/>
      <c r="K1700" s="276"/>
      <c r="L1700" s="276"/>
      <c r="M1700" s="276"/>
      <c r="N1700" s="276"/>
      <c r="O1700" s="276"/>
      <c r="P1700" s="276"/>
      <c r="Q1700" s="276"/>
      <c r="R1700" s="288"/>
      <c r="S1700" s="276"/>
      <c r="T1700" s="276"/>
      <c r="U1700" s="276"/>
      <c r="V1700" s="306"/>
      <c r="W1700" s="306"/>
      <c r="X1700" s="306"/>
      <c r="Y1700" s="306"/>
      <c r="Z1700" s="276"/>
      <c r="AA1700" s="276"/>
      <c r="AB1700" s="276"/>
      <c r="AC1700" s="276"/>
      <c r="AD1700" s="276"/>
      <c r="AE1700" s="880"/>
      <c r="AF1700" s="880"/>
      <c r="AG1700" s="880"/>
      <c r="AH1700" s="880"/>
      <c r="AI1700" s="880"/>
      <c r="AJ1700" s="880"/>
      <c r="AK1700" s="374">
        <f t="shared" ref="AK1700:AR1700" si="3678">AK1568*AK1688</f>
        <v>0</v>
      </c>
      <c r="AL1700" s="374">
        <f t="shared" si="3678"/>
        <v>0</v>
      </c>
      <c r="AM1700" s="374">
        <f t="shared" si="3678"/>
        <v>0</v>
      </c>
      <c r="AN1700" s="374">
        <f t="shared" si="3678"/>
        <v>0</v>
      </c>
      <c r="AO1700" s="374">
        <f t="shared" si="3678"/>
        <v>0</v>
      </c>
      <c r="AP1700" s="374">
        <f t="shared" si="3678"/>
        <v>0</v>
      </c>
      <c r="AQ1700" s="374">
        <f t="shared" si="3678"/>
        <v>0</v>
      </c>
      <c r="AR1700" s="374">
        <f t="shared" si="3678"/>
        <v>0</v>
      </c>
      <c r="AS1700" s="612">
        <f t="shared" si="3670"/>
        <v>0</v>
      </c>
    </row>
    <row r="1701" spans="2:45" ht="15.75">
      <c r="B1701" s="346" t="s">
        <v>908</v>
      </c>
      <c r="C1701" s="342"/>
      <c r="D1701" s="333"/>
      <c r="E1701" s="331"/>
      <c r="F1701" s="331"/>
      <c r="G1701" s="331"/>
      <c r="H1701" s="331"/>
      <c r="I1701" s="331"/>
      <c r="J1701" s="331"/>
      <c r="K1701" s="331"/>
      <c r="L1701" s="331"/>
      <c r="M1701" s="331"/>
      <c r="N1701" s="331"/>
      <c r="O1701" s="331"/>
      <c r="P1701" s="331"/>
      <c r="Q1701" s="331"/>
      <c r="R1701" s="297"/>
      <c r="S1701" s="331"/>
      <c r="T1701" s="331"/>
      <c r="U1701" s="331"/>
      <c r="V1701" s="333"/>
      <c r="W1701" s="333"/>
      <c r="X1701" s="333"/>
      <c r="Y1701" s="333"/>
      <c r="Z1701" s="331"/>
      <c r="AA1701" s="331"/>
      <c r="AB1701" s="331"/>
      <c r="AC1701" s="331"/>
      <c r="AD1701" s="331"/>
      <c r="AE1701" s="343">
        <f>SUM(AE1689:AE1700)</f>
        <v>0</v>
      </c>
      <c r="AF1701" s="343">
        <f t="shared" ref="AF1701:AR1701" si="3679">SUM(AF1689:AF1700)</f>
        <v>0</v>
      </c>
      <c r="AG1701" s="343">
        <f t="shared" si="3679"/>
        <v>0</v>
      </c>
      <c r="AH1701" s="343">
        <f t="shared" si="3679"/>
        <v>0</v>
      </c>
      <c r="AI1701" s="343">
        <f t="shared" si="3679"/>
        <v>0</v>
      </c>
      <c r="AJ1701" s="343">
        <f t="shared" si="3679"/>
        <v>0</v>
      </c>
      <c r="AK1701" s="343">
        <f t="shared" si="3679"/>
        <v>0</v>
      </c>
      <c r="AL1701" s="343">
        <f t="shared" si="3679"/>
        <v>0</v>
      </c>
      <c r="AM1701" s="343">
        <f t="shared" si="3679"/>
        <v>0</v>
      </c>
      <c r="AN1701" s="343">
        <f t="shared" si="3679"/>
        <v>0</v>
      </c>
      <c r="AO1701" s="343">
        <f t="shared" si="3679"/>
        <v>0</v>
      </c>
      <c r="AP1701" s="343">
        <f t="shared" si="3679"/>
        <v>0</v>
      </c>
      <c r="AQ1701" s="343">
        <f t="shared" si="3679"/>
        <v>0</v>
      </c>
      <c r="AR1701" s="343">
        <f t="shared" si="3679"/>
        <v>0</v>
      </c>
      <c r="AS1701" s="403">
        <f t="shared" si="3670"/>
        <v>0</v>
      </c>
    </row>
    <row r="1702" spans="2:45" ht="15.75">
      <c r="B1702" s="346" t="s">
        <v>909</v>
      </c>
      <c r="C1702" s="342"/>
      <c r="D1702" s="347"/>
      <c r="E1702" s="331"/>
      <c r="F1702" s="331"/>
      <c r="G1702" s="331"/>
      <c r="H1702" s="331"/>
      <c r="I1702" s="331"/>
      <c r="J1702" s="331"/>
      <c r="K1702" s="331"/>
      <c r="L1702" s="331"/>
      <c r="M1702" s="331"/>
      <c r="N1702" s="331"/>
      <c r="O1702" s="331"/>
      <c r="P1702" s="331"/>
      <c r="Q1702" s="331"/>
      <c r="R1702" s="297"/>
      <c r="S1702" s="331"/>
      <c r="T1702" s="331"/>
      <c r="U1702" s="331"/>
      <c r="V1702" s="333"/>
      <c r="W1702" s="333"/>
      <c r="X1702" s="333"/>
      <c r="Y1702" s="333"/>
      <c r="Z1702" s="331"/>
      <c r="AA1702" s="331"/>
      <c r="AB1702" s="331"/>
      <c r="AC1702" s="331"/>
      <c r="AD1702" s="331"/>
      <c r="AE1702" s="880"/>
      <c r="AF1702" s="880"/>
      <c r="AG1702" s="880"/>
      <c r="AH1702" s="880"/>
      <c r="AI1702" s="880"/>
      <c r="AJ1702" s="880"/>
      <c r="AK1702" s="344">
        <f t="shared" ref="AK1702:AR1702" si="3680">AK1686*AK1688</f>
        <v>0</v>
      </c>
      <c r="AL1702" s="344">
        <f t="shared" si="3680"/>
        <v>0</v>
      </c>
      <c r="AM1702" s="344">
        <f t="shared" si="3680"/>
        <v>0</v>
      </c>
      <c r="AN1702" s="344">
        <f t="shared" si="3680"/>
        <v>0</v>
      </c>
      <c r="AO1702" s="344">
        <f t="shared" si="3680"/>
        <v>0</v>
      </c>
      <c r="AP1702" s="344">
        <f t="shared" si="3680"/>
        <v>0</v>
      </c>
      <c r="AQ1702" s="344">
        <f t="shared" si="3680"/>
        <v>0</v>
      </c>
      <c r="AR1702" s="344">
        <f t="shared" si="3680"/>
        <v>0</v>
      </c>
      <c r="AS1702" s="403">
        <f>SUM(AE1702:AR1702)</f>
        <v>0</v>
      </c>
    </row>
    <row r="1703" spans="2:45" ht="15.75">
      <c r="B1703" s="346" t="s">
        <v>910</v>
      </c>
      <c r="C1703" s="342"/>
      <c r="D1703" s="347"/>
      <c r="E1703" s="331"/>
      <c r="F1703" s="331"/>
      <c r="G1703" s="331"/>
      <c r="H1703" s="331"/>
      <c r="I1703" s="331"/>
      <c r="J1703" s="331"/>
      <c r="K1703" s="331"/>
      <c r="L1703" s="331"/>
      <c r="M1703" s="331"/>
      <c r="N1703" s="331"/>
      <c r="O1703" s="331"/>
      <c r="P1703" s="331"/>
      <c r="Q1703" s="331"/>
      <c r="R1703" s="297"/>
      <c r="S1703" s="331"/>
      <c r="T1703" s="331"/>
      <c r="U1703" s="331"/>
      <c r="V1703" s="347"/>
      <c r="W1703" s="347"/>
      <c r="X1703" s="347"/>
      <c r="Y1703" s="347"/>
      <c r="Z1703" s="331"/>
      <c r="AA1703" s="331"/>
      <c r="AB1703" s="331"/>
      <c r="AC1703" s="331"/>
      <c r="AD1703" s="331"/>
      <c r="AE1703" s="348"/>
      <c r="AF1703" s="348"/>
      <c r="AG1703" s="348"/>
      <c r="AH1703" s="348"/>
      <c r="AI1703" s="348"/>
      <c r="AJ1703" s="348"/>
      <c r="AK1703" s="348"/>
      <c r="AL1703" s="348"/>
      <c r="AM1703" s="348"/>
      <c r="AN1703" s="348"/>
      <c r="AO1703" s="348"/>
      <c r="AP1703" s="348"/>
      <c r="AQ1703" s="348"/>
      <c r="AR1703" s="348"/>
      <c r="AS1703" s="403">
        <f>AS1701-AS1702</f>
        <v>0</v>
      </c>
    </row>
    <row r="1704" spans="2:45">
      <c r="B1704" s="377"/>
      <c r="C1704" s="441"/>
      <c r="D1704" s="441"/>
      <c r="E1704" s="442"/>
      <c r="F1704" s="442"/>
      <c r="G1704" s="442"/>
      <c r="H1704" s="442"/>
      <c r="I1704" s="442"/>
      <c r="J1704" s="442"/>
      <c r="K1704" s="442"/>
      <c r="L1704" s="442"/>
      <c r="M1704" s="442"/>
      <c r="N1704" s="442"/>
      <c r="O1704" s="442"/>
      <c r="P1704" s="442"/>
      <c r="Q1704" s="442"/>
      <c r="R1704" s="443"/>
      <c r="S1704" s="442"/>
      <c r="T1704" s="442"/>
      <c r="U1704" s="442"/>
      <c r="V1704" s="441"/>
      <c r="W1704" s="444"/>
      <c r="X1704" s="441"/>
      <c r="Y1704" s="441"/>
      <c r="Z1704" s="442"/>
      <c r="AA1704" s="442"/>
      <c r="AB1704" s="442"/>
      <c r="AC1704" s="442"/>
      <c r="AD1704" s="442"/>
      <c r="AE1704" s="445"/>
      <c r="AF1704" s="445"/>
      <c r="AG1704" s="445"/>
      <c r="AH1704" s="445"/>
      <c r="AI1704" s="445"/>
      <c r="AJ1704" s="445"/>
      <c r="AK1704" s="445"/>
      <c r="AL1704" s="445"/>
      <c r="AM1704" s="445"/>
      <c r="AN1704" s="445"/>
      <c r="AO1704" s="445"/>
      <c r="AP1704" s="445"/>
      <c r="AQ1704" s="445"/>
      <c r="AR1704" s="445"/>
      <c r="AS1704" s="382"/>
    </row>
  </sheetData>
  <sheetProtection formatCells="0" formatColumns="0" formatRows="0" insertColumns="0" insertRows="0" insertHyperlinks="0" deleteColumns="0" deleteRows="0" sort="0" autoFilter="0" pivotTables="0"/>
  <mergeCells count="87">
    <mergeCell ref="C1572:AD1572"/>
    <mergeCell ref="C22:AD22"/>
    <mergeCell ref="C21:AD21"/>
    <mergeCell ref="C20:AD20"/>
    <mergeCell ref="C19:AD19"/>
    <mergeCell ref="C414:C415"/>
    <mergeCell ref="S224:AD224"/>
    <mergeCell ref="Q604:Q605"/>
    <mergeCell ref="C18:AD18"/>
    <mergeCell ref="B14:B16"/>
    <mergeCell ref="B34:B35"/>
    <mergeCell ref="C34:C35"/>
    <mergeCell ref="B18:B19"/>
    <mergeCell ref="B24:B25"/>
    <mergeCell ref="C16:D16"/>
    <mergeCell ref="E34:P34"/>
    <mergeCell ref="S34:AD34"/>
    <mergeCell ref="AE414:AS414"/>
    <mergeCell ref="AE224:AS224"/>
    <mergeCell ref="Q34:Q35"/>
    <mergeCell ref="AE34:AS34"/>
    <mergeCell ref="S414:AD414"/>
    <mergeCell ref="Q414:Q415"/>
    <mergeCell ref="B414:B415"/>
    <mergeCell ref="E414:P414"/>
    <mergeCell ref="B224:B225"/>
    <mergeCell ref="C224:C225"/>
    <mergeCell ref="Q224:Q225"/>
    <mergeCell ref="E224:P224"/>
    <mergeCell ref="AE604:AS604"/>
    <mergeCell ref="Q989:Q990"/>
    <mergeCell ref="B989:B990"/>
    <mergeCell ref="C989:C990"/>
    <mergeCell ref="E794:P794"/>
    <mergeCell ref="E989:P989"/>
    <mergeCell ref="AE989:AS989"/>
    <mergeCell ref="B794:B795"/>
    <mergeCell ref="C794:C795"/>
    <mergeCell ref="Q794:Q795"/>
    <mergeCell ref="AE794:AS794"/>
    <mergeCell ref="S604:AD604"/>
    <mergeCell ref="S794:AD794"/>
    <mergeCell ref="S989:AD989"/>
    <mergeCell ref="B604:B605"/>
    <mergeCell ref="C604:C605"/>
    <mergeCell ref="AE1184:AS1184"/>
    <mergeCell ref="B1378:B1379"/>
    <mergeCell ref="C1378:C1379"/>
    <mergeCell ref="Q1378:Q1379"/>
    <mergeCell ref="AE1378:AS1378"/>
    <mergeCell ref="B1184:B1185"/>
    <mergeCell ref="C1184:C1185"/>
    <mergeCell ref="Q1184:Q1185"/>
    <mergeCell ref="E1184:P1184"/>
    <mergeCell ref="E1378:P1378"/>
    <mergeCell ref="S1184:AD1184"/>
    <mergeCell ref="S1378:AD1378"/>
    <mergeCell ref="AE1575:AS1575"/>
    <mergeCell ref="B1601:B1602"/>
    <mergeCell ref="C1601:C1602"/>
    <mergeCell ref="Q1601:Q1602"/>
    <mergeCell ref="AE1601:AS1601"/>
    <mergeCell ref="B1575:B1576"/>
    <mergeCell ref="C1575:C1576"/>
    <mergeCell ref="Q1575:Q1576"/>
    <mergeCell ref="E1575:P1575"/>
    <mergeCell ref="E1601:P1601"/>
    <mergeCell ref="S1575:AD1575"/>
    <mergeCell ref="S1601:AD1601"/>
    <mergeCell ref="AE1627:AS1627"/>
    <mergeCell ref="B1654:B1655"/>
    <mergeCell ref="C1654:C1655"/>
    <mergeCell ref="Q1654:Q1655"/>
    <mergeCell ref="AE1654:AS1654"/>
    <mergeCell ref="B1627:B1628"/>
    <mergeCell ref="C1627:C1628"/>
    <mergeCell ref="Q1627:Q1628"/>
    <mergeCell ref="E1627:P1627"/>
    <mergeCell ref="E1654:P1654"/>
    <mergeCell ref="S1654:AD1654"/>
    <mergeCell ref="S1627:AD1627"/>
    <mergeCell ref="AE1681:AS1681"/>
    <mergeCell ref="B1681:B1682"/>
    <mergeCell ref="C1681:C1682"/>
    <mergeCell ref="Q1681:Q1682"/>
    <mergeCell ref="E1681:P1681"/>
    <mergeCell ref="S1681:AD1681"/>
  </mergeCells>
  <phoneticPr fontId="246" type="noConversion"/>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603"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23" location="'5.  2015-2020 LRAM'!A1" display="Return to top" xr:uid="{00000000-0004-0000-0A00-000007000000}"/>
    <hyperlink ref="D413" location="'5.  2015-2020 LRAM'!A1" display="Return to top" xr:uid="{00000000-0004-0000-0A00-000008000000}"/>
    <hyperlink ref="D793" location="'5.  2015-2027 LRAM'!A1" display="Return to top" xr:uid="{00000000-0004-0000-0A00-000009000000}"/>
    <hyperlink ref="D988" location="'5.  2015-2020 LRAM'!A1" display="Return to top" xr:uid="{00000000-0004-0000-0A00-00000A000000}"/>
    <hyperlink ref="B1182" location="'5.  2015-2020 LRAM'!A1" display="Return to top" xr:uid="{00000000-0004-0000-0A00-00000B000000}"/>
    <hyperlink ref="F24" location="Table_5_g.__2021_Lost_Revenues_Work_Form" display="Table 5-f.  2021 Lost Revenues" xr:uid="{BDB3503E-0457-4355-A0DC-8854CC96A46F}"/>
    <hyperlink ref="F25" location="Table_5_h.__2022_Lost_Revenues_Work_Form" display="Table 5-f.  2022 Lost Revenues" xr:uid="{0DA3AB95-53AB-414C-AA6D-D5E7F62B7A38}"/>
    <hyperlink ref="F26" location="Table_5_i.__2023_Lost_Revenues_Work_Form" display="Table 5-f.  2023 Lost Revenues" xr:uid="{D89FDD80-BE3B-43BB-B473-859DF2C22BAA}"/>
    <hyperlink ref="F27" location="Table_5_j.__2024_Lost_Revenues_Work_Form" display="Table 5-f.  2024 Lost Revenues" xr:uid="{AB7A8B4E-12A4-4B29-B687-5DA9A83A481E}"/>
    <hyperlink ref="F28" location="Table_5_k.__2025_Lost_Revenues_Work_Form" display="Table 5-f.  2025 Lost Revenues" xr:uid="{C20F8161-8471-4077-89E5-531FB01FF12C}"/>
    <hyperlink ref="F29" location="Table_5_l.__2026_Lost_Revenues_Work_Form" display="Table 5-f.  2026 Lost Revenues" xr:uid="{CA629377-D8ED-469C-8DF3-B3C6B8170375}"/>
    <hyperlink ref="J24" location="Table_5_m.__2027_Lost_Revenues_Work_Form" display="Table 5-f.  2027 Lost Revenues" xr:uid="{0D347E37-90CE-48EF-A003-24BFA06EF7E0}"/>
    <hyperlink ref="D1183" location="'5.  2015-2020 LRAM'!A1" display="Return to top" xr:uid="{141C9DF9-F462-465C-8607-9E22DF653212}"/>
    <hyperlink ref="D1377" location="'5.  2015-2020 LRAM'!A1" display="Return to top" xr:uid="{019149FC-4E2B-4E1F-8127-0F67A8621F66}"/>
    <hyperlink ref="D1600" location="'5.  2015-2020 LRAM'!A1" display="Return to top" xr:uid="{6EC8DA8E-6F1F-4C73-A137-6E5BB30C5B94}"/>
    <hyperlink ref="D1626" location="'5.  2015-2020 LRAM'!A1" display="Return to top" xr:uid="{31D5DA7B-CBF7-4225-982B-2FD4C5554E84}"/>
    <hyperlink ref="D1653" location="'5.  2015-2020 LRAM'!A1" display="Return to top" xr:uid="{278D811C-DEDB-43E0-A919-D4F625F1C6E5}"/>
    <hyperlink ref="D1680" location="'5.  2015-2020 LRAM'!A1" display="Return to top" xr:uid="{223528A0-8936-430C-B9FD-6493F6E71F79}"/>
    <hyperlink ref="D1574" location="'5.  2015-2020 LRAM'!A1" display="Return to top" xr:uid="{76C075F7-ADAE-47EB-98FE-BA816BC7C1EB}"/>
  </hyperlinks>
  <pageMargins left="0.70866141732283472" right="0.70866141732283472" top="0.74803149606299213" bottom="0.74803149606299213" header="0.31496062992125984" footer="0.31496062992125984"/>
  <pageSetup paperSize="17" scale="18" fitToHeight="0" orientation="landscape" r:id="rId1"/>
  <headerFooter>
    <oddFooter>&amp;R&amp;P of &amp;N</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193"/>
  <sheetViews>
    <sheetView topLeftCell="A145" zoomScale="60" zoomScaleNormal="60" workbookViewId="0">
      <selection activeCell="H191" sqref="H191"/>
    </sheetView>
  </sheetViews>
  <sheetFormatPr defaultColWidth="9" defaultRowHeight="15"/>
  <cols>
    <col min="1" max="1" width="4.5703125" style="12" customWidth="1"/>
    <col min="2" max="2" width="19.5703125" style="11" customWidth="1"/>
    <col min="3" max="3" width="31" style="12" customWidth="1"/>
    <col min="4" max="4" width="5" style="12" customWidth="1"/>
    <col min="5" max="5" width="14.28515625" style="12" customWidth="1"/>
    <col min="6" max="6" width="15" style="12" customWidth="1"/>
    <col min="7" max="7" width="11.42578125" style="12" customWidth="1"/>
    <col min="8" max="8" width="13" style="18" customWidth="1"/>
    <col min="9" max="10" width="14" style="12" customWidth="1"/>
    <col min="11" max="11" width="18" style="12" customWidth="1"/>
    <col min="12" max="12" width="19" style="12" customWidth="1"/>
    <col min="13" max="13" width="17" style="12" customWidth="1"/>
    <col min="14" max="14" width="16" style="12" customWidth="1"/>
    <col min="15" max="16" width="14.5703125" style="12" customWidth="1"/>
    <col min="17" max="17" width="14" style="12" customWidth="1"/>
    <col min="18" max="18" width="15.5703125" style="12" customWidth="1"/>
    <col min="19" max="19" width="14" style="12" customWidth="1"/>
    <col min="20" max="22" width="15" style="12" customWidth="1"/>
    <col min="23" max="23" width="13.42578125" style="12" customWidth="1"/>
    <col min="24" max="24" width="4" style="12" customWidth="1"/>
    <col min="25" max="16384" width="9" style="12"/>
  </cols>
  <sheetData>
    <row r="1" spans="1:28" ht="153" customHeight="1">
      <c r="E1" s="1"/>
      <c r="G1" s="1"/>
      <c r="I1" s="1"/>
      <c r="J1" s="1"/>
      <c r="K1" s="1"/>
      <c r="L1" s="1"/>
      <c r="M1" s="1"/>
      <c r="N1" s="1"/>
      <c r="O1" s="1"/>
      <c r="W1" s="1"/>
      <c r="X1" s="1"/>
      <c r="Y1" s="1"/>
      <c r="Z1" s="1"/>
      <c r="AA1" s="1"/>
    </row>
    <row r="3" spans="1:28" ht="14.25" customHeight="1" thickBot="1">
      <c r="B3" s="23"/>
      <c r="C3" s="56"/>
      <c r="D3" s="56"/>
      <c r="E3" s="57"/>
      <c r="F3" s="57"/>
      <c r="G3" s="57"/>
      <c r="H3" s="57"/>
      <c r="I3" s="57"/>
      <c r="J3" s="57"/>
      <c r="K3" s="57"/>
      <c r="L3" s="57"/>
      <c r="M3" s="57"/>
      <c r="N3" s="57"/>
      <c r="O3" s="57"/>
      <c r="P3" s="57"/>
      <c r="Q3" s="57"/>
      <c r="R3" s="57"/>
      <c r="S3" s="57"/>
      <c r="T3" s="57"/>
      <c r="U3" s="57"/>
      <c r="V3" s="57"/>
      <c r="W3" s="57"/>
      <c r="Z3" s="2"/>
    </row>
    <row r="4" spans="1:28" s="9" customFormat="1" ht="30" customHeight="1" thickBot="1">
      <c r="B4" s="117" t="s">
        <v>171</v>
      </c>
      <c r="C4" s="124" t="s">
        <v>175</v>
      </c>
      <c r="D4" s="17"/>
      <c r="E4" s="17"/>
      <c r="F4" s="17"/>
      <c r="G4" s="174"/>
      <c r="H4" s="175"/>
      <c r="I4" s="176"/>
      <c r="J4" s="176"/>
      <c r="K4" s="176"/>
      <c r="L4" s="176"/>
      <c r="M4" s="176"/>
      <c r="N4" s="174"/>
      <c r="O4" s="174"/>
      <c r="P4" s="174"/>
      <c r="Q4" s="174"/>
      <c r="R4" s="174"/>
      <c r="S4" s="174"/>
      <c r="T4" s="174"/>
      <c r="U4" s="174"/>
      <c r="V4" s="174"/>
      <c r="W4" s="177"/>
    </row>
    <row r="5" spans="1:28" s="9" customFormat="1" ht="25.5" customHeight="1" thickBot="1">
      <c r="B5" s="48"/>
      <c r="C5" s="127" t="s">
        <v>172</v>
      </c>
      <c r="D5" s="174"/>
      <c r="E5" s="174"/>
      <c r="F5" s="17"/>
      <c r="G5" s="174"/>
      <c r="H5" s="175"/>
      <c r="I5" s="176"/>
      <c r="J5" s="176"/>
      <c r="K5" s="176"/>
      <c r="L5" s="176"/>
      <c r="M5" s="176"/>
      <c r="N5" s="174"/>
      <c r="O5" s="174"/>
      <c r="P5" s="174"/>
      <c r="Q5" s="174"/>
      <c r="R5" s="174"/>
      <c r="S5" s="174"/>
      <c r="T5" s="174"/>
      <c r="U5" s="174"/>
      <c r="V5" s="174"/>
      <c r="W5" s="17"/>
    </row>
    <row r="6" spans="1:28" s="9" customFormat="1" ht="31.5" customHeight="1" thickBot="1">
      <c r="B6" s="86"/>
      <c r="C6" s="595" t="s">
        <v>547</v>
      </c>
      <c r="D6" s="174"/>
      <c r="E6" s="174"/>
      <c r="F6" s="17"/>
      <c r="G6" s="174"/>
      <c r="H6" s="175"/>
      <c r="I6" s="176"/>
      <c r="J6" s="176"/>
      <c r="K6" s="176"/>
      <c r="L6" s="176"/>
      <c r="M6" s="176"/>
      <c r="N6" s="174"/>
      <c r="O6" s="174"/>
      <c r="P6" s="174"/>
      <c r="Q6" s="174"/>
      <c r="R6" s="174"/>
      <c r="S6" s="174"/>
      <c r="T6" s="174"/>
      <c r="U6" s="174"/>
      <c r="V6" s="174"/>
      <c r="W6" s="17"/>
    </row>
    <row r="7" spans="1:28" s="9" customFormat="1" ht="25.35" customHeight="1">
      <c r="B7" s="86"/>
      <c r="C7" s="174"/>
      <c r="D7" s="174"/>
      <c r="E7" s="174"/>
      <c r="F7" s="17"/>
      <c r="G7" s="174"/>
      <c r="H7" s="175"/>
      <c r="I7" s="176"/>
      <c r="J7" s="176"/>
      <c r="K7" s="176"/>
      <c r="L7" s="176"/>
      <c r="M7" s="176"/>
      <c r="N7" s="174"/>
      <c r="O7" s="174"/>
      <c r="P7" s="174"/>
      <c r="Q7" s="174"/>
      <c r="R7" s="174"/>
      <c r="S7" s="174"/>
      <c r="T7" s="174"/>
      <c r="U7" s="174"/>
      <c r="V7" s="174"/>
      <c r="W7" s="17"/>
    </row>
    <row r="8" spans="1:28" s="9" customFormat="1" ht="36" customHeight="1">
      <c r="A8" s="26"/>
      <c r="B8" s="114" t="s">
        <v>501</v>
      </c>
      <c r="C8" s="973" t="s">
        <v>639</v>
      </c>
      <c r="D8" s="973"/>
      <c r="E8" s="973"/>
      <c r="F8" s="973"/>
      <c r="G8" s="973"/>
      <c r="H8" s="973"/>
      <c r="I8" s="973"/>
      <c r="J8" s="973"/>
      <c r="K8" s="973"/>
      <c r="L8" s="973"/>
      <c r="M8" s="973"/>
      <c r="N8" s="973"/>
      <c r="O8" s="973"/>
      <c r="P8" s="973"/>
      <c r="Q8" s="973"/>
      <c r="R8" s="973"/>
      <c r="S8" s="973"/>
      <c r="T8" s="103"/>
      <c r="U8" s="103"/>
      <c r="V8" s="103"/>
      <c r="W8" s="103"/>
    </row>
    <row r="9" spans="1:28" s="9" customFormat="1" ht="47.1" customHeight="1">
      <c r="B9" s="55"/>
      <c r="C9" s="920" t="s">
        <v>650</v>
      </c>
      <c r="D9" s="920"/>
      <c r="E9" s="920"/>
      <c r="F9" s="920"/>
      <c r="G9" s="920"/>
      <c r="H9" s="920"/>
      <c r="I9" s="920"/>
      <c r="J9" s="920"/>
      <c r="K9" s="920"/>
      <c r="L9" s="920"/>
      <c r="M9" s="920"/>
      <c r="N9" s="920"/>
      <c r="O9" s="920"/>
      <c r="P9" s="920"/>
      <c r="Q9" s="920"/>
      <c r="R9" s="920"/>
      <c r="S9" s="920"/>
      <c r="T9" s="103"/>
      <c r="U9" s="103"/>
      <c r="V9" s="103"/>
      <c r="W9" s="103"/>
    </row>
    <row r="10" spans="1:28" s="9" customFormat="1" ht="38.1" customHeight="1">
      <c r="B10" s="86"/>
      <c r="C10" s="943" t="s">
        <v>651</v>
      </c>
      <c r="D10" s="920"/>
      <c r="E10" s="920"/>
      <c r="F10" s="920"/>
      <c r="G10" s="920"/>
      <c r="H10" s="920"/>
      <c r="I10" s="920"/>
      <c r="J10" s="920"/>
      <c r="K10" s="920"/>
      <c r="L10" s="920"/>
      <c r="M10" s="920"/>
      <c r="N10" s="920"/>
      <c r="O10" s="920"/>
      <c r="P10" s="920"/>
      <c r="Q10" s="920"/>
      <c r="R10" s="920"/>
      <c r="S10" s="920"/>
      <c r="T10" s="86"/>
      <c r="U10" s="86"/>
      <c r="V10" s="86"/>
    </row>
    <row r="11" spans="1:28" ht="32.450000000000003" customHeight="1">
      <c r="B11" s="23"/>
      <c r="C11" s="23"/>
      <c r="D11" s="45"/>
      <c r="E11" s="24"/>
      <c r="F11" s="24"/>
      <c r="G11" s="24"/>
      <c r="H11" s="57"/>
      <c r="I11" s="43"/>
      <c r="J11" s="43"/>
      <c r="K11" s="43"/>
      <c r="L11" s="43"/>
      <c r="M11" s="43"/>
      <c r="N11" s="24"/>
      <c r="O11" s="24"/>
      <c r="P11" s="24"/>
      <c r="Q11" s="24"/>
      <c r="R11" s="24"/>
      <c r="S11" s="24"/>
      <c r="T11" s="24"/>
      <c r="U11" s="24"/>
      <c r="V11" s="24"/>
      <c r="W11" s="24"/>
      <c r="Y11" s="9"/>
      <c r="Z11" s="9"/>
      <c r="AA11" s="9"/>
      <c r="AB11" s="9"/>
    </row>
    <row r="12" spans="1:28" s="50" customFormat="1" ht="17.25" customHeight="1">
      <c r="B12" s="972" t="s">
        <v>235</v>
      </c>
      <c r="C12" s="972"/>
      <c r="D12" s="178"/>
      <c r="E12" s="179" t="s">
        <v>236</v>
      </c>
      <c r="F12" s="51"/>
      <c r="G12" s="51"/>
      <c r="H12" s="44"/>
      <c r="I12" s="51"/>
      <c r="K12" s="581" t="s">
        <v>531</v>
      </c>
      <c r="L12" s="52"/>
      <c r="M12" s="52"/>
      <c r="N12" s="52"/>
      <c r="O12" s="52"/>
      <c r="P12" s="52"/>
      <c r="Q12" s="52"/>
      <c r="R12" s="52"/>
      <c r="S12" s="52"/>
      <c r="T12" s="52"/>
      <c r="U12" s="52"/>
      <c r="V12" s="52"/>
      <c r="W12" s="52"/>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198" t="s">
        <v>63</v>
      </c>
      <c r="C14" s="199" t="s">
        <v>468</v>
      </c>
      <c r="D14" s="200"/>
      <c r="E14" s="201" t="s">
        <v>62</v>
      </c>
      <c r="F14" s="201" t="s">
        <v>490</v>
      </c>
      <c r="G14" s="201" t="s">
        <v>63</v>
      </c>
      <c r="H14" s="201" t="s">
        <v>64</v>
      </c>
      <c r="I14" s="201" t="str">
        <f>'1.  LRAMVA Summary'!D53</f>
        <v>Residential</v>
      </c>
      <c r="J14" s="201" t="str">
        <f>'1.  LRAMVA Summary'!E53</f>
        <v>GS&lt;50 kW</v>
      </c>
      <c r="K14" s="201" t="str">
        <f>'1.  LRAMVA Summary'!F53</f>
        <v>GS 50 - 4,999 kW</v>
      </c>
      <c r="L14" s="201" t="str">
        <f>'1.  LRAMVA Summary'!G53</f>
        <v>Large Use</v>
      </c>
      <c r="M14" s="201" t="str">
        <f>'1.  LRAMVA Summary'!H53</f>
        <v>Unmetered</v>
      </c>
      <c r="N14" s="201" t="str">
        <f>'1.  LRAMVA Summary'!I53</f>
        <v>Street Lights</v>
      </c>
      <c r="O14" s="201" t="str">
        <f>'1.  LRAMVA Summary'!J53</f>
        <v/>
      </c>
      <c r="P14" s="201" t="str">
        <f>'1.  LRAMVA Summary'!K53</f>
        <v/>
      </c>
      <c r="Q14" s="201" t="str">
        <f>'1.  LRAMVA Summary'!L53</f>
        <v/>
      </c>
      <c r="R14" s="201" t="str">
        <f>'1.  LRAMVA Summary'!M53</f>
        <v/>
      </c>
      <c r="S14" s="201" t="str">
        <f>'1.  LRAMVA Summary'!N53</f>
        <v/>
      </c>
      <c r="T14" s="201" t="str">
        <f>'1.  LRAMVA Summary'!O53</f>
        <v/>
      </c>
      <c r="U14" s="201" t="str">
        <f>'1.  LRAMVA Summary'!P53</f>
        <v/>
      </c>
      <c r="V14" s="201" t="str">
        <f>'1.  LRAMVA Summary'!Q53</f>
        <v/>
      </c>
      <c r="W14" s="201" t="str">
        <f>'1.  LRAMVA Summary'!R53</f>
        <v>Total</v>
      </c>
    </row>
    <row r="15" spans="1:28" s="9" customFormat="1">
      <c r="B15" s="202" t="s">
        <v>44</v>
      </c>
      <c r="C15" s="202">
        <v>1.47E-2</v>
      </c>
      <c r="D15" s="203"/>
      <c r="E15" s="204">
        <v>40544</v>
      </c>
      <c r="F15" s="205">
        <v>2011</v>
      </c>
      <c r="G15" s="206" t="s">
        <v>65</v>
      </c>
      <c r="H15" s="207">
        <f>C$15/12</f>
        <v>1.225E-3</v>
      </c>
      <c r="I15" s="208">
        <f>SUM('1.  LRAMVA Summary'!D$55:D$56)*(MONTH($E15)-1)/12*$H15</f>
        <v>0</v>
      </c>
      <c r="J15" s="208">
        <f>SUM('1.  LRAMVA Summary'!E$55:E$56)*(MONTH($E15)-1)/12*$H15</f>
        <v>0</v>
      </c>
      <c r="K15" s="208">
        <f>SUM('1.  LRAMVA Summary'!F$55:F$56)*(MONTH($E15)-1)/12*$H15</f>
        <v>0</v>
      </c>
      <c r="L15" s="208">
        <f>SUM('1.  LRAMVA Summary'!G$55:G$56)*(MONTH($E15)-1)/12*$H15</f>
        <v>0</v>
      </c>
      <c r="M15" s="208">
        <f>SUM('1.  LRAMVA Summary'!H$55:H$56)*(MONTH($E15)-1)/12*$H15</f>
        <v>0</v>
      </c>
      <c r="N15" s="208">
        <f>SUM('1.  LRAMVA Summary'!I$55:I$56)*(MONTH($E15)-1)/12*$H15</f>
        <v>0</v>
      </c>
      <c r="O15" s="208">
        <f>SUM('1.  LRAMVA Summary'!J$55:J$56)*(MONTH($E15)-1)/12*$H15</f>
        <v>0</v>
      </c>
      <c r="P15" s="208">
        <f>SUM('1.  LRAMVA Summary'!K$55:K$56)*(MONTH($E15)-1)/12*$H15</f>
        <v>0</v>
      </c>
      <c r="Q15" s="208">
        <f>SUM('1.  LRAMVA Summary'!L$55:L$56)*(MONTH($E15)-1)/12*$H15</f>
        <v>0</v>
      </c>
      <c r="R15" s="208">
        <f>SUM('1.  LRAMVA Summary'!M$55:M$56)*(MONTH($E15)-1)/12*$H15</f>
        <v>0</v>
      </c>
      <c r="S15" s="208">
        <f>SUM('1.  LRAMVA Summary'!N$55:N$56)*(MONTH($E15)-1)/12*$H15</f>
        <v>0</v>
      </c>
      <c r="T15" s="208">
        <f>SUM('1.  LRAMVA Summary'!O$55:O$56)*(MONTH($E15)-1)/12*$H15</f>
        <v>0</v>
      </c>
      <c r="U15" s="208">
        <f>SUM('1.  LRAMVA Summary'!P$55:P$56)*(MONTH($E15)-1)/12*$H15</f>
        <v>0</v>
      </c>
      <c r="V15" s="208">
        <f>SUM('1.  LRAMVA Summary'!Q$55:Q$56)*(MONTH($E15)-1)/12*$H15</f>
        <v>0</v>
      </c>
      <c r="W15" s="209">
        <f>SUM(I15:V15)</f>
        <v>0</v>
      </c>
    </row>
    <row r="16" spans="1:28" s="9" customFormat="1">
      <c r="B16" s="210" t="s">
        <v>45</v>
      </c>
      <c r="C16" s="210">
        <v>1.47E-2</v>
      </c>
      <c r="D16" s="203"/>
      <c r="E16" s="204">
        <v>40575</v>
      </c>
      <c r="F16" s="205">
        <v>2011</v>
      </c>
      <c r="G16" s="206" t="s">
        <v>65</v>
      </c>
      <c r="H16" s="207">
        <f>C$15/12</f>
        <v>1.225E-3</v>
      </c>
      <c r="I16" s="208">
        <f>SUM('1.  LRAMVA Summary'!D$55:D$56)*(MONTH($E16)-1)/12*$H16</f>
        <v>0</v>
      </c>
      <c r="J16" s="208">
        <f>SUM('1.  LRAMVA Summary'!E$55:E$56)*(MONTH($E16)-1)/12*$H16</f>
        <v>0</v>
      </c>
      <c r="K16" s="208">
        <f>SUM('1.  LRAMVA Summary'!F$55:F$56)*(MONTH($E16)-1)/12*$H16</f>
        <v>0</v>
      </c>
      <c r="L16" s="208">
        <f>SUM('1.  LRAMVA Summary'!G$55:G$56)*(MONTH($E16)-1)/12*$H16</f>
        <v>0</v>
      </c>
      <c r="M16" s="208">
        <f>SUM('1.  LRAMVA Summary'!H$55:H$56)*(MONTH($E16)-1)/12*$H16</f>
        <v>0</v>
      </c>
      <c r="N16" s="208">
        <f>SUM('1.  LRAMVA Summary'!I$55:I$56)*(MONTH($E16)-1)/12*$H16</f>
        <v>0</v>
      </c>
      <c r="O16" s="208">
        <f>SUM('1.  LRAMVA Summary'!J$55:J$56)*(MONTH($E16)-1)/12*$H16</f>
        <v>0</v>
      </c>
      <c r="P16" s="208">
        <f>SUM('1.  LRAMVA Summary'!K$55:K$56)*(MONTH($E16)-1)/12*$H16</f>
        <v>0</v>
      </c>
      <c r="Q16" s="208">
        <f>SUM('1.  LRAMVA Summary'!L$55:L$56)*(MONTH($E16)-1)/12*$H16</f>
        <v>0</v>
      </c>
      <c r="R16" s="208">
        <f>SUM('1.  LRAMVA Summary'!M$55:M$56)*(MONTH($E16)-1)/12*$H16</f>
        <v>0</v>
      </c>
      <c r="S16" s="208">
        <f>SUM('1.  LRAMVA Summary'!N$55:N$56)*(MONTH($E16)-1)/12*$H16</f>
        <v>0</v>
      </c>
      <c r="T16" s="208">
        <f>SUM('1.  LRAMVA Summary'!O$55:O$56)*(MONTH($E16)-1)/12*$H16</f>
        <v>0</v>
      </c>
      <c r="U16" s="208">
        <f>SUM('1.  LRAMVA Summary'!P$55:P$56)*(MONTH($E16)-1)/12*$H16</f>
        <v>0</v>
      </c>
      <c r="V16" s="208">
        <f>SUM('1.  LRAMVA Summary'!Q$55:Q$56)*(MONTH($E16)-1)/12*$H16</f>
        <v>0</v>
      </c>
      <c r="W16" s="209">
        <f t="shared" ref="W16:W25" si="0">SUM(I16:V16)</f>
        <v>0</v>
      </c>
    </row>
    <row r="17" spans="2:23" s="9" customFormat="1">
      <c r="B17" s="210" t="s">
        <v>46</v>
      </c>
      <c r="C17" s="210">
        <v>1.47E-2</v>
      </c>
      <c r="D17" s="203"/>
      <c r="E17" s="204">
        <v>40603</v>
      </c>
      <c r="F17" s="205">
        <v>2011</v>
      </c>
      <c r="G17" s="206" t="s">
        <v>65</v>
      </c>
      <c r="H17" s="207">
        <f>C$15/12</f>
        <v>1.225E-3</v>
      </c>
      <c r="I17" s="208">
        <f>SUM('1.  LRAMVA Summary'!D$55:D$56)*(MONTH($E17)-1)/12*$H17</f>
        <v>0</v>
      </c>
      <c r="J17" s="208">
        <f>SUM('1.  LRAMVA Summary'!E$55:E$56)*(MONTH($E17)-1)/12*$H17</f>
        <v>0</v>
      </c>
      <c r="K17" s="208">
        <f>SUM('1.  LRAMVA Summary'!F$55:F$56)*(MONTH($E17)-1)/12*$H17</f>
        <v>0</v>
      </c>
      <c r="L17" s="208">
        <f>SUM('1.  LRAMVA Summary'!G$55:G$56)*(MONTH($E17)-1)/12*$H17</f>
        <v>0</v>
      </c>
      <c r="M17" s="208">
        <f>SUM('1.  LRAMVA Summary'!H$55:H$56)*(MONTH($E17)-1)/12*$H17</f>
        <v>0</v>
      </c>
      <c r="N17" s="208">
        <f>SUM('1.  LRAMVA Summary'!I$55:I$56)*(MONTH($E17)-1)/12*$H17</f>
        <v>0</v>
      </c>
      <c r="O17" s="208">
        <f>SUM('1.  LRAMVA Summary'!J$55:J$56)*(MONTH($E17)-1)/12*$H17</f>
        <v>0</v>
      </c>
      <c r="P17" s="208">
        <f>SUM('1.  LRAMVA Summary'!K$55:K$56)*(MONTH($E17)-1)/12*$H17</f>
        <v>0</v>
      </c>
      <c r="Q17" s="208">
        <f>SUM('1.  LRAMVA Summary'!L$55:L$56)*(MONTH($E17)-1)/12*$H17</f>
        <v>0</v>
      </c>
      <c r="R17" s="208">
        <f>SUM('1.  LRAMVA Summary'!M$55:M$56)*(MONTH($E17)-1)/12*$H17</f>
        <v>0</v>
      </c>
      <c r="S17" s="208">
        <f>SUM('1.  LRAMVA Summary'!N$55:N$56)*(MONTH($E17)-1)/12*$H17</f>
        <v>0</v>
      </c>
      <c r="T17" s="208">
        <f>SUM('1.  LRAMVA Summary'!O$55:O$56)*(MONTH($E17)-1)/12*$H17</f>
        <v>0</v>
      </c>
      <c r="U17" s="208">
        <f>SUM('1.  LRAMVA Summary'!P$55:P$56)*(MONTH($E17)-1)/12*$H17</f>
        <v>0</v>
      </c>
      <c r="V17" s="208">
        <f>SUM('1.  LRAMVA Summary'!Q$55:Q$56)*(MONTH($E17)-1)/12*$H17</f>
        <v>0</v>
      </c>
      <c r="W17" s="209">
        <f>SUM(I17:V17)</f>
        <v>0</v>
      </c>
    </row>
    <row r="18" spans="2:23" s="9" customFormat="1">
      <c r="B18" s="210" t="s">
        <v>47</v>
      </c>
      <c r="C18" s="210">
        <v>1.47E-2</v>
      </c>
      <c r="D18" s="203"/>
      <c r="E18" s="211">
        <v>40634</v>
      </c>
      <c r="F18" s="205">
        <v>2011</v>
      </c>
      <c r="G18" s="212" t="s">
        <v>66</v>
      </c>
      <c r="H18" s="207">
        <f>C$16/12</f>
        <v>1.225E-3</v>
      </c>
      <c r="I18" s="208">
        <f>SUM('1.  LRAMVA Summary'!D$55:D$56)*(MONTH($E18)-1)/12*$H18</f>
        <v>0</v>
      </c>
      <c r="J18" s="208">
        <f>SUM('1.  LRAMVA Summary'!E$55:E$56)*(MONTH($E18)-1)/12*$H18</f>
        <v>0</v>
      </c>
      <c r="K18" s="208">
        <f>SUM('1.  LRAMVA Summary'!F$55:F$56)*(MONTH($E18)-1)/12*$H18</f>
        <v>0</v>
      </c>
      <c r="L18" s="208">
        <f>SUM('1.  LRAMVA Summary'!G$55:G$56)*(MONTH($E18)-1)/12*$H18</f>
        <v>0</v>
      </c>
      <c r="M18" s="208">
        <f>SUM('1.  LRAMVA Summary'!H$55:H$56)*(MONTH($E18)-1)/12*$H18</f>
        <v>0</v>
      </c>
      <c r="N18" s="208">
        <f>SUM('1.  LRAMVA Summary'!I$55:I$56)*(MONTH($E18)-1)/12*$H18</f>
        <v>0</v>
      </c>
      <c r="O18" s="208">
        <f>SUM('1.  LRAMVA Summary'!J$55:J$56)*(MONTH($E18)-1)/12*$H18</f>
        <v>0</v>
      </c>
      <c r="P18" s="208">
        <f>SUM('1.  LRAMVA Summary'!K$55:K$56)*(MONTH($E18)-1)/12*$H18</f>
        <v>0</v>
      </c>
      <c r="Q18" s="208">
        <f>SUM('1.  LRAMVA Summary'!L$55:L$56)*(MONTH($E18)-1)/12*$H18</f>
        <v>0</v>
      </c>
      <c r="R18" s="208">
        <f>SUM('1.  LRAMVA Summary'!M$55:M$56)*(MONTH($E18)-1)/12*$H18</f>
        <v>0</v>
      </c>
      <c r="S18" s="208">
        <f>SUM('1.  LRAMVA Summary'!N$55:N$56)*(MONTH($E18)-1)/12*$H18</f>
        <v>0</v>
      </c>
      <c r="T18" s="208">
        <f>SUM('1.  LRAMVA Summary'!O$55:O$56)*(MONTH($E18)-1)/12*$H18</f>
        <v>0</v>
      </c>
      <c r="U18" s="208">
        <f>SUM('1.  LRAMVA Summary'!P$55:P$56)*(MONTH($E18)-1)/12*$H18</f>
        <v>0</v>
      </c>
      <c r="V18" s="208">
        <f>SUM('1.  LRAMVA Summary'!Q$55:Q$56)*(MONTH($E18)-1)/12*$H18</f>
        <v>0</v>
      </c>
      <c r="W18" s="209">
        <f>SUM(I18:V18)</f>
        <v>0</v>
      </c>
    </row>
    <row r="19" spans="2:23" s="9" customFormat="1">
      <c r="B19" s="210" t="s">
        <v>48</v>
      </c>
      <c r="C19" s="210">
        <v>1.47E-2</v>
      </c>
      <c r="D19" s="203"/>
      <c r="E19" s="211">
        <v>40664</v>
      </c>
      <c r="F19" s="205">
        <v>2011</v>
      </c>
      <c r="G19" s="212" t="s">
        <v>66</v>
      </c>
      <c r="H19" s="207">
        <f>C$16/12</f>
        <v>1.225E-3</v>
      </c>
      <c r="I19" s="208">
        <f>SUM('1.  LRAMVA Summary'!D$55:D$56)*(MONTH($E19)-1)/12*$H19</f>
        <v>0</v>
      </c>
      <c r="J19" s="208">
        <f>SUM('1.  LRAMVA Summary'!E$55:E$56)*(MONTH($E19)-1)/12*$H19</f>
        <v>0</v>
      </c>
      <c r="K19" s="208">
        <f>SUM('1.  LRAMVA Summary'!F$55:F$56)*(MONTH($E19)-1)/12*$H19</f>
        <v>0</v>
      </c>
      <c r="L19" s="208">
        <f>SUM('1.  LRAMVA Summary'!G$55:G$56)*(MONTH($E19)-1)/12*$H19</f>
        <v>0</v>
      </c>
      <c r="M19" s="208">
        <f>SUM('1.  LRAMVA Summary'!H$55:H$56)*(MONTH($E19)-1)/12*$H19</f>
        <v>0</v>
      </c>
      <c r="N19" s="208">
        <f>SUM('1.  LRAMVA Summary'!I$55:I$56)*(MONTH($E19)-1)/12*$H19</f>
        <v>0</v>
      </c>
      <c r="O19" s="208">
        <f>SUM('1.  LRAMVA Summary'!J$55:J$56)*(MONTH($E19)-1)/12*$H19</f>
        <v>0</v>
      </c>
      <c r="P19" s="208">
        <f>SUM('1.  LRAMVA Summary'!K$55:K$56)*(MONTH($E19)-1)/12*$H19</f>
        <v>0</v>
      </c>
      <c r="Q19" s="208">
        <f>SUM('1.  LRAMVA Summary'!L$55:L$56)*(MONTH($E19)-1)/12*$H19</f>
        <v>0</v>
      </c>
      <c r="R19" s="208">
        <f>SUM('1.  LRAMVA Summary'!M$55:M$56)*(MONTH($E19)-1)/12*$H19</f>
        <v>0</v>
      </c>
      <c r="S19" s="208">
        <f>SUM('1.  LRAMVA Summary'!N$55:N$56)*(MONTH($E19)-1)/12*$H19</f>
        <v>0</v>
      </c>
      <c r="T19" s="208">
        <f>SUM('1.  LRAMVA Summary'!O$55:O$56)*(MONTH($E19)-1)/12*$H19</f>
        <v>0</v>
      </c>
      <c r="U19" s="208">
        <f>SUM('1.  LRAMVA Summary'!P$55:P$56)*(MONTH($E19)-1)/12*$H19</f>
        <v>0</v>
      </c>
      <c r="V19" s="208">
        <f>SUM('1.  LRAMVA Summary'!Q$55:Q$56)*(MONTH($E19)-1)/12*$H19</f>
        <v>0</v>
      </c>
      <c r="W19" s="209">
        <f t="shared" si="0"/>
        <v>0</v>
      </c>
    </row>
    <row r="20" spans="2:23" s="9" customFormat="1">
      <c r="B20" s="210" t="s">
        <v>49</v>
      </c>
      <c r="C20" s="210">
        <v>1.47E-2</v>
      </c>
      <c r="D20" s="203"/>
      <c r="E20" s="211">
        <v>40695</v>
      </c>
      <c r="F20" s="205">
        <v>2011</v>
      </c>
      <c r="G20" s="212" t="s">
        <v>66</v>
      </c>
      <c r="H20" s="207">
        <f>C$16/12</f>
        <v>1.225E-3</v>
      </c>
      <c r="I20" s="208">
        <f>SUM('1.  LRAMVA Summary'!D$55:D$56)*(MONTH($E20)-1)/12*$H20</f>
        <v>0</v>
      </c>
      <c r="J20" s="208">
        <f>SUM('1.  LRAMVA Summary'!E$55:E$56)*(MONTH($E20)-1)/12*$H20</f>
        <v>0</v>
      </c>
      <c r="K20" s="208">
        <f>SUM('1.  LRAMVA Summary'!F$55:F$56)*(MONTH($E20)-1)/12*$H20</f>
        <v>0</v>
      </c>
      <c r="L20" s="208">
        <f>SUM('1.  LRAMVA Summary'!G$55:G$56)*(MONTH($E20)-1)/12*$H20</f>
        <v>0</v>
      </c>
      <c r="M20" s="208">
        <f>SUM('1.  LRAMVA Summary'!H$55:H$56)*(MONTH($E20)-1)/12*$H20</f>
        <v>0</v>
      </c>
      <c r="N20" s="208">
        <f>SUM('1.  LRAMVA Summary'!I$55:I$56)*(MONTH($E20)-1)/12*$H20</f>
        <v>0</v>
      </c>
      <c r="O20" s="208">
        <f>SUM('1.  LRAMVA Summary'!J$55:J$56)*(MONTH($E20)-1)/12*$H20</f>
        <v>0</v>
      </c>
      <c r="P20" s="208">
        <f>SUM('1.  LRAMVA Summary'!K$55:K$56)*(MONTH($E20)-1)/12*$H20</f>
        <v>0</v>
      </c>
      <c r="Q20" s="208">
        <f>SUM('1.  LRAMVA Summary'!L$55:L$56)*(MONTH($E20)-1)/12*$H20</f>
        <v>0</v>
      </c>
      <c r="R20" s="208">
        <f>SUM('1.  LRAMVA Summary'!M$55:M$56)*(MONTH($E20)-1)/12*$H20</f>
        <v>0</v>
      </c>
      <c r="S20" s="208">
        <f>SUM('1.  LRAMVA Summary'!N$55:N$56)*(MONTH($E20)-1)/12*$H20</f>
        <v>0</v>
      </c>
      <c r="T20" s="208">
        <f>SUM('1.  LRAMVA Summary'!O$55:O$56)*(MONTH($E20)-1)/12*$H20</f>
        <v>0</v>
      </c>
      <c r="U20" s="208">
        <f>SUM('1.  LRAMVA Summary'!P$55:P$56)*(MONTH($E20)-1)/12*$H20</f>
        <v>0</v>
      </c>
      <c r="V20" s="208">
        <f>SUM('1.  LRAMVA Summary'!Q$55:Q$56)*(MONTH($E20)-1)/12*$H20</f>
        <v>0</v>
      </c>
      <c r="W20" s="209">
        <f t="shared" si="0"/>
        <v>0</v>
      </c>
    </row>
    <row r="21" spans="2:23" s="9" customFormat="1">
      <c r="B21" s="210" t="s">
        <v>50</v>
      </c>
      <c r="C21" s="210">
        <v>1.47E-2</v>
      </c>
      <c r="D21" s="203"/>
      <c r="E21" s="211">
        <v>40725</v>
      </c>
      <c r="F21" s="205">
        <v>2011</v>
      </c>
      <c r="G21" s="212" t="s">
        <v>68</v>
      </c>
      <c r="H21" s="207">
        <f>C$17/12</f>
        <v>1.225E-3</v>
      </c>
      <c r="I21" s="208">
        <f>SUM('1.  LRAMVA Summary'!D$55:D$56)*(MONTH($E21)-1)/12*$H21</f>
        <v>0</v>
      </c>
      <c r="J21" s="208">
        <f>SUM('1.  LRAMVA Summary'!E$55:E$56)*(MONTH($E21)-1)/12*$H21</f>
        <v>0</v>
      </c>
      <c r="K21" s="208">
        <f>SUM('1.  LRAMVA Summary'!F$55:F$56)*(MONTH($E21)-1)/12*$H21</f>
        <v>0</v>
      </c>
      <c r="L21" s="208">
        <f>SUM('1.  LRAMVA Summary'!G$55:G$56)*(MONTH($E21)-1)/12*$H21</f>
        <v>0</v>
      </c>
      <c r="M21" s="208">
        <f>SUM('1.  LRAMVA Summary'!H$55:H$56)*(MONTH($E21)-1)/12*$H21</f>
        <v>0</v>
      </c>
      <c r="N21" s="208">
        <f>SUM('1.  LRAMVA Summary'!I$55:I$56)*(MONTH($E21)-1)/12*$H21</f>
        <v>0</v>
      </c>
      <c r="O21" s="208">
        <f>SUM('1.  LRAMVA Summary'!J$55:J$56)*(MONTH($E21)-1)/12*$H21</f>
        <v>0</v>
      </c>
      <c r="P21" s="208">
        <f>SUM('1.  LRAMVA Summary'!K$55:K$56)*(MONTH($E21)-1)/12*$H21</f>
        <v>0</v>
      </c>
      <c r="Q21" s="208">
        <f>SUM('1.  LRAMVA Summary'!L$55:L$56)*(MONTH($E21)-1)/12*$H21</f>
        <v>0</v>
      </c>
      <c r="R21" s="208">
        <f>SUM('1.  LRAMVA Summary'!M$55:M$56)*(MONTH($E21)-1)/12*$H21</f>
        <v>0</v>
      </c>
      <c r="S21" s="208">
        <f>SUM('1.  LRAMVA Summary'!N$55:N$56)*(MONTH($E21)-1)/12*$H21</f>
        <v>0</v>
      </c>
      <c r="T21" s="208">
        <f>SUM('1.  LRAMVA Summary'!O$55:O$56)*(MONTH($E21)-1)/12*$H21</f>
        <v>0</v>
      </c>
      <c r="U21" s="208">
        <f>SUM('1.  LRAMVA Summary'!P$55:P$56)*(MONTH($E21)-1)/12*$H21</f>
        <v>0</v>
      </c>
      <c r="V21" s="208">
        <f>SUM('1.  LRAMVA Summary'!Q$55:Q$56)*(MONTH($E21)-1)/12*$H21</f>
        <v>0</v>
      </c>
      <c r="W21" s="209">
        <f t="shared" si="0"/>
        <v>0</v>
      </c>
    </row>
    <row r="22" spans="2:23" s="9" customFormat="1">
      <c r="B22" s="210" t="s">
        <v>51</v>
      </c>
      <c r="C22" s="210">
        <v>1.47E-2</v>
      </c>
      <c r="D22" s="203"/>
      <c r="E22" s="211">
        <v>40756</v>
      </c>
      <c r="F22" s="205">
        <v>2011</v>
      </c>
      <c r="G22" s="212" t="s">
        <v>68</v>
      </c>
      <c r="H22" s="207">
        <f>C$17/12</f>
        <v>1.225E-3</v>
      </c>
      <c r="I22" s="208">
        <f>SUM('1.  LRAMVA Summary'!D$55:D$56)*(MONTH($E22)-1)/12*$H22</f>
        <v>0</v>
      </c>
      <c r="J22" s="208">
        <f>SUM('1.  LRAMVA Summary'!E$55:E$56)*(MONTH($E22)-1)/12*$H22</f>
        <v>0</v>
      </c>
      <c r="K22" s="208">
        <f>SUM('1.  LRAMVA Summary'!F$55:F$56)*(MONTH($E22)-1)/12*$H22</f>
        <v>0</v>
      </c>
      <c r="L22" s="208">
        <f>SUM('1.  LRAMVA Summary'!G$55:G$56)*(MONTH($E22)-1)/12*$H22</f>
        <v>0</v>
      </c>
      <c r="M22" s="208">
        <f>SUM('1.  LRAMVA Summary'!H$55:H$56)*(MONTH($E22)-1)/12*$H22</f>
        <v>0</v>
      </c>
      <c r="N22" s="208">
        <f>SUM('1.  LRAMVA Summary'!I$55:I$56)*(MONTH($E22)-1)/12*$H22</f>
        <v>0</v>
      </c>
      <c r="O22" s="208">
        <f>SUM('1.  LRAMVA Summary'!J$55:J$56)*(MONTH($E22)-1)/12*$H22</f>
        <v>0</v>
      </c>
      <c r="P22" s="208">
        <f>SUM('1.  LRAMVA Summary'!K$55:K$56)*(MONTH($E22)-1)/12*$H22</f>
        <v>0</v>
      </c>
      <c r="Q22" s="208">
        <f>SUM('1.  LRAMVA Summary'!L$55:L$56)*(MONTH($E22)-1)/12*$H22</f>
        <v>0</v>
      </c>
      <c r="R22" s="208">
        <f>SUM('1.  LRAMVA Summary'!M$55:M$56)*(MONTH($E22)-1)/12*$H22</f>
        <v>0</v>
      </c>
      <c r="S22" s="208">
        <f>SUM('1.  LRAMVA Summary'!N$55:N$56)*(MONTH($E22)-1)/12*$H22</f>
        <v>0</v>
      </c>
      <c r="T22" s="208">
        <f>SUM('1.  LRAMVA Summary'!O$55:O$56)*(MONTH($E22)-1)/12*$H22</f>
        <v>0</v>
      </c>
      <c r="U22" s="208">
        <f>SUM('1.  LRAMVA Summary'!P$55:P$56)*(MONTH($E22)-1)/12*$H22</f>
        <v>0</v>
      </c>
      <c r="V22" s="208">
        <f>SUM('1.  LRAMVA Summary'!Q$55:Q$56)*(MONTH($E22)-1)/12*$H22</f>
        <v>0</v>
      </c>
      <c r="W22" s="209">
        <f t="shared" si="0"/>
        <v>0</v>
      </c>
    </row>
    <row r="23" spans="2:23" s="9" customFormat="1">
      <c r="B23" s="210" t="s">
        <v>52</v>
      </c>
      <c r="C23" s="210">
        <v>1.47E-2</v>
      </c>
      <c r="D23" s="203"/>
      <c r="E23" s="211">
        <v>40787</v>
      </c>
      <c r="F23" s="205">
        <v>2011</v>
      </c>
      <c r="G23" s="212" t="s">
        <v>68</v>
      </c>
      <c r="H23" s="207">
        <f>C$17/12</f>
        <v>1.225E-3</v>
      </c>
      <c r="I23" s="208">
        <f>SUM('1.  LRAMVA Summary'!D$55:D$56)*(MONTH($E23)-1)/12*$H23</f>
        <v>0</v>
      </c>
      <c r="J23" s="208">
        <f>SUM('1.  LRAMVA Summary'!E$55:E$56)*(MONTH($E23)-1)/12*$H23</f>
        <v>0</v>
      </c>
      <c r="K23" s="208">
        <f>SUM('1.  LRAMVA Summary'!F$55:F$56)*(MONTH($E23)-1)/12*$H23</f>
        <v>0</v>
      </c>
      <c r="L23" s="208">
        <f>SUM('1.  LRAMVA Summary'!G$55:G$56)*(MONTH($E23)-1)/12*$H23</f>
        <v>0</v>
      </c>
      <c r="M23" s="208">
        <f>SUM('1.  LRAMVA Summary'!H$55:H$56)*(MONTH($E23)-1)/12*$H23</f>
        <v>0</v>
      </c>
      <c r="N23" s="208">
        <f>SUM('1.  LRAMVA Summary'!I$55:I$56)*(MONTH($E23)-1)/12*$H23</f>
        <v>0</v>
      </c>
      <c r="O23" s="208">
        <f>SUM('1.  LRAMVA Summary'!J$55:J$56)*(MONTH($E23)-1)/12*$H23</f>
        <v>0</v>
      </c>
      <c r="P23" s="208">
        <f>SUM('1.  LRAMVA Summary'!K$55:K$56)*(MONTH($E23)-1)/12*$H23</f>
        <v>0</v>
      </c>
      <c r="Q23" s="208">
        <f>SUM('1.  LRAMVA Summary'!L$55:L$56)*(MONTH($E23)-1)/12*$H23</f>
        <v>0</v>
      </c>
      <c r="R23" s="208">
        <f>SUM('1.  LRAMVA Summary'!M$55:M$56)*(MONTH($E23)-1)/12*$H23</f>
        <v>0</v>
      </c>
      <c r="S23" s="208">
        <f>SUM('1.  LRAMVA Summary'!N$55:N$56)*(MONTH($E23)-1)/12*$H23</f>
        <v>0</v>
      </c>
      <c r="T23" s="208">
        <f>SUM('1.  LRAMVA Summary'!O$55:O$56)*(MONTH($E23)-1)/12*$H23</f>
        <v>0</v>
      </c>
      <c r="U23" s="208">
        <f>SUM('1.  LRAMVA Summary'!P$55:P$56)*(MONTH($E23)-1)/12*$H23</f>
        <v>0</v>
      </c>
      <c r="V23" s="208">
        <f>SUM('1.  LRAMVA Summary'!Q$55:Q$56)*(MONTH($E23)-1)/12*$H23</f>
        <v>0</v>
      </c>
      <c r="W23" s="209">
        <f t="shared" si="0"/>
        <v>0</v>
      </c>
    </row>
    <row r="24" spans="2:23" s="9" customFormat="1">
      <c r="B24" s="210" t="s">
        <v>53</v>
      </c>
      <c r="C24" s="210">
        <v>1.47E-2</v>
      </c>
      <c r="D24" s="203"/>
      <c r="E24" s="211">
        <v>40817</v>
      </c>
      <c r="F24" s="205">
        <v>2011</v>
      </c>
      <c r="G24" s="212" t="s">
        <v>69</v>
      </c>
      <c r="H24" s="207">
        <f>C$18/12</f>
        <v>1.225E-3</v>
      </c>
      <c r="I24" s="208">
        <f>SUM('1.  LRAMVA Summary'!D$55:D$56)*(MONTH($E24)-1)/12*$H24</f>
        <v>0</v>
      </c>
      <c r="J24" s="208">
        <f>SUM('1.  LRAMVA Summary'!E$55:E$56)*(MONTH($E24)-1)/12*$H24</f>
        <v>0</v>
      </c>
      <c r="K24" s="208">
        <f>SUM('1.  LRAMVA Summary'!F$55:F$56)*(MONTH($E24)-1)/12*$H24</f>
        <v>0</v>
      </c>
      <c r="L24" s="208">
        <f>SUM('1.  LRAMVA Summary'!G$55:G$56)*(MONTH($E24)-1)/12*$H24</f>
        <v>0</v>
      </c>
      <c r="M24" s="208">
        <f>SUM('1.  LRAMVA Summary'!H$55:H$56)*(MONTH($E24)-1)/12*$H24</f>
        <v>0</v>
      </c>
      <c r="N24" s="208">
        <f>SUM('1.  LRAMVA Summary'!I$55:I$56)*(MONTH($E24)-1)/12*$H24</f>
        <v>0</v>
      </c>
      <c r="O24" s="208">
        <f>SUM('1.  LRAMVA Summary'!J$55:J$56)*(MONTH($E24)-1)/12*$H24</f>
        <v>0</v>
      </c>
      <c r="P24" s="208">
        <f>SUM('1.  LRAMVA Summary'!K$55:K$56)*(MONTH($E24)-1)/12*$H24</f>
        <v>0</v>
      </c>
      <c r="Q24" s="208">
        <f>SUM('1.  LRAMVA Summary'!L$55:L$56)*(MONTH($E24)-1)/12*$H24</f>
        <v>0</v>
      </c>
      <c r="R24" s="208">
        <f>SUM('1.  LRAMVA Summary'!M$55:M$56)*(MONTH($E24)-1)/12*$H24</f>
        <v>0</v>
      </c>
      <c r="S24" s="208">
        <f>SUM('1.  LRAMVA Summary'!N$55:N$56)*(MONTH($E24)-1)/12*$H24</f>
        <v>0</v>
      </c>
      <c r="T24" s="208">
        <f>SUM('1.  LRAMVA Summary'!O$55:O$56)*(MONTH($E24)-1)/12*$H24</f>
        <v>0</v>
      </c>
      <c r="U24" s="208">
        <f>SUM('1.  LRAMVA Summary'!P$55:P$56)*(MONTH($E24)-1)/12*$H24</f>
        <v>0</v>
      </c>
      <c r="V24" s="208">
        <f>SUM('1.  LRAMVA Summary'!Q$55:Q$56)*(MONTH($E24)-1)/12*$H24</f>
        <v>0</v>
      </c>
      <c r="W24" s="209">
        <f t="shared" si="0"/>
        <v>0</v>
      </c>
    </row>
    <row r="25" spans="2:23" s="9" customFormat="1">
      <c r="B25" s="210" t="s">
        <v>54</v>
      </c>
      <c r="C25" s="210">
        <v>1.47E-2</v>
      </c>
      <c r="D25" s="203"/>
      <c r="E25" s="211">
        <v>40848</v>
      </c>
      <c r="F25" s="205">
        <v>2011</v>
      </c>
      <c r="G25" s="212" t="s">
        <v>69</v>
      </c>
      <c r="H25" s="207">
        <f>C$18/12</f>
        <v>1.225E-3</v>
      </c>
      <c r="I25" s="208">
        <f>SUM('1.  LRAMVA Summary'!D$55:D$56)*(MONTH($E25)-1)/12*$H25</f>
        <v>0</v>
      </c>
      <c r="J25" s="208">
        <f>SUM('1.  LRAMVA Summary'!E$55:E$56)*(MONTH($E25)-1)/12*$H25</f>
        <v>0</v>
      </c>
      <c r="K25" s="208">
        <f>SUM('1.  LRAMVA Summary'!F$55:F$56)*(MONTH($E25)-1)/12*$H25</f>
        <v>0</v>
      </c>
      <c r="L25" s="208">
        <f>SUM('1.  LRAMVA Summary'!G$55:G$56)*(MONTH($E25)-1)/12*$H25</f>
        <v>0</v>
      </c>
      <c r="M25" s="208">
        <f>SUM('1.  LRAMVA Summary'!H$55:H$56)*(MONTH($E25)-1)/12*$H25</f>
        <v>0</v>
      </c>
      <c r="N25" s="208">
        <f>SUM('1.  LRAMVA Summary'!I$55:I$56)*(MONTH($E25)-1)/12*$H25</f>
        <v>0</v>
      </c>
      <c r="O25" s="208">
        <f>SUM('1.  LRAMVA Summary'!J$55:J$56)*(MONTH($E25)-1)/12*$H25</f>
        <v>0</v>
      </c>
      <c r="P25" s="208">
        <f>SUM('1.  LRAMVA Summary'!K$55:K$56)*(MONTH($E25)-1)/12*$H25</f>
        <v>0</v>
      </c>
      <c r="Q25" s="208">
        <f>SUM('1.  LRAMVA Summary'!L$55:L$56)*(MONTH($E25)-1)/12*$H25</f>
        <v>0</v>
      </c>
      <c r="R25" s="208">
        <f>SUM('1.  LRAMVA Summary'!M$55:M$56)*(MONTH($E25)-1)/12*$H25</f>
        <v>0</v>
      </c>
      <c r="S25" s="208">
        <f>SUM('1.  LRAMVA Summary'!N$55:N$56)*(MONTH($E25)-1)/12*$H25</f>
        <v>0</v>
      </c>
      <c r="T25" s="208">
        <f>SUM('1.  LRAMVA Summary'!O$55:O$56)*(MONTH($E25)-1)/12*$H25</f>
        <v>0</v>
      </c>
      <c r="U25" s="208">
        <f>SUM('1.  LRAMVA Summary'!P$55:P$56)*(MONTH($E25)-1)/12*$H25</f>
        <v>0</v>
      </c>
      <c r="V25" s="208">
        <f>SUM('1.  LRAMVA Summary'!Q$55:Q$56)*(MONTH($E25)-1)/12*$H25</f>
        <v>0</v>
      </c>
      <c r="W25" s="209">
        <f t="shared" si="0"/>
        <v>0</v>
      </c>
    </row>
    <row r="26" spans="2:23" s="9" customFormat="1">
      <c r="B26" s="210" t="s">
        <v>55</v>
      </c>
      <c r="C26" s="210">
        <v>1.47E-2</v>
      </c>
      <c r="D26" s="203"/>
      <c r="E26" s="211">
        <v>40878</v>
      </c>
      <c r="F26" s="205">
        <v>2011</v>
      </c>
      <c r="G26" s="212" t="s">
        <v>69</v>
      </c>
      <c r="H26" s="207">
        <f>C$18/12</f>
        <v>1.225E-3</v>
      </c>
      <c r="I26" s="208">
        <f>SUM('1.  LRAMVA Summary'!D$55:D$56)*(MONTH($E26)-1)/12*$H26</f>
        <v>0</v>
      </c>
      <c r="J26" s="208">
        <f>SUM('1.  LRAMVA Summary'!E$55:E$56)*(MONTH($E26)-1)/12*$H26</f>
        <v>0</v>
      </c>
      <c r="K26" s="208">
        <f>SUM('1.  LRAMVA Summary'!F$55:F$56)*(MONTH($E26)-1)/12*$H26</f>
        <v>0</v>
      </c>
      <c r="L26" s="208">
        <f>SUM('1.  LRAMVA Summary'!G$55:G$56)*(MONTH($E26)-1)/12*$H26</f>
        <v>0</v>
      </c>
      <c r="M26" s="208">
        <f>SUM('1.  LRAMVA Summary'!H$55:H$56)*(MONTH($E26)-1)/12*$H26</f>
        <v>0</v>
      </c>
      <c r="N26" s="208">
        <f>SUM('1.  LRAMVA Summary'!I$55:I$56)*(MONTH($E26)-1)/12*$H26</f>
        <v>0</v>
      </c>
      <c r="O26" s="208">
        <f>SUM('1.  LRAMVA Summary'!J$55:J$56)*(MONTH($E26)-1)/12*$H26</f>
        <v>0</v>
      </c>
      <c r="P26" s="208">
        <f>SUM('1.  LRAMVA Summary'!K$55:K$56)*(MONTH($E26)-1)/12*$H26</f>
        <v>0</v>
      </c>
      <c r="Q26" s="208">
        <f>SUM('1.  LRAMVA Summary'!L$55:L$56)*(MONTH($E26)-1)/12*$H26</f>
        <v>0</v>
      </c>
      <c r="R26" s="208">
        <f>SUM('1.  LRAMVA Summary'!M$55:M$56)*(MONTH($E26)-1)/12*$H26</f>
        <v>0</v>
      </c>
      <c r="S26" s="208">
        <f>SUM('1.  LRAMVA Summary'!N$55:N$56)*(MONTH($E26)-1)/12*$H26</f>
        <v>0</v>
      </c>
      <c r="T26" s="208">
        <f>SUM('1.  LRAMVA Summary'!O$55:O$56)*(MONTH($E26)-1)/12*$H26</f>
        <v>0</v>
      </c>
      <c r="U26" s="208">
        <f>SUM('1.  LRAMVA Summary'!P$55:P$56)*(MONTH($E26)-1)/12*$H26</f>
        <v>0</v>
      </c>
      <c r="V26" s="208">
        <f>SUM('1.  LRAMVA Summary'!Q$55:Q$56)*(MONTH($E26)-1)/12*$H26</f>
        <v>0</v>
      </c>
      <c r="W26" s="209">
        <f>SUM(I26:V26)</f>
        <v>0</v>
      </c>
    </row>
    <row r="27" spans="2:23" s="9" customFormat="1" ht="15.75" thickBot="1">
      <c r="B27" s="210" t="s">
        <v>56</v>
      </c>
      <c r="C27" s="210">
        <v>1.47E-2</v>
      </c>
      <c r="D27" s="203"/>
      <c r="E27" s="213" t="s">
        <v>457</v>
      </c>
      <c r="F27" s="213"/>
      <c r="G27" s="214"/>
      <c r="H27" s="215"/>
      <c r="I27" s="216">
        <f>SUM(I15:I26)</f>
        <v>0</v>
      </c>
      <c r="J27" s="216">
        <f t="shared" ref="J27:O27" si="1">SUM(J15:J26)</f>
        <v>0</v>
      </c>
      <c r="K27" s="216">
        <f t="shared" si="1"/>
        <v>0</v>
      </c>
      <c r="L27" s="216">
        <f t="shared" si="1"/>
        <v>0</v>
      </c>
      <c r="M27" s="216">
        <f t="shared" si="1"/>
        <v>0</v>
      </c>
      <c r="N27" s="216">
        <f t="shared" si="1"/>
        <v>0</v>
      </c>
      <c r="O27" s="216">
        <f t="shared" si="1"/>
        <v>0</v>
      </c>
      <c r="P27" s="216">
        <f t="shared" ref="P27:V27" si="2">SUM(P15:P26)</f>
        <v>0</v>
      </c>
      <c r="Q27" s="216">
        <f t="shared" si="2"/>
        <v>0</v>
      </c>
      <c r="R27" s="216">
        <f t="shared" si="2"/>
        <v>0</v>
      </c>
      <c r="S27" s="216">
        <f t="shared" si="2"/>
        <v>0</v>
      </c>
      <c r="T27" s="216">
        <f t="shared" si="2"/>
        <v>0</v>
      </c>
      <c r="U27" s="216">
        <f t="shared" si="2"/>
        <v>0</v>
      </c>
      <c r="V27" s="216">
        <f t="shared" si="2"/>
        <v>0</v>
      </c>
      <c r="W27" s="216">
        <f>SUM(W15:W26)</f>
        <v>0</v>
      </c>
    </row>
    <row r="28" spans="2:23" s="9" customFormat="1" ht="15.75" thickTop="1">
      <c r="B28" s="210" t="s">
        <v>57</v>
      </c>
      <c r="C28" s="210">
        <v>1.47E-2</v>
      </c>
      <c r="D28" s="203"/>
      <c r="E28" s="217" t="s">
        <v>67</v>
      </c>
      <c r="F28" s="217"/>
      <c r="G28" s="218"/>
      <c r="H28" s="219"/>
      <c r="I28" s="220"/>
      <c r="J28" s="220"/>
      <c r="K28" s="220"/>
      <c r="L28" s="220"/>
      <c r="M28" s="220"/>
      <c r="N28" s="220"/>
      <c r="O28" s="220"/>
      <c r="P28" s="220"/>
      <c r="Q28" s="220"/>
      <c r="R28" s="220"/>
      <c r="S28" s="220"/>
      <c r="T28" s="220"/>
      <c r="U28" s="220"/>
      <c r="V28" s="220"/>
      <c r="W28" s="221"/>
    </row>
    <row r="29" spans="2:23" s="9" customFormat="1">
      <c r="B29" s="210" t="s">
        <v>58</v>
      </c>
      <c r="C29" s="210">
        <v>1.47E-2</v>
      </c>
      <c r="D29" s="203"/>
      <c r="E29" s="222" t="s">
        <v>423</v>
      </c>
      <c r="F29" s="222"/>
      <c r="G29" s="223"/>
      <c r="H29" s="224"/>
      <c r="I29" s="225">
        <f>I27+I28</f>
        <v>0</v>
      </c>
      <c r="J29" s="225">
        <f t="shared" ref="J29:M29" si="3">J27+J28</f>
        <v>0</v>
      </c>
      <c r="K29" s="225">
        <f t="shared" si="3"/>
        <v>0</v>
      </c>
      <c r="L29" s="225">
        <f t="shared" si="3"/>
        <v>0</v>
      </c>
      <c r="M29" s="225">
        <f t="shared" si="3"/>
        <v>0</v>
      </c>
      <c r="N29" s="225">
        <f>N27+N28</f>
        <v>0</v>
      </c>
      <c r="O29" s="225">
        <f>O27+O28</f>
        <v>0</v>
      </c>
      <c r="P29" s="225">
        <f t="shared" ref="P29:V29" si="4">P27+P28</f>
        <v>0</v>
      </c>
      <c r="Q29" s="225">
        <f t="shared" si="4"/>
        <v>0</v>
      </c>
      <c r="R29" s="225">
        <f t="shared" si="4"/>
        <v>0</v>
      </c>
      <c r="S29" s="225">
        <f t="shared" si="4"/>
        <v>0</v>
      </c>
      <c r="T29" s="225">
        <f t="shared" si="4"/>
        <v>0</v>
      </c>
      <c r="U29" s="225">
        <f t="shared" si="4"/>
        <v>0</v>
      </c>
      <c r="V29" s="225">
        <f t="shared" si="4"/>
        <v>0</v>
      </c>
      <c r="W29" s="225">
        <f>W27+W28</f>
        <v>0</v>
      </c>
    </row>
    <row r="30" spans="2:23" s="9" customFormat="1">
      <c r="B30" s="210" t="s">
        <v>59</v>
      </c>
      <c r="C30" s="210">
        <v>1.47E-2</v>
      </c>
      <c r="D30" s="203"/>
      <c r="E30" s="211">
        <v>40909</v>
      </c>
      <c r="F30" s="211" t="s">
        <v>178</v>
      </c>
      <c r="G30" s="212" t="s">
        <v>65</v>
      </c>
      <c r="H30" s="226">
        <f>C$19/12</f>
        <v>1.225E-3</v>
      </c>
      <c r="I30" s="227">
        <f>(SUM('1.  LRAMVA Summary'!D$55:D$57)+SUM('1.  LRAMVA Summary'!D$58:D$59)*(MONTH($E30)-1)/12)*$H30</f>
        <v>0</v>
      </c>
      <c r="J30" s="227">
        <f>(SUM('1.  LRAMVA Summary'!E$55:E$57)+SUM('1.  LRAMVA Summary'!E$58:E$59)*(MONTH($E30)-1)/12)*$H30</f>
        <v>0</v>
      </c>
      <c r="K30" s="227">
        <f>(SUM('1.  LRAMVA Summary'!F$55:F$57)+SUM('1.  LRAMVA Summary'!F$58:F$59)*(MONTH($E30)-1)/12)*$H30</f>
        <v>0</v>
      </c>
      <c r="L30" s="227">
        <f>(SUM('1.  LRAMVA Summary'!G$55:G$57)+SUM('1.  LRAMVA Summary'!G$58:G$59)*(MONTH($E30)-1)/12)*$H30</f>
        <v>0</v>
      </c>
      <c r="M30" s="227">
        <f>(SUM('1.  LRAMVA Summary'!H$55:H$57)+SUM('1.  LRAMVA Summary'!H$58:H$59)*(MONTH($E30)-1)/12)*$H30</f>
        <v>0</v>
      </c>
      <c r="N30" s="227">
        <f>(SUM('1.  LRAMVA Summary'!I$55:I$57)+SUM('1.  LRAMVA Summary'!I$58:I$59)*(MONTH($E30)-1)/12)*$H30</f>
        <v>0</v>
      </c>
      <c r="O30" s="227">
        <f>(SUM('1.  LRAMVA Summary'!J$55:J$57)+SUM('1.  LRAMVA Summary'!J$58:J$59)*(MONTH($E30)-1)/12)*$H30</f>
        <v>0</v>
      </c>
      <c r="P30" s="227">
        <f>(SUM('1.  LRAMVA Summary'!K$55:K$57)+SUM('1.  LRAMVA Summary'!K$58:K$59)*(MONTH($E30)-1)/12)*$H30</f>
        <v>0</v>
      </c>
      <c r="Q30" s="227">
        <f>(SUM('1.  LRAMVA Summary'!L$55:L$57)+SUM('1.  LRAMVA Summary'!L$58:L$59)*(MONTH($E30)-1)/12)*$H30</f>
        <v>0</v>
      </c>
      <c r="R30" s="227">
        <f>(SUM('1.  LRAMVA Summary'!M$55:M$57)+SUM('1.  LRAMVA Summary'!M$58:M$59)*(MONTH($E30)-1)/12)*$H30</f>
        <v>0</v>
      </c>
      <c r="S30" s="227">
        <f>(SUM('1.  LRAMVA Summary'!N$55:N$57)+SUM('1.  LRAMVA Summary'!N$58:N$59)*(MONTH($E30)-1)/12)*$H30</f>
        <v>0</v>
      </c>
      <c r="T30" s="227">
        <f>(SUM('1.  LRAMVA Summary'!O$55:O$57)+SUM('1.  LRAMVA Summary'!O$58:O$59)*(MONTH($E30)-1)/12)*$H30</f>
        <v>0</v>
      </c>
      <c r="U30" s="227">
        <f>(SUM('1.  LRAMVA Summary'!P$55:P$57)+SUM('1.  LRAMVA Summary'!P$58:P$59)*(MONTH($E30)-1)/12)*$H30</f>
        <v>0</v>
      </c>
      <c r="V30" s="227">
        <f>(SUM('1.  LRAMVA Summary'!Q$55:Q$57)+SUM('1.  LRAMVA Summary'!Q$58:Q$59)*(MONTH($E30)-1)/12)*$H30</f>
        <v>0</v>
      </c>
      <c r="W30" s="228">
        <f>SUM(I30:V30)</f>
        <v>0</v>
      </c>
    </row>
    <row r="31" spans="2:23" s="9" customFormat="1">
      <c r="B31" s="210" t="s">
        <v>60</v>
      </c>
      <c r="C31" s="210">
        <v>1.47E-2</v>
      </c>
      <c r="D31" s="203"/>
      <c r="E31" s="211">
        <v>40940</v>
      </c>
      <c r="F31" s="211" t="s">
        <v>178</v>
      </c>
      <c r="G31" s="212" t="s">
        <v>65</v>
      </c>
      <c r="H31" s="226">
        <f>C$19/12</f>
        <v>1.225E-3</v>
      </c>
      <c r="I31" s="227">
        <f>(SUM('1.  LRAMVA Summary'!D$55:D$57)+SUM('1.  LRAMVA Summary'!D$58:D$59)*(MONTH($E31)-1)/12)*$H31</f>
        <v>0</v>
      </c>
      <c r="J31" s="227">
        <f>(SUM('1.  LRAMVA Summary'!E$55:E$57)+SUM('1.  LRAMVA Summary'!E$58:E$59)*(MONTH($E31)-1)/12)*$H31</f>
        <v>0</v>
      </c>
      <c r="K31" s="227">
        <f>(SUM('1.  LRAMVA Summary'!F$55:F$57)+SUM('1.  LRAMVA Summary'!F$58:F$59)*(MONTH($E31)-1)/12)*$H31</f>
        <v>0</v>
      </c>
      <c r="L31" s="227">
        <f>(SUM('1.  LRAMVA Summary'!G$55:G$57)+SUM('1.  LRAMVA Summary'!G$58:G$59)*(MONTH($E31)-1)/12)*$H31</f>
        <v>0</v>
      </c>
      <c r="M31" s="227">
        <f>(SUM('1.  LRAMVA Summary'!H$55:H$57)+SUM('1.  LRAMVA Summary'!H$58:H$59)*(MONTH($E31)-1)/12)*$H31</f>
        <v>0</v>
      </c>
      <c r="N31" s="227">
        <f>(SUM('1.  LRAMVA Summary'!I$55:I$57)+SUM('1.  LRAMVA Summary'!I$58:I$59)*(MONTH($E31)-1)/12)*$H31</f>
        <v>0</v>
      </c>
      <c r="O31" s="227">
        <f>(SUM('1.  LRAMVA Summary'!J$55:J$57)+SUM('1.  LRAMVA Summary'!J$58:J$59)*(MONTH($E31)-1)/12)*$H31</f>
        <v>0</v>
      </c>
      <c r="P31" s="227">
        <f>(SUM('1.  LRAMVA Summary'!K$55:K$57)+SUM('1.  LRAMVA Summary'!K$58:K$59)*(MONTH($E31)-1)/12)*$H31</f>
        <v>0</v>
      </c>
      <c r="Q31" s="227">
        <f>(SUM('1.  LRAMVA Summary'!L$55:L$57)+SUM('1.  LRAMVA Summary'!L$58:L$59)*(MONTH($E31)-1)/12)*$H31</f>
        <v>0</v>
      </c>
      <c r="R31" s="227">
        <f>(SUM('1.  LRAMVA Summary'!M$55:M$57)+SUM('1.  LRAMVA Summary'!M$58:M$59)*(MONTH($E31)-1)/12)*$H31</f>
        <v>0</v>
      </c>
      <c r="S31" s="227">
        <f>(SUM('1.  LRAMVA Summary'!N$55:N$57)+SUM('1.  LRAMVA Summary'!N$58:N$59)*(MONTH($E31)-1)/12)*$H31</f>
        <v>0</v>
      </c>
      <c r="T31" s="227">
        <f>(SUM('1.  LRAMVA Summary'!O$55:O$57)+SUM('1.  LRAMVA Summary'!O$58:O$59)*(MONTH($E31)-1)/12)*$H31</f>
        <v>0</v>
      </c>
      <c r="U31" s="227">
        <f>(SUM('1.  LRAMVA Summary'!P$55:P$57)+SUM('1.  LRAMVA Summary'!P$58:P$59)*(MONTH($E31)-1)/12)*$H31</f>
        <v>0</v>
      </c>
      <c r="V31" s="227">
        <f>(SUM('1.  LRAMVA Summary'!Q$55:Q$57)+SUM('1.  LRAMVA Summary'!Q$58:Q$59)*(MONTH($E31)-1)/12)*$H31</f>
        <v>0</v>
      </c>
      <c r="W31" s="228">
        <f t="shared" ref="W31:W40" si="5">SUM(I31:V31)</f>
        <v>0</v>
      </c>
    </row>
    <row r="32" spans="2:23" s="9" customFormat="1">
      <c r="B32" s="210" t="s">
        <v>61</v>
      </c>
      <c r="C32" s="210">
        <v>1.0999999999999999E-2</v>
      </c>
      <c r="D32" s="203"/>
      <c r="E32" s="211">
        <v>40969</v>
      </c>
      <c r="F32" s="211" t="s">
        <v>178</v>
      </c>
      <c r="G32" s="212" t="s">
        <v>65</v>
      </c>
      <c r="H32" s="226">
        <f>C$19/12</f>
        <v>1.225E-3</v>
      </c>
      <c r="I32" s="227">
        <f>(SUM('1.  LRAMVA Summary'!D$55:D$57)+SUM('1.  LRAMVA Summary'!D$58:D$59)*(MONTH($E32)-1)/12)*$H32</f>
        <v>0</v>
      </c>
      <c r="J32" s="227">
        <f>(SUM('1.  LRAMVA Summary'!E$55:E$57)+SUM('1.  LRAMVA Summary'!E$58:E$59)*(MONTH($E32)-1)/12)*$H32</f>
        <v>0</v>
      </c>
      <c r="K32" s="227">
        <f>(SUM('1.  LRAMVA Summary'!F$55:F$57)+SUM('1.  LRAMVA Summary'!F$58:F$59)*(MONTH($E32)-1)/12)*$H32</f>
        <v>0</v>
      </c>
      <c r="L32" s="227">
        <f>(SUM('1.  LRAMVA Summary'!G$55:G$57)+SUM('1.  LRAMVA Summary'!G$58:G$59)*(MONTH($E32)-1)/12)*$H32</f>
        <v>0</v>
      </c>
      <c r="M32" s="227">
        <f>(SUM('1.  LRAMVA Summary'!H$55:H$57)+SUM('1.  LRAMVA Summary'!H$58:H$59)*(MONTH($E32)-1)/12)*$H32</f>
        <v>0</v>
      </c>
      <c r="N32" s="227">
        <f>(SUM('1.  LRAMVA Summary'!I$55:I$57)+SUM('1.  LRAMVA Summary'!I$58:I$59)*(MONTH($E32)-1)/12)*$H32</f>
        <v>0</v>
      </c>
      <c r="O32" s="227">
        <f>(SUM('1.  LRAMVA Summary'!J$55:J$57)+SUM('1.  LRAMVA Summary'!J$58:J$59)*(MONTH($E32)-1)/12)*$H32</f>
        <v>0</v>
      </c>
      <c r="P32" s="227">
        <f>(SUM('1.  LRAMVA Summary'!K$55:K$57)+SUM('1.  LRAMVA Summary'!K$58:K$59)*(MONTH($E32)-1)/12)*$H32</f>
        <v>0</v>
      </c>
      <c r="Q32" s="227">
        <f>(SUM('1.  LRAMVA Summary'!L$55:L$57)+SUM('1.  LRAMVA Summary'!L$58:L$59)*(MONTH($E32)-1)/12)*$H32</f>
        <v>0</v>
      </c>
      <c r="R32" s="227">
        <f>(SUM('1.  LRAMVA Summary'!M$55:M$57)+SUM('1.  LRAMVA Summary'!M$58:M$59)*(MONTH($E32)-1)/12)*$H32</f>
        <v>0</v>
      </c>
      <c r="S32" s="227">
        <f>(SUM('1.  LRAMVA Summary'!N$55:N$57)+SUM('1.  LRAMVA Summary'!N$58:N$59)*(MONTH($E32)-1)/12)*$H32</f>
        <v>0</v>
      </c>
      <c r="T32" s="227">
        <f>(SUM('1.  LRAMVA Summary'!O$55:O$57)+SUM('1.  LRAMVA Summary'!O$58:O$59)*(MONTH($E32)-1)/12)*$H32</f>
        <v>0</v>
      </c>
      <c r="U32" s="227">
        <f>(SUM('1.  LRAMVA Summary'!P$55:P$57)+SUM('1.  LRAMVA Summary'!P$58:P$59)*(MONTH($E32)-1)/12)*$H32</f>
        <v>0</v>
      </c>
      <c r="V32" s="227">
        <f>(SUM('1.  LRAMVA Summary'!Q$55:Q$57)+SUM('1.  LRAMVA Summary'!Q$58:Q$59)*(MONTH($E32)-1)/12)*$H32</f>
        <v>0</v>
      </c>
      <c r="W32" s="228">
        <f t="shared" si="5"/>
        <v>0</v>
      </c>
    </row>
    <row r="33" spans="2:23" s="9" customFormat="1">
      <c r="B33" s="210" t="s">
        <v>176</v>
      </c>
      <c r="C33" s="210">
        <v>1.0999999999999999E-2</v>
      </c>
      <c r="D33" s="203"/>
      <c r="E33" s="211">
        <v>41000</v>
      </c>
      <c r="F33" s="211" t="s">
        <v>178</v>
      </c>
      <c r="G33" s="212" t="s">
        <v>66</v>
      </c>
      <c r="H33" s="229">
        <f>C$20/12</f>
        <v>1.225E-3</v>
      </c>
      <c r="I33" s="227">
        <f>(SUM('1.  LRAMVA Summary'!D$55:D$57)+SUM('1.  LRAMVA Summary'!D$58:D$59)*(MONTH($E33)-1)/12)*$H33</f>
        <v>0</v>
      </c>
      <c r="J33" s="227">
        <f>(SUM('1.  LRAMVA Summary'!E$55:E$57)+SUM('1.  LRAMVA Summary'!E$58:E$59)*(MONTH($E33)-1)/12)*$H33</f>
        <v>0</v>
      </c>
      <c r="K33" s="227">
        <f>(SUM('1.  LRAMVA Summary'!F$55:F$57)+SUM('1.  LRAMVA Summary'!F$58:F$59)*(MONTH($E33)-1)/12)*$H33</f>
        <v>0</v>
      </c>
      <c r="L33" s="227">
        <f>(SUM('1.  LRAMVA Summary'!G$55:G$57)+SUM('1.  LRAMVA Summary'!G$58:G$59)*(MONTH($E33)-1)/12)*$H33</f>
        <v>0</v>
      </c>
      <c r="M33" s="227">
        <f>(SUM('1.  LRAMVA Summary'!H$55:H$57)+SUM('1.  LRAMVA Summary'!H$58:H$59)*(MONTH($E33)-1)/12)*$H33</f>
        <v>0</v>
      </c>
      <c r="N33" s="227">
        <f>(SUM('1.  LRAMVA Summary'!I$55:I$57)+SUM('1.  LRAMVA Summary'!I$58:I$59)*(MONTH($E33)-1)/12)*$H33</f>
        <v>0</v>
      </c>
      <c r="O33" s="227">
        <f>(SUM('1.  LRAMVA Summary'!J$55:J$57)+SUM('1.  LRAMVA Summary'!J$58:J$59)*(MONTH($E33)-1)/12)*$H33</f>
        <v>0</v>
      </c>
      <c r="P33" s="227">
        <f>(SUM('1.  LRAMVA Summary'!K$55:K$57)+SUM('1.  LRAMVA Summary'!K$58:K$59)*(MONTH($E33)-1)/12)*$H33</f>
        <v>0</v>
      </c>
      <c r="Q33" s="227">
        <f>(SUM('1.  LRAMVA Summary'!L$55:L$57)+SUM('1.  LRAMVA Summary'!L$58:L$59)*(MONTH($E33)-1)/12)*$H33</f>
        <v>0</v>
      </c>
      <c r="R33" s="227">
        <f>(SUM('1.  LRAMVA Summary'!M$55:M$57)+SUM('1.  LRAMVA Summary'!M$58:M$59)*(MONTH($E33)-1)/12)*$H33</f>
        <v>0</v>
      </c>
      <c r="S33" s="227">
        <f>(SUM('1.  LRAMVA Summary'!N$55:N$57)+SUM('1.  LRAMVA Summary'!N$58:N$59)*(MONTH($E33)-1)/12)*$H33</f>
        <v>0</v>
      </c>
      <c r="T33" s="227">
        <f>(SUM('1.  LRAMVA Summary'!O$55:O$57)+SUM('1.  LRAMVA Summary'!O$58:O$59)*(MONTH($E33)-1)/12)*$H33</f>
        <v>0</v>
      </c>
      <c r="U33" s="227">
        <f>(SUM('1.  LRAMVA Summary'!P$55:P$57)+SUM('1.  LRAMVA Summary'!P$58:P$59)*(MONTH($E33)-1)/12)*$H33</f>
        <v>0</v>
      </c>
      <c r="V33" s="227">
        <f>(SUM('1.  LRAMVA Summary'!Q$55:Q$57)+SUM('1.  LRAMVA Summary'!Q$58:Q$59)*(MONTH($E33)-1)/12)*$H33</f>
        <v>0</v>
      </c>
      <c r="W33" s="228">
        <f t="shared" si="5"/>
        <v>0</v>
      </c>
    </row>
    <row r="34" spans="2:23" s="9" customFormat="1">
      <c r="B34" s="210" t="s">
        <v>177</v>
      </c>
      <c r="C34" s="210">
        <v>1.0999999999999999E-2</v>
      </c>
      <c r="D34" s="203"/>
      <c r="E34" s="211">
        <v>41030</v>
      </c>
      <c r="F34" s="211" t="s">
        <v>178</v>
      </c>
      <c r="G34" s="212" t="s">
        <v>66</v>
      </c>
      <c r="H34" s="226">
        <f>C$20/12</f>
        <v>1.225E-3</v>
      </c>
      <c r="I34" s="227">
        <f>(SUM('1.  LRAMVA Summary'!D$55:D$57)+SUM('1.  LRAMVA Summary'!D$58:D$59)*(MONTH($E34)-1)/12)*$H34</f>
        <v>0</v>
      </c>
      <c r="J34" s="227">
        <f>(SUM('1.  LRAMVA Summary'!E$55:E$57)+SUM('1.  LRAMVA Summary'!E$58:E$59)*(MONTH($E34)-1)/12)*$H34</f>
        <v>0</v>
      </c>
      <c r="K34" s="227">
        <f>(SUM('1.  LRAMVA Summary'!F$55:F$57)+SUM('1.  LRAMVA Summary'!F$58:F$59)*(MONTH($E34)-1)/12)*$H34</f>
        <v>0</v>
      </c>
      <c r="L34" s="227">
        <f>(SUM('1.  LRAMVA Summary'!G$55:G$57)+SUM('1.  LRAMVA Summary'!G$58:G$59)*(MONTH($E34)-1)/12)*$H34</f>
        <v>0</v>
      </c>
      <c r="M34" s="227">
        <f>(SUM('1.  LRAMVA Summary'!H$55:H$57)+SUM('1.  LRAMVA Summary'!H$58:H$59)*(MONTH($E34)-1)/12)*$H34</f>
        <v>0</v>
      </c>
      <c r="N34" s="227">
        <f>(SUM('1.  LRAMVA Summary'!I$55:I$57)+SUM('1.  LRAMVA Summary'!I$58:I$59)*(MONTH($E34)-1)/12)*$H34</f>
        <v>0</v>
      </c>
      <c r="O34" s="227">
        <f>(SUM('1.  LRAMVA Summary'!J$55:J$57)+SUM('1.  LRAMVA Summary'!J$58:J$59)*(MONTH($E34)-1)/12)*$H34</f>
        <v>0</v>
      </c>
      <c r="P34" s="227">
        <f>(SUM('1.  LRAMVA Summary'!K$55:K$57)+SUM('1.  LRAMVA Summary'!K$58:K$59)*(MONTH($E34)-1)/12)*$H34</f>
        <v>0</v>
      </c>
      <c r="Q34" s="227">
        <f>(SUM('1.  LRAMVA Summary'!L$55:L$57)+SUM('1.  LRAMVA Summary'!L$58:L$59)*(MONTH($E34)-1)/12)*$H34</f>
        <v>0</v>
      </c>
      <c r="R34" s="227">
        <f>(SUM('1.  LRAMVA Summary'!M$55:M$57)+SUM('1.  LRAMVA Summary'!M$58:M$59)*(MONTH($E34)-1)/12)*$H34</f>
        <v>0</v>
      </c>
      <c r="S34" s="227">
        <f>(SUM('1.  LRAMVA Summary'!N$55:N$57)+SUM('1.  LRAMVA Summary'!N$58:N$59)*(MONTH($E34)-1)/12)*$H34</f>
        <v>0</v>
      </c>
      <c r="T34" s="227">
        <f>(SUM('1.  LRAMVA Summary'!O$55:O$57)+SUM('1.  LRAMVA Summary'!O$58:O$59)*(MONTH($E34)-1)/12)*$H34</f>
        <v>0</v>
      </c>
      <c r="U34" s="227">
        <f>(SUM('1.  LRAMVA Summary'!P$55:P$57)+SUM('1.  LRAMVA Summary'!P$58:P$59)*(MONTH($E34)-1)/12)*$H34</f>
        <v>0</v>
      </c>
      <c r="V34" s="227">
        <f>(SUM('1.  LRAMVA Summary'!Q$55:Q$57)+SUM('1.  LRAMVA Summary'!Q$58:Q$59)*(MONTH($E34)-1)/12)*$H34</f>
        <v>0</v>
      </c>
      <c r="W34" s="228">
        <f t="shared" si="5"/>
        <v>0</v>
      </c>
    </row>
    <row r="35" spans="2:23" s="9" customFormat="1">
      <c r="B35" s="210" t="s">
        <v>73</v>
      </c>
      <c r="C35" s="210">
        <v>1.0999999999999999E-2</v>
      </c>
      <c r="D35" s="203"/>
      <c r="E35" s="211">
        <v>41061</v>
      </c>
      <c r="F35" s="211" t="s">
        <v>178</v>
      </c>
      <c r="G35" s="212" t="s">
        <v>66</v>
      </c>
      <c r="H35" s="226">
        <f>C$20/12</f>
        <v>1.225E-3</v>
      </c>
      <c r="I35" s="227">
        <f>(SUM('1.  LRAMVA Summary'!D$55:D$57)+SUM('1.  LRAMVA Summary'!D$58:D$59)*(MONTH($E35)-1)/12)*$H35</f>
        <v>0</v>
      </c>
      <c r="J35" s="227">
        <f>(SUM('1.  LRAMVA Summary'!E$55:E$57)+SUM('1.  LRAMVA Summary'!E$58:E$59)*(MONTH($E35)-1)/12)*$H35</f>
        <v>0</v>
      </c>
      <c r="K35" s="227">
        <f>(SUM('1.  LRAMVA Summary'!F$55:F$57)+SUM('1.  LRAMVA Summary'!F$58:F$59)*(MONTH($E35)-1)/12)*$H35</f>
        <v>0</v>
      </c>
      <c r="L35" s="227">
        <f>(SUM('1.  LRAMVA Summary'!G$55:G$57)+SUM('1.  LRAMVA Summary'!G$58:G$59)*(MONTH($E35)-1)/12)*$H35</f>
        <v>0</v>
      </c>
      <c r="M35" s="227">
        <f>(SUM('1.  LRAMVA Summary'!H$55:H$57)+SUM('1.  LRAMVA Summary'!H$58:H$59)*(MONTH($E35)-1)/12)*$H35</f>
        <v>0</v>
      </c>
      <c r="N35" s="227">
        <f>(SUM('1.  LRAMVA Summary'!I$55:I$57)+SUM('1.  LRAMVA Summary'!I$58:I$59)*(MONTH($E35)-1)/12)*$H35</f>
        <v>0</v>
      </c>
      <c r="O35" s="227">
        <f>(SUM('1.  LRAMVA Summary'!J$55:J$57)+SUM('1.  LRAMVA Summary'!J$58:J$59)*(MONTH($E35)-1)/12)*$H35</f>
        <v>0</v>
      </c>
      <c r="P35" s="227">
        <f>(SUM('1.  LRAMVA Summary'!K$55:K$57)+SUM('1.  LRAMVA Summary'!K$58:K$59)*(MONTH($E35)-1)/12)*$H35</f>
        <v>0</v>
      </c>
      <c r="Q35" s="227">
        <f>(SUM('1.  LRAMVA Summary'!L$55:L$57)+SUM('1.  LRAMVA Summary'!L$58:L$59)*(MONTH($E35)-1)/12)*$H35</f>
        <v>0</v>
      </c>
      <c r="R35" s="227">
        <f>(SUM('1.  LRAMVA Summary'!M$55:M$57)+SUM('1.  LRAMVA Summary'!M$58:M$59)*(MONTH($E35)-1)/12)*$H35</f>
        <v>0</v>
      </c>
      <c r="S35" s="227">
        <f>(SUM('1.  LRAMVA Summary'!N$55:N$57)+SUM('1.  LRAMVA Summary'!N$58:N$59)*(MONTH($E35)-1)/12)*$H35</f>
        <v>0</v>
      </c>
      <c r="T35" s="227">
        <f>(SUM('1.  LRAMVA Summary'!O$55:O$57)+SUM('1.  LRAMVA Summary'!O$58:O$59)*(MONTH($E35)-1)/12)*$H35</f>
        <v>0</v>
      </c>
      <c r="U35" s="227">
        <f>(SUM('1.  LRAMVA Summary'!P$55:P$57)+SUM('1.  LRAMVA Summary'!P$58:P$59)*(MONTH($E35)-1)/12)*$H35</f>
        <v>0</v>
      </c>
      <c r="V35" s="227">
        <f>(SUM('1.  LRAMVA Summary'!Q$55:Q$57)+SUM('1.  LRAMVA Summary'!Q$58:Q$59)*(MONTH($E35)-1)/12)*$H35</f>
        <v>0</v>
      </c>
      <c r="W35" s="228">
        <f t="shared" si="5"/>
        <v>0</v>
      </c>
    </row>
    <row r="36" spans="2:23" s="9" customFormat="1">
      <c r="B36" s="210" t="s">
        <v>74</v>
      </c>
      <c r="C36" s="210">
        <v>1.0999999999999999E-2</v>
      </c>
      <c r="D36" s="203"/>
      <c r="E36" s="211">
        <v>41091</v>
      </c>
      <c r="F36" s="211" t="s">
        <v>178</v>
      </c>
      <c r="G36" s="212" t="s">
        <v>68</v>
      </c>
      <c r="H36" s="229">
        <f>C$21/12</f>
        <v>1.225E-3</v>
      </c>
      <c r="I36" s="227">
        <f>(SUM('1.  LRAMVA Summary'!D$55:D$57)+SUM('1.  LRAMVA Summary'!D$58:D$59)*(MONTH($E36)-1)/12)*$H36</f>
        <v>0</v>
      </c>
      <c r="J36" s="227">
        <f>(SUM('1.  LRAMVA Summary'!E$55:E$57)+SUM('1.  LRAMVA Summary'!E$58:E$59)*(MONTH($E36)-1)/12)*$H36</f>
        <v>0</v>
      </c>
      <c r="K36" s="227">
        <f>(SUM('1.  LRAMVA Summary'!F$55:F$57)+SUM('1.  LRAMVA Summary'!F$58:F$59)*(MONTH($E36)-1)/12)*$H36</f>
        <v>0</v>
      </c>
      <c r="L36" s="227">
        <f>(SUM('1.  LRAMVA Summary'!G$55:G$57)+SUM('1.  LRAMVA Summary'!G$58:G$59)*(MONTH($E36)-1)/12)*$H36</f>
        <v>0</v>
      </c>
      <c r="M36" s="227">
        <f>(SUM('1.  LRAMVA Summary'!H$55:H$57)+SUM('1.  LRAMVA Summary'!H$58:H$59)*(MONTH($E36)-1)/12)*$H36</f>
        <v>0</v>
      </c>
      <c r="N36" s="227">
        <f>(SUM('1.  LRAMVA Summary'!I$55:I$57)+SUM('1.  LRAMVA Summary'!I$58:I$59)*(MONTH($E36)-1)/12)*$H36</f>
        <v>0</v>
      </c>
      <c r="O36" s="227">
        <f>(SUM('1.  LRAMVA Summary'!J$55:J$57)+SUM('1.  LRAMVA Summary'!J$58:J$59)*(MONTH($E36)-1)/12)*$H36</f>
        <v>0</v>
      </c>
      <c r="P36" s="227">
        <f>(SUM('1.  LRAMVA Summary'!K$55:K$57)+SUM('1.  LRAMVA Summary'!K$58:K$59)*(MONTH($E36)-1)/12)*$H36</f>
        <v>0</v>
      </c>
      <c r="Q36" s="227">
        <f>(SUM('1.  LRAMVA Summary'!L$55:L$57)+SUM('1.  LRAMVA Summary'!L$58:L$59)*(MONTH($E36)-1)/12)*$H36</f>
        <v>0</v>
      </c>
      <c r="R36" s="227">
        <f>(SUM('1.  LRAMVA Summary'!M$55:M$57)+SUM('1.  LRAMVA Summary'!M$58:M$59)*(MONTH($E36)-1)/12)*$H36</f>
        <v>0</v>
      </c>
      <c r="S36" s="227">
        <f>(SUM('1.  LRAMVA Summary'!N$55:N$57)+SUM('1.  LRAMVA Summary'!N$58:N$59)*(MONTH($E36)-1)/12)*$H36</f>
        <v>0</v>
      </c>
      <c r="T36" s="227">
        <f>(SUM('1.  LRAMVA Summary'!O$55:O$57)+SUM('1.  LRAMVA Summary'!O$58:O$59)*(MONTH($E36)-1)/12)*$H36</f>
        <v>0</v>
      </c>
      <c r="U36" s="227">
        <f>(SUM('1.  LRAMVA Summary'!P$55:P$57)+SUM('1.  LRAMVA Summary'!P$58:P$59)*(MONTH($E36)-1)/12)*$H36</f>
        <v>0</v>
      </c>
      <c r="V36" s="227">
        <f>(SUM('1.  LRAMVA Summary'!Q$55:Q$57)+SUM('1.  LRAMVA Summary'!Q$58:Q$59)*(MONTH($E36)-1)/12)*$H36</f>
        <v>0</v>
      </c>
      <c r="W36" s="228">
        <f t="shared" si="5"/>
        <v>0</v>
      </c>
    </row>
    <row r="37" spans="2:23" s="9" customFormat="1">
      <c r="B37" s="210" t="s">
        <v>75</v>
      </c>
      <c r="C37" s="210">
        <v>1.0999999999999999E-2</v>
      </c>
      <c r="D37" s="203"/>
      <c r="E37" s="211">
        <v>41122</v>
      </c>
      <c r="F37" s="211" t="s">
        <v>178</v>
      </c>
      <c r="G37" s="212" t="s">
        <v>68</v>
      </c>
      <c r="H37" s="226">
        <f>C$21/12</f>
        <v>1.225E-3</v>
      </c>
      <c r="I37" s="227">
        <f>(SUM('1.  LRAMVA Summary'!D$55:D$57)+SUM('1.  LRAMVA Summary'!D$58:D$59)*(MONTH($E37)-1)/12)*$H37</f>
        <v>0</v>
      </c>
      <c r="J37" s="227">
        <f>(SUM('1.  LRAMVA Summary'!E$55:E$57)+SUM('1.  LRAMVA Summary'!E$58:E$59)*(MONTH($E37)-1)/12)*$H37</f>
        <v>0</v>
      </c>
      <c r="K37" s="227">
        <f>(SUM('1.  LRAMVA Summary'!F$55:F$57)+SUM('1.  LRAMVA Summary'!F$58:F$59)*(MONTH($E37)-1)/12)*$H37</f>
        <v>0</v>
      </c>
      <c r="L37" s="227">
        <f>(SUM('1.  LRAMVA Summary'!G$55:G$57)+SUM('1.  LRAMVA Summary'!G$58:G$59)*(MONTH($E37)-1)/12)*$H37</f>
        <v>0</v>
      </c>
      <c r="M37" s="227">
        <f>(SUM('1.  LRAMVA Summary'!H$55:H$57)+SUM('1.  LRAMVA Summary'!H$58:H$59)*(MONTH($E37)-1)/12)*$H37</f>
        <v>0</v>
      </c>
      <c r="N37" s="227">
        <f>(SUM('1.  LRAMVA Summary'!I$55:I$57)+SUM('1.  LRAMVA Summary'!I$58:I$59)*(MONTH($E37)-1)/12)*$H37</f>
        <v>0</v>
      </c>
      <c r="O37" s="227">
        <f>(SUM('1.  LRAMVA Summary'!J$55:J$57)+SUM('1.  LRAMVA Summary'!J$58:J$59)*(MONTH($E37)-1)/12)*$H37</f>
        <v>0</v>
      </c>
      <c r="P37" s="227">
        <f>(SUM('1.  LRAMVA Summary'!K$55:K$57)+SUM('1.  LRAMVA Summary'!K$58:K$59)*(MONTH($E37)-1)/12)*$H37</f>
        <v>0</v>
      </c>
      <c r="Q37" s="227">
        <f>(SUM('1.  LRAMVA Summary'!L$55:L$57)+SUM('1.  LRAMVA Summary'!L$58:L$59)*(MONTH($E37)-1)/12)*$H37</f>
        <v>0</v>
      </c>
      <c r="R37" s="227">
        <f>(SUM('1.  LRAMVA Summary'!M$55:M$57)+SUM('1.  LRAMVA Summary'!M$58:M$59)*(MONTH($E37)-1)/12)*$H37</f>
        <v>0</v>
      </c>
      <c r="S37" s="227">
        <f>(SUM('1.  LRAMVA Summary'!N$55:N$57)+SUM('1.  LRAMVA Summary'!N$58:N$59)*(MONTH($E37)-1)/12)*$H37</f>
        <v>0</v>
      </c>
      <c r="T37" s="227">
        <f>(SUM('1.  LRAMVA Summary'!O$55:O$57)+SUM('1.  LRAMVA Summary'!O$58:O$59)*(MONTH($E37)-1)/12)*$H37</f>
        <v>0</v>
      </c>
      <c r="U37" s="227">
        <f>(SUM('1.  LRAMVA Summary'!P$55:P$57)+SUM('1.  LRAMVA Summary'!P$58:P$59)*(MONTH($E37)-1)/12)*$H37</f>
        <v>0</v>
      </c>
      <c r="V37" s="227">
        <f>(SUM('1.  LRAMVA Summary'!Q$55:Q$57)+SUM('1.  LRAMVA Summary'!Q$58:Q$59)*(MONTH($E37)-1)/12)*$H37</f>
        <v>0</v>
      </c>
      <c r="W37" s="228">
        <f t="shared" si="5"/>
        <v>0</v>
      </c>
    </row>
    <row r="38" spans="2:23" s="9" customFormat="1">
      <c r="B38" s="210" t="s">
        <v>76</v>
      </c>
      <c r="C38" s="210">
        <v>1.0999999999999999E-2</v>
      </c>
      <c r="D38" s="203"/>
      <c r="E38" s="211">
        <v>41153</v>
      </c>
      <c r="F38" s="211" t="s">
        <v>178</v>
      </c>
      <c r="G38" s="212" t="s">
        <v>68</v>
      </c>
      <c r="H38" s="226">
        <f>C$21/12</f>
        <v>1.225E-3</v>
      </c>
      <c r="I38" s="227">
        <f>(SUM('1.  LRAMVA Summary'!D$55:D$57)+SUM('1.  LRAMVA Summary'!D$58:D$59)*(MONTH($E38)-1)/12)*$H38</f>
        <v>0</v>
      </c>
      <c r="J38" s="227">
        <f>(SUM('1.  LRAMVA Summary'!E$55:E$57)+SUM('1.  LRAMVA Summary'!E$58:E$59)*(MONTH($E38)-1)/12)*$H38</f>
        <v>0</v>
      </c>
      <c r="K38" s="227">
        <f>(SUM('1.  LRAMVA Summary'!F$55:F$57)+SUM('1.  LRAMVA Summary'!F$58:F$59)*(MONTH($E38)-1)/12)*$H38</f>
        <v>0</v>
      </c>
      <c r="L38" s="227">
        <f>(SUM('1.  LRAMVA Summary'!G$55:G$57)+SUM('1.  LRAMVA Summary'!G$58:G$59)*(MONTH($E38)-1)/12)*$H38</f>
        <v>0</v>
      </c>
      <c r="M38" s="227">
        <f>(SUM('1.  LRAMVA Summary'!H$55:H$57)+SUM('1.  LRAMVA Summary'!H$58:H$59)*(MONTH($E38)-1)/12)*$H38</f>
        <v>0</v>
      </c>
      <c r="N38" s="227">
        <f>(SUM('1.  LRAMVA Summary'!I$55:I$57)+SUM('1.  LRAMVA Summary'!I$58:I$59)*(MONTH($E38)-1)/12)*$H38</f>
        <v>0</v>
      </c>
      <c r="O38" s="227">
        <f>(SUM('1.  LRAMVA Summary'!J$55:J$57)+SUM('1.  LRAMVA Summary'!J$58:J$59)*(MONTH($E38)-1)/12)*$H38</f>
        <v>0</v>
      </c>
      <c r="P38" s="227">
        <f>(SUM('1.  LRAMVA Summary'!K$55:K$57)+SUM('1.  LRAMVA Summary'!K$58:K$59)*(MONTH($E38)-1)/12)*$H38</f>
        <v>0</v>
      </c>
      <c r="Q38" s="227">
        <f>(SUM('1.  LRAMVA Summary'!L$55:L$57)+SUM('1.  LRAMVA Summary'!L$58:L$59)*(MONTH($E38)-1)/12)*$H38</f>
        <v>0</v>
      </c>
      <c r="R38" s="227">
        <f>(SUM('1.  LRAMVA Summary'!M$55:M$57)+SUM('1.  LRAMVA Summary'!M$58:M$59)*(MONTH($E38)-1)/12)*$H38</f>
        <v>0</v>
      </c>
      <c r="S38" s="227">
        <f>(SUM('1.  LRAMVA Summary'!N$55:N$57)+SUM('1.  LRAMVA Summary'!N$58:N$59)*(MONTH($E38)-1)/12)*$H38</f>
        <v>0</v>
      </c>
      <c r="T38" s="227">
        <f>(SUM('1.  LRAMVA Summary'!O$55:O$57)+SUM('1.  LRAMVA Summary'!O$58:O$59)*(MONTH($E38)-1)/12)*$H38</f>
        <v>0</v>
      </c>
      <c r="U38" s="227">
        <f>(SUM('1.  LRAMVA Summary'!P$55:P$57)+SUM('1.  LRAMVA Summary'!P$58:P$59)*(MONTH($E38)-1)/12)*$H38</f>
        <v>0</v>
      </c>
      <c r="V38" s="227">
        <f>(SUM('1.  LRAMVA Summary'!Q$55:Q$57)+SUM('1.  LRAMVA Summary'!Q$58:Q$59)*(MONTH($E38)-1)/12)*$H38</f>
        <v>0</v>
      </c>
      <c r="W38" s="228">
        <f t="shared" si="5"/>
        <v>0</v>
      </c>
    </row>
    <row r="39" spans="2:23" s="9" customFormat="1">
      <c r="B39" s="210" t="s">
        <v>77</v>
      </c>
      <c r="C39" s="210">
        <v>1.0999999999999999E-2</v>
      </c>
      <c r="D39" s="203"/>
      <c r="E39" s="211">
        <v>41183</v>
      </c>
      <c r="F39" s="211" t="s">
        <v>178</v>
      </c>
      <c r="G39" s="212" t="s">
        <v>69</v>
      </c>
      <c r="H39" s="229">
        <f>C$22/12</f>
        <v>1.225E-3</v>
      </c>
      <c r="I39" s="227">
        <f>(SUM('1.  LRAMVA Summary'!D$55:D$57)+SUM('1.  LRAMVA Summary'!D$58:D$59)*(MONTH($E39)-1)/12)*$H39</f>
        <v>0</v>
      </c>
      <c r="J39" s="227">
        <f>(SUM('1.  LRAMVA Summary'!E$55:E$57)+SUM('1.  LRAMVA Summary'!E$58:E$59)*(MONTH($E39)-1)/12)*$H39</f>
        <v>0</v>
      </c>
      <c r="K39" s="227">
        <f>(SUM('1.  LRAMVA Summary'!F$55:F$57)+SUM('1.  LRAMVA Summary'!F$58:F$59)*(MONTH($E39)-1)/12)*$H39</f>
        <v>0</v>
      </c>
      <c r="L39" s="227">
        <f>(SUM('1.  LRAMVA Summary'!G$55:G$57)+SUM('1.  LRAMVA Summary'!G$58:G$59)*(MONTH($E39)-1)/12)*$H39</f>
        <v>0</v>
      </c>
      <c r="M39" s="227">
        <f>(SUM('1.  LRAMVA Summary'!H$55:H$57)+SUM('1.  LRAMVA Summary'!H$58:H$59)*(MONTH($E39)-1)/12)*$H39</f>
        <v>0</v>
      </c>
      <c r="N39" s="227">
        <f>(SUM('1.  LRAMVA Summary'!I$55:I$57)+SUM('1.  LRAMVA Summary'!I$58:I$59)*(MONTH($E39)-1)/12)*$H39</f>
        <v>0</v>
      </c>
      <c r="O39" s="227">
        <f>(SUM('1.  LRAMVA Summary'!J$55:J$57)+SUM('1.  LRAMVA Summary'!J$58:J$59)*(MONTH($E39)-1)/12)*$H39</f>
        <v>0</v>
      </c>
      <c r="P39" s="227">
        <f>(SUM('1.  LRAMVA Summary'!K$55:K$57)+SUM('1.  LRAMVA Summary'!K$58:K$59)*(MONTH($E39)-1)/12)*$H39</f>
        <v>0</v>
      </c>
      <c r="Q39" s="227">
        <f>(SUM('1.  LRAMVA Summary'!L$55:L$57)+SUM('1.  LRAMVA Summary'!L$58:L$59)*(MONTH($E39)-1)/12)*$H39</f>
        <v>0</v>
      </c>
      <c r="R39" s="227">
        <f>(SUM('1.  LRAMVA Summary'!M$55:M$57)+SUM('1.  LRAMVA Summary'!M$58:M$59)*(MONTH($E39)-1)/12)*$H39</f>
        <v>0</v>
      </c>
      <c r="S39" s="227">
        <f>(SUM('1.  LRAMVA Summary'!N$55:N$57)+SUM('1.  LRAMVA Summary'!N$58:N$59)*(MONTH($E39)-1)/12)*$H39</f>
        <v>0</v>
      </c>
      <c r="T39" s="227">
        <f>(SUM('1.  LRAMVA Summary'!O$55:O$57)+SUM('1.  LRAMVA Summary'!O$58:O$59)*(MONTH($E39)-1)/12)*$H39</f>
        <v>0</v>
      </c>
      <c r="U39" s="227">
        <f>(SUM('1.  LRAMVA Summary'!P$55:P$57)+SUM('1.  LRAMVA Summary'!P$58:P$59)*(MONTH($E39)-1)/12)*$H39</f>
        <v>0</v>
      </c>
      <c r="V39" s="227">
        <f>(SUM('1.  LRAMVA Summary'!Q$55:Q$57)+SUM('1.  LRAMVA Summary'!Q$58:Q$59)*(MONTH($E39)-1)/12)*$H39</f>
        <v>0</v>
      </c>
      <c r="W39" s="228">
        <f t="shared" si="5"/>
        <v>0</v>
      </c>
    </row>
    <row r="40" spans="2:23" s="9" customFormat="1">
      <c r="B40" s="210" t="s">
        <v>78</v>
      </c>
      <c r="C40" s="710">
        <v>1.0999999999999999E-2</v>
      </c>
      <c r="D40" s="203"/>
      <c r="E40" s="211">
        <v>41214</v>
      </c>
      <c r="F40" s="211" t="s">
        <v>178</v>
      </c>
      <c r="G40" s="212" t="s">
        <v>69</v>
      </c>
      <c r="H40" s="226">
        <f>C$22/12</f>
        <v>1.225E-3</v>
      </c>
      <c r="I40" s="227">
        <f>(SUM('1.  LRAMVA Summary'!D$55:D$57)+SUM('1.  LRAMVA Summary'!D$58:D$59)*(MONTH($E40)-1)/12)*$H40</f>
        <v>0</v>
      </c>
      <c r="J40" s="227">
        <f>(SUM('1.  LRAMVA Summary'!E$55:E$57)+SUM('1.  LRAMVA Summary'!E$58:E$59)*(MONTH($E40)-1)/12)*$H40</f>
        <v>0</v>
      </c>
      <c r="K40" s="227">
        <f>(SUM('1.  LRAMVA Summary'!F$55:F$57)+SUM('1.  LRAMVA Summary'!F$58:F$59)*(MONTH($E40)-1)/12)*$H40</f>
        <v>0</v>
      </c>
      <c r="L40" s="227">
        <f>(SUM('1.  LRAMVA Summary'!G$55:G$57)+SUM('1.  LRAMVA Summary'!G$58:G$59)*(MONTH($E40)-1)/12)*$H40</f>
        <v>0</v>
      </c>
      <c r="M40" s="227">
        <f>(SUM('1.  LRAMVA Summary'!H$55:H$57)+SUM('1.  LRAMVA Summary'!H$58:H$59)*(MONTH($E40)-1)/12)*$H40</f>
        <v>0</v>
      </c>
      <c r="N40" s="227">
        <f>(SUM('1.  LRAMVA Summary'!I$55:I$57)+SUM('1.  LRAMVA Summary'!I$58:I$59)*(MONTH($E40)-1)/12)*$H40</f>
        <v>0</v>
      </c>
      <c r="O40" s="227">
        <f>(SUM('1.  LRAMVA Summary'!J$55:J$57)+SUM('1.  LRAMVA Summary'!J$58:J$59)*(MONTH($E40)-1)/12)*$H40</f>
        <v>0</v>
      </c>
      <c r="P40" s="227">
        <f>(SUM('1.  LRAMVA Summary'!K$55:K$57)+SUM('1.  LRAMVA Summary'!K$58:K$59)*(MONTH($E40)-1)/12)*$H40</f>
        <v>0</v>
      </c>
      <c r="Q40" s="227">
        <f>(SUM('1.  LRAMVA Summary'!L$55:L$57)+SUM('1.  LRAMVA Summary'!L$58:L$59)*(MONTH($E40)-1)/12)*$H40</f>
        <v>0</v>
      </c>
      <c r="R40" s="227">
        <f>(SUM('1.  LRAMVA Summary'!M$55:M$57)+SUM('1.  LRAMVA Summary'!M$58:M$59)*(MONTH($E40)-1)/12)*$H40</f>
        <v>0</v>
      </c>
      <c r="S40" s="227">
        <f>(SUM('1.  LRAMVA Summary'!N$55:N$57)+SUM('1.  LRAMVA Summary'!N$58:N$59)*(MONTH($E40)-1)/12)*$H40</f>
        <v>0</v>
      </c>
      <c r="T40" s="227">
        <f>(SUM('1.  LRAMVA Summary'!O$55:O$57)+SUM('1.  LRAMVA Summary'!O$58:O$59)*(MONTH($E40)-1)/12)*$H40</f>
        <v>0</v>
      </c>
      <c r="U40" s="227">
        <f>(SUM('1.  LRAMVA Summary'!P$55:P$57)+SUM('1.  LRAMVA Summary'!P$58:P$59)*(MONTH($E40)-1)/12)*$H40</f>
        <v>0</v>
      </c>
      <c r="V40" s="227">
        <f>(SUM('1.  LRAMVA Summary'!Q$55:Q$57)+SUM('1.  LRAMVA Summary'!Q$58:Q$59)*(MONTH($E40)-1)/12)*$H40</f>
        <v>0</v>
      </c>
      <c r="W40" s="228">
        <f t="shared" si="5"/>
        <v>0</v>
      </c>
    </row>
    <row r="41" spans="2:23" s="9" customFormat="1">
      <c r="B41" s="210" t="s">
        <v>79</v>
      </c>
      <c r="C41" s="710">
        <v>1.0999999999999999E-2</v>
      </c>
      <c r="D41" s="203"/>
      <c r="E41" s="211">
        <v>41244</v>
      </c>
      <c r="F41" s="211" t="s">
        <v>178</v>
      </c>
      <c r="G41" s="212" t="s">
        <v>69</v>
      </c>
      <c r="H41" s="226">
        <f>C$22/12</f>
        <v>1.225E-3</v>
      </c>
      <c r="I41" s="227">
        <f>(SUM('1.  LRAMVA Summary'!D$55:D$57)+SUM('1.  LRAMVA Summary'!D$58:D$59)*(MONTH($E41)-1)/12)*$H41</f>
        <v>0</v>
      </c>
      <c r="J41" s="227">
        <f>(SUM('1.  LRAMVA Summary'!E$55:E$57)+SUM('1.  LRAMVA Summary'!E$58:E$59)*(MONTH($E41)-1)/12)*$H41</f>
        <v>0</v>
      </c>
      <c r="K41" s="227">
        <f>(SUM('1.  LRAMVA Summary'!F$55:F$57)+SUM('1.  LRAMVA Summary'!F$58:F$59)*(MONTH($E41)-1)/12)*$H41</f>
        <v>0</v>
      </c>
      <c r="L41" s="227">
        <f>(SUM('1.  LRAMVA Summary'!G$55:G$57)+SUM('1.  LRAMVA Summary'!G$58:G$59)*(MONTH($E41)-1)/12)*$H41</f>
        <v>0</v>
      </c>
      <c r="M41" s="227">
        <f>(SUM('1.  LRAMVA Summary'!H$55:H$57)+SUM('1.  LRAMVA Summary'!H$58:H$59)*(MONTH($E41)-1)/12)*$H41</f>
        <v>0</v>
      </c>
      <c r="N41" s="227">
        <f>(SUM('1.  LRAMVA Summary'!I$55:I$57)+SUM('1.  LRAMVA Summary'!I$58:I$59)*(MONTH($E41)-1)/12)*$H41</f>
        <v>0</v>
      </c>
      <c r="O41" s="227">
        <f>(SUM('1.  LRAMVA Summary'!J$55:J$57)+SUM('1.  LRAMVA Summary'!J$58:J$59)*(MONTH($E41)-1)/12)*$H41</f>
        <v>0</v>
      </c>
      <c r="P41" s="227">
        <f>(SUM('1.  LRAMVA Summary'!K$55:K$57)+SUM('1.  LRAMVA Summary'!K$58:K$59)*(MONTH($E41)-1)/12)*$H41</f>
        <v>0</v>
      </c>
      <c r="Q41" s="227">
        <f>(SUM('1.  LRAMVA Summary'!L$55:L$57)+SUM('1.  LRAMVA Summary'!L$58:L$59)*(MONTH($E41)-1)/12)*$H41</f>
        <v>0</v>
      </c>
      <c r="R41" s="227">
        <f>(SUM('1.  LRAMVA Summary'!M$55:M$57)+SUM('1.  LRAMVA Summary'!M$58:M$59)*(MONTH($E41)-1)/12)*$H41</f>
        <v>0</v>
      </c>
      <c r="S41" s="227">
        <f>(SUM('1.  LRAMVA Summary'!N$55:N$57)+SUM('1.  LRAMVA Summary'!N$58:N$59)*(MONTH($E41)-1)/12)*$H41</f>
        <v>0</v>
      </c>
      <c r="T41" s="227">
        <f>(SUM('1.  LRAMVA Summary'!O$55:O$57)+SUM('1.  LRAMVA Summary'!O$58:O$59)*(MONTH($E41)-1)/12)*$H41</f>
        <v>0</v>
      </c>
      <c r="U41" s="227">
        <f>(SUM('1.  LRAMVA Summary'!P$55:P$57)+SUM('1.  LRAMVA Summary'!P$58:P$59)*(MONTH($E41)-1)/12)*$H41</f>
        <v>0</v>
      </c>
      <c r="V41" s="227">
        <f>(SUM('1.  LRAMVA Summary'!Q$55:Q$57)+SUM('1.  LRAMVA Summary'!Q$58:Q$59)*(MONTH($E41)-1)/12)*$H41</f>
        <v>0</v>
      </c>
      <c r="W41" s="228">
        <f>SUM(I41:V41)</f>
        <v>0</v>
      </c>
    </row>
    <row r="42" spans="2:23" s="9" customFormat="1" ht="15.75" thickBot="1">
      <c r="B42" s="210" t="s">
        <v>80</v>
      </c>
      <c r="C42" s="710">
        <v>1.4999999999999999E-2</v>
      </c>
      <c r="D42" s="203"/>
      <c r="E42" s="213" t="s">
        <v>458</v>
      </c>
      <c r="F42" s="213"/>
      <c r="G42" s="214"/>
      <c r="H42" s="231"/>
      <c r="I42" s="216">
        <f>SUM(I29:I41)</f>
        <v>0</v>
      </c>
      <c r="J42" s="216">
        <f t="shared" ref="J42:O42" si="6">SUM(J29:J41)</f>
        <v>0</v>
      </c>
      <c r="K42" s="216">
        <f t="shared" si="6"/>
        <v>0</v>
      </c>
      <c r="L42" s="216">
        <f t="shared" si="6"/>
        <v>0</v>
      </c>
      <c r="M42" s="216">
        <f t="shared" si="6"/>
        <v>0</v>
      </c>
      <c r="N42" s="216">
        <f t="shared" si="6"/>
        <v>0</v>
      </c>
      <c r="O42" s="216">
        <f t="shared" si="6"/>
        <v>0</v>
      </c>
      <c r="P42" s="216">
        <f t="shared" ref="P42:V42" si="7">SUM(P29:P41)</f>
        <v>0</v>
      </c>
      <c r="Q42" s="216">
        <f t="shared" si="7"/>
        <v>0</v>
      </c>
      <c r="R42" s="216">
        <f t="shared" si="7"/>
        <v>0</v>
      </c>
      <c r="S42" s="216">
        <f t="shared" si="7"/>
        <v>0</v>
      </c>
      <c r="T42" s="216">
        <f t="shared" si="7"/>
        <v>0</v>
      </c>
      <c r="U42" s="216">
        <f t="shared" si="7"/>
        <v>0</v>
      </c>
      <c r="V42" s="216">
        <f t="shared" si="7"/>
        <v>0</v>
      </c>
      <c r="W42" s="216">
        <f>SUM(W29:W41)</f>
        <v>0</v>
      </c>
    </row>
    <row r="43" spans="2:23" s="9" customFormat="1" ht="15.75" thickTop="1">
      <c r="B43" s="210" t="s">
        <v>81</v>
      </c>
      <c r="C43" s="710">
        <v>1.4999999999999999E-2</v>
      </c>
      <c r="D43" s="203"/>
      <c r="E43" s="217" t="s">
        <v>67</v>
      </c>
      <c r="F43" s="217"/>
      <c r="G43" s="218"/>
      <c r="H43" s="219"/>
      <c r="I43" s="220"/>
      <c r="J43" s="220"/>
      <c r="K43" s="220"/>
      <c r="L43" s="220"/>
      <c r="M43" s="220"/>
      <c r="N43" s="220"/>
      <c r="O43" s="220"/>
      <c r="P43" s="220"/>
      <c r="Q43" s="220"/>
      <c r="R43" s="220"/>
      <c r="S43" s="220"/>
      <c r="T43" s="220"/>
      <c r="U43" s="220"/>
      <c r="V43" s="220"/>
      <c r="W43" s="221"/>
    </row>
    <row r="44" spans="2:23" s="9" customFormat="1">
      <c r="B44" s="210" t="s">
        <v>82</v>
      </c>
      <c r="C44" s="710">
        <v>1.89E-2</v>
      </c>
      <c r="D44" s="203"/>
      <c r="E44" s="222" t="s">
        <v>424</v>
      </c>
      <c r="F44" s="222"/>
      <c r="G44" s="223"/>
      <c r="H44" s="224"/>
      <c r="I44" s="225">
        <f t="shared" ref="I44:O44" si="8">I42+I43</f>
        <v>0</v>
      </c>
      <c r="J44" s="225">
        <f t="shared" si="8"/>
        <v>0</v>
      </c>
      <c r="K44" s="225">
        <f t="shared" si="8"/>
        <v>0</v>
      </c>
      <c r="L44" s="225">
        <f t="shared" si="8"/>
        <v>0</v>
      </c>
      <c r="M44" s="225">
        <f t="shared" si="8"/>
        <v>0</v>
      </c>
      <c r="N44" s="225">
        <f t="shared" si="8"/>
        <v>0</v>
      </c>
      <c r="O44" s="225">
        <f t="shared" si="8"/>
        <v>0</v>
      </c>
      <c r="P44" s="225">
        <f t="shared" ref="P44:V44" si="9">P42+P43</f>
        <v>0</v>
      </c>
      <c r="Q44" s="225">
        <f t="shared" si="9"/>
        <v>0</v>
      </c>
      <c r="R44" s="225">
        <f t="shared" si="9"/>
        <v>0</v>
      </c>
      <c r="S44" s="225">
        <f t="shared" si="9"/>
        <v>0</v>
      </c>
      <c r="T44" s="225">
        <f t="shared" si="9"/>
        <v>0</v>
      </c>
      <c r="U44" s="225">
        <f t="shared" si="9"/>
        <v>0</v>
      </c>
      <c r="V44" s="225">
        <f t="shared" si="9"/>
        <v>0</v>
      </c>
      <c r="W44" s="225">
        <f>W42+W43</f>
        <v>0</v>
      </c>
    </row>
    <row r="45" spans="2:23" s="9" customFormat="1">
      <c r="B45" s="210" t="s">
        <v>83</v>
      </c>
      <c r="C45" s="710">
        <v>1.89E-2</v>
      </c>
      <c r="D45" s="203"/>
      <c r="E45" s="211">
        <v>41275</v>
      </c>
      <c r="F45" s="211" t="s">
        <v>179</v>
      </c>
      <c r="G45" s="212" t="s">
        <v>65</v>
      </c>
      <c r="H45" s="229">
        <f>C$23/12</f>
        <v>1.225E-3</v>
      </c>
      <c r="I45" s="227">
        <f>(SUM('1.  LRAMVA Summary'!D$55:D$60)+SUM('1.  LRAMVA Summary'!D$61:D$62)*(MONTH($E45)-1)/12)*$H45</f>
        <v>0</v>
      </c>
      <c r="J45" s="227">
        <f>(SUM('1.  LRAMVA Summary'!E$55:E$60)+SUM('1.  LRAMVA Summary'!E$61:E$62)*(MONTH($E45)-1)/12)*$H45</f>
        <v>0</v>
      </c>
      <c r="K45" s="227">
        <f>(SUM('1.  LRAMVA Summary'!F$55:F$60)+SUM('1.  LRAMVA Summary'!F$61:F$62)*(MONTH($E45)-1)/12)*$H45</f>
        <v>0</v>
      </c>
      <c r="L45" s="227">
        <f>(SUM('1.  LRAMVA Summary'!G$55:G$60)+SUM('1.  LRAMVA Summary'!G$61:G$62)*(MONTH($E45)-1)/12)*$H45</f>
        <v>0</v>
      </c>
      <c r="M45" s="227">
        <f>(SUM('1.  LRAMVA Summary'!H$55:H$60)+SUM('1.  LRAMVA Summary'!H$61:H$62)*(MONTH($E45)-1)/12)*$H45</f>
        <v>0</v>
      </c>
      <c r="N45" s="227">
        <f>(SUM('1.  LRAMVA Summary'!I$55:I$60)+SUM('1.  LRAMVA Summary'!I$61:I$62)*(MONTH($E45)-1)/12)*$H45</f>
        <v>0</v>
      </c>
      <c r="O45" s="227">
        <f>(SUM('1.  LRAMVA Summary'!J$55:J$60)+SUM('1.  LRAMVA Summary'!J$61:J$62)*(MONTH($E45)-1)/12)*$H45</f>
        <v>0</v>
      </c>
      <c r="P45" s="227">
        <f>(SUM('1.  LRAMVA Summary'!K$55:K$60)+SUM('1.  LRAMVA Summary'!K$61:K$62)*(MONTH($E45)-1)/12)*$H45</f>
        <v>0</v>
      </c>
      <c r="Q45" s="227">
        <f>(SUM('1.  LRAMVA Summary'!L$55:L$60)+SUM('1.  LRAMVA Summary'!L$61:L$62)*(MONTH($E45)-1)/12)*$H45</f>
        <v>0</v>
      </c>
      <c r="R45" s="227">
        <f>(SUM('1.  LRAMVA Summary'!M$55:M$60)+SUM('1.  LRAMVA Summary'!M$61:M$62)*(MONTH($E45)-1)/12)*$H45</f>
        <v>0</v>
      </c>
      <c r="S45" s="227">
        <f>(SUM('1.  LRAMVA Summary'!N$55:N$60)+SUM('1.  LRAMVA Summary'!N$61:N$62)*(MONTH($E45)-1)/12)*$H45</f>
        <v>0</v>
      </c>
      <c r="T45" s="227">
        <f>(SUM('1.  LRAMVA Summary'!O$55:O$60)+SUM('1.  LRAMVA Summary'!O$61:O$62)*(MONTH($E45)-1)/12)*$H45</f>
        <v>0</v>
      </c>
      <c r="U45" s="227">
        <f>(SUM('1.  LRAMVA Summary'!P$55:P$60)+SUM('1.  LRAMVA Summary'!P$61:P$62)*(MONTH($E45)-1)/12)*$H45</f>
        <v>0</v>
      </c>
      <c r="V45" s="227">
        <f>(SUM('1.  LRAMVA Summary'!Q$55:Q$60)+SUM('1.  LRAMVA Summary'!Q$61:Q$62)*(MONTH($E45)-1)/12)*$H45</f>
        <v>0</v>
      </c>
      <c r="W45" s="228">
        <f>SUM(I45:V45)</f>
        <v>0</v>
      </c>
    </row>
    <row r="46" spans="2:23" s="9" customFormat="1">
      <c r="B46" s="210" t="s">
        <v>84</v>
      </c>
      <c r="C46" s="710">
        <v>2.1700000000000001E-2</v>
      </c>
      <c r="D46" s="203"/>
      <c r="E46" s="211">
        <v>41306</v>
      </c>
      <c r="F46" s="211" t="s">
        <v>179</v>
      </c>
      <c r="G46" s="212" t="s">
        <v>65</v>
      </c>
      <c r="H46" s="226">
        <f>C$23/12</f>
        <v>1.225E-3</v>
      </c>
      <c r="I46" s="227">
        <f>(SUM('1.  LRAMVA Summary'!D$55:D$60)+SUM('1.  LRAMVA Summary'!D$61:D$62)*(MONTH($E46)-1)/12)*$H46</f>
        <v>0</v>
      </c>
      <c r="J46" s="227">
        <f>(SUM('1.  LRAMVA Summary'!E$55:E$60)+SUM('1.  LRAMVA Summary'!E$61:E$62)*(MONTH($E46)-1)/12)*$H46</f>
        <v>0</v>
      </c>
      <c r="K46" s="227">
        <f>(SUM('1.  LRAMVA Summary'!F$55:F$60)+SUM('1.  LRAMVA Summary'!F$61:F$62)*(MONTH($E46)-1)/12)*$H46</f>
        <v>0</v>
      </c>
      <c r="L46" s="227">
        <f>(SUM('1.  LRAMVA Summary'!G$55:G$60)+SUM('1.  LRAMVA Summary'!G$61:G$62)*(MONTH($E46)-1)/12)*$H46</f>
        <v>0</v>
      </c>
      <c r="M46" s="227">
        <f>(SUM('1.  LRAMVA Summary'!H$55:H$60)+SUM('1.  LRAMVA Summary'!H$61:H$62)*(MONTH($E46)-1)/12)*$H46</f>
        <v>0</v>
      </c>
      <c r="N46" s="227">
        <f>(SUM('1.  LRAMVA Summary'!I$55:I$60)+SUM('1.  LRAMVA Summary'!I$61:I$62)*(MONTH($E46)-1)/12)*$H46</f>
        <v>0</v>
      </c>
      <c r="O46" s="227">
        <f>(SUM('1.  LRAMVA Summary'!J$55:J$60)+SUM('1.  LRAMVA Summary'!J$61:J$62)*(MONTH($E46)-1)/12)*$H46</f>
        <v>0</v>
      </c>
      <c r="P46" s="227">
        <f>(SUM('1.  LRAMVA Summary'!K$55:K$60)+SUM('1.  LRAMVA Summary'!K$61:K$62)*(MONTH($E46)-1)/12)*$H46</f>
        <v>0</v>
      </c>
      <c r="Q46" s="227">
        <f>(SUM('1.  LRAMVA Summary'!L$55:L$60)+SUM('1.  LRAMVA Summary'!L$61:L$62)*(MONTH($E46)-1)/12)*$H46</f>
        <v>0</v>
      </c>
      <c r="R46" s="227">
        <f>(SUM('1.  LRAMVA Summary'!M$55:M$60)+SUM('1.  LRAMVA Summary'!M$61:M$62)*(MONTH($E46)-1)/12)*$H46</f>
        <v>0</v>
      </c>
      <c r="S46" s="227">
        <f>(SUM('1.  LRAMVA Summary'!N$55:N$60)+SUM('1.  LRAMVA Summary'!N$61:N$62)*(MONTH($E46)-1)/12)*$H46</f>
        <v>0</v>
      </c>
      <c r="T46" s="227">
        <f>(SUM('1.  LRAMVA Summary'!O$55:O$60)+SUM('1.  LRAMVA Summary'!O$61:O$62)*(MONTH($E46)-1)/12)*$H46</f>
        <v>0</v>
      </c>
      <c r="U46" s="227">
        <f>(SUM('1.  LRAMVA Summary'!P$55:P$60)+SUM('1.  LRAMVA Summary'!P$61:P$62)*(MONTH($E46)-1)/12)*$H46</f>
        <v>0</v>
      </c>
      <c r="V46" s="227">
        <f>(SUM('1.  LRAMVA Summary'!Q$55:Q$60)+SUM('1.  LRAMVA Summary'!Q$61:Q$62)*(MONTH($E46)-1)/12)*$H46</f>
        <v>0</v>
      </c>
      <c r="W46" s="228">
        <f t="shared" ref="W46:W56" si="10">SUM(I46:V46)</f>
        <v>0</v>
      </c>
    </row>
    <row r="47" spans="2:23" s="9" customFormat="1">
      <c r="B47" s="210" t="s">
        <v>85</v>
      </c>
      <c r="C47" s="727">
        <v>2.4500000000000001E-2</v>
      </c>
      <c r="D47" s="203"/>
      <c r="E47" s="211">
        <v>41334</v>
      </c>
      <c r="F47" s="211" t="s">
        <v>179</v>
      </c>
      <c r="G47" s="212" t="s">
        <v>65</v>
      </c>
      <c r="H47" s="226">
        <f>C$23/12</f>
        <v>1.225E-3</v>
      </c>
      <c r="I47" s="227">
        <f>(SUM('1.  LRAMVA Summary'!D$55:D$60)+SUM('1.  LRAMVA Summary'!D$61:D$62)*(MONTH($E47)-1)/12)*$H47</f>
        <v>0</v>
      </c>
      <c r="J47" s="227">
        <f>(SUM('1.  LRAMVA Summary'!E$55:E$60)+SUM('1.  LRAMVA Summary'!E$61:E$62)*(MONTH($E47)-1)/12)*$H47</f>
        <v>0</v>
      </c>
      <c r="K47" s="227">
        <f>(SUM('1.  LRAMVA Summary'!F$55:F$60)+SUM('1.  LRAMVA Summary'!F$61:F$62)*(MONTH($E47)-1)/12)*$H47</f>
        <v>0</v>
      </c>
      <c r="L47" s="227">
        <f>(SUM('1.  LRAMVA Summary'!G$55:G$60)+SUM('1.  LRAMVA Summary'!G$61:G$62)*(MONTH($E47)-1)/12)*$H47</f>
        <v>0</v>
      </c>
      <c r="M47" s="227">
        <f>(SUM('1.  LRAMVA Summary'!H$55:H$60)+SUM('1.  LRAMVA Summary'!H$61:H$62)*(MONTH($E47)-1)/12)*$H47</f>
        <v>0</v>
      </c>
      <c r="N47" s="227">
        <f>(SUM('1.  LRAMVA Summary'!I$55:I$60)+SUM('1.  LRAMVA Summary'!I$61:I$62)*(MONTH($E47)-1)/12)*$H47</f>
        <v>0</v>
      </c>
      <c r="O47" s="227">
        <f>(SUM('1.  LRAMVA Summary'!J$55:J$60)+SUM('1.  LRAMVA Summary'!J$61:J$62)*(MONTH($E47)-1)/12)*$H47</f>
        <v>0</v>
      </c>
      <c r="P47" s="227">
        <f>(SUM('1.  LRAMVA Summary'!K$55:K$60)+SUM('1.  LRAMVA Summary'!K$61:K$62)*(MONTH($E47)-1)/12)*$H47</f>
        <v>0</v>
      </c>
      <c r="Q47" s="227">
        <f>(SUM('1.  LRAMVA Summary'!L$55:L$60)+SUM('1.  LRAMVA Summary'!L$61:L$62)*(MONTH($E47)-1)/12)*$H47</f>
        <v>0</v>
      </c>
      <c r="R47" s="227">
        <f>(SUM('1.  LRAMVA Summary'!M$55:M$60)+SUM('1.  LRAMVA Summary'!M$61:M$62)*(MONTH($E47)-1)/12)*$H47</f>
        <v>0</v>
      </c>
      <c r="S47" s="227">
        <f>(SUM('1.  LRAMVA Summary'!N$55:N$60)+SUM('1.  LRAMVA Summary'!N$61:N$62)*(MONTH($E47)-1)/12)*$H47</f>
        <v>0</v>
      </c>
      <c r="T47" s="227">
        <f>(SUM('1.  LRAMVA Summary'!O$55:O$60)+SUM('1.  LRAMVA Summary'!O$61:O$62)*(MONTH($E47)-1)/12)*$H47</f>
        <v>0</v>
      </c>
      <c r="U47" s="227">
        <f>(SUM('1.  LRAMVA Summary'!P$55:P$60)+SUM('1.  LRAMVA Summary'!P$61:P$62)*(MONTH($E47)-1)/12)*$H47</f>
        <v>0</v>
      </c>
      <c r="V47" s="227">
        <f>(SUM('1.  LRAMVA Summary'!Q$55:Q$60)+SUM('1.  LRAMVA Summary'!Q$61:Q$62)*(MONTH($E47)-1)/12)*$H47</f>
        <v>0</v>
      </c>
      <c r="W47" s="228">
        <f t="shared" si="10"/>
        <v>0</v>
      </c>
    </row>
    <row r="48" spans="2:23" s="9" customFormat="1">
      <c r="B48" s="210" t="s">
        <v>86</v>
      </c>
      <c r="C48" s="727">
        <v>2.18E-2</v>
      </c>
      <c r="D48" s="203"/>
      <c r="E48" s="211">
        <v>41365</v>
      </c>
      <c r="F48" s="211" t="s">
        <v>179</v>
      </c>
      <c r="G48" s="212" t="s">
        <v>66</v>
      </c>
      <c r="H48" s="229">
        <f>C$24/12</f>
        <v>1.225E-3</v>
      </c>
      <c r="I48" s="227">
        <f>(SUM('1.  LRAMVA Summary'!D$55:D$60)+SUM('1.  LRAMVA Summary'!D$61:D$62)*(MONTH($E48)-1)/12)*$H48</f>
        <v>0</v>
      </c>
      <c r="J48" s="227">
        <f>(SUM('1.  LRAMVA Summary'!E$55:E$60)+SUM('1.  LRAMVA Summary'!E$61:E$62)*(MONTH($E48)-1)/12)*$H48</f>
        <v>0</v>
      </c>
      <c r="K48" s="227">
        <f>(SUM('1.  LRAMVA Summary'!F$55:F$60)+SUM('1.  LRAMVA Summary'!F$61:F$62)*(MONTH($E48)-1)/12)*$H48</f>
        <v>0</v>
      </c>
      <c r="L48" s="227">
        <f>(SUM('1.  LRAMVA Summary'!G$55:G$60)+SUM('1.  LRAMVA Summary'!G$61:G$62)*(MONTH($E48)-1)/12)*$H48</f>
        <v>0</v>
      </c>
      <c r="M48" s="227">
        <f>(SUM('1.  LRAMVA Summary'!H$55:H$60)+SUM('1.  LRAMVA Summary'!H$61:H$62)*(MONTH($E48)-1)/12)*$H48</f>
        <v>0</v>
      </c>
      <c r="N48" s="227">
        <f>(SUM('1.  LRAMVA Summary'!I$55:I$60)+SUM('1.  LRAMVA Summary'!I$61:I$62)*(MONTH($E48)-1)/12)*$H48</f>
        <v>0</v>
      </c>
      <c r="O48" s="227">
        <f>(SUM('1.  LRAMVA Summary'!J$55:J$60)+SUM('1.  LRAMVA Summary'!J$61:J$62)*(MONTH($E48)-1)/12)*$H48</f>
        <v>0</v>
      </c>
      <c r="P48" s="227">
        <f>(SUM('1.  LRAMVA Summary'!K$55:K$60)+SUM('1.  LRAMVA Summary'!K$61:K$62)*(MONTH($E48)-1)/12)*$H48</f>
        <v>0</v>
      </c>
      <c r="Q48" s="227">
        <f>(SUM('1.  LRAMVA Summary'!L$55:L$60)+SUM('1.  LRAMVA Summary'!L$61:L$62)*(MONTH($E48)-1)/12)*$H48</f>
        <v>0</v>
      </c>
      <c r="R48" s="227">
        <f>(SUM('1.  LRAMVA Summary'!M$55:M$60)+SUM('1.  LRAMVA Summary'!M$61:M$62)*(MONTH($E48)-1)/12)*$H48</f>
        <v>0</v>
      </c>
      <c r="S48" s="227">
        <f>(SUM('1.  LRAMVA Summary'!N$55:N$60)+SUM('1.  LRAMVA Summary'!N$61:N$62)*(MONTH($E48)-1)/12)*$H48</f>
        <v>0</v>
      </c>
      <c r="T48" s="227">
        <f>(SUM('1.  LRAMVA Summary'!O$55:O$60)+SUM('1.  LRAMVA Summary'!O$61:O$62)*(MONTH($E48)-1)/12)*$H48</f>
        <v>0</v>
      </c>
      <c r="U48" s="227">
        <f>(SUM('1.  LRAMVA Summary'!P$55:P$60)+SUM('1.  LRAMVA Summary'!P$61:P$62)*(MONTH($E48)-1)/12)*$H48</f>
        <v>0</v>
      </c>
      <c r="V48" s="227">
        <f>(SUM('1.  LRAMVA Summary'!Q$55:Q$60)+SUM('1.  LRAMVA Summary'!Q$61:Q$62)*(MONTH($E48)-1)/12)*$H48</f>
        <v>0</v>
      </c>
      <c r="W48" s="228">
        <f t="shared" si="10"/>
        <v>0</v>
      </c>
    </row>
    <row r="49" spans="1:23" s="9" customFormat="1">
      <c r="B49" s="210" t="s">
        <v>87</v>
      </c>
      <c r="C49" s="727">
        <v>2.18E-2</v>
      </c>
      <c r="D49" s="203"/>
      <c r="E49" s="211">
        <v>41395</v>
      </c>
      <c r="F49" s="211" t="s">
        <v>179</v>
      </c>
      <c r="G49" s="212" t="s">
        <v>66</v>
      </c>
      <c r="H49" s="226">
        <f>C$24/12</f>
        <v>1.225E-3</v>
      </c>
      <c r="I49" s="227">
        <f>(SUM('1.  LRAMVA Summary'!D$55:D$60)+SUM('1.  LRAMVA Summary'!D$61:D$62)*(MONTH($E49)-1)/12)*$H49</f>
        <v>0</v>
      </c>
      <c r="J49" s="227">
        <f>(SUM('1.  LRAMVA Summary'!E$55:E$60)+SUM('1.  LRAMVA Summary'!E$61:E$62)*(MONTH($E49)-1)/12)*$H49</f>
        <v>0</v>
      </c>
      <c r="K49" s="227">
        <f>(SUM('1.  LRAMVA Summary'!F$55:F$60)+SUM('1.  LRAMVA Summary'!F$61:F$62)*(MONTH($E49)-1)/12)*$H49</f>
        <v>0</v>
      </c>
      <c r="L49" s="227">
        <f>(SUM('1.  LRAMVA Summary'!G$55:G$60)+SUM('1.  LRAMVA Summary'!G$61:G$62)*(MONTH($E49)-1)/12)*$H49</f>
        <v>0</v>
      </c>
      <c r="M49" s="227">
        <f>(SUM('1.  LRAMVA Summary'!H$55:H$60)+SUM('1.  LRAMVA Summary'!H$61:H$62)*(MONTH($E49)-1)/12)*$H49</f>
        <v>0</v>
      </c>
      <c r="N49" s="227">
        <f>(SUM('1.  LRAMVA Summary'!I$55:I$60)+SUM('1.  LRAMVA Summary'!I$61:I$62)*(MONTH($E49)-1)/12)*$H49</f>
        <v>0</v>
      </c>
      <c r="O49" s="227">
        <f>(SUM('1.  LRAMVA Summary'!J$55:J$60)+SUM('1.  LRAMVA Summary'!J$61:J$62)*(MONTH($E49)-1)/12)*$H49</f>
        <v>0</v>
      </c>
      <c r="P49" s="227">
        <f>(SUM('1.  LRAMVA Summary'!K$55:K$60)+SUM('1.  LRAMVA Summary'!K$61:K$62)*(MONTH($E49)-1)/12)*$H49</f>
        <v>0</v>
      </c>
      <c r="Q49" s="227">
        <f>(SUM('1.  LRAMVA Summary'!L$55:L$60)+SUM('1.  LRAMVA Summary'!L$61:L$62)*(MONTH($E49)-1)/12)*$H49</f>
        <v>0</v>
      </c>
      <c r="R49" s="227">
        <f>(SUM('1.  LRAMVA Summary'!M$55:M$60)+SUM('1.  LRAMVA Summary'!M$61:M$62)*(MONTH($E49)-1)/12)*$H49</f>
        <v>0</v>
      </c>
      <c r="S49" s="227">
        <f>(SUM('1.  LRAMVA Summary'!N$55:N$60)+SUM('1.  LRAMVA Summary'!N$61:N$62)*(MONTH($E49)-1)/12)*$H49</f>
        <v>0</v>
      </c>
      <c r="T49" s="227">
        <f>(SUM('1.  LRAMVA Summary'!O$55:O$60)+SUM('1.  LRAMVA Summary'!O$61:O$62)*(MONTH($E49)-1)/12)*$H49</f>
        <v>0</v>
      </c>
      <c r="U49" s="227">
        <f>(SUM('1.  LRAMVA Summary'!P$55:P$60)+SUM('1.  LRAMVA Summary'!P$61:P$62)*(MONTH($E49)-1)/12)*$H49</f>
        <v>0</v>
      </c>
      <c r="V49" s="227">
        <f>(SUM('1.  LRAMVA Summary'!Q$55:Q$60)+SUM('1.  LRAMVA Summary'!Q$61:Q$62)*(MONTH($E49)-1)/12)*$H49</f>
        <v>0</v>
      </c>
      <c r="W49" s="228">
        <f t="shared" si="10"/>
        <v>0</v>
      </c>
    </row>
    <row r="50" spans="1:23" s="9" customFormat="1">
      <c r="B50" s="210" t="s">
        <v>88</v>
      </c>
      <c r="C50" s="727">
        <v>2.18E-2</v>
      </c>
      <c r="D50" s="203"/>
      <c r="E50" s="211">
        <v>41426</v>
      </c>
      <c r="F50" s="211" t="s">
        <v>179</v>
      </c>
      <c r="G50" s="212" t="s">
        <v>66</v>
      </c>
      <c r="H50" s="226">
        <f>C$24/12</f>
        <v>1.225E-3</v>
      </c>
      <c r="I50" s="227">
        <f>(SUM('1.  LRAMVA Summary'!D$55:D$60)+SUM('1.  LRAMVA Summary'!D$61:D$62)*(MONTH($E50)-1)/12)*$H50</f>
        <v>0</v>
      </c>
      <c r="J50" s="227">
        <f>(SUM('1.  LRAMVA Summary'!E$55:E$60)+SUM('1.  LRAMVA Summary'!E$61:E$62)*(MONTH($E50)-1)/12)*$H50</f>
        <v>0</v>
      </c>
      <c r="K50" s="227">
        <f>(SUM('1.  LRAMVA Summary'!F$55:F$60)+SUM('1.  LRAMVA Summary'!F$61:F$62)*(MONTH($E50)-1)/12)*$H50</f>
        <v>0</v>
      </c>
      <c r="L50" s="227">
        <f>(SUM('1.  LRAMVA Summary'!G$55:G$60)+SUM('1.  LRAMVA Summary'!G$61:G$62)*(MONTH($E50)-1)/12)*$H50</f>
        <v>0</v>
      </c>
      <c r="M50" s="227">
        <f>(SUM('1.  LRAMVA Summary'!H$55:H$60)+SUM('1.  LRAMVA Summary'!H$61:H$62)*(MONTH($E50)-1)/12)*$H50</f>
        <v>0</v>
      </c>
      <c r="N50" s="227">
        <f>(SUM('1.  LRAMVA Summary'!I$55:I$60)+SUM('1.  LRAMVA Summary'!I$61:I$62)*(MONTH($E50)-1)/12)*$H50</f>
        <v>0</v>
      </c>
      <c r="O50" s="227">
        <f>(SUM('1.  LRAMVA Summary'!J$55:J$60)+SUM('1.  LRAMVA Summary'!J$61:J$62)*(MONTH($E50)-1)/12)*$H50</f>
        <v>0</v>
      </c>
      <c r="P50" s="227">
        <f>(SUM('1.  LRAMVA Summary'!K$55:K$60)+SUM('1.  LRAMVA Summary'!K$61:K$62)*(MONTH($E50)-1)/12)*$H50</f>
        <v>0</v>
      </c>
      <c r="Q50" s="227">
        <f>(SUM('1.  LRAMVA Summary'!L$55:L$60)+SUM('1.  LRAMVA Summary'!L$61:L$62)*(MONTH($E50)-1)/12)*$H50</f>
        <v>0</v>
      </c>
      <c r="R50" s="227">
        <f>(SUM('1.  LRAMVA Summary'!M$55:M$60)+SUM('1.  LRAMVA Summary'!M$61:M$62)*(MONTH($E50)-1)/12)*$H50</f>
        <v>0</v>
      </c>
      <c r="S50" s="227">
        <f>(SUM('1.  LRAMVA Summary'!N$55:N$60)+SUM('1.  LRAMVA Summary'!N$61:N$62)*(MONTH($E50)-1)/12)*$H50</f>
        <v>0</v>
      </c>
      <c r="T50" s="227">
        <f>(SUM('1.  LRAMVA Summary'!O$55:O$60)+SUM('1.  LRAMVA Summary'!O$61:O$62)*(MONTH($E50)-1)/12)*$H50</f>
        <v>0</v>
      </c>
      <c r="U50" s="227">
        <f>(SUM('1.  LRAMVA Summary'!P$55:P$60)+SUM('1.  LRAMVA Summary'!P$61:P$62)*(MONTH($E50)-1)/12)*$H50</f>
        <v>0</v>
      </c>
      <c r="V50" s="227">
        <f>(SUM('1.  LRAMVA Summary'!Q$55:Q$60)+SUM('1.  LRAMVA Summary'!Q$61:Q$62)*(MONTH($E50)-1)/12)*$H50</f>
        <v>0</v>
      </c>
      <c r="W50" s="228">
        <f t="shared" si="10"/>
        <v>0</v>
      </c>
    </row>
    <row r="51" spans="1:23" s="9" customFormat="1">
      <c r="B51" s="210" t="s">
        <v>89</v>
      </c>
      <c r="C51" s="727">
        <v>2.18E-2</v>
      </c>
      <c r="D51" s="203"/>
      <c r="E51" s="211">
        <v>41456</v>
      </c>
      <c r="F51" s="211" t="s">
        <v>179</v>
      </c>
      <c r="G51" s="212" t="s">
        <v>68</v>
      </c>
      <c r="H51" s="229">
        <f>C$25/12</f>
        <v>1.225E-3</v>
      </c>
      <c r="I51" s="227">
        <f>(SUM('1.  LRAMVA Summary'!D$55:D$60)+SUM('1.  LRAMVA Summary'!D$61:D$62)*(MONTH($E51)-1)/12)*$H51</f>
        <v>0</v>
      </c>
      <c r="J51" s="227">
        <f>(SUM('1.  LRAMVA Summary'!E$55:E$60)+SUM('1.  LRAMVA Summary'!E$61:E$62)*(MONTH($E51)-1)/12)*$H51</f>
        <v>0</v>
      </c>
      <c r="K51" s="227">
        <f>(SUM('1.  LRAMVA Summary'!F$55:F$60)+SUM('1.  LRAMVA Summary'!F$61:F$62)*(MONTH($E51)-1)/12)*$H51</f>
        <v>0</v>
      </c>
      <c r="L51" s="227">
        <f>(SUM('1.  LRAMVA Summary'!G$55:G$60)+SUM('1.  LRAMVA Summary'!G$61:G$62)*(MONTH($E51)-1)/12)*$H51</f>
        <v>0</v>
      </c>
      <c r="M51" s="227">
        <f>(SUM('1.  LRAMVA Summary'!H$55:H$60)+SUM('1.  LRAMVA Summary'!H$61:H$62)*(MONTH($E51)-1)/12)*$H51</f>
        <v>0</v>
      </c>
      <c r="N51" s="227">
        <f>(SUM('1.  LRAMVA Summary'!I$55:I$60)+SUM('1.  LRAMVA Summary'!I$61:I$62)*(MONTH($E51)-1)/12)*$H51</f>
        <v>0</v>
      </c>
      <c r="O51" s="227">
        <f>(SUM('1.  LRAMVA Summary'!J$55:J$60)+SUM('1.  LRAMVA Summary'!J$61:J$62)*(MONTH($E51)-1)/12)*$H51</f>
        <v>0</v>
      </c>
      <c r="P51" s="227">
        <f>(SUM('1.  LRAMVA Summary'!K$55:K$60)+SUM('1.  LRAMVA Summary'!K$61:K$62)*(MONTH($E51)-1)/12)*$H51</f>
        <v>0</v>
      </c>
      <c r="Q51" s="227">
        <f>(SUM('1.  LRAMVA Summary'!L$55:L$60)+SUM('1.  LRAMVA Summary'!L$61:L$62)*(MONTH($E51)-1)/12)*$H51</f>
        <v>0</v>
      </c>
      <c r="R51" s="227">
        <f>(SUM('1.  LRAMVA Summary'!M$55:M$60)+SUM('1.  LRAMVA Summary'!M$61:M$62)*(MONTH($E51)-1)/12)*$H51</f>
        <v>0</v>
      </c>
      <c r="S51" s="227">
        <f>(SUM('1.  LRAMVA Summary'!N$55:N$60)+SUM('1.  LRAMVA Summary'!N$61:N$62)*(MONTH($E51)-1)/12)*$H51</f>
        <v>0</v>
      </c>
      <c r="T51" s="227">
        <f>(SUM('1.  LRAMVA Summary'!O$55:O$60)+SUM('1.  LRAMVA Summary'!O$61:O$62)*(MONTH($E51)-1)/12)*$H51</f>
        <v>0</v>
      </c>
      <c r="U51" s="227">
        <f>(SUM('1.  LRAMVA Summary'!P$55:P$60)+SUM('1.  LRAMVA Summary'!P$61:P$62)*(MONTH($E51)-1)/12)*$H51</f>
        <v>0</v>
      </c>
      <c r="V51" s="227">
        <f>(SUM('1.  LRAMVA Summary'!Q$55:Q$60)+SUM('1.  LRAMVA Summary'!Q$61:Q$62)*(MONTH($E51)-1)/12)*$H51</f>
        <v>0</v>
      </c>
      <c r="W51" s="228">
        <f t="shared" si="10"/>
        <v>0</v>
      </c>
    </row>
    <row r="52" spans="1:23" s="9" customFormat="1">
      <c r="B52" s="210" t="s">
        <v>91</v>
      </c>
      <c r="C52" s="727">
        <v>2.18E-2</v>
      </c>
      <c r="D52" s="203"/>
      <c r="E52" s="211">
        <v>41487</v>
      </c>
      <c r="F52" s="211" t="s">
        <v>179</v>
      </c>
      <c r="G52" s="212" t="s">
        <v>68</v>
      </c>
      <c r="H52" s="226">
        <f>C$25/12</f>
        <v>1.225E-3</v>
      </c>
      <c r="I52" s="227">
        <f>(SUM('1.  LRAMVA Summary'!D$55:D$60)+SUM('1.  LRAMVA Summary'!D$61:D$62)*(MONTH($E52)-1)/12)*$H52</f>
        <v>0</v>
      </c>
      <c r="J52" s="227">
        <f>(SUM('1.  LRAMVA Summary'!E$55:E$60)+SUM('1.  LRAMVA Summary'!E$61:E$62)*(MONTH($E52)-1)/12)*$H52</f>
        <v>0</v>
      </c>
      <c r="K52" s="227">
        <f>(SUM('1.  LRAMVA Summary'!F$55:F$60)+SUM('1.  LRAMVA Summary'!F$61:F$62)*(MONTH($E52)-1)/12)*$H52</f>
        <v>0</v>
      </c>
      <c r="L52" s="227">
        <f>(SUM('1.  LRAMVA Summary'!G$55:G$60)+SUM('1.  LRAMVA Summary'!G$61:G$62)*(MONTH($E52)-1)/12)*$H52</f>
        <v>0</v>
      </c>
      <c r="M52" s="227">
        <f>(SUM('1.  LRAMVA Summary'!H$55:H$60)+SUM('1.  LRAMVA Summary'!H$61:H$62)*(MONTH($E52)-1)/12)*$H52</f>
        <v>0</v>
      </c>
      <c r="N52" s="227">
        <f>(SUM('1.  LRAMVA Summary'!I$55:I$60)+SUM('1.  LRAMVA Summary'!I$61:I$62)*(MONTH($E52)-1)/12)*$H52</f>
        <v>0</v>
      </c>
      <c r="O52" s="227">
        <f>(SUM('1.  LRAMVA Summary'!J$55:J$60)+SUM('1.  LRAMVA Summary'!J$61:J$62)*(MONTH($E52)-1)/12)*$H52</f>
        <v>0</v>
      </c>
      <c r="P52" s="227">
        <f>(SUM('1.  LRAMVA Summary'!K$55:K$60)+SUM('1.  LRAMVA Summary'!K$61:K$62)*(MONTH($E52)-1)/12)*$H52</f>
        <v>0</v>
      </c>
      <c r="Q52" s="227">
        <f>(SUM('1.  LRAMVA Summary'!L$55:L$60)+SUM('1.  LRAMVA Summary'!L$61:L$62)*(MONTH($E52)-1)/12)*$H52</f>
        <v>0</v>
      </c>
      <c r="R52" s="227">
        <f>(SUM('1.  LRAMVA Summary'!M$55:M$60)+SUM('1.  LRAMVA Summary'!M$61:M$62)*(MONTH($E52)-1)/12)*$H52</f>
        <v>0</v>
      </c>
      <c r="S52" s="227">
        <f>(SUM('1.  LRAMVA Summary'!N$55:N$60)+SUM('1.  LRAMVA Summary'!N$61:N$62)*(MONTH($E52)-1)/12)*$H52</f>
        <v>0</v>
      </c>
      <c r="T52" s="227">
        <f>(SUM('1.  LRAMVA Summary'!O$55:O$60)+SUM('1.  LRAMVA Summary'!O$61:O$62)*(MONTH($E52)-1)/12)*$H52</f>
        <v>0</v>
      </c>
      <c r="U52" s="227">
        <f>(SUM('1.  LRAMVA Summary'!P$55:P$60)+SUM('1.  LRAMVA Summary'!P$61:P$62)*(MONTH($E52)-1)/12)*$H52</f>
        <v>0</v>
      </c>
      <c r="V52" s="227">
        <f>(SUM('1.  LRAMVA Summary'!Q$55:Q$60)+SUM('1.  LRAMVA Summary'!Q$61:Q$62)*(MONTH($E52)-1)/12)*$H52</f>
        <v>0</v>
      </c>
      <c r="W52" s="228">
        <f t="shared" si="10"/>
        <v>0</v>
      </c>
    </row>
    <row r="53" spans="1:23" s="9" customFormat="1">
      <c r="B53" s="210" t="s">
        <v>90</v>
      </c>
      <c r="C53" s="727">
        <v>5.7000000000000002E-3</v>
      </c>
      <c r="D53" s="203"/>
      <c r="E53" s="211">
        <v>41518</v>
      </c>
      <c r="F53" s="211" t="s">
        <v>179</v>
      </c>
      <c r="G53" s="212" t="s">
        <v>68</v>
      </c>
      <c r="H53" s="226">
        <f>C$25/12</f>
        <v>1.225E-3</v>
      </c>
      <c r="I53" s="227">
        <f>(SUM('1.  LRAMVA Summary'!D$55:D$60)+SUM('1.  LRAMVA Summary'!D$61:D$62)*(MONTH($E53)-1)/12)*$H53</f>
        <v>0</v>
      </c>
      <c r="J53" s="227">
        <f>(SUM('1.  LRAMVA Summary'!E$55:E$60)+SUM('1.  LRAMVA Summary'!E$61:E$62)*(MONTH($E53)-1)/12)*$H53</f>
        <v>0</v>
      </c>
      <c r="K53" s="227">
        <f>(SUM('1.  LRAMVA Summary'!F$55:F$60)+SUM('1.  LRAMVA Summary'!F$61:F$62)*(MONTH($E53)-1)/12)*$H53</f>
        <v>0</v>
      </c>
      <c r="L53" s="227">
        <f>(SUM('1.  LRAMVA Summary'!G$55:G$60)+SUM('1.  LRAMVA Summary'!G$61:G$62)*(MONTH($E53)-1)/12)*$H53</f>
        <v>0</v>
      </c>
      <c r="M53" s="227">
        <f>(SUM('1.  LRAMVA Summary'!H$55:H$60)+SUM('1.  LRAMVA Summary'!H$61:H$62)*(MONTH($E53)-1)/12)*$H53</f>
        <v>0</v>
      </c>
      <c r="N53" s="227">
        <f>(SUM('1.  LRAMVA Summary'!I$55:I$60)+SUM('1.  LRAMVA Summary'!I$61:I$62)*(MONTH($E53)-1)/12)*$H53</f>
        <v>0</v>
      </c>
      <c r="O53" s="227">
        <f>(SUM('1.  LRAMVA Summary'!J$55:J$60)+SUM('1.  LRAMVA Summary'!J$61:J$62)*(MONTH($E53)-1)/12)*$H53</f>
        <v>0</v>
      </c>
      <c r="P53" s="227">
        <f>(SUM('1.  LRAMVA Summary'!K$55:K$60)+SUM('1.  LRAMVA Summary'!K$61:K$62)*(MONTH($E53)-1)/12)*$H53</f>
        <v>0</v>
      </c>
      <c r="Q53" s="227">
        <f>(SUM('1.  LRAMVA Summary'!L$55:L$60)+SUM('1.  LRAMVA Summary'!L$61:L$62)*(MONTH($E53)-1)/12)*$H53</f>
        <v>0</v>
      </c>
      <c r="R53" s="227">
        <f>(SUM('1.  LRAMVA Summary'!M$55:M$60)+SUM('1.  LRAMVA Summary'!M$61:M$62)*(MONTH($E53)-1)/12)*$H53</f>
        <v>0</v>
      </c>
      <c r="S53" s="227">
        <f>(SUM('1.  LRAMVA Summary'!N$55:N$60)+SUM('1.  LRAMVA Summary'!N$61:N$62)*(MONTH($E53)-1)/12)*$H53</f>
        <v>0</v>
      </c>
      <c r="T53" s="227">
        <f>(SUM('1.  LRAMVA Summary'!O$55:O$60)+SUM('1.  LRAMVA Summary'!O$61:O$62)*(MONTH($E53)-1)/12)*$H53</f>
        <v>0</v>
      </c>
      <c r="U53" s="227">
        <f>(SUM('1.  LRAMVA Summary'!P$55:P$60)+SUM('1.  LRAMVA Summary'!P$61:P$62)*(MONTH($E53)-1)/12)*$H53</f>
        <v>0</v>
      </c>
      <c r="V53" s="227">
        <f>(SUM('1.  LRAMVA Summary'!Q$55:Q$60)+SUM('1.  LRAMVA Summary'!Q$61:Q$62)*(MONTH($E53)-1)/12)*$H53</f>
        <v>0</v>
      </c>
      <c r="W53" s="228">
        <f t="shared" si="10"/>
        <v>0</v>
      </c>
    </row>
    <row r="54" spans="1:23" s="9" customFormat="1">
      <c r="B54" s="847" t="s">
        <v>92</v>
      </c>
      <c r="C54" s="727">
        <v>5.7000000000000002E-3</v>
      </c>
      <c r="D54" s="203"/>
      <c r="E54" s="211">
        <v>41548</v>
      </c>
      <c r="F54" s="211" t="s">
        <v>179</v>
      </c>
      <c r="G54" s="212" t="s">
        <v>69</v>
      </c>
      <c r="H54" s="229">
        <f>C$26/12</f>
        <v>1.225E-3</v>
      </c>
      <c r="I54" s="227">
        <f>(SUM('1.  LRAMVA Summary'!D$55:D$60)+SUM('1.  LRAMVA Summary'!D$61:D$62)*(MONTH($E54)-1)/12)*$H54</f>
        <v>0</v>
      </c>
      <c r="J54" s="227">
        <f>(SUM('1.  LRAMVA Summary'!E$55:E$60)+SUM('1.  LRAMVA Summary'!E$61:E$62)*(MONTH($E54)-1)/12)*$H54</f>
        <v>0</v>
      </c>
      <c r="K54" s="227">
        <f>(SUM('1.  LRAMVA Summary'!F$55:F$60)+SUM('1.  LRAMVA Summary'!F$61:F$62)*(MONTH($E54)-1)/12)*$H54</f>
        <v>0</v>
      </c>
      <c r="L54" s="227">
        <f>(SUM('1.  LRAMVA Summary'!G$55:G$60)+SUM('1.  LRAMVA Summary'!G$61:G$62)*(MONTH($E54)-1)/12)*$H54</f>
        <v>0</v>
      </c>
      <c r="M54" s="227">
        <f>(SUM('1.  LRAMVA Summary'!H$55:H$60)+SUM('1.  LRAMVA Summary'!H$61:H$62)*(MONTH($E54)-1)/12)*$H54</f>
        <v>0</v>
      </c>
      <c r="N54" s="227">
        <f>(SUM('1.  LRAMVA Summary'!I$55:I$60)+SUM('1.  LRAMVA Summary'!I$61:I$62)*(MONTH($E54)-1)/12)*$H54</f>
        <v>0</v>
      </c>
      <c r="O54" s="227">
        <f>(SUM('1.  LRAMVA Summary'!J$55:J$60)+SUM('1.  LRAMVA Summary'!J$61:J$62)*(MONTH($E54)-1)/12)*$H54</f>
        <v>0</v>
      </c>
      <c r="P54" s="227">
        <f>(SUM('1.  LRAMVA Summary'!K$55:K$60)+SUM('1.  LRAMVA Summary'!K$61:K$62)*(MONTH($E54)-1)/12)*$H54</f>
        <v>0</v>
      </c>
      <c r="Q54" s="227">
        <f>(SUM('1.  LRAMVA Summary'!L$55:L$60)+SUM('1.  LRAMVA Summary'!L$61:L$62)*(MONTH($E54)-1)/12)*$H54</f>
        <v>0</v>
      </c>
      <c r="R54" s="227">
        <f>(SUM('1.  LRAMVA Summary'!M$55:M$60)+SUM('1.  LRAMVA Summary'!M$61:M$62)*(MONTH($E54)-1)/12)*$H54</f>
        <v>0</v>
      </c>
      <c r="S54" s="227">
        <f>(SUM('1.  LRAMVA Summary'!N$55:N$60)+SUM('1.  LRAMVA Summary'!N$61:N$62)*(MONTH($E54)-1)/12)*$H54</f>
        <v>0</v>
      </c>
      <c r="T54" s="227">
        <f>(SUM('1.  LRAMVA Summary'!O$55:O$60)+SUM('1.  LRAMVA Summary'!O$61:O$62)*(MONTH($E54)-1)/12)*$H54</f>
        <v>0</v>
      </c>
      <c r="U54" s="227">
        <f>(SUM('1.  LRAMVA Summary'!P$55:P$60)+SUM('1.  LRAMVA Summary'!P$61:P$62)*(MONTH($E54)-1)/12)*$H54</f>
        <v>0</v>
      </c>
      <c r="V54" s="227">
        <f>(SUM('1.  LRAMVA Summary'!Q$55:Q$60)+SUM('1.  LRAMVA Summary'!Q$61:Q$62)*(MONTH($E54)-1)/12)*$H54</f>
        <v>0</v>
      </c>
      <c r="W54" s="228">
        <f t="shared" si="10"/>
        <v>0</v>
      </c>
    </row>
    <row r="55" spans="1:23" s="9" customFormat="1">
      <c r="B55" s="210" t="s">
        <v>692</v>
      </c>
      <c r="C55" s="727">
        <v>5.7000000000000002E-3</v>
      </c>
      <c r="D55" s="203"/>
      <c r="E55" s="211">
        <v>41579</v>
      </c>
      <c r="F55" s="211" t="s">
        <v>179</v>
      </c>
      <c r="G55" s="212" t="s">
        <v>69</v>
      </c>
      <c r="H55" s="226">
        <f>C$26/12</f>
        <v>1.225E-3</v>
      </c>
      <c r="I55" s="227">
        <f>(SUM('1.  LRAMVA Summary'!D$55:D$60)+SUM('1.  LRAMVA Summary'!D$61:D$62)*(MONTH($E55)-1)/12)*$H55</f>
        <v>0</v>
      </c>
      <c r="J55" s="227">
        <f>(SUM('1.  LRAMVA Summary'!E$55:E$60)+SUM('1.  LRAMVA Summary'!E$61:E$62)*(MONTH($E55)-1)/12)*$H55</f>
        <v>0</v>
      </c>
      <c r="K55" s="227">
        <f>(SUM('1.  LRAMVA Summary'!F$55:F$60)+SUM('1.  LRAMVA Summary'!F$61:F$62)*(MONTH($E55)-1)/12)*$H55</f>
        <v>0</v>
      </c>
      <c r="L55" s="227">
        <f>(SUM('1.  LRAMVA Summary'!G$55:G$60)+SUM('1.  LRAMVA Summary'!G$61:G$62)*(MONTH($E55)-1)/12)*$H55</f>
        <v>0</v>
      </c>
      <c r="M55" s="227">
        <f>(SUM('1.  LRAMVA Summary'!H$55:H$60)+SUM('1.  LRAMVA Summary'!H$61:H$62)*(MONTH($E55)-1)/12)*$H55</f>
        <v>0</v>
      </c>
      <c r="N55" s="227">
        <f>(SUM('1.  LRAMVA Summary'!I$55:I$60)+SUM('1.  LRAMVA Summary'!I$61:I$62)*(MONTH($E55)-1)/12)*$H55</f>
        <v>0</v>
      </c>
      <c r="O55" s="227">
        <f>(SUM('1.  LRAMVA Summary'!J$55:J$60)+SUM('1.  LRAMVA Summary'!J$61:J$62)*(MONTH($E55)-1)/12)*$H55</f>
        <v>0</v>
      </c>
      <c r="P55" s="227">
        <f>(SUM('1.  LRAMVA Summary'!K$55:K$60)+SUM('1.  LRAMVA Summary'!K$61:K$62)*(MONTH($E55)-1)/12)*$H55</f>
        <v>0</v>
      </c>
      <c r="Q55" s="227">
        <f>(SUM('1.  LRAMVA Summary'!L$55:L$60)+SUM('1.  LRAMVA Summary'!L$61:L$62)*(MONTH($E55)-1)/12)*$H55</f>
        <v>0</v>
      </c>
      <c r="R55" s="227">
        <f>(SUM('1.  LRAMVA Summary'!M$55:M$60)+SUM('1.  LRAMVA Summary'!M$61:M$62)*(MONTH($E55)-1)/12)*$H55</f>
        <v>0</v>
      </c>
      <c r="S55" s="227">
        <f>(SUM('1.  LRAMVA Summary'!N$55:N$60)+SUM('1.  LRAMVA Summary'!N$61:N$62)*(MONTH($E55)-1)/12)*$H55</f>
        <v>0</v>
      </c>
      <c r="T55" s="227">
        <f>(SUM('1.  LRAMVA Summary'!O$55:O$60)+SUM('1.  LRAMVA Summary'!O$61:O$62)*(MONTH($E55)-1)/12)*$H55</f>
        <v>0</v>
      </c>
      <c r="U55" s="227">
        <f>(SUM('1.  LRAMVA Summary'!P$55:P$60)+SUM('1.  LRAMVA Summary'!P$61:P$62)*(MONTH($E55)-1)/12)*$H55</f>
        <v>0</v>
      </c>
      <c r="V55" s="227">
        <f>(SUM('1.  LRAMVA Summary'!Q$55:Q$60)+SUM('1.  LRAMVA Summary'!Q$61:Q$62)*(MONTH($E55)-1)/12)*$H55</f>
        <v>0</v>
      </c>
      <c r="W55" s="228">
        <f t="shared" si="10"/>
        <v>0</v>
      </c>
    </row>
    <row r="56" spans="1:23" s="9" customFormat="1">
      <c r="B56" s="210" t="s">
        <v>693</v>
      </c>
      <c r="C56" s="727">
        <v>5.7000000000000002E-3</v>
      </c>
      <c r="D56" s="203"/>
      <c r="E56" s="211">
        <v>41609</v>
      </c>
      <c r="F56" s="211" t="s">
        <v>179</v>
      </c>
      <c r="G56" s="212" t="s">
        <v>69</v>
      </c>
      <c r="H56" s="226">
        <f>C$26/12</f>
        <v>1.225E-3</v>
      </c>
      <c r="I56" s="227">
        <f>(SUM('1.  LRAMVA Summary'!D$55:D$60)+SUM('1.  LRAMVA Summary'!D$61:D$62)*(MONTH($E56)-1)/12)*$H56</f>
        <v>0</v>
      </c>
      <c r="J56" s="227">
        <f>(SUM('1.  LRAMVA Summary'!E$55:E$60)+SUM('1.  LRAMVA Summary'!E$61:E$62)*(MONTH($E56)-1)/12)*$H56</f>
        <v>0</v>
      </c>
      <c r="K56" s="227">
        <f>(SUM('1.  LRAMVA Summary'!F$55:F$60)+SUM('1.  LRAMVA Summary'!F$61:F$62)*(MONTH($E56)-1)/12)*$H56</f>
        <v>0</v>
      </c>
      <c r="L56" s="227">
        <f>(SUM('1.  LRAMVA Summary'!G$55:G$60)+SUM('1.  LRAMVA Summary'!G$61:G$62)*(MONTH($E56)-1)/12)*$H56</f>
        <v>0</v>
      </c>
      <c r="M56" s="227">
        <f>(SUM('1.  LRAMVA Summary'!H$55:H$60)+SUM('1.  LRAMVA Summary'!H$61:H$62)*(MONTH($E56)-1)/12)*$H56</f>
        <v>0</v>
      </c>
      <c r="N56" s="227">
        <f>(SUM('1.  LRAMVA Summary'!I$55:I$60)+SUM('1.  LRAMVA Summary'!I$61:I$62)*(MONTH($E56)-1)/12)*$H56</f>
        <v>0</v>
      </c>
      <c r="O56" s="227">
        <f>(SUM('1.  LRAMVA Summary'!J$55:J$60)+SUM('1.  LRAMVA Summary'!J$61:J$62)*(MONTH($E56)-1)/12)*$H56</f>
        <v>0</v>
      </c>
      <c r="P56" s="227">
        <f>(SUM('1.  LRAMVA Summary'!K$55:K$60)+SUM('1.  LRAMVA Summary'!K$61:K$62)*(MONTH($E56)-1)/12)*$H56</f>
        <v>0</v>
      </c>
      <c r="Q56" s="227">
        <f>(SUM('1.  LRAMVA Summary'!L$55:L$60)+SUM('1.  LRAMVA Summary'!L$61:L$62)*(MONTH($E56)-1)/12)*$H56</f>
        <v>0</v>
      </c>
      <c r="R56" s="227">
        <f>(SUM('1.  LRAMVA Summary'!M$55:M$60)+SUM('1.  LRAMVA Summary'!M$61:M$62)*(MONTH($E56)-1)/12)*$H56</f>
        <v>0</v>
      </c>
      <c r="S56" s="227">
        <f>(SUM('1.  LRAMVA Summary'!N$55:N$60)+SUM('1.  LRAMVA Summary'!N$61:N$62)*(MONTH($E56)-1)/12)*$H56</f>
        <v>0</v>
      </c>
      <c r="T56" s="227">
        <f>(SUM('1.  LRAMVA Summary'!O$55:O$60)+SUM('1.  LRAMVA Summary'!O$61:O$62)*(MONTH($E56)-1)/12)*$H56</f>
        <v>0</v>
      </c>
      <c r="U56" s="227">
        <f>(SUM('1.  LRAMVA Summary'!P$55:P$60)+SUM('1.  LRAMVA Summary'!P$61:P$62)*(MONTH($E56)-1)/12)*$H56</f>
        <v>0</v>
      </c>
      <c r="V56" s="227">
        <f>(SUM('1.  LRAMVA Summary'!Q$55:Q$60)+SUM('1.  LRAMVA Summary'!Q$61:Q$62)*(MONTH($E56)-1)/12)*$H56</f>
        <v>0</v>
      </c>
      <c r="W56" s="228">
        <f t="shared" si="10"/>
        <v>0</v>
      </c>
    </row>
    <row r="57" spans="1:23" s="9" customFormat="1" ht="15.75" thickBot="1">
      <c r="B57" s="210" t="s">
        <v>694</v>
      </c>
      <c r="C57" s="210">
        <v>5.7000000000000002E-3</v>
      </c>
      <c r="D57" s="203"/>
      <c r="E57" s="213" t="s">
        <v>459</v>
      </c>
      <c r="F57" s="213"/>
      <c r="G57" s="214"/>
      <c r="H57" s="215"/>
      <c r="I57" s="216">
        <f>SUM(I44:I56)</f>
        <v>0</v>
      </c>
      <c r="J57" s="216">
        <f t="shared" ref="J57:O57" si="11">SUM(J44:J56)</f>
        <v>0</v>
      </c>
      <c r="K57" s="216">
        <f t="shared" si="11"/>
        <v>0</v>
      </c>
      <c r="L57" s="216">
        <f t="shared" si="11"/>
        <v>0</v>
      </c>
      <c r="M57" s="216">
        <f t="shared" si="11"/>
        <v>0</v>
      </c>
      <c r="N57" s="216">
        <f t="shared" si="11"/>
        <v>0</v>
      </c>
      <c r="O57" s="216">
        <f t="shared" si="11"/>
        <v>0</v>
      </c>
      <c r="P57" s="216">
        <f t="shared" ref="P57:V57" si="12">SUM(P44:P56)</f>
        <v>0</v>
      </c>
      <c r="Q57" s="216">
        <f t="shared" si="12"/>
        <v>0</v>
      </c>
      <c r="R57" s="216">
        <f t="shared" si="12"/>
        <v>0</v>
      </c>
      <c r="S57" s="216">
        <f t="shared" si="12"/>
        <v>0</v>
      </c>
      <c r="T57" s="216">
        <f t="shared" si="12"/>
        <v>0</v>
      </c>
      <c r="U57" s="216">
        <f t="shared" si="12"/>
        <v>0</v>
      </c>
      <c r="V57" s="216">
        <f t="shared" si="12"/>
        <v>0</v>
      </c>
      <c r="W57" s="216">
        <f>SUM(W44:W56)</f>
        <v>0</v>
      </c>
    </row>
    <row r="58" spans="1:23" s="9" customFormat="1" ht="15.75" thickTop="1">
      <c r="B58" s="210" t="s">
        <v>695</v>
      </c>
      <c r="C58" s="210">
        <v>5.7000000000000002E-3</v>
      </c>
      <c r="D58" s="203"/>
      <c r="E58" s="217" t="s">
        <v>67</v>
      </c>
      <c r="F58" s="217"/>
      <c r="G58" s="218"/>
      <c r="H58" s="219"/>
      <c r="I58" s="220"/>
      <c r="J58" s="220"/>
      <c r="K58" s="220"/>
      <c r="L58" s="220"/>
      <c r="M58" s="220"/>
      <c r="N58" s="220"/>
      <c r="O58" s="220"/>
      <c r="P58" s="220"/>
      <c r="Q58" s="220"/>
      <c r="R58" s="220"/>
      <c r="S58" s="220"/>
      <c r="T58" s="220"/>
      <c r="U58" s="220"/>
      <c r="V58" s="220"/>
      <c r="W58" s="221"/>
    </row>
    <row r="59" spans="1:23" s="9" customFormat="1">
      <c r="B59" s="210" t="s">
        <v>696</v>
      </c>
      <c r="C59" s="210">
        <v>5.7000000000000002E-3</v>
      </c>
      <c r="D59" s="203"/>
      <c r="E59" s="222" t="s">
        <v>425</v>
      </c>
      <c r="F59" s="222"/>
      <c r="G59" s="223"/>
      <c r="H59" s="224"/>
      <c r="I59" s="225">
        <f t="shared" ref="I59:W59" si="13">I57+I58</f>
        <v>0</v>
      </c>
      <c r="J59" s="225">
        <f t="shared" si="13"/>
        <v>0</v>
      </c>
      <c r="K59" s="225">
        <f t="shared" si="13"/>
        <v>0</v>
      </c>
      <c r="L59" s="225">
        <f t="shared" si="13"/>
        <v>0</v>
      </c>
      <c r="M59" s="225">
        <f t="shared" si="13"/>
        <v>0</v>
      </c>
      <c r="N59" s="225">
        <f t="shared" si="13"/>
        <v>0</v>
      </c>
      <c r="O59" s="225">
        <f t="shared" si="13"/>
        <v>0</v>
      </c>
      <c r="P59" s="225">
        <f t="shared" ref="P59:V59" si="14">P57+P58</f>
        <v>0</v>
      </c>
      <c r="Q59" s="225">
        <f t="shared" si="14"/>
        <v>0</v>
      </c>
      <c r="R59" s="225">
        <f t="shared" si="14"/>
        <v>0</v>
      </c>
      <c r="S59" s="225">
        <f t="shared" si="14"/>
        <v>0</v>
      </c>
      <c r="T59" s="225">
        <f t="shared" si="14"/>
        <v>0</v>
      </c>
      <c r="U59" s="225">
        <f t="shared" si="14"/>
        <v>0</v>
      </c>
      <c r="V59" s="225">
        <f t="shared" si="14"/>
        <v>0</v>
      </c>
      <c r="W59" s="225">
        <f t="shared" si="13"/>
        <v>0</v>
      </c>
    </row>
    <row r="60" spans="1:23" s="9" customFormat="1">
      <c r="B60" s="210" t="s">
        <v>697</v>
      </c>
      <c r="C60" s="210">
        <v>1.0200000000000001E-2</v>
      </c>
      <c r="D60" s="203"/>
      <c r="E60" s="211">
        <v>41640</v>
      </c>
      <c r="F60" s="211" t="s">
        <v>180</v>
      </c>
      <c r="G60" s="212" t="s">
        <v>65</v>
      </c>
      <c r="H60" s="229">
        <f>C$27/12</f>
        <v>1.225E-3</v>
      </c>
      <c r="I60" s="227">
        <f>(SUM('1.  LRAMVA Summary'!D$55:D$63)+SUM('1.  LRAMVA Summary'!D$64:D$65)*(MONTH($E60)-1)/12)*$H60</f>
        <v>0</v>
      </c>
      <c r="J60" s="227">
        <f>(SUM('1.  LRAMVA Summary'!E$55:E$63)+SUM('1.  LRAMVA Summary'!E$64:E$65)*(MONTH($E60)-1)/12)*$H60</f>
        <v>0</v>
      </c>
      <c r="K60" s="227">
        <f>(SUM('1.  LRAMVA Summary'!F$55:F$63)+SUM('1.  LRAMVA Summary'!F$64:F$65)*(MONTH($E60)-1)/12)*$H60</f>
        <v>0</v>
      </c>
      <c r="L60" s="227">
        <f>(SUM('1.  LRAMVA Summary'!G$55:G$63)+SUM('1.  LRAMVA Summary'!G$64:G$65)*(MONTH($E60)-1)/12)*$H60</f>
        <v>0</v>
      </c>
      <c r="M60" s="227">
        <f>(SUM('1.  LRAMVA Summary'!H$55:H$63)+SUM('1.  LRAMVA Summary'!H$64:H$65)*(MONTH($E60)-1)/12)*$H60</f>
        <v>0</v>
      </c>
      <c r="N60" s="227">
        <f>(SUM('1.  LRAMVA Summary'!I$55:I$63)+SUM('1.  LRAMVA Summary'!I$64:I$65)*(MONTH($E60)-1)/12)*$H60</f>
        <v>0</v>
      </c>
      <c r="O60" s="227">
        <f>(SUM('1.  LRAMVA Summary'!J$55:J$63)+SUM('1.  LRAMVA Summary'!J$64:J$65)*(MONTH($E60)-1)/12)*$H60</f>
        <v>0</v>
      </c>
      <c r="P60" s="227">
        <f>(SUM('1.  LRAMVA Summary'!K$55:K$63)+SUM('1.  LRAMVA Summary'!K$64:K$65)*(MONTH($E60)-1)/12)*$H60</f>
        <v>0</v>
      </c>
      <c r="Q60" s="227">
        <f>(SUM('1.  LRAMVA Summary'!L$55:L$63)+SUM('1.  LRAMVA Summary'!L$64:L$65)*(MONTH($E60)-1)/12)*$H60</f>
        <v>0</v>
      </c>
      <c r="R60" s="227">
        <f>(SUM('1.  LRAMVA Summary'!M$55:M$63)+SUM('1.  LRAMVA Summary'!M$64:M$65)*(MONTH($E60)-1)/12)*$H60</f>
        <v>0</v>
      </c>
      <c r="S60" s="227">
        <f>(SUM('1.  LRAMVA Summary'!N$55:N$63)+SUM('1.  LRAMVA Summary'!N$64:N$65)*(MONTH($E60)-1)/12)*$H60</f>
        <v>0</v>
      </c>
      <c r="T60" s="227">
        <f>(SUM('1.  LRAMVA Summary'!O$55:O$63)+SUM('1.  LRAMVA Summary'!O$64:O$65)*(MONTH($E60)-1)/12)*$H60</f>
        <v>0</v>
      </c>
      <c r="U60" s="227">
        <f>(SUM('1.  LRAMVA Summary'!P$55:P$63)+SUM('1.  LRAMVA Summary'!P$64:P$65)*(MONTH($E60)-1)/12)*$H60</f>
        <v>0</v>
      </c>
      <c r="V60" s="227">
        <f>(SUM('1.  LRAMVA Summary'!Q$55:Q$63)+SUM('1.  LRAMVA Summary'!Q$64:Q$65)*(MONTH($E60)-1)/12)*$H60</f>
        <v>0</v>
      </c>
      <c r="W60" s="228">
        <f>SUM(I60:V60)</f>
        <v>0</v>
      </c>
    </row>
    <row r="61" spans="1:23" s="9" customFormat="1">
      <c r="A61" s="28"/>
      <c r="B61" s="210" t="s">
        <v>698</v>
      </c>
      <c r="C61" s="230">
        <v>2.1999999999999999E-2</v>
      </c>
      <c r="E61" s="211">
        <v>41671</v>
      </c>
      <c r="F61" s="211" t="s">
        <v>180</v>
      </c>
      <c r="G61" s="212" t="s">
        <v>65</v>
      </c>
      <c r="H61" s="226">
        <f>C$27/12</f>
        <v>1.225E-3</v>
      </c>
      <c r="I61" s="227">
        <f>(SUM('1.  LRAMVA Summary'!D$55:D$63)+SUM('1.  LRAMVA Summary'!D$64:D$65)*(MONTH($E61)-1)/12)*$H61</f>
        <v>0</v>
      </c>
      <c r="J61" s="227">
        <f>(SUM('1.  LRAMVA Summary'!E$55:E$63)+SUM('1.  LRAMVA Summary'!E$64:E$65)*(MONTH($E61)-1)/12)*$H61</f>
        <v>0</v>
      </c>
      <c r="K61" s="227">
        <f>(SUM('1.  LRAMVA Summary'!F$55:F$63)+SUM('1.  LRAMVA Summary'!F$64:F$65)*(MONTH($E61)-1)/12)*$H61</f>
        <v>0</v>
      </c>
      <c r="L61" s="227">
        <f>(SUM('1.  LRAMVA Summary'!G$55:G$63)+SUM('1.  LRAMVA Summary'!G$64:G$65)*(MONTH($E61)-1)/12)*$H61</f>
        <v>0</v>
      </c>
      <c r="M61" s="227">
        <f>(SUM('1.  LRAMVA Summary'!H$55:H$63)+SUM('1.  LRAMVA Summary'!H$64:H$65)*(MONTH($E61)-1)/12)*$H61</f>
        <v>0</v>
      </c>
      <c r="N61" s="227">
        <f>(SUM('1.  LRAMVA Summary'!I$55:I$63)+SUM('1.  LRAMVA Summary'!I$64:I$65)*(MONTH($E61)-1)/12)*$H61</f>
        <v>0</v>
      </c>
      <c r="O61" s="227">
        <f>(SUM('1.  LRAMVA Summary'!J$55:J$63)+SUM('1.  LRAMVA Summary'!J$64:J$65)*(MONTH($E61)-1)/12)*$H61</f>
        <v>0</v>
      </c>
      <c r="P61" s="227">
        <f>(SUM('1.  LRAMVA Summary'!K$55:K$63)+SUM('1.  LRAMVA Summary'!K$64:K$65)*(MONTH($E61)-1)/12)*$H61</f>
        <v>0</v>
      </c>
      <c r="Q61" s="227">
        <f>(SUM('1.  LRAMVA Summary'!L$55:L$63)+SUM('1.  LRAMVA Summary'!L$64:L$65)*(MONTH($E61)-1)/12)*$H61</f>
        <v>0</v>
      </c>
      <c r="R61" s="227">
        <f>(SUM('1.  LRAMVA Summary'!M$55:M$63)+SUM('1.  LRAMVA Summary'!M$64:M$65)*(MONTH($E61)-1)/12)*$H61</f>
        <v>0</v>
      </c>
      <c r="S61" s="227">
        <f>(SUM('1.  LRAMVA Summary'!N$55:N$63)+SUM('1.  LRAMVA Summary'!N$64:N$65)*(MONTH($E61)-1)/12)*$H61</f>
        <v>0</v>
      </c>
      <c r="T61" s="227">
        <f>(SUM('1.  LRAMVA Summary'!O$55:O$63)+SUM('1.  LRAMVA Summary'!O$64:O$65)*(MONTH($E61)-1)/12)*$H61</f>
        <v>0</v>
      </c>
      <c r="U61" s="227">
        <f>(SUM('1.  LRAMVA Summary'!P$55:P$63)+SUM('1.  LRAMVA Summary'!P$64:P$65)*(MONTH($E61)-1)/12)*$H61</f>
        <v>0</v>
      </c>
      <c r="V61" s="227">
        <f>(SUM('1.  LRAMVA Summary'!Q$55:Q$63)+SUM('1.  LRAMVA Summary'!Q$64:Q$65)*(MONTH($E61)-1)/12)*$H61</f>
        <v>0</v>
      </c>
      <c r="W61" s="228">
        <f t="shared" ref="W61:W71" si="15">SUM(I61:V61)</f>
        <v>0</v>
      </c>
    </row>
    <row r="62" spans="1:23" s="9" customFormat="1">
      <c r="B62" s="232" t="s">
        <v>699</v>
      </c>
      <c r="C62" s="233">
        <v>2.1999999999999999E-2</v>
      </c>
      <c r="E62" s="211">
        <v>41699</v>
      </c>
      <c r="F62" s="211" t="s">
        <v>180</v>
      </c>
      <c r="G62" s="212" t="s">
        <v>65</v>
      </c>
      <c r="H62" s="226">
        <f>C$27/12</f>
        <v>1.225E-3</v>
      </c>
      <c r="I62" s="227">
        <f>(SUM('1.  LRAMVA Summary'!D$55:D$63)+SUM('1.  LRAMVA Summary'!D$64:D$65)*(MONTH($E62)-1)/12)*$H62</f>
        <v>0</v>
      </c>
      <c r="J62" s="227">
        <f>(SUM('1.  LRAMVA Summary'!E$55:E$63)+SUM('1.  LRAMVA Summary'!E$64:E$65)*(MONTH($E62)-1)/12)*$H62</f>
        <v>0</v>
      </c>
      <c r="K62" s="227">
        <f>(SUM('1.  LRAMVA Summary'!F$55:F$63)+SUM('1.  LRAMVA Summary'!F$64:F$65)*(MONTH($E62)-1)/12)*$H62</f>
        <v>0</v>
      </c>
      <c r="L62" s="227">
        <f>(SUM('1.  LRAMVA Summary'!G$55:G$63)+SUM('1.  LRAMVA Summary'!G$64:G$65)*(MONTH($E62)-1)/12)*$H62</f>
        <v>0</v>
      </c>
      <c r="M62" s="227">
        <f>(SUM('1.  LRAMVA Summary'!H$55:H$63)+SUM('1.  LRAMVA Summary'!H$64:H$65)*(MONTH($E62)-1)/12)*$H62</f>
        <v>0</v>
      </c>
      <c r="N62" s="227">
        <f>(SUM('1.  LRAMVA Summary'!I$55:I$63)+SUM('1.  LRAMVA Summary'!I$64:I$65)*(MONTH($E62)-1)/12)*$H62</f>
        <v>0</v>
      </c>
      <c r="O62" s="227">
        <f>(SUM('1.  LRAMVA Summary'!J$55:J$63)+SUM('1.  LRAMVA Summary'!J$64:J$65)*(MONTH($E62)-1)/12)*$H62</f>
        <v>0</v>
      </c>
      <c r="P62" s="227">
        <f>(SUM('1.  LRAMVA Summary'!K$55:K$63)+SUM('1.  LRAMVA Summary'!K$64:K$65)*(MONTH($E62)-1)/12)*$H62</f>
        <v>0</v>
      </c>
      <c r="Q62" s="227">
        <f>(SUM('1.  LRAMVA Summary'!L$55:L$63)+SUM('1.  LRAMVA Summary'!L$64:L$65)*(MONTH($E62)-1)/12)*$H62</f>
        <v>0</v>
      </c>
      <c r="R62" s="227">
        <f>(SUM('1.  LRAMVA Summary'!M$55:M$63)+SUM('1.  LRAMVA Summary'!M$64:M$65)*(MONTH($E62)-1)/12)*$H62</f>
        <v>0</v>
      </c>
      <c r="S62" s="227">
        <f>(SUM('1.  LRAMVA Summary'!N$55:N$63)+SUM('1.  LRAMVA Summary'!N$64:N$65)*(MONTH($E62)-1)/12)*$H62</f>
        <v>0</v>
      </c>
      <c r="T62" s="227">
        <f>(SUM('1.  LRAMVA Summary'!O$55:O$63)+SUM('1.  LRAMVA Summary'!O$64:O$65)*(MONTH($E62)-1)/12)*$H62</f>
        <v>0</v>
      </c>
      <c r="U62" s="227">
        <f>(SUM('1.  LRAMVA Summary'!P$55:P$63)+SUM('1.  LRAMVA Summary'!P$64:P$65)*(MONTH($E62)-1)/12)*$H62</f>
        <v>0</v>
      </c>
      <c r="V62" s="227">
        <f>(SUM('1.  LRAMVA Summary'!Q$55:Q$63)+SUM('1.  LRAMVA Summary'!Q$64:Q$65)*(MONTH($E62)-1)/12)*$H62</f>
        <v>0</v>
      </c>
      <c r="W62" s="228">
        <f t="shared" si="15"/>
        <v>0</v>
      </c>
    </row>
    <row r="63" spans="1:23" s="9" customFormat="1">
      <c r="B63" s="801"/>
      <c r="C63" s="801"/>
      <c r="E63" s="211">
        <v>41730</v>
      </c>
      <c r="F63" s="211" t="s">
        <v>180</v>
      </c>
      <c r="G63" s="212" t="s">
        <v>66</v>
      </c>
      <c r="H63" s="229">
        <f>C$28/12</f>
        <v>1.225E-3</v>
      </c>
      <c r="I63" s="227">
        <f>(SUM('1.  LRAMVA Summary'!D$55:D$63)+SUM('1.  LRAMVA Summary'!D$64:D$65)*(MONTH($E63)-1)/12)*$H63</f>
        <v>0</v>
      </c>
      <c r="J63" s="227">
        <f>(SUM('1.  LRAMVA Summary'!E$55:E$63)+SUM('1.  LRAMVA Summary'!E$64:E$65)*(MONTH($E63)-1)/12)*$H63</f>
        <v>0</v>
      </c>
      <c r="K63" s="227">
        <f>(SUM('1.  LRAMVA Summary'!F$55:F$63)+SUM('1.  LRAMVA Summary'!F$64:F$65)*(MONTH($E63)-1)/12)*$H63</f>
        <v>0</v>
      </c>
      <c r="L63" s="227">
        <f>(SUM('1.  LRAMVA Summary'!G$55:G$63)+SUM('1.  LRAMVA Summary'!G$64:G$65)*(MONTH($E63)-1)/12)*$H63</f>
        <v>0</v>
      </c>
      <c r="M63" s="227">
        <f>(SUM('1.  LRAMVA Summary'!H$55:H$63)+SUM('1.  LRAMVA Summary'!H$64:H$65)*(MONTH($E63)-1)/12)*$H63</f>
        <v>0</v>
      </c>
      <c r="N63" s="227">
        <f>(SUM('1.  LRAMVA Summary'!I$55:I$63)+SUM('1.  LRAMVA Summary'!I$64:I$65)*(MONTH($E63)-1)/12)*$H63</f>
        <v>0</v>
      </c>
      <c r="O63" s="227">
        <f>(SUM('1.  LRAMVA Summary'!J$55:J$63)+SUM('1.  LRAMVA Summary'!J$64:J$65)*(MONTH($E63)-1)/12)*$H63</f>
        <v>0</v>
      </c>
      <c r="P63" s="227">
        <f>(SUM('1.  LRAMVA Summary'!K$55:K$63)+SUM('1.  LRAMVA Summary'!K$64:K$65)*(MONTH($E63)-1)/12)*$H63</f>
        <v>0</v>
      </c>
      <c r="Q63" s="227">
        <f>(SUM('1.  LRAMVA Summary'!L$55:L$63)+SUM('1.  LRAMVA Summary'!L$64:L$65)*(MONTH($E63)-1)/12)*$H63</f>
        <v>0</v>
      </c>
      <c r="R63" s="227">
        <f>(SUM('1.  LRAMVA Summary'!M$55:M$63)+SUM('1.  LRAMVA Summary'!M$64:M$65)*(MONTH($E63)-1)/12)*$H63</f>
        <v>0</v>
      </c>
      <c r="S63" s="227">
        <f>(SUM('1.  LRAMVA Summary'!N$55:N$63)+SUM('1.  LRAMVA Summary'!N$64:N$65)*(MONTH($E63)-1)/12)*$H63</f>
        <v>0</v>
      </c>
      <c r="T63" s="227">
        <f>(SUM('1.  LRAMVA Summary'!O$55:O$63)+SUM('1.  LRAMVA Summary'!O$64:O$65)*(MONTH($E63)-1)/12)*$H63</f>
        <v>0</v>
      </c>
      <c r="U63" s="227">
        <f>(SUM('1.  LRAMVA Summary'!P$55:P$63)+SUM('1.  LRAMVA Summary'!P$64:P$65)*(MONTH($E63)-1)/12)*$H63</f>
        <v>0</v>
      </c>
      <c r="V63" s="227">
        <f>(SUM('1.  LRAMVA Summary'!Q$55:Q$63)+SUM('1.  LRAMVA Summary'!Q$64:Q$65)*(MONTH($E63)-1)/12)*$H63</f>
        <v>0</v>
      </c>
      <c r="W63" s="228">
        <f t="shared" si="15"/>
        <v>0</v>
      </c>
    </row>
    <row r="64" spans="1:23" s="9" customFormat="1" ht="15.75">
      <c r="B64" s="180" t="s">
        <v>182</v>
      </c>
      <c r="C64" s="801"/>
      <c r="E64" s="211">
        <v>41760</v>
      </c>
      <c r="F64" s="211" t="s">
        <v>180</v>
      </c>
      <c r="G64" s="212" t="s">
        <v>66</v>
      </c>
      <c r="H64" s="226">
        <f>C$28/12</f>
        <v>1.225E-3</v>
      </c>
      <c r="I64" s="227">
        <f>(SUM('1.  LRAMVA Summary'!D$55:D$63)+SUM('1.  LRAMVA Summary'!D$64:D$65)*(MONTH($E64)-1)/12)*$H64</f>
        <v>0</v>
      </c>
      <c r="J64" s="227">
        <f>(SUM('1.  LRAMVA Summary'!E$55:E$63)+SUM('1.  LRAMVA Summary'!E$64:E$65)*(MONTH($E64)-1)/12)*$H64</f>
        <v>0</v>
      </c>
      <c r="K64" s="227">
        <f>(SUM('1.  LRAMVA Summary'!F$55:F$63)+SUM('1.  LRAMVA Summary'!F$64:F$65)*(MONTH($E64)-1)/12)*$H64</f>
        <v>0</v>
      </c>
      <c r="L64" s="227">
        <f>(SUM('1.  LRAMVA Summary'!G$55:G$63)+SUM('1.  LRAMVA Summary'!G$64:G$65)*(MONTH($E64)-1)/12)*$H64</f>
        <v>0</v>
      </c>
      <c r="M64" s="227">
        <f>(SUM('1.  LRAMVA Summary'!H$55:H$63)+SUM('1.  LRAMVA Summary'!H$64:H$65)*(MONTH($E64)-1)/12)*$H64</f>
        <v>0</v>
      </c>
      <c r="N64" s="227">
        <f>(SUM('1.  LRAMVA Summary'!I$55:I$63)+SUM('1.  LRAMVA Summary'!I$64:I$65)*(MONTH($E64)-1)/12)*$H64</f>
        <v>0</v>
      </c>
      <c r="O64" s="227">
        <f>(SUM('1.  LRAMVA Summary'!J$55:J$63)+SUM('1.  LRAMVA Summary'!J$64:J$65)*(MONTH($E64)-1)/12)*$H64</f>
        <v>0</v>
      </c>
      <c r="P64" s="227">
        <f>(SUM('1.  LRAMVA Summary'!K$55:K$63)+SUM('1.  LRAMVA Summary'!K$64:K$65)*(MONTH($E64)-1)/12)*$H64</f>
        <v>0</v>
      </c>
      <c r="Q64" s="227">
        <f>(SUM('1.  LRAMVA Summary'!L$55:L$63)+SUM('1.  LRAMVA Summary'!L$64:L$65)*(MONTH($E64)-1)/12)*$H64</f>
        <v>0</v>
      </c>
      <c r="R64" s="227">
        <f>(SUM('1.  LRAMVA Summary'!M$55:M$63)+SUM('1.  LRAMVA Summary'!M$64:M$65)*(MONTH($E64)-1)/12)*$H64</f>
        <v>0</v>
      </c>
      <c r="S64" s="227">
        <f>(SUM('1.  LRAMVA Summary'!N$55:N$63)+SUM('1.  LRAMVA Summary'!N$64:N$65)*(MONTH($E64)-1)/12)*$H64</f>
        <v>0</v>
      </c>
      <c r="T64" s="227">
        <f>(SUM('1.  LRAMVA Summary'!O$55:O$63)+SUM('1.  LRAMVA Summary'!O$64:O$65)*(MONTH($E64)-1)/12)*$H64</f>
        <v>0</v>
      </c>
      <c r="U64" s="227">
        <f>(SUM('1.  LRAMVA Summary'!P$55:P$63)+SUM('1.  LRAMVA Summary'!P$64:P$65)*(MONTH($E64)-1)/12)*$H64</f>
        <v>0</v>
      </c>
      <c r="V64" s="227">
        <f>(SUM('1.  LRAMVA Summary'!Q$55:Q$63)+SUM('1.  LRAMVA Summary'!Q$64:Q$65)*(MONTH($E64)-1)/12)*$H64</f>
        <v>0</v>
      </c>
      <c r="W64" s="228">
        <f t="shared" si="15"/>
        <v>0</v>
      </c>
    </row>
    <row r="65" spans="2:23" s="9" customFormat="1">
      <c r="C65" s="801"/>
      <c r="E65" s="211">
        <v>41791</v>
      </c>
      <c r="F65" s="211" t="s">
        <v>180</v>
      </c>
      <c r="G65" s="212" t="s">
        <v>66</v>
      </c>
      <c r="H65" s="226">
        <f>C$28/12</f>
        <v>1.225E-3</v>
      </c>
      <c r="I65" s="227">
        <f>(SUM('1.  LRAMVA Summary'!D$55:D$63)+SUM('1.  LRAMVA Summary'!D$64:D$65)*(MONTH($E65)-1)/12)*$H65</f>
        <v>0</v>
      </c>
      <c r="J65" s="227">
        <f>(SUM('1.  LRAMVA Summary'!E$55:E$63)+SUM('1.  LRAMVA Summary'!E$64:E$65)*(MONTH($E65)-1)/12)*$H65</f>
        <v>0</v>
      </c>
      <c r="K65" s="227">
        <f>(SUM('1.  LRAMVA Summary'!F$55:F$63)+SUM('1.  LRAMVA Summary'!F$64:F$65)*(MONTH($E65)-1)/12)*$H65</f>
        <v>0</v>
      </c>
      <c r="L65" s="227">
        <f>(SUM('1.  LRAMVA Summary'!G$55:G$63)+SUM('1.  LRAMVA Summary'!G$64:G$65)*(MONTH($E65)-1)/12)*$H65</f>
        <v>0</v>
      </c>
      <c r="M65" s="227">
        <f>(SUM('1.  LRAMVA Summary'!H$55:H$63)+SUM('1.  LRAMVA Summary'!H$64:H$65)*(MONTH($E65)-1)/12)*$H65</f>
        <v>0</v>
      </c>
      <c r="N65" s="227">
        <f>(SUM('1.  LRAMVA Summary'!I$55:I$63)+SUM('1.  LRAMVA Summary'!I$64:I$65)*(MONTH($E65)-1)/12)*$H65</f>
        <v>0</v>
      </c>
      <c r="O65" s="227">
        <f>(SUM('1.  LRAMVA Summary'!J$55:J$63)+SUM('1.  LRAMVA Summary'!J$64:J$65)*(MONTH($E65)-1)/12)*$H65</f>
        <v>0</v>
      </c>
      <c r="P65" s="227">
        <f>(SUM('1.  LRAMVA Summary'!K$55:K$63)+SUM('1.  LRAMVA Summary'!K$64:K$65)*(MONTH($E65)-1)/12)*$H65</f>
        <v>0</v>
      </c>
      <c r="Q65" s="227">
        <f>(SUM('1.  LRAMVA Summary'!L$55:L$63)+SUM('1.  LRAMVA Summary'!L$64:L$65)*(MONTH($E65)-1)/12)*$H65</f>
        <v>0</v>
      </c>
      <c r="R65" s="227">
        <f>(SUM('1.  LRAMVA Summary'!M$55:M$63)+SUM('1.  LRAMVA Summary'!M$64:M$65)*(MONTH($E65)-1)/12)*$H65</f>
        <v>0</v>
      </c>
      <c r="S65" s="227">
        <f>(SUM('1.  LRAMVA Summary'!N$55:N$63)+SUM('1.  LRAMVA Summary'!N$64:N$65)*(MONTH($E65)-1)/12)*$H65</f>
        <v>0</v>
      </c>
      <c r="T65" s="227">
        <f>(SUM('1.  LRAMVA Summary'!O$55:O$63)+SUM('1.  LRAMVA Summary'!O$64:O$65)*(MONTH($E65)-1)/12)*$H65</f>
        <v>0</v>
      </c>
      <c r="U65" s="227">
        <f>(SUM('1.  LRAMVA Summary'!P$55:P$63)+SUM('1.  LRAMVA Summary'!P$64:P$65)*(MONTH($E65)-1)/12)*$H65</f>
        <v>0</v>
      </c>
      <c r="V65" s="227">
        <f>(SUM('1.  LRAMVA Summary'!Q$55:Q$63)+SUM('1.  LRAMVA Summary'!Q$64:Q$65)*(MONTH($E65)-1)/12)*$H65</f>
        <v>0</v>
      </c>
      <c r="W65" s="228">
        <f t="shared" si="15"/>
        <v>0</v>
      </c>
    </row>
    <row r="66" spans="2:23" s="9" customFormat="1">
      <c r="B66" s="801"/>
      <c r="C66" s="801"/>
      <c r="E66" s="211">
        <v>41821</v>
      </c>
      <c r="F66" s="211" t="s">
        <v>180</v>
      </c>
      <c r="G66" s="212" t="s">
        <v>68</v>
      </c>
      <c r="H66" s="229">
        <f>C$29/12</f>
        <v>1.225E-3</v>
      </c>
      <c r="I66" s="227">
        <f>(SUM('1.  LRAMVA Summary'!D$55:D$63)+SUM('1.  LRAMVA Summary'!D$64:D$65)*(MONTH($E66)-1)/12)*$H66</f>
        <v>0</v>
      </c>
      <c r="J66" s="227">
        <f>(SUM('1.  LRAMVA Summary'!E$55:E$63)+SUM('1.  LRAMVA Summary'!E$64:E$65)*(MONTH($E66)-1)/12)*$H66</f>
        <v>0</v>
      </c>
      <c r="K66" s="227">
        <f>(SUM('1.  LRAMVA Summary'!F$55:F$63)+SUM('1.  LRAMVA Summary'!F$64:F$65)*(MONTH($E66)-1)/12)*$H66</f>
        <v>0</v>
      </c>
      <c r="L66" s="227">
        <f>(SUM('1.  LRAMVA Summary'!G$55:G$63)+SUM('1.  LRAMVA Summary'!G$64:G$65)*(MONTH($E66)-1)/12)*$H66</f>
        <v>0</v>
      </c>
      <c r="M66" s="227">
        <f>(SUM('1.  LRAMVA Summary'!H$55:H$63)+SUM('1.  LRAMVA Summary'!H$64:H$65)*(MONTH($E66)-1)/12)*$H66</f>
        <v>0</v>
      </c>
      <c r="N66" s="227">
        <f>(SUM('1.  LRAMVA Summary'!I$55:I$63)+SUM('1.  LRAMVA Summary'!I$64:I$65)*(MONTH($E66)-1)/12)*$H66</f>
        <v>0</v>
      </c>
      <c r="O66" s="227">
        <f>(SUM('1.  LRAMVA Summary'!J$55:J$63)+SUM('1.  LRAMVA Summary'!J$64:J$65)*(MONTH($E66)-1)/12)*$H66</f>
        <v>0</v>
      </c>
      <c r="P66" s="227">
        <f>(SUM('1.  LRAMVA Summary'!K$55:K$63)+SUM('1.  LRAMVA Summary'!K$64:K$65)*(MONTH($E66)-1)/12)*$H66</f>
        <v>0</v>
      </c>
      <c r="Q66" s="227">
        <f>(SUM('1.  LRAMVA Summary'!L$55:L$63)+SUM('1.  LRAMVA Summary'!L$64:L$65)*(MONTH($E66)-1)/12)*$H66</f>
        <v>0</v>
      </c>
      <c r="R66" s="227">
        <f>(SUM('1.  LRAMVA Summary'!M$55:M$63)+SUM('1.  LRAMVA Summary'!M$64:M$65)*(MONTH($E66)-1)/12)*$H66</f>
        <v>0</v>
      </c>
      <c r="S66" s="227">
        <f>(SUM('1.  LRAMVA Summary'!N$55:N$63)+SUM('1.  LRAMVA Summary'!N$64:N$65)*(MONTH($E66)-1)/12)*$H66</f>
        <v>0</v>
      </c>
      <c r="T66" s="227">
        <f>(SUM('1.  LRAMVA Summary'!O$55:O$63)+SUM('1.  LRAMVA Summary'!O$64:O$65)*(MONTH($E66)-1)/12)*$H66</f>
        <v>0</v>
      </c>
      <c r="U66" s="227">
        <f>(SUM('1.  LRAMVA Summary'!P$55:P$63)+SUM('1.  LRAMVA Summary'!P$64:P$65)*(MONTH($E66)-1)/12)*$H66</f>
        <v>0</v>
      </c>
      <c r="V66" s="227">
        <f>(SUM('1.  LRAMVA Summary'!Q$55:Q$63)+SUM('1.  LRAMVA Summary'!Q$64:Q$65)*(MONTH($E66)-1)/12)*$H66</f>
        <v>0</v>
      </c>
      <c r="W66" s="228">
        <f t="shared" si="15"/>
        <v>0</v>
      </c>
    </row>
    <row r="67" spans="2:23" s="9" customFormat="1">
      <c r="B67" s="801"/>
      <c r="C67" s="801"/>
      <c r="E67" s="211">
        <v>41852</v>
      </c>
      <c r="F67" s="211" t="s">
        <v>180</v>
      </c>
      <c r="G67" s="212" t="s">
        <v>68</v>
      </c>
      <c r="H67" s="226">
        <f>C$29/12</f>
        <v>1.225E-3</v>
      </c>
      <c r="I67" s="227">
        <f>(SUM('1.  LRAMVA Summary'!D$55:D$63)+SUM('1.  LRAMVA Summary'!D$64:D$65)*(MONTH($E67)-1)/12)*$H67</f>
        <v>0</v>
      </c>
      <c r="J67" s="227">
        <f>(SUM('1.  LRAMVA Summary'!E$55:E$63)+SUM('1.  LRAMVA Summary'!E$64:E$65)*(MONTH($E67)-1)/12)*$H67</f>
        <v>0</v>
      </c>
      <c r="K67" s="227">
        <f>(SUM('1.  LRAMVA Summary'!F$55:F$63)+SUM('1.  LRAMVA Summary'!F$64:F$65)*(MONTH($E67)-1)/12)*$H67</f>
        <v>0</v>
      </c>
      <c r="L67" s="227">
        <f>(SUM('1.  LRAMVA Summary'!G$55:G$63)+SUM('1.  LRAMVA Summary'!G$64:G$65)*(MONTH($E67)-1)/12)*$H67</f>
        <v>0</v>
      </c>
      <c r="M67" s="227">
        <f>(SUM('1.  LRAMVA Summary'!H$55:H$63)+SUM('1.  LRAMVA Summary'!H$64:H$65)*(MONTH($E67)-1)/12)*$H67</f>
        <v>0</v>
      </c>
      <c r="N67" s="227">
        <f>(SUM('1.  LRAMVA Summary'!I$55:I$63)+SUM('1.  LRAMVA Summary'!I$64:I$65)*(MONTH($E67)-1)/12)*$H67</f>
        <v>0</v>
      </c>
      <c r="O67" s="227">
        <f>(SUM('1.  LRAMVA Summary'!J$55:J$63)+SUM('1.  LRAMVA Summary'!J$64:J$65)*(MONTH($E67)-1)/12)*$H67</f>
        <v>0</v>
      </c>
      <c r="P67" s="227">
        <f>(SUM('1.  LRAMVA Summary'!K$55:K$63)+SUM('1.  LRAMVA Summary'!K$64:K$65)*(MONTH($E67)-1)/12)*$H67</f>
        <v>0</v>
      </c>
      <c r="Q67" s="227">
        <f>(SUM('1.  LRAMVA Summary'!L$55:L$63)+SUM('1.  LRAMVA Summary'!L$64:L$65)*(MONTH($E67)-1)/12)*$H67</f>
        <v>0</v>
      </c>
      <c r="R67" s="227">
        <f>(SUM('1.  LRAMVA Summary'!M$55:M$63)+SUM('1.  LRAMVA Summary'!M$64:M$65)*(MONTH($E67)-1)/12)*$H67</f>
        <v>0</v>
      </c>
      <c r="S67" s="227">
        <f>(SUM('1.  LRAMVA Summary'!N$55:N$63)+SUM('1.  LRAMVA Summary'!N$64:N$65)*(MONTH($E67)-1)/12)*$H67</f>
        <v>0</v>
      </c>
      <c r="T67" s="227">
        <f>(SUM('1.  LRAMVA Summary'!O$55:O$63)+SUM('1.  LRAMVA Summary'!O$64:O$65)*(MONTH($E67)-1)/12)*$H67</f>
        <v>0</v>
      </c>
      <c r="U67" s="227">
        <f>(SUM('1.  LRAMVA Summary'!P$55:P$63)+SUM('1.  LRAMVA Summary'!P$64:P$65)*(MONTH($E67)-1)/12)*$H67</f>
        <v>0</v>
      </c>
      <c r="V67" s="227">
        <f>(SUM('1.  LRAMVA Summary'!Q$55:Q$63)+SUM('1.  LRAMVA Summary'!Q$64:Q$65)*(MONTH($E67)-1)/12)*$H67</f>
        <v>0</v>
      </c>
      <c r="W67" s="228">
        <f t="shared" si="15"/>
        <v>0</v>
      </c>
    </row>
    <row r="68" spans="2:23" s="9" customFormat="1">
      <c r="B68" s="801"/>
      <c r="C68" s="801"/>
      <c r="E68" s="211">
        <v>41883</v>
      </c>
      <c r="F68" s="211" t="s">
        <v>180</v>
      </c>
      <c r="G68" s="212" t="s">
        <v>68</v>
      </c>
      <c r="H68" s="226">
        <f>C$29/12</f>
        <v>1.225E-3</v>
      </c>
      <c r="I68" s="227">
        <f>(SUM('1.  LRAMVA Summary'!D$55:D$63)+SUM('1.  LRAMVA Summary'!D$64:D$65)*(MONTH($E68)-1)/12)*$H68</f>
        <v>0</v>
      </c>
      <c r="J68" s="227">
        <f>(SUM('1.  LRAMVA Summary'!E$55:E$63)+SUM('1.  LRAMVA Summary'!E$64:E$65)*(MONTH($E68)-1)/12)*$H68</f>
        <v>0</v>
      </c>
      <c r="K68" s="227">
        <f>(SUM('1.  LRAMVA Summary'!F$55:F$63)+SUM('1.  LRAMVA Summary'!F$64:F$65)*(MONTH($E68)-1)/12)*$H68</f>
        <v>0</v>
      </c>
      <c r="L68" s="227">
        <f>(SUM('1.  LRAMVA Summary'!G$55:G$63)+SUM('1.  LRAMVA Summary'!G$64:G$65)*(MONTH($E68)-1)/12)*$H68</f>
        <v>0</v>
      </c>
      <c r="M68" s="227">
        <f>(SUM('1.  LRAMVA Summary'!H$55:H$63)+SUM('1.  LRAMVA Summary'!H$64:H$65)*(MONTH($E68)-1)/12)*$H68</f>
        <v>0</v>
      </c>
      <c r="N68" s="227">
        <f>(SUM('1.  LRAMVA Summary'!I$55:I$63)+SUM('1.  LRAMVA Summary'!I$64:I$65)*(MONTH($E68)-1)/12)*$H68</f>
        <v>0</v>
      </c>
      <c r="O68" s="227">
        <f>(SUM('1.  LRAMVA Summary'!J$55:J$63)+SUM('1.  LRAMVA Summary'!J$64:J$65)*(MONTH($E68)-1)/12)*$H68</f>
        <v>0</v>
      </c>
      <c r="P68" s="227">
        <f>(SUM('1.  LRAMVA Summary'!K$55:K$63)+SUM('1.  LRAMVA Summary'!K$64:K$65)*(MONTH($E68)-1)/12)*$H68</f>
        <v>0</v>
      </c>
      <c r="Q68" s="227">
        <f>(SUM('1.  LRAMVA Summary'!L$55:L$63)+SUM('1.  LRAMVA Summary'!L$64:L$65)*(MONTH($E68)-1)/12)*$H68</f>
        <v>0</v>
      </c>
      <c r="R68" s="227">
        <f>(SUM('1.  LRAMVA Summary'!M$55:M$63)+SUM('1.  LRAMVA Summary'!M$64:M$65)*(MONTH($E68)-1)/12)*$H68</f>
        <v>0</v>
      </c>
      <c r="S68" s="227">
        <f>(SUM('1.  LRAMVA Summary'!N$55:N$63)+SUM('1.  LRAMVA Summary'!N$64:N$65)*(MONTH($E68)-1)/12)*$H68</f>
        <v>0</v>
      </c>
      <c r="T68" s="227">
        <f>(SUM('1.  LRAMVA Summary'!O$55:O$63)+SUM('1.  LRAMVA Summary'!O$64:O$65)*(MONTH($E68)-1)/12)*$H68</f>
        <v>0</v>
      </c>
      <c r="U68" s="227">
        <f>(SUM('1.  LRAMVA Summary'!P$55:P$63)+SUM('1.  LRAMVA Summary'!P$64:P$65)*(MONTH($E68)-1)/12)*$H68</f>
        <v>0</v>
      </c>
      <c r="V68" s="227">
        <f>(SUM('1.  LRAMVA Summary'!Q$55:Q$63)+SUM('1.  LRAMVA Summary'!Q$64:Q$65)*(MONTH($E68)-1)/12)*$H68</f>
        <v>0</v>
      </c>
      <c r="W68" s="228">
        <f t="shared" si="15"/>
        <v>0</v>
      </c>
    </row>
    <row r="69" spans="2:23" s="9" customFormat="1">
      <c r="B69" s="801"/>
      <c r="C69" s="801"/>
      <c r="E69" s="211">
        <v>41913</v>
      </c>
      <c r="F69" s="211" t="s">
        <v>180</v>
      </c>
      <c r="G69" s="212" t="s">
        <v>69</v>
      </c>
      <c r="H69" s="229">
        <f>C$30/12</f>
        <v>1.225E-3</v>
      </c>
      <c r="I69" s="227">
        <f>(SUM('1.  LRAMVA Summary'!D$55:D$63)+SUM('1.  LRAMVA Summary'!D$64:D$65)*(MONTH($E69)-1)/12)*$H69</f>
        <v>0</v>
      </c>
      <c r="J69" s="227">
        <f>(SUM('1.  LRAMVA Summary'!E$55:E$63)+SUM('1.  LRAMVA Summary'!E$64:E$65)*(MONTH($E69)-1)/12)*$H69</f>
        <v>0</v>
      </c>
      <c r="K69" s="227">
        <f>(SUM('1.  LRAMVA Summary'!F$55:F$63)+SUM('1.  LRAMVA Summary'!F$64:F$65)*(MONTH($E69)-1)/12)*$H69</f>
        <v>0</v>
      </c>
      <c r="L69" s="227">
        <f>(SUM('1.  LRAMVA Summary'!G$55:G$63)+SUM('1.  LRAMVA Summary'!G$64:G$65)*(MONTH($E69)-1)/12)*$H69</f>
        <v>0</v>
      </c>
      <c r="M69" s="227">
        <f>(SUM('1.  LRAMVA Summary'!H$55:H$63)+SUM('1.  LRAMVA Summary'!H$64:H$65)*(MONTH($E69)-1)/12)*$H69</f>
        <v>0</v>
      </c>
      <c r="N69" s="227">
        <f>(SUM('1.  LRAMVA Summary'!I$55:I$63)+SUM('1.  LRAMVA Summary'!I$64:I$65)*(MONTH($E69)-1)/12)*$H69</f>
        <v>0</v>
      </c>
      <c r="O69" s="227">
        <f>(SUM('1.  LRAMVA Summary'!J$55:J$63)+SUM('1.  LRAMVA Summary'!J$64:J$65)*(MONTH($E69)-1)/12)*$H69</f>
        <v>0</v>
      </c>
      <c r="P69" s="227">
        <f>(SUM('1.  LRAMVA Summary'!K$55:K$63)+SUM('1.  LRAMVA Summary'!K$64:K$65)*(MONTH($E69)-1)/12)*$H69</f>
        <v>0</v>
      </c>
      <c r="Q69" s="227">
        <f>(SUM('1.  LRAMVA Summary'!L$55:L$63)+SUM('1.  LRAMVA Summary'!L$64:L$65)*(MONTH($E69)-1)/12)*$H69</f>
        <v>0</v>
      </c>
      <c r="R69" s="227">
        <f>(SUM('1.  LRAMVA Summary'!M$55:M$63)+SUM('1.  LRAMVA Summary'!M$64:M$65)*(MONTH($E69)-1)/12)*$H69</f>
        <v>0</v>
      </c>
      <c r="S69" s="227">
        <f>(SUM('1.  LRAMVA Summary'!N$55:N$63)+SUM('1.  LRAMVA Summary'!N$64:N$65)*(MONTH($E69)-1)/12)*$H69</f>
        <v>0</v>
      </c>
      <c r="T69" s="227">
        <f>(SUM('1.  LRAMVA Summary'!O$55:O$63)+SUM('1.  LRAMVA Summary'!O$64:O$65)*(MONTH($E69)-1)/12)*$H69</f>
        <v>0</v>
      </c>
      <c r="U69" s="227">
        <f>(SUM('1.  LRAMVA Summary'!P$55:P$63)+SUM('1.  LRAMVA Summary'!P$64:P$65)*(MONTH($E69)-1)/12)*$H69</f>
        <v>0</v>
      </c>
      <c r="V69" s="227">
        <f>(SUM('1.  LRAMVA Summary'!Q$55:Q$63)+SUM('1.  LRAMVA Summary'!Q$64:Q$65)*(MONTH($E69)-1)/12)*$H69</f>
        <v>0</v>
      </c>
      <c r="W69" s="228">
        <f t="shared" si="15"/>
        <v>0</v>
      </c>
    </row>
    <row r="70" spans="2:23" s="9" customFormat="1">
      <c r="B70" s="801"/>
      <c r="C70" s="801"/>
      <c r="E70" s="211">
        <v>41944</v>
      </c>
      <c r="F70" s="211" t="s">
        <v>180</v>
      </c>
      <c r="G70" s="212" t="s">
        <v>69</v>
      </c>
      <c r="H70" s="226">
        <f>C$30/12</f>
        <v>1.225E-3</v>
      </c>
      <c r="I70" s="227">
        <f>(SUM('1.  LRAMVA Summary'!D$55:D$63)+SUM('1.  LRAMVA Summary'!D$64:D$65)*(MONTH($E70)-1)/12)*$H70</f>
        <v>0</v>
      </c>
      <c r="J70" s="227">
        <f>(SUM('1.  LRAMVA Summary'!E$55:E$63)+SUM('1.  LRAMVA Summary'!E$64:E$65)*(MONTH($E70)-1)/12)*$H70</f>
        <v>0</v>
      </c>
      <c r="K70" s="227">
        <f>(SUM('1.  LRAMVA Summary'!F$55:F$63)+SUM('1.  LRAMVA Summary'!F$64:F$65)*(MONTH($E70)-1)/12)*$H70</f>
        <v>0</v>
      </c>
      <c r="L70" s="227">
        <f>(SUM('1.  LRAMVA Summary'!G$55:G$63)+SUM('1.  LRAMVA Summary'!G$64:G$65)*(MONTH($E70)-1)/12)*$H70</f>
        <v>0</v>
      </c>
      <c r="M70" s="227">
        <f>(SUM('1.  LRAMVA Summary'!H$55:H$63)+SUM('1.  LRAMVA Summary'!H$64:H$65)*(MONTH($E70)-1)/12)*$H70</f>
        <v>0</v>
      </c>
      <c r="N70" s="227">
        <f>(SUM('1.  LRAMVA Summary'!I$55:I$63)+SUM('1.  LRAMVA Summary'!I$64:I$65)*(MONTH($E70)-1)/12)*$H70</f>
        <v>0</v>
      </c>
      <c r="O70" s="227">
        <f>(SUM('1.  LRAMVA Summary'!J$55:J$63)+SUM('1.  LRAMVA Summary'!J$64:J$65)*(MONTH($E70)-1)/12)*$H70</f>
        <v>0</v>
      </c>
      <c r="P70" s="227">
        <f>(SUM('1.  LRAMVA Summary'!K$55:K$63)+SUM('1.  LRAMVA Summary'!K$64:K$65)*(MONTH($E70)-1)/12)*$H70</f>
        <v>0</v>
      </c>
      <c r="Q70" s="227">
        <f>(SUM('1.  LRAMVA Summary'!L$55:L$63)+SUM('1.  LRAMVA Summary'!L$64:L$65)*(MONTH($E70)-1)/12)*$H70</f>
        <v>0</v>
      </c>
      <c r="R70" s="227">
        <f>(SUM('1.  LRAMVA Summary'!M$55:M$63)+SUM('1.  LRAMVA Summary'!M$64:M$65)*(MONTH($E70)-1)/12)*$H70</f>
        <v>0</v>
      </c>
      <c r="S70" s="227">
        <f>(SUM('1.  LRAMVA Summary'!N$55:N$63)+SUM('1.  LRAMVA Summary'!N$64:N$65)*(MONTH($E70)-1)/12)*$H70</f>
        <v>0</v>
      </c>
      <c r="T70" s="227">
        <f>(SUM('1.  LRAMVA Summary'!O$55:O$63)+SUM('1.  LRAMVA Summary'!O$64:O$65)*(MONTH($E70)-1)/12)*$H70</f>
        <v>0</v>
      </c>
      <c r="U70" s="227">
        <f>(SUM('1.  LRAMVA Summary'!P$55:P$63)+SUM('1.  LRAMVA Summary'!P$64:P$65)*(MONTH($E70)-1)/12)*$H70</f>
        <v>0</v>
      </c>
      <c r="V70" s="227">
        <f>(SUM('1.  LRAMVA Summary'!Q$55:Q$63)+SUM('1.  LRAMVA Summary'!Q$64:Q$65)*(MONTH($E70)-1)/12)*$H70</f>
        <v>0</v>
      </c>
      <c r="W70" s="228">
        <f t="shared" si="15"/>
        <v>0</v>
      </c>
    </row>
    <row r="71" spans="2:23" s="9" customFormat="1">
      <c r="B71" s="801"/>
      <c r="C71" s="801"/>
      <c r="E71" s="211">
        <v>41974</v>
      </c>
      <c r="F71" s="211" t="s">
        <v>180</v>
      </c>
      <c r="G71" s="212" t="s">
        <v>69</v>
      </c>
      <c r="H71" s="226">
        <f>C$30/12</f>
        <v>1.225E-3</v>
      </c>
      <c r="I71" s="227">
        <f>(SUM('1.  LRAMVA Summary'!D$55:D$63)+SUM('1.  LRAMVA Summary'!D$64:D$65)*(MONTH($E71)-1)/12)*$H71</f>
        <v>0</v>
      </c>
      <c r="J71" s="227">
        <f>(SUM('1.  LRAMVA Summary'!E$55:E$63)+SUM('1.  LRAMVA Summary'!E$64:E$65)*(MONTH($E71)-1)/12)*$H71</f>
        <v>0</v>
      </c>
      <c r="K71" s="227">
        <f>(SUM('1.  LRAMVA Summary'!F$55:F$63)+SUM('1.  LRAMVA Summary'!F$64:F$65)*(MONTH($E71)-1)/12)*$H71</f>
        <v>0</v>
      </c>
      <c r="L71" s="227">
        <f>(SUM('1.  LRAMVA Summary'!G$55:G$63)+SUM('1.  LRAMVA Summary'!G$64:G$65)*(MONTH($E71)-1)/12)*$H71</f>
        <v>0</v>
      </c>
      <c r="M71" s="227">
        <f>(SUM('1.  LRAMVA Summary'!H$55:H$63)+SUM('1.  LRAMVA Summary'!H$64:H$65)*(MONTH($E71)-1)/12)*$H71</f>
        <v>0</v>
      </c>
      <c r="N71" s="227">
        <f>(SUM('1.  LRAMVA Summary'!I$55:I$63)+SUM('1.  LRAMVA Summary'!I$64:I$65)*(MONTH($E71)-1)/12)*$H71</f>
        <v>0</v>
      </c>
      <c r="O71" s="227">
        <f>(SUM('1.  LRAMVA Summary'!J$55:J$63)+SUM('1.  LRAMVA Summary'!J$64:J$65)*(MONTH($E71)-1)/12)*$H71</f>
        <v>0</v>
      </c>
      <c r="P71" s="227">
        <f>(SUM('1.  LRAMVA Summary'!K$55:K$63)+SUM('1.  LRAMVA Summary'!K$64:K$65)*(MONTH($E71)-1)/12)*$H71</f>
        <v>0</v>
      </c>
      <c r="Q71" s="227">
        <f>(SUM('1.  LRAMVA Summary'!L$55:L$63)+SUM('1.  LRAMVA Summary'!L$64:L$65)*(MONTH($E71)-1)/12)*$H71</f>
        <v>0</v>
      </c>
      <c r="R71" s="227">
        <f>(SUM('1.  LRAMVA Summary'!M$55:M$63)+SUM('1.  LRAMVA Summary'!M$64:M$65)*(MONTH($E71)-1)/12)*$H71</f>
        <v>0</v>
      </c>
      <c r="S71" s="227">
        <f>(SUM('1.  LRAMVA Summary'!N$55:N$63)+SUM('1.  LRAMVA Summary'!N$64:N$65)*(MONTH($E71)-1)/12)*$H71</f>
        <v>0</v>
      </c>
      <c r="T71" s="227">
        <f>(SUM('1.  LRAMVA Summary'!O$55:O$63)+SUM('1.  LRAMVA Summary'!O$64:O$65)*(MONTH($E71)-1)/12)*$H71</f>
        <v>0</v>
      </c>
      <c r="U71" s="227">
        <f>(SUM('1.  LRAMVA Summary'!P$55:P$63)+SUM('1.  LRAMVA Summary'!P$64:P$65)*(MONTH($E71)-1)/12)*$H71</f>
        <v>0</v>
      </c>
      <c r="V71" s="227">
        <f>(SUM('1.  LRAMVA Summary'!Q$55:Q$63)+SUM('1.  LRAMVA Summary'!Q$64:Q$65)*(MONTH($E71)-1)/12)*$H71</f>
        <v>0</v>
      </c>
      <c r="W71" s="228">
        <f t="shared" si="15"/>
        <v>0</v>
      </c>
    </row>
    <row r="72" spans="2:23" s="9" customFormat="1" ht="15.75" thickBot="1">
      <c r="B72" s="801"/>
      <c r="C72" s="801"/>
      <c r="E72" s="213" t="s">
        <v>460</v>
      </c>
      <c r="F72" s="213"/>
      <c r="G72" s="214"/>
      <c r="H72" s="215"/>
      <c r="I72" s="216">
        <f>SUM(I59:I71)</f>
        <v>0</v>
      </c>
      <c r="J72" s="216">
        <f t="shared" ref="J72:V72" si="16">SUM(J59:J71)</f>
        <v>0</v>
      </c>
      <c r="K72" s="216">
        <f t="shared" si="16"/>
        <v>0</v>
      </c>
      <c r="L72" s="216">
        <f t="shared" si="16"/>
        <v>0</v>
      </c>
      <c r="M72" s="216">
        <f t="shared" si="16"/>
        <v>0</v>
      </c>
      <c r="N72" s="216">
        <f t="shared" si="16"/>
        <v>0</v>
      </c>
      <c r="O72" s="216">
        <f t="shared" si="16"/>
        <v>0</v>
      </c>
      <c r="P72" s="216">
        <f t="shared" si="16"/>
        <v>0</v>
      </c>
      <c r="Q72" s="216">
        <f t="shared" si="16"/>
        <v>0</v>
      </c>
      <c r="R72" s="216">
        <f t="shared" si="16"/>
        <v>0</v>
      </c>
      <c r="S72" s="216">
        <f t="shared" si="16"/>
        <v>0</v>
      </c>
      <c r="T72" s="216">
        <f t="shared" si="16"/>
        <v>0</v>
      </c>
      <c r="U72" s="216">
        <f t="shared" si="16"/>
        <v>0</v>
      </c>
      <c r="V72" s="216">
        <f t="shared" si="16"/>
        <v>0</v>
      </c>
      <c r="W72" s="216">
        <f>SUM(W59:W71)</f>
        <v>0</v>
      </c>
    </row>
    <row r="73" spans="2:23" s="9" customFormat="1" ht="15.75" thickTop="1">
      <c r="B73" s="801"/>
      <c r="C73" s="801"/>
      <c r="E73" s="217" t="s">
        <v>67</v>
      </c>
      <c r="F73" s="217"/>
      <c r="G73" s="218"/>
      <c r="H73" s="219"/>
      <c r="I73" s="220"/>
      <c r="J73" s="220"/>
      <c r="K73" s="220"/>
      <c r="L73" s="220"/>
      <c r="M73" s="220"/>
      <c r="N73" s="220"/>
      <c r="O73" s="220"/>
      <c r="P73" s="220"/>
      <c r="Q73" s="220"/>
      <c r="R73" s="220"/>
      <c r="S73" s="220"/>
      <c r="T73" s="220"/>
      <c r="U73" s="220"/>
      <c r="V73" s="220"/>
      <c r="W73" s="221"/>
    </row>
    <row r="74" spans="2:23" s="9" customFormat="1">
      <c r="B74" s="801"/>
      <c r="C74" s="801"/>
      <c r="E74" s="222" t="s">
        <v>426</v>
      </c>
      <c r="F74" s="222"/>
      <c r="G74" s="223"/>
      <c r="H74" s="224"/>
      <c r="I74" s="225">
        <f t="shared" ref="I74:O74" si="17">I72+I73</f>
        <v>0</v>
      </c>
      <c r="J74" s="225">
        <f t="shared" si="17"/>
        <v>0</v>
      </c>
      <c r="K74" s="225">
        <f t="shared" si="17"/>
        <v>0</v>
      </c>
      <c r="L74" s="225">
        <f t="shared" si="17"/>
        <v>0</v>
      </c>
      <c r="M74" s="225">
        <f t="shared" si="17"/>
        <v>0</v>
      </c>
      <c r="N74" s="225">
        <f t="shared" si="17"/>
        <v>0</v>
      </c>
      <c r="O74" s="225">
        <f t="shared" si="17"/>
        <v>0</v>
      </c>
      <c r="P74" s="225">
        <f t="shared" ref="P74:V74" si="18">P72+P73</f>
        <v>0</v>
      </c>
      <c r="Q74" s="225">
        <f t="shared" si="18"/>
        <v>0</v>
      </c>
      <c r="R74" s="225">
        <f t="shared" si="18"/>
        <v>0</v>
      </c>
      <c r="S74" s="225">
        <f t="shared" si="18"/>
        <v>0</v>
      </c>
      <c r="T74" s="225">
        <f t="shared" si="18"/>
        <v>0</v>
      </c>
      <c r="U74" s="225">
        <f t="shared" si="18"/>
        <v>0</v>
      </c>
      <c r="V74" s="225">
        <f t="shared" si="18"/>
        <v>0</v>
      </c>
      <c r="W74" s="225">
        <f>W72+W73</f>
        <v>0</v>
      </c>
    </row>
    <row r="75" spans="2:23" s="9" customFormat="1">
      <c r="B75" s="801"/>
      <c r="C75" s="801"/>
      <c r="E75" s="211">
        <v>42005</v>
      </c>
      <c r="F75" s="211" t="s">
        <v>181</v>
      </c>
      <c r="G75" s="212" t="s">
        <v>65</v>
      </c>
      <c r="H75" s="226">
        <f>C$31/12</f>
        <v>1.225E-3</v>
      </c>
      <c r="I75" s="227">
        <f>(SUM('1.  LRAMVA Summary'!D$55:D$66)+SUM('1.  LRAMVA Summary'!D$67:D$68)*(MONTH($E75)-1)/12)*$H75</f>
        <v>0</v>
      </c>
      <c r="J75" s="227">
        <f>(SUM('1.  LRAMVA Summary'!E$55:E$66)+SUM('1.  LRAMVA Summary'!E$67:E$68)*(MONTH($E75)-1)/12)*$H75</f>
        <v>0</v>
      </c>
      <c r="K75" s="227">
        <f>(SUM('1.  LRAMVA Summary'!F$55:F$66)+SUM('1.  LRAMVA Summary'!F$67:F$68)*(MONTH($E75)-1)/12)*$H75</f>
        <v>0</v>
      </c>
      <c r="L75" s="227">
        <f>(SUM('1.  LRAMVA Summary'!G$55:G$66)+SUM('1.  LRAMVA Summary'!G$67:G$68)*(MONTH($E75)-1)/12)*$H75</f>
        <v>0</v>
      </c>
      <c r="M75" s="227">
        <f>(SUM('1.  LRAMVA Summary'!H$55:H$66)+SUM('1.  LRAMVA Summary'!H$67:H$68)*(MONTH($E75)-1)/12)*$H75</f>
        <v>0</v>
      </c>
      <c r="N75" s="227">
        <f>(SUM('1.  LRAMVA Summary'!I$55:I$66)+SUM('1.  LRAMVA Summary'!I$67:I$68)*(MONTH($E75)-1)/12)*$H75</f>
        <v>0</v>
      </c>
      <c r="O75" s="227">
        <f>(SUM('1.  LRAMVA Summary'!J$55:J$66)+SUM('1.  LRAMVA Summary'!J$67:J$68)*(MONTH($E75)-1)/12)*$H75</f>
        <v>0</v>
      </c>
      <c r="P75" s="227">
        <f>(SUM('1.  LRAMVA Summary'!K$55:K$66)+SUM('1.  LRAMVA Summary'!K$67:K$68)*(MONTH($E75)-1)/12)*$H75</f>
        <v>0</v>
      </c>
      <c r="Q75" s="227">
        <f>(SUM('1.  LRAMVA Summary'!L$55:L$66)+SUM('1.  LRAMVA Summary'!L$67:L$68)*(MONTH($E75)-1)/12)*$H75</f>
        <v>0</v>
      </c>
      <c r="R75" s="227">
        <f>(SUM('1.  LRAMVA Summary'!M$55:M$66)+SUM('1.  LRAMVA Summary'!M$67:M$68)*(MONTH($E75)-1)/12)*$H75</f>
        <v>0</v>
      </c>
      <c r="S75" s="227">
        <f>(SUM('1.  LRAMVA Summary'!N$55:N$66)+SUM('1.  LRAMVA Summary'!N$67:N$68)*(MONTH($E75)-1)/12)*$H75</f>
        <v>0</v>
      </c>
      <c r="T75" s="227">
        <f>(SUM('1.  LRAMVA Summary'!O$55:O$66)+SUM('1.  LRAMVA Summary'!O$67:O$68)*(MONTH($E75)-1)/12)*$H75</f>
        <v>0</v>
      </c>
      <c r="U75" s="227">
        <f>(SUM('1.  LRAMVA Summary'!P$55:P$66)+SUM('1.  LRAMVA Summary'!P$67:P$68)*(MONTH($E75)-1)/12)*$H75</f>
        <v>0</v>
      </c>
      <c r="V75" s="227">
        <f>(SUM('1.  LRAMVA Summary'!Q$55:Q$66)+SUM('1.  LRAMVA Summary'!Q$67:Q$68)*(MONTH($E75)-1)/12)*$H75</f>
        <v>0</v>
      </c>
      <c r="W75" s="228">
        <f>SUM(I75:V75)</f>
        <v>0</v>
      </c>
    </row>
    <row r="76" spans="2:23" s="235" customFormat="1">
      <c r="B76" s="801"/>
      <c r="C76" s="801"/>
      <c r="E76" s="211">
        <v>42036</v>
      </c>
      <c r="F76" s="211" t="s">
        <v>181</v>
      </c>
      <c r="G76" s="212" t="s">
        <v>65</v>
      </c>
      <c r="H76" s="226">
        <f t="shared" ref="H76:H77" si="19">C$31/12</f>
        <v>1.225E-3</v>
      </c>
      <c r="I76" s="227">
        <f>(SUM('1.  LRAMVA Summary'!D$55:D$66)+SUM('1.  LRAMVA Summary'!D$67:D$68)*(MONTH($E76)-1)/12)*$H76</f>
        <v>0</v>
      </c>
      <c r="J76" s="227">
        <f>(SUM('1.  LRAMVA Summary'!E$55:E$66)+SUM('1.  LRAMVA Summary'!E$67:E$68)*(MONTH($E76)-1)/12)*$H76</f>
        <v>0</v>
      </c>
      <c r="K76" s="227">
        <f>(SUM('1.  LRAMVA Summary'!F$55:F$66)+SUM('1.  LRAMVA Summary'!F$67:F$68)*(MONTH($E76)-1)/12)*$H76</f>
        <v>0</v>
      </c>
      <c r="L76" s="227">
        <f>(SUM('1.  LRAMVA Summary'!G$55:G$66)+SUM('1.  LRAMVA Summary'!G$67:G$68)*(MONTH($E76)-1)/12)*$H76</f>
        <v>0</v>
      </c>
      <c r="M76" s="227">
        <f>(SUM('1.  LRAMVA Summary'!H$55:H$66)+SUM('1.  LRAMVA Summary'!H$67:H$68)*(MONTH($E76)-1)/12)*$H76</f>
        <v>0</v>
      </c>
      <c r="N76" s="227">
        <f>(SUM('1.  LRAMVA Summary'!I$55:I$66)+SUM('1.  LRAMVA Summary'!I$67:I$68)*(MONTH($E76)-1)/12)*$H76</f>
        <v>0</v>
      </c>
      <c r="O76" s="227">
        <f>(SUM('1.  LRAMVA Summary'!J$55:J$66)+SUM('1.  LRAMVA Summary'!J$67:J$68)*(MONTH($E76)-1)/12)*$H76</f>
        <v>0</v>
      </c>
      <c r="P76" s="227">
        <f>(SUM('1.  LRAMVA Summary'!K$55:K$66)+SUM('1.  LRAMVA Summary'!K$67:K$68)*(MONTH($E76)-1)/12)*$H76</f>
        <v>0</v>
      </c>
      <c r="Q76" s="227">
        <f>(SUM('1.  LRAMVA Summary'!L$55:L$66)+SUM('1.  LRAMVA Summary'!L$67:L$68)*(MONTH($E76)-1)/12)*$H76</f>
        <v>0</v>
      </c>
      <c r="R76" s="227">
        <f>(SUM('1.  LRAMVA Summary'!M$55:M$66)+SUM('1.  LRAMVA Summary'!M$67:M$68)*(MONTH($E76)-1)/12)*$H76</f>
        <v>0</v>
      </c>
      <c r="S76" s="227">
        <f>(SUM('1.  LRAMVA Summary'!N$55:N$66)+SUM('1.  LRAMVA Summary'!N$67:N$68)*(MONTH($E76)-1)/12)*$H76</f>
        <v>0</v>
      </c>
      <c r="T76" s="227">
        <f>(SUM('1.  LRAMVA Summary'!O$55:O$66)+SUM('1.  LRAMVA Summary'!O$67:O$68)*(MONTH($E76)-1)/12)*$H76</f>
        <v>0</v>
      </c>
      <c r="U76" s="227">
        <f>(SUM('1.  LRAMVA Summary'!P$55:P$66)+SUM('1.  LRAMVA Summary'!P$67:P$68)*(MONTH($E76)-1)/12)*$H76</f>
        <v>0</v>
      </c>
      <c r="V76" s="227">
        <f>(SUM('1.  LRAMVA Summary'!Q$55:Q$66)+SUM('1.  LRAMVA Summary'!Q$67:Q$68)*(MONTH($E76)-1)/12)*$H76</f>
        <v>0</v>
      </c>
      <c r="W76" s="228">
        <f>SUM(I76:V76)</f>
        <v>0</v>
      </c>
    </row>
    <row r="77" spans="2:23" s="9" customFormat="1">
      <c r="B77" s="801"/>
      <c r="C77" s="801"/>
      <c r="E77" s="211">
        <v>42064</v>
      </c>
      <c r="F77" s="211" t="s">
        <v>181</v>
      </c>
      <c r="G77" s="212" t="s">
        <v>65</v>
      </c>
      <c r="H77" s="226">
        <f t="shared" si="19"/>
        <v>1.225E-3</v>
      </c>
      <c r="I77" s="227">
        <f>(SUM('1.  LRAMVA Summary'!D$55:D$66)+SUM('1.  LRAMVA Summary'!D$67:D$68)*(MONTH($E77)-1)/12)*$H77</f>
        <v>0</v>
      </c>
      <c r="J77" s="227">
        <f>(SUM('1.  LRAMVA Summary'!E$55:E$66)+SUM('1.  LRAMVA Summary'!E$67:E$68)*(MONTH($E77)-1)/12)*$H77</f>
        <v>0</v>
      </c>
      <c r="K77" s="227">
        <f>(SUM('1.  LRAMVA Summary'!F$55:F$66)+SUM('1.  LRAMVA Summary'!F$67:F$68)*(MONTH($E77)-1)/12)*$H77</f>
        <v>0</v>
      </c>
      <c r="L77" s="227">
        <f>(SUM('1.  LRAMVA Summary'!G$55:G$66)+SUM('1.  LRAMVA Summary'!G$67:G$68)*(MONTH($E77)-1)/12)*$H77</f>
        <v>0</v>
      </c>
      <c r="M77" s="227">
        <f>(SUM('1.  LRAMVA Summary'!H$55:H$66)+SUM('1.  LRAMVA Summary'!H$67:H$68)*(MONTH($E77)-1)/12)*$H77</f>
        <v>0</v>
      </c>
      <c r="N77" s="227">
        <f>(SUM('1.  LRAMVA Summary'!I$55:I$66)+SUM('1.  LRAMVA Summary'!I$67:I$68)*(MONTH($E77)-1)/12)*$H77</f>
        <v>0</v>
      </c>
      <c r="O77" s="227">
        <f>(SUM('1.  LRAMVA Summary'!J$55:J$66)+SUM('1.  LRAMVA Summary'!J$67:J$68)*(MONTH($E77)-1)/12)*$H77</f>
        <v>0</v>
      </c>
      <c r="P77" s="227">
        <f>(SUM('1.  LRAMVA Summary'!K$55:K$66)+SUM('1.  LRAMVA Summary'!K$67:K$68)*(MONTH($E77)-1)/12)*$H77</f>
        <v>0</v>
      </c>
      <c r="Q77" s="227">
        <f>(SUM('1.  LRAMVA Summary'!L$55:L$66)+SUM('1.  LRAMVA Summary'!L$67:L$68)*(MONTH($E77)-1)/12)*$H77</f>
        <v>0</v>
      </c>
      <c r="R77" s="227">
        <f>(SUM('1.  LRAMVA Summary'!M$55:M$66)+SUM('1.  LRAMVA Summary'!M$67:M$68)*(MONTH($E77)-1)/12)*$H77</f>
        <v>0</v>
      </c>
      <c r="S77" s="227">
        <f>(SUM('1.  LRAMVA Summary'!N$55:N$66)+SUM('1.  LRAMVA Summary'!N$67:N$68)*(MONTH($E77)-1)/12)*$H77</f>
        <v>0</v>
      </c>
      <c r="T77" s="227">
        <f>(SUM('1.  LRAMVA Summary'!O$55:O$66)+SUM('1.  LRAMVA Summary'!O$67:O$68)*(MONTH($E77)-1)/12)*$H77</f>
        <v>0</v>
      </c>
      <c r="U77" s="227">
        <f>(SUM('1.  LRAMVA Summary'!P$55:P$66)+SUM('1.  LRAMVA Summary'!P$67:P$68)*(MONTH($E77)-1)/12)*$H77</f>
        <v>0</v>
      </c>
      <c r="V77" s="227">
        <f>(SUM('1.  LRAMVA Summary'!Q$55:Q$66)+SUM('1.  LRAMVA Summary'!Q$67:Q$68)*(MONTH($E77)-1)/12)*$H77</f>
        <v>0</v>
      </c>
      <c r="W77" s="228">
        <f>SUM(I77:V77)</f>
        <v>0</v>
      </c>
    </row>
    <row r="78" spans="2:23" s="9" customFormat="1">
      <c r="B78" s="801"/>
      <c r="C78" s="801"/>
      <c r="E78" s="211">
        <v>42095</v>
      </c>
      <c r="F78" s="211" t="s">
        <v>181</v>
      </c>
      <c r="G78" s="212" t="s">
        <v>66</v>
      </c>
      <c r="H78" s="226">
        <f>C$32/12</f>
        <v>9.1666666666666665E-4</v>
      </c>
      <c r="I78" s="227">
        <f>(SUM('1.  LRAMVA Summary'!D$55:D$66)+SUM('1.  LRAMVA Summary'!D$67:D$68)*(MONTH($E78)-1)/12)*$H78</f>
        <v>0</v>
      </c>
      <c r="J78" s="227">
        <f>(SUM('1.  LRAMVA Summary'!E$55:E$66)+SUM('1.  LRAMVA Summary'!E$67:E$68)*(MONTH($E78)-1)/12)*$H78</f>
        <v>0</v>
      </c>
      <c r="K78" s="227">
        <f>(SUM('1.  LRAMVA Summary'!F$55:F$66)+SUM('1.  LRAMVA Summary'!F$67:F$68)*(MONTH($E78)-1)/12)*$H78</f>
        <v>0</v>
      </c>
      <c r="L78" s="227">
        <f>(SUM('1.  LRAMVA Summary'!G$55:G$66)+SUM('1.  LRAMVA Summary'!G$67:G$68)*(MONTH($E78)-1)/12)*$H78</f>
        <v>0</v>
      </c>
      <c r="M78" s="227">
        <f>(SUM('1.  LRAMVA Summary'!H$55:H$66)+SUM('1.  LRAMVA Summary'!H$67:H$68)*(MONTH($E78)-1)/12)*$H78</f>
        <v>0</v>
      </c>
      <c r="N78" s="227">
        <f>(SUM('1.  LRAMVA Summary'!I$55:I$66)+SUM('1.  LRAMVA Summary'!I$67:I$68)*(MONTH($E78)-1)/12)*$H78</f>
        <v>0</v>
      </c>
      <c r="O78" s="227">
        <f>(SUM('1.  LRAMVA Summary'!J$55:J$66)+SUM('1.  LRAMVA Summary'!J$67:J$68)*(MONTH($E78)-1)/12)*$H78</f>
        <v>0</v>
      </c>
      <c r="P78" s="227">
        <f>(SUM('1.  LRAMVA Summary'!K$55:K$66)+SUM('1.  LRAMVA Summary'!K$67:K$68)*(MONTH($E78)-1)/12)*$H78</f>
        <v>0</v>
      </c>
      <c r="Q78" s="227">
        <f>(SUM('1.  LRAMVA Summary'!L$55:L$66)+SUM('1.  LRAMVA Summary'!L$67:L$68)*(MONTH($E78)-1)/12)*$H78</f>
        <v>0</v>
      </c>
      <c r="R78" s="227">
        <f>(SUM('1.  LRAMVA Summary'!M$55:M$66)+SUM('1.  LRAMVA Summary'!M$67:M$68)*(MONTH($E78)-1)/12)*$H78</f>
        <v>0</v>
      </c>
      <c r="S78" s="227">
        <f>(SUM('1.  LRAMVA Summary'!N$55:N$66)+SUM('1.  LRAMVA Summary'!N$67:N$68)*(MONTH($E78)-1)/12)*$H78</f>
        <v>0</v>
      </c>
      <c r="T78" s="227">
        <f>(SUM('1.  LRAMVA Summary'!O$55:O$66)+SUM('1.  LRAMVA Summary'!O$67:O$68)*(MONTH($E78)-1)/12)*$H78</f>
        <v>0</v>
      </c>
      <c r="U78" s="227">
        <f>(SUM('1.  LRAMVA Summary'!P$55:P$66)+SUM('1.  LRAMVA Summary'!P$67:P$68)*(MONTH($E78)-1)/12)*$H78</f>
        <v>0</v>
      </c>
      <c r="V78" s="227">
        <f>(SUM('1.  LRAMVA Summary'!Q$55:Q$66)+SUM('1.  LRAMVA Summary'!Q$67:Q$68)*(MONTH($E78)-1)/12)*$H78</f>
        <v>0</v>
      </c>
      <c r="W78" s="228">
        <f t="shared" ref="W78:W86" si="20">SUM(I78:V78)</f>
        <v>0</v>
      </c>
    </row>
    <row r="79" spans="2:23" s="9" customFormat="1">
      <c r="B79" s="801"/>
      <c r="C79" s="801"/>
      <c r="E79" s="211">
        <v>42125</v>
      </c>
      <c r="F79" s="211" t="s">
        <v>181</v>
      </c>
      <c r="G79" s="212" t="s">
        <v>66</v>
      </c>
      <c r="H79" s="226">
        <f t="shared" ref="H79:H80" si="21">C$32/12</f>
        <v>9.1666666666666665E-4</v>
      </c>
      <c r="I79" s="227">
        <f>(SUM('1.  LRAMVA Summary'!D$55:D$66)+SUM('1.  LRAMVA Summary'!D$67:D$68)*(MONTH($E79)-1)/12)*$H79</f>
        <v>0</v>
      </c>
      <c r="J79" s="227">
        <f>(SUM('1.  LRAMVA Summary'!E$55:E$66)+SUM('1.  LRAMVA Summary'!E$67:E$68)*(MONTH($E79)-1)/12)*$H79</f>
        <v>0</v>
      </c>
      <c r="K79" s="227">
        <f>(SUM('1.  LRAMVA Summary'!F$55:F$66)+SUM('1.  LRAMVA Summary'!F$67:F$68)*(MONTH($E79)-1)/12)*$H79</f>
        <v>0</v>
      </c>
      <c r="L79" s="227">
        <f>(SUM('1.  LRAMVA Summary'!G$55:G$66)+SUM('1.  LRAMVA Summary'!G$67:G$68)*(MONTH($E79)-1)/12)*$H79</f>
        <v>0</v>
      </c>
      <c r="M79" s="227">
        <f>(SUM('1.  LRAMVA Summary'!H$55:H$66)+SUM('1.  LRAMVA Summary'!H$67:H$68)*(MONTH($E79)-1)/12)*$H79</f>
        <v>0</v>
      </c>
      <c r="N79" s="227">
        <f>(SUM('1.  LRAMVA Summary'!I$55:I$66)+SUM('1.  LRAMVA Summary'!I$67:I$68)*(MONTH($E79)-1)/12)*$H79</f>
        <v>0</v>
      </c>
      <c r="O79" s="227">
        <f>(SUM('1.  LRAMVA Summary'!J$55:J$66)+SUM('1.  LRAMVA Summary'!J$67:J$68)*(MONTH($E79)-1)/12)*$H79</f>
        <v>0</v>
      </c>
      <c r="P79" s="227">
        <f>(SUM('1.  LRAMVA Summary'!K$55:K$66)+SUM('1.  LRAMVA Summary'!K$67:K$68)*(MONTH($E79)-1)/12)*$H79</f>
        <v>0</v>
      </c>
      <c r="Q79" s="227">
        <f>(SUM('1.  LRAMVA Summary'!L$55:L$66)+SUM('1.  LRAMVA Summary'!L$67:L$68)*(MONTH($E79)-1)/12)*$H79</f>
        <v>0</v>
      </c>
      <c r="R79" s="227">
        <f>(SUM('1.  LRAMVA Summary'!M$55:M$66)+SUM('1.  LRAMVA Summary'!M$67:M$68)*(MONTH($E79)-1)/12)*$H79</f>
        <v>0</v>
      </c>
      <c r="S79" s="227">
        <f>(SUM('1.  LRAMVA Summary'!N$55:N$66)+SUM('1.  LRAMVA Summary'!N$67:N$68)*(MONTH($E79)-1)/12)*$H79</f>
        <v>0</v>
      </c>
      <c r="T79" s="227">
        <f>(SUM('1.  LRAMVA Summary'!O$55:O$66)+SUM('1.  LRAMVA Summary'!O$67:O$68)*(MONTH($E79)-1)/12)*$H79</f>
        <v>0</v>
      </c>
      <c r="U79" s="227">
        <f>(SUM('1.  LRAMVA Summary'!P$55:P$66)+SUM('1.  LRAMVA Summary'!P$67:P$68)*(MONTH($E79)-1)/12)*$H79</f>
        <v>0</v>
      </c>
      <c r="V79" s="227">
        <f>(SUM('1.  LRAMVA Summary'!Q$55:Q$66)+SUM('1.  LRAMVA Summary'!Q$67:Q$68)*(MONTH($E79)-1)/12)*$H79</f>
        <v>0</v>
      </c>
      <c r="W79" s="228">
        <f t="shared" si="20"/>
        <v>0</v>
      </c>
    </row>
    <row r="80" spans="2:23" s="9" customFormat="1">
      <c r="B80" s="801"/>
      <c r="C80" s="801"/>
      <c r="E80" s="211">
        <v>42156</v>
      </c>
      <c r="F80" s="211" t="s">
        <v>181</v>
      </c>
      <c r="G80" s="212" t="s">
        <v>66</v>
      </c>
      <c r="H80" s="226">
        <f t="shared" si="21"/>
        <v>9.1666666666666665E-4</v>
      </c>
      <c r="I80" s="227">
        <f>(SUM('1.  LRAMVA Summary'!D$55:D$66)+SUM('1.  LRAMVA Summary'!D$67:D$68)*(MONTH($E80)-1)/12)*$H80</f>
        <v>0</v>
      </c>
      <c r="J80" s="227">
        <f>(SUM('1.  LRAMVA Summary'!E$55:E$66)+SUM('1.  LRAMVA Summary'!E$67:E$68)*(MONTH($E80)-1)/12)*$H80</f>
        <v>0</v>
      </c>
      <c r="K80" s="227">
        <f>(SUM('1.  LRAMVA Summary'!F$55:F$66)+SUM('1.  LRAMVA Summary'!F$67:F$68)*(MONTH($E80)-1)/12)*$H80</f>
        <v>0</v>
      </c>
      <c r="L80" s="227">
        <f>(SUM('1.  LRAMVA Summary'!G$55:G$66)+SUM('1.  LRAMVA Summary'!G$67:G$68)*(MONTH($E80)-1)/12)*$H80</f>
        <v>0</v>
      </c>
      <c r="M80" s="227">
        <f>(SUM('1.  LRAMVA Summary'!H$55:H$66)+SUM('1.  LRAMVA Summary'!H$67:H$68)*(MONTH($E80)-1)/12)*$H80</f>
        <v>0</v>
      </c>
      <c r="N80" s="227">
        <f>(SUM('1.  LRAMVA Summary'!I$55:I$66)+SUM('1.  LRAMVA Summary'!I$67:I$68)*(MONTH($E80)-1)/12)*$H80</f>
        <v>0</v>
      </c>
      <c r="O80" s="227">
        <f>(SUM('1.  LRAMVA Summary'!J$55:J$66)+SUM('1.  LRAMVA Summary'!J$67:J$68)*(MONTH($E80)-1)/12)*$H80</f>
        <v>0</v>
      </c>
      <c r="P80" s="227">
        <f>(SUM('1.  LRAMVA Summary'!K$55:K$66)+SUM('1.  LRAMVA Summary'!K$67:K$68)*(MONTH($E80)-1)/12)*$H80</f>
        <v>0</v>
      </c>
      <c r="Q80" s="227">
        <f>(SUM('1.  LRAMVA Summary'!L$55:L$66)+SUM('1.  LRAMVA Summary'!L$67:L$68)*(MONTH($E80)-1)/12)*$H80</f>
        <v>0</v>
      </c>
      <c r="R80" s="227">
        <f>(SUM('1.  LRAMVA Summary'!M$55:M$66)+SUM('1.  LRAMVA Summary'!M$67:M$68)*(MONTH($E80)-1)/12)*$H80</f>
        <v>0</v>
      </c>
      <c r="S80" s="227">
        <f>(SUM('1.  LRAMVA Summary'!N$55:N$66)+SUM('1.  LRAMVA Summary'!N$67:N$68)*(MONTH($E80)-1)/12)*$H80</f>
        <v>0</v>
      </c>
      <c r="T80" s="227">
        <f>(SUM('1.  LRAMVA Summary'!O$55:O$66)+SUM('1.  LRAMVA Summary'!O$67:O$68)*(MONTH($E80)-1)/12)*$H80</f>
        <v>0</v>
      </c>
      <c r="U80" s="227">
        <f>(SUM('1.  LRAMVA Summary'!P$55:P$66)+SUM('1.  LRAMVA Summary'!P$67:P$68)*(MONTH($E80)-1)/12)*$H80</f>
        <v>0</v>
      </c>
      <c r="V80" s="227">
        <f>(SUM('1.  LRAMVA Summary'!Q$55:Q$66)+SUM('1.  LRAMVA Summary'!Q$67:Q$68)*(MONTH($E80)-1)/12)*$H80</f>
        <v>0</v>
      </c>
      <c r="W80" s="228">
        <f t="shared" si="20"/>
        <v>0</v>
      </c>
    </row>
    <row r="81" spans="2:23" s="9" customFormat="1">
      <c r="B81" s="801"/>
      <c r="C81" s="801"/>
      <c r="E81" s="211">
        <v>42186</v>
      </c>
      <c r="F81" s="211" t="s">
        <v>181</v>
      </c>
      <c r="G81" s="212" t="s">
        <v>68</v>
      </c>
      <c r="H81" s="226">
        <f>C$33/12</f>
        <v>9.1666666666666665E-4</v>
      </c>
      <c r="I81" s="227">
        <f>(SUM('1.  LRAMVA Summary'!D$55:D$66)+SUM('1.  LRAMVA Summary'!D$67:D$68)*(MONTH($E81)-1)/12)*$H81</f>
        <v>0</v>
      </c>
      <c r="J81" s="227">
        <f>(SUM('1.  LRAMVA Summary'!E$55:E$66)+SUM('1.  LRAMVA Summary'!E$67:E$68)*(MONTH($E81)-1)/12)*$H81</f>
        <v>0</v>
      </c>
      <c r="K81" s="227">
        <f>(SUM('1.  LRAMVA Summary'!F$55:F$66)+SUM('1.  LRAMVA Summary'!F$67:F$68)*(MONTH($E81)-1)/12)*$H81</f>
        <v>0</v>
      </c>
      <c r="L81" s="227">
        <f>(SUM('1.  LRAMVA Summary'!G$55:G$66)+SUM('1.  LRAMVA Summary'!G$67:G$68)*(MONTH($E81)-1)/12)*$H81</f>
        <v>0</v>
      </c>
      <c r="M81" s="227">
        <f>(SUM('1.  LRAMVA Summary'!H$55:H$66)+SUM('1.  LRAMVA Summary'!H$67:H$68)*(MONTH($E81)-1)/12)*$H81</f>
        <v>0</v>
      </c>
      <c r="N81" s="227">
        <f>(SUM('1.  LRAMVA Summary'!I$55:I$66)+SUM('1.  LRAMVA Summary'!I$67:I$68)*(MONTH($E81)-1)/12)*$H81</f>
        <v>0</v>
      </c>
      <c r="O81" s="227">
        <f>(SUM('1.  LRAMVA Summary'!J$55:J$66)+SUM('1.  LRAMVA Summary'!J$67:J$68)*(MONTH($E81)-1)/12)*$H81</f>
        <v>0</v>
      </c>
      <c r="P81" s="227">
        <f>(SUM('1.  LRAMVA Summary'!K$55:K$66)+SUM('1.  LRAMVA Summary'!K$67:K$68)*(MONTH($E81)-1)/12)*$H81</f>
        <v>0</v>
      </c>
      <c r="Q81" s="227">
        <f>(SUM('1.  LRAMVA Summary'!L$55:L$66)+SUM('1.  LRAMVA Summary'!L$67:L$68)*(MONTH($E81)-1)/12)*$H81</f>
        <v>0</v>
      </c>
      <c r="R81" s="227">
        <f>(SUM('1.  LRAMVA Summary'!M$55:M$66)+SUM('1.  LRAMVA Summary'!M$67:M$68)*(MONTH($E81)-1)/12)*$H81</f>
        <v>0</v>
      </c>
      <c r="S81" s="227">
        <f>(SUM('1.  LRAMVA Summary'!N$55:N$66)+SUM('1.  LRAMVA Summary'!N$67:N$68)*(MONTH($E81)-1)/12)*$H81</f>
        <v>0</v>
      </c>
      <c r="T81" s="227">
        <f>(SUM('1.  LRAMVA Summary'!O$55:O$66)+SUM('1.  LRAMVA Summary'!O$67:O$68)*(MONTH($E81)-1)/12)*$H81</f>
        <v>0</v>
      </c>
      <c r="U81" s="227">
        <f>(SUM('1.  LRAMVA Summary'!P$55:P$66)+SUM('1.  LRAMVA Summary'!P$67:P$68)*(MONTH($E81)-1)/12)*$H81</f>
        <v>0</v>
      </c>
      <c r="V81" s="227">
        <f>(SUM('1.  LRAMVA Summary'!Q$55:Q$66)+SUM('1.  LRAMVA Summary'!Q$67:Q$68)*(MONTH($E81)-1)/12)*$H81</f>
        <v>0</v>
      </c>
      <c r="W81" s="228">
        <f t="shared" si="20"/>
        <v>0</v>
      </c>
    </row>
    <row r="82" spans="2:23" s="9" customFormat="1">
      <c r="B82" s="801"/>
      <c r="C82" s="801"/>
      <c r="E82" s="211">
        <v>42217</v>
      </c>
      <c r="F82" s="211" t="s">
        <v>181</v>
      </c>
      <c r="G82" s="212" t="s">
        <v>68</v>
      </c>
      <c r="H82" s="226">
        <f t="shared" ref="H82:H83" si="22">C$33/12</f>
        <v>9.1666666666666665E-4</v>
      </c>
      <c r="I82" s="227">
        <f>(SUM('1.  LRAMVA Summary'!D$55:D$66)+SUM('1.  LRAMVA Summary'!D$67:D$68)*(MONTH($E82)-1)/12)*$H82</f>
        <v>0</v>
      </c>
      <c r="J82" s="227">
        <f>(SUM('1.  LRAMVA Summary'!E$55:E$66)+SUM('1.  LRAMVA Summary'!E$67:E$68)*(MONTH($E82)-1)/12)*$H82</f>
        <v>0</v>
      </c>
      <c r="K82" s="227">
        <f>(SUM('1.  LRAMVA Summary'!F$55:F$66)+SUM('1.  LRAMVA Summary'!F$67:F$68)*(MONTH($E82)-1)/12)*$H82</f>
        <v>0</v>
      </c>
      <c r="L82" s="227">
        <f>(SUM('1.  LRAMVA Summary'!G$55:G$66)+SUM('1.  LRAMVA Summary'!G$67:G$68)*(MONTH($E82)-1)/12)*$H82</f>
        <v>0</v>
      </c>
      <c r="M82" s="227">
        <f>(SUM('1.  LRAMVA Summary'!H$55:H$66)+SUM('1.  LRAMVA Summary'!H$67:H$68)*(MONTH($E82)-1)/12)*$H82</f>
        <v>0</v>
      </c>
      <c r="N82" s="227">
        <f>(SUM('1.  LRAMVA Summary'!I$55:I$66)+SUM('1.  LRAMVA Summary'!I$67:I$68)*(MONTH($E82)-1)/12)*$H82</f>
        <v>0</v>
      </c>
      <c r="O82" s="227">
        <f>(SUM('1.  LRAMVA Summary'!J$55:J$66)+SUM('1.  LRAMVA Summary'!J$67:J$68)*(MONTH($E82)-1)/12)*$H82</f>
        <v>0</v>
      </c>
      <c r="P82" s="227">
        <f>(SUM('1.  LRAMVA Summary'!K$55:K$66)+SUM('1.  LRAMVA Summary'!K$67:K$68)*(MONTH($E82)-1)/12)*$H82</f>
        <v>0</v>
      </c>
      <c r="Q82" s="227">
        <f>(SUM('1.  LRAMVA Summary'!L$55:L$66)+SUM('1.  LRAMVA Summary'!L$67:L$68)*(MONTH($E82)-1)/12)*$H82</f>
        <v>0</v>
      </c>
      <c r="R82" s="227">
        <f>(SUM('1.  LRAMVA Summary'!M$55:M$66)+SUM('1.  LRAMVA Summary'!M$67:M$68)*(MONTH($E82)-1)/12)*$H82</f>
        <v>0</v>
      </c>
      <c r="S82" s="227">
        <f>(SUM('1.  LRAMVA Summary'!N$55:N$66)+SUM('1.  LRAMVA Summary'!N$67:N$68)*(MONTH($E82)-1)/12)*$H82</f>
        <v>0</v>
      </c>
      <c r="T82" s="227">
        <f>(SUM('1.  LRAMVA Summary'!O$55:O$66)+SUM('1.  LRAMVA Summary'!O$67:O$68)*(MONTH($E82)-1)/12)*$H82</f>
        <v>0</v>
      </c>
      <c r="U82" s="227">
        <f>(SUM('1.  LRAMVA Summary'!P$55:P$66)+SUM('1.  LRAMVA Summary'!P$67:P$68)*(MONTH($E82)-1)/12)*$H82</f>
        <v>0</v>
      </c>
      <c r="V82" s="227">
        <f>(SUM('1.  LRAMVA Summary'!Q$55:Q$66)+SUM('1.  LRAMVA Summary'!Q$67:Q$68)*(MONTH($E82)-1)/12)*$H82</f>
        <v>0</v>
      </c>
      <c r="W82" s="228">
        <f t="shared" si="20"/>
        <v>0</v>
      </c>
    </row>
    <row r="83" spans="2:23" s="9" customFormat="1">
      <c r="B83" s="234"/>
      <c r="C83" s="235"/>
      <c r="E83" s="211">
        <v>42248</v>
      </c>
      <c r="F83" s="211" t="s">
        <v>181</v>
      </c>
      <c r="G83" s="212" t="s">
        <v>68</v>
      </c>
      <c r="H83" s="226">
        <f t="shared" si="22"/>
        <v>9.1666666666666665E-4</v>
      </c>
      <c r="I83" s="227">
        <f>(SUM('1.  LRAMVA Summary'!D$55:D$66)+SUM('1.  LRAMVA Summary'!D$67:D$68)*(MONTH($E83)-1)/12)*$H83</f>
        <v>0</v>
      </c>
      <c r="J83" s="227">
        <f>(SUM('1.  LRAMVA Summary'!E$55:E$66)+SUM('1.  LRAMVA Summary'!E$67:E$68)*(MONTH($E83)-1)/12)*$H83</f>
        <v>0</v>
      </c>
      <c r="K83" s="227">
        <f>(SUM('1.  LRAMVA Summary'!F$55:F$66)+SUM('1.  LRAMVA Summary'!F$67:F$68)*(MONTH($E83)-1)/12)*$H83</f>
        <v>0</v>
      </c>
      <c r="L83" s="227">
        <f>(SUM('1.  LRAMVA Summary'!G$55:G$66)+SUM('1.  LRAMVA Summary'!G$67:G$68)*(MONTH($E83)-1)/12)*$H83</f>
        <v>0</v>
      </c>
      <c r="M83" s="227">
        <f>(SUM('1.  LRAMVA Summary'!H$55:H$66)+SUM('1.  LRAMVA Summary'!H$67:H$68)*(MONTH($E83)-1)/12)*$H83</f>
        <v>0</v>
      </c>
      <c r="N83" s="227">
        <f>(SUM('1.  LRAMVA Summary'!I$55:I$66)+SUM('1.  LRAMVA Summary'!I$67:I$68)*(MONTH($E83)-1)/12)*$H83</f>
        <v>0</v>
      </c>
      <c r="O83" s="227">
        <f>(SUM('1.  LRAMVA Summary'!J$55:J$66)+SUM('1.  LRAMVA Summary'!J$67:J$68)*(MONTH($E83)-1)/12)*$H83</f>
        <v>0</v>
      </c>
      <c r="P83" s="227">
        <f>(SUM('1.  LRAMVA Summary'!K$55:K$66)+SUM('1.  LRAMVA Summary'!K$67:K$68)*(MONTH($E83)-1)/12)*$H83</f>
        <v>0</v>
      </c>
      <c r="Q83" s="227">
        <f>(SUM('1.  LRAMVA Summary'!L$55:L$66)+SUM('1.  LRAMVA Summary'!L$67:L$68)*(MONTH($E83)-1)/12)*$H83</f>
        <v>0</v>
      </c>
      <c r="R83" s="227">
        <f>(SUM('1.  LRAMVA Summary'!M$55:M$66)+SUM('1.  LRAMVA Summary'!M$67:M$68)*(MONTH($E83)-1)/12)*$H83</f>
        <v>0</v>
      </c>
      <c r="S83" s="227">
        <f>(SUM('1.  LRAMVA Summary'!N$55:N$66)+SUM('1.  LRAMVA Summary'!N$67:N$68)*(MONTH($E83)-1)/12)*$H83</f>
        <v>0</v>
      </c>
      <c r="T83" s="227">
        <f>(SUM('1.  LRAMVA Summary'!O$55:O$66)+SUM('1.  LRAMVA Summary'!O$67:O$68)*(MONTH($E83)-1)/12)*$H83</f>
        <v>0</v>
      </c>
      <c r="U83" s="227">
        <f>(SUM('1.  LRAMVA Summary'!P$55:P$66)+SUM('1.  LRAMVA Summary'!P$67:P$68)*(MONTH($E83)-1)/12)*$H83</f>
        <v>0</v>
      </c>
      <c r="V83" s="227">
        <f>(SUM('1.  LRAMVA Summary'!Q$55:Q$66)+SUM('1.  LRAMVA Summary'!Q$67:Q$68)*(MONTH($E83)-1)/12)*$H83</f>
        <v>0</v>
      </c>
      <c r="W83" s="228">
        <f t="shared" si="20"/>
        <v>0</v>
      </c>
    </row>
    <row r="84" spans="2:23" s="9" customFormat="1">
      <c r="E84" s="211">
        <v>42278</v>
      </c>
      <c r="F84" s="211" t="s">
        <v>181</v>
      </c>
      <c r="G84" s="212" t="s">
        <v>69</v>
      </c>
      <c r="H84" s="226">
        <f>C$34/12</f>
        <v>9.1666666666666665E-4</v>
      </c>
      <c r="I84" s="227">
        <f>(SUM('1.  LRAMVA Summary'!D$55:D$66)+SUM('1.  LRAMVA Summary'!D$67:D$68)*(MONTH($E84)-1)/12)*$H84</f>
        <v>0</v>
      </c>
      <c r="J84" s="227">
        <f>(SUM('1.  LRAMVA Summary'!E$55:E$66)+SUM('1.  LRAMVA Summary'!E$67:E$68)*(MONTH($E84)-1)/12)*$H84</f>
        <v>0</v>
      </c>
      <c r="K84" s="227">
        <f>(SUM('1.  LRAMVA Summary'!F$55:F$66)+SUM('1.  LRAMVA Summary'!F$67:F$68)*(MONTH($E84)-1)/12)*$H84</f>
        <v>0</v>
      </c>
      <c r="L84" s="227">
        <f>(SUM('1.  LRAMVA Summary'!G$55:G$66)+SUM('1.  LRAMVA Summary'!G$67:G$68)*(MONTH($E84)-1)/12)*$H84</f>
        <v>0</v>
      </c>
      <c r="M84" s="227">
        <f>(SUM('1.  LRAMVA Summary'!H$55:H$66)+SUM('1.  LRAMVA Summary'!H$67:H$68)*(MONTH($E84)-1)/12)*$H84</f>
        <v>0</v>
      </c>
      <c r="N84" s="227">
        <f>(SUM('1.  LRAMVA Summary'!I$55:I$66)+SUM('1.  LRAMVA Summary'!I$67:I$68)*(MONTH($E84)-1)/12)*$H84</f>
        <v>0</v>
      </c>
      <c r="O84" s="227">
        <f>(SUM('1.  LRAMVA Summary'!J$55:J$66)+SUM('1.  LRAMVA Summary'!J$67:J$68)*(MONTH($E84)-1)/12)*$H84</f>
        <v>0</v>
      </c>
      <c r="P84" s="227">
        <f>(SUM('1.  LRAMVA Summary'!K$55:K$66)+SUM('1.  LRAMVA Summary'!K$67:K$68)*(MONTH($E84)-1)/12)*$H84</f>
        <v>0</v>
      </c>
      <c r="Q84" s="227">
        <f>(SUM('1.  LRAMVA Summary'!L$55:L$66)+SUM('1.  LRAMVA Summary'!L$67:L$68)*(MONTH($E84)-1)/12)*$H84</f>
        <v>0</v>
      </c>
      <c r="R84" s="227">
        <f>(SUM('1.  LRAMVA Summary'!M$55:M$66)+SUM('1.  LRAMVA Summary'!M$67:M$68)*(MONTH($E84)-1)/12)*$H84</f>
        <v>0</v>
      </c>
      <c r="S84" s="227">
        <f>(SUM('1.  LRAMVA Summary'!N$55:N$66)+SUM('1.  LRAMVA Summary'!N$67:N$68)*(MONTH($E84)-1)/12)*$H84</f>
        <v>0</v>
      </c>
      <c r="T84" s="227">
        <f>(SUM('1.  LRAMVA Summary'!O$55:O$66)+SUM('1.  LRAMVA Summary'!O$67:O$68)*(MONTH($E84)-1)/12)*$H84</f>
        <v>0</v>
      </c>
      <c r="U84" s="227">
        <f>(SUM('1.  LRAMVA Summary'!P$55:P$66)+SUM('1.  LRAMVA Summary'!P$67:P$68)*(MONTH($E84)-1)/12)*$H84</f>
        <v>0</v>
      </c>
      <c r="V84" s="227">
        <f>(SUM('1.  LRAMVA Summary'!Q$55:Q$66)+SUM('1.  LRAMVA Summary'!Q$67:Q$68)*(MONTH($E84)-1)/12)*$H84</f>
        <v>0</v>
      </c>
      <c r="W84" s="228">
        <f t="shared" si="20"/>
        <v>0</v>
      </c>
    </row>
    <row r="85" spans="2:23" s="9" customFormat="1">
      <c r="B85" s="66"/>
      <c r="E85" s="211">
        <v>42309</v>
      </c>
      <c r="F85" s="211" t="s">
        <v>181</v>
      </c>
      <c r="G85" s="212" t="s">
        <v>69</v>
      </c>
      <c r="H85" s="226">
        <f t="shared" ref="H85:H86" si="23">C$34/12</f>
        <v>9.1666666666666665E-4</v>
      </c>
      <c r="I85" s="227">
        <f>(SUM('1.  LRAMVA Summary'!D$55:D$66)+SUM('1.  LRAMVA Summary'!D$67:D$68)*(MONTH($E85)-1)/12)*$H85</f>
        <v>0</v>
      </c>
      <c r="J85" s="227">
        <f>(SUM('1.  LRAMVA Summary'!E$55:E$66)+SUM('1.  LRAMVA Summary'!E$67:E$68)*(MONTH($E85)-1)/12)*$H85</f>
        <v>0</v>
      </c>
      <c r="K85" s="227">
        <f>(SUM('1.  LRAMVA Summary'!F$55:F$66)+SUM('1.  LRAMVA Summary'!F$67:F$68)*(MONTH($E85)-1)/12)*$H85</f>
        <v>0</v>
      </c>
      <c r="L85" s="227">
        <f>(SUM('1.  LRAMVA Summary'!G$55:G$66)+SUM('1.  LRAMVA Summary'!G$67:G$68)*(MONTH($E85)-1)/12)*$H85</f>
        <v>0</v>
      </c>
      <c r="M85" s="227">
        <f>(SUM('1.  LRAMVA Summary'!H$55:H$66)+SUM('1.  LRAMVA Summary'!H$67:H$68)*(MONTH($E85)-1)/12)*$H85</f>
        <v>0</v>
      </c>
      <c r="N85" s="227">
        <f>(SUM('1.  LRAMVA Summary'!I$55:I$66)+SUM('1.  LRAMVA Summary'!I$67:I$68)*(MONTH($E85)-1)/12)*$H85</f>
        <v>0</v>
      </c>
      <c r="O85" s="227">
        <f>(SUM('1.  LRAMVA Summary'!J$55:J$66)+SUM('1.  LRAMVA Summary'!J$67:J$68)*(MONTH($E85)-1)/12)*$H85</f>
        <v>0</v>
      </c>
      <c r="P85" s="227">
        <f>(SUM('1.  LRAMVA Summary'!K$55:K$66)+SUM('1.  LRAMVA Summary'!K$67:K$68)*(MONTH($E85)-1)/12)*$H85</f>
        <v>0</v>
      </c>
      <c r="Q85" s="227">
        <f>(SUM('1.  LRAMVA Summary'!L$55:L$66)+SUM('1.  LRAMVA Summary'!L$67:L$68)*(MONTH($E85)-1)/12)*$H85</f>
        <v>0</v>
      </c>
      <c r="R85" s="227">
        <f>(SUM('1.  LRAMVA Summary'!M$55:M$66)+SUM('1.  LRAMVA Summary'!M$67:M$68)*(MONTH($E85)-1)/12)*$H85</f>
        <v>0</v>
      </c>
      <c r="S85" s="227">
        <f>(SUM('1.  LRAMVA Summary'!N$55:N$66)+SUM('1.  LRAMVA Summary'!N$67:N$68)*(MONTH($E85)-1)/12)*$H85</f>
        <v>0</v>
      </c>
      <c r="T85" s="227">
        <f>(SUM('1.  LRAMVA Summary'!O$55:O$66)+SUM('1.  LRAMVA Summary'!O$67:O$68)*(MONTH($E85)-1)/12)*$H85</f>
        <v>0</v>
      </c>
      <c r="U85" s="227">
        <f>(SUM('1.  LRAMVA Summary'!P$55:P$66)+SUM('1.  LRAMVA Summary'!P$67:P$68)*(MONTH($E85)-1)/12)*$H85</f>
        <v>0</v>
      </c>
      <c r="V85" s="227">
        <f>(SUM('1.  LRAMVA Summary'!Q$55:Q$66)+SUM('1.  LRAMVA Summary'!Q$67:Q$68)*(MONTH($E85)-1)/12)*$H85</f>
        <v>0</v>
      </c>
      <c r="W85" s="228">
        <f t="shared" si="20"/>
        <v>0</v>
      </c>
    </row>
    <row r="86" spans="2:23" s="9" customFormat="1">
      <c r="B86" s="66"/>
      <c r="E86" s="211">
        <v>42339</v>
      </c>
      <c r="F86" s="211" t="s">
        <v>181</v>
      </c>
      <c r="G86" s="212" t="s">
        <v>69</v>
      </c>
      <c r="H86" s="226">
        <f t="shared" si="23"/>
        <v>9.1666666666666665E-4</v>
      </c>
      <c r="I86" s="227">
        <f>(SUM('1.  LRAMVA Summary'!D$55:D$66)+SUM('1.  LRAMVA Summary'!D$67:D$68)*(MONTH($E86)-1)/12)*$H86</f>
        <v>0</v>
      </c>
      <c r="J86" s="227">
        <f>(SUM('1.  LRAMVA Summary'!E$55:E$66)+SUM('1.  LRAMVA Summary'!E$67:E$68)*(MONTH($E86)-1)/12)*$H86</f>
        <v>0</v>
      </c>
      <c r="K86" s="227">
        <f>(SUM('1.  LRAMVA Summary'!F$55:F$66)+SUM('1.  LRAMVA Summary'!F$67:F$68)*(MONTH($E86)-1)/12)*$H86</f>
        <v>0</v>
      </c>
      <c r="L86" s="227">
        <f>(SUM('1.  LRAMVA Summary'!G$55:G$66)+SUM('1.  LRAMVA Summary'!G$67:G$68)*(MONTH($E86)-1)/12)*$H86</f>
        <v>0</v>
      </c>
      <c r="M86" s="227">
        <f>(SUM('1.  LRAMVA Summary'!H$55:H$66)+SUM('1.  LRAMVA Summary'!H$67:H$68)*(MONTH($E86)-1)/12)*$H86</f>
        <v>0</v>
      </c>
      <c r="N86" s="227">
        <f>(SUM('1.  LRAMVA Summary'!I$55:I$66)+SUM('1.  LRAMVA Summary'!I$67:I$68)*(MONTH($E86)-1)/12)*$H86</f>
        <v>0</v>
      </c>
      <c r="O86" s="227">
        <f>(SUM('1.  LRAMVA Summary'!J$55:J$66)+SUM('1.  LRAMVA Summary'!J$67:J$68)*(MONTH($E86)-1)/12)*$H86</f>
        <v>0</v>
      </c>
      <c r="P86" s="227">
        <f>(SUM('1.  LRAMVA Summary'!K$55:K$66)+SUM('1.  LRAMVA Summary'!K$67:K$68)*(MONTH($E86)-1)/12)*$H86</f>
        <v>0</v>
      </c>
      <c r="Q86" s="227">
        <f>(SUM('1.  LRAMVA Summary'!L$55:L$66)+SUM('1.  LRAMVA Summary'!L$67:L$68)*(MONTH($E86)-1)/12)*$H86</f>
        <v>0</v>
      </c>
      <c r="R86" s="227">
        <f>(SUM('1.  LRAMVA Summary'!M$55:M$66)+SUM('1.  LRAMVA Summary'!M$67:M$68)*(MONTH($E86)-1)/12)*$H86</f>
        <v>0</v>
      </c>
      <c r="S86" s="227">
        <f>(SUM('1.  LRAMVA Summary'!N$55:N$66)+SUM('1.  LRAMVA Summary'!N$67:N$68)*(MONTH($E86)-1)/12)*$H86</f>
        <v>0</v>
      </c>
      <c r="T86" s="227">
        <f>(SUM('1.  LRAMVA Summary'!O$55:O$66)+SUM('1.  LRAMVA Summary'!O$67:O$68)*(MONTH($E86)-1)/12)*$H86</f>
        <v>0</v>
      </c>
      <c r="U86" s="227">
        <f>(SUM('1.  LRAMVA Summary'!P$55:P$66)+SUM('1.  LRAMVA Summary'!P$67:P$68)*(MONTH($E86)-1)/12)*$H86</f>
        <v>0</v>
      </c>
      <c r="V86" s="227">
        <f>(SUM('1.  LRAMVA Summary'!Q$55:Q$66)+SUM('1.  LRAMVA Summary'!Q$67:Q$68)*(MONTH($E86)-1)/12)*$H86</f>
        <v>0</v>
      </c>
      <c r="W86" s="228">
        <f t="shared" si="20"/>
        <v>0</v>
      </c>
    </row>
    <row r="87" spans="2:23" s="9" customFormat="1" ht="15.75" thickBot="1">
      <c r="B87" s="66"/>
      <c r="E87" s="213" t="s">
        <v>461</v>
      </c>
      <c r="F87" s="213"/>
      <c r="G87" s="214"/>
      <c r="H87" s="215"/>
      <c r="I87" s="216">
        <f>SUM(I74:I86)</f>
        <v>0</v>
      </c>
      <c r="J87" s="216">
        <f>SUM(J74:J86)</f>
        <v>0</v>
      </c>
      <c r="K87" s="216">
        <f t="shared" ref="K87:O87" si="24">SUM(K74:K86)</f>
        <v>0</v>
      </c>
      <c r="L87" s="216">
        <f t="shared" si="24"/>
        <v>0</v>
      </c>
      <c r="M87" s="216">
        <f t="shared" si="24"/>
        <v>0</v>
      </c>
      <c r="N87" s="216">
        <f t="shared" si="24"/>
        <v>0</v>
      </c>
      <c r="O87" s="216">
        <f t="shared" si="24"/>
        <v>0</v>
      </c>
      <c r="P87" s="216">
        <f t="shared" ref="P87:V87" si="25">SUM(P74:P86)</f>
        <v>0</v>
      </c>
      <c r="Q87" s="216">
        <f t="shared" si="25"/>
        <v>0</v>
      </c>
      <c r="R87" s="216">
        <f t="shared" si="25"/>
        <v>0</v>
      </c>
      <c r="S87" s="216">
        <f t="shared" si="25"/>
        <v>0</v>
      </c>
      <c r="T87" s="216">
        <f t="shared" si="25"/>
        <v>0</v>
      </c>
      <c r="U87" s="216">
        <f t="shared" si="25"/>
        <v>0</v>
      </c>
      <c r="V87" s="216">
        <f t="shared" si="25"/>
        <v>0</v>
      </c>
      <c r="W87" s="216">
        <f>SUM(W74:W86)</f>
        <v>0</v>
      </c>
    </row>
    <row r="88" spans="2:23" s="9" customFormat="1" ht="15.75" thickTop="1">
      <c r="B88" s="66"/>
      <c r="E88" s="217" t="s">
        <v>67</v>
      </c>
      <c r="F88" s="217"/>
      <c r="G88" s="218"/>
      <c r="H88" s="219"/>
      <c r="I88" s="220"/>
      <c r="J88" s="220"/>
      <c r="K88" s="220"/>
      <c r="L88" s="220"/>
      <c r="M88" s="220"/>
      <c r="N88" s="220"/>
      <c r="O88" s="220"/>
      <c r="P88" s="220"/>
      <c r="Q88" s="220"/>
      <c r="R88" s="220"/>
      <c r="S88" s="220"/>
      <c r="T88" s="220"/>
      <c r="U88" s="220"/>
      <c r="V88" s="220"/>
      <c r="W88" s="221"/>
    </row>
    <row r="89" spans="2:23" s="9" customFormat="1">
      <c r="B89" s="66"/>
      <c r="E89" s="222" t="s">
        <v>427</v>
      </c>
      <c r="F89" s="222"/>
      <c r="G89" s="223"/>
      <c r="H89" s="224"/>
      <c r="I89" s="225">
        <f>I87+I88</f>
        <v>0</v>
      </c>
      <c r="J89" s="225">
        <f t="shared" ref="J89" si="26">J87+J88</f>
        <v>0</v>
      </c>
      <c r="K89" s="225">
        <f t="shared" ref="K89" si="27">K87+K88</f>
        <v>0</v>
      </c>
      <c r="L89" s="225">
        <f t="shared" ref="L89" si="28">L87+L88</f>
        <v>0</v>
      </c>
      <c r="M89" s="225">
        <f t="shared" ref="M89" si="29">M87+M88</f>
        <v>0</v>
      </c>
      <c r="N89" s="225">
        <f t="shared" ref="N89" si="30">N87+N88</f>
        <v>0</v>
      </c>
      <c r="O89" s="225">
        <f t="shared" ref="O89:U89" si="31">O87+O88</f>
        <v>0</v>
      </c>
      <c r="P89" s="225">
        <f t="shared" si="31"/>
        <v>0</v>
      </c>
      <c r="Q89" s="225">
        <f t="shared" si="31"/>
        <v>0</v>
      </c>
      <c r="R89" s="225">
        <f t="shared" si="31"/>
        <v>0</v>
      </c>
      <c r="S89" s="225">
        <f t="shared" si="31"/>
        <v>0</v>
      </c>
      <c r="T89" s="225">
        <f t="shared" si="31"/>
        <v>0</v>
      </c>
      <c r="U89" s="225">
        <f t="shared" si="31"/>
        <v>0</v>
      </c>
      <c r="V89" s="225">
        <f t="shared" ref="V89" si="32">V87+V88</f>
        <v>0</v>
      </c>
      <c r="W89" s="225">
        <f t="shared" ref="W89" si="33">W87+W88</f>
        <v>0</v>
      </c>
    </row>
    <row r="90" spans="2:23" s="9" customFormat="1">
      <c r="B90" s="66"/>
      <c r="E90" s="211">
        <v>42370</v>
      </c>
      <c r="F90" s="211" t="s">
        <v>183</v>
      </c>
      <c r="G90" s="212" t="s">
        <v>65</v>
      </c>
      <c r="H90" s="226">
        <f>$C$35/12</f>
        <v>9.1666666666666665E-4</v>
      </c>
      <c r="I90" s="227">
        <f>(SUM('1.  LRAMVA Summary'!D$55:D$69)+SUM('1.  LRAMVA Summary'!D$70:D$71)*(MONTH($E90)-1)/12)*$H90</f>
        <v>0</v>
      </c>
      <c r="J90" s="227">
        <f>(SUM('1.  LRAMVA Summary'!E$55:E$69)+SUM('1.  LRAMVA Summary'!E$70:E$71)*(MONTH($E90)-1)/12)*$H90</f>
        <v>0</v>
      </c>
      <c r="K90" s="227">
        <f>(SUM('1.  LRAMVA Summary'!F$55:F$69)+SUM('1.  LRAMVA Summary'!F$70:F$71)*(MONTH($E90)-1)/12)*$H90</f>
        <v>0</v>
      </c>
      <c r="L90" s="227">
        <f>(SUM('1.  LRAMVA Summary'!G$55:G$69)+SUM('1.  LRAMVA Summary'!G$70:G$71)*(MONTH($E90)-1)/12)*$H90</f>
        <v>0</v>
      </c>
      <c r="M90" s="227">
        <f>(SUM('1.  LRAMVA Summary'!H$55:H$69)+SUM('1.  LRAMVA Summary'!H$70:H$71)*(MONTH($E90)-1)/12)*$H90</f>
        <v>0</v>
      </c>
      <c r="N90" s="227">
        <f>(SUM('1.  LRAMVA Summary'!I$55:I$69)+SUM('1.  LRAMVA Summary'!I$70:I$71)*(MONTH($E90)-1)/12)*$H90</f>
        <v>0</v>
      </c>
      <c r="O90" s="227">
        <f>(SUM('1.  LRAMVA Summary'!J$55:J$69)+SUM('1.  LRAMVA Summary'!J$70:J$71)*(MONTH($E90)-1)/12)*$H90</f>
        <v>0</v>
      </c>
      <c r="P90" s="227">
        <f>(SUM('1.  LRAMVA Summary'!K$55:K$69)+SUM('1.  LRAMVA Summary'!K$70:K$71)*(MONTH($E90)-1)/12)*$H90</f>
        <v>0</v>
      </c>
      <c r="Q90" s="227">
        <f>(SUM('1.  LRAMVA Summary'!L$55:L$69)+SUM('1.  LRAMVA Summary'!L$70:L$71)*(MONTH($E90)-1)/12)*$H90</f>
        <v>0</v>
      </c>
      <c r="R90" s="227">
        <f>(SUM('1.  LRAMVA Summary'!M$55:M$69)+SUM('1.  LRAMVA Summary'!M$70:M$71)*(MONTH($E90)-1)/12)*$H90</f>
        <v>0</v>
      </c>
      <c r="S90" s="227">
        <f>(SUM('1.  LRAMVA Summary'!N$55:N$69)+SUM('1.  LRAMVA Summary'!N$70:N$71)*(MONTH($E90)-1)/12)*$H90</f>
        <v>0</v>
      </c>
      <c r="T90" s="227">
        <f>(SUM('1.  LRAMVA Summary'!O$55:O$69)+SUM('1.  LRAMVA Summary'!O$70:O$71)*(MONTH($E90)-1)/12)*$H90</f>
        <v>0</v>
      </c>
      <c r="U90" s="227">
        <f>(SUM('1.  LRAMVA Summary'!P$55:P$69)+SUM('1.  LRAMVA Summary'!P$70:P$71)*(MONTH($E90)-1)/12)*$H90</f>
        <v>0</v>
      </c>
      <c r="V90" s="227">
        <f>(SUM('1.  LRAMVA Summary'!Q$55:Q$69)+SUM('1.  LRAMVA Summary'!Q$70:Q$71)*(MONTH($E90)-1)/12)*$H90</f>
        <v>0</v>
      </c>
      <c r="W90" s="228">
        <f>SUM(I90:V90)</f>
        <v>0</v>
      </c>
    </row>
    <row r="91" spans="2:23" s="9" customFormat="1">
      <c r="B91" s="66"/>
      <c r="E91" s="211">
        <v>42401</v>
      </c>
      <c r="F91" s="211" t="s">
        <v>183</v>
      </c>
      <c r="G91" s="212" t="s">
        <v>65</v>
      </c>
      <c r="H91" s="226">
        <f t="shared" ref="H91:H92" si="34">$C$35/12</f>
        <v>9.1666666666666665E-4</v>
      </c>
      <c r="I91" s="227">
        <f>(SUM('1.  LRAMVA Summary'!D$55:D$69)+SUM('1.  LRAMVA Summary'!D$70:D$71)*(MONTH($E91)-1)/12)*$H91</f>
        <v>0</v>
      </c>
      <c r="J91" s="227">
        <f>(SUM('1.  LRAMVA Summary'!E$55:E$69)+SUM('1.  LRAMVA Summary'!E$70:E$71)*(MONTH($E91)-1)/12)*$H91</f>
        <v>0</v>
      </c>
      <c r="K91" s="227">
        <f>(SUM('1.  LRAMVA Summary'!F$55:F$69)+SUM('1.  LRAMVA Summary'!F$70:F$71)*(MONTH($E91)-1)/12)*$H91</f>
        <v>0</v>
      </c>
      <c r="L91" s="227">
        <f>(SUM('1.  LRAMVA Summary'!G$55:G$69)+SUM('1.  LRAMVA Summary'!G$70:G$71)*(MONTH($E91)-1)/12)*$H91</f>
        <v>0</v>
      </c>
      <c r="M91" s="227">
        <f>(SUM('1.  LRAMVA Summary'!H$55:H$69)+SUM('1.  LRAMVA Summary'!H$70:H$71)*(MONTH($E91)-1)/12)*$H91</f>
        <v>0</v>
      </c>
      <c r="N91" s="227">
        <f>(SUM('1.  LRAMVA Summary'!I$55:I$69)+SUM('1.  LRAMVA Summary'!I$70:I$71)*(MONTH($E91)-1)/12)*$H91</f>
        <v>0</v>
      </c>
      <c r="O91" s="227">
        <f>(SUM('1.  LRAMVA Summary'!J$55:J$69)+SUM('1.  LRAMVA Summary'!J$70:J$71)*(MONTH($E91)-1)/12)*$H91</f>
        <v>0</v>
      </c>
      <c r="P91" s="227">
        <f>(SUM('1.  LRAMVA Summary'!K$55:K$69)+SUM('1.  LRAMVA Summary'!K$70:K$71)*(MONTH($E91)-1)/12)*$H91</f>
        <v>0</v>
      </c>
      <c r="Q91" s="227">
        <f>(SUM('1.  LRAMVA Summary'!L$55:L$69)+SUM('1.  LRAMVA Summary'!L$70:L$71)*(MONTH($E91)-1)/12)*$H91</f>
        <v>0</v>
      </c>
      <c r="R91" s="227">
        <f>(SUM('1.  LRAMVA Summary'!M$55:M$69)+SUM('1.  LRAMVA Summary'!M$70:M$71)*(MONTH($E91)-1)/12)*$H91</f>
        <v>0</v>
      </c>
      <c r="S91" s="227">
        <f>(SUM('1.  LRAMVA Summary'!N$55:N$69)+SUM('1.  LRAMVA Summary'!N$70:N$71)*(MONTH($E91)-1)/12)*$H91</f>
        <v>0</v>
      </c>
      <c r="T91" s="227">
        <f>(SUM('1.  LRAMVA Summary'!O$55:O$69)+SUM('1.  LRAMVA Summary'!O$70:O$71)*(MONTH($E91)-1)/12)*$H91</f>
        <v>0</v>
      </c>
      <c r="U91" s="227">
        <f>(SUM('1.  LRAMVA Summary'!P$55:P$69)+SUM('1.  LRAMVA Summary'!P$70:P$71)*(MONTH($E91)-1)/12)*$H91</f>
        <v>0</v>
      </c>
      <c r="V91" s="227">
        <f>(SUM('1.  LRAMVA Summary'!Q$55:Q$69)+SUM('1.  LRAMVA Summary'!Q$70:Q$71)*(MONTH($E91)-1)/12)*$H91</f>
        <v>0</v>
      </c>
      <c r="W91" s="228">
        <f t="shared" ref="W91:W101" si="35">SUM(I91:V91)</f>
        <v>0</v>
      </c>
    </row>
    <row r="92" spans="2:23" s="9" customFormat="1" ht="14.25" customHeight="1">
      <c r="B92" s="66"/>
      <c r="E92" s="211">
        <v>42430</v>
      </c>
      <c r="F92" s="211" t="s">
        <v>183</v>
      </c>
      <c r="G92" s="212" t="s">
        <v>65</v>
      </c>
      <c r="H92" s="226">
        <f t="shared" si="34"/>
        <v>9.1666666666666665E-4</v>
      </c>
      <c r="I92" s="227">
        <f>(SUM('1.  LRAMVA Summary'!D$55:D$69)+SUM('1.  LRAMVA Summary'!D$70:D$71)*(MONTH($E92)-1)/12)*$H92</f>
        <v>0</v>
      </c>
      <c r="J92" s="227">
        <f>(SUM('1.  LRAMVA Summary'!E$55:E$69)+SUM('1.  LRAMVA Summary'!E$70:E$71)*(MONTH($E92)-1)/12)*$H92</f>
        <v>0</v>
      </c>
      <c r="K92" s="227">
        <f>(SUM('1.  LRAMVA Summary'!F$55:F$69)+SUM('1.  LRAMVA Summary'!F$70:F$71)*(MONTH($E92)-1)/12)*$H92</f>
        <v>0</v>
      </c>
      <c r="L92" s="227">
        <f>(SUM('1.  LRAMVA Summary'!G$55:G$69)+SUM('1.  LRAMVA Summary'!G$70:G$71)*(MONTH($E92)-1)/12)*$H92</f>
        <v>0</v>
      </c>
      <c r="M92" s="227">
        <f>(SUM('1.  LRAMVA Summary'!H$55:H$69)+SUM('1.  LRAMVA Summary'!H$70:H$71)*(MONTH($E92)-1)/12)*$H92</f>
        <v>0</v>
      </c>
      <c r="N92" s="227">
        <f>(SUM('1.  LRAMVA Summary'!I$55:I$69)+SUM('1.  LRAMVA Summary'!I$70:I$71)*(MONTH($E92)-1)/12)*$H92</f>
        <v>0</v>
      </c>
      <c r="O92" s="227">
        <f>(SUM('1.  LRAMVA Summary'!J$55:J$69)+SUM('1.  LRAMVA Summary'!J$70:J$71)*(MONTH($E92)-1)/12)*$H92</f>
        <v>0</v>
      </c>
      <c r="P92" s="227">
        <f>(SUM('1.  LRAMVA Summary'!K$55:K$69)+SUM('1.  LRAMVA Summary'!K$70:K$71)*(MONTH($E92)-1)/12)*$H92</f>
        <v>0</v>
      </c>
      <c r="Q92" s="227">
        <f>(SUM('1.  LRAMVA Summary'!L$55:L$69)+SUM('1.  LRAMVA Summary'!L$70:L$71)*(MONTH($E92)-1)/12)*$H92</f>
        <v>0</v>
      </c>
      <c r="R92" s="227">
        <f>(SUM('1.  LRAMVA Summary'!M$55:M$69)+SUM('1.  LRAMVA Summary'!M$70:M$71)*(MONTH($E92)-1)/12)*$H92</f>
        <v>0</v>
      </c>
      <c r="S92" s="227">
        <f>(SUM('1.  LRAMVA Summary'!N$55:N$69)+SUM('1.  LRAMVA Summary'!N$70:N$71)*(MONTH($E92)-1)/12)*$H92</f>
        <v>0</v>
      </c>
      <c r="T92" s="227">
        <f>(SUM('1.  LRAMVA Summary'!O$55:O$69)+SUM('1.  LRAMVA Summary'!O$70:O$71)*(MONTH($E92)-1)/12)*$H92</f>
        <v>0</v>
      </c>
      <c r="U92" s="227">
        <f>(SUM('1.  LRAMVA Summary'!P$55:P$69)+SUM('1.  LRAMVA Summary'!P$70:P$71)*(MONTH($E92)-1)/12)*$H92</f>
        <v>0</v>
      </c>
      <c r="V92" s="227">
        <f>(SUM('1.  LRAMVA Summary'!Q$55:Q$69)+SUM('1.  LRAMVA Summary'!Q$70:Q$71)*(MONTH($E92)-1)/12)*$H92</f>
        <v>0</v>
      </c>
      <c r="W92" s="228">
        <f t="shared" si="35"/>
        <v>0</v>
      </c>
    </row>
    <row r="93" spans="2:23" s="8" customFormat="1">
      <c r="B93" s="66"/>
      <c r="C93" s="9"/>
      <c r="D93" s="9"/>
      <c r="E93" s="211">
        <v>42461</v>
      </c>
      <c r="F93" s="211" t="s">
        <v>183</v>
      </c>
      <c r="G93" s="212" t="s">
        <v>66</v>
      </c>
      <c r="H93" s="226">
        <f>$C$36/12</f>
        <v>9.1666666666666665E-4</v>
      </c>
      <c r="I93" s="227">
        <f>(SUM('1.  LRAMVA Summary'!D$55:D$69)+SUM('1.  LRAMVA Summary'!D$70:D$71)*(MONTH($E93)-1)/12)*$H93</f>
        <v>0</v>
      </c>
      <c r="J93" s="227">
        <f>(SUM('1.  LRAMVA Summary'!E$55:E$69)+SUM('1.  LRAMVA Summary'!E$70:E$71)*(MONTH($E93)-1)/12)*$H93</f>
        <v>0</v>
      </c>
      <c r="K93" s="227">
        <f>(SUM('1.  LRAMVA Summary'!F$55:F$69)+SUM('1.  LRAMVA Summary'!F$70:F$71)*(MONTH($E93)-1)/12)*$H93</f>
        <v>0</v>
      </c>
      <c r="L93" s="227">
        <f>(SUM('1.  LRAMVA Summary'!G$55:G$69)+SUM('1.  LRAMVA Summary'!G$70:G$71)*(MONTH($E93)-1)/12)*$H93</f>
        <v>0</v>
      </c>
      <c r="M93" s="227">
        <f>(SUM('1.  LRAMVA Summary'!H$55:H$69)+SUM('1.  LRAMVA Summary'!H$70:H$71)*(MONTH($E93)-1)/12)*$H93</f>
        <v>0</v>
      </c>
      <c r="N93" s="227">
        <f>(SUM('1.  LRAMVA Summary'!I$55:I$69)+SUM('1.  LRAMVA Summary'!I$70:I$71)*(MONTH($E93)-1)/12)*$H93</f>
        <v>0</v>
      </c>
      <c r="O93" s="227">
        <f>(SUM('1.  LRAMVA Summary'!J$55:J$69)+SUM('1.  LRAMVA Summary'!J$70:J$71)*(MONTH($E93)-1)/12)*$H93</f>
        <v>0</v>
      </c>
      <c r="P93" s="227">
        <f>(SUM('1.  LRAMVA Summary'!K$55:K$69)+SUM('1.  LRAMVA Summary'!K$70:K$71)*(MONTH($E93)-1)/12)*$H93</f>
        <v>0</v>
      </c>
      <c r="Q93" s="227">
        <f>(SUM('1.  LRAMVA Summary'!L$55:L$69)+SUM('1.  LRAMVA Summary'!L$70:L$71)*(MONTH($E93)-1)/12)*$H93</f>
        <v>0</v>
      </c>
      <c r="R93" s="227">
        <f>(SUM('1.  LRAMVA Summary'!M$55:M$69)+SUM('1.  LRAMVA Summary'!M$70:M$71)*(MONTH($E93)-1)/12)*$H93</f>
        <v>0</v>
      </c>
      <c r="S93" s="227">
        <f>(SUM('1.  LRAMVA Summary'!N$55:N$69)+SUM('1.  LRAMVA Summary'!N$70:N$71)*(MONTH($E93)-1)/12)*$H93</f>
        <v>0</v>
      </c>
      <c r="T93" s="227">
        <f>(SUM('1.  LRAMVA Summary'!O$55:O$69)+SUM('1.  LRAMVA Summary'!O$70:O$71)*(MONTH($E93)-1)/12)*$H93</f>
        <v>0</v>
      </c>
      <c r="U93" s="227">
        <f>(SUM('1.  LRAMVA Summary'!P$55:P$69)+SUM('1.  LRAMVA Summary'!P$70:P$71)*(MONTH($E93)-1)/12)*$H93</f>
        <v>0</v>
      </c>
      <c r="V93" s="227">
        <f>(SUM('1.  LRAMVA Summary'!Q$55:Q$69)+SUM('1.  LRAMVA Summary'!Q$70:Q$71)*(MONTH($E93)-1)/12)*$H93</f>
        <v>0</v>
      </c>
      <c r="W93" s="228">
        <f t="shared" si="35"/>
        <v>0</v>
      </c>
    </row>
    <row r="94" spans="2:23" s="9" customFormat="1">
      <c r="B94" s="66"/>
      <c r="E94" s="211">
        <v>42491</v>
      </c>
      <c r="F94" s="211" t="s">
        <v>183</v>
      </c>
      <c r="G94" s="212" t="s">
        <v>66</v>
      </c>
      <c r="H94" s="226">
        <f t="shared" ref="H94:H95" si="36">$C$36/12</f>
        <v>9.1666666666666665E-4</v>
      </c>
      <c r="I94" s="227">
        <f>(SUM('1.  LRAMVA Summary'!D$55:D$69)+SUM('1.  LRAMVA Summary'!D$70:D$71)*(MONTH($E94)-1)/12)*$H94</f>
        <v>0</v>
      </c>
      <c r="J94" s="227">
        <f>(SUM('1.  LRAMVA Summary'!E$55:E$69)+SUM('1.  LRAMVA Summary'!E$70:E$71)*(MONTH($E94)-1)/12)*$H94</f>
        <v>0</v>
      </c>
      <c r="K94" s="227">
        <f>(SUM('1.  LRAMVA Summary'!F$55:F$69)+SUM('1.  LRAMVA Summary'!F$70:F$71)*(MONTH($E94)-1)/12)*$H94</f>
        <v>0</v>
      </c>
      <c r="L94" s="227">
        <f>(SUM('1.  LRAMVA Summary'!G$55:G$69)+SUM('1.  LRAMVA Summary'!G$70:G$71)*(MONTH($E94)-1)/12)*$H94</f>
        <v>0</v>
      </c>
      <c r="M94" s="227">
        <f>(SUM('1.  LRAMVA Summary'!H$55:H$69)+SUM('1.  LRAMVA Summary'!H$70:H$71)*(MONTH($E94)-1)/12)*$H94</f>
        <v>0</v>
      </c>
      <c r="N94" s="227">
        <f>(SUM('1.  LRAMVA Summary'!I$55:I$69)+SUM('1.  LRAMVA Summary'!I$70:I$71)*(MONTH($E94)-1)/12)*$H94</f>
        <v>0</v>
      </c>
      <c r="O94" s="227">
        <f>(SUM('1.  LRAMVA Summary'!J$55:J$69)+SUM('1.  LRAMVA Summary'!J$70:J$71)*(MONTH($E94)-1)/12)*$H94</f>
        <v>0</v>
      </c>
      <c r="P94" s="227">
        <f>(SUM('1.  LRAMVA Summary'!K$55:K$69)+SUM('1.  LRAMVA Summary'!K$70:K$71)*(MONTH($E94)-1)/12)*$H94</f>
        <v>0</v>
      </c>
      <c r="Q94" s="227">
        <f>(SUM('1.  LRAMVA Summary'!L$55:L$69)+SUM('1.  LRAMVA Summary'!L$70:L$71)*(MONTH($E94)-1)/12)*$H94</f>
        <v>0</v>
      </c>
      <c r="R94" s="227">
        <f>(SUM('1.  LRAMVA Summary'!M$55:M$69)+SUM('1.  LRAMVA Summary'!M$70:M$71)*(MONTH($E94)-1)/12)*$H94</f>
        <v>0</v>
      </c>
      <c r="S94" s="227">
        <f>(SUM('1.  LRAMVA Summary'!N$55:N$69)+SUM('1.  LRAMVA Summary'!N$70:N$71)*(MONTH($E94)-1)/12)*$H94</f>
        <v>0</v>
      </c>
      <c r="T94" s="227">
        <f>(SUM('1.  LRAMVA Summary'!O$55:O$69)+SUM('1.  LRAMVA Summary'!O$70:O$71)*(MONTH($E94)-1)/12)*$H94</f>
        <v>0</v>
      </c>
      <c r="U94" s="227">
        <f>(SUM('1.  LRAMVA Summary'!P$55:P$69)+SUM('1.  LRAMVA Summary'!P$70:P$71)*(MONTH($E94)-1)/12)*$H94</f>
        <v>0</v>
      </c>
      <c r="V94" s="227">
        <f>(SUM('1.  LRAMVA Summary'!Q$55:Q$69)+SUM('1.  LRAMVA Summary'!Q$70:Q$71)*(MONTH($E94)-1)/12)*$H94</f>
        <v>0</v>
      </c>
      <c r="W94" s="228">
        <f t="shared" si="35"/>
        <v>0</v>
      </c>
    </row>
    <row r="95" spans="2:23" s="235" customFormat="1">
      <c r="B95" s="9"/>
      <c r="C95" s="9"/>
      <c r="D95" s="9"/>
      <c r="E95" s="211">
        <v>42522</v>
      </c>
      <c r="F95" s="211" t="s">
        <v>183</v>
      </c>
      <c r="G95" s="212" t="s">
        <v>66</v>
      </c>
      <c r="H95" s="226">
        <f t="shared" si="36"/>
        <v>9.1666666666666665E-4</v>
      </c>
      <c r="I95" s="227">
        <f>(SUM('1.  LRAMVA Summary'!D$55:D$69)+SUM('1.  LRAMVA Summary'!D$70:D$71)*(MONTH($E95)-1)/12)*$H95</f>
        <v>0</v>
      </c>
      <c r="J95" s="227">
        <f>(SUM('1.  LRAMVA Summary'!E$55:E$69)+SUM('1.  LRAMVA Summary'!E$70:E$71)*(MONTH($E95)-1)/12)*$H95</f>
        <v>0</v>
      </c>
      <c r="K95" s="227">
        <f>(SUM('1.  LRAMVA Summary'!F$55:F$69)+SUM('1.  LRAMVA Summary'!F$70:F$71)*(MONTH($E95)-1)/12)*$H95</f>
        <v>0</v>
      </c>
      <c r="L95" s="227">
        <f>(SUM('1.  LRAMVA Summary'!G$55:G$69)+SUM('1.  LRAMVA Summary'!G$70:G$71)*(MONTH($E95)-1)/12)*$H95</f>
        <v>0</v>
      </c>
      <c r="M95" s="227">
        <f>(SUM('1.  LRAMVA Summary'!H$55:H$69)+SUM('1.  LRAMVA Summary'!H$70:H$71)*(MONTH($E95)-1)/12)*$H95</f>
        <v>0</v>
      </c>
      <c r="N95" s="227">
        <f>(SUM('1.  LRAMVA Summary'!I$55:I$69)+SUM('1.  LRAMVA Summary'!I$70:I$71)*(MONTH($E95)-1)/12)*$H95</f>
        <v>0</v>
      </c>
      <c r="O95" s="227">
        <f>(SUM('1.  LRAMVA Summary'!J$55:J$69)+SUM('1.  LRAMVA Summary'!J$70:J$71)*(MONTH($E95)-1)/12)*$H95</f>
        <v>0</v>
      </c>
      <c r="P95" s="227">
        <f>(SUM('1.  LRAMVA Summary'!K$55:K$69)+SUM('1.  LRAMVA Summary'!K$70:K$71)*(MONTH($E95)-1)/12)*$H95</f>
        <v>0</v>
      </c>
      <c r="Q95" s="227">
        <f>(SUM('1.  LRAMVA Summary'!L$55:L$69)+SUM('1.  LRAMVA Summary'!L$70:L$71)*(MONTH($E95)-1)/12)*$H95</f>
        <v>0</v>
      </c>
      <c r="R95" s="227">
        <f>(SUM('1.  LRAMVA Summary'!M$55:M$69)+SUM('1.  LRAMVA Summary'!M$70:M$71)*(MONTH($E95)-1)/12)*$H95</f>
        <v>0</v>
      </c>
      <c r="S95" s="227">
        <f>(SUM('1.  LRAMVA Summary'!N$55:N$69)+SUM('1.  LRAMVA Summary'!N$70:N$71)*(MONTH($E95)-1)/12)*$H95</f>
        <v>0</v>
      </c>
      <c r="T95" s="227">
        <f>(SUM('1.  LRAMVA Summary'!O$55:O$69)+SUM('1.  LRAMVA Summary'!O$70:O$71)*(MONTH($E95)-1)/12)*$H95</f>
        <v>0</v>
      </c>
      <c r="U95" s="227">
        <f>(SUM('1.  LRAMVA Summary'!P$55:P$69)+SUM('1.  LRAMVA Summary'!P$70:P$71)*(MONTH($E95)-1)/12)*$H95</f>
        <v>0</v>
      </c>
      <c r="V95" s="227">
        <f>(SUM('1.  LRAMVA Summary'!Q$55:Q$69)+SUM('1.  LRAMVA Summary'!Q$70:Q$71)*(MONTH($E95)-1)/12)*$H95</f>
        <v>0</v>
      </c>
      <c r="W95" s="228">
        <f t="shared" si="35"/>
        <v>0</v>
      </c>
    </row>
    <row r="96" spans="2:23" s="9" customFormat="1">
      <c r="B96" s="66"/>
      <c r="E96" s="211">
        <v>42552</v>
      </c>
      <c r="F96" s="211" t="s">
        <v>183</v>
      </c>
      <c r="G96" s="212" t="s">
        <v>68</v>
      </c>
      <c r="H96" s="226">
        <f>$C$37/12</f>
        <v>9.1666666666666665E-4</v>
      </c>
      <c r="I96" s="227">
        <f>(SUM('1.  LRAMVA Summary'!D$55:D$69)+SUM('1.  LRAMVA Summary'!D$70:D$71)*(MONTH($E96)-1)/12)*$H96</f>
        <v>0</v>
      </c>
      <c r="J96" s="227">
        <f>(SUM('1.  LRAMVA Summary'!E$55:E$69)+SUM('1.  LRAMVA Summary'!E$70:E$71)*(MONTH($E96)-1)/12)*$H96</f>
        <v>0</v>
      </c>
      <c r="K96" s="227">
        <f>(SUM('1.  LRAMVA Summary'!F$55:F$69)+SUM('1.  LRAMVA Summary'!F$70:F$71)*(MONTH($E96)-1)/12)*$H96</f>
        <v>0</v>
      </c>
      <c r="L96" s="227">
        <f>(SUM('1.  LRAMVA Summary'!G$55:G$69)+SUM('1.  LRAMVA Summary'!G$70:G$71)*(MONTH($E96)-1)/12)*$H96</f>
        <v>0</v>
      </c>
      <c r="M96" s="227">
        <f>(SUM('1.  LRAMVA Summary'!H$55:H$69)+SUM('1.  LRAMVA Summary'!H$70:H$71)*(MONTH($E96)-1)/12)*$H96</f>
        <v>0</v>
      </c>
      <c r="N96" s="227">
        <f>(SUM('1.  LRAMVA Summary'!I$55:I$69)+SUM('1.  LRAMVA Summary'!I$70:I$71)*(MONTH($E96)-1)/12)*$H96</f>
        <v>0</v>
      </c>
      <c r="O96" s="227">
        <f>(SUM('1.  LRAMVA Summary'!J$55:J$69)+SUM('1.  LRAMVA Summary'!J$70:J$71)*(MONTH($E96)-1)/12)*$H96</f>
        <v>0</v>
      </c>
      <c r="P96" s="227">
        <f>(SUM('1.  LRAMVA Summary'!K$55:K$69)+SUM('1.  LRAMVA Summary'!K$70:K$71)*(MONTH($E96)-1)/12)*$H96</f>
        <v>0</v>
      </c>
      <c r="Q96" s="227">
        <f>(SUM('1.  LRAMVA Summary'!L$55:L$69)+SUM('1.  LRAMVA Summary'!L$70:L$71)*(MONTH($E96)-1)/12)*$H96</f>
        <v>0</v>
      </c>
      <c r="R96" s="227">
        <f>(SUM('1.  LRAMVA Summary'!M$55:M$69)+SUM('1.  LRAMVA Summary'!M$70:M$71)*(MONTH($E96)-1)/12)*$H96</f>
        <v>0</v>
      </c>
      <c r="S96" s="227">
        <f>(SUM('1.  LRAMVA Summary'!N$55:N$69)+SUM('1.  LRAMVA Summary'!N$70:N$71)*(MONTH($E96)-1)/12)*$H96</f>
        <v>0</v>
      </c>
      <c r="T96" s="227">
        <f>(SUM('1.  LRAMVA Summary'!O$55:O$69)+SUM('1.  LRAMVA Summary'!O$70:O$71)*(MONTH($E96)-1)/12)*$H96</f>
        <v>0</v>
      </c>
      <c r="U96" s="227">
        <f>(SUM('1.  LRAMVA Summary'!P$55:P$69)+SUM('1.  LRAMVA Summary'!P$70:P$71)*(MONTH($E96)-1)/12)*$H96</f>
        <v>0</v>
      </c>
      <c r="V96" s="227">
        <f>(SUM('1.  LRAMVA Summary'!Q$55:Q$69)+SUM('1.  LRAMVA Summary'!Q$70:Q$71)*(MONTH($E96)-1)/12)*$H96</f>
        <v>0</v>
      </c>
      <c r="W96" s="228">
        <f t="shared" si="35"/>
        <v>0</v>
      </c>
    </row>
    <row r="97" spans="2:23" s="9" customFormat="1">
      <c r="B97" s="66"/>
      <c r="E97" s="211">
        <v>42583</v>
      </c>
      <c r="F97" s="211" t="s">
        <v>183</v>
      </c>
      <c r="G97" s="212" t="s">
        <v>68</v>
      </c>
      <c r="H97" s="226">
        <f t="shared" ref="H97:H98" si="37">$C$37/12</f>
        <v>9.1666666666666665E-4</v>
      </c>
      <c r="I97" s="227">
        <f>(SUM('1.  LRAMVA Summary'!D$55:D$69)+SUM('1.  LRAMVA Summary'!D$70:D$71)*(MONTH($E97)-1)/12)*$H97</f>
        <v>0</v>
      </c>
      <c r="J97" s="227">
        <f>(SUM('1.  LRAMVA Summary'!E$55:E$69)+SUM('1.  LRAMVA Summary'!E$70:E$71)*(MONTH($E97)-1)/12)*$H97</f>
        <v>0</v>
      </c>
      <c r="K97" s="227">
        <f>(SUM('1.  LRAMVA Summary'!F$55:F$69)+SUM('1.  LRAMVA Summary'!F$70:F$71)*(MONTH($E97)-1)/12)*$H97</f>
        <v>0</v>
      </c>
      <c r="L97" s="227">
        <f>(SUM('1.  LRAMVA Summary'!G$55:G$69)+SUM('1.  LRAMVA Summary'!G$70:G$71)*(MONTH($E97)-1)/12)*$H97</f>
        <v>0</v>
      </c>
      <c r="M97" s="227">
        <f>(SUM('1.  LRAMVA Summary'!H$55:H$69)+SUM('1.  LRAMVA Summary'!H$70:H$71)*(MONTH($E97)-1)/12)*$H97</f>
        <v>0</v>
      </c>
      <c r="N97" s="227">
        <f>(SUM('1.  LRAMVA Summary'!I$55:I$69)+SUM('1.  LRAMVA Summary'!I$70:I$71)*(MONTH($E97)-1)/12)*$H97</f>
        <v>0</v>
      </c>
      <c r="O97" s="227">
        <f>(SUM('1.  LRAMVA Summary'!J$55:J$69)+SUM('1.  LRAMVA Summary'!J$70:J$71)*(MONTH($E97)-1)/12)*$H97</f>
        <v>0</v>
      </c>
      <c r="P97" s="227">
        <f>(SUM('1.  LRAMVA Summary'!K$55:K$69)+SUM('1.  LRAMVA Summary'!K$70:K$71)*(MONTH($E97)-1)/12)*$H97</f>
        <v>0</v>
      </c>
      <c r="Q97" s="227">
        <f>(SUM('1.  LRAMVA Summary'!L$55:L$69)+SUM('1.  LRAMVA Summary'!L$70:L$71)*(MONTH($E97)-1)/12)*$H97</f>
        <v>0</v>
      </c>
      <c r="R97" s="227">
        <f>(SUM('1.  LRAMVA Summary'!M$55:M$69)+SUM('1.  LRAMVA Summary'!M$70:M$71)*(MONTH($E97)-1)/12)*$H97</f>
        <v>0</v>
      </c>
      <c r="S97" s="227">
        <f>(SUM('1.  LRAMVA Summary'!N$55:N$69)+SUM('1.  LRAMVA Summary'!N$70:N$71)*(MONTH($E97)-1)/12)*$H97</f>
        <v>0</v>
      </c>
      <c r="T97" s="227">
        <f>(SUM('1.  LRAMVA Summary'!O$55:O$69)+SUM('1.  LRAMVA Summary'!O$70:O$71)*(MONTH($E97)-1)/12)*$H97</f>
        <v>0</v>
      </c>
      <c r="U97" s="227">
        <f>(SUM('1.  LRAMVA Summary'!P$55:P$69)+SUM('1.  LRAMVA Summary'!P$70:P$71)*(MONTH($E97)-1)/12)*$H97</f>
        <v>0</v>
      </c>
      <c r="V97" s="227">
        <f>(SUM('1.  LRAMVA Summary'!Q$55:Q$69)+SUM('1.  LRAMVA Summary'!Q$70:Q$71)*(MONTH($E97)-1)/12)*$H97</f>
        <v>0</v>
      </c>
      <c r="W97" s="228">
        <f t="shared" si="35"/>
        <v>0</v>
      </c>
    </row>
    <row r="98" spans="2:23" s="9" customFormat="1">
      <c r="B98" s="66"/>
      <c r="E98" s="211">
        <v>42614</v>
      </c>
      <c r="F98" s="211" t="s">
        <v>183</v>
      </c>
      <c r="G98" s="212" t="s">
        <v>68</v>
      </c>
      <c r="H98" s="226">
        <f t="shared" si="37"/>
        <v>9.1666666666666665E-4</v>
      </c>
      <c r="I98" s="227">
        <f>(SUM('1.  LRAMVA Summary'!D$55:D$69)+SUM('1.  LRAMVA Summary'!D$70:D$71)*(MONTH($E98)-1)/12)*$H98</f>
        <v>0</v>
      </c>
      <c r="J98" s="227">
        <f>(SUM('1.  LRAMVA Summary'!E$55:E$69)+SUM('1.  LRAMVA Summary'!E$70:E$71)*(MONTH($E98)-1)/12)*$H98</f>
        <v>0</v>
      </c>
      <c r="K98" s="227">
        <f>(SUM('1.  LRAMVA Summary'!F$55:F$69)+SUM('1.  LRAMVA Summary'!F$70:F$71)*(MONTH($E98)-1)/12)*$H98</f>
        <v>0</v>
      </c>
      <c r="L98" s="227">
        <f>(SUM('1.  LRAMVA Summary'!G$55:G$69)+SUM('1.  LRAMVA Summary'!G$70:G$71)*(MONTH($E98)-1)/12)*$H98</f>
        <v>0</v>
      </c>
      <c r="M98" s="227">
        <f>(SUM('1.  LRAMVA Summary'!H$55:H$69)+SUM('1.  LRAMVA Summary'!H$70:H$71)*(MONTH($E98)-1)/12)*$H98</f>
        <v>0</v>
      </c>
      <c r="N98" s="227">
        <f>(SUM('1.  LRAMVA Summary'!I$55:I$69)+SUM('1.  LRAMVA Summary'!I$70:I$71)*(MONTH($E98)-1)/12)*$H98</f>
        <v>0</v>
      </c>
      <c r="O98" s="227">
        <f>(SUM('1.  LRAMVA Summary'!J$55:J$69)+SUM('1.  LRAMVA Summary'!J$70:J$71)*(MONTH($E98)-1)/12)*$H98</f>
        <v>0</v>
      </c>
      <c r="P98" s="227">
        <f>(SUM('1.  LRAMVA Summary'!K$55:K$69)+SUM('1.  LRAMVA Summary'!K$70:K$71)*(MONTH($E98)-1)/12)*$H98</f>
        <v>0</v>
      </c>
      <c r="Q98" s="227">
        <f>(SUM('1.  LRAMVA Summary'!L$55:L$69)+SUM('1.  LRAMVA Summary'!L$70:L$71)*(MONTH($E98)-1)/12)*$H98</f>
        <v>0</v>
      </c>
      <c r="R98" s="227">
        <f>(SUM('1.  LRAMVA Summary'!M$55:M$69)+SUM('1.  LRAMVA Summary'!M$70:M$71)*(MONTH($E98)-1)/12)*$H98</f>
        <v>0</v>
      </c>
      <c r="S98" s="227">
        <f>(SUM('1.  LRAMVA Summary'!N$55:N$69)+SUM('1.  LRAMVA Summary'!N$70:N$71)*(MONTH($E98)-1)/12)*$H98</f>
        <v>0</v>
      </c>
      <c r="T98" s="227">
        <f>(SUM('1.  LRAMVA Summary'!O$55:O$69)+SUM('1.  LRAMVA Summary'!O$70:O$71)*(MONTH($E98)-1)/12)*$H98</f>
        <v>0</v>
      </c>
      <c r="U98" s="227">
        <f>(SUM('1.  LRAMVA Summary'!P$55:P$69)+SUM('1.  LRAMVA Summary'!P$70:P$71)*(MONTH($E98)-1)/12)*$H98</f>
        <v>0</v>
      </c>
      <c r="V98" s="227">
        <f>(SUM('1.  LRAMVA Summary'!Q$55:Q$69)+SUM('1.  LRAMVA Summary'!Q$70:Q$71)*(MONTH($E98)-1)/12)*$H98</f>
        <v>0</v>
      </c>
      <c r="W98" s="228">
        <f t="shared" si="35"/>
        <v>0</v>
      </c>
    </row>
    <row r="99" spans="2:23" s="9" customFormat="1">
      <c r="B99" s="66"/>
      <c r="E99" s="211">
        <v>42644</v>
      </c>
      <c r="F99" s="211" t="s">
        <v>183</v>
      </c>
      <c r="G99" s="212" t="s">
        <v>69</v>
      </c>
      <c r="H99" s="207">
        <f>$C$38/12</f>
        <v>9.1666666666666665E-4</v>
      </c>
      <c r="I99" s="227">
        <f>(SUM('1.  LRAMVA Summary'!D$55:D$69)+SUM('1.  LRAMVA Summary'!D$70:D$71)*(MONTH($E99)-1)/12)*$H99</f>
        <v>0</v>
      </c>
      <c r="J99" s="227">
        <f>(SUM('1.  LRAMVA Summary'!E$55:E$69)+SUM('1.  LRAMVA Summary'!E$70:E$71)*(MONTH($E99)-1)/12)*$H99</f>
        <v>0</v>
      </c>
      <c r="K99" s="227">
        <f>(SUM('1.  LRAMVA Summary'!F$55:F$69)+SUM('1.  LRAMVA Summary'!F$70:F$71)*(MONTH($E99)-1)/12)*$H99</f>
        <v>0</v>
      </c>
      <c r="L99" s="227">
        <f>(SUM('1.  LRAMVA Summary'!G$55:G$69)+SUM('1.  LRAMVA Summary'!G$70:G$71)*(MONTH($E99)-1)/12)*$H99</f>
        <v>0</v>
      </c>
      <c r="M99" s="227">
        <f>(SUM('1.  LRAMVA Summary'!H$55:H$69)+SUM('1.  LRAMVA Summary'!H$70:H$71)*(MONTH($E99)-1)/12)*$H99</f>
        <v>0</v>
      </c>
      <c r="N99" s="227">
        <f>(SUM('1.  LRAMVA Summary'!I$55:I$69)+SUM('1.  LRAMVA Summary'!I$70:I$71)*(MONTH($E99)-1)/12)*$H99</f>
        <v>0</v>
      </c>
      <c r="O99" s="227">
        <f>(SUM('1.  LRAMVA Summary'!J$55:J$69)+SUM('1.  LRAMVA Summary'!J$70:J$71)*(MONTH($E99)-1)/12)*$H99</f>
        <v>0</v>
      </c>
      <c r="P99" s="227">
        <f>(SUM('1.  LRAMVA Summary'!K$55:K$69)+SUM('1.  LRAMVA Summary'!K$70:K$71)*(MONTH($E99)-1)/12)*$H99</f>
        <v>0</v>
      </c>
      <c r="Q99" s="227">
        <f>(SUM('1.  LRAMVA Summary'!L$55:L$69)+SUM('1.  LRAMVA Summary'!L$70:L$71)*(MONTH($E99)-1)/12)*$H99</f>
        <v>0</v>
      </c>
      <c r="R99" s="227">
        <f>(SUM('1.  LRAMVA Summary'!M$55:M$69)+SUM('1.  LRAMVA Summary'!M$70:M$71)*(MONTH($E99)-1)/12)*$H99</f>
        <v>0</v>
      </c>
      <c r="S99" s="227">
        <f>(SUM('1.  LRAMVA Summary'!N$55:N$69)+SUM('1.  LRAMVA Summary'!N$70:N$71)*(MONTH($E99)-1)/12)*$H99</f>
        <v>0</v>
      </c>
      <c r="T99" s="227">
        <f>(SUM('1.  LRAMVA Summary'!O$55:O$69)+SUM('1.  LRAMVA Summary'!O$70:O$71)*(MONTH($E99)-1)/12)*$H99</f>
        <v>0</v>
      </c>
      <c r="U99" s="227">
        <f>(SUM('1.  LRAMVA Summary'!P$55:P$69)+SUM('1.  LRAMVA Summary'!P$70:P$71)*(MONTH($E99)-1)/12)*$H99</f>
        <v>0</v>
      </c>
      <c r="V99" s="227">
        <f>(SUM('1.  LRAMVA Summary'!Q$55:Q$69)+SUM('1.  LRAMVA Summary'!Q$70:Q$71)*(MONTH($E99)-1)/12)*$H99</f>
        <v>0</v>
      </c>
      <c r="W99" s="228">
        <f t="shared" si="35"/>
        <v>0</v>
      </c>
    </row>
    <row r="100" spans="2:23" s="9" customFormat="1">
      <c r="B100" s="236"/>
      <c r="C100" s="8"/>
      <c r="E100" s="211">
        <v>42675</v>
      </c>
      <c r="F100" s="211" t="s">
        <v>183</v>
      </c>
      <c r="G100" s="212" t="s">
        <v>69</v>
      </c>
      <c r="H100" s="207">
        <f t="shared" ref="H100:H101" si="38">$C$38/12</f>
        <v>9.1666666666666665E-4</v>
      </c>
      <c r="I100" s="227">
        <f>(SUM('1.  LRAMVA Summary'!D$55:D$69)+SUM('1.  LRAMVA Summary'!D$70:D$71)*(MONTH($E100)-1)/12)*$H100</f>
        <v>0</v>
      </c>
      <c r="J100" s="227">
        <f>(SUM('1.  LRAMVA Summary'!E$55:E$69)+SUM('1.  LRAMVA Summary'!E$70:E$71)*(MONTH($E100)-1)/12)*$H100</f>
        <v>0</v>
      </c>
      <c r="K100" s="227">
        <f>(SUM('1.  LRAMVA Summary'!F$55:F$69)+SUM('1.  LRAMVA Summary'!F$70:F$71)*(MONTH($E100)-1)/12)*$H100</f>
        <v>0</v>
      </c>
      <c r="L100" s="227">
        <f>(SUM('1.  LRAMVA Summary'!G$55:G$69)+SUM('1.  LRAMVA Summary'!G$70:G$71)*(MONTH($E100)-1)/12)*$H100</f>
        <v>0</v>
      </c>
      <c r="M100" s="227">
        <f>(SUM('1.  LRAMVA Summary'!H$55:H$69)+SUM('1.  LRAMVA Summary'!H$70:H$71)*(MONTH($E100)-1)/12)*$H100</f>
        <v>0</v>
      </c>
      <c r="N100" s="227">
        <f>(SUM('1.  LRAMVA Summary'!I$55:I$69)+SUM('1.  LRAMVA Summary'!I$70:I$71)*(MONTH($E100)-1)/12)*$H100</f>
        <v>0</v>
      </c>
      <c r="O100" s="227">
        <f>(SUM('1.  LRAMVA Summary'!J$55:J$69)+SUM('1.  LRAMVA Summary'!J$70:J$71)*(MONTH($E100)-1)/12)*$H100</f>
        <v>0</v>
      </c>
      <c r="P100" s="227">
        <f>(SUM('1.  LRAMVA Summary'!K$55:K$69)+SUM('1.  LRAMVA Summary'!K$70:K$71)*(MONTH($E100)-1)/12)*$H100</f>
        <v>0</v>
      </c>
      <c r="Q100" s="227">
        <f>(SUM('1.  LRAMVA Summary'!L$55:L$69)+SUM('1.  LRAMVA Summary'!L$70:L$71)*(MONTH($E100)-1)/12)*$H100</f>
        <v>0</v>
      </c>
      <c r="R100" s="227">
        <f>(SUM('1.  LRAMVA Summary'!M$55:M$69)+SUM('1.  LRAMVA Summary'!M$70:M$71)*(MONTH($E100)-1)/12)*$H100</f>
        <v>0</v>
      </c>
      <c r="S100" s="227">
        <f>(SUM('1.  LRAMVA Summary'!N$55:N$69)+SUM('1.  LRAMVA Summary'!N$70:N$71)*(MONTH($E100)-1)/12)*$H100</f>
        <v>0</v>
      </c>
      <c r="T100" s="227">
        <f>(SUM('1.  LRAMVA Summary'!O$55:O$69)+SUM('1.  LRAMVA Summary'!O$70:O$71)*(MONTH($E100)-1)/12)*$H100</f>
        <v>0</v>
      </c>
      <c r="U100" s="227">
        <f>(SUM('1.  LRAMVA Summary'!P$55:P$69)+SUM('1.  LRAMVA Summary'!P$70:P$71)*(MONTH($E100)-1)/12)*$H100</f>
        <v>0</v>
      </c>
      <c r="V100" s="227">
        <f>(SUM('1.  LRAMVA Summary'!Q$55:Q$69)+SUM('1.  LRAMVA Summary'!Q$70:Q$71)*(MONTH($E100)-1)/12)*$H100</f>
        <v>0</v>
      </c>
      <c r="W100" s="228">
        <f t="shared" si="35"/>
        <v>0</v>
      </c>
    </row>
    <row r="101" spans="2:23" s="9" customFormat="1">
      <c r="B101" s="66"/>
      <c r="E101" s="211">
        <v>42705</v>
      </c>
      <c r="F101" s="211" t="s">
        <v>183</v>
      </c>
      <c r="G101" s="212" t="s">
        <v>69</v>
      </c>
      <c r="H101" s="207">
        <f t="shared" si="38"/>
        <v>9.1666666666666665E-4</v>
      </c>
      <c r="I101" s="227">
        <f>(SUM('1.  LRAMVA Summary'!D$55:D$69)+SUM('1.  LRAMVA Summary'!D$70:D$71)*(MONTH($E101)-1)/12)*$H101</f>
        <v>0</v>
      </c>
      <c r="J101" s="227">
        <f>(SUM('1.  LRAMVA Summary'!E$55:E$69)+SUM('1.  LRAMVA Summary'!E$70:E$71)*(MONTH($E101)-1)/12)*$H101</f>
        <v>0</v>
      </c>
      <c r="K101" s="227">
        <f>(SUM('1.  LRAMVA Summary'!F$55:F$69)+SUM('1.  LRAMVA Summary'!F$70:F$71)*(MONTH($E101)-1)/12)*$H101</f>
        <v>0</v>
      </c>
      <c r="L101" s="227">
        <f>(SUM('1.  LRAMVA Summary'!G$55:G$69)+SUM('1.  LRAMVA Summary'!G$70:G$71)*(MONTH($E101)-1)/12)*$H101</f>
        <v>0</v>
      </c>
      <c r="M101" s="227">
        <f>(SUM('1.  LRAMVA Summary'!H$55:H$69)+SUM('1.  LRAMVA Summary'!H$70:H$71)*(MONTH($E101)-1)/12)*$H101</f>
        <v>0</v>
      </c>
      <c r="N101" s="227">
        <f>(SUM('1.  LRAMVA Summary'!I$55:I$69)+SUM('1.  LRAMVA Summary'!I$70:I$71)*(MONTH($E101)-1)/12)*$H101</f>
        <v>0</v>
      </c>
      <c r="O101" s="227">
        <f>(SUM('1.  LRAMVA Summary'!J$55:J$69)+SUM('1.  LRAMVA Summary'!J$70:J$71)*(MONTH($E101)-1)/12)*$H101</f>
        <v>0</v>
      </c>
      <c r="P101" s="227">
        <f>(SUM('1.  LRAMVA Summary'!K$55:K$69)+SUM('1.  LRAMVA Summary'!K$70:K$71)*(MONTH($E101)-1)/12)*$H101</f>
        <v>0</v>
      </c>
      <c r="Q101" s="227">
        <f>(SUM('1.  LRAMVA Summary'!L$55:L$69)+SUM('1.  LRAMVA Summary'!L$70:L$71)*(MONTH($E101)-1)/12)*$H101</f>
        <v>0</v>
      </c>
      <c r="R101" s="227">
        <f>(SUM('1.  LRAMVA Summary'!M$55:M$69)+SUM('1.  LRAMVA Summary'!M$70:M$71)*(MONTH($E101)-1)/12)*$H101</f>
        <v>0</v>
      </c>
      <c r="S101" s="227">
        <f>(SUM('1.  LRAMVA Summary'!N$55:N$69)+SUM('1.  LRAMVA Summary'!N$70:N$71)*(MONTH($E101)-1)/12)*$H101</f>
        <v>0</v>
      </c>
      <c r="T101" s="227">
        <f>(SUM('1.  LRAMVA Summary'!O$55:O$69)+SUM('1.  LRAMVA Summary'!O$70:O$71)*(MONTH($E101)-1)/12)*$H101</f>
        <v>0</v>
      </c>
      <c r="U101" s="227">
        <f>(SUM('1.  LRAMVA Summary'!P$55:P$69)+SUM('1.  LRAMVA Summary'!P$70:P$71)*(MONTH($E101)-1)/12)*$H101</f>
        <v>0</v>
      </c>
      <c r="V101" s="227">
        <f>(SUM('1.  LRAMVA Summary'!Q$55:Q$69)+SUM('1.  LRAMVA Summary'!Q$70:Q$71)*(MONTH($E101)-1)/12)*$H101</f>
        <v>0</v>
      </c>
      <c r="W101" s="228">
        <f t="shared" si="35"/>
        <v>0</v>
      </c>
    </row>
    <row r="102" spans="2:23" s="9" customFormat="1" ht="15.75" thickBot="1">
      <c r="B102" s="234"/>
      <c r="C102" s="235"/>
      <c r="E102" s="213" t="s">
        <v>462</v>
      </c>
      <c r="F102" s="213"/>
      <c r="G102" s="214"/>
      <c r="H102" s="215"/>
      <c r="I102" s="216">
        <f>SUM(I89:I101)</f>
        <v>0</v>
      </c>
      <c r="J102" s="216">
        <f>SUM(J89:J101)</f>
        <v>0</v>
      </c>
      <c r="K102" s="216">
        <f t="shared" ref="K102:O102" si="39">SUM(K89:K101)</f>
        <v>0</v>
      </c>
      <c r="L102" s="216">
        <f t="shared" si="39"/>
        <v>0</v>
      </c>
      <c r="M102" s="216">
        <f t="shared" si="39"/>
        <v>0</v>
      </c>
      <c r="N102" s="216">
        <f t="shared" si="39"/>
        <v>0</v>
      </c>
      <c r="O102" s="216">
        <f t="shared" si="39"/>
        <v>0</v>
      </c>
      <c r="P102" s="216">
        <f t="shared" ref="P102:V102" si="40">SUM(P89:P101)</f>
        <v>0</v>
      </c>
      <c r="Q102" s="216">
        <f t="shared" si="40"/>
        <v>0</v>
      </c>
      <c r="R102" s="216">
        <f t="shared" si="40"/>
        <v>0</v>
      </c>
      <c r="S102" s="216">
        <f t="shared" si="40"/>
        <v>0</v>
      </c>
      <c r="T102" s="216">
        <f t="shared" si="40"/>
        <v>0</v>
      </c>
      <c r="U102" s="216">
        <f t="shared" si="40"/>
        <v>0</v>
      </c>
      <c r="V102" s="216">
        <f t="shared" si="40"/>
        <v>0</v>
      </c>
      <c r="W102" s="216">
        <f>SUM(W89:W101)</f>
        <v>0</v>
      </c>
    </row>
    <row r="103" spans="2:23" s="9" customFormat="1" ht="15.75" thickTop="1">
      <c r="B103" s="66"/>
      <c r="E103" s="217" t="s">
        <v>67</v>
      </c>
      <c r="F103" s="217"/>
      <c r="G103" s="218"/>
      <c r="H103" s="219"/>
      <c r="I103" s="220"/>
      <c r="J103" s="220"/>
      <c r="K103" s="220"/>
      <c r="L103" s="220"/>
      <c r="M103" s="220"/>
      <c r="N103" s="220"/>
      <c r="O103" s="220"/>
      <c r="P103" s="220"/>
      <c r="Q103" s="220"/>
      <c r="R103" s="220"/>
      <c r="S103" s="220"/>
      <c r="T103" s="220"/>
      <c r="U103" s="220"/>
      <c r="V103" s="220"/>
      <c r="W103" s="221"/>
    </row>
    <row r="104" spans="2:23" s="9" customFormat="1">
      <c r="B104" s="66"/>
      <c r="E104" s="222" t="s">
        <v>428</v>
      </c>
      <c r="F104" s="222"/>
      <c r="G104" s="223"/>
      <c r="H104" s="224"/>
      <c r="I104" s="225">
        <f>I102+I103</f>
        <v>0</v>
      </c>
      <c r="J104" s="225">
        <f t="shared" ref="J104" si="41">J102+J103</f>
        <v>0</v>
      </c>
      <c r="K104" s="225">
        <f t="shared" ref="K104" si="42">K102+K103</f>
        <v>0</v>
      </c>
      <c r="L104" s="225">
        <f t="shared" ref="L104" si="43">L102+L103</f>
        <v>0</v>
      </c>
      <c r="M104" s="225">
        <f t="shared" ref="M104" si="44">M102+M103</f>
        <v>0</v>
      </c>
      <c r="N104" s="225">
        <f t="shared" ref="N104" si="45">N102+N103</f>
        <v>0</v>
      </c>
      <c r="O104" s="225">
        <f t="shared" ref="O104:V104" si="46">O102+O103</f>
        <v>0</v>
      </c>
      <c r="P104" s="225">
        <f t="shared" si="46"/>
        <v>0</v>
      </c>
      <c r="Q104" s="225">
        <f t="shared" si="46"/>
        <v>0</v>
      </c>
      <c r="R104" s="225">
        <f t="shared" si="46"/>
        <v>0</v>
      </c>
      <c r="S104" s="225">
        <f t="shared" si="46"/>
        <v>0</v>
      </c>
      <c r="T104" s="225">
        <f t="shared" si="46"/>
        <v>0</v>
      </c>
      <c r="U104" s="225">
        <f t="shared" si="46"/>
        <v>0</v>
      </c>
      <c r="V104" s="225">
        <f t="shared" si="46"/>
        <v>0</v>
      </c>
      <c r="W104" s="225">
        <f t="shared" ref="W104" si="47">W102+W103</f>
        <v>0</v>
      </c>
    </row>
    <row r="105" spans="2:23" s="9" customFormat="1">
      <c r="B105" s="66"/>
      <c r="E105" s="211">
        <v>42736</v>
      </c>
      <c r="F105" s="211" t="s">
        <v>184</v>
      </c>
      <c r="G105" s="212" t="s">
        <v>65</v>
      </c>
      <c r="H105" s="237">
        <f>$C$39/12</f>
        <v>9.1666666666666665E-4</v>
      </c>
      <c r="I105" s="227">
        <f>(SUM('1.  LRAMVA Summary'!D$55:D$72)+SUM('1.  LRAMVA Summary'!D$73:D$74)*(MONTH($E105)-1)/12)*$H105</f>
        <v>0</v>
      </c>
      <c r="J105" s="227">
        <f>(SUM('1.  LRAMVA Summary'!E$55:E$72)+SUM('1.  LRAMVA Summary'!E$73:E$74)*(MONTH($E105)-1)/12)*$H105</f>
        <v>0</v>
      </c>
      <c r="K105" s="227">
        <f>(SUM('1.  LRAMVA Summary'!F$55:F$72)+SUM('1.  LRAMVA Summary'!F$73:F$74)*(MONTH($E105)-1)/12)*$H105</f>
        <v>0</v>
      </c>
      <c r="L105" s="227">
        <f>(SUM('1.  LRAMVA Summary'!G$55:G$72)+SUM('1.  LRAMVA Summary'!G$73:G$74)*(MONTH($E105)-1)/12)*$H105</f>
        <v>0</v>
      </c>
      <c r="M105" s="227">
        <f>(SUM('1.  LRAMVA Summary'!H$55:H$72)+SUM('1.  LRAMVA Summary'!H$73:H$74)*(MONTH($E105)-1)/12)*$H105</f>
        <v>0</v>
      </c>
      <c r="N105" s="227">
        <f>(SUM('1.  LRAMVA Summary'!I$55:I$72)+SUM('1.  LRAMVA Summary'!I$73:I$74)*(MONTH($E105)-1)/12)*$H105</f>
        <v>0</v>
      </c>
      <c r="O105" s="227">
        <f>(SUM('1.  LRAMVA Summary'!J$55:J$72)+SUM('1.  LRAMVA Summary'!J$73:J$74)*(MONTH($E105)-1)/12)*$H105</f>
        <v>0</v>
      </c>
      <c r="P105" s="227">
        <f>(SUM('1.  LRAMVA Summary'!K$55:K$72)+SUM('1.  LRAMVA Summary'!K$73:K$74)*(MONTH($E105)-1)/12)*$H105</f>
        <v>0</v>
      </c>
      <c r="Q105" s="227">
        <f>(SUM('1.  LRAMVA Summary'!L$55:L$72)+SUM('1.  LRAMVA Summary'!L$73:L$74)*(MONTH($E105)-1)/12)*$H105</f>
        <v>0</v>
      </c>
      <c r="R105" s="227">
        <f>(SUM('1.  LRAMVA Summary'!M$55:M$72)+SUM('1.  LRAMVA Summary'!M$73:M$74)*(MONTH($E105)-1)/12)*$H105</f>
        <v>0</v>
      </c>
      <c r="S105" s="227">
        <f>(SUM('1.  LRAMVA Summary'!N$55:N$72)+SUM('1.  LRAMVA Summary'!N$73:N$74)*(MONTH($E105)-1)/12)*$H105</f>
        <v>0</v>
      </c>
      <c r="T105" s="227">
        <f>(SUM('1.  LRAMVA Summary'!O$55:O$72)+SUM('1.  LRAMVA Summary'!O$73:O$74)*(MONTH($E105)-1)/12)*$H105</f>
        <v>0</v>
      </c>
      <c r="U105" s="227">
        <f>(SUM('1.  LRAMVA Summary'!P$55:P$72)+SUM('1.  LRAMVA Summary'!P$73:P$74)*(MONTH($E105)-1)/12)*$H105</f>
        <v>0</v>
      </c>
      <c r="V105" s="227">
        <f>(SUM('1.  LRAMVA Summary'!Q$55:Q$72)+SUM('1.  LRAMVA Summary'!Q$73:Q$74)*(MONTH($E105)-1)/12)*$H105</f>
        <v>0</v>
      </c>
      <c r="W105" s="228">
        <f>SUM(I105:V105)</f>
        <v>0</v>
      </c>
    </row>
    <row r="106" spans="2:23" s="9" customFormat="1">
      <c r="B106" s="66"/>
      <c r="E106" s="211">
        <v>42767</v>
      </c>
      <c r="F106" s="211" t="s">
        <v>184</v>
      </c>
      <c r="G106" s="212" t="s">
        <v>65</v>
      </c>
      <c r="H106" s="237">
        <f t="shared" ref="H106:H107" si="48">$C$39/12</f>
        <v>9.1666666666666665E-4</v>
      </c>
      <c r="I106" s="227">
        <f>(SUM('1.  LRAMVA Summary'!D$55:D$72)+SUM('1.  LRAMVA Summary'!D$73:D$74)*(MONTH($E106)-1)/12)*$H106</f>
        <v>0</v>
      </c>
      <c r="J106" s="227">
        <f>(SUM('1.  LRAMVA Summary'!E$55:E$72)+SUM('1.  LRAMVA Summary'!E$73:E$74)*(MONTH($E106)-1)/12)*$H106</f>
        <v>0</v>
      </c>
      <c r="K106" s="227">
        <f>(SUM('1.  LRAMVA Summary'!F$55:F$72)+SUM('1.  LRAMVA Summary'!F$73:F$74)*(MONTH($E106)-1)/12)*$H106</f>
        <v>0</v>
      </c>
      <c r="L106" s="227">
        <f>(SUM('1.  LRAMVA Summary'!G$55:G$72)+SUM('1.  LRAMVA Summary'!G$73:G$74)*(MONTH($E106)-1)/12)*$H106</f>
        <v>0</v>
      </c>
      <c r="M106" s="227">
        <f>(SUM('1.  LRAMVA Summary'!H$55:H$72)+SUM('1.  LRAMVA Summary'!H$73:H$74)*(MONTH($E106)-1)/12)*$H106</f>
        <v>0</v>
      </c>
      <c r="N106" s="227">
        <f>(SUM('1.  LRAMVA Summary'!I$55:I$72)+SUM('1.  LRAMVA Summary'!I$73:I$74)*(MONTH($E106)-1)/12)*$H106</f>
        <v>0</v>
      </c>
      <c r="O106" s="227">
        <f>(SUM('1.  LRAMVA Summary'!J$55:J$72)+SUM('1.  LRAMVA Summary'!J$73:J$74)*(MONTH($E106)-1)/12)*$H106</f>
        <v>0</v>
      </c>
      <c r="P106" s="227">
        <f>(SUM('1.  LRAMVA Summary'!K$55:K$72)+SUM('1.  LRAMVA Summary'!K$73:K$74)*(MONTH($E106)-1)/12)*$H106</f>
        <v>0</v>
      </c>
      <c r="Q106" s="227">
        <f>(SUM('1.  LRAMVA Summary'!L$55:L$72)+SUM('1.  LRAMVA Summary'!L$73:L$74)*(MONTH($E106)-1)/12)*$H106</f>
        <v>0</v>
      </c>
      <c r="R106" s="227">
        <f>(SUM('1.  LRAMVA Summary'!M$55:M$72)+SUM('1.  LRAMVA Summary'!M$73:M$74)*(MONTH($E106)-1)/12)*$H106</f>
        <v>0</v>
      </c>
      <c r="S106" s="227">
        <f>(SUM('1.  LRAMVA Summary'!N$55:N$72)+SUM('1.  LRAMVA Summary'!N$73:N$74)*(MONTH($E106)-1)/12)*$H106</f>
        <v>0</v>
      </c>
      <c r="T106" s="227">
        <f>(SUM('1.  LRAMVA Summary'!O$55:O$72)+SUM('1.  LRAMVA Summary'!O$73:O$74)*(MONTH($E106)-1)/12)*$H106</f>
        <v>0</v>
      </c>
      <c r="U106" s="227">
        <f>(SUM('1.  LRAMVA Summary'!P$55:P$72)+SUM('1.  LRAMVA Summary'!P$73:P$74)*(MONTH($E106)-1)/12)*$H106</f>
        <v>0</v>
      </c>
      <c r="V106" s="227">
        <f>(SUM('1.  LRAMVA Summary'!Q$55:Q$72)+SUM('1.  LRAMVA Summary'!Q$73:Q$74)*(MONTH($E106)-1)/12)*$H106</f>
        <v>0</v>
      </c>
      <c r="W106" s="228">
        <f t="shared" ref="W106:W116" si="49">SUM(I106:V106)</f>
        <v>0</v>
      </c>
    </row>
    <row r="107" spans="2:23" s="9" customFormat="1">
      <c r="B107" s="66"/>
      <c r="E107" s="211">
        <v>42795</v>
      </c>
      <c r="F107" s="211" t="s">
        <v>184</v>
      </c>
      <c r="G107" s="212" t="s">
        <v>65</v>
      </c>
      <c r="H107" s="237">
        <f t="shared" si="48"/>
        <v>9.1666666666666665E-4</v>
      </c>
      <c r="I107" s="227">
        <f>(SUM('1.  LRAMVA Summary'!D$55:D$72)+SUM('1.  LRAMVA Summary'!D$73:D$74)*(MONTH($E107)-1)/12)*$H107</f>
        <v>0</v>
      </c>
      <c r="J107" s="227">
        <f>(SUM('1.  LRAMVA Summary'!E$55:E$72)+SUM('1.  LRAMVA Summary'!E$73:E$74)*(MONTH($E107)-1)/12)*$H107</f>
        <v>0</v>
      </c>
      <c r="K107" s="227">
        <f>(SUM('1.  LRAMVA Summary'!F$55:F$72)+SUM('1.  LRAMVA Summary'!F$73:F$74)*(MONTH($E107)-1)/12)*$H107</f>
        <v>0</v>
      </c>
      <c r="L107" s="227">
        <f>(SUM('1.  LRAMVA Summary'!G$55:G$72)+SUM('1.  LRAMVA Summary'!G$73:G$74)*(MONTH($E107)-1)/12)*$H107</f>
        <v>0</v>
      </c>
      <c r="M107" s="227">
        <f>(SUM('1.  LRAMVA Summary'!H$55:H$72)+SUM('1.  LRAMVA Summary'!H$73:H$74)*(MONTH($E107)-1)/12)*$H107</f>
        <v>0</v>
      </c>
      <c r="N107" s="227">
        <f>(SUM('1.  LRAMVA Summary'!I$55:I$72)+SUM('1.  LRAMVA Summary'!I$73:I$74)*(MONTH($E107)-1)/12)*$H107</f>
        <v>0</v>
      </c>
      <c r="O107" s="227">
        <f>(SUM('1.  LRAMVA Summary'!J$55:J$72)+SUM('1.  LRAMVA Summary'!J$73:J$74)*(MONTH($E107)-1)/12)*$H107</f>
        <v>0</v>
      </c>
      <c r="P107" s="227">
        <f>(SUM('1.  LRAMVA Summary'!K$55:K$72)+SUM('1.  LRAMVA Summary'!K$73:K$74)*(MONTH($E107)-1)/12)*$H107</f>
        <v>0</v>
      </c>
      <c r="Q107" s="227">
        <f>(SUM('1.  LRAMVA Summary'!L$55:L$72)+SUM('1.  LRAMVA Summary'!L$73:L$74)*(MONTH($E107)-1)/12)*$H107</f>
        <v>0</v>
      </c>
      <c r="R107" s="227">
        <f>(SUM('1.  LRAMVA Summary'!M$55:M$72)+SUM('1.  LRAMVA Summary'!M$73:M$74)*(MONTH($E107)-1)/12)*$H107</f>
        <v>0</v>
      </c>
      <c r="S107" s="227">
        <f>(SUM('1.  LRAMVA Summary'!N$55:N$72)+SUM('1.  LRAMVA Summary'!N$73:N$74)*(MONTH($E107)-1)/12)*$H107</f>
        <v>0</v>
      </c>
      <c r="T107" s="227">
        <f>(SUM('1.  LRAMVA Summary'!O$55:O$72)+SUM('1.  LRAMVA Summary'!O$73:O$74)*(MONTH($E107)-1)/12)*$H107</f>
        <v>0</v>
      </c>
      <c r="U107" s="227">
        <f>(SUM('1.  LRAMVA Summary'!P$55:P$72)+SUM('1.  LRAMVA Summary'!P$73:P$74)*(MONTH($E107)-1)/12)*$H107</f>
        <v>0</v>
      </c>
      <c r="V107" s="227">
        <f>(SUM('1.  LRAMVA Summary'!Q$55:Q$72)+SUM('1.  LRAMVA Summary'!Q$73:Q$74)*(MONTH($E107)-1)/12)*$H107</f>
        <v>0</v>
      </c>
      <c r="W107" s="228">
        <f t="shared" si="49"/>
        <v>0</v>
      </c>
    </row>
    <row r="108" spans="2:23" s="8" customFormat="1">
      <c r="B108" s="66"/>
      <c r="C108" s="9"/>
      <c r="E108" s="211">
        <v>42826</v>
      </c>
      <c r="F108" s="211" t="s">
        <v>184</v>
      </c>
      <c r="G108" s="212" t="s">
        <v>66</v>
      </c>
      <c r="H108" s="237">
        <f>$C$40/12</f>
        <v>9.1666666666666665E-4</v>
      </c>
      <c r="I108" s="227">
        <f>(SUM('1.  LRAMVA Summary'!D$55:D$72)+SUM('1.  LRAMVA Summary'!D$73:D$74)*(MONTH($E108)-1)/12)*$H108</f>
        <v>0</v>
      </c>
      <c r="J108" s="227">
        <f>(SUM('1.  LRAMVA Summary'!E$55:E$72)+SUM('1.  LRAMVA Summary'!E$73:E$74)*(MONTH($E108)-1)/12)*$H108</f>
        <v>0</v>
      </c>
      <c r="K108" s="227">
        <f>(SUM('1.  LRAMVA Summary'!F$55:F$72)+SUM('1.  LRAMVA Summary'!F$73:F$74)*(MONTH($E108)-1)/12)*$H108</f>
        <v>0</v>
      </c>
      <c r="L108" s="227">
        <f>(SUM('1.  LRAMVA Summary'!G$55:G$72)+SUM('1.  LRAMVA Summary'!G$73:G$74)*(MONTH($E108)-1)/12)*$H108</f>
        <v>0</v>
      </c>
      <c r="M108" s="227">
        <f>(SUM('1.  LRAMVA Summary'!H$55:H$72)+SUM('1.  LRAMVA Summary'!H$73:H$74)*(MONTH($E108)-1)/12)*$H108</f>
        <v>0</v>
      </c>
      <c r="N108" s="227">
        <f>(SUM('1.  LRAMVA Summary'!I$55:I$72)+SUM('1.  LRAMVA Summary'!I$73:I$74)*(MONTH($E108)-1)/12)*$H108</f>
        <v>0</v>
      </c>
      <c r="O108" s="227">
        <f>(SUM('1.  LRAMVA Summary'!J$55:J$72)+SUM('1.  LRAMVA Summary'!J$73:J$74)*(MONTH($E108)-1)/12)*$H108</f>
        <v>0</v>
      </c>
      <c r="P108" s="227">
        <f>(SUM('1.  LRAMVA Summary'!K$55:K$72)+SUM('1.  LRAMVA Summary'!K$73:K$74)*(MONTH($E108)-1)/12)*$H108</f>
        <v>0</v>
      </c>
      <c r="Q108" s="227">
        <f>(SUM('1.  LRAMVA Summary'!L$55:L$72)+SUM('1.  LRAMVA Summary'!L$73:L$74)*(MONTH($E108)-1)/12)*$H108</f>
        <v>0</v>
      </c>
      <c r="R108" s="227">
        <f>(SUM('1.  LRAMVA Summary'!M$55:M$72)+SUM('1.  LRAMVA Summary'!M$73:M$74)*(MONTH($E108)-1)/12)*$H108</f>
        <v>0</v>
      </c>
      <c r="S108" s="227">
        <f>(SUM('1.  LRAMVA Summary'!N$55:N$72)+SUM('1.  LRAMVA Summary'!N$73:N$74)*(MONTH($E108)-1)/12)*$H108</f>
        <v>0</v>
      </c>
      <c r="T108" s="227">
        <f>(SUM('1.  LRAMVA Summary'!O$55:O$72)+SUM('1.  LRAMVA Summary'!O$73:O$74)*(MONTH($E108)-1)/12)*$H108</f>
        <v>0</v>
      </c>
      <c r="U108" s="227">
        <f>(SUM('1.  LRAMVA Summary'!P$55:P$72)+SUM('1.  LRAMVA Summary'!P$73:P$74)*(MONTH($E108)-1)/12)*$H108</f>
        <v>0</v>
      </c>
      <c r="V108" s="227">
        <f>(SUM('1.  LRAMVA Summary'!Q$55:Q$72)+SUM('1.  LRAMVA Summary'!Q$73:Q$74)*(MONTH($E108)-1)/12)*$H108</f>
        <v>0</v>
      </c>
      <c r="W108" s="228">
        <f t="shared" si="49"/>
        <v>0</v>
      </c>
    </row>
    <row r="109" spans="2:23" s="9" customFormat="1">
      <c r="B109" s="66"/>
      <c r="E109" s="211">
        <v>42856</v>
      </c>
      <c r="F109" s="211" t="s">
        <v>184</v>
      </c>
      <c r="G109" s="212" t="s">
        <v>66</v>
      </c>
      <c r="H109" s="237">
        <f t="shared" ref="H109:H110" si="50">$C$40/12</f>
        <v>9.1666666666666665E-4</v>
      </c>
      <c r="I109" s="227">
        <f>(SUM('1.  LRAMVA Summary'!D$55:D$72)+SUM('1.  LRAMVA Summary'!D$73:D$74)*(MONTH($E109)-1)/12)*$H109</f>
        <v>0</v>
      </c>
      <c r="J109" s="227">
        <f>(SUM('1.  LRAMVA Summary'!E$55:E$72)+SUM('1.  LRAMVA Summary'!E$73:E$74)*(MONTH($E109)-1)/12)*$H109</f>
        <v>0</v>
      </c>
      <c r="K109" s="227">
        <f>(SUM('1.  LRAMVA Summary'!F$55:F$72)+SUM('1.  LRAMVA Summary'!F$73:F$74)*(MONTH($E109)-1)/12)*$H109</f>
        <v>0</v>
      </c>
      <c r="L109" s="227">
        <f>(SUM('1.  LRAMVA Summary'!G$55:G$72)+SUM('1.  LRAMVA Summary'!G$73:G$74)*(MONTH($E109)-1)/12)*$H109</f>
        <v>0</v>
      </c>
      <c r="M109" s="227">
        <f>(SUM('1.  LRAMVA Summary'!H$55:H$72)+SUM('1.  LRAMVA Summary'!H$73:H$74)*(MONTH($E109)-1)/12)*$H109</f>
        <v>0</v>
      </c>
      <c r="N109" s="227">
        <f>(SUM('1.  LRAMVA Summary'!I$55:I$72)+SUM('1.  LRAMVA Summary'!I$73:I$74)*(MONTH($E109)-1)/12)*$H109</f>
        <v>0</v>
      </c>
      <c r="O109" s="227">
        <f>(SUM('1.  LRAMVA Summary'!J$55:J$72)+SUM('1.  LRAMVA Summary'!J$73:J$74)*(MONTH($E109)-1)/12)*$H109</f>
        <v>0</v>
      </c>
      <c r="P109" s="227">
        <f>(SUM('1.  LRAMVA Summary'!K$55:K$72)+SUM('1.  LRAMVA Summary'!K$73:K$74)*(MONTH($E109)-1)/12)*$H109</f>
        <v>0</v>
      </c>
      <c r="Q109" s="227">
        <f>(SUM('1.  LRAMVA Summary'!L$55:L$72)+SUM('1.  LRAMVA Summary'!L$73:L$74)*(MONTH($E109)-1)/12)*$H109</f>
        <v>0</v>
      </c>
      <c r="R109" s="227">
        <f>(SUM('1.  LRAMVA Summary'!M$55:M$72)+SUM('1.  LRAMVA Summary'!M$73:M$74)*(MONTH($E109)-1)/12)*$H109</f>
        <v>0</v>
      </c>
      <c r="S109" s="227">
        <f>(SUM('1.  LRAMVA Summary'!N$55:N$72)+SUM('1.  LRAMVA Summary'!N$73:N$74)*(MONTH($E109)-1)/12)*$H109</f>
        <v>0</v>
      </c>
      <c r="T109" s="227">
        <f>(SUM('1.  LRAMVA Summary'!O$55:O$72)+SUM('1.  LRAMVA Summary'!O$73:O$74)*(MONTH($E109)-1)/12)*$H109</f>
        <v>0</v>
      </c>
      <c r="U109" s="227">
        <f>(SUM('1.  LRAMVA Summary'!P$55:P$72)+SUM('1.  LRAMVA Summary'!P$73:P$74)*(MONTH($E109)-1)/12)*$H109</f>
        <v>0</v>
      </c>
      <c r="V109" s="227">
        <f>(SUM('1.  LRAMVA Summary'!Q$55:Q$72)+SUM('1.  LRAMVA Summary'!Q$73:Q$74)*(MONTH($E109)-1)/12)*$H109</f>
        <v>0</v>
      </c>
      <c r="W109" s="228">
        <f t="shared" si="49"/>
        <v>0</v>
      </c>
    </row>
    <row r="110" spans="2:23" s="235" customFormat="1">
      <c r="B110" s="66"/>
      <c r="C110" s="9"/>
      <c r="E110" s="211">
        <v>42887</v>
      </c>
      <c r="F110" s="211" t="s">
        <v>184</v>
      </c>
      <c r="G110" s="212" t="s">
        <v>66</v>
      </c>
      <c r="H110" s="237">
        <f t="shared" si="50"/>
        <v>9.1666666666666665E-4</v>
      </c>
      <c r="I110" s="227">
        <f>(SUM('1.  LRAMVA Summary'!D$55:D$72)+SUM('1.  LRAMVA Summary'!D$73:D$74)*(MONTH($E110)-1)/12)*$H110</f>
        <v>0</v>
      </c>
      <c r="J110" s="227">
        <f>(SUM('1.  LRAMVA Summary'!E$55:E$72)+SUM('1.  LRAMVA Summary'!E$73:E$74)*(MONTH($E110)-1)/12)*$H110</f>
        <v>0</v>
      </c>
      <c r="K110" s="227">
        <f>(SUM('1.  LRAMVA Summary'!F$55:F$72)+SUM('1.  LRAMVA Summary'!F$73:F$74)*(MONTH($E110)-1)/12)*$H110</f>
        <v>0</v>
      </c>
      <c r="L110" s="227">
        <f>(SUM('1.  LRAMVA Summary'!G$55:G$72)+SUM('1.  LRAMVA Summary'!G$73:G$74)*(MONTH($E110)-1)/12)*$H110</f>
        <v>0</v>
      </c>
      <c r="M110" s="227">
        <f>(SUM('1.  LRAMVA Summary'!H$55:H$72)+SUM('1.  LRAMVA Summary'!H$73:H$74)*(MONTH($E110)-1)/12)*$H110</f>
        <v>0</v>
      </c>
      <c r="N110" s="227">
        <f>(SUM('1.  LRAMVA Summary'!I$55:I$72)+SUM('1.  LRAMVA Summary'!I$73:I$74)*(MONTH($E110)-1)/12)*$H110</f>
        <v>0</v>
      </c>
      <c r="O110" s="227">
        <f>(SUM('1.  LRAMVA Summary'!J$55:J$72)+SUM('1.  LRAMVA Summary'!J$73:J$74)*(MONTH($E110)-1)/12)*$H110</f>
        <v>0</v>
      </c>
      <c r="P110" s="227">
        <f>(SUM('1.  LRAMVA Summary'!K$55:K$72)+SUM('1.  LRAMVA Summary'!K$73:K$74)*(MONTH($E110)-1)/12)*$H110</f>
        <v>0</v>
      </c>
      <c r="Q110" s="227">
        <f>(SUM('1.  LRAMVA Summary'!L$55:L$72)+SUM('1.  LRAMVA Summary'!L$73:L$74)*(MONTH($E110)-1)/12)*$H110</f>
        <v>0</v>
      </c>
      <c r="R110" s="227">
        <f>(SUM('1.  LRAMVA Summary'!M$55:M$72)+SUM('1.  LRAMVA Summary'!M$73:M$74)*(MONTH($E110)-1)/12)*$H110</f>
        <v>0</v>
      </c>
      <c r="S110" s="227">
        <f>(SUM('1.  LRAMVA Summary'!N$55:N$72)+SUM('1.  LRAMVA Summary'!N$73:N$74)*(MONTH($E110)-1)/12)*$H110</f>
        <v>0</v>
      </c>
      <c r="T110" s="227">
        <f>(SUM('1.  LRAMVA Summary'!O$55:O$72)+SUM('1.  LRAMVA Summary'!O$73:O$74)*(MONTH($E110)-1)/12)*$H110</f>
        <v>0</v>
      </c>
      <c r="U110" s="227">
        <f>(SUM('1.  LRAMVA Summary'!P$55:P$72)+SUM('1.  LRAMVA Summary'!P$73:P$74)*(MONTH($E110)-1)/12)*$H110</f>
        <v>0</v>
      </c>
      <c r="V110" s="227">
        <f>(SUM('1.  LRAMVA Summary'!Q$55:Q$72)+SUM('1.  LRAMVA Summary'!Q$73:Q$74)*(MONTH($E110)-1)/12)*$H110</f>
        <v>0</v>
      </c>
      <c r="W110" s="228">
        <f t="shared" si="49"/>
        <v>0</v>
      </c>
    </row>
    <row r="111" spans="2:23" s="9" customFormat="1">
      <c r="B111" s="66"/>
      <c r="E111" s="211">
        <v>42917</v>
      </c>
      <c r="F111" s="211" t="s">
        <v>184</v>
      </c>
      <c r="G111" s="212" t="s">
        <v>68</v>
      </c>
      <c r="H111" s="237">
        <f>$C$41/12</f>
        <v>9.1666666666666665E-4</v>
      </c>
      <c r="I111" s="227">
        <f>(SUM('1.  LRAMVA Summary'!D$55:D$72)+SUM('1.  LRAMVA Summary'!D$73:D$74)*(MONTH($E111)-1)/12)*$H111</f>
        <v>0</v>
      </c>
      <c r="J111" s="227">
        <f>(SUM('1.  LRAMVA Summary'!E$55:E$72)+SUM('1.  LRAMVA Summary'!E$73:E$74)*(MONTH($E111)-1)/12)*$H111</f>
        <v>0</v>
      </c>
      <c r="K111" s="227">
        <f>(SUM('1.  LRAMVA Summary'!F$55:F$72)+SUM('1.  LRAMVA Summary'!F$73:F$74)*(MONTH($E111)-1)/12)*$H111</f>
        <v>0</v>
      </c>
      <c r="L111" s="227">
        <f>(SUM('1.  LRAMVA Summary'!G$55:G$72)+SUM('1.  LRAMVA Summary'!G$73:G$74)*(MONTH($E111)-1)/12)*$H111</f>
        <v>0</v>
      </c>
      <c r="M111" s="227">
        <f>(SUM('1.  LRAMVA Summary'!H$55:H$72)+SUM('1.  LRAMVA Summary'!H$73:H$74)*(MONTH($E111)-1)/12)*$H111</f>
        <v>0</v>
      </c>
      <c r="N111" s="227">
        <f>(SUM('1.  LRAMVA Summary'!I$55:I$72)+SUM('1.  LRAMVA Summary'!I$73:I$74)*(MONTH($E111)-1)/12)*$H111</f>
        <v>0</v>
      </c>
      <c r="O111" s="227">
        <f>(SUM('1.  LRAMVA Summary'!J$55:J$72)+SUM('1.  LRAMVA Summary'!J$73:J$74)*(MONTH($E111)-1)/12)*$H111</f>
        <v>0</v>
      </c>
      <c r="P111" s="227">
        <f>(SUM('1.  LRAMVA Summary'!K$55:K$72)+SUM('1.  LRAMVA Summary'!K$73:K$74)*(MONTH($E111)-1)/12)*$H111</f>
        <v>0</v>
      </c>
      <c r="Q111" s="227">
        <f>(SUM('1.  LRAMVA Summary'!L$55:L$72)+SUM('1.  LRAMVA Summary'!L$73:L$74)*(MONTH($E111)-1)/12)*$H111</f>
        <v>0</v>
      </c>
      <c r="R111" s="227">
        <f>(SUM('1.  LRAMVA Summary'!M$55:M$72)+SUM('1.  LRAMVA Summary'!M$73:M$74)*(MONTH($E111)-1)/12)*$H111</f>
        <v>0</v>
      </c>
      <c r="S111" s="227">
        <f>(SUM('1.  LRAMVA Summary'!N$55:N$72)+SUM('1.  LRAMVA Summary'!N$73:N$74)*(MONTH($E111)-1)/12)*$H111</f>
        <v>0</v>
      </c>
      <c r="T111" s="227">
        <f>(SUM('1.  LRAMVA Summary'!O$55:O$72)+SUM('1.  LRAMVA Summary'!O$73:O$74)*(MONTH($E111)-1)/12)*$H111</f>
        <v>0</v>
      </c>
      <c r="U111" s="227">
        <f>(SUM('1.  LRAMVA Summary'!P$55:P$72)+SUM('1.  LRAMVA Summary'!P$73:P$74)*(MONTH($E111)-1)/12)*$H111</f>
        <v>0</v>
      </c>
      <c r="V111" s="227">
        <f>(SUM('1.  LRAMVA Summary'!Q$55:Q$72)+SUM('1.  LRAMVA Summary'!Q$73:Q$74)*(MONTH($E111)-1)/12)*$H111</f>
        <v>0</v>
      </c>
      <c r="W111" s="228">
        <f t="shared" si="49"/>
        <v>0</v>
      </c>
    </row>
    <row r="112" spans="2:23" s="9" customFormat="1">
      <c r="B112" s="66"/>
      <c r="E112" s="211">
        <v>42948</v>
      </c>
      <c r="F112" s="211" t="s">
        <v>184</v>
      </c>
      <c r="G112" s="212" t="s">
        <v>68</v>
      </c>
      <c r="H112" s="237">
        <f t="shared" ref="H112:H113" si="51">$C$41/12</f>
        <v>9.1666666666666665E-4</v>
      </c>
      <c r="I112" s="227">
        <f>(SUM('1.  LRAMVA Summary'!D$55:D$72)+SUM('1.  LRAMVA Summary'!D$73:D$74)*(MONTH($E112)-1)/12)*$H112</f>
        <v>0</v>
      </c>
      <c r="J112" s="227">
        <f>(SUM('1.  LRAMVA Summary'!E$55:E$72)+SUM('1.  LRAMVA Summary'!E$73:E$74)*(MONTH($E112)-1)/12)*$H112</f>
        <v>0</v>
      </c>
      <c r="K112" s="227">
        <f>(SUM('1.  LRAMVA Summary'!F$55:F$72)+SUM('1.  LRAMVA Summary'!F$73:F$74)*(MONTH($E112)-1)/12)*$H112</f>
        <v>0</v>
      </c>
      <c r="L112" s="227">
        <f>(SUM('1.  LRAMVA Summary'!G$55:G$72)+SUM('1.  LRAMVA Summary'!G$73:G$74)*(MONTH($E112)-1)/12)*$H112</f>
        <v>0</v>
      </c>
      <c r="M112" s="227">
        <f>(SUM('1.  LRAMVA Summary'!H$55:H$72)+SUM('1.  LRAMVA Summary'!H$73:H$74)*(MONTH($E112)-1)/12)*$H112</f>
        <v>0</v>
      </c>
      <c r="N112" s="227">
        <f>(SUM('1.  LRAMVA Summary'!I$55:I$72)+SUM('1.  LRAMVA Summary'!I$73:I$74)*(MONTH($E112)-1)/12)*$H112</f>
        <v>0</v>
      </c>
      <c r="O112" s="227">
        <f>(SUM('1.  LRAMVA Summary'!J$55:J$72)+SUM('1.  LRAMVA Summary'!J$73:J$74)*(MONTH($E112)-1)/12)*$H112</f>
        <v>0</v>
      </c>
      <c r="P112" s="227">
        <f>(SUM('1.  LRAMVA Summary'!K$55:K$72)+SUM('1.  LRAMVA Summary'!K$73:K$74)*(MONTH($E112)-1)/12)*$H112</f>
        <v>0</v>
      </c>
      <c r="Q112" s="227">
        <f>(SUM('1.  LRAMVA Summary'!L$55:L$72)+SUM('1.  LRAMVA Summary'!L$73:L$74)*(MONTH($E112)-1)/12)*$H112</f>
        <v>0</v>
      </c>
      <c r="R112" s="227">
        <f>(SUM('1.  LRAMVA Summary'!M$55:M$72)+SUM('1.  LRAMVA Summary'!M$73:M$74)*(MONTH($E112)-1)/12)*$H112</f>
        <v>0</v>
      </c>
      <c r="S112" s="227">
        <f>(SUM('1.  LRAMVA Summary'!N$55:N$72)+SUM('1.  LRAMVA Summary'!N$73:N$74)*(MONTH($E112)-1)/12)*$H112</f>
        <v>0</v>
      </c>
      <c r="T112" s="227">
        <f>(SUM('1.  LRAMVA Summary'!O$55:O$72)+SUM('1.  LRAMVA Summary'!O$73:O$74)*(MONTH($E112)-1)/12)*$H112</f>
        <v>0</v>
      </c>
      <c r="U112" s="227">
        <f>(SUM('1.  LRAMVA Summary'!P$55:P$72)+SUM('1.  LRAMVA Summary'!P$73:P$74)*(MONTH($E112)-1)/12)*$H112</f>
        <v>0</v>
      </c>
      <c r="V112" s="227">
        <f>(SUM('1.  LRAMVA Summary'!Q$55:Q$72)+SUM('1.  LRAMVA Summary'!Q$73:Q$74)*(MONTH($E112)-1)/12)*$H112</f>
        <v>0</v>
      </c>
      <c r="W112" s="228">
        <f t="shared" si="49"/>
        <v>0</v>
      </c>
    </row>
    <row r="113" spans="2:23" s="9" customFormat="1">
      <c r="B113" s="66"/>
      <c r="E113" s="211">
        <v>42979</v>
      </c>
      <c r="F113" s="211" t="s">
        <v>184</v>
      </c>
      <c r="G113" s="212" t="s">
        <v>68</v>
      </c>
      <c r="H113" s="237">
        <f t="shared" si="51"/>
        <v>9.1666666666666665E-4</v>
      </c>
      <c r="I113" s="227">
        <f>(SUM('1.  LRAMVA Summary'!D$55:D$72)+SUM('1.  LRAMVA Summary'!D$73:D$74)*(MONTH($E113)-1)/12)*$H113</f>
        <v>0</v>
      </c>
      <c r="J113" s="227">
        <f>(SUM('1.  LRAMVA Summary'!E$55:E$72)+SUM('1.  LRAMVA Summary'!E$73:E$74)*(MONTH($E113)-1)/12)*$H113</f>
        <v>0</v>
      </c>
      <c r="K113" s="227">
        <f>(SUM('1.  LRAMVA Summary'!F$55:F$72)+SUM('1.  LRAMVA Summary'!F$73:F$74)*(MONTH($E113)-1)/12)*$H113</f>
        <v>0</v>
      </c>
      <c r="L113" s="227">
        <f>(SUM('1.  LRAMVA Summary'!G$55:G$72)+SUM('1.  LRAMVA Summary'!G$73:G$74)*(MONTH($E113)-1)/12)*$H113</f>
        <v>0</v>
      </c>
      <c r="M113" s="227">
        <f>(SUM('1.  LRAMVA Summary'!H$55:H$72)+SUM('1.  LRAMVA Summary'!H$73:H$74)*(MONTH($E113)-1)/12)*$H113</f>
        <v>0</v>
      </c>
      <c r="N113" s="227">
        <f>(SUM('1.  LRAMVA Summary'!I$55:I$72)+SUM('1.  LRAMVA Summary'!I$73:I$74)*(MONTH($E113)-1)/12)*$H113</f>
        <v>0</v>
      </c>
      <c r="O113" s="227">
        <f>(SUM('1.  LRAMVA Summary'!J$55:J$72)+SUM('1.  LRAMVA Summary'!J$73:J$74)*(MONTH($E113)-1)/12)*$H113</f>
        <v>0</v>
      </c>
      <c r="P113" s="227">
        <f>(SUM('1.  LRAMVA Summary'!K$55:K$72)+SUM('1.  LRAMVA Summary'!K$73:K$74)*(MONTH($E113)-1)/12)*$H113</f>
        <v>0</v>
      </c>
      <c r="Q113" s="227">
        <f>(SUM('1.  LRAMVA Summary'!L$55:L$72)+SUM('1.  LRAMVA Summary'!L$73:L$74)*(MONTH($E113)-1)/12)*$H113</f>
        <v>0</v>
      </c>
      <c r="R113" s="227">
        <f>(SUM('1.  LRAMVA Summary'!M$55:M$72)+SUM('1.  LRAMVA Summary'!M$73:M$74)*(MONTH($E113)-1)/12)*$H113</f>
        <v>0</v>
      </c>
      <c r="S113" s="227">
        <f>(SUM('1.  LRAMVA Summary'!N$55:N$72)+SUM('1.  LRAMVA Summary'!N$73:N$74)*(MONTH($E113)-1)/12)*$H113</f>
        <v>0</v>
      </c>
      <c r="T113" s="227">
        <f>(SUM('1.  LRAMVA Summary'!O$55:O$72)+SUM('1.  LRAMVA Summary'!O$73:O$74)*(MONTH($E113)-1)/12)*$H113</f>
        <v>0</v>
      </c>
      <c r="U113" s="227">
        <f>(SUM('1.  LRAMVA Summary'!P$55:P$72)+SUM('1.  LRAMVA Summary'!P$73:P$74)*(MONTH($E113)-1)/12)*$H113</f>
        <v>0</v>
      </c>
      <c r="V113" s="227">
        <f>(SUM('1.  LRAMVA Summary'!Q$55:Q$72)+SUM('1.  LRAMVA Summary'!Q$73:Q$74)*(MONTH($E113)-1)/12)*$H113</f>
        <v>0</v>
      </c>
      <c r="W113" s="228">
        <f t="shared" si="49"/>
        <v>0</v>
      </c>
    </row>
    <row r="114" spans="2:23" s="9" customFormat="1">
      <c r="B114" s="66"/>
      <c r="E114" s="211">
        <v>43009</v>
      </c>
      <c r="F114" s="211" t="s">
        <v>184</v>
      </c>
      <c r="G114" s="212" t="s">
        <v>69</v>
      </c>
      <c r="H114" s="237">
        <f>$C$42/12</f>
        <v>1.25E-3</v>
      </c>
      <c r="I114" s="227">
        <f>(SUM('1.  LRAMVA Summary'!D$55:D$72)+SUM('1.  LRAMVA Summary'!D$73:D$74)*(MONTH($E114)-1)/12)*$H114</f>
        <v>0</v>
      </c>
      <c r="J114" s="227">
        <f>(SUM('1.  LRAMVA Summary'!E$55:E$72)+SUM('1.  LRAMVA Summary'!E$73:E$74)*(MONTH($E114)-1)/12)*$H114</f>
        <v>0</v>
      </c>
      <c r="K114" s="227">
        <f>(SUM('1.  LRAMVA Summary'!F$55:F$72)+SUM('1.  LRAMVA Summary'!F$73:F$74)*(MONTH($E114)-1)/12)*$H114</f>
        <v>0</v>
      </c>
      <c r="L114" s="227">
        <f>(SUM('1.  LRAMVA Summary'!G$55:G$72)+SUM('1.  LRAMVA Summary'!G$73:G$74)*(MONTH($E114)-1)/12)*$H114</f>
        <v>0</v>
      </c>
      <c r="M114" s="227">
        <f>(SUM('1.  LRAMVA Summary'!H$55:H$72)+SUM('1.  LRAMVA Summary'!H$73:H$74)*(MONTH($E114)-1)/12)*$H114</f>
        <v>0</v>
      </c>
      <c r="N114" s="227">
        <f>(SUM('1.  LRAMVA Summary'!I$55:I$72)+SUM('1.  LRAMVA Summary'!I$73:I$74)*(MONTH($E114)-1)/12)*$H114</f>
        <v>0</v>
      </c>
      <c r="O114" s="227">
        <f>(SUM('1.  LRAMVA Summary'!J$55:J$72)+SUM('1.  LRAMVA Summary'!J$73:J$74)*(MONTH($E114)-1)/12)*$H114</f>
        <v>0</v>
      </c>
      <c r="P114" s="227">
        <f>(SUM('1.  LRAMVA Summary'!K$55:K$72)+SUM('1.  LRAMVA Summary'!K$73:K$74)*(MONTH($E114)-1)/12)*$H114</f>
        <v>0</v>
      </c>
      <c r="Q114" s="227">
        <f>(SUM('1.  LRAMVA Summary'!L$55:L$72)+SUM('1.  LRAMVA Summary'!L$73:L$74)*(MONTH($E114)-1)/12)*$H114</f>
        <v>0</v>
      </c>
      <c r="R114" s="227">
        <f>(SUM('1.  LRAMVA Summary'!M$55:M$72)+SUM('1.  LRAMVA Summary'!M$73:M$74)*(MONTH($E114)-1)/12)*$H114</f>
        <v>0</v>
      </c>
      <c r="S114" s="227">
        <f>(SUM('1.  LRAMVA Summary'!N$55:N$72)+SUM('1.  LRAMVA Summary'!N$73:N$74)*(MONTH($E114)-1)/12)*$H114</f>
        <v>0</v>
      </c>
      <c r="T114" s="227">
        <f>(SUM('1.  LRAMVA Summary'!O$55:O$72)+SUM('1.  LRAMVA Summary'!O$73:O$74)*(MONTH($E114)-1)/12)*$H114</f>
        <v>0</v>
      </c>
      <c r="U114" s="227">
        <f>(SUM('1.  LRAMVA Summary'!P$55:P$72)+SUM('1.  LRAMVA Summary'!P$73:P$74)*(MONTH($E114)-1)/12)*$H114</f>
        <v>0</v>
      </c>
      <c r="V114" s="227">
        <f>(SUM('1.  LRAMVA Summary'!Q$55:Q$72)+SUM('1.  LRAMVA Summary'!Q$73:Q$74)*(MONTH($E114)-1)/12)*$H114</f>
        <v>0</v>
      </c>
      <c r="W114" s="228">
        <f t="shared" si="49"/>
        <v>0</v>
      </c>
    </row>
    <row r="115" spans="2:23" s="9" customFormat="1">
      <c r="B115" s="236"/>
      <c r="C115" s="8"/>
      <c r="E115" s="211">
        <v>43040</v>
      </c>
      <c r="F115" s="211" t="s">
        <v>184</v>
      </c>
      <c r="G115" s="212" t="s">
        <v>69</v>
      </c>
      <c r="H115" s="237">
        <f t="shared" ref="H115:H116" si="52">$C$42/12</f>
        <v>1.25E-3</v>
      </c>
      <c r="I115" s="227">
        <f>(SUM('1.  LRAMVA Summary'!D$55:D$72)+SUM('1.  LRAMVA Summary'!D$73:D$74)*(MONTH($E115)-1)/12)*$H115</f>
        <v>0</v>
      </c>
      <c r="J115" s="227">
        <f>(SUM('1.  LRAMVA Summary'!E$55:E$72)+SUM('1.  LRAMVA Summary'!E$73:E$74)*(MONTH($E115)-1)/12)*$H115</f>
        <v>0</v>
      </c>
      <c r="K115" s="227">
        <f>(SUM('1.  LRAMVA Summary'!F$55:F$72)+SUM('1.  LRAMVA Summary'!F$73:F$74)*(MONTH($E115)-1)/12)*$H115</f>
        <v>0</v>
      </c>
      <c r="L115" s="227">
        <f>(SUM('1.  LRAMVA Summary'!G$55:G$72)+SUM('1.  LRAMVA Summary'!G$73:G$74)*(MONTH($E115)-1)/12)*$H115</f>
        <v>0</v>
      </c>
      <c r="M115" s="227">
        <f>(SUM('1.  LRAMVA Summary'!H$55:H$72)+SUM('1.  LRAMVA Summary'!H$73:H$74)*(MONTH($E115)-1)/12)*$H115</f>
        <v>0</v>
      </c>
      <c r="N115" s="227">
        <f>(SUM('1.  LRAMVA Summary'!I$55:I$72)+SUM('1.  LRAMVA Summary'!I$73:I$74)*(MONTH($E115)-1)/12)*$H115</f>
        <v>0</v>
      </c>
      <c r="O115" s="227">
        <f>(SUM('1.  LRAMVA Summary'!J$55:J$72)+SUM('1.  LRAMVA Summary'!J$73:J$74)*(MONTH($E115)-1)/12)*$H115</f>
        <v>0</v>
      </c>
      <c r="P115" s="227">
        <f>(SUM('1.  LRAMVA Summary'!K$55:K$72)+SUM('1.  LRAMVA Summary'!K$73:K$74)*(MONTH($E115)-1)/12)*$H115</f>
        <v>0</v>
      </c>
      <c r="Q115" s="227">
        <f>(SUM('1.  LRAMVA Summary'!L$55:L$72)+SUM('1.  LRAMVA Summary'!L$73:L$74)*(MONTH($E115)-1)/12)*$H115</f>
        <v>0</v>
      </c>
      <c r="R115" s="227">
        <f>(SUM('1.  LRAMVA Summary'!M$55:M$72)+SUM('1.  LRAMVA Summary'!M$73:M$74)*(MONTH($E115)-1)/12)*$H115</f>
        <v>0</v>
      </c>
      <c r="S115" s="227">
        <f>(SUM('1.  LRAMVA Summary'!N$55:N$72)+SUM('1.  LRAMVA Summary'!N$73:N$74)*(MONTH($E115)-1)/12)*$H115</f>
        <v>0</v>
      </c>
      <c r="T115" s="227">
        <f>(SUM('1.  LRAMVA Summary'!O$55:O$72)+SUM('1.  LRAMVA Summary'!O$73:O$74)*(MONTH($E115)-1)/12)*$H115</f>
        <v>0</v>
      </c>
      <c r="U115" s="227">
        <f>(SUM('1.  LRAMVA Summary'!P$55:P$72)+SUM('1.  LRAMVA Summary'!P$73:P$74)*(MONTH($E115)-1)/12)*$H115</f>
        <v>0</v>
      </c>
      <c r="V115" s="227">
        <f>(SUM('1.  LRAMVA Summary'!Q$55:Q$72)+SUM('1.  LRAMVA Summary'!Q$73:Q$74)*(MONTH($E115)-1)/12)*$H115</f>
        <v>0</v>
      </c>
      <c r="W115" s="228">
        <f t="shared" si="49"/>
        <v>0</v>
      </c>
    </row>
    <row r="116" spans="2:23" s="9" customFormat="1">
      <c r="B116" s="66"/>
      <c r="E116" s="211">
        <v>43070</v>
      </c>
      <c r="F116" s="211" t="s">
        <v>184</v>
      </c>
      <c r="G116" s="212" t="s">
        <v>69</v>
      </c>
      <c r="H116" s="237">
        <f t="shared" si="52"/>
        <v>1.25E-3</v>
      </c>
      <c r="I116" s="227">
        <f>(SUM('1.  LRAMVA Summary'!D$55:D$72)+SUM('1.  LRAMVA Summary'!D$73:D$74)*(MONTH($E116)-1)/12)*$H116</f>
        <v>0</v>
      </c>
      <c r="J116" s="227">
        <f>(SUM('1.  LRAMVA Summary'!E$55:E$72)+SUM('1.  LRAMVA Summary'!E$73:E$74)*(MONTH($E116)-1)/12)*$H116</f>
        <v>0</v>
      </c>
      <c r="K116" s="227">
        <f>(SUM('1.  LRAMVA Summary'!F$55:F$72)+SUM('1.  LRAMVA Summary'!F$73:F$74)*(MONTH($E116)-1)/12)*$H116</f>
        <v>0</v>
      </c>
      <c r="L116" s="227">
        <f>(SUM('1.  LRAMVA Summary'!G$55:G$72)+SUM('1.  LRAMVA Summary'!G$73:G$74)*(MONTH($E116)-1)/12)*$H116</f>
        <v>0</v>
      </c>
      <c r="M116" s="227">
        <f>(SUM('1.  LRAMVA Summary'!H$55:H$72)+SUM('1.  LRAMVA Summary'!H$73:H$74)*(MONTH($E116)-1)/12)*$H116</f>
        <v>0</v>
      </c>
      <c r="N116" s="227">
        <f>(SUM('1.  LRAMVA Summary'!I$55:I$72)+SUM('1.  LRAMVA Summary'!I$73:I$74)*(MONTH($E116)-1)/12)*$H116</f>
        <v>0</v>
      </c>
      <c r="O116" s="227">
        <f>(SUM('1.  LRAMVA Summary'!J$55:J$72)+SUM('1.  LRAMVA Summary'!J$73:J$74)*(MONTH($E116)-1)/12)*$H116</f>
        <v>0</v>
      </c>
      <c r="P116" s="227">
        <f>(SUM('1.  LRAMVA Summary'!K$55:K$72)+SUM('1.  LRAMVA Summary'!K$73:K$74)*(MONTH($E116)-1)/12)*$H116</f>
        <v>0</v>
      </c>
      <c r="Q116" s="227">
        <f>(SUM('1.  LRAMVA Summary'!L$55:L$72)+SUM('1.  LRAMVA Summary'!L$73:L$74)*(MONTH($E116)-1)/12)*$H116</f>
        <v>0</v>
      </c>
      <c r="R116" s="227">
        <f>(SUM('1.  LRAMVA Summary'!M$55:M$72)+SUM('1.  LRAMVA Summary'!M$73:M$74)*(MONTH($E116)-1)/12)*$H116</f>
        <v>0</v>
      </c>
      <c r="S116" s="227">
        <f>(SUM('1.  LRAMVA Summary'!N$55:N$72)+SUM('1.  LRAMVA Summary'!N$73:N$74)*(MONTH($E116)-1)/12)*$H116</f>
        <v>0</v>
      </c>
      <c r="T116" s="227">
        <f>(SUM('1.  LRAMVA Summary'!O$55:O$72)+SUM('1.  LRAMVA Summary'!O$73:O$74)*(MONTH($E116)-1)/12)*$H116</f>
        <v>0</v>
      </c>
      <c r="U116" s="227">
        <f>(SUM('1.  LRAMVA Summary'!P$55:P$72)+SUM('1.  LRAMVA Summary'!P$73:P$74)*(MONTH($E116)-1)/12)*$H116</f>
        <v>0</v>
      </c>
      <c r="V116" s="227">
        <f>(SUM('1.  LRAMVA Summary'!Q$55:Q$72)+SUM('1.  LRAMVA Summary'!Q$73:Q$74)*(MONTH($E116)-1)/12)*$H116</f>
        <v>0</v>
      </c>
      <c r="W116" s="228">
        <f t="shared" si="49"/>
        <v>0</v>
      </c>
    </row>
    <row r="117" spans="2:23" s="9" customFormat="1" ht="15.75" thickBot="1">
      <c r="B117" s="234"/>
      <c r="C117" s="235"/>
      <c r="E117" s="213" t="s">
        <v>463</v>
      </c>
      <c r="F117" s="213"/>
      <c r="G117" s="214"/>
      <c r="H117" s="215"/>
      <c r="I117" s="216">
        <f>SUM(I104:I116)</f>
        <v>0</v>
      </c>
      <c r="J117" s="216">
        <f>SUM(J104:J116)</f>
        <v>0</v>
      </c>
      <c r="K117" s="216">
        <f t="shared" ref="K117:O117" si="53">SUM(K104:K116)</f>
        <v>0</v>
      </c>
      <c r="L117" s="216">
        <f t="shared" si="53"/>
        <v>0</v>
      </c>
      <c r="M117" s="216">
        <f t="shared" si="53"/>
        <v>0</v>
      </c>
      <c r="N117" s="216">
        <f t="shared" si="53"/>
        <v>0</v>
      </c>
      <c r="O117" s="216">
        <f t="shared" si="53"/>
        <v>0</v>
      </c>
      <c r="P117" s="216">
        <f t="shared" ref="P117:V117" si="54">SUM(P104:P116)</f>
        <v>0</v>
      </c>
      <c r="Q117" s="216">
        <f t="shared" si="54"/>
        <v>0</v>
      </c>
      <c r="R117" s="216">
        <f t="shared" si="54"/>
        <v>0</v>
      </c>
      <c r="S117" s="216">
        <f t="shared" si="54"/>
        <v>0</v>
      </c>
      <c r="T117" s="216">
        <f t="shared" si="54"/>
        <v>0</v>
      </c>
      <c r="U117" s="216">
        <f t="shared" si="54"/>
        <v>0</v>
      </c>
      <c r="V117" s="216">
        <f t="shared" si="54"/>
        <v>0</v>
      </c>
      <c r="W117" s="216">
        <f>SUM(W104:W116)</f>
        <v>0</v>
      </c>
    </row>
    <row r="118" spans="2:23" s="9" customFormat="1" ht="15.75" thickTop="1">
      <c r="B118" s="66"/>
      <c r="E118" s="217" t="s">
        <v>67</v>
      </c>
      <c r="F118" s="217"/>
      <c r="G118" s="218"/>
      <c r="H118" s="219"/>
      <c r="I118" s="220"/>
      <c r="J118" s="220"/>
      <c r="K118" s="220"/>
      <c r="L118" s="220"/>
      <c r="M118" s="220"/>
      <c r="N118" s="220"/>
      <c r="O118" s="220"/>
      <c r="P118" s="220"/>
      <c r="Q118" s="220"/>
      <c r="R118" s="220"/>
      <c r="S118" s="220"/>
      <c r="T118" s="220"/>
      <c r="U118" s="220"/>
      <c r="V118" s="220"/>
      <c r="W118" s="221"/>
    </row>
    <row r="119" spans="2:23" s="9" customFormat="1">
      <c r="B119" s="66"/>
      <c r="E119" s="222" t="s">
        <v>429</v>
      </c>
      <c r="F119" s="222"/>
      <c r="G119" s="223"/>
      <c r="H119" s="224"/>
      <c r="I119" s="225">
        <f>I117+I118</f>
        <v>0</v>
      </c>
      <c r="J119" s="225">
        <f t="shared" ref="J119" si="55">J117+J118</f>
        <v>0</v>
      </c>
      <c r="K119" s="225">
        <f t="shared" ref="K119" si="56">K117+K118</f>
        <v>0</v>
      </c>
      <c r="L119" s="225">
        <f t="shared" ref="L119" si="57">L117+L118</f>
        <v>0</v>
      </c>
      <c r="M119" s="225">
        <f t="shared" ref="M119" si="58">M117+M118</f>
        <v>0</v>
      </c>
      <c r="N119" s="225">
        <f t="shared" ref="N119" si="59">N117+N118</f>
        <v>0</v>
      </c>
      <c r="O119" s="225">
        <f t="shared" ref="O119:V119" si="60">O117+O118</f>
        <v>0</v>
      </c>
      <c r="P119" s="225">
        <f t="shared" si="60"/>
        <v>0</v>
      </c>
      <c r="Q119" s="225">
        <f t="shared" si="60"/>
        <v>0</v>
      </c>
      <c r="R119" s="225">
        <f t="shared" si="60"/>
        <v>0</v>
      </c>
      <c r="S119" s="225">
        <f t="shared" si="60"/>
        <v>0</v>
      </c>
      <c r="T119" s="225">
        <f t="shared" si="60"/>
        <v>0</v>
      </c>
      <c r="U119" s="225">
        <f t="shared" si="60"/>
        <v>0</v>
      </c>
      <c r="V119" s="225">
        <f t="shared" si="60"/>
        <v>0</v>
      </c>
      <c r="W119" s="225">
        <f t="shared" ref="W119" si="61">W117+W118</f>
        <v>0</v>
      </c>
    </row>
    <row r="120" spans="2:23" s="9" customFormat="1">
      <c r="B120" s="66"/>
      <c r="E120" s="211">
        <v>43101</v>
      </c>
      <c r="F120" s="211" t="s">
        <v>185</v>
      </c>
      <c r="G120" s="212" t="s">
        <v>65</v>
      </c>
      <c r="H120" s="237">
        <f>$C$43/12</f>
        <v>1.25E-3</v>
      </c>
      <c r="I120" s="227">
        <f>(SUM('1.  LRAMVA Summary'!D$55:D$75)+SUM('1.  LRAMVA Summary'!D$76:D$77)*(MONTH($E120)-1)/12)*$H120</f>
        <v>0</v>
      </c>
      <c r="J120" s="227">
        <f>(SUM('1.  LRAMVA Summary'!E$55:E$75)+SUM('1.  LRAMVA Summary'!E$76:E$77)*(MONTH($E120)-1)/12)*$H120</f>
        <v>0</v>
      </c>
      <c r="K120" s="227">
        <f>(SUM('1.  LRAMVA Summary'!F$55:F$75)+SUM('1.  LRAMVA Summary'!F$76:F$77)*(MONTH($E120)-1)/12)*$H120</f>
        <v>0</v>
      </c>
      <c r="L120" s="227">
        <f>(SUM('1.  LRAMVA Summary'!G$55:G$75)+SUM('1.  LRAMVA Summary'!G$76:G$77)*(MONTH($E120)-1)/12)*$H120</f>
        <v>0</v>
      </c>
      <c r="M120" s="227">
        <f>(SUM('1.  LRAMVA Summary'!H$55:H$75)+SUM('1.  LRAMVA Summary'!H$76:H$77)*(MONTH($E120)-1)/12)*$H120</f>
        <v>0</v>
      </c>
      <c r="N120" s="227">
        <f>(SUM('1.  LRAMVA Summary'!I$55:I$75)+SUM('1.  LRAMVA Summary'!I$76:I$77)*(MONTH($E120)-1)/12)*$H120</f>
        <v>0</v>
      </c>
      <c r="O120" s="227">
        <f>(SUM('1.  LRAMVA Summary'!J$55:J$75)+SUM('1.  LRAMVA Summary'!J$76:J$77)*(MONTH($E120)-1)/12)*$H120</f>
        <v>0</v>
      </c>
      <c r="P120" s="227">
        <f>(SUM('1.  LRAMVA Summary'!K$55:K$75)+SUM('1.  LRAMVA Summary'!K$76:K$77)*(MONTH($E120)-1)/12)*$H120</f>
        <v>0</v>
      </c>
      <c r="Q120" s="227">
        <f>(SUM('1.  LRAMVA Summary'!L$55:L$75)+SUM('1.  LRAMVA Summary'!L$76:L$77)*(MONTH($E120)-1)/12)*$H120</f>
        <v>0</v>
      </c>
      <c r="R120" s="227">
        <f>(SUM('1.  LRAMVA Summary'!M$55:M$75)+SUM('1.  LRAMVA Summary'!M$76:M$77)*(MONTH($E120)-1)/12)*$H120</f>
        <v>0</v>
      </c>
      <c r="S120" s="227">
        <f>(SUM('1.  LRAMVA Summary'!N$55:N$75)+SUM('1.  LRAMVA Summary'!N$76:N$77)*(MONTH($E120)-1)/12)*$H120</f>
        <v>0</v>
      </c>
      <c r="T120" s="227">
        <f>(SUM('1.  LRAMVA Summary'!O$55:O$75)+SUM('1.  LRAMVA Summary'!O$76:O$77)*(MONTH($E120)-1)/12)*$H120</f>
        <v>0</v>
      </c>
      <c r="U120" s="227">
        <f>(SUM('1.  LRAMVA Summary'!P$55:P$75)+SUM('1.  LRAMVA Summary'!P$76:P$77)*(MONTH($E120)-1)/12)*$H120</f>
        <v>0</v>
      </c>
      <c r="V120" s="227">
        <f>(SUM('1.  LRAMVA Summary'!Q$55:Q$75)+SUM('1.  LRAMVA Summary'!Q$76:Q$77)*(MONTH($E120)-1)/12)*$H120</f>
        <v>0</v>
      </c>
      <c r="W120" s="228">
        <f>SUM(I120:V120)</f>
        <v>0</v>
      </c>
    </row>
    <row r="121" spans="2:23" s="9" customFormat="1">
      <c r="B121" s="66"/>
      <c r="E121" s="211">
        <v>43132</v>
      </c>
      <c r="F121" s="211" t="s">
        <v>185</v>
      </c>
      <c r="G121" s="212" t="s">
        <v>65</v>
      </c>
      <c r="H121" s="237">
        <f t="shared" ref="H121:H122" si="62">$C$43/12</f>
        <v>1.25E-3</v>
      </c>
      <c r="I121" s="227">
        <f>(SUM('1.  LRAMVA Summary'!D$55:D$75)+SUM('1.  LRAMVA Summary'!D$76:D$77)*(MONTH($E121)-1)/12)*$H121</f>
        <v>0</v>
      </c>
      <c r="J121" s="227">
        <f>(SUM('1.  LRAMVA Summary'!E$55:E$75)+SUM('1.  LRAMVA Summary'!E$76:E$77)*(MONTH($E121)-1)/12)*$H121</f>
        <v>0</v>
      </c>
      <c r="K121" s="227">
        <f>(SUM('1.  LRAMVA Summary'!F$55:F$75)+SUM('1.  LRAMVA Summary'!F$76:F$77)*(MONTH($E121)-1)/12)*$H121</f>
        <v>0</v>
      </c>
      <c r="L121" s="227">
        <f>(SUM('1.  LRAMVA Summary'!G$55:G$75)+SUM('1.  LRAMVA Summary'!G$76:G$77)*(MONTH($E121)-1)/12)*$H121</f>
        <v>0</v>
      </c>
      <c r="M121" s="227">
        <f>(SUM('1.  LRAMVA Summary'!H$55:H$75)+SUM('1.  LRAMVA Summary'!H$76:H$77)*(MONTH($E121)-1)/12)*$H121</f>
        <v>0</v>
      </c>
      <c r="N121" s="227">
        <f>(SUM('1.  LRAMVA Summary'!I$55:I$75)+SUM('1.  LRAMVA Summary'!I$76:I$77)*(MONTH($E121)-1)/12)*$H121</f>
        <v>0</v>
      </c>
      <c r="O121" s="227">
        <f>(SUM('1.  LRAMVA Summary'!J$55:J$75)+SUM('1.  LRAMVA Summary'!J$76:J$77)*(MONTH($E121)-1)/12)*$H121</f>
        <v>0</v>
      </c>
      <c r="P121" s="227">
        <f>(SUM('1.  LRAMVA Summary'!K$55:K$75)+SUM('1.  LRAMVA Summary'!K$76:K$77)*(MONTH($E121)-1)/12)*$H121</f>
        <v>0</v>
      </c>
      <c r="Q121" s="227">
        <f>(SUM('1.  LRAMVA Summary'!L$55:L$75)+SUM('1.  LRAMVA Summary'!L$76:L$77)*(MONTH($E121)-1)/12)*$H121</f>
        <v>0</v>
      </c>
      <c r="R121" s="227">
        <f>(SUM('1.  LRAMVA Summary'!M$55:M$75)+SUM('1.  LRAMVA Summary'!M$76:M$77)*(MONTH($E121)-1)/12)*$H121</f>
        <v>0</v>
      </c>
      <c r="S121" s="227">
        <f>(SUM('1.  LRAMVA Summary'!N$55:N$75)+SUM('1.  LRAMVA Summary'!N$76:N$77)*(MONTH($E121)-1)/12)*$H121</f>
        <v>0</v>
      </c>
      <c r="T121" s="227">
        <f>(SUM('1.  LRAMVA Summary'!O$55:O$75)+SUM('1.  LRAMVA Summary'!O$76:O$77)*(MONTH($E121)-1)/12)*$H121</f>
        <v>0</v>
      </c>
      <c r="U121" s="227">
        <f>(SUM('1.  LRAMVA Summary'!P$55:P$75)+SUM('1.  LRAMVA Summary'!P$76:P$77)*(MONTH($E121)-1)/12)*$H121</f>
        <v>0</v>
      </c>
      <c r="V121" s="227">
        <f>(SUM('1.  LRAMVA Summary'!Q$55:Q$75)+SUM('1.  LRAMVA Summary'!Q$76:Q$77)*(MONTH($E121)-1)/12)*$H121</f>
        <v>0</v>
      </c>
      <c r="W121" s="228">
        <f t="shared" ref="W121:W131" si="63">SUM(I121:V121)</f>
        <v>0</v>
      </c>
    </row>
    <row r="122" spans="2:23" s="9" customFormat="1">
      <c r="B122" s="66"/>
      <c r="E122" s="211">
        <v>43160</v>
      </c>
      <c r="F122" s="211" t="s">
        <v>185</v>
      </c>
      <c r="G122" s="212" t="s">
        <v>65</v>
      </c>
      <c r="H122" s="237">
        <f t="shared" si="62"/>
        <v>1.25E-3</v>
      </c>
      <c r="I122" s="227">
        <f>(SUM('1.  LRAMVA Summary'!D$55:D$75)+SUM('1.  LRAMVA Summary'!D$76:D$77)*(MONTH($E122)-1)/12)*$H122</f>
        <v>0</v>
      </c>
      <c r="J122" s="227">
        <f>(SUM('1.  LRAMVA Summary'!E$55:E$75)+SUM('1.  LRAMVA Summary'!E$76:E$77)*(MONTH($E122)-1)/12)*$H122</f>
        <v>0</v>
      </c>
      <c r="K122" s="227">
        <f>(SUM('1.  LRAMVA Summary'!F$55:F$75)+SUM('1.  LRAMVA Summary'!F$76:F$77)*(MONTH($E122)-1)/12)*$H122</f>
        <v>0</v>
      </c>
      <c r="L122" s="227">
        <f>(SUM('1.  LRAMVA Summary'!G$55:G$75)+SUM('1.  LRAMVA Summary'!G$76:G$77)*(MONTH($E122)-1)/12)*$H122</f>
        <v>0</v>
      </c>
      <c r="M122" s="227">
        <f>(SUM('1.  LRAMVA Summary'!H$55:H$75)+SUM('1.  LRAMVA Summary'!H$76:H$77)*(MONTH($E122)-1)/12)*$H122</f>
        <v>0</v>
      </c>
      <c r="N122" s="227">
        <f>(SUM('1.  LRAMVA Summary'!I$55:I$75)+SUM('1.  LRAMVA Summary'!I$76:I$77)*(MONTH($E122)-1)/12)*$H122</f>
        <v>0</v>
      </c>
      <c r="O122" s="227">
        <f>(SUM('1.  LRAMVA Summary'!J$55:J$75)+SUM('1.  LRAMVA Summary'!J$76:J$77)*(MONTH($E122)-1)/12)*$H122</f>
        <v>0</v>
      </c>
      <c r="P122" s="227">
        <f>(SUM('1.  LRAMVA Summary'!K$55:K$75)+SUM('1.  LRAMVA Summary'!K$76:K$77)*(MONTH($E122)-1)/12)*$H122</f>
        <v>0</v>
      </c>
      <c r="Q122" s="227">
        <f>(SUM('1.  LRAMVA Summary'!L$55:L$75)+SUM('1.  LRAMVA Summary'!L$76:L$77)*(MONTH($E122)-1)/12)*$H122</f>
        <v>0</v>
      </c>
      <c r="R122" s="227">
        <f>(SUM('1.  LRAMVA Summary'!M$55:M$75)+SUM('1.  LRAMVA Summary'!M$76:M$77)*(MONTH($E122)-1)/12)*$H122</f>
        <v>0</v>
      </c>
      <c r="S122" s="227">
        <f>(SUM('1.  LRAMVA Summary'!N$55:N$75)+SUM('1.  LRAMVA Summary'!N$76:N$77)*(MONTH($E122)-1)/12)*$H122</f>
        <v>0</v>
      </c>
      <c r="T122" s="227">
        <f>(SUM('1.  LRAMVA Summary'!O$55:O$75)+SUM('1.  LRAMVA Summary'!O$76:O$77)*(MONTH($E122)-1)/12)*$H122</f>
        <v>0</v>
      </c>
      <c r="U122" s="227">
        <f>(SUM('1.  LRAMVA Summary'!P$55:P$75)+SUM('1.  LRAMVA Summary'!P$76:P$77)*(MONTH($E122)-1)/12)*$H122</f>
        <v>0</v>
      </c>
      <c r="V122" s="227">
        <f>(SUM('1.  LRAMVA Summary'!Q$55:Q$75)+SUM('1.  LRAMVA Summary'!Q$76:Q$77)*(MONTH($E122)-1)/12)*$H122</f>
        <v>0</v>
      </c>
      <c r="W122" s="228">
        <f t="shared" si="63"/>
        <v>0</v>
      </c>
    </row>
    <row r="123" spans="2:23" s="8" customFormat="1">
      <c r="B123" s="66"/>
      <c r="C123" s="9"/>
      <c r="E123" s="211">
        <v>43191</v>
      </c>
      <c r="F123" s="211" t="s">
        <v>185</v>
      </c>
      <c r="G123" s="212" t="s">
        <v>66</v>
      </c>
      <c r="H123" s="237">
        <f>$C$44/12</f>
        <v>1.575E-3</v>
      </c>
      <c r="I123" s="227">
        <f>(SUM('1.  LRAMVA Summary'!D$55:D$75)+SUM('1.  LRAMVA Summary'!D$76:D$77)*(MONTH($E123)-1)/12)*$H123</f>
        <v>0</v>
      </c>
      <c r="J123" s="227">
        <f>(SUM('1.  LRAMVA Summary'!E$55:E$75)+SUM('1.  LRAMVA Summary'!E$76:E$77)*(MONTH($E123)-1)/12)*$H123</f>
        <v>0</v>
      </c>
      <c r="K123" s="227">
        <f>(SUM('1.  LRAMVA Summary'!F$55:F$75)+SUM('1.  LRAMVA Summary'!F$76:F$77)*(MONTH($E123)-1)/12)*$H123</f>
        <v>0</v>
      </c>
      <c r="L123" s="227">
        <f>(SUM('1.  LRAMVA Summary'!G$55:G$75)+SUM('1.  LRAMVA Summary'!G$76:G$77)*(MONTH($E123)-1)/12)*$H123</f>
        <v>0</v>
      </c>
      <c r="M123" s="227">
        <f>(SUM('1.  LRAMVA Summary'!H$55:H$75)+SUM('1.  LRAMVA Summary'!H$76:H$77)*(MONTH($E123)-1)/12)*$H123</f>
        <v>0</v>
      </c>
      <c r="N123" s="227">
        <f>(SUM('1.  LRAMVA Summary'!I$55:I$75)+SUM('1.  LRAMVA Summary'!I$76:I$77)*(MONTH($E123)-1)/12)*$H123</f>
        <v>0</v>
      </c>
      <c r="O123" s="227">
        <f>(SUM('1.  LRAMVA Summary'!J$55:J$75)+SUM('1.  LRAMVA Summary'!J$76:J$77)*(MONTH($E123)-1)/12)*$H123</f>
        <v>0</v>
      </c>
      <c r="P123" s="227">
        <f>(SUM('1.  LRAMVA Summary'!K$55:K$75)+SUM('1.  LRAMVA Summary'!K$76:K$77)*(MONTH($E123)-1)/12)*$H123</f>
        <v>0</v>
      </c>
      <c r="Q123" s="227">
        <f>(SUM('1.  LRAMVA Summary'!L$55:L$75)+SUM('1.  LRAMVA Summary'!L$76:L$77)*(MONTH($E123)-1)/12)*$H123</f>
        <v>0</v>
      </c>
      <c r="R123" s="227">
        <f>(SUM('1.  LRAMVA Summary'!M$55:M$75)+SUM('1.  LRAMVA Summary'!M$76:M$77)*(MONTH($E123)-1)/12)*$H123</f>
        <v>0</v>
      </c>
      <c r="S123" s="227">
        <f>(SUM('1.  LRAMVA Summary'!N$55:N$75)+SUM('1.  LRAMVA Summary'!N$76:N$77)*(MONTH($E123)-1)/12)*$H123</f>
        <v>0</v>
      </c>
      <c r="T123" s="227">
        <f>(SUM('1.  LRAMVA Summary'!O$55:O$75)+SUM('1.  LRAMVA Summary'!O$76:O$77)*(MONTH($E123)-1)/12)*$H123</f>
        <v>0</v>
      </c>
      <c r="U123" s="227">
        <f>(SUM('1.  LRAMVA Summary'!P$55:P$75)+SUM('1.  LRAMVA Summary'!P$76:P$77)*(MONTH($E123)-1)/12)*$H123</f>
        <v>0</v>
      </c>
      <c r="V123" s="227">
        <f>(SUM('1.  LRAMVA Summary'!Q$55:Q$75)+SUM('1.  LRAMVA Summary'!Q$76:Q$77)*(MONTH($E123)-1)/12)*$H123</f>
        <v>0</v>
      </c>
      <c r="W123" s="228">
        <f t="shared" si="63"/>
        <v>0</v>
      </c>
    </row>
    <row r="124" spans="2:23" s="9" customFormat="1">
      <c r="B124" s="66"/>
      <c r="E124" s="211">
        <v>43221</v>
      </c>
      <c r="F124" s="211" t="s">
        <v>185</v>
      </c>
      <c r="G124" s="212" t="s">
        <v>66</v>
      </c>
      <c r="H124" s="237">
        <f t="shared" ref="H124:H125" si="64">$C$44/12</f>
        <v>1.575E-3</v>
      </c>
      <c r="I124" s="227">
        <f>(SUM('1.  LRAMVA Summary'!D$55:D$75)+SUM('1.  LRAMVA Summary'!D$76:D$77)*(MONTH($E124)-1)/12)*$H124</f>
        <v>0</v>
      </c>
      <c r="J124" s="227">
        <f>(SUM('1.  LRAMVA Summary'!E$55:E$75)+SUM('1.  LRAMVA Summary'!E$76:E$77)*(MONTH($E124)-1)/12)*$H124</f>
        <v>0</v>
      </c>
      <c r="K124" s="227">
        <f>(SUM('1.  LRAMVA Summary'!F$55:F$75)+SUM('1.  LRAMVA Summary'!F$76:F$77)*(MONTH($E124)-1)/12)*$H124</f>
        <v>0</v>
      </c>
      <c r="L124" s="227">
        <f>(SUM('1.  LRAMVA Summary'!G$55:G$75)+SUM('1.  LRAMVA Summary'!G$76:G$77)*(MONTH($E124)-1)/12)*$H124</f>
        <v>0</v>
      </c>
      <c r="M124" s="227">
        <f>(SUM('1.  LRAMVA Summary'!H$55:H$75)+SUM('1.  LRAMVA Summary'!H$76:H$77)*(MONTH($E124)-1)/12)*$H124</f>
        <v>0</v>
      </c>
      <c r="N124" s="227">
        <f>(SUM('1.  LRAMVA Summary'!I$55:I$75)+SUM('1.  LRAMVA Summary'!I$76:I$77)*(MONTH($E124)-1)/12)*$H124</f>
        <v>0</v>
      </c>
      <c r="O124" s="227">
        <f>(SUM('1.  LRAMVA Summary'!J$55:J$75)+SUM('1.  LRAMVA Summary'!J$76:J$77)*(MONTH($E124)-1)/12)*$H124</f>
        <v>0</v>
      </c>
      <c r="P124" s="227">
        <f>(SUM('1.  LRAMVA Summary'!K$55:K$75)+SUM('1.  LRAMVA Summary'!K$76:K$77)*(MONTH($E124)-1)/12)*$H124</f>
        <v>0</v>
      </c>
      <c r="Q124" s="227">
        <f>(SUM('1.  LRAMVA Summary'!L$55:L$75)+SUM('1.  LRAMVA Summary'!L$76:L$77)*(MONTH($E124)-1)/12)*$H124</f>
        <v>0</v>
      </c>
      <c r="R124" s="227">
        <f>(SUM('1.  LRAMVA Summary'!M$55:M$75)+SUM('1.  LRAMVA Summary'!M$76:M$77)*(MONTH($E124)-1)/12)*$H124</f>
        <v>0</v>
      </c>
      <c r="S124" s="227">
        <f>(SUM('1.  LRAMVA Summary'!N$55:N$75)+SUM('1.  LRAMVA Summary'!N$76:N$77)*(MONTH($E124)-1)/12)*$H124</f>
        <v>0</v>
      </c>
      <c r="T124" s="227">
        <f>(SUM('1.  LRAMVA Summary'!O$55:O$75)+SUM('1.  LRAMVA Summary'!O$76:O$77)*(MONTH($E124)-1)/12)*$H124</f>
        <v>0</v>
      </c>
      <c r="U124" s="227">
        <f>(SUM('1.  LRAMVA Summary'!P$55:P$75)+SUM('1.  LRAMVA Summary'!P$76:P$77)*(MONTH($E124)-1)/12)*$H124</f>
        <v>0</v>
      </c>
      <c r="V124" s="227">
        <f>(SUM('1.  LRAMVA Summary'!Q$55:Q$75)+SUM('1.  LRAMVA Summary'!Q$76:Q$77)*(MONTH($E124)-1)/12)*$H124</f>
        <v>0</v>
      </c>
      <c r="W124" s="228">
        <f t="shared" si="63"/>
        <v>0</v>
      </c>
    </row>
    <row r="125" spans="2:23" s="235" customFormat="1">
      <c r="B125" s="66"/>
      <c r="C125" s="9"/>
      <c r="E125" s="211">
        <v>43252</v>
      </c>
      <c r="F125" s="211" t="s">
        <v>185</v>
      </c>
      <c r="G125" s="212" t="s">
        <v>66</v>
      </c>
      <c r="H125" s="237">
        <f t="shared" si="64"/>
        <v>1.575E-3</v>
      </c>
      <c r="I125" s="227">
        <f>(SUM('1.  LRAMVA Summary'!D$55:D$75)+SUM('1.  LRAMVA Summary'!D$76:D$77)*(MONTH($E125)-1)/12)*$H125</f>
        <v>0</v>
      </c>
      <c r="J125" s="227">
        <f>(SUM('1.  LRAMVA Summary'!E$55:E$75)+SUM('1.  LRAMVA Summary'!E$76:E$77)*(MONTH($E125)-1)/12)*$H125</f>
        <v>0</v>
      </c>
      <c r="K125" s="227">
        <f>(SUM('1.  LRAMVA Summary'!F$55:F$75)+SUM('1.  LRAMVA Summary'!F$76:F$77)*(MONTH($E125)-1)/12)*$H125</f>
        <v>0</v>
      </c>
      <c r="L125" s="227">
        <f>(SUM('1.  LRAMVA Summary'!G$55:G$75)+SUM('1.  LRAMVA Summary'!G$76:G$77)*(MONTH($E125)-1)/12)*$H125</f>
        <v>0</v>
      </c>
      <c r="M125" s="227">
        <f>(SUM('1.  LRAMVA Summary'!H$55:H$75)+SUM('1.  LRAMVA Summary'!H$76:H$77)*(MONTH($E125)-1)/12)*$H125</f>
        <v>0</v>
      </c>
      <c r="N125" s="227">
        <f>(SUM('1.  LRAMVA Summary'!I$55:I$75)+SUM('1.  LRAMVA Summary'!I$76:I$77)*(MONTH($E125)-1)/12)*$H125</f>
        <v>0</v>
      </c>
      <c r="O125" s="227">
        <f>(SUM('1.  LRAMVA Summary'!J$55:J$75)+SUM('1.  LRAMVA Summary'!J$76:J$77)*(MONTH($E125)-1)/12)*$H125</f>
        <v>0</v>
      </c>
      <c r="P125" s="227">
        <f>(SUM('1.  LRAMVA Summary'!K$55:K$75)+SUM('1.  LRAMVA Summary'!K$76:K$77)*(MONTH($E125)-1)/12)*$H125</f>
        <v>0</v>
      </c>
      <c r="Q125" s="227">
        <f>(SUM('1.  LRAMVA Summary'!L$55:L$75)+SUM('1.  LRAMVA Summary'!L$76:L$77)*(MONTH($E125)-1)/12)*$H125</f>
        <v>0</v>
      </c>
      <c r="R125" s="227">
        <f>(SUM('1.  LRAMVA Summary'!M$55:M$75)+SUM('1.  LRAMVA Summary'!M$76:M$77)*(MONTH($E125)-1)/12)*$H125</f>
        <v>0</v>
      </c>
      <c r="S125" s="227">
        <f>(SUM('1.  LRAMVA Summary'!N$55:N$75)+SUM('1.  LRAMVA Summary'!N$76:N$77)*(MONTH($E125)-1)/12)*$H125</f>
        <v>0</v>
      </c>
      <c r="T125" s="227">
        <f>(SUM('1.  LRAMVA Summary'!O$55:O$75)+SUM('1.  LRAMVA Summary'!O$76:O$77)*(MONTH($E125)-1)/12)*$H125</f>
        <v>0</v>
      </c>
      <c r="U125" s="227">
        <f>(SUM('1.  LRAMVA Summary'!P$55:P$75)+SUM('1.  LRAMVA Summary'!P$76:P$77)*(MONTH($E125)-1)/12)*$H125</f>
        <v>0</v>
      </c>
      <c r="V125" s="227">
        <f>(SUM('1.  LRAMVA Summary'!Q$55:Q$75)+SUM('1.  LRAMVA Summary'!Q$76:Q$77)*(MONTH($E125)-1)/12)*$H125</f>
        <v>0</v>
      </c>
      <c r="W125" s="228">
        <f t="shared" si="63"/>
        <v>0</v>
      </c>
    </row>
    <row r="126" spans="2:23" s="9" customFormat="1">
      <c r="B126" s="66"/>
      <c r="E126" s="211">
        <v>43282</v>
      </c>
      <c r="F126" s="211" t="s">
        <v>185</v>
      </c>
      <c r="G126" s="212" t="s">
        <v>68</v>
      </c>
      <c r="H126" s="237">
        <f>$C$45/12</f>
        <v>1.575E-3</v>
      </c>
      <c r="I126" s="227">
        <f>(SUM('1.  LRAMVA Summary'!D$55:D$75)+SUM('1.  LRAMVA Summary'!D$76:D$77)*(MONTH($E126)-1)/12)*$H126</f>
        <v>0</v>
      </c>
      <c r="J126" s="227">
        <f>(SUM('1.  LRAMVA Summary'!E$55:E$75)+SUM('1.  LRAMVA Summary'!E$76:E$77)*(MONTH($E126)-1)/12)*$H126</f>
        <v>0</v>
      </c>
      <c r="K126" s="227">
        <f>(SUM('1.  LRAMVA Summary'!F$55:F$75)+SUM('1.  LRAMVA Summary'!F$76:F$77)*(MONTH($E126)-1)/12)*$H126</f>
        <v>0</v>
      </c>
      <c r="L126" s="227">
        <f>(SUM('1.  LRAMVA Summary'!G$55:G$75)+SUM('1.  LRAMVA Summary'!G$76:G$77)*(MONTH($E126)-1)/12)*$H126</f>
        <v>0</v>
      </c>
      <c r="M126" s="227">
        <f>(SUM('1.  LRAMVA Summary'!H$55:H$75)+SUM('1.  LRAMVA Summary'!H$76:H$77)*(MONTH($E126)-1)/12)*$H126</f>
        <v>0</v>
      </c>
      <c r="N126" s="227">
        <f>(SUM('1.  LRAMVA Summary'!I$55:I$75)+SUM('1.  LRAMVA Summary'!I$76:I$77)*(MONTH($E126)-1)/12)*$H126</f>
        <v>0</v>
      </c>
      <c r="O126" s="227">
        <f>(SUM('1.  LRAMVA Summary'!J$55:J$75)+SUM('1.  LRAMVA Summary'!J$76:J$77)*(MONTH($E126)-1)/12)*$H126</f>
        <v>0</v>
      </c>
      <c r="P126" s="227">
        <f>(SUM('1.  LRAMVA Summary'!K$55:K$75)+SUM('1.  LRAMVA Summary'!K$76:K$77)*(MONTH($E126)-1)/12)*$H126</f>
        <v>0</v>
      </c>
      <c r="Q126" s="227">
        <f>(SUM('1.  LRAMVA Summary'!L$55:L$75)+SUM('1.  LRAMVA Summary'!L$76:L$77)*(MONTH($E126)-1)/12)*$H126</f>
        <v>0</v>
      </c>
      <c r="R126" s="227">
        <f>(SUM('1.  LRAMVA Summary'!M$55:M$75)+SUM('1.  LRAMVA Summary'!M$76:M$77)*(MONTH($E126)-1)/12)*$H126</f>
        <v>0</v>
      </c>
      <c r="S126" s="227">
        <f>(SUM('1.  LRAMVA Summary'!N$55:N$75)+SUM('1.  LRAMVA Summary'!N$76:N$77)*(MONTH($E126)-1)/12)*$H126</f>
        <v>0</v>
      </c>
      <c r="T126" s="227">
        <f>(SUM('1.  LRAMVA Summary'!O$55:O$75)+SUM('1.  LRAMVA Summary'!O$76:O$77)*(MONTH($E126)-1)/12)*$H126</f>
        <v>0</v>
      </c>
      <c r="U126" s="227">
        <f>(SUM('1.  LRAMVA Summary'!P$55:P$75)+SUM('1.  LRAMVA Summary'!P$76:P$77)*(MONTH($E126)-1)/12)*$H126</f>
        <v>0</v>
      </c>
      <c r="V126" s="227">
        <f>(SUM('1.  LRAMVA Summary'!Q$55:Q$75)+SUM('1.  LRAMVA Summary'!Q$76:Q$77)*(MONTH($E126)-1)/12)*$H126</f>
        <v>0</v>
      </c>
      <c r="W126" s="228">
        <f t="shared" si="63"/>
        <v>0</v>
      </c>
    </row>
    <row r="127" spans="2:23" s="9" customFormat="1">
      <c r="B127" s="66"/>
      <c r="E127" s="211">
        <v>43313</v>
      </c>
      <c r="F127" s="211" t="s">
        <v>185</v>
      </c>
      <c r="G127" s="212" t="s">
        <v>68</v>
      </c>
      <c r="H127" s="237">
        <f t="shared" ref="H127:H128" si="65">$C$45/12</f>
        <v>1.575E-3</v>
      </c>
      <c r="I127" s="227">
        <f>(SUM('1.  LRAMVA Summary'!D$55:D$75)+SUM('1.  LRAMVA Summary'!D$76:D$77)*(MONTH($E127)-1)/12)*$H127</f>
        <v>0</v>
      </c>
      <c r="J127" s="227">
        <f>(SUM('1.  LRAMVA Summary'!E$55:E$75)+SUM('1.  LRAMVA Summary'!E$76:E$77)*(MONTH($E127)-1)/12)*$H127</f>
        <v>0</v>
      </c>
      <c r="K127" s="227">
        <f>(SUM('1.  LRAMVA Summary'!F$55:F$75)+SUM('1.  LRAMVA Summary'!F$76:F$77)*(MONTH($E127)-1)/12)*$H127</f>
        <v>0</v>
      </c>
      <c r="L127" s="227">
        <f>(SUM('1.  LRAMVA Summary'!G$55:G$75)+SUM('1.  LRAMVA Summary'!G$76:G$77)*(MONTH($E127)-1)/12)*$H127</f>
        <v>0</v>
      </c>
      <c r="M127" s="227">
        <f>(SUM('1.  LRAMVA Summary'!H$55:H$75)+SUM('1.  LRAMVA Summary'!H$76:H$77)*(MONTH($E127)-1)/12)*$H127</f>
        <v>0</v>
      </c>
      <c r="N127" s="227">
        <f>(SUM('1.  LRAMVA Summary'!I$55:I$75)+SUM('1.  LRAMVA Summary'!I$76:I$77)*(MONTH($E127)-1)/12)*$H127</f>
        <v>0</v>
      </c>
      <c r="O127" s="227">
        <f>(SUM('1.  LRAMVA Summary'!J$55:J$75)+SUM('1.  LRAMVA Summary'!J$76:J$77)*(MONTH($E127)-1)/12)*$H127</f>
        <v>0</v>
      </c>
      <c r="P127" s="227">
        <f>(SUM('1.  LRAMVA Summary'!K$55:K$75)+SUM('1.  LRAMVA Summary'!K$76:K$77)*(MONTH($E127)-1)/12)*$H127</f>
        <v>0</v>
      </c>
      <c r="Q127" s="227">
        <f>(SUM('1.  LRAMVA Summary'!L$55:L$75)+SUM('1.  LRAMVA Summary'!L$76:L$77)*(MONTH($E127)-1)/12)*$H127</f>
        <v>0</v>
      </c>
      <c r="R127" s="227">
        <f>(SUM('1.  LRAMVA Summary'!M$55:M$75)+SUM('1.  LRAMVA Summary'!M$76:M$77)*(MONTH($E127)-1)/12)*$H127</f>
        <v>0</v>
      </c>
      <c r="S127" s="227">
        <f>(SUM('1.  LRAMVA Summary'!N$55:N$75)+SUM('1.  LRAMVA Summary'!N$76:N$77)*(MONTH($E127)-1)/12)*$H127</f>
        <v>0</v>
      </c>
      <c r="T127" s="227">
        <f>(SUM('1.  LRAMVA Summary'!O$55:O$75)+SUM('1.  LRAMVA Summary'!O$76:O$77)*(MONTH($E127)-1)/12)*$H127</f>
        <v>0</v>
      </c>
      <c r="U127" s="227">
        <f>(SUM('1.  LRAMVA Summary'!P$55:P$75)+SUM('1.  LRAMVA Summary'!P$76:P$77)*(MONTH($E127)-1)/12)*$H127</f>
        <v>0</v>
      </c>
      <c r="V127" s="227">
        <f>(SUM('1.  LRAMVA Summary'!Q$55:Q$75)+SUM('1.  LRAMVA Summary'!Q$76:Q$77)*(MONTH($E127)-1)/12)*$H127</f>
        <v>0</v>
      </c>
      <c r="W127" s="228">
        <f t="shared" si="63"/>
        <v>0</v>
      </c>
    </row>
    <row r="128" spans="2:23" s="9" customFormat="1">
      <c r="B128" s="66"/>
      <c r="E128" s="211">
        <v>43344</v>
      </c>
      <c r="F128" s="211" t="s">
        <v>185</v>
      </c>
      <c r="G128" s="212" t="s">
        <v>68</v>
      </c>
      <c r="H128" s="237">
        <f t="shared" si="65"/>
        <v>1.575E-3</v>
      </c>
      <c r="I128" s="227">
        <f>(SUM('1.  LRAMVA Summary'!D$55:D$75)+SUM('1.  LRAMVA Summary'!D$76:D$77)*(MONTH($E128)-1)/12)*$H128</f>
        <v>0</v>
      </c>
      <c r="J128" s="227">
        <f>(SUM('1.  LRAMVA Summary'!E$55:E$75)+SUM('1.  LRAMVA Summary'!E$76:E$77)*(MONTH($E128)-1)/12)*$H128</f>
        <v>0</v>
      </c>
      <c r="K128" s="227">
        <f>(SUM('1.  LRAMVA Summary'!F$55:F$75)+SUM('1.  LRAMVA Summary'!F$76:F$77)*(MONTH($E128)-1)/12)*$H128</f>
        <v>0</v>
      </c>
      <c r="L128" s="227">
        <f>(SUM('1.  LRAMVA Summary'!G$55:G$75)+SUM('1.  LRAMVA Summary'!G$76:G$77)*(MONTH($E128)-1)/12)*$H128</f>
        <v>0</v>
      </c>
      <c r="M128" s="227">
        <f>(SUM('1.  LRAMVA Summary'!H$55:H$75)+SUM('1.  LRAMVA Summary'!H$76:H$77)*(MONTH($E128)-1)/12)*$H128</f>
        <v>0</v>
      </c>
      <c r="N128" s="227">
        <f>(SUM('1.  LRAMVA Summary'!I$55:I$75)+SUM('1.  LRAMVA Summary'!I$76:I$77)*(MONTH($E128)-1)/12)*$H128</f>
        <v>0</v>
      </c>
      <c r="O128" s="227">
        <f>(SUM('1.  LRAMVA Summary'!J$55:J$75)+SUM('1.  LRAMVA Summary'!J$76:J$77)*(MONTH($E128)-1)/12)*$H128</f>
        <v>0</v>
      </c>
      <c r="P128" s="227">
        <f>(SUM('1.  LRAMVA Summary'!K$55:K$75)+SUM('1.  LRAMVA Summary'!K$76:K$77)*(MONTH($E128)-1)/12)*$H128</f>
        <v>0</v>
      </c>
      <c r="Q128" s="227">
        <f>(SUM('1.  LRAMVA Summary'!L$55:L$75)+SUM('1.  LRAMVA Summary'!L$76:L$77)*(MONTH($E128)-1)/12)*$H128</f>
        <v>0</v>
      </c>
      <c r="R128" s="227">
        <f>(SUM('1.  LRAMVA Summary'!M$55:M$75)+SUM('1.  LRAMVA Summary'!M$76:M$77)*(MONTH($E128)-1)/12)*$H128</f>
        <v>0</v>
      </c>
      <c r="S128" s="227">
        <f>(SUM('1.  LRAMVA Summary'!N$55:N$75)+SUM('1.  LRAMVA Summary'!N$76:N$77)*(MONTH($E128)-1)/12)*$H128</f>
        <v>0</v>
      </c>
      <c r="T128" s="227">
        <f>(SUM('1.  LRAMVA Summary'!O$55:O$75)+SUM('1.  LRAMVA Summary'!O$76:O$77)*(MONTH($E128)-1)/12)*$H128</f>
        <v>0</v>
      </c>
      <c r="U128" s="227">
        <f>(SUM('1.  LRAMVA Summary'!P$55:P$75)+SUM('1.  LRAMVA Summary'!P$76:P$77)*(MONTH($E128)-1)/12)*$H128</f>
        <v>0</v>
      </c>
      <c r="V128" s="227">
        <f>(SUM('1.  LRAMVA Summary'!Q$55:Q$75)+SUM('1.  LRAMVA Summary'!Q$76:Q$77)*(MONTH($E128)-1)/12)*$H128</f>
        <v>0</v>
      </c>
      <c r="W128" s="228">
        <f t="shared" si="63"/>
        <v>0</v>
      </c>
    </row>
    <row r="129" spans="2:23" s="9" customFormat="1">
      <c r="B129" s="66"/>
      <c r="E129" s="211">
        <v>43374</v>
      </c>
      <c r="F129" s="211" t="s">
        <v>185</v>
      </c>
      <c r="G129" s="212" t="s">
        <v>69</v>
      </c>
      <c r="H129" s="237">
        <f>$C$46/12</f>
        <v>1.8083333333333335E-3</v>
      </c>
      <c r="I129" s="227">
        <f>(SUM('1.  LRAMVA Summary'!D$55:D$75)+SUM('1.  LRAMVA Summary'!D$76:D$77)*(MONTH($E129)-1)/12)*$H129</f>
        <v>0</v>
      </c>
      <c r="J129" s="227">
        <f>(SUM('1.  LRAMVA Summary'!E$55:E$75)+SUM('1.  LRAMVA Summary'!E$76:E$77)*(MONTH($E129)-1)/12)*$H129</f>
        <v>0</v>
      </c>
      <c r="K129" s="227">
        <f>(SUM('1.  LRAMVA Summary'!F$55:F$75)+SUM('1.  LRAMVA Summary'!F$76:F$77)*(MONTH($E129)-1)/12)*$H129</f>
        <v>0</v>
      </c>
      <c r="L129" s="227">
        <f>(SUM('1.  LRAMVA Summary'!G$55:G$75)+SUM('1.  LRAMVA Summary'!G$76:G$77)*(MONTH($E129)-1)/12)*$H129</f>
        <v>0</v>
      </c>
      <c r="M129" s="227">
        <f>(SUM('1.  LRAMVA Summary'!H$55:H$75)+SUM('1.  LRAMVA Summary'!H$76:H$77)*(MONTH($E129)-1)/12)*$H129</f>
        <v>0</v>
      </c>
      <c r="N129" s="227">
        <f>(SUM('1.  LRAMVA Summary'!I$55:I$75)+SUM('1.  LRAMVA Summary'!I$76:I$77)*(MONTH($E129)-1)/12)*$H129</f>
        <v>0</v>
      </c>
      <c r="O129" s="227">
        <f>(SUM('1.  LRAMVA Summary'!J$55:J$75)+SUM('1.  LRAMVA Summary'!J$76:J$77)*(MONTH($E129)-1)/12)*$H129</f>
        <v>0</v>
      </c>
      <c r="P129" s="227">
        <f>(SUM('1.  LRAMVA Summary'!K$55:K$75)+SUM('1.  LRAMVA Summary'!K$76:K$77)*(MONTH($E129)-1)/12)*$H129</f>
        <v>0</v>
      </c>
      <c r="Q129" s="227">
        <f>(SUM('1.  LRAMVA Summary'!L$55:L$75)+SUM('1.  LRAMVA Summary'!L$76:L$77)*(MONTH($E129)-1)/12)*$H129</f>
        <v>0</v>
      </c>
      <c r="R129" s="227">
        <f>(SUM('1.  LRAMVA Summary'!M$55:M$75)+SUM('1.  LRAMVA Summary'!M$76:M$77)*(MONTH($E129)-1)/12)*$H129</f>
        <v>0</v>
      </c>
      <c r="S129" s="227">
        <f>(SUM('1.  LRAMVA Summary'!N$55:N$75)+SUM('1.  LRAMVA Summary'!N$76:N$77)*(MONTH($E129)-1)/12)*$H129</f>
        <v>0</v>
      </c>
      <c r="T129" s="227">
        <f>(SUM('1.  LRAMVA Summary'!O$55:O$75)+SUM('1.  LRAMVA Summary'!O$76:O$77)*(MONTH($E129)-1)/12)*$H129</f>
        <v>0</v>
      </c>
      <c r="U129" s="227">
        <f>(SUM('1.  LRAMVA Summary'!P$55:P$75)+SUM('1.  LRAMVA Summary'!P$76:P$77)*(MONTH($E129)-1)/12)*$H129</f>
        <v>0</v>
      </c>
      <c r="V129" s="227">
        <f>(SUM('1.  LRAMVA Summary'!Q$55:Q$75)+SUM('1.  LRAMVA Summary'!Q$76:Q$77)*(MONTH($E129)-1)/12)*$H129</f>
        <v>0</v>
      </c>
      <c r="W129" s="228">
        <f t="shared" si="63"/>
        <v>0</v>
      </c>
    </row>
    <row r="130" spans="2:23" s="9" customFormat="1">
      <c r="B130" s="236"/>
      <c r="C130" s="8"/>
      <c r="E130" s="211">
        <v>43405</v>
      </c>
      <c r="F130" s="211" t="s">
        <v>185</v>
      </c>
      <c r="G130" s="212" t="s">
        <v>69</v>
      </c>
      <c r="H130" s="237">
        <f t="shared" ref="H130:H131" si="66">$C$46/12</f>
        <v>1.8083333333333335E-3</v>
      </c>
      <c r="I130" s="227">
        <f>(SUM('1.  LRAMVA Summary'!D$55:D$75)+SUM('1.  LRAMVA Summary'!D$76:D$77)*(MONTH($E130)-1)/12)*$H130</f>
        <v>0</v>
      </c>
      <c r="J130" s="227">
        <f>(SUM('1.  LRAMVA Summary'!E$55:E$75)+SUM('1.  LRAMVA Summary'!E$76:E$77)*(MONTH($E130)-1)/12)*$H130</f>
        <v>0</v>
      </c>
      <c r="K130" s="227">
        <f>(SUM('1.  LRAMVA Summary'!F$55:F$75)+SUM('1.  LRAMVA Summary'!F$76:F$77)*(MONTH($E130)-1)/12)*$H130</f>
        <v>0</v>
      </c>
      <c r="L130" s="227">
        <f>(SUM('1.  LRAMVA Summary'!G$55:G$75)+SUM('1.  LRAMVA Summary'!G$76:G$77)*(MONTH($E130)-1)/12)*$H130</f>
        <v>0</v>
      </c>
      <c r="M130" s="227">
        <f>(SUM('1.  LRAMVA Summary'!H$55:H$75)+SUM('1.  LRAMVA Summary'!H$76:H$77)*(MONTH($E130)-1)/12)*$H130</f>
        <v>0</v>
      </c>
      <c r="N130" s="227">
        <f>(SUM('1.  LRAMVA Summary'!I$55:I$75)+SUM('1.  LRAMVA Summary'!I$76:I$77)*(MONTH($E130)-1)/12)*$H130</f>
        <v>0</v>
      </c>
      <c r="O130" s="227">
        <f>(SUM('1.  LRAMVA Summary'!J$55:J$75)+SUM('1.  LRAMVA Summary'!J$76:J$77)*(MONTH($E130)-1)/12)*$H130</f>
        <v>0</v>
      </c>
      <c r="P130" s="227">
        <f>(SUM('1.  LRAMVA Summary'!K$55:K$75)+SUM('1.  LRAMVA Summary'!K$76:K$77)*(MONTH($E130)-1)/12)*$H130</f>
        <v>0</v>
      </c>
      <c r="Q130" s="227">
        <f>(SUM('1.  LRAMVA Summary'!L$55:L$75)+SUM('1.  LRAMVA Summary'!L$76:L$77)*(MONTH($E130)-1)/12)*$H130</f>
        <v>0</v>
      </c>
      <c r="R130" s="227">
        <f>(SUM('1.  LRAMVA Summary'!M$55:M$75)+SUM('1.  LRAMVA Summary'!M$76:M$77)*(MONTH($E130)-1)/12)*$H130</f>
        <v>0</v>
      </c>
      <c r="S130" s="227">
        <f>(SUM('1.  LRAMVA Summary'!N$55:N$75)+SUM('1.  LRAMVA Summary'!N$76:N$77)*(MONTH($E130)-1)/12)*$H130</f>
        <v>0</v>
      </c>
      <c r="T130" s="227">
        <f>(SUM('1.  LRAMVA Summary'!O$55:O$75)+SUM('1.  LRAMVA Summary'!O$76:O$77)*(MONTH($E130)-1)/12)*$H130</f>
        <v>0</v>
      </c>
      <c r="U130" s="227">
        <f>(SUM('1.  LRAMVA Summary'!P$55:P$75)+SUM('1.  LRAMVA Summary'!P$76:P$77)*(MONTH($E130)-1)/12)*$H130</f>
        <v>0</v>
      </c>
      <c r="V130" s="227">
        <f>(SUM('1.  LRAMVA Summary'!Q$55:Q$75)+SUM('1.  LRAMVA Summary'!Q$76:Q$77)*(MONTH($E130)-1)/12)*$H130</f>
        <v>0</v>
      </c>
      <c r="W130" s="228">
        <f t="shared" si="63"/>
        <v>0</v>
      </c>
    </row>
    <row r="131" spans="2:23" s="9" customFormat="1">
      <c r="B131" s="66"/>
      <c r="E131" s="211">
        <v>43435</v>
      </c>
      <c r="F131" s="211" t="s">
        <v>185</v>
      </c>
      <c r="G131" s="212" t="s">
        <v>69</v>
      </c>
      <c r="H131" s="237">
        <f t="shared" si="66"/>
        <v>1.8083333333333335E-3</v>
      </c>
      <c r="I131" s="227">
        <f>(SUM('1.  LRAMVA Summary'!D$55:D$75)+SUM('1.  LRAMVA Summary'!D$76:D$77)*(MONTH($E131)-1)/12)*$H131</f>
        <v>0</v>
      </c>
      <c r="J131" s="227">
        <f>(SUM('1.  LRAMVA Summary'!E$55:E$75)+SUM('1.  LRAMVA Summary'!E$76:E$77)*(MONTH($E131)-1)/12)*$H131</f>
        <v>0</v>
      </c>
      <c r="K131" s="227">
        <f>(SUM('1.  LRAMVA Summary'!F$55:F$75)+SUM('1.  LRAMVA Summary'!F$76:F$77)*(MONTH($E131)-1)/12)*$H131</f>
        <v>0</v>
      </c>
      <c r="L131" s="227">
        <f>(SUM('1.  LRAMVA Summary'!G$55:G$75)+SUM('1.  LRAMVA Summary'!G$76:G$77)*(MONTH($E131)-1)/12)*$H131</f>
        <v>0</v>
      </c>
      <c r="M131" s="227">
        <f>(SUM('1.  LRAMVA Summary'!H$55:H$75)+SUM('1.  LRAMVA Summary'!H$76:H$77)*(MONTH($E131)-1)/12)*$H131</f>
        <v>0</v>
      </c>
      <c r="N131" s="227">
        <f>(SUM('1.  LRAMVA Summary'!I$55:I$75)+SUM('1.  LRAMVA Summary'!I$76:I$77)*(MONTH($E131)-1)/12)*$H131</f>
        <v>0</v>
      </c>
      <c r="O131" s="227">
        <f>(SUM('1.  LRAMVA Summary'!J$55:J$75)+SUM('1.  LRAMVA Summary'!J$76:J$77)*(MONTH($E131)-1)/12)*$H131</f>
        <v>0</v>
      </c>
      <c r="P131" s="227">
        <f>(SUM('1.  LRAMVA Summary'!K$55:K$75)+SUM('1.  LRAMVA Summary'!K$76:K$77)*(MONTH($E131)-1)/12)*$H131</f>
        <v>0</v>
      </c>
      <c r="Q131" s="227">
        <f>(SUM('1.  LRAMVA Summary'!L$55:L$75)+SUM('1.  LRAMVA Summary'!L$76:L$77)*(MONTH($E131)-1)/12)*$H131</f>
        <v>0</v>
      </c>
      <c r="R131" s="227">
        <f>(SUM('1.  LRAMVA Summary'!M$55:M$75)+SUM('1.  LRAMVA Summary'!M$76:M$77)*(MONTH($E131)-1)/12)*$H131</f>
        <v>0</v>
      </c>
      <c r="S131" s="227">
        <f>(SUM('1.  LRAMVA Summary'!N$55:N$75)+SUM('1.  LRAMVA Summary'!N$76:N$77)*(MONTH($E131)-1)/12)*$H131</f>
        <v>0</v>
      </c>
      <c r="T131" s="227">
        <f>(SUM('1.  LRAMVA Summary'!O$55:O$75)+SUM('1.  LRAMVA Summary'!O$76:O$77)*(MONTH($E131)-1)/12)*$H131</f>
        <v>0</v>
      </c>
      <c r="U131" s="227">
        <f>(SUM('1.  LRAMVA Summary'!P$55:P$75)+SUM('1.  LRAMVA Summary'!P$76:P$77)*(MONTH($E131)-1)/12)*$H131</f>
        <v>0</v>
      </c>
      <c r="V131" s="227">
        <f>(SUM('1.  LRAMVA Summary'!Q$55:Q$75)+SUM('1.  LRAMVA Summary'!Q$76:Q$77)*(MONTH($E131)-1)/12)*$H131</f>
        <v>0</v>
      </c>
      <c r="W131" s="228">
        <f t="shared" si="63"/>
        <v>0</v>
      </c>
    </row>
    <row r="132" spans="2:23" s="9" customFormat="1" ht="15.75" thickBot="1">
      <c r="B132" s="234"/>
      <c r="C132" s="235"/>
      <c r="E132" s="213" t="s">
        <v>464</v>
      </c>
      <c r="F132" s="213"/>
      <c r="G132" s="214"/>
      <c r="H132" s="215"/>
      <c r="I132" s="216">
        <f>SUM(I119:I131)</f>
        <v>0</v>
      </c>
      <c r="J132" s="216">
        <f>SUM(J119:J131)</f>
        <v>0</v>
      </c>
      <c r="K132" s="216">
        <f t="shared" ref="K132:O132" si="67">SUM(K119:K131)</f>
        <v>0</v>
      </c>
      <c r="L132" s="216">
        <f t="shared" si="67"/>
        <v>0</v>
      </c>
      <c r="M132" s="216">
        <f t="shared" si="67"/>
        <v>0</v>
      </c>
      <c r="N132" s="216">
        <f t="shared" si="67"/>
        <v>0</v>
      </c>
      <c r="O132" s="216">
        <f t="shared" si="67"/>
        <v>0</v>
      </c>
      <c r="P132" s="216">
        <f t="shared" ref="P132:V132" si="68">SUM(P119:P131)</f>
        <v>0</v>
      </c>
      <c r="Q132" s="216">
        <f t="shared" si="68"/>
        <v>0</v>
      </c>
      <c r="R132" s="216">
        <f t="shared" si="68"/>
        <v>0</v>
      </c>
      <c r="S132" s="216">
        <f t="shared" si="68"/>
        <v>0</v>
      </c>
      <c r="T132" s="216">
        <f t="shared" si="68"/>
        <v>0</v>
      </c>
      <c r="U132" s="216">
        <f t="shared" si="68"/>
        <v>0</v>
      </c>
      <c r="V132" s="216">
        <f t="shared" si="68"/>
        <v>0</v>
      </c>
      <c r="W132" s="216">
        <f>SUM(W119:W131)</f>
        <v>0</v>
      </c>
    </row>
    <row r="133" spans="2:23" s="9" customFormat="1" ht="15.75" thickTop="1">
      <c r="B133" s="66"/>
      <c r="E133" s="217" t="s">
        <v>67</v>
      </c>
      <c r="F133" s="217"/>
      <c r="G133" s="218"/>
      <c r="H133" s="219"/>
      <c r="I133" s="220"/>
      <c r="J133" s="220"/>
      <c r="K133" s="220"/>
      <c r="L133" s="220"/>
      <c r="M133" s="220"/>
      <c r="N133" s="220"/>
      <c r="O133" s="220"/>
      <c r="P133" s="220"/>
      <c r="Q133" s="220"/>
      <c r="R133" s="220"/>
      <c r="S133" s="220"/>
      <c r="T133" s="220"/>
      <c r="U133" s="220"/>
      <c r="V133" s="220"/>
      <c r="W133" s="221"/>
    </row>
    <row r="134" spans="2:23" s="9" customFormat="1">
      <c r="B134" s="66"/>
      <c r="E134" s="222" t="s">
        <v>430</v>
      </c>
      <c r="F134" s="222"/>
      <c r="G134" s="223"/>
      <c r="H134" s="224"/>
      <c r="I134" s="225">
        <f>I132+I133</f>
        <v>0</v>
      </c>
      <c r="J134" s="225">
        <f t="shared" ref="J134" si="69">J132+J133</f>
        <v>0</v>
      </c>
      <c r="K134" s="225">
        <f t="shared" ref="K134" si="70">K132+K133</f>
        <v>0</v>
      </c>
      <c r="L134" s="225">
        <f t="shared" ref="L134" si="71">L132+L133</f>
        <v>0</v>
      </c>
      <c r="M134" s="225">
        <f t="shared" ref="M134" si="72">M132+M133</f>
        <v>0</v>
      </c>
      <c r="N134" s="225">
        <f t="shared" ref="N134" si="73">N132+N133</f>
        <v>0</v>
      </c>
      <c r="O134" s="225">
        <f t="shared" ref="O134:V134" si="74">O132+O133</f>
        <v>0</v>
      </c>
      <c r="P134" s="225">
        <f t="shared" si="74"/>
        <v>0</v>
      </c>
      <c r="Q134" s="225">
        <f t="shared" si="74"/>
        <v>0</v>
      </c>
      <c r="R134" s="225">
        <f t="shared" si="74"/>
        <v>0</v>
      </c>
      <c r="S134" s="225">
        <f t="shared" si="74"/>
        <v>0</v>
      </c>
      <c r="T134" s="225">
        <f t="shared" si="74"/>
        <v>0</v>
      </c>
      <c r="U134" s="225">
        <f t="shared" si="74"/>
        <v>0</v>
      </c>
      <c r="V134" s="225">
        <f t="shared" si="74"/>
        <v>0</v>
      </c>
      <c r="W134" s="225">
        <f>W132+W133</f>
        <v>0</v>
      </c>
    </row>
    <row r="135" spans="2:23" s="9" customFormat="1">
      <c r="B135" s="66"/>
      <c r="E135" s="211">
        <v>43466</v>
      </c>
      <c r="F135" s="211" t="s">
        <v>186</v>
      </c>
      <c r="G135" s="212" t="s">
        <v>65</v>
      </c>
      <c r="H135" s="237">
        <f>$C$47/12</f>
        <v>2.0416666666666669E-3</v>
      </c>
      <c r="I135" s="227">
        <f>(SUM('1.  LRAMVA Summary'!D$55:D$78)+SUM('1.  LRAMVA Summary'!D$79:D$80)*(MONTH($E135)-1)/12)*$H135</f>
        <v>0</v>
      </c>
      <c r="J135" s="227">
        <f>(SUM('1.  LRAMVA Summary'!E$55:E$78)+SUM('1.  LRAMVA Summary'!E$79:E$80)*(MONTH($E135)-1)/12)*$H135</f>
        <v>0</v>
      </c>
      <c r="K135" s="227">
        <f>(SUM('1.  LRAMVA Summary'!F$55:F$78)+SUM('1.  LRAMVA Summary'!F$79:F$80)*(MONTH($E135)-1)/12)*$H135</f>
        <v>0</v>
      </c>
      <c r="L135" s="227">
        <f>(SUM('1.  LRAMVA Summary'!G$55:G$78)+SUM('1.  LRAMVA Summary'!G$79:G$80)*(MONTH($E135)-1)/12)*$H135</f>
        <v>0</v>
      </c>
      <c r="M135" s="227">
        <f>(SUM('1.  LRAMVA Summary'!H$55:H$78)+SUM('1.  LRAMVA Summary'!H$79:H$80)*(MONTH($E135)-1)/12)*$H135</f>
        <v>0</v>
      </c>
      <c r="N135" s="227">
        <f>(SUM('1.  LRAMVA Summary'!I$55:I$78)+SUM('1.  LRAMVA Summary'!I$79:I$80)*(MONTH($E135)-1)/12)*$H135</f>
        <v>0</v>
      </c>
      <c r="O135" s="227">
        <f>(SUM('1.  LRAMVA Summary'!J$55:J$78)+SUM('1.  LRAMVA Summary'!J$79:J$80)*(MONTH($E135)-1)/12)*$H135</f>
        <v>0</v>
      </c>
      <c r="P135" s="227">
        <f>(SUM('1.  LRAMVA Summary'!K$55:K$78)+SUM('1.  LRAMVA Summary'!K$79:K$80)*(MONTH($E135)-1)/12)*$H135</f>
        <v>0</v>
      </c>
      <c r="Q135" s="227">
        <f>(SUM('1.  LRAMVA Summary'!L$55:L$78)+SUM('1.  LRAMVA Summary'!L$79:L$80)*(MONTH($E135)-1)/12)*$H135</f>
        <v>0</v>
      </c>
      <c r="R135" s="227">
        <f>(SUM('1.  LRAMVA Summary'!M$55:M$78)+SUM('1.  LRAMVA Summary'!M$79:M$80)*(MONTH($E135)-1)/12)*$H135</f>
        <v>0</v>
      </c>
      <c r="S135" s="227">
        <f>(SUM('1.  LRAMVA Summary'!N$55:N$78)+SUM('1.  LRAMVA Summary'!N$79:N$80)*(MONTH($E135)-1)/12)*$H135</f>
        <v>0</v>
      </c>
      <c r="T135" s="227">
        <f>(SUM('1.  LRAMVA Summary'!O$55:O$78)+SUM('1.  LRAMVA Summary'!O$79:O$80)*(MONTH($E135)-1)/12)*$H135</f>
        <v>0</v>
      </c>
      <c r="U135" s="227">
        <f>(SUM('1.  LRAMVA Summary'!P$55:P$78)+SUM('1.  LRAMVA Summary'!P$79:P$80)*(MONTH($E135)-1)/12)*$H135</f>
        <v>0</v>
      </c>
      <c r="V135" s="227">
        <f>(SUM('1.  LRAMVA Summary'!Q$55:Q$78)+SUM('1.  LRAMVA Summary'!Q$79:Q$80)*(MONTH($E135)-1)/12)*$H135</f>
        <v>0</v>
      </c>
      <c r="W135" s="228">
        <f>SUM(I135:V135)</f>
        <v>0</v>
      </c>
    </row>
    <row r="136" spans="2:23" s="9" customFormat="1">
      <c r="B136" s="66"/>
      <c r="E136" s="211">
        <v>43497</v>
      </c>
      <c r="F136" s="211" t="s">
        <v>186</v>
      </c>
      <c r="G136" s="212" t="s">
        <v>65</v>
      </c>
      <c r="H136" s="237">
        <f t="shared" ref="H136:H137" si="75">$C$47/12</f>
        <v>2.0416666666666669E-3</v>
      </c>
      <c r="I136" s="227">
        <f>(SUM('1.  LRAMVA Summary'!D$55:D$78)+SUM('1.  LRAMVA Summary'!D$79:D$80)*(MONTH($E136)-1)/12)*$H136</f>
        <v>0</v>
      </c>
      <c r="J136" s="227">
        <f>(SUM('1.  LRAMVA Summary'!E$55:E$78)+SUM('1.  LRAMVA Summary'!E$79:E$80)*(MONTH($E136)-1)/12)*$H136</f>
        <v>0</v>
      </c>
      <c r="K136" s="227">
        <f>(SUM('1.  LRAMVA Summary'!F$55:F$78)+SUM('1.  LRAMVA Summary'!F$79:F$80)*(MONTH($E136)-1)/12)*$H136</f>
        <v>0</v>
      </c>
      <c r="L136" s="227">
        <f>(SUM('1.  LRAMVA Summary'!G$55:G$78)+SUM('1.  LRAMVA Summary'!G$79:G$80)*(MONTH($E136)-1)/12)*$H136</f>
        <v>0</v>
      </c>
      <c r="M136" s="227">
        <f>(SUM('1.  LRAMVA Summary'!H$55:H$78)+SUM('1.  LRAMVA Summary'!H$79:H$80)*(MONTH($E136)-1)/12)*$H136</f>
        <v>0</v>
      </c>
      <c r="N136" s="227">
        <f>(SUM('1.  LRAMVA Summary'!I$55:I$78)+SUM('1.  LRAMVA Summary'!I$79:I$80)*(MONTH($E136)-1)/12)*$H136</f>
        <v>0</v>
      </c>
      <c r="O136" s="227">
        <f>(SUM('1.  LRAMVA Summary'!J$55:J$78)+SUM('1.  LRAMVA Summary'!J$79:J$80)*(MONTH($E136)-1)/12)*$H136</f>
        <v>0</v>
      </c>
      <c r="P136" s="227">
        <f>(SUM('1.  LRAMVA Summary'!K$55:K$78)+SUM('1.  LRAMVA Summary'!K$79:K$80)*(MONTH($E136)-1)/12)*$H136</f>
        <v>0</v>
      </c>
      <c r="Q136" s="227">
        <f>(SUM('1.  LRAMVA Summary'!L$55:L$78)+SUM('1.  LRAMVA Summary'!L$79:L$80)*(MONTH($E136)-1)/12)*$H136</f>
        <v>0</v>
      </c>
      <c r="R136" s="227">
        <f>(SUM('1.  LRAMVA Summary'!M$55:M$78)+SUM('1.  LRAMVA Summary'!M$79:M$80)*(MONTH($E136)-1)/12)*$H136</f>
        <v>0</v>
      </c>
      <c r="S136" s="227">
        <f>(SUM('1.  LRAMVA Summary'!N$55:N$78)+SUM('1.  LRAMVA Summary'!N$79:N$80)*(MONTH($E136)-1)/12)*$H136</f>
        <v>0</v>
      </c>
      <c r="T136" s="227">
        <f>(SUM('1.  LRAMVA Summary'!O$55:O$78)+SUM('1.  LRAMVA Summary'!O$79:O$80)*(MONTH($E136)-1)/12)*$H136</f>
        <v>0</v>
      </c>
      <c r="U136" s="227">
        <f>(SUM('1.  LRAMVA Summary'!P$55:P$78)+SUM('1.  LRAMVA Summary'!P$79:P$80)*(MONTH($E136)-1)/12)*$H136</f>
        <v>0</v>
      </c>
      <c r="V136" s="227">
        <f>(SUM('1.  LRAMVA Summary'!Q$55:Q$78)+SUM('1.  LRAMVA Summary'!Q$79:Q$80)*(MONTH($E136)-1)/12)*$H136</f>
        <v>0</v>
      </c>
      <c r="W136" s="228">
        <f t="shared" ref="W136:W146" si="76">SUM(I136:V136)</f>
        <v>0</v>
      </c>
    </row>
    <row r="137" spans="2:23" s="9" customFormat="1">
      <c r="B137" s="66"/>
      <c r="E137" s="211">
        <v>43525</v>
      </c>
      <c r="F137" s="211" t="s">
        <v>186</v>
      </c>
      <c r="G137" s="212" t="s">
        <v>65</v>
      </c>
      <c r="H137" s="237">
        <f t="shared" si="75"/>
        <v>2.0416666666666669E-3</v>
      </c>
      <c r="I137" s="227">
        <f>(SUM('1.  LRAMVA Summary'!D$55:D$78)+SUM('1.  LRAMVA Summary'!D$79:D$80)*(MONTH($E137)-1)/12)*$H137</f>
        <v>0</v>
      </c>
      <c r="J137" s="227">
        <f>(SUM('1.  LRAMVA Summary'!E$55:E$78)+SUM('1.  LRAMVA Summary'!E$79:E$80)*(MONTH($E137)-1)/12)*$H137</f>
        <v>0</v>
      </c>
      <c r="K137" s="227">
        <f>(SUM('1.  LRAMVA Summary'!F$55:F$78)+SUM('1.  LRAMVA Summary'!F$79:F$80)*(MONTH($E137)-1)/12)*$H137</f>
        <v>0</v>
      </c>
      <c r="L137" s="227">
        <f>(SUM('1.  LRAMVA Summary'!G$55:G$78)+SUM('1.  LRAMVA Summary'!G$79:G$80)*(MONTH($E137)-1)/12)*$H137</f>
        <v>0</v>
      </c>
      <c r="M137" s="227">
        <f>(SUM('1.  LRAMVA Summary'!H$55:H$78)+SUM('1.  LRAMVA Summary'!H$79:H$80)*(MONTH($E137)-1)/12)*$H137</f>
        <v>0</v>
      </c>
      <c r="N137" s="227">
        <f>(SUM('1.  LRAMVA Summary'!I$55:I$78)+SUM('1.  LRAMVA Summary'!I$79:I$80)*(MONTH($E137)-1)/12)*$H137</f>
        <v>0</v>
      </c>
      <c r="O137" s="227">
        <f>(SUM('1.  LRAMVA Summary'!J$55:J$78)+SUM('1.  LRAMVA Summary'!J$79:J$80)*(MONTH($E137)-1)/12)*$H137</f>
        <v>0</v>
      </c>
      <c r="P137" s="227">
        <f>(SUM('1.  LRAMVA Summary'!K$55:K$78)+SUM('1.  LRAMVA Summary'!K$79:K$80)*(MONTH($E137)-1)/12)*$H137</f>
        <v>0</v>
      </c>
      <c r="Q137" s="227">
        <f>(SUM('1.  LRAMVA Summary'!L$55:L$78)+SUM('1.  LRAMVA Summary'!L$79:L$80)*(MONTH($E137)-1)/12)*$H137</f>
        <v>0</v>
      </c>
      <c r="R137" s="227">
        <f>(SUM('1.  LRAMVA Summary'!M$55:M$78)+SUM('1.  LRAMVA Summary'!M$79:M$80)*(MONTH($E137)-1)/12)*$H137</f>
        <v>0</v>
      </c>
      <c r="S137" s="227">
        <f>(SUM('1.  LRAMVA Summary'!N$55:N$78)+SUM('1.  LRAMVA Summary'!N$79:N$80)*(MONTH($E137)-1)/12)*$H137</f>
        <v>0</v>
      </c>
      <c r="T137" s="227">
        <f>(SUM('1.  LRAMVA Summary'!O$55:O$78)+SUM('1.  LRAMVA Summary'!O$79:O$80)*(MONTH($E137)-1)/12)*$H137</f>
        <v>0</v>
      </c>
      <c r="U137" s="227">
        <f>(SUM('1.  LRAMVA Summary'!P$55:P$78)+SUM('1.  LRAMVA Summary'!P$79:P$80)*(MONTH($E137)-1)/12)*$H137</f>
        <v>0</v>
      </c>
      <c r="V137" s="227">
        <f>(SUM('1.  LRAMVA Summary'!Q$55:Q$78)+SUM('1.  LRAMVA Summary'!Q$79:Q$80)*(MONTH($E137)-1)/12)*$H137</f>
        <v>0</v>
      </c>
      <c r="W137" s="228">
        <f t="shared" si="76"/>
        <v>0</v>
      </c>
    </row>
    <row r="138" spans="2:23" s="8" customFormat="1">
      <c r="B138" s="66"/>
      <c r="C138" s="9"/>
      <c r="E138" s="211">
        <v>43556</v>
      </c>
      <c r="F138" s="211" t="s">
        <v>186</v>
      </c>
      <c r="G138" s="212" t="s">
        <v>66</v>
      </c>
      <c r="H138" s="237">
        <f>$C$48/12</f>
        <v>1.8166666666666667E-3</v>
      </c>
      <c r="I138" s="227">
        <f>(SUM('1.  LRAMVA Summary'!D$55:D$78)+SUM('1.  LRAMVA Summary'!D$79:D$80)*(MONTH($E138)-1)/12)*$H138</f>
        <v>0</v>
      </c>
      <c r="J138" s="227">
        <f>(SUM('1.  LRAMVA Summary'!E$55:E$78)+SUM('1.  LRAMVA Summary'!E$79:E$80)*(MONTH($E138)-1)/12)*$H138</f>
        <v>0</v>
      </c>
      <c r="K138" s="227">
        <f>(SUM('1.  LRAMVA Summary'!F$55:F$78)+SUM('1.  LRAMVA Summary'!F$79:F$80)*(MONTH($E138)-1)/12)*$H138</f>
        <v>0</v>
      </c>
      <c r="L138" s="227">
        <f>(SUM('1.  LRAMVA Summary'!G$55:G$78)+SUM('1.  LRAMVA Summary'!G$79:G$80)*(MONTH($E138)-1)/12)*$H138</f>
        <v>0</v>
      </c>
      <c r="M138" s="227">
        <f>(SUM('1.  LRAMVA Summary'!H$55:H$78)+SUM('1.  LRAMVA Summary'!H$79:H$80)*(MONTH($E138)-1)/12)*$H138</f>
        <v>0</v>
      </c>
      <c r="N138" s="227">
        <f>(SUM('1.  LRAMVA Summary'!I$55:I$78)+SUM('1.  LRAMVA Summary'!I$79:I$80)*(MONTH($E138)-1)/12)*$H138</f>
        <v>0</v>
      </c>
      <c r="O138" s="227">
        <f>(SUM('1.  LRAMVA Summary'!J$55:J$78)+SUM('1.  LRAMVA Summary'!J$79:J$80)*(MONTH($E138)-1)/12)*$H138</f>
        <v>0</v>
      </c>
      <c r="P138" s="227">
        <f>(SUM('1.  LRAMVA Summary'!K$55:K$78)+SUM('1.  LRAMVA Summary'!K$79:K$80)*(MONTH($E138)-1)/12)*$H138</f>
        <v>0</v>
      </c>
      <c r="Q138" s="227">
        <f>(SUM('1.  LRAMVA Summary'!L$55:L$78)+SUM('1.  LRAMVA Summary'!L$79:L$80)*(MONTH($E138)-1)/12)*$H138</f>
        <v>0</v>
      </c>
      <c r="R138" s="227">
        <f>(SUM('1.  LRAMVA Summary'!M$55:M$78)+SUM('1.  LRAMVA Summary'!M$79:M$80)*(MONTH($E138)-1)/12)*$H138</f>
        <v>0</v>
      </c>
      <c r="S138" s="227">
        <f>(SUM('1.  LRAMVA Summary'!N$55:N$78)+SUM('1.  LRAMVA Summary'!N$79:N$80)*(MONTH($E138)-1)/12)*$H138</f>
        <v>0</v>
      </c>
      <c r="T138" s="227">
        <f>(SUM('1.  LRAMVA Summary'!O$55:O$78)+SUM('1.  LRAMVA Summary'!O$79:O$80)*(MONTH($E138)-1)/12)*$H138</f>
        <v>0</v>
      </c>
      <c r="U138" s="227">
        <f>(SUM('1.  LRAMVA Summary'!P$55:P$78)+SUM('1.  LRAMVA Summary'!P$79:P$80)*(MONTH($E138)-1)/12)*$H138</f>
        <v>0</v>
      </c>
      <c r="V138" s="227">
        <f>(SUM('1.  LRAMVA Summary'!Q$55:Q$78)+SUM('1.  LRAMVA Summary'!Q$79:Q$80)*(MONTH($E138)-1)/12)*$H138</f>
        <v>0</v>
      </c>
      <c r="W138" s="228">
        <f t="shared" si="76"/>
        <v>0</v>
      </c>
    </row>
    <row r="139" spans="2:23" s="9" customFormat="1">
      <c r="B139" s="66"/>
      <c r="E139" s="211">
        <v>43586</v>
      </c>
      <c r="F139" s="211" t="s">
        <v>186</v>
      </c>
      <c r="G139" s="212" t="s">
        <v>66</v>
      </c>
      <c r="H139" s="237">
        <f>$C$48/12</f>
        <v>1.8166666666666667E-3</v>
      </c>
      <c r="I139" s="227">
        <f>(SUM('1.  LRAMVA Summary'!D$55:D$78)+SUM('1.  LRAMVA Summary'!D$79:D$80)*(MONTH($E139)-1)/12)*$H139</f>
        <v>0</v>
      </c>
      <c r="J139" s="227">
        <f>(SUM('1.  LRAMVA Summary'!E$55:E$78)+SUM('1.  LRAMVA Summary'!E$79:E$80)*(MONTH($E139)-1)/12)*$H139</f>
        <v>0</v>
      </c>
      <c r="K139" s="227">
        <f>(SUM('1.  LRAMVA Summary'!F$55:F$78)+SUM('1.  LRAMVA Summary'!F$79:F$80)*(MONTH($E139)-1)/12)*$H139</f>
        <v>0</v>
      </c>
      <c r="L139" s="227">
        <f>(SUM('1.  LRAMVA Summary'!G$55:G$78)+SUM('1.  LRAMVA Summary'!G$79:G$80)*(MONTH($E139)-1)/12)*$H139</f>
        <v>0</v>
      </c>
      <c r="M139" s="227">
        <f>(SUM('1.  LRAMVA Summary'!H$55:H$78)+SUM('1.  LRAMVA Summary'!H$79:H$80)*(MONTH($E139)-1)/12)*$H139</f>
        <v>0</v>
      </c>
      <c r="N139" s="227">
        <f>(SUM('1.  LRAMVA Summary'!I$55:I$78)+SUM('1.  LRAMVA Summary'!I$79:I$80)*(MONTH($E139)-1)/12)*$H139</f>
        <v>0</v>
      </c>
      <c r="O139" s="227">
        <f>(SUM('1.  LRAMVA Summary'!J$55:J$78)+SUM('1.  LRAMVA Summary'!J$79:J$80)*(MONTH($E139)-1)/12)*$H139</f>
        <v>0</v>
      </c>
      <c r="P139" s="227">
        <f>(SUM('1.  LRAMVA Summary'!K$55:K$78)+SUM('1.  LRAMVA Summary'!K$79:K$80)*(MONTH($E139)-1)/12)*$H139</f>
        <v>0</v>
      </c>
      <c r="Q139" s="227">
        <f>(SUM('1.  LRAMVA Summary'!L$55:L$78)+SUM('1.  LRAMVA Summary'!L$79:L$80)*(MONTH($E139)-1)/12)*$H139</f>
        <v>0</v>
      </c>
      <c r="R139" s="227">
        <f>(SUM('1.  LRAMVA Summary'!M$55:M$78)+SUM('1.  LRAMVA Summary'!M$79:M$80)*(MONTH($E139)-1)/12)*$H139</f>
        <v>0</v>
      </c>
      <c r="S139" s="227">
        <f>(SUM('1.  LRAMVA Summary'!N$55:N$78)+SUM('1.  LRAMVA Summary'!N$79:N$80)*(MONTH($E139)-1)/12)*$H139</f>
        <v>0</v>
      </c>
      <c r="T139" s="227">
        <f>(SUM('1.  LRAMVA Summary'!O$55:O$78)+SUM('1.  LRAMVA Summary'!O$79:O$80)*(MONTH($E139)-1)/12)*$H139</f>
        <v>0</v>
      </c>
      <c r="U139" s="227">
        <f>(SUM('1.  LRAMVA Summary'!P$55:P$78)+SUM('1.  LRAMVA Summary'!P$79:P$80)*(MONTH($E139)-1)/12)*$H139</f>
        <v>0</v>
      </c>
      <c r="V139" s="227">
        <f>(SUM('1.  LRAMVA Summary'!Q$55:Q$78)+SUM('1.  LRAMVA Summary'!Q$79:Q$80)*(MONTH($E139)-1)/12)*$H139</f>
        <v>0</v>
      </c>
      <c r="W139" s="228">
        <f t="shared" si="76"/>
        <v>0</v>
      </c>
    </row>
    <row r="140" spans="2:23" s="9" customFormat="1">
      <c r="B140" s="66"/>
      <c r="E140" s="211">
        <v>43617</v>
      </c>
      <c r="F140" s="211" t="s">
        <v>186</v>
      </c>
      <c r="G140" s="212" t="s">
        <v>66</v>
      </c>
      <c r="H140" s="237">
        <f t="shared" ref="H140" si="77">$C$48/12</f>
        <v>1.8166666666666667E-3</v>
      </c>
      <c r="I140" s="227">
        <f>(SUM('1.  LRAMVA Summary'!D$55:D$78)+SUM('1.  LRAMVA Summary'!D$79:D$80)*(MONTH($E140)-1)/12)*$H140</f>
        <v>0</v>
      </c>
      <c r="J140" s="227">
        <f>(SUM('1.  LRAMVA Summary'!E$55:E$78)+SUM('1.  LRAMVA Summary'!E$79:E$80)*(MONTH($E140)-1)/12)*$H140</f>
        <v>0</v>
      </c>
      <c r="K140" s="227">
        <f>(SUM('1.  LRAMVA Summary'!F$55:F$78)+SUM('1.  LRAMVA Summary'!F$79:F$80)*(MONTH($E140)-1)/12)*$H140</f>
        <v>0</v>
      </c>
      <c r="L140" s="227">
        <f>(SUM('1.  LRAMVA Summary'!G$55:G$78)+SUM('1.  LRAMVA Summary'!G$79:G$80)*(MONTH($E140)-1)/12)*$H140</f>
        <v>0</v>
      </c>
      <c r="M140" s="227">
        <f>(SUM('1.  LRAMVA Summary'!H$55:H$78)+SUM('1.  LRAMVA Summary'!H$79:H$80)*(MONTH($E140)-1)/12)*$H140</f>
        <v>0</v>
      </c>
      <c r="N140" s="227">
        <f>(SUM('1.  LRAMVA Summary'!I$55:I$78)+SUM('1.  LRAMVA Summary'!I$79:I$80)*(MONTH($E140)-1)/12)*$H140</f>
        <v>0</v>
      </c>
      <c r="O140" s="227">
        <f>(SUM('1.  LRAMVA Summary'!J$55:J$78)+SUM('1.  LRAMVA Summary'!J$79:J$80)*(MONTH($E140)-1)/12)*$H140</f>
        <v>0</v>
      </c>
      <c r="P140" s="227">
        <f>(SUM('1.  LRAMVA Summary'!K$55:K$78)+SUM('1.  LRAMVA Summary'!K$79:K$80)*(MONTH($E140)-1)/12)*$H140</f>
        <v>0</v>
      </c>
      <c r="Q140" s="227">
        <f>(SUM('1.  LRAMVA Summary'!L$55:L$78)+SUM('1.  LRAMVA Summary'!L$79:L$80)*(MONTH($E140)-1)/12)*$H140</f>
        <v>0</v>
      </c>
      <c r="R140" s="227">
        <f>(SUM('1.  LRAMVA Summary'!M$55:M$78)+SUM('1.  LRAMVA Summary'!M$79:M$80)*(MONTH($E140)-1)/12)*$H140</f>
        <v>0</v>
      </c>
      <c r="S140" s="227">
        <f>(SUM('1.  LRAMVA Summary'!N$55:N$78)+SUM('1.  LRAMVA Summary'!N$79:N$80)*(MONTH($E140)-1)/12)*$H140</f>
        <v>0</v>
      </c>
      <c r="T140" s="227">
        <f>(SUM('1.  LRAMVA Summary'!O$55:O$78)+SUM('1.  LRAMVA Summary'!O$79:O$80)*(MONTH($E140)-1)/12)*$H140</f>
        <v>0</v>
      </c>
      <c r="U140" s="227">
        <f>(SUM('1.  LRAMVA Summary'!P$55:P$78)+SUM('1.  LRAMVA Summary'!P$79:P$80)*(MONTH($E140)-1)/12)*$H140</f>
        <v>0</v>
      </c>
      <c r="V140" s="227">
        <f>(SUM('1.  LRAMVA Summary'!Q$55:Q$78)+SUM('1.  LRAMVA Summary'!Q$79:Q$80)*(MONTH($E140)-1)/12)*$H140</f>
        <v>0</v>
      </c>
      <c r="W140" s="228">
        <f t="shared" si="76"/>
        <v>0</v>
      </c>
    </row>
    <row r="141" spans="2:23" s="9" customFormat="1">
      <c r="B141" s="66"/>
      <c r="E141" s="211">
        <v>43647</v>
      </c>
      <c r="F141" s="211" t="s">
        <v>186</v>
      </c>
      <c r="G141" s="212" t="s">
        <v>68</v>
      </c>
      <c r="H141" s="237">
        <f>$C$49/12</f>
        <v>1.8166666666666667E-3</v>
      </c>
      <c r="I141" s="227">
        <f>(SUM('1.  LRAMVA Summary'!D$55:D$78)+SUM('1.  LRAMVA Summary'!D$79:D$80)*(MONTH($E141)-1)/12)*$H141</f>
        <v>0</v>
      </c>
      <c r="J141" s="227">
        <f>(SUM('1.  LRAMVA Summary'!E$55:E$78)+SUM('1.  LRAMVA Summary'!E$79:E$80)*(MONTH($E141)-1)/12)*$H141</f>
        <v>0</v>
      </c>
      <c r="K141" s="227">
        <f>(SUM('1.  LRAMVA Summary'!F$55:F$78)+SUM('1.  LRAMVA Summary'!F$79:F$80)*(MONTH($E141)-1)/12)*$H141</f>
        <v>0</v>
      </c>
      <c r="L141" s="227">
        <f>(SUM('1.  LRAMVA Summary'!G$55:G$78)+SUM('1.  LRAMVA Summary'!G$79:G$80)*(MONTH($E141)-1)/12)*$H141</f>
        <v>0</v>
      </c>
      <c r="M141" s="227">
        <f>(SUM('1.  LRAMVA Summary'!H$55:H$78)+SUM('1.  LRAMVA Summary'!H$79:H$80)*(MONTH($E141)-1)/12)*$H141</f>
        <v>0</v>
      </c>
      <c r="N141" s="227">
        <f>(SUM('1.  LRAMVA Summary'!I$55:I$78)+SUM('1.  LRAMVA Summary'!I$79:I$80)*(MONTH($E141)-1)/12)*$H141</f>
        <v>0</v>
      </c>
      <c r="O141" s="227">
        <f>(SUM('1.  LRAMVA Summary'!J$55:J$78)+SUM('1.  LRAMVA Summary'!J$79:J$80)*(MONTH($E141)-1)/12)*$H141</f>
        <v>0</v>
      </c>
      <c r="P141" s="227">
        <f>(SUM('1.  LRAMVA Summary'!K$55:K$78)+SUM('1.  LRAMVA Summary'!K$79:K$80)*(MONTH($E141)-1)/12)*$H141</f>
        <v>0</v>
      </c>
      <c r="Q141" s="227">
        <f>(SUM('1.  LRAMVA Summary'!L$55:L$78)+SUM('1.  LRAMVA Summary'!L$79:L$80)*(MONTH($E141)-1)/12)*$H141</f>
        <v>0</v>
      </c>
      <c r="R141" s="227">
        <f>(SUM('1.  LRAMVA Summary'!M$55:M$78)+SUM('1.  LRAMVA Summary'!M$79:M$80)*(MONTH($E141)-1)/12)*$H141</f>
        <v>0</v>
      </c>
      <c r="S141" s="227">
        <f>(SUM('1.  LRAMVA Summary'!N$55:N$78)+SUM('1.  LRAMVA Summary'!N$79:N$80)*(MONTH($E141)-1)/12)*$H141</f>
        <v>0</v>
      </c>
      <c r="T141" s="227">
        <f>(SUM('1.  LRAMVA Summary'!O$55:O$78)+SUM('1.  LRAMVA Summary'!O$79:O$80)*(MONTH($E141)-1)/12)*$H141</f>
        <v>0</v>
      </c>
      <c r="U141" s="227">
        <f>(SUM('1.  LRAMVA Summary'!P$55:P$78)+SUM('1.  LRAMVA Summary'!P$79:P$80)*(MONTH($E141)-1)/12)*$H141</f>
        <v>0</v>
      </c>
      <c r="V141" s="227">
        <f>(SUM('1.  LRAMVA Summary'!Q$55:Q$78)+SUM('1.  LRAMVA Summary'!Q$79:Q$80)*(MONTH($E141)-1)/12)*$H141</f>
        <v>0</v>
      </c>
      <c r="W141" s="228">
        <f t="shared" si="76"/>
        <v>0</v>
      </c>
    </row>
    <row r="142" spans="2:23" s="9" customFormat="1">
      <c r="B142" s="66"/>
      <c r="E142" s="211">
        <v>43678</v>
      </c>
      <c r="F142" s="211" t="s">
        <v>186</v>
      </c>
      <c r="G142" s="212" t="s">
        <v>68</v>
      </c>
      <c r="H142" s="237">
        <f t="shared" ref="H142" si="78">$C$49/12</f>
        <v>1.8166666666666667E-3</v>
      </c>
      <c r="I142" s="227">
        <f>(SUM('1.  LRAMVA Summary'!D$55:D$78)+SUM('1.  LRAMVA Summary'!D$79:D$80)*(MONTH($E142)-1)/12)*$H142</f>
        <v>0</v>
      </c>
      <c r="J142" s="227">
        <f>(SUM('1.  LRAMVA Summary'!E$55:E$78)+SUM('1.  LRAMVA Summary'!E$79:E$80)*(MONTH($E142)-1)/12)*$H142</f>
        <v>0</v>
      </c>
      <c r="K142" s="227">
        <f>(SUM('1.  LRAMVA Summary'!F$55:F$78)+SUM('1.  LRAMVA Summary'!F$79:F$80)*(MONTH($E142)-1)/12)*$H142</f>
        <v>0</v>
      </c>
      <c r="L142" s="227">
        <f>(SUM('1.  LRAMVA Summary'!G$55:G$78)+SUM('1.  LRAMVA Summary'!G$79:G$80)*(MONTH($E142)-1)/12)*$H142</f>
        <v>0</v>
      </c>
      <c r="M142" s="227">
        <f>(SUM('1.  LRAMVA Summary'!H$55:H$78)+SUM('1.  LRAMVA Summary'!H$79:H$80)*(MONTH($E142)-1)/12)*$H142</f>
        <v>0</v>
      </c>
      <c r="N142" s="227">
        <f>(SUM('1.  LRAMVA Summary'!I$55:I$78)+SUM('1.  LRAMVA Summary'!I$79:I$80)*(MONTH($E142)-1)/12)*$H142</f>
        <v>0</v>
      </c>
      <c r="O142" s="227">
        <f>(SUM('1.  LRAMVA Summary'!J$55:J$78)+SUM('1.  LRAMVA Summary'!J$79:J$80)*(MONTH($E142)-1)/12)*$H142</f>
        <v>0</v>
      </c>
      <c r="P142" s="227">
        <f>(SUM('1.  LRAMVA Summary'!K$55:K$78)+SUM('1.  LRAMVA Summary'!K$79:K$80)*(MONTH($E142)-1)/12)*$H142</f>
        <v>0</v>
      </c>
      <c r="Q142" s="227">
        <f>(SUM('1.  LRAMVA Summary'!L$55:L$78)+SUM('1.  LRAMVA Summary'!L$79:L$80)*(MONTH($E142)-1)/12)*$H142</f>
        <v>0</v>
      </c>
      <c r="R142" s="227">
        <f>(SUM('1.  LRAMVA Summary'!M$55:M$78)+SUM('1.  LRAMVA Summary'!M$79:M$80)*(MONTH($E142)-1)/12)*$H142</f>
        <v>0</v>
      </c>
      <c r="S142" s="227">
        <f>(SUM('1.  LRAMVA Summary'!N$55:N$78)+SUM('1.  LRAMVA Summary'!N$79:N$80)*(MONTH($E142)-1)/12)*$H142</f>
        <v>0</v>
      </c>
      <c r="T142" s="227">
        <f>(SUM('1.  LRAMVA Summary'!O$55:O$78)+SUM('1.  LRAMVA Summary'!O$79:O$80)*(MONTH($E142)-1)/12)*$H142</f>
        <v>0</v>
      </c>
      <c r="U142" s="227">
        <f>(SUM('1.  LRAMVA Summary'!P$55:P$78)+SUM('1.  LRAMVA Summary'!P$79:P$80)*(MONTH($E142)-1)/12)*$H142</f>
        <v>0</v>
      </c>
      <c r="V142" s="227">
        <f>(SUM('1.  LRAMVA Summary'!Q$55:Q$78)+SUM('1.  LRAMVA Summary'!Q$79:Q$80)*(MONTH($E142)-1)/12)*$H142</f>
        <v>0</v>
      </c>
      <c r="W142" s="228">
        <f t="shared" si="76"/>
        <v>0</v>
      </c>
    </row>
    <row r="143" spans="2:23" s="9" customFormat="1">
      <c r="B143" s="66"/>
      <c r="E143" s="211">
        <v>43709</v>
      </c>
      <c r="F143" s="211" t="s">
        <v>186</v>
      </c>
      <c r="G143" s="212" t="s">
        <v>68</v>
      </c>
      <c r="H143" s="237">
        <f>$C$49/12</f>
        <v>1.8166666666666667E-3</v>
      </c>
      <c r="I143" s="227">
        <f>(SUM('1.  LRAMVA Summary'!D$55:D$78)+SUM('1.  LRAMVA Summary'!D$79:D$80)*(MONTH($E143)-1)/12)*$H143</f>
        <v>0</v>
      </c>
      <c r="J143" s="227">
        <f>(SUM('1.  LRAMVA Summary'!E$55:E$78)+SUM('1.  LRAMVA Summary'!E$79:E$80)*(MONTH($E143)-1)/12)*$H143</f>
        <v>0</v>
      </c>
      <c r="K143" s="227">
        <f>(SUM('1.  LRAMVA Summary'!F$55:F$78)+SUM('1.  LRAMVA Summary'!F$79:F$80)*(MONTH($E143)-1)/12)*$H143</f>
        <v>0</v>
      </c>
      <c r="L143" s="227">
        <f>(SUM('1.  LRAMVA Summary'!G$55:G$78)+SUM('1.  LRAMVA Summary'!G$79:G$80)*(MONTH($E143)-1)/12)*$H143</f>
        <v>0</v>
      </c>
      <c r="M143" s="227">
        <f>(SUM('1.  LRAMVA Summary'!H$55:H$78)+SUM('1.  LRAMVA Summary'!H$79:H$80)*(MONTH($E143)-1)/12)*$H143</f>
        <v>0</v>
      </c>
      <c r="N143" s="227">
        <f>(SUM('1.  LRAMVA Summary'!I$55:I$78)+SUM('1.  LRAMVA Summary'!I$79:I$80)*(MONTH($E143)-1)/12)*$H143</f>
        <v>0</v>
      </c>
      <c r="O143" s="227">
        <f>(SUM('1.  LRAMVA Summary'!J$55:J$78)+SUM('1.  LRAMVA Summary'!J$79:J$80)*(MONTH($E143)-1)/12)*$H143</f>
        <v>0</v>
      </c>
      <c r="P143" s="227">
        <f>(SUM('1.  LRAMVA Summary'!K$55:K$78)+SUM('1.  LRAMVA Summary'!K$79:K$80)*(MONTH($E143)-1)/12)*$H143</f>
        <v>0</v>
      </c>
      <c r="Q143" s="227">
        <f>(SUM('1.  LRAMVA Summary'!L$55:L$78)+SUM('1.  LRAMVA Summary'!L$79:L$80)*(MONTH($E143)-1)/12)*$H143</f>
        <v>0</v>
      </c>
      <c r="R143" s="227">
        <f>(SUM('1.  LRAMVA Summary'!M$55:M$78)+SUM('1.  LRAMVA Summary'!M$79:M$80)*(MONTH($E143)-1)/12)*$H143</f>
        <v>0</v>
      </c>
      <c r="S143" s="227">
        <f>(SUM('1.  LRAMVA Summary'!N$55:N$78)+SUM('1.  LRAMVA Summary'!N$79:N$80)*(MONTH($E143)-1)/12)*$H143</f>
        <v>0</v>
      </c>
      <c r="T143" s="227">
        <f>(SUM('1.  LRAMVA Summary'!O$55:O$78)+SUM('1.  LRAMVA Summary'!O$79:O$80)*(MONTH($E143)-1)/12)*$H143</f>
        <v>0</v>
      </c>
      <c r="U143" s="227">
        <f>(SUM('1.  LRAMVA Summary'!P$55:P$78)+SUM('1.  LRAMVA Summary'!P$79:P$80)*(MONTH($E143)-1)/12)*$H143</f>
        <v>0</v>
      </c>
      <c r="V143" s="227">
        <f>(SUM('1.  LRAMVA Summary'!Q$55:Q$78)+SUM('1.  LRAMVA Summary'!Q$79:Q$80)*(MONTH($E143)-1)/12)*$H143</f>
        <v>0</v>
      </c>
      <c r="W143" s="228">
        <f t="shared" si="76"/>
        <v>0</v>
      </c>
    </row>
    <row r="144" spans="2:23" s="9" customFormat="1">
      <c r="B144" s="66"/>
      <c r="E144" s="211">
        <v>43739</v>
      </c>
      <c r="F144" s="211" t="s">
        <v>186</v>
      </c>
      <c r="G144" s="212" t="s">
        <v>69</v>
      </c>
      <c r="H144" s="237">
        <f>$C$50/12</f>
        <v>1.8166666666666667E-3</v>
      </c>
      <c r="I144" s="227">
        <f>(SUM('1.  LRAMVA Summary'!D$55:D$78)+SUM('1.  LRAMVA Summary'!D$79:D$80)*(MONTH($E144)-1)/12)*$H144</f>
        <v>0</v>
      </c>
      <c r="J144" s="227">
        <f>(SUM('1.  LRAMVA Summary'!E$55:E$78)+SUM('1.  LRAMVA Summary'!E$79:E$80)*(MONTH($E144)-1)/12)*$H144</f>
        <v>0</v>
      </c>
      <c r="K144" s="227">
        <f>(SUM('1.  LRAMVA Summary'!F$55:F$78)+SUM('1.  LRAMVA Summary'!F$79:F$80)*(MONTH($E144)-1)/12)*$H144</f>
        <v>0</v>
      </c>
      <c r="L144" s="227">
        <f>(SUM('1.  LRAMVA Summary'!G$55:G$78)+SUM('1.  LRAMVA Summary'!G$79:G$80)*(MONTH($E144)-1)/12)*$H144</f>
        <v>0</v>
      </c>
      <c r="M144" s="227">
        <f>(SUM('1.  LRAMVA Summary'!H$55:H$78)+SUM('1.  LRAMVA Summary'!H$79:H$80)*(MONTH($E144)-1)/12)*$H144</f>
        <v>0</v>
      </c>
      <c r="N144" s="227">
        <f>(SUM('1.  LRAMVA Summary'!I$55:I$78)+SUM('1.  LRAMVA Summary'!I$79:I$80)*(MONTH($E144)-1)/12)*$H144</f>
        <v>0</v>
      </c>
      <c r="O144" s="227">
        <f>(SUM('1.  LRAMVA Summary'!J$55:J$78)+SUM('1.  LRAMVA Summary'!J$79:J$80)*(MONTH($E144)-1)/12)*$H144</f>
        <v>0</v>
      </c>
      <c r="P144" s="227">
        <f>(SUM('1.  LRAMVA Summary'!K$55:K$78)+SUM('1.  LRAMVA Summary'!K$79:K$80)*(MONTH($E144)-1)/12)*$H144</f>
        <v>0</v>
      </c>
      <c r="Q144" s="227">
        <f>(SUM('1.  LRAMVA Summary'!L$55:L$78)+SUM('1.  LRAMVA Summary'!L$79:L$80)*(MONTH($E144)-1)/12)*$H144</f>
        <v>0</v>
      </c>
      <c r="R144" s="227">
        <f>(SUM('1.  LRAMVA Summary'!M$55:M$78)+SUM('1.  LRAMVA Summary'!M$79:M$80)*(MONTH($E144)-1)/12)*$H144</f>
        <v>0</v>
      </c>
      <c r="S144" s="227">
        <f>(SUM('1.  LRAMVA Summary'!N$55:N$78)+SUM('1.  LRAMVA Summary'!N$79:N$80)*(MONTH($E144)-1)/12)*$H144</f>
        <v>0</v>
      </c>
      <c r="T144" s="227">
        <f>(SUM('1.  LRAMVA Summary'!O$55:O$78)+SUM('1.  LRAMVA Summary'!O$79:O$80)*(MONTH($E144)-1)/12)*$H144</f>
        <v>0</v>
      </c>
      <c r="U144" s="227">
        <f>(SUM('1.  LRAMVA Summary'!P$55:P$78)+SUM('1.  LRAMVA Summary'!P$79:P$80)*(MONTH($E144)-1)/12)*$H144</f>
        <v>0</v>
      </c>
      <c r="V144" s="227">
        <f>(SUM('1.  LRAMVA Summary'!Q$55:Q$78)+SUM('1.  LRAMVA Summary'!Q$79:Q$80)*(MONTH($E144)-1)/12)*$H144</f>
        <v>0</v>
      </c>
      <c r="W144" s="228">
        <f t="shared" si="76"/>
        <v>0</v>
      </c>
    </row>
    <row r="145" spans="2:23" s="9" customFormat="1">
      <c r="B145" s="236"/>
      <c r="C145" s="8"/>
      <c r="E145" s="211">
        <v>43770</v>
      </c>
      <c r="F145" s="211" t="s">
        <v>186</v>
      </c>
      <c r="G145" s="212" t="s">
        <v>69</v>
      </c>
      <c r="H145" s="237">
        <f t="shared" ref="H145:H146" si="79">$C$50/12</f>
        <v>1.8166666666666667E-3</v>
      </c>
      <c r="I145" s="227">
        <f>(SUM('1.  LRAMVA Summary'!D$55:D$78)+SUM('1.  LRAMVA Summary'!D$79:D$80)*(MONTH($E145)-1)/12)*$H145</f>
        <v>0</v>
      </c>
      <c r="J145" s="227">
        <f>(SUM('1.  LRAMVA Summary'!E$55:E$78)+SUM('1.  LRAMVA Summary'!E$79:E$80)*(MONTH($E145)-1)/12)*$H145</f>
        <v>0</v>
      </c>
      <c r="K145" s="227">
        <f>(SUM('1.  LRAMVA Summary'!F$55:F$78)+SUM('1.  LRAMVA Summary'!F$79:F$80)*(MONTH($E145)-1)/12)*$H145</f>
        <v>0</v>
      </c>
      <c r="L145" s="227">
        <f>(SUM('1.  LRAMVA Summary'!G$55:G$78)+SUM('1.  LRAMVA Summary'!G$79:G$80)*(MONTH($E145)-1)/12)*$H145</f>
        <v>0</v>
      </c>
      <c r="M145" s="227">
        <f>(SUM('1.  LRAMVA Summary'!H$55:H$78)+SUM('1.  LRAMVA Summary'!H$79:H$80)*(MONTH($E145)-1)/12)*$H145</f>
        <v>0</v>
      </c>
      <c r="N145" s="227">
        <f>(SUM('1.  LRAMVA Summary'!I$55:I$78)+SUM('1.  LRAMVA Summary'!I$79:I$80)*(MONTH($E145)-1)/12)*$H145</f>
        <v>0</v>
      </c>
      <c r="O145" s="227">
        <f>(SUM('1.  LRAMVA Summary'!J$55:J$78)+SUM('1.  LRAMVA Summary'!J$79:J$80)*(MONTH($E145)-1)/12)*$H145</f>
        <v>0</v>
      </c>
      <c r="P145" s="227">
        <f>(SUM('1.  LRAMVA Summary'!K$55:K$78)+SUM('1.  LRAMVA Summary'!K$79:K$80)*(MONTH($E145)-1)/12)*$H145</f>
        <v>0</v>
      </c>
      <c r="Q145" s="227">
        <f>(SUM('1.  LRAMVA Summary'!L$55:L$78)+SUM('1.  LRAMVA Summary'!L$79:L$80)*(MONTH($E145)-1)/12)*$H145</f>
        <v>0</v>
      </c>
      <c r="R145" s="227">
        <f>(SUM('1.  LRAMVA Summary'!M$55:M$78)+SUM('1.  LRAMVA Summary'!M$79:M$80)*(MONTH($E145)-1)/12)*$H145</f>
        <v>0</v>
      </c>
      <c r="S145" s="227">
        <f>(SUM('1.  LRAMVA Summary'!N$55:N$78)+SUM('1.  LRAMVA Summary'!N$79:N$80)*(MONTH($E145)-1)/12)*$H145</f>
        <v>0</v>
      </c>
      <c r="T145" s="227">
        <f>(SUM('1.  LRAMVA Summary'!O$55:O$78)+SUM('1.  LRAMVA Summary'!O$79:O$80)*(MONTH($E145)-1)/12)*$H145</f>
        <v>0</v>
      </c>
      <c r="U145" s="227">
        <f>(SUM('1.  LRAMVA Summary'!P$55:P$78)+SUM('1.  LRAMVA Summary'!P$79:P$80)*(MONTH($E145)-1)/12)*$H145</f>
        <v>0</v>
      </c>
      <c r="V145" s="227">
        <f>(SUM('1.  LRAMVA Summary'!Q$55:Q$78)+SUM('1.  LRAMVA Summary'!Q$79:Q$80)*(MONTH($E145)-1)/12)*$H145</f>
        <v>0</v>
      </c>
      <c r="W145" s="228">
        <f t="shared" si="76"/>
        <v>0</v>
      </c>
    </row>
    <row r="146" spans="2:23" s="9" customFormat="1">
      <c r="B146" s="66"/>
      <c r="E146" s="211">
        <v>43800</v>
      </c>
      <c r="F146" s="211" t="s">
        <v>186</v>
      </c>
      <c r="G146" s="212" t="s">
        <v>69</v>
      </c>
      <c r="H146" s="237">
        <f t="shared" si="79"/>
        <v>1.8166666666666667E-3</v>
      </c>
      <c r="I146" s="227">
        <f>(SUM('1.  LRAMVA Summary'!D$55:D$78)+SUM('1.  LRAMVA Summary'!D$79:D$80)*(MONTH($E146)-1)/12)*$H146</f>
        <v>0</v>
      </c>
      <c r="J146" s="227">
        <f>(SUM('1.  LRAMVA Summary'!E$55:E$78)+SUM('1.  LRAMVA Summary'!E$79:E$80)*(MONTH($E146)-1)/12)*$H146</f>
        <v>0</v>
      </c>
      <c r="K146" s="227">
        <f>(SUM('1.  LRAMVA Summary'!F$55:F$78)+SUM('1.  LRAMVA Summary'!F$79:F$80)*(MONTH($E146)-1)/12)*$H146</f>
        <v>0</v>
      </c>
      <c r="L146" s="227">
        <f>(SUM('1.  LRAMVA Summary'!G$55:G$78)+SUM('1.  LRAMVA Summary'!G$79:G$80)*(MONTH($E146)-1)/12)*$H146</f>
        <v>0</v>
      </c>
      <c r="M146" s="227">
        <f>(SUM('1.  LRAMVA Summary'!H$55:H$78)+SUM('1.  LRAMVA Summary'!H$79:H$80)*(MONTH($E146)-1)/12)*$H146</f>
        <v>0</v>
      </c>
      <c r="N146" s="227">
        <f>(SUM('1.  LRAMVA Summary'!I$55:I$78)+SUM('1.  LRAMVA Summary'!I$79:I$80)*(MONTH($E146)-1)/12)*$H146</f>
        <v>0</v>
      </c>
      <c r="O146" s="227">
        <f>(SUM('1.  LRAMVA Summary'!J$55:J$78)+SUM('1.  LRAMVA Summary'!J$79:J$80)*(MONTH($E146)-1)/12)*$H146</f>
        <v>0</v>
      </c>
      <c r="P146" s="227">
        <f>(SUM('1.  LRAMVA Summary'!K$55:K$78)+SUM('1.  LRAMVA Summary'!K$79:K$80)*(MONTH($E146)-1)/12)*$H146</f>
        <v>0</v>
      </c>
      <c r="Q146" s="227">
        <f>(SUM('1.  LRAMVA Summary'!L$55:L$78)+SUM('1.  LRAMVA Summary'!L$79:L$80)*(MONTH($E146)-1)/12)*$H146</f>
        <v>0</v>
      </c>
      <c r="R146" s="227">
        <f>(SUM('1.  LRAMVA Summary'!M$55:M$78)+SUM('1.  LRAMVA Summary'!M$79:M$80)*(MONTH($E146)-1)/12)*$H146</f>
        <v>0</v>
      </c>
      <c r="S146" s="227">
        <f>(SUM('1.  LRAMVA Summary'!N$55:N$78)+SUM('1.  LRAMVA Summary'!N$79:N$80)*(MONTH($E146)-1)/12)*$H146</f>
        <v>0</v>
      </c>
      <c r="T146" s="227">
        <f>(SUM('1.  LRAMVA Summary'!O$55:O$78)+SUM('1.  LRAMVA Summary'!O$79:O$80)*(MONTH($E146)-1)/12)*$H146</f>
        <v>0</v>
      </c>
      <c r="U146" s="227">
        <f>(SUM('1.  LRAMVA Summary'!P$55:P$78)+SUM('1.  LRAMVA Summary'!P$79:P$80)*(MONTH($E146)-1)/12)*$H146</f>
        <v>0</v>
      </c>
      <c r="V146" s="227">
        <f>(SUM('1.  LRAMVA Summary'!Q$55:Q$78)+SUM('1.  LRAMVA Summary'!Q$79:Q$80)*(MONTH($E146)-1)/12)*$H146</f>
        <v>0</v>
      </c>
      <c r="W146" s="228">
        <f t="shared" si="76"/>
        <v>0</v>
      </c>
    </row>
    <row r="147" spans="2:23" s="9" customFormat="1" ht="15.75" thickBot="1">
      <c r="B147" s="66"/>
      <c r="E147" s="213" t="s">
        <v>465</v>
      </c>
      <c r="F147" s="213"/>
      <c r="G147" s="214"/>
      <c r="H147" s="215"/>
      <c r="I147" s="216">
        <f>SUM(I134:I146)</f>
        <v>0</v>
      </c>
      <c r="J147" s="216">
        <f>SUM(J134:J146)</f>
        <v>0</v>
      </c>
      <c r="K147" s="216">
        <f t="shared" ref="K147:O147" si="80">SUM(K134:K146)</f>
        <v>0</v>
      </c>
      <c r="L147" s="216">
        <f t="shared" si="80"/>
        <v>0</v>
      </c>
      <c r="M147" s="216">
        <f t="shared" si="80"/>
        <v>0</v>
      </c>
      <c r="N147" s="216">
        <f t="shared" si="80"/>
        <v>0</v>
      </c>
      <c r="O147" s="216">
        <f t="shared" si="80"/>
        <v>0</v>
      </c>
      <c r="P147" s="216">
        <f t="shared" ref="P147:V147" si="81">SUM(P134:P146)</f>
        <v>0</v>
      </c>
      <c r="Q147" s="216">
        <f t="shared" si="81"/>
        <v>0</v>
      </c>
      <c r="R147" s="216">
        <f t="shared" si="81"/>
        <v>0</v>
      </c>
      <c r="S147" s="216">
        <f t="shared" si="81"/>
        <v>0</v>
      </c>
      <c r="T147" s="216">
        <f t="shared" si="81"/>
        <v>0</v>
      </c>
      <c r="U147" s="216">
        <f t="shared" si="81"/>
        <v>0</v>
      </c>
      <c r="V147" s="216">
        <f t="shared" si="81"/>
        <v>0</v>
      </c>
      <c r="W147" s="216">
        <f>SUM(W134:W146)</f>
        <v>0</v>
      </c>
    </row>
    <row r="148" spans="2:23" s="9" customFormat="1" ht="15.75" thickTop="1">
      <c r="B148" s="66"/>
      <c r="E148" s="217" t="s">
        <v>67</v>
      </c>
      <c r="F148" s="217"/>
      <c r="G148" s="218"/>
      <c r="H148" s="219"/>
      <c r="I148" s="220"/>
      <c r="J148" s="220"/>
      <c r="K148" s="220"/>
      <c r="L148" s="220"/>
      <c r="M148" s="220"/>
      <c r="N148" s="220"/>
      <c r="O148" s="220"/>
      <c r="P148" s="220"/>
      <c r="Q148" s="220"/>
      <c r="R148" s="220"/>
      <c r="S148" s="220"/>
      <c r="T148" s="220"/>
      <c r="U148" s="220"/>
      <c r="V148" s="220"/>
      <c r="W148" s="221"/>
    </row>
    <row r="149" spans="2:23" s="9" customFormat="1">
      <c r="B149" s="66"/>
      <c r="E149" s="222" t="s">
        <v>431</v>
      </c>
      <c r="F149" s="222"/>
      <c r="G149" s="223"/>
      <c r="H149" s="224"/>
      <c r="I149" s="225">
        <f>I147+I148</f>
        <v>0</v>
      </c>
      <c r="J149" s="225">
        <f t="shared" ref="J149" si="82">J147+J148</f>
        <v>0</v>
      </c>
      <c r="K149" s="225">
        <f t="shared" ref="K149" si="83">K147+K148</f>
        <v>0</v>
      </c>
      <c r="L149" s="225">
        <f t="shared" ref="L149" si="84">L147+L148</f>
        <v>0</v>
      </c>
      <c r="M149" s="225">
        <f t="shared" ref="M149" si="85">M147+M148</f>
        <v>0</v>
      </c>
      <c r="N149" s="225">
        <f t="shared" ref="N149" si="86">N147+N148</f>
        <v>0</v>
      </c>
      <c r="O149" s="225">
        <f t="shared" ref="O149:V149" si="87">O147+O148</f>
        <v>0</v>
      </c>
      <c r="P149" s="225">
        <f t="shared" si="87"/>
        <v>0</v>
      </c>
      <c r="Q149" s="225">
        <f t="shared" si="87"/>
        <v>0</v>
      </c>
      <c r="R149" s="225">
        <f t="shared" si="87"/>
        <v>0</v>
      </c>
      <c r="S149" s="225">
        <f t="shared" si="87"/>
        <v>0</v>
      </c>
      <c r="T149" s="225">
        <f t="shared" si="87"/>
        <v>0</v>
      </c>
      <c r="U149" s="225">
        <f t="shared" si="87"/>
        <v>0</v>
      </c>
      <c r="V149" s="225">
        <f t="shared" si="87"/>
        <v>0</v>
      </c>
      <c r="W149" s="225">
        <f>W147+W148</f>
        <v>0</v>
      </c>
    </row>
    <row r="150" spans="2:23" s="9" customFormat="1">
      <c r="B150" s="66"/>
      <c r="E150" s="211">
        <v>43831</v>
      </c>
      <c r="F150" s="211" t="s">
        <v>187</v>
      </c>
      <c r="G150" s="212" t="s">
        <v>65</v>
      </c>
      <c r="H150" s="237">
        <f>$C$51/12</f>
        <v>1.8166666666666667E-3</v>
      </c>
      <c r="I150" s="227">
        <f>(SUM('1.  LRAMVA Summary'!D$55:D$81)+SUM('1.  LRAMVA Summary'!D$82:D$83)*(MONTH($E150)-1)/12)*$H150</f>
        <v>0</v>
      </c>
      <c r="J150" s="227">
        <f>(SUM('1.  LRAMVA Summary'!E$55:E$81)+SUM('1.  LRAMVA Summary'!E$82:E$83)*(MONTH($E150)-1)/12)*$H150</f>
        <v>0</v>
      </c>
      <c r="K150" s="227">
        <f>(SUM('1.  LRAMVA Summary'!F$55:F$81)+SUM('1.  LRAMVA Summary'!F$82:F$83)*(MONTH($E150)-1)/12)*$H150</f>
        <v>0</v>
      </c>
      <c r="L150" s="227">
        <f>(SUM('1.  LRAMVA Summary'!G$55:G$81)+SUM('1.  LRAMVA Summary'!G$82:G$83)*(MONTH($E150)-1)/12)*$H150</f>
        <v>0</v>
      </c>
      <c r="M150" s="227">
        <f>(SUM('1.  LRAMVA Summary'!H$55:H$81)+SUM('1.  LRAMVA Summary'!H$82:H$83)*(MONTH($E150)-1)/12)*$H150</f>
        <v>0</v>
      </c>
      <c r="N150" s="227">
        <f>(SUM('1.  LRAMVA Summary'!I$55:I$81)+SUM('1.  LRAMVA Summary'!I$82:I$83)*(MONTH($E150)-1)/12)*$H150</f>
        <v>0</v>
      </c>
      <c r="O150" s="227">
        <f>(SUM('1.  LRAMVA Summary'!J$55:J$81)+SUM('1.  LRAMVA Summary'!J$82:J$83)*(MONTH($E150)-1)/12)*$H150</f>
        <v>0</v>
      </c>
      <c r="P150" s="227">
        <f>(SUM('1.  LRAMVA Summary'!K$55:K$81)+SUM('1.  LRAMVA Summary'!K$82:K$83)*(MONTH($E150)-1)/12)*$H150</f>
        <v>0</v>
      </c>
      <c r="Q150" s="227">
        <f>(SUM('1.  LRAMVA Summary'!L$55:L$81)+SUM('1.  LRAMVA Summary'!L$82:L$83)*(MONTH($E150)-1)/12)*$H150</f>
        <v>0</v>
      </c>
      <c r="R150" s="227">
        <f>(SUM('1.  LRAMVA Summary'!M$55:M$81)+SUM('1.  LRAMVA Summary'!M$82:M$83)*(MONTH($E150)-1)/12)*$H150</f>
        <v>0</v>
      </c>
      <c r="S150" s="227">
        <f>(SUM('1.  LRAMVA Summary'!N$55:N$81)+SUM('1.  LRAMVA Summary'!N$82:N$83)*(MONTH($E150)-1)/12)*$H150</f>
        <v>0</v>
      </c>
      <c r="T150" s="227">
        <f>(SUM('1.  LRAMVA Summary'!O$55:O$81)+SUM('1.  LRAMVA Summary'!O$82:O$83)*(MONTH($E150)-1)/12)*$H150</f>
        <v>0</v>
      </c>
      <c r="U150" s="227">
        <f>(SUM('1.  LRAMVA Summary'!P$55:P$81)+SUM('1.  LRAMVA Summary'!P$82:P$83)*(MONTH($E150)-1)/12)*$H150</f>
        <v>0</v>
      </c>
      <c r="V150" s="227">
        <f>(SUM('1.  LRAMVA Summary'!Q$55:Q$81)+SUM('1.  LRAMVA Summary'!Q$82:Q$83)*(MONTH($E150)-1)/12)*$H150</f>
        <v>0</v>
      </c>
      <c r="W150" s="228">
        <f>SUM(I150:V150)</f>
        <v>0</v>
      </c>
    </row>
    <row r="151" spans="2:23" s="9" customFormat="1">
      <c r="B151" s="66"/>
      <c r="E151" s="211">
        <v>43862</v>
      </c>
      <c r="F151" s="211" t="s">
        <v>187</v>
      </c>
      <c r="G151" s="212" t="s">
        <v>65</v>
      </c>
      <c r="H151" s="237">
        <f t="shared" ref="H151:H152" si="88">$C$51/12</f>
        <v>1.8166666666666667E-3</v>
      </c>
      <c r="I151" s="227">
        <f>(SUM('1.  LRAMVA Summary'!D$55:D$81)+SUM('1.  LRAMVA Summary'!D$82:D$83)*(MONTH($E151)-1)/12)*$H151</f>
        <v>0</v>
      </c>
      <c r="J151" s="227">
        <f>(SUM('1.  LRAMVA Summary'!E$55:E$81)+SUM('1.  LRAMVA Summary'!E$82:E$83)*(MONTH($E151)-1)/12)*$H151</f>
        <v>-0.38485794546192348</v>
      </c>
      <c r="K151" s="227">
        <f>(SUM('1.  LRAMVA Summary'!F$55:F$81)+SUM('1.  LRAMVA Summary'!F$82:F$83)*(MONTH($E151)-1)/12)*$H151</f>
        <v>1.0984461095428968</v>
      </c>
      <c r="L151" s="227">
        <f>(SUM('1.  LRAMVA Summary'!G$55:G$81)+SUM('1.  LRAMVA Summary'!G$82:G$83)*(MONTH($E151)-1)/12)*$H151</f>
        <v>2.6201374708320003E-2</v>
      </c>
      <c r="M151" s="227">
        <f>(SUM('1.  LRAMVA Summary'!H$55:H$81)+SUM('1.  LRAMVA Summary'!H$82:H$83)*(MONTH($E151)-1)/12)*$H151</f>
        <v>0</v>
      </c>
      <c r="N151" s="227">
        <f>(SUM('1.  LRAMVA Summary'!I$55:I$81)+SUM('1.  LRAMVA Summary'!I$82:I$83)*(MONTH($E151)-1)/12)*$H151</f>
        <v>0</v>
      </c>
      <c r="O151" s="227">
        <f>(SUM('1.  LRAMVA Summary'!J$55:J$81)+SUM('1.  LRAMVA Summary'!J$82:J$83)*(MONTH($E151)-1)/12)*$H151</f>
        <v>0</v>
      </c>
      <c r="P151" s="227">
        <f>(SUM('1.  LRAMVA Summary'!K$55:K$81)+SUM('1.  LRAMVA Summary'!K$82:K$83)*(MONTH($E151)-1)/12)*$H151</f>
        <v>0</v>
      </c>
      <c r="Q151" s="227">
        <f>(SUM('1.  LRAMVA Summary'!L$55:L$81)+SUM('1.  LRAMVA Summary'!L$82:L$83)*(MONTH($E151)-1)/12)*$H151</f>
        <v>0</v>
      </c>
      <c r="R151" s="227">
        <f>(SUM('1.  LRAMVA Summary'!M$55:M$81)+SUM('1.  LRAMVA Summary'!M$82:M$83)*(MONTH($E151)-1)/12)*$H151</f>
        <v>0</v>
      </c>
      <c r="S151" s="227">
        <f>(SUM('1.  LRAMVA Summary'!N$55:N$81)+SUM('1.  LRAMVA Summary'!N$82:N$83)*(MONTH($E151)-1)/12)*$H151</f>
        <v>0</v>
      </c>
      <c r="T151" s="227">
        <f>(SUM('1.  LRAMVA Summary'!O$55:O$81)+SUM('1.  LRAMVA Summary'!O$82:O$83)*(MONTH($E151)-1)/12)*$H151</f>
        <v>0</v>
      </c>
      <c r="U151" s="227">
        <f>(SUM('1.  LRAMVA Summary'!P$55:P$81)+SUM('1.  LRAMVA Summary'!P$82:P$83)*(MONTH($E151)-1)/12)*$H151</f>
        <v>0</v>
      </c>
      <c r="V151" s="227">
        <f>(SUM('1.  LRAMVA Summary'!Q$55:Q$81)+SUM('1.  LRAMVA Summary'!Q$82:Q$83)*(MONTH($E151)-1)/12)*$H151</f>
        <v>0</v>
      </c>
      <c r="W151" s="228">
        <f t="shared" ref="W151:W160" si="89">SUM(I151:V151)</f>
        <v>0.73978953878929332</v>
      </c>
    </row>
    <row r="152" spans="2:23" s="9" customFormat="1">
      <c r="B152" s="66"/>
      <c r="E152" s="211">
        <v>43891</v>
      </c>
      <c r="F152" s="211" t="s">
        <v>187</v>
      </c>
      <c r="G152" s="212" t="s">
        <v>65</v>
      </c>
      <c r="H152" s="237">
        <f t="shared" si="88"/>
        <v>1.8166666666666667E-3</v>
      </c>
      <c r="I152" s="227">
        <f>(SUM('1.  LRAMVA Summary'!D$55:D$81)+SUM('1.  LRAMVA Summary'!D$82:D$83)*(MONTH($E152)-1)/12)*$H152</f>
        <v>0</v>
      </c>
      <c r="J152" s="227">
        <f>(SUM('1.  LRAMVA Summary'!E$55:E$81)+SUM('1.  LRAMVA Summary'!E$82:E$83)*(MONTH($E152)-1)/12)*$H152</f>
        <v>-0.76971589092384696</v>
      </c>
      <c r="K152" s="227">
        <f>(SUM('1.  LRAMVA Summary'!F$55:F$81)+SUM('1.  LRAMVA Summary'!F$82:F$83)*(MONTH($E152)-1)/12)*$H152</f>
        <v>2.1968922190857936</v>
      </c>
      <c r="L152" s="227">
        <f>(SUM('1.  LRAMVA Summary'!G$55:G$81)+SUM('1.  LRAMVA Summary'!G$82:G$83)*(MONTH($E152)-1)/12)*$H152</f>
        <v>5.2402749416640006E-2</v>
      </c>
      <c r="M152" s="227">
        <f>(SUM('1.  LRAMVA Summary'!H$55:H$81)+SUM('1.  LRAMVA Summary'!H$82:H$83)*(MONTH($E152)-1)/12)*$H152</f>
        <v>0</v>
      </c>
      <c r="N152" s="227">
        <f>(SUM('1.  LRAMVA Summary'!I$55:I$81)+SUM('1.  LRAMVA Summary'!I$82:I$83)*(MONTH($E152)-1)/12)*$H152</f>
        <v>0</v>
      </c>
      <c r="O152" s="227">
        <f>(SUM('1.  LRAMVA Summary'!J$55:J$81)+SUM('1.  LRAMVA Summary'!J$82:J$83)*(MONTH($E152)-1)/12)*$H152</f>
        <v>0</v>
      </c>
      <c r="P152" s="227">
        <f>(SUM('1.  LRAMVA Summary'!K$55:K$81)+SUM('1.  LRAMVA Summary'!K$82:K$83)*(MONTH($E152)-1)/12)*$H152</f>
        <v>0</v>
      </c>
      <c r="Q152" s="227">
        <f>(SUM('1.  LRAMVA Summary'!L$55:L$81)+SUM('1.  LRAMVA Summary'!L$82:L$83)*(MONTH($E152)-1)/12)*$H152</f>
        <v>0</v>
      </c>
      <c r="R152" s="227">
        <f>(SUM('1.  LRAMVA Summary'!M$55:M$81)+SUM('1.  LRAMVA Summary'!M$82:M$83)*(MONTH($E152)-1)/12)*$H152</f>
        <v>0</v>
      </c>
      <c r="S152" s="227">
        <f>(SUM('1.  LRAMVA Summary'!N$55:N$81)+SUM('1.  LRAMVA Summary'!N$82:N$83)*(MONTH($E152)-1)/12)*$H152</f>
        <v>0</v>
      </c>
      <c r="T152" s="227">
        <f>(SUM('1.  LRAMVA Summary'!O$55:O$81)+SUM('1.  LRAMVA Summary'!O$82:O$83)*(MONTH($E152)-1)/12)*$H152</f>
        <v>0</v>
      </c>
      <c r="U152" s="227">
        <f>(SUM('1.  LRAMVA Summary'!P$55:P$81)+SUM('1.  LRAMVA Summary'!P$82:P$83)*(MONTH($E152)-1)/12)*$H152</f>
        <v>0</v>
      </c>
      <c r="V152" s="227">
        <f>(SUM('1.  LRAMVA Summary'!Q$55:Q$81)+SUM('1.  LRAMVA Summary'!Q$82:Q$83)*(MONTH($E152)-1)/12)*$H152</f>
        <v>0</v>
      </c>
      <c r="W152" s="228">
        <f t="shared" si="89"/>
        <v>1.4795790775785866</v>
      </c>
    </row>
    <row r="153" spans="2:23" s="9" customFormat="1">
      <c r="B153" s="66"/>
      <c r="E153" s="211">
        <v>43922</v>
      </c>
      <c r="F153" s="211" t="s">
        <v>187</v>
      </c>
      <c r="G153" s="212" t="s">
        <v>66</v>
      </c>
      <c r="H153" s="237">
        <f>$C$52/12</f>
        <v>1.8166666666666667E-3</v>
      </c>
      <c r="I153" s="227">
        <f>(SUM('1.  LRAMVA Summary'!D$55:D$81)+SUM('1.  LRAMVA Summary'!D$82:D$83)*(MONTH($E153)-1)/12)*$H153</f>
        <v>0</v>
      </c>
      <c r="J153" s="227">
        <f>(SUM('1.  LRAMVA Summary'!E$55:E$81)+SUM('1.  LRAMVA Summary'!E$82:E$83)*(MONTH($E153)-1)/12)*$H153</f>
        <v>-1.1545738363857705</v>
      </c>
      <c r="K153" s="227">
        <f>(SUM('1.  LRAMVA Summary'!F$55:F$81)+SUM('1.  LRAMVA Summary'!F$82:F$83)*(MONTH($E153)-1)/12)*$H153</f>
        <v>3.2953383286286906</v>
      </c>
      <c r="L153" s="227">
        <f>(SUM('1.  LRAMVA Summary'!G$55:G$81)+SUM('1.  LRAMVA Summary'!G$82:G$83)*(MONTH($E153)-1)/12)*$H153</f>
        <v>7.8604124124960026E-2</v>
      </c>
      <c r="M153" s="227">
        <f>(SUM('1.  LRAMVA Summary'!H$55:H$81)+SUM('1.  LRAMVA Summary'!H$82:H$83)*(MONTH($E153)-1)/12)*$H153</f>
        <v>0</v>
      </c>
      <c r="N153" s="227">
        <f>(SUM('1.  LRAMVA Summary'!I$55:I$81)+SUM('1.  LRAMVA Summary'!I$82:I$83)*(MONTH($E153)-1)/12)*$H153</f>
        <v>0</v>
      </c>
      <c r="O153" s="227">
        <f>(SUM('1.  LRAMVA Summary'!J$55:J$81)+SUM('1.  LRAMVA Summary'!J$82:J$83)*(MONTH($E153)-1)/12)*$H153</f>
        <v>0</v>
      </c>
      <c r="P153" s="227">
        <f>(SUM('1.  LRAMVA Summary'!K$55:K$81)+SUM('1.  LRAMVA Summary'!K$82:K$83)*(MONTH($E153)-1)/12)*$H153</f>
        <v>0</v>
      </c>
      <c r="Q153" s="227">
        <f>(SUM('1.  LRAMVA Summary'!L$55:L$81)+SUM('1.  LRAMVA Summary'!L$82:L$83)*(MONTH($E153)-1)/12)*$H153</f>
        <v>0</v>
      </c>
      <c r="R153" s="227">
        <f>(SUM('1.  LRAMVA Summary'!M$55:M$81)+SUM('1.  LRAMVA Summary'!M$82:M$83)*(MONTH($E153)-1)/12)*$H153</f>
        <v>0</v>
      </c>
      <c r="S153" s="227">
        <f>(SUM('1.  LRAMVA Summary'!N$55:N$81)+SUM('1.  LRAMVA Summary'!N$82:N$83)*(MONTH($E153)-1)/12)*$H153</f>
        <v>0</v>
      </c>
      <c r="T153" s="227">
        <f>(SUM('1.  LRAMVA Summary'!O$55:O$81)+SUM('1.  LRAMVA Summary'!O$82:O$83)*(MONTH($E153)-1)/12)*$H153</f>
        <v>0</v>
      </c>
      <c r="U153" s="227">
        <f>(SUM('1.  LRAMVA Summary'!P$55:P$81)+SUM('1.  LRAMVA Summary'!P$82:P$83)*(MONTH($E153)-1)/12)*$H153</f>
        <v>0</v>
      </c>
      <c r="V153" s="227">
        <f>(SUM('1.  LRAMVA Summary'!Q$55:Q$81)+SUM('1.  LRAMVA Summary'!Q$82:Q$83)*(MONTH($E153)-1)/12)*$H153</f>
        <v>0</v>
      </c>
      <c r="W153" s="228">
        <f t="shared" si="89"/>
        <v>2.2193686163678801</v>
      </c>
    </row>
    <row r="154" spans="2:23" s="9" customFormat="1">
      <c r="B154" s="66"/>
      <c r="E154" s="211">
        <v>43952</v>
      </c>
      <c r="F154" s="211" t="s">
        <v>187</v>
      </c>
      <c r="G154" s="212" t="s">
        <v>66</v>
      </c>
      <c r="H154" s="237">
        <f>$C$52/12</f>
        <v>1.8166666666666667E-3</v>
      </c>
      <c r="I154" s="227">
        <f>(SUM('1.  LRAMVA Summary'!D$55:D$81)+SUM('1.  LRAMVA Summary'!D$82:D$83)*(MONTH($E154)-1)/12)*$H154</f>
        <v>0</v>
      </c>
      <c r="J154" s="227">
        <f>(SUM('1.  LRAMVA Summary'!E$55:E$81)+SUM('1.  LRAMVA Summary'!E$82:E$83)*(MONTH($E154)-1)/12)*$H154</f>
        <v>-1.5394317818476939</v>
      </c>
      <c r="K154" s="227">
        <f>(SUM('1.  LRAMVA Summary'!F$55:F$81)+SUM('1.  LRAMVA Summary'!F$82:F$83)*(MONTH($E154)-1)/12)*$H154</f>
        <v>4.3937844381715871</v>
      </c>
      <c r="L154" s="227">
        <f>(SUM('1.  LRAMVA Summary'!G$55:G$81)+SUM('1.  LRAMVA Summary'!G$82:G$83)*(MONTH($E154)-1)/12)*$H154</f>
        <v>0.10480549883328001</v>
      </c>
      <c r="M154" s="227">
        <f>(SUM('1.  LRAMVA Summary'!H$55:H$81)+SUM('1.  LRAMVA Summary'!H$82:H$83)*(MONTH($E154)-1)/12)*$H154</f>
        <v>0</v>
      </c>
      <c r="N154" s="227">
        <f>(SUM('1.  LRAMVA Summary'!I$55:I$81)+SUM('1.  LRAMVA Summary'!I$82:I$83)*(MONTH($E154)-1)/12)*$H154</f>
        <v>0</v>
      </c>
      <c r="O154" s="227">
        <f>(SUM('1.  LRAMVA Summary'!J$55:J$81)+SUM('1.  LRAMVA Summary'!J$82:J$83)*(MONTH($E154)-1)/12)*$H154</f>
        <v>0</v>
      </c>
      <c r="P154" s="227">
        <f>(SUM('1.  LRAMVA Summary'!K$55:K$81)+SUM('1.  LRAMVA Summary'!K$82:K$83)*(MONTH($E154)-1)/12)*$H154</f>
        <v>0</v>
      </c>
      <c r="Q154" s="227">
        <f>(SUM('1.  LRAMVA Summary'!L$55:L$81)+SUM('1.  LRAMVA Summary'!L$82:L$83)*(MONTH($E154)-1)/12)*$H154</f>
        <v>0</v>
      </c>
      <c r="R154" s="227">
        <f>(SUM('1.  LRAMVA Summary'!M$55:M$81)+SUM('1.  LRAMVA Summary'!M$82:M$83)*(MONTH($E154)-1)/12)*$H154</f>
        <v>0</v>
      </c>
      <c r="S154" s="227">
        <f>(SUM('1.  LRAMVA Summary'!N$55:N$81)+SUM('1.  LRAMVA Summary'!N$82:N$83)*(MONTH($E154)-1)/12)*$H154</f>
        <v>0</v>
      </c>
      <c r="T154" s="227">
        <f>(SUM('1.  LRAMVA Summary'!O$55:O$81)+SUM('1.  LRAMVA Summary'!O$82:O$83)*(MONTH($E154)-1)/12)*$H154</f>
        <v>0</v>
      </c>
      <c r="U154" s="227">
        <f>(SUM('1.  LRAMVA Summary'!P$55:P$81)+SUM('1.  LRAMVA Summary'!P$82:P$83)*(MONTH($E154)-1)/12)*$H154</f>
        <v>0</v>
      </c>
      <c r="V154" s="227">
        <f>(SUM('1.  LRAMVA Summary'!Q$55:Q$81)+SUM('1.  LRAMVA Summary'!Q$82:Q$83)*(MONTH($E154)-1)/12)*$H154</f>
        <v>0</v>
      </c>
      <c r="W154" s="228">
        <f t="shared" si="89"/>
        <v>2.9591581551571733</v>
      </c>
    </row>
    <row r="155" spans="2:23" s="9" customFormat="1">
      <c r="B155" s="66"/>
      <c r="E155" s="211">
        <v>43983</v>
      </c>
      <c r="F155" s="211" t="s">
        <v>187</v>
      </c>
      <c r="G155" s="212" t="s">
        <v>66</v>
      </c>
      <c r="H155" s="237">
        <f>$C$52/12</f>
        <v>1.8166666666666667E-3</v>
      </c>
      <c r="I155" s="227">
        <f>(SUM('1.  LRAMVA Summary'!D$55:D$81)+SUM('1.  LRAMVA Summary'!D$82:D$83)*(MONTH($E155)-1)/12)*$H155</f>
        <v>0</v>
      </c>
      <c r="J155" s="227">
        <f>(SUM('1.  LRAMVA Summary'!E$55:E$81)+SUM('1.  LRAMVA Summary'!E$82:E$83)*(MONTH($E155)-1)/12)*$H155</f>
        <v>-1.9242897273096173</v>
      </c>
      <c r="K155" s="227">
        <f>(SUM('1.  LRAMVA Summary'!F$55:F$81)+SUM('1.  LRAMVA Summary'!F$82:F$83)*(MONTH($E155)-1)/12)*$H155</f>
        <v>5.4922305477144837</v>
      </c>
      <c r="L155" s="227">
        <f>(SUM('1.  LRAMVA Summary'!G$55:G$81)+SUM('1.  LRAMVA Summary'!G$82:G$83)*(MONTH($E155)-1)/12)*$H155</f>
        <v>0.13100687354160001</v>
      </c>
      <c r="M155" s="227">
        <f>(SUM('1.  LRAMVA Summary'!H$55:H$81)+SUM('1.  LRAMVA Summary'!H$82:H$83)*(MONTH($E155)-1)/12)*$H155</f>
        <v>0</v>
      </c>
      <c r="N155" s="227">
        <f>(SUM('1.  LRAMVA Summary'!I$55:I$81)+SUM('1.  LRAMVA Summary'!I$82:I$83)*(MONTH($E155)-1)/12)*$H155</f>
        <v>0</v>
      </c>
      <c r="O155" s="227">
        <f>(SUM('1.  LRAMVA Summary'!J$55:J$81)+SUM('1.  LRAMVA Summary'!J$82:J$83)*(MONTH($E155)-1)/12)*$H155</f>
        <v>0</v>
      </c>
      <c r="P155" s="227">
        <f>(SUM('1.  LRAMVA Summary'!K$55:K$81)+SUM('1.  LRAMVA Summary'!K$82:K$83)*(MONTH($E155)-1)/12)*$H155</f>
        <v>0</v>
      </c>
      <c r="Q155" s="227">
        <f>(SUM('1.  LRAMVA Summary'!L$55:L$81)+SUM('1.  LRAMVA Summary'!L$82:L$83)*(MONTH($E155)-1)/12)*$H155</f>
        <v>0</v>
      </c>
      <c r="R155" s="227">
        <f>(SUM('1.  LRAMVA Summary'!M$55:M$81)+SUM('1.  LRAMVA Summary'!M$82:M$83)*(MONTH($E155)-1)/12)*$H155</f>
        <v>0</v>
      </c>
      <c r="S155" s="227">
        <f>(SUM('1.  LRAMVA Summary'!N$55:N$81)+SUM('1.  LRAMVA Summary'!N$82:N$83)*(MONTH($E155)-1)/12)*$H155</f>
        <v>0</v>
      </c>
      <c r="T155" s="227">
        <f>(SUM('1.  LRAMVA Summary'!O$55:O$81)+SUM('1.  LRAMVA Summary'!O$82:O$83)*(MONTH($E155)-1)/12)*$H155</f>
        <v>0</v>
      </c>
      <c r="U155" s="227">
        <f>(SUM('1.  LRAMVA Summary'!P$55:P$81)+SUM('1.  LRAMVA Summary'!P$82:P$83)*(MONTH($E155)-1)/12)*$H155</f>
        <v>0</v>
      </c>
      <c r="V155" s="227">
        <f>(SUM('1.  LRAMVA Summary'!Q$55:Q$81)+SUM('1.  LRAMVA Summary'!Q$82:Q$83)*(MONTH($E155)-1)/12)*$H155</f>
        <v>0</v>
      </c>
      <c r="W155" s="228">
        <f t="shared" si="89"/>
        <v>3.6989476939464665</v>
      </c>
    </row>
    <row r="156" spans="2:23" s="9" customFormat="1">
      <c r="B156" s="66"/>
      <c r="E156" s="211">
        <v>44013</v>
      </c>
      <c r="F156" s="211" t="s">
        <v>187</v>
      </c>
      <c r="G156" s="212" t="s">
        <v>68</v>
      </c>
      <c r="H156" s="237">
        <f>$C$53/12</f>
        <v>4.75E-4</v>
      </c>
      <c r="I156" s="227">
        <f>(SUM('1.  LRAMVA Summary'!D$55:D$81)+SUM('1.  LRAMVA Summary'!D$82:D$83)*(MONTH($E156)-1)/12)*$H156</f>
        <v>0</v>
      </c>
      <c r="J156" s="227">
        <f>(SUM('1.  LRAMVA Summary'!E$55:E$81)+SUM('1.  LRAMVA Summary'!E$82:E$83)*(MONTH($E156)-1)/12)*$H156</f>
        <v>-0.60376796948613687</v>
      </c>
      <c r="K156" s="227">
        <f>(SUM('1.  LRAMVA Summary'!F$55:F$81)+SUM('1.  LRAMVA Summary'!F$82:F$83)*(MONTH($E156)-1)/12)*$H156</f>
        <v>1.7232503186406913</v>
      </c>
      <c r="L156" s="227">
        <f>(SUM('1.  LRAMVA Summary'!G$55:G$81)+SUM('1.  LRAMVA Summary'!G$82:G$83)*(MONTH($E156)-1)/12)*$H156</f>
        <v>4.1104908946080015E-2</v>
      </c>
      <c r="M156" s="227">
        <f>(SUM('1.  LRAMVA Summary'!H$55:H$81)+SUM('1.  LRAMVA Summary'!H$82:H$83)*(MONTH($E156)-1)/12)*$H156</f>
        <v>0</v>
      </c>
      <c r="N156" s="227">
        <f>(SUM('1.  LRAMVA Summary'!I$55:I$81)+SUM('1.  LRAMVA Summary'!I$82:I$83)*(MONTH($E156)-1)/12)*$H156</f>
        <v>0</v>
      </c>
      <c r="O156" s="227">
        <f>(SUM('1.  LRAMVA Summary'!J$55:J$81)+SUM('1.  LRAMVA Summary'!J$82:J$83)*(MONTH($E156)-1)/12)*$H156</f>
        <v>0</v>
      </c>
      <c r="P156" s="227">
        <f>(SUM('1.  LRAMVA Summary'!K$55:K$81)+SUM('1.  LRAMVA Summary'!K$82:K$83)*(MONTH($E156)-1)/12)*$H156</f>
        <v>0</v>
      </c>
      <c r="Q156" s="227">
        <f>(SUM('1.  LRAMVA Summary'!L$55:L$81)+SUM('1.  LRAMVA Summary'!L$82:L$83)*(MONTH($E156)-1)/12)*$H156</f>
        <v>0</v>
      </c>
      <c r="R156" s="227">
        <f>(SUM('1.  LRAMVA Summary'!M$55:M$81)+SUM('1.  LRAMVA Summary'!M$82:M$83)*(MONTH($E156)-1)/12)*$H156</f>
        <v>0</v>
      </c>
      <c r="S156" s="227">
        <f>(SUM('1.  LRAMVA Summary'!N$55:N$81)+SUM('1.  LRAMVA Summary'!N$82:N$83)*(MONTH($E156)-1)/12)*$H156</f>
        <v>0</v>
      </c>
      <c r="T156" s="227">
        <f>(SUM('1.  LRAMVA Summary'!O$55:O$81)+SUM('1.  LRAMVA Summary'!O$82:O$83)*(MONTH($E156)-1)/12)*$H156</f>
        <v>0</v>
      </c>
      <c r="U156" s="227">
        <f>(SUM('1.  LRAMVA Summary'!P$55:P$81)+SUM('1.  LRAMVA Summary'!P$82:P$83)*(MONTH($E156)-1)/12)*$H156</f>
        <v>0</v>
      </c>
      <c r="V156" s="227">
        <f>(SUM('1.  LRAMVA Summary'!Q$55:Q$81)+SUM('1.  LRAMVA Summary'!Q$82:Q$83)*(MONTH($E156)-1)/12)*$H156</f>
        <v>0</v>
      </c>
      <c r="W156" s="228">
        <f t="shared" si="89"/>
        <v>1.1605872581006345</v>
      </c>
    </row>
    <row r="157" spans="2:23" s="9" customFormat="1">
      <c r="B157" s="66"/>
      <c r="E157" s="211">
        <v>44044</v>
      </c>
      <c r="F157" s="211" t="s">
        <v>187</v>
      </c>
      <c r="G157" s="212" t="s">
        <v>68</v>
      </c>
      <c r="H157" s="237">
        <f t="shared" ref="H157:H158" si="90">$C$53/12</f>
        <v>4.75E-4</v>
      </c>
      <c r="I157" s="227">
        <f>(SUM('1.  LRAMVA Summary'!D$55:D$81)+SUM('1.  LRAMVA Summary'!D$82:D$83)*(MONTH($E157)-1)/12)*$H157</f>
        <v>0</v>
      </c>
      <c r="J157" s="227">
        <f>(SUM('1.  LRAMVA Summary'!E$55:E$81)+SUM('1.  LRAMVA Summary'!E$82:E$83)*(MONTH($E157)-1)/12)*$H157</f>
        <v>-0.70439596440049301</v>
      </c>
      <c r="K157" s="227">
        <f>(SUM('1.  LRAMVA Summary'!F$55:F$81)+SUM('1.  LRAMVA Summary'!F$82:F$83)*(MONTH($E157)-1)/12)*$H157</f>
        <v>2.0104587050808065</v>
      </c>
      <c r="L157" s="227">
        <f>(SUM('1.  LRAMVA Summary'!G$55:G$81)+SUM('1.  LRAMVA Summary'!G$82:G$83)*(MONTH($E157)-1)/12)*$H157</f>
        <v>4.7955727103760011E-2</v>
      </c>
      <c r="M157" s="227">
        <f>(SUM('1.  LRAMVA Summary'!H$55:H$81)+SUM('1.  LRAMVA Summary'!H$82:H$83)*(MONTH($E157)-1)/12)*$H157</f>
        <v>0</v>
      </c>
      <c r="N157" s="227">
        <f>(SUM('1.  LRAMVA Summary'!I$55:I$81)+SUM('1.  LRAMVA Summary'!I$82:I$83)*(MONTH($E157)-1)/12)*$H157</f>
        <v>0</v>
      </c>
      <c r="O157" s="227">
        <f>(SUM('1.  LRAMVA Summary'!J$55:J$81)+SUM('1.  LRAMVA Summary'!J$82:J$83)*(MONTH($E157)-1)/12)*$H157</f>
        <v>0</v>
      </c>
      <c r="P157" s="227">
        <f>(SUM('1.  LRAMVA Summary'!K$55:K$81)+SUM('1.  LRAMVA Summary'!K$82:K$83)*(MONTH($E157)-1)/12)*$H157</f>
        <v>0</v>
      </c>
      <c r="Q157" s="227">
        <f>(SUM('1.  LRAMVA Summary'!L$55:L$81)+SUM('1.  LRAMVA Summary'!L$82:L$83)*(MONTH($E157)-1)/12)*$H157</f>
        <v>0</v>
      </c>
      <c r="R157" s="227">
        <f>(SUM('1.  LRAMVA Summary'!M$55:M$81)+SUM('1.  LRAMVA Summary'!M$82:M$83)*(MONTH($E157)-1)/12)*$H157</f>
        <v>0</v>
      </c>
      <c r="S157" s="227">
        <f>(SUM('1.  LRAMVA Summary'!N$55:N$81)+SUM('1.  LRAMVA Summary'!N$82:N$83)*(MONTH($E157)-1)/12)*$H157</f>
        <v>0</v>
      </c>
      <c r="T157" s="227">
        <f>(SUM('1.  LRAMVA Summary'!O$55:O$81)+SUM('1.  LRAMVA Summary'!O$82:O$83)*(MONTH($E157)-1)/12)*$H157</f>
        <v>0</v>
      </c>
      <c r="U157" s="227">
        <f>(SUM('1.  LRAMVA Summary'!P$55:P$81)+SUM('1.  LRAMVA Summary'!P$82:P$83)*(MONTH($E157)-1)/12)*$H157</f>
        <v>0</v>
      </c>
      <c r="V157" s="227">
        <f>(SUM('1.  LRAMVA Summary'!Q$55:Q$81)+SUM('1.  LRAMVA Summary'!Q$82:Q$83)*(MONTH($E157)-1)/12)*$H157</f>
        <v>0</v>
      </c>
      <c r="W157" s="228">
        <f t="shared" si="89"/>
        <v>1.3540184677840734</v>
      </c>
    </row>
    <row r="158" spans="2:23" s="9" customFormat="1">
      <c r="B158" s="66"/>
      <c r="E158" s="211">
        <v>44075</v>
      </c>
      <c r="F158" s="211" t="s">
        <v>187</v>
      </c>
      <c r="G158" s="212" t="s">
        <v>68</v>
      </c>
      <c r="H158" s="237">
        <f t="shared" si="90"/>
        <v>4.75E-4</v>
      </c>
      <c r="I158" s="227">
        <f>(SUM('1.  LRAMVA Summary'!D$55:D$81)+SUM('1.  LRAMVA Summary'!D$82:D$83)*(MONTH($E158)-1)/12)*$H158</f>
        <v>0</v>
      </c>
      <c r="J158" s="227">
        <f>(SUM('1.  LRAMVA Summary'!E$55:E$81)+SUM('1.  LRAMVA Summary'!E$82:E$83)*(MONTH($E158)-1)/12)*$H158</f>
        <v>-0.80502395931484905</v>
      </c>
      <c r="K158" s="227">
        <f>(SUM('1.  LRAMVA Summary'!F$55:F$81)+SUM('1.  LRAMVA Summary'!F$82:F$83)*(MONTH($E158)-1)/12)*$H158</f>
        <v>2.2976670915209216</v>
      </c>
      <c r="L158" s="227">
        <f>(SUM('1.  LRAMVA Summary'!G$55:G$81)+SUM('1.  LRAMVA Summary'!G$82:G$83)*(MONTH($E158)-1)/12)*$H158</f>
        <v>5.4806545261440007E-2</v>
      </c>
      <c r="M158" s="227">
        <f>(SUM('1.  LRAMVA Summary'!H$55:H$81)+SUM('1.  LRAMVA Summary'!H$82:H$83)*(MONTH($E158)-1)/12)*$H158</f>
        <v>0</v>
      </c>
      <c r="N158" s="227">
        <f>(SUM('1.  LRAMVA Summary'!I$55:I$81)+SUM('1.  LRAMVA Summary'!I$82:I$83)*(MONTH($E158)-1)/12)*$H158</f>
        <v>0</v>
      </c>
      <c r="O158" s="227">
        <f>(SUM('1.  LRAMVA Summary'!J$55:J$81)+SUM('1.  LRAMVA Summary'!J$82:J$83)*(MONTH($E158)-1)/12)*$H158</f>
        <v>0</v>
      </c>
      <c r="P158" s="227">
        <f>(SUM('1.  LRAMVA Summary'!K$55:K$81)+SUM('1.  LRAMVA Summary'!K$82:K$83)*(MONTH($E158)-1)/12)*$H158</f>
        <v>0</v>
      </c>
      <c r="Q158" s="227">
        <f>(SUM('1.  LRAMVA Summary'!L$55:L$81)+SUM('1.  LRAMVA Summary'!L$82:L$83)*(MONTH($E158)-1)/12)*$H158</f>
        <v>0</v>
      </c>
      <c r="R158" s="227">
        <f>(SUM('1.  LRAMVA Summary'!M$55:M$81)+SUM('1.  LRAMVA Summary'!M$82:M$83)*(MONTH($E158)-1)/12)*$H158</f>
        <v>0</v>
      </c>
      <c r="S158" s="227">
        <f>(SUM('1.  LRAMVA Summary'!N$55:N$81)+SUM('1.  LRAMVA Summary'!N$82:N$83)*(MONTH($E158)-1)/12)*$H158</f>
        <v>0</v>
      </c>
      <c r="T158" s="227">
        <f>(SUM('1.  LRAMVA Summary'!O$55:O$81)+SUM('1.  LRAMVA Summary'!O$82:O$83)*(MONTH($E158)-1)/12)*$H158</f>
        <v>0</v>
      </c>
      <c r="U158" s="227">
        <f>(SUM('1.  LRAMVA Summary'!P$55:P$81)+SUM('1.  LRAMVA Summary'!P$82:P$83)*(MONTH($E158)-1)/12)*$H158</f>
        <v>0</v>
      </c>
      <c r="V158" s="227">
        <f>(SUM('1.  LRAMVA Summary'!Q$55:Q$81)+SUM('1.  LRAMVA Summary'!Q$82:Q$83)*(MONTH($E158)-1)/12)*$H158</f>
        <v>0</v>
      </c>
      <c r="W158" s="228">
        <f t="shared" si="89"/>
        <v>1.5474496774675124</v>
      </c>
    </row>
    <row r="159" spans="2:23" s="9" customFormat="1">
      <c r="B159" s="66"/>
      <c r="E159" s="211">
        <v>44105</v>
      </c>
      <c r="F159" s="211" t="s">
        <v>187</v>
      </c>
      <c r="G159" s="212" t="s">
        <v>69</v>
      </c>
      <c r="H159" s="237">
        <f>$C$54/12</f>
        <v>4.75E-4</v>
      </c>
      <c r="I159" s="227">
        <f>(SUM('1.  LRAMVA Summary'!D$55:D$81)+SUM('1.  LRAMVA Summary'!D$82:D$83)*(MONTH($E159)-1)/12)*$H159</f>
        <v>0</v>
      </c>
      <c r="J159" s="227">
        <f>(SUM('1.  LRAMVA Summary'!E$55:E$81)+SUM('1.  LRAMVA Summary'!E$82:E$83)*(MONTH($E159)-1)/12)*$H159</f>
        <v>-0.90565195422920519</v>
      </c>
      <c r="K159" s="227">
        <f>(SUM('1.  LRAMVA Summary'!F$55:F$81)+SUM('1.  LRAMVA Summary'!F$82:F$83)*(MONTH($E159)-1)/12)*$H159</f>
        <v>2.5848754779610368</v>
      </c>
      <c r="L159" s="227">
        <f>(SUM('1.  LRAMVA Summary'!G$55:G$81)+SUM('1.  LRAMVA Summary'!G$82:G$83)*(MONTH($E159)-1)/12)*$H159</f>
        <v>6.1657363419120002E-2</v>
      </c>
      <c r="M159" s="227">
        <f>(SUM('1.  LRAMVA Summary'!H$55:H$81)+SUM('1.  LRAMVA Summary'!H$82:H$83)*(MONTH($E159)-1)/12)*$H159</f>
        <v>0</v>
      </c>
      <c r="N159" s="227">
        <f>(SUM('1.  LRAMVA Summary'!I$55:I$81)+SUM('1.  LRAMVA Summary'!I$82:I$83)*(MONTH($E159)-1)/12)*$H159</f>
        <v>0</v>
      </c>
      <c r="O159" s="227">
        <f>(SUM('1.  LRAMVA Summary'!J$55:J$81)+SUM('1.  LRAMVA Summary'!J$82:J$83)*(MONTH($E159)-1)/12)*$H159</f>
        <v>0</v>
      </c>
      <c r="P159" s="227">
        <f>(SUM('1.  LRAMVA Summary'!K$55:K$81)+SUM('1.  LRAMVA Summary'!K$82:K$83)*(MONTH($E159)-1)/12)*$H159</f>
        <v>0</v>
      </c>
      <c r="Q159" s="227">
        <f>(SUM('1.  LRAMVA Summary'!L$55:L$81)+SUM('1.  LRAMVA Summary'!L$82:L$83)*(MONTH($E159)-1)/12)*$H159</f>
        <v>0</v>
      </c>
      <c r="R159" s="227">
        <f>(SUM('1.  LRAMVA Summary'!M$55:M$81)+SUM('1.  LRAMVA Summary'!M$82:M$83)*(MONTH($E159)-1)/12)*$H159</f>
        <v>0</v>
      </c>
      <c r="S159" s="227">
        <f>(SUM('1.  LRAMVA Summary'!N$55:N$81)+SUM('1.  LRAMVA Summary'!N$82:N$83)*(MONTH($E159)-1)/12)*$H159</f>
        <v>0</v>
      </c>
      <c r="T159" s="227">
        <f>(SUM('1.  LRAMVA Summary'!O$55:O$81)+SUM('1.  LRAMVA Summary'!O$82:O$83)*(MONTH($E159)-1)/12)*$H159</f>
        <v>0</v>
      </c>
      <c r="U159" s="227">
        <f>(SUM('1.  LRAMVA Summary'!P$55:P$81)+SUM('1.  LRAMVA Summary'!P$82:P$83)*(MONTH($E159)-1)/12)*$H159</f>
        <v>0</v>
      </c>
      <c r="V159" s="227">
        <f>(SUM('1.  LRAMVA Summary'!Q$55:Q$81)+SUM('1.  LRAMVA Summary'!Q$82:Q$83)*(MONTH($E159)-1)/12)*$H159</f>
        <v>0</v>
      </c>
      <c r="W159" s="228">
        <f t="shared" si="89"/>
        <v>1.7408808871509516</v>
      </c>
    </row>
    <row r="160" spans="2:23" s="9" customFormat="1">
      <c r="B160" s="66"/>
      <c r="E160" s="211">
        <v>44136</v>
      </c>
      <c r="F160" s="211" t="s">
        <v>187</v>
      </c>
      <c r="G160" s="212" t="s">
        <v>69</v>
      </c>
      <c r="H160" s="237">
        <f>$C$54/12</f>
        <v>4.75E-4</v>
      </c>
      <c r="I160" s="227">
        <f>(SUM('1.  LRAMVA Summary'!D$55:D$81)+SUM('1.  LRAMVA Summary'!D$82:D$83)*(MONTH($E160)-1)/12)*$H160</f>
        <v>0</v>
      </c>
      <c r="J160" s="227">
        <f>(SUM('1.  LRAMVA Summary'!E$55:E$81)+SUM('1.  LRAMVA Summary'!E$82:E$83)*(MONTH($E160)-1)/12)*$H160</f>
        <v>-1.0062799491435612</v>
      </c>
      <c r="K160" s="227">
        <f>(SUM('1.  LRAMVA Summary'!F$55:F$81)+SUM('1.  LRAMVA Summary'!F$82:F$83)*(MONTH($E160)-1)/12)*$H160</f>
        <v>2.8720838644011515</v>
      </c>
      <c r="L160" s="227">
        <f>(SUM('1.  LRAMVA Summary'!G$55:G$81)+SUM('1.  LRAMVA Summary'!G$82:G$83)*(MONTH($E160)-1)/12)*$H160</f>
        <v>6.8508181576800012E-2</v>
      </c>
      <c r="M160" s="227">
        <f>(SUM('1.  LRAMVA Summary'!H$55:H$81)+SUM('1.  LRAMVA Summary'!H$82:H$83)*(MONTH($E160)-1)/12)*$H160</f>
        <v>0</v>
      </c>
      <c r="N160" s="227">
        <f>(SUM('1.  LRAMVA Summary'!I$55:I$81)+SUM('1.  LRAMVA Summary'!I$82:I$83)*(MONTH($E160)-1)/12)*$H160</f>
        <v>0</v>
      </c>
      <c r="O160" s="227">
        <f>(SUM('1.  LRAMVA Summary'!J$55:J$81)+SUM('1.  LRAMVA Summary'!J$82:J$83)*(MONTH($E160)-1)/12)*$H160</f>
        <v>0</v>
      </c>
      <c r="P160" s="227">
        <f>(SUM('1.  LRAMVA Summary'!K$55:K$81)+SUM('1.  LRAMVA Summary'!K$82:K$83)*(MONTH($E160)-1)/12)*$H160</f>
        <v>0</v>
      </c>
      <c r="Q160" s="227">
        <f>(SUM('1.  LRAMVA Summary'!L$55:L$81)+SUM('1.  LRAMVA Summary'!L$82:L$83)*(MONTH($E160)-1)/12)*$H160</f>
        <v>0</v>
      </c>
      <c r="R160" s="227">
        <f>(SUM('1.  LRAMVA Summary'!M$55:M$81)+SUM('1.  LRAMVA Summary'!M$82:M$83)*(MONTH($E160)-1)/12)*$H160</f>
        <v>0</v>
      </c>
      <c r="S160" s="227">
        <f>(SUM('1.  LRAMVA Summary'!N$55:N$81)+SUM('1.  LRAMVA Summary'!N$82:N$83)*(MONTH($E160)-1)/12)*$H160</f>
        <v>0</v>
      </c>
      <c r="T160" s="227">
        <f>(SUM('1.  LRAMVA Summary'!O$55:O$81)+SUM('1.  LRAMVA Summary'!O$82:O$83)*(MONTH($E160)-1)/12)*$H160</f>
        <v>0</v>
      </c>
      <c r="U160" s="227">
        <f>(SUM('1.  LRAMVA Summary'!P$55:P$81)+SUM('1.  LRAMVA Summary'!P$82:P$83)*(MONTH($E160)-1)/12)*$H160</f>
        <v>0</v>
      </c>
      <c r="V160" s="227">
        <f>(SUM('1.  LRAMVA Summary'!Q$55:Q$81)+SUM('1.  LRAMVA Summary'!Q$82:Q$83)*(MONTH($E160)-1)/12)*$H160</f>
        <v>0</v>
      </c>
      <c r="W160" s="228">
        <f t="shared" si="89"/>
        <v>1.9343120968343903</v>
      </c>
    </row>
    <row r="161" spans="2:23" s="9" customFormat="1">
      <c r="B161" s="66"/>
      <c r="E161" s="211">
        <v>44166</v>
      </c>
      <c r="F161" s="211" t="s">
        <v>187</v>
      </c>
      <c r="G161" s="212" t="s">
        <v>69</v>
      </c>
      <c r="H161" s="237">
        <f>$C$54/12</f>
        <v>4.75E-4</v>
      </c>
      <c r="I161" s="227">
        <f>(SUM('1.  LRAMVA Summary'!D$55:D$81)+SUM('1.  LRAMVA Summary'!D$82:D$83)*(MONTH($E161)-1)/12)*$H161</f>
        <v>0</v>
      </c>
      <c r="J161" s="227">
        <f>(SUM('1.  LRAMVA Summary'!E$55:E$81)+SUM('1.  LRAMVA Summary'!E$82:E$83)*(MONTH($E161)-1)/12)*$H161</f>
        <v>-1.1069079440579175</v>
      </c>
      <c r="K161" s="227">
        <f>(SUM('1.  LRAMVA Summary'!F$55:F$81)+SUM('1.  LRAMVA Summary'!F$82:F$83)*(MONTH($E161)-1)/12)*$H161</f>
        <v>3.1592922508412675</v>
      </c>
      <c r="L161" s="227">
        <f>(SUM('1.  LRAMVA Summary'!G$55:G$81)+SUM('1.  LRAMVA Summary'!G$82:G$83)*(MONTH($E161)-1)/12)*$H161</f>
        <v>7.5358999734480014E-2</v>
      </c>
      <c r="M161" s="227">
        <f>(SUM('1.  LRAMVA Summary'!H$55:H$81)+SUM('1.  LRAMVA Summary'!H$82:H$83)*(MONTH($E161)-1)/12)*$H161</f>
        <v>0</v>
      </c>
      <c r="N161" s="227">
        <f>(SUM('1.  LRAMVA Summary'!I$55:I$81)+SUM('1.  LRAMVA Summary'!I$82:I$83)*(MONTH($E161)-1)/12)*$H161</f>
        <v>0</v>
      </c>
      <c r="O161" s="227">
        <f>(SUM('1.  LRAMVA Summary'!J$55:J$81)+SUM('1.  LRAMVA Summary'!J$82:J$83)*(MONTH($E161)-1)/12)*$H161</f>
        <v>0</v>
      </c>
      <c r="P161" s="227">
        <f>(SUM('1.  LRAMVA Summary'!K$55:K$81)+SUM('1.  LRAMVA Summary'!K$82:K$83)*(MONTH($E161)-1)/12)*$H161</f>
        <v>0</v>
      </c>
      <c r="Q161" s="227">
        <f>(SUM('1.  LRAMVA Summary'!L$55:L$81)+SUM('1.  LRAMVA Summary'!L$82:L$83)*(MONTH($E161)-1)/12)*$H161</f>
        <v>0</v>
      </c>
      <c r="R161" s="227">
        <f>(SUM('1.  LRAMVA Summary'!M$55:M$81)+SUM('1.  LRAMVA Summary'!M$82:M$83)*(MONTH($E161)-1)/12)*$H161</f>
        <v>0</v>
      </c>
      <c r="S161" s="227">
        <f>(SUM('1.  LRAMVA Summary'!N$55:N$81)+SUM('1.  LRAMVA Summary'!N$82:N$83)*(MONTH($E161)-1)/12)*$H161</f>
        <v>0</v>
      </c>
      <c r="T161" s="227">
        <f>(SUM('1.  LRAMVA Summary'!O$55:O$81)+SUM('1.  LRAMVA Summary'!O$82:O$83)*(MONTH($E161)-1)/12)*$H161</f>
        <v>0</v>
      </c>
      <c r="U161" s="227">
        <f>(SUM('1.  LRAMVA Summary'!P$55:P$81)+SUM('1.  LRAMVA Summary'!P$82:P$83)*(MONTH($E161)-1)/12)*$H161</f>
        <v>0</v>
      </c>
      <c r="V161" s="227">
        <f>(SUM('1.  LRAMVA Summary'!Q$55:Q$81)+SUM('1.  LRAMVA Summary'!Q$82:Q$83)*(MONTH($E161)-1)/12)*$H161</f>
        <v>0</v>
      </c>
      <c r="W161" s="228">
        <f>SUM(I161:V161)</f>
        <v>2.1277433065178299</v>
      </c>
    </row>
    <row r="162" spans="2:23" s="9" customFormat="1" ht="15.75" thickBot="1">
      <c r="B162" s="66"/>
      <c r="E162" s="213" t="s">
        <v>466</v>
      </c>
      <c r="F162" s="213"/>
      <c r="G162" s="214"/>
      <c r="H162" s="215"/>
      <c r="I162" s="216">
        <f>SUM(I149:I161)</f>
        <v>0</v>
      </c>
      <c r="J162" s="216">
        <f>SUM(J149:J161)</f>
        <v>-10.904896922561015</v>
      </c>
      <c r="K162" s="216">
        <f t="shared" ref="K162:O162" si="91">SUM(K149:K161)</f>
        <v>31.124319351589332</v>
      </c>
      <c r="L162" s="216">
        <f t="shared" si="91"/>
        <v>0.74241234666648004</v>
      </c>
      <c r="M162" s="216">
        <f t="shared" si="91"/>
        <v>0</v>
      </c>
      <c r="N162" s="216">
        <f t="shared" si="91"/>
        <v>0</v>
      </c>
      <c r="O162" s="216">
        <f t="shared" si="91"/>
        <v>0</v>
      </c>
      <c r="P162" s="216">
        <f t="shared" ref="P162:V162" si="92">SUM(P149:P161)</f>
        <v>0</v>
      </c>
      <c r="Q162" s="216">
        <f t="shared" si="92"/>
        <v>0</v>
      </c>
      <c r="R162" s="216">
        <f t="shared" si="92"/>
        <v>0</v>
      </c>
      <c r="S162" s="216">
        <f t="shared" si="92"/>
        <v>0</v>
      </c>
      <c r="T162" s="216">
        <f t="shared" si="92"/>
        <v>0</v>
      </c>
      <c r="U162" s="216">
        <f t="shared" si="92"/>
        <v>0</v>
      </c>
      <c r="V162" s="216">
        <f t="shared" si="92"/>
        <v>0</v>
      </c>
      <c r="W162" s="216">
        <f>SUM(W149:W161)</f>
        <v>20.96183477569479</v>
      </c>
    </row>
    <row r="163" spans="2:23" s="9" customFormat="1" ht="15.75" thickTop="1">
      <c r="B163" s="66"/>
      <c r="E163" s="217" t="s">
        <v>67</v>
      </c>
      <c r="F163" s="217"/>
      <c r="G163" s="218"/>
      <c r="H163" s="219"/>
      <c r="I163" s="220"/>
      <c r="J163" s="220"/>
      <c r="K163" s="220"/>
      <c r="L163" s="220"/>
      <c r="M163" s="220"/>
      <c r="N163" s="220"/>
      <c r="O163" s="220"/>
      <c r="P163" s="220"/>
      <c r="Q163" s="220"/>
      <c r="R163" s="220"/>
      <c r="S163" s="220"/>
      <c r="T163" s="220"/>
      <c r="U163" s="220"/>
      <c r="V163" s="220"/>
      <c r="W163" s="221"/>
    </row>
    <row r="164" spans="2:23" s="9" customFormat="1">
      <c r="B164" s="66"/>
      <c r="E164" s="222" t="s">
        <v>700</v>
      </c>
      <c r="F164" s="222"/>
      <c r="G164" s="223"/>
      <c r="H164" s="224"/>
      <c r="I164" s="225">
        <f>I162+I163</f>
        <v>0</v>
      </c>
      <c r="J164" s="225">
        <f t="shared" ref="J164:U164" si="93">J162+J163</f>
        <v>-10.904896922561015</v>
      </c>
      <c r="K164" s="225">
        <f t="shared" si="93"/>
        <v>31.124319351589332</v>
      </c>
      <c r="L164" s="225">
        <f t="shared" si="93"/>
        <v>0.74241234666648004</v>
      </c>
      <c r="M164" s="225">
        <f t="shared" si="93"/>
        <v>0</v>
      </c>
      <c r="N164" s="225">
        <f t="shared" si="93"/>
        <v>0</v>
      </c>
      <c r="O164" s="225">
        <f t="shared" si="93"/>
        <v>0</v>
      </c>
      <c r="P164" s="225">
        <f t="shared" si="93"/>
        <v>0</v>
      </c>
      <c r="Q164" s="225">
        <f t="shared" si="93"/>
        <v>0</v>
      </c>
      <c r="R164" s="225">
        <f t="shared" si="93"/>
        <v>0</v>
      </c>
      <c r="S164" s="225">
        <f t="shared" si="93"/>
        <v>0</v>
      </c>
      <c r="T164" s="225">
        <f t="shared" si="93"/>
        <v>0</v>
      </c>
      <c r="U164" s="225">
        <f t="shared" si="93"/>
        <v>0</v>
      </c>
      <c r="V164" s="225">
        <f>V162+V163</f>
        <v>0</v>
      </c>
      <c r="W164" s="225">
        <f>W162+W163</f>
        <v>20.96183477569479</v>
      </c>
    </row>
    <row r="165" spans="2:23">
      <c r="B165" s="66"/>
      <c r="C165" s="9"/>
      <c r="E165" s="211">
        <v>44197</v>
      </c>
      <c r="F165" s="211" t="s">
        <v>704</v>
      </c>
      <c r="G165" s="212" t="s">
        <v>65</v>
      </c>
      <c r="H165" s="237">
        <f>$C$55/12</f>
        <v>4.75E-4</v>
      </c>
      <c r="I165" s="227">
        <f>(SUM('1.  LRAMVA Summary'!D$55:D$84)+SUM('1.  LRAMVA Summary'!D$85:D$86)*(MONTH($E165)-1)/12)*$H165</f>
        <v>0</v>
      </c>
      <c r="J165" s="227">
        <f>(SUM('1.  LRAMVA Summary'!E$55:E$84)+SUM('1.  LRAMVA Summary'!E$85:E$86)*(MONTH($E165)-1)/12)*$H165</f>
        <v>-1.2075359389722737</v>
      </c>
      <c r="K165" s="227">
        <f>(SUM('1.  LRAMVA Summary'!F$55:F$84)+SUM('1.  LRAMVA Summary'!F$85:F$86)*(MONTH($E165)-1)/12)*$H165</f>
        <v>3.4465006372813827</v>
      </c>
      <c r="L165" s="227">
        <f>(SUM('1.  LRAMVA Summary'!G$55:G$84)+SUM('1.  LRAMVA Summary'!G$85:G$86)*(MONTH($E165)-1)/12)*$H165</f>
        <v>8.2209817892160017E-2</v>
      </c>
      <c r="M165" s="227">
        <f>(SUM('1.  LRAMVA Summary'!H$55:H$84)+SUM('1.  LRAMVA Summary'!H$85:H$86)*(MONTH($E165)-1)/12)*$H165</f>
        <v>0</v>
      </c>
      <c r="N165" s="227">
        <f>(SUM('1.  LRAMVA Summary'!I$55:I$84)+SUM('1.  LRAMVA Summary'!I$85:I$86)*(MONTH($E165)-1)/12)*$H165</f>
        <v>0</v>
      </c>
      <c r="O165" s="227">
        <f>(SUM('1.  LRAMVA Summary'!J$55:J$84)+SUM('1.  LRAMVA Summary'!J$85:J$86)*(MONTH($E165)-1)/12)*$H165</f>
        <v>0</v>
      </c>
      <c r="P165" s="227">
        <f>(SUM('1.  LRAMVA Summary'!K$55:K$84)+SUM('1.  LRAMVA Summary'!K$85:K$86)*(MONTH($E165)-1)/12)*$H165</f>
        <v>0</v>
      </c>
      <c r="Q165" s="227">
        <f>(SUM('1.  LRAMVA Summary'!L$55:L$84)+SUM('1.  LRAMVA Summary'!L$85:L$86)*(MONTH($E165)-1)/12)*$H165</f>
        <v>0</v>
      </c>
      <c r="R165" s="227">
        <f>(SUM('1.  LRAMVA Summary'!M$55:M$84)+SUM('1.  LRAMVA Summary'!M$85:M$86)*(MONTH($E165)-1)/12)*$H165</f>
        <v>0</v>
      </c>
      <c r="S165" s="227">
        <f>(SUM('1.  LRAMVA Summary'!N$55:N$84)+SUM('1.  LRAMVA Summary'!N$85:N$86)*(MONTH($E165)-1)/12)*$H165</f>
        <v>0</v>
      </c>
      <c r="T165" s="227">
        <f>(SUM('1.  LRAMVA Summary'!O$55:O$84)+SUM('1.  LRAMVA Summary'!O$85:O$86)*(MONTH($E165)-1)/12)*$H165</f>
        <v>0</v>
      </c>
      <c r="U165" s="227">
        <f>(SUM('1.  LRAMVA Summary'!P$55:P$84)+SUM('1.  LRAMVA Summary'!P$85:P$86)*(MONTH($E165)-1)/12)*$H165</f>
        <v>0</v>
      </c>
      <c r="V165" s="227">
        <f>(SUM('1.  LRAMVA Summary'!Q$55:Q$84)+SUM('1.  LRAMVA Summary'!Q$85:Q$86)*(MONTH($E165)-1)/12)*$H165</f>
        <v>0</v>
      </c>
      <c r="W165" s="228">
        <f t="shared" ref="W165:W175" si="94">SUM(I165:V165)</f>
        <v>2.3211745162012689</v>
      </c>
    </row>
    <row r="166" spans="2:23">
      <c r="B166" s="66"/>
      <c r="C166" s="9"/>
      <c r="E166" s="211">
        <v>44228</v>
      </c>
      <c r="F166" s="211" t="s">
        <v>704</v>
      </c>
      <c r="G166" s="212" t="s">
        <v>65</v>
      </c>
      <c r="H166" s="237">
        <f t="shared" ref="H166:H167" si="95">$C$55/12</f>
        <v>4.75E-4</v>
      </c>
      <c r="I166" s="227">
        <f>(SUM('1.  LRAMVA Summary'!D$55:D$84)+SUM('1.  LRAMVA Summary'!D$85:D$86)*(MONTH($E166)-1)/12)*$H166</f>
        <v>0</v>
      </c>
      <c r="J166" s="227">
        <f>(SUM('1.  LRAMVA Summary'!E$55:E$84)+SUM('1.  LRAMVA Summary'!E$85:E$86)*(MONTH($E166)-1)/12)*$H166</f>
        <v>-1.3870987255174216</v>
      </c>
      <c r="K166" s="227">
        <f>(SUM('1.  LRAMVA Summary'!F$55:F$84)+SUM('1.  LRAMVA Summary'!F$85:F$86)*(MONTH($E166)-1)/12)*$H166</f>
        <v>3.7396458894137519</v>
      </c>
      <c r="L166" s="227">
        <f>(SUM('1.  LRAMVA Summary'!G$55:G$84)+SUM('1.  LRAMVA Summary'!G$85:G$86)*(MONTH($E166)-1)/12)*$H166</f>
        <v>8.9186497312080018E-2</v>
      </c>
      <c r="M166" s="227">
        <f>(SUM('1.  LRAMVA Summary'!H$55:H$84)+SUM('1.  LRAMVA Summary'!H$85:H$86)*(MONTH($E166)-1)/12)*$H166</f>
        <v>0</v>
      </c>
      <c r="N166" s="227">
        <f>(SUM('1.  LRAMVA Summary'!I$55:I$84)+SUM('1.  LRAMVA Summary'!I$85:I$86)*(MONTH($E166)-1)/12)*$H166</f>
        <v>0</v>
      </c>
      <c r="O166" s="227">
        <f>(SUM('1.  LRAMVA Summary'!J$55:J$84)+SUM('1.  LRAMVA Summary'!J$85:J$86)*(MONTH($E166)-1)/12)*$H166</f>
        <v>0</v>
      </c>
      <c r="P166" s="227">
        <f>(SUM('1.  LRAMVA Summary'!K$55:K$84)+SUM('1.  LRAMVA Summary'!K$85:K$86)*(MONTH($E166)-1)/12)*$H166</f>
        <v>0</v>
      </c>
      <c r="Q166" s="227">
        <f>(SUM('1.  LRAMVA Summary'!L$55:L$84)+SUM('1.  LRAMVA Summary'!L$85:L$86)*(MONTH($E166)-1)/12)*$H166</f>
        <v>0</v>
      </c>
      <c r="R166" s="227">
        <f>(SUM('1.  LRAMVA Summary'!M$55:M$84)+SUM('1.  LRAMVA Summary'!M$85:M$86)*(MONTH($E166)-1)/12)*$H166</f>
        <v>0</v>
      </c>
      <c r="S166" s="227">
        <f>(SUM('1.  LRAMVA Summary'!N$55:N$84)+SUM('1.  LRAMVA Summary'!N$85:N$86)*(MONTH($E166)-1)/12)*$H166</f>
        <v>0</v>
      </c>
      <c r="T166" s="227">
        <f>(SUM('1.  LRAMVA Summary'!O$55:O$84)+SUM('1.  LRAMVA Summary'!O$85:O$86)*(MONTH($E166)-1)/12)*$H166</f>
        <v>0</v>
      </c>
      <c r="U166" s="227">
        <f>(SUM('1.  LRAMVA Summary'!P$55:P$84)+SUM('1.  LRAMVA Summary'!P$85:P$86)*(MONTH($E166)-1)/12)*$H166</f>
        <v>0</v>
      </c>
      <c r="V166" s="227">
        <f>(SUM('1.  LRAMVA Summary'!Q$55:Q$84)+SUM('1.  LRAMVA Summary'!Q$85:Q$86)*(MONTH($E166)-1)/12)*$H166</f>
        <v>0</v>
      </c>
      <c r="W166" s="228">
        <f t="shared" si="94"/>
        <v>2.4417336612084104</v>
      </c>
    </row>
    <row r="167" spans="2:23">
      <c r="B167" s="66"/>
      <c r="C167" s="9"/>
      <c r="E167" s="211">
        <v>44256</v>
      </c>
      <c r="F167" s="211" t="s">
        <v>704</v>
      </c>
      <c r="G167" s="212" t="s">
        <v>65</v>
      </c>
      <c r="H167" s="237">
        <f t="shared" si="95"/>
        <v>4.75E-4</v>
      </c>
      <c r="I167" s="227">
        <f>(SUM('1.  LRAMVA Summary'!D$55:D$84)+SUM('1.  LRAMVA Summary'!D$85:D$86)*(MONTH($E167)-1)/12)*$H167</f>
        <v>0</v>
      </c>
      <c r="J167" s="227">
        <f>(SUM('1.  LRAMVA Summary'!E$55:E$84)+SUM('1.  LRAMVA Summary'!E$85:E$86)*(MONTH($E167)-1)/12)*$H167</f>
        <v>-1.56666151206257</v>
      </c>
      <c r="K167" s="227">
        <f>(SUM('1.  LRAMVA Summary'!F$55:F$84)+SUM('1.  LRAMVA Summary'!F$85:F$86)*(MONTH($E167)-1)/12)*$H167</f>
        <v>4.0327911415461211</v>
      </c>
      <c r="L167" s="227">
        <f>(SUM('1.  LRAMVA Summary'!G$55:G$84)+SUM('1.  LRAMVA Summary'!G$85:G$86)*(MONTH($E167)-1)/12)*$H167</f>
        <v>9.6163176732000019E-2</v>
      </c>
      <c r="M167" s="227">
        <f>(SUM('1.  LRAMVA Summary'!H$55:H$84)+SUM('1.  LRAMVA Summary'!H$85:H$86)*(MONTH($E167)-1)/12)*$H167</f>
        <v>0</v>
      </c>
      <c r="N167" s="227">
        <f>(SUM('1.  LRAMVA Summary'!I$55:I$84)+SUM('1.  LRAMVA Summary'!I$85:I$86)*(MONTH($E167)-1)/12)*$H167</f>
        <v>0</v>
      </c>
      <c r="O167" s="227">
        <f>(SUM('1.  LRAMVA Summary'!J$55:J$84)+SUM('1.  LRAMVA Summary'!J$85:J$86)*(MONTH($E167)-1)/12)*$H167</f>
        <v>0</v>
      </c>
      <c r="P167" s="227">
        <f>(SUM('1.  LRAMVA Summary'!K$55:K$84)+SUM('1.  LRAMVA Summary'!K$85:K$86)*(MONTH($E167)-1)/12)*$H167</f>
        <v>0</v>
      </c>
      <c r="Q167" s="227">
        <f>(SUM('1.  LRAMVA Summary'!L$55:L$84)+SUM('1.  LRAMVA Summary'!L$85:L$86)*(MONTH($E167)-1)/12)*$H167</f>
        <v>0</v>
      </c>
      <c r="R167" s="227">
        <f>(SUM('1.  LRAMVA Summary'!M$55:M$84)+SUM('1.  LRAMVA Summary'!M$85:M$86)*(MONTH($E167)-1)/12)*$H167</f>
        <v>0</v>
      </c>
      <c r="S167" s="227">
        <f>(SUM('1.  LRAMVA Summary'!N$55:N$84)+SUM('1.  LRAMVA Summary'!N$85:N$86)*(MONTH($E167)-1)/12)*$H167</f>
        <v>0</v>
      </c>
      <c r="T167" s="227">
        <f>(SUM('1.  LRAMVA Summary'!O$55:O$84)+SUM('1.  LRAMVA Summary'!O$85:O$86)*(MONTH($E167)-1)/12)*$H167</f>
        <v>0</v>
      </c>
      <c r="U167" s="227">
        <f>(SUM('1.  LRAMVA Summary'!P$55:P$84)+SUM('1.  LRAMVA Summary'!P$85:P$86)*(MONTH($E167)-1)/12)*$H167</f>
        <v>0</v>
      </c>
      <c r="V167" s="227">
        <f>(SUM('1.  LRAMVA Summary'!Q$55:Q$84)+SUM('1.  LRAMVA Summary'!Q$85:Q$86)*(MONTH($E167)-1)/12)*$H167</f>
        <v>0</v>
      </c>
      <c r="W167" s="228">
        <f t="shared" si="94"/>
        <v>2.562292806215551</v>
      </c>
    </row>
    <row r="168" spans="2:23">
      <c r="B168" s="66"/>
      <c r="C168" s="9"/>
      <c r="E168" s="211">
        <v>44287</v>
      </c>
      <c r="F168" s="211" t="s">
        <v>704</v>
      </c>
      <c r="G168" s="212" t="s">
        <v>66</v>
      </c>
      <c r="H168" s="237">
        <f>$C$56/12</f>
        <v>4.75E-4</v>
      </c>
      <c r="I168" s="227">
        <f>(SUM('1.  LRAMVA Summary'!D$55:D$84)+SUM('1.  LRAMVA Summary'!D$85:D$86)*(MONTH($E168)-1)/12)*$H168</f>
        <v>0</v>
      </c>
      <c r="J168" s="227">
        <f>(SUM('1.  LRAMVA Summary'!E$55:E$84)+SUM('1.  LRAMVA Summary'!E$85:E$86)*(MONTH($E168)-1)/12)*$H168</f>
        <v>-1.7462242986077179</v>
      </c>
      <c r="K168" s="227">
        <f>(SUM('1.  LRAMVA Summary'!F$55:F$84)+SUM('1.  LRAMVA Summary'!F$85:F$86)*(MONTH($E168)-1)/12)*$H168</f>
        <v>4.3259363936784911</v>
      </c>
      <c r="L168" s="227">
        <f>(SUM('1.  LRAMVA Summary'!G$55:G$84)+SUM('1.  LRAMVA Summary'!G$85:G$86)*(MONTH($E168)-1)/12)*$H168</f>
        <v>0.10313985615192002</v>
      </c>
      <c r="M168" s="227">
        <f>(SUM('1.  LRAMVA Summary'!H$55:H$84)+SUM('1.  LRAMVA Summary'!H$85:H$86)*(MONTH($E168)-1)/12)*$H168</f>
        <v>0</v>
      </c>
      <c r="N168" s="227">
        <f>(SUM('1.  LRAMVA Summary'!I$55:I$84)+SUM('1.  LRAMVA Summary'!I$85:I$86)*(MONTH($E168)-1)/12)*$H168</f>
        <v>0</v>
      </c>
      <c r="O168" s="227">
        <f>(SUM('1.  LRAMVA Summary'!J$55:J$84)+SUM('1.  LRAMVA Summary'!J$85:J$86)*(MONTH($E168)-1)/12)*$H168</f>
        <v>0</v>
      </c>
      <c r="P168" s="227">
        <f>(SUM('1.  LRAMVA Summary'!K$55:K$84)+SUM('1.  LRAMVA Summary'!K$85:K$86)*(MONTH($E168)-1)/12)*$H168</f>
        <v>0</v>
      </c>
      <c r="Q168" s="227">
        <f>(SUM('1.  LRAMVA Summary'!L$55:L$84)+SUM('1.  LRAMVA Summary'!L$85:L$86)*(MONTH($E168)-1)/12)*$H168</f>
        <v>0</v>
      </c>
      <c r="R168" s="227">
        <f>(SUM('1.  LRAMVA Summary'!M$55:M$84)+SUM('1.  LRAMVA Summary'!M$85:M$86)*(MONTH($E168)-1)/12)*$H168</f>
        <v>0</v>
      </c>
      <c r="S168" s="227">
        <f>(SUM('1.  LRAMVA Summary'!N$55:N$84)+SUM('1.  LRAMVA Summary'!N$85:N$86)*(MONTH($E168)-1)/12)*$H168</f>
        <v>0</v>
      </c>
      <c r="T168" s="227">
        <f>(SUM('1.  LRAMVA Summary'!O$55:O$84)+SUM('1.  LRAMVA Summary'!O$85:O$86)*(MONTH($E168)-1)/12)*$H168</f>
        <v>0</v>
      </c>
      <c r="U168" s="227">
        <f>(SUM('1.  LRAMVA Summary'!P$55:P$84)+SUM('1.  LRAMVA Summary'!P$85:P$86)*(MONTH($E168)-1)/12)*$H168</f>
        <v>0</v>
      </c>
      <c r="V168" s="227">
        <f>(SUM('1.  LRAMVA Summary'!Q$55:Q$84)+SUM('1.  LRAMVA Summary'!Q$85:Q$86)*(MONTH($E168)-1)/12)*$H168</f>
        <v>0</v>
      </c>
      <c r="W168" s="228">
        <f t="shared" si="94"/>
        <v>2.6828519512226934</v>
      </c>
    </row>
    <row r="169" spans="2:23">
      <c r="B169" s="66"/>
      <c r="C169" s="9"/>
      <c r="E169" s="211">
        <v>44317</v>
      </c>
      <c r="F169" s="211" t="s">
        <v>704</v>
      </c>
      <c r="G169" s="212" t="s">
        <v>66</v>
      </c>
      <c r="H169" s="237">
        <f t="shared" ref="H169:H170" si="96">$C$56/12</f>
        <v>4.75E-4</v>
      </c>
      <c r="I169" s="227">
        <f>(SUM('1.  LRAMVA Summary'!D$55:D$84)+SUM('1.  LRAMVA Summary'!D$85:D$86)*(MONTH($E169)-1)/12)*$H169</f>
        <v>0</v>
      </c>
      <c r="J169" s="227">
        <f>(SUM('1.  LRAMVA Summary'!E$55:E$84)+SUM('1.  LRAMVA Summary'!E$85:E$86)*(MONTH($E169)-1)/12)*$H169</f>
        <v>-1.9257870851528662</v>
      </c>
      <c r="K169" s="227">
        <f>(SUM('1.  LRAMVA Summary'!F$55:F$84)+SUM('1.  LRAMVA Summary'!F$85:F$86)*(MONTH($E169)-1)/12)*$H169</f>
        <v>4.6190816458108612</v>
      </c>
      <c r="L169" s="227">
        <f>(SUM('1.  LRAMVA Summary'!G$55:G$84)+SUM('1.  LRAMVA Summary'!G$85:G$86)*(MONTH($E169)-1)/12)*$H169</f>
        <v>0.11011653557184002</v>
      </c>
      <c r="M169" s="227">
        <f>(SUM('1.  LRAMVA Summary'!H$55:H$84)+SUM('1.  LRAMVA Summary'!H$85:H$86)*(MONTH($E169)-1)/12)*$H169</f>
        <v>0</v>
      </c>
      <c r="N169" s="227">
        <f>(SUM('1.  LRAMVA Summary'!I$55:I$84)+SUM('1.  LRAMVA Summary'!I$85:I$86)*(MONTH($E169)-1)/12)*$H169</f>
        <v>0</v>
      </c>
      <c r="O169" s="227">
        <f>(SUM('1.  LRAMVA Summary'!J$55:J$84)+SUM('1.  LRAMVA Summary'!J$85:J$86)*(MONTH($E169)-1)/12)*$H169</f>
        <v>0</v>
      </c>
      <c r="P169" s="227">
        <f>(SUM('1.  LRAMVA Summary'!K$55:K$84)+SUM('1.  LRAMVA Summary'!K$85:K$86)*(MONTH($E169)-1)/12)*$H169</f>
        <v>0</v>
      </c>
      <c r="Q169" s="227">
        <f>(SUM('1.  LRAMVA Summary'!L$55:L$84)+SUM('1.  LRAMVA Summary'!L$85:L$86)*(MONTH($E169)-1)/12)*$H169</f>
        <v>0</v>
      </c>
      <c r="R169" s="227">
        <f>(SUM('1.  LRAMVA Summary'!M$55:M$84)+SUM('1.  LRAMVA Summary'!M$85:M$86)*(MONTH($E169)-1)/12)*$H169</f>
        <v>0</v>
      </c>
      <c r="S169" s="227">
        <f>(SUM('1.  LRAMVA Summary'!N$55:N$84)+SUM('1.  LRAMVA Summary'!N$85:N$86)*(MONTH($E169)-1)/12)*$H169</f>
        <v>0</v>
      </c>
      <c r="T169" s="227">
        <f>(SUM('1.  LRAMVA Summary'!O$55:O$84)+SUM('1.  LRAMVA Summary'!O$85:O$86)*(MONTH($E169)-1)/12)*$H169</f>
        <v>0</v>
      </c>
      <c r="U169" s="227">
        <f>(SUM('1.  LRAMVA Summary'!P$55:P$84)+SUM('1.  LRAMVA Summary'!P$85:P$86)*(MONTH($E169)-1)/12)*$H169</f>
        <v>0</v>
      </c>
      <c r="V169" s="227">
        <f>(SUM('1.  LRAMVA Summary'!Q$55:Q$84)+SUM('1.  LRAMVA Summary'!Q$85:Q$86)*(MONTH($E169)-1)/12)*$H169</f>
        <v>0</v>
      </c>
      <c r="W169" s="228">
        <f t="shared" si="94"/>
        <v>2.8034110962298349</v>
      </c>
    </row>
    <row r="170" spans="2:23">
      <c r="B170" s="66"/>
      <c r="C170" s="9"/>
      <c r="E170" s="211">
        <v>44348</v>
      </c>
      <c r="F170" s="211" t="s">
        <v>704</v>
      </c>
      <c r="G170" s="212" t="s">
        <v>66</v>
      </c>
      <c r="H170" s="237">
        <f t="shared" si="96"/>
        <v>4.75E-4</v>
      </c>
      <c r="I170" s="227">
        <f>(SUM('1.  LRAMVA Summary'!D$55:D$84)+SUM('1.  LRAMVA Summary'!D$85:D$86)*(MONTH($E170)-1)/12)*$H170</f>
        <v>0</v>
      </c>
      <c r="J170" s="227">
        <f>(SUM('1.  LRAMVA Summary'!E$55:E$84)+SUM('1.  LRAMVA Summary'!E$85:E$86)*(MONTH($E170)-1)/12)*$H170</f>
        <v>-2.1053498716980141</v>
      </c>
      <c r="K170" s="227">
        <f>(SUM('1.  LRAMVA Summary'!F$55:F$84)+SUM('1.  LRAMVA Summary'!F$85:F$86)*(MONTH($E170)-1)/12)*$H170</f>
        <v>4.9122268979432304</v>
      </c>
      <c r="L170" s="227">
        <f>(SUM('1.  LRAMVA Summary'!G$55:G$84)+SUM('1.  LRAMVA Summary'!G$85:G$86)*(MONTH($E170)-1)/12)*$H170</f>
        <v>0.11709321499176002</v>
      </c>
      <c r="M170" s="227">
        <f>(SUM('1.  LRAMVA Summary'!H$55:H$84)+SUM('1.  LRAMVA Summary'!H$85:H$86)*(MONTH($E170)-1)/12)*$H170</f>
        <v>0</v>
      </c>
      <c r="N170" s="227">
        <f>(SUM('1.  LRAMVA Summary'!I$55:I$84)+SUM('1.  LRAMVA Summary'!I$85:I$86)*(MONTH($E170)-1)/12)*$H170</f>
        <v>0</v>
      </c>
      <c r="O170" s="227">
        <f>(SUM('1.  LRAMVA Summary'!J$55:J$84)+SUM('1.  LRAMVA Summary'!J$85:J$86)*(MONTH($E170)-1)/12)*$H170</f>
        <v>0</v>
      </c>
      <c r="P170" s="227">
        <f>(SUM('1.  LRAMVA Summary'!K$55:K$84)+SUM('1.  LRAMVA Summary'!K$85:K$86)*(MONTH($E170)-1)/12)*$H170</f>
        <v>0</v>
      </c>
      <c r="Q170" s="227">
        <f>(SUM('1.  LRAMVA Summary'!L$55:L$84)+SUM('1.  LRAMVA Summary'!L$85:L$86)*(MONTH($E170)-1)/12)*$H170</f>
        <v>0</v>
      </c>
      <c r="R170" s="227">
        <f>(SUM('1.  LRAMVA Summary'!M$55:M$84)+SUM('1.  LRAMVA Summary'!M$85:M$86)*(MONTH($E170)-1)/12)*$H170</f>
        <v>0</v>
      </c>
      <c r="S170" s="227">
        <f>(SUM('1.  LRAMVA Summary'!N$55:N$84)+SUM('1.  LRAMVA Summary'!N$85:N$86)*(MONTH($E170)-1)/12)*$H170</f>
        <v>0</v>
      </c>
      <c r="T170" s="227">
        <f>(SUM('1.  LRAMVA Summary'!O$55:O$84)+SUM('1.  LRAMVA Summary'!O$85:O$86)*(MONTH($E170)-1)/12)*$H170</f>
        <v>0</v>
      </c>
      <c r="U170" s="227">
        <f>(SUM('1.  LRAMVA Summary'!P$55:P$84)+SUM('1.  LRAMVA Summary'!P$85:P$86)*(MONTH($E170)-1)/12)*$H170</f>
        <v>0</v>
      </c>
      <c r="V170" s="227">
        <f>(SUM('1.  LRAMVA Summary'!Q$55:Q$84)+SUM('1.  LRAMVA Summary'!Q$85:Q$86)*(MONTH($E170)-1)/12)*$H170</f>
        <v>0</v>
      </c>
      <c r="W170" s="228">
        <f t="shared" si="94"/>
        <v>2.9239702412369764</v>
      </c>
    </row>
    <row r="171" spans="2:23">
      <c r="B171" s="66"/>
      <c r="C171" s="9"/>
      <c r="E171" s="211">
        <v>44378</v>
      </c>
      <c r="F171" s="211" t="s">
        <v>704</v>
      </c>
      <c r="G171" s="212" t="s">
        <v>68</v>
      </c>
      <c r="H171" s="237">
        <f>$C$57/12</f>
        <v>4.75E-4</v>
      </c>
      <c r="I171" s="227">
        <f>(SUM('1.  LRAMVA Summary'!D$55:D$84)+SUM('1.  LRAMVA Summary'!D$85:D$86)*(MONTH($E171)-1)/12)*$H171</f>
        <v>0</v>
      </c>
      <c r="J171" s="227">
        <f>(SUM('1.  LRAMVA Summary'!E$55:E$84)+SUM('1.  LRAMVA Summary'!E$85:E$86)*(MONTH($E171)-1)/12)*$H171</f>
        <v>-2.2849126582431625</v>
      </c>
      <c r="K171" s="227">
        <f>(SUM('1.  LRAMVA Summary'!F$55:F$84)+SUM('1.  LRAMVA Summary'!F$85:F$86)*(MONTH($E171)-1)/12)*$H171</f>
        <v>5.2053721500755996</v>
      </c>
      <c r="L171" s="227">
        <f>(SUM('1.  LRAMVA Summary'!G$55:G$84)+SUM('1.  LRAMVA Summary'!G$85:G$86)*(MONTH($E171)-1)/12)*$H171</f>
        <v>0.12406989441168004</v>
      </c>
      <c r="M171" s="227">
        <f>(SUM('1.  LRAMVA Summary'!H$55:H$84)+SUM('1.  LRAMVA Summary'!H$85:H$86)*(MONTH($E171)-1)/12)*$H171</f>
        <v>0</v>
      </c>
      <c r="N171" s="227">
        <f>(SUM('1.  LRAMVA Summary'!I$55:I$84)+SUM('1.  LRAMVA Summary'!I$85:I$86)*(MONTH($E171)-1)/12)*$H171</f>
        <v>0</v>
      </c>
      <c r="O171" s="227">
        <f>(SUM('1.  LRAMVA Summary'!J$55:J$84)+SUM('1.  LRAMVA Summary'!J$85:J$86)*(MONTH($E171)-1)/12)*$H171</f>
        <v>0</v>
      </c>
      <c r="P171" s="227">
        <f>(SUM('1.  LRAMVA Summary'!K$55:K$84)+SUM('1.  LRAMVA Summary'!K$85:K$86)*(MONTH($E171)-1)/12)*$H171</f>
        <v>0</v>
      </c>
      <c r="Q171" s="227">
        <f>(SUM('1.  LRAMVA Summary'!L$55:L$84)+SUM('1.  LRAMVA Summary'!L$85:L$86)*(MONTH($E171)-1)/12)*$H171</f>
        <v>0</v>
      </c>
      <c r="R171" s="227">
        <f>(SUM('1.  LRAMVA Summary'!M$55:M$84)+SUM('1.  LRAMVA Summary'!M$85:M$86)*(MONTH($E171)-1)/12)*$H171</f>
        <v>0</v>
      </c>
      <c r="S171" s="227">
        <f>(SUM('1.  LRAMVA Summary'!N$55:N$84)+SUM('1.  LRAMVA Summary'!N$85:N$86)*(MONTH($E171)-1)/12)*$H171</f>
        <v>0</v>
      </c>
      <c r="T171" s="227">
        <f>(SUM('1.  LRAMVA Summary'!O$55:O$84)+SUM('1.  LRAMVA Summary'!O$85:O$86)*(MONTH($E171)-1)/12)*$H171</f>
        <v>0</v>
      </c>
      <c r="U171" s="227">
        <f>(SUM('1.  LRAMVA Summary'!P$55:P$84)+SUM('1.  LRAMVA Summary'!P$85:P$86)*(MONTH($E171)-1)/12)*$H171</f>
        <v>0</v>
      </c>
      <c r="V171" s="227">
        <f>(SUM('1.  LRAMVA Summary'!Q$55:Q$84)+SUM('1.  LRAMVA Summary'!Q$85:Q$86)*(MONTH($E171)-1)/12)*$H171</f>
        <v>0</v>
      </c>
      <c r="W171" s="228">
        <f t="shared" si="94"/>
        <v>3.0445293862441174</v>
      </c>
    </row>
    <row r="172" spans="2:23">
      <c r="E172" s="211">
        <v>44409</v>
      </c>
      <c r="F172" s="211" t="s">
        <v>704</v>
      </c>
      <c r="G172" s="212" t="s">
        <v>68</v>
      </c>
      <c r="H172" s="237">
        <f t="shared" ref="H172:H173" si="97">$C$57/12</f>
        <v>4.75E-4</v>
      </c>
      <c r="I172" s="227">
        <f>(SUM('1.  LRAMVA Summary'!D$55:D$84)+SUM('1.  LRAMVA Summary'!D$85:D$86)*(MONTH($E172)-1)/12)*$H172</f>
        <v>0</v>
      </c>
      <c r="J172" s="227">
        <f>(SUM('1.  LRAMVA Summary'!E$55:E$84)+SUM('1.  LRAMVA Summary'!E$85:E$86)*(MONTH($E172)-1)/12)*$H172</f>
        <v>-2.4644754447883108</v>
      </c>
      <c r="K172" s="227">
        <f>(SUM('1.  LRAMVA Summary'!F$55:F$84)+SUM('1.  LRAMVA Summary'!F$85:F$86)*(MONTH($E172)-1)/12)*$H172</f>
        <v>5.4985174022079697</v>
      </c>
      <c r="L172" s="227">
        <f>(SUM('1.  LRAMVA Summary'!G$55:G$84)+SUM('1.  LRAMVA Summary'!G$85:G$86)*(MONTH($E172)-1)/12)*$H172</f>
        <v>0.13104657383160001</v>
      </c>
      <c r="M172" s="227">
        <f>(SUM('1.  LRAMVA Summary'!H$55:H$84)+SUM('1.  LRAMVA Summary'!H$85:H$86)*(MONTH($E172)-1)/12)*$H172</f>
        <v>0</v>
      </c>
      <c r="N172" s="227">
        <f>(SUM('1.  LRAMVA Summary'!I$55:I$84)+SUM('1.  LRAMVA Summary'!I$85:I$86)*(MONTH($E172)-1)/12)*$H172</f>
        <v>0</v>
      </c>
      <c r="O172" s="227">
        <f>(SUM('1.  LRAMVA Summary'!J$55:J$84)+SUM('1.  LRAMVA Summary'!J$85:J$86)*(MONTH($E172)-1)/12)*$H172</f>
        <v>0</v>
      </c>
      <c r="P172" s="227">
        <f>(SUM('1.  LRAMVA Summary'!K$55:K$84)+SUM('1.  LRAMVA Summary'!K$85:K$86)*(MONTH($E172)-1)/12)*$H172</f>
        <v>0</v>
      </c>
      <c r="Q172" s="227">
        <f>(SUM('1.  LRAMVA Summary'!L$55:L$84)+SUM('1.  LRAMVA Summary'!L$85:L$86)*(MONTH($E172)-1)/12)*$H172</f>
        <v>0</v>
      </c>
      <c r="R172" s="227">
        <f>(SUM('1.  LRAMVA Summary'!M$55:M$84)+SUM('1.  LRAMVA Summary'!M$85:M$86)*(MONTH($E172)-1)/12)*$H172</f>
        <v>0</v>
      </c>
      <c r="S172" s="227">
        <f>(SUM('1.  LRAMVA Summary'!N$55:N$84)+SUM('1.  LRAMVA Summary'!N$85:N$86)*(MONTH($E172)-1)/12)*$H172</f>
        <v>0</v>
      </c>
      <c r="T172" s="227">
        <f>(SUM('1.  LRAMVA Summary'!O$55:O$84)+SUM('1.  LRAMVA Summary'!O$85:O$86)*(MONTH($E172)-1)/12)*$H172</f>
        <v>0</v>
      </c>
      <c r="U172" s="227">
        <f>(SUM('1.  LRAMVA Summary'!P$55:P$84)+SUM('1.  LRAMVA Summary'!P$85:P$86)*(MONTH($E172)-1)/12)*$H172</f>
        <v>0</v>
      </c>
      <c r="V172" s="227">
        <f>(SUM('1.  LRAMVA Summary'!Q$55:Q$84)+SUM('1.  LRAMVA Summary'!Q$85:Q$86)*(MONTH($E172)-1)/12)*$H172</f>
        <v>0</v>
      </c>
      <c r="W172" s="228">
        <f t="shared" si="94"/>
        <v>3.1650885312512589</v>
      </c>
    </row>
    <row r="173" spans="2:23">
      <c r="E173" s="211">
        <v>44440</v>
      </c>
      <c r="F173" s="211" t="s">
        <v>704</v>
      </c>
      <c r="G173" s="212" t="s">
        <v>68</v>
      </c>
      <c r="H173" s="237">
        <f t="shared" si="97"/>
        <v>4.75E-4</v>
      </c>
      <c r="I173" s="227">
        <f>(SUM('1.  LRAMVA Summary'!D$55:D$84)+SUM('1.  LRAMVA Summary'!D$85:D$86)*(MONTH($E173)-1)/12)*$H173</f>
        <v>0</v>
      </c>
      <c r="J173" s="227">
        <f>(SUM('1.  LRAMVA Summary'!E$55:E$84)+SUM('1.  LRAMVA Summary'!E$85:E$86)*(MONTH($E173)-1)/12)*$H173</f>
        <v>-2.6440382313334587</v>
      </c>
      <c r="K173" s="227">
        <f>(SUM('1.  LRAMVA Summary'!F$55:F$84)+SUM('1.  LRAMVA Summary'!F$85:F$86)*(MONTH($E173)-1)/12)*$H173</f>
        <v>5.7916626543403398</v>
      </c>
      <c r="L173" s="227">
        <f>(SUM('1.  LRAMVA Summary'!G$55:G$84)+SUM('1.  LRAMVA Summary'!G$85:G$86)*(MONTH($E173)-1)/12)*$H173</f>
        <v>0.13802325325152001</v>
      </c>
      <c r="M173" s="227">
        <f>(SUM('1.  LRAMVA Summary'!H$55:H$84)+SUM('1.  LRAMVA Summary'!H$85:H$86)*(MONTH($E173)-1)/12)*$H173</f>
        <v>0</v>
      </c>
      <c r="N173" s="227">
        <f>(SUM('1.  LRAMVA Summary'!I$55:I$84)+SUM('1.  LRAMVA Summary'!I$85:I$86)*(MONTH($E173)-1)/12)*$H173</f>
        <v>0</v>
      </c>
      <c r="O173" s="227">
        <f>(SUM('1.  LRAMVA Summary'!J$55:J$84)+SUM('1.  LRAMVA Summary'!J$85:J$86)*(MONTH($E173)-1)/12)*$H173</f>
        <v>0</v>
      </c>
      <c r="P173" s="227">
        <f>(SUM('1.  LRAMVA Summary'!K$55:K$84)+SUM('1.  LRAMVA Summary'!K$85:K$86)*(MONTH($E173)-1)/12)*$H173</f>
        <v>0</v>
      </c>
      <c r="Q173" s="227">
        <f>(SUM('1.  LRAMVA Summary'!L$55:L$84)+SUM('1.  LRAMVA Summary'!L$85:L$86)*(MONTH($E173)-1)/12)*$H173</f>
        <v>0</v>
      </c>
      <c r="R173" s="227">
        <f>(SUM('1.  LRAMVA Summary'!M$55:M$84)+SUM('1.  LRAMVA Summary'!M$85:M$86)*(MONTH($E173)-1)/12)*$H173</f>
        <v>0</v>
      </c>
      <c r="S173" s="227">
        <f>(SUM('1.  LRAMVA Summary'!N$55:N$84)+SUM('1.  LRAMVA Summary'!N$85:N$86)*(MONTH($E173)-1)/12)*$H173</f>
        <v>0</v>
      </c>
      <c r="T173" s="227">
        <f>(SUM('1.  LRAMVA Summary'!O$55:O$84)+SUM('1.  LRAMVA Summary'!O$85:O$86)*(MONTH($E173)-1)/12)*$H173</f>
        <v>0</v>
      </c>
      <c r="U173" s="227">
        <f>(SUM('1.  LRAMVA Summary'!P$55:P$84)+SUM('1.  LRAMVA Summary'!P$85:P$86)*(MONTH($E173)-1)/12)*$H173</f>
        <v>0</v>
      </c>
      <c r="V173" s="227">
        <f>(SUM('1.  LRAMVA Summary'!Q$55:Q$84)+SUM('1.  LRAMVA Summary'!Q$85:Q$86)*(MONTH($E173)-1)/12)*$H173</f>
        <v>0</v>
      </c>
      <c r="W173" s="228">
        <f t="shared" si="94"/>
        <v>3.2856476762584013</v>
      </c>
    </row>
    <row r="174" spans="2:23">
      <c r="E174" s="211">
        <v>44470</v>
      </c>
      <c r="F174" s="211" t="s">
        <v>704</v>
      </c>
      <c r="G174" s="212" t="s">
        <v>69</v>
      </c>
      <c r="H174" s="237">
        <f>$C$58/12</f>
        <v>4.75E-4</v>
      </c>
      <c r="I174" s="227">
        <f>(SUM('1.  LRAMVA Summary'!D$55:D$84)+SUM('1.  LRAMVA Summary'!D$85:D$86)*(MONTH($E174)-1)/12)*$H174</f>
        <v>0</v>
      </c>
      <c r="J174" s="227">
        <f>(SUM('1.  LRAMVA Summary'!E$55:E$84)+SUM('1.  LRAMVA Summary'!E$85:E$86)*(MONTH($E174)-1)/12)*$H174</f>
        <v>-2.8236010178786071</v>
      </c>
      <c r="K174" s="227">
        <f>(SUM('1.  LRAMVA Summary'!F$55:F$84)+SUM('1.  LRAMVA Summary'!F$85:F$86)*(MONTH($E174)-1)/12)*$H174</f>
        <v>6.0848079064727081</v>
      </c>
      <c r="L174" s="227">
        <f>(SUM('1.  LRAMVA Summary'!G$55:G$84)+SUM('1.  LRAMVA Summary'!G$85:G$86)*(MONTH($E174)-1)/12)*$H174</f>
        <v>0.14499993267144004</v>
      </c>
      <c r="M174" s="227">
        <f>(SUM('1.  LRAMVA Summary'!H$55:H$84)+SUM('1.  LRAMVA Summary'!H$85:H$86)*(MONTH($E174)-1)/12)*$H174</f>
        <v>0</v>
      </c>
      <c r="N174" s="227">
        <f>(SUM('1.  LRAMVA Summary'!I$55:I$84)+SUM('1.  LRAMVA Summary'!I$85:I$86)*(MONTH($E174)-1)/12)*$H174</f>
        <v>0</v>
      </c>
      <c r="O174" s="227">
        <f>(SUM('1.  LRAMVA Summary'!J$55:J$84)+SUM('1.  LRAMVA Summary'!J$85:J$86)*(MONTH($E174)-1)/12)*$H174</f>
        <v>0</v>
      </c>
      <c r="P174" s="227">
        <f>(SUM('1.  LRAMVA Summary'!K$55:K$84)+SUM('1.  LRAMVA Summary'!K$85:K$86)*(MONTH($E174)-1)/12)*$H174</f>
        <v>0</v>
      </c>
      <c r="Q174" s="227">
        <f>(SUM('1.  LRAMVA Summary'!L$55:L$84)+SUM('1.  LRAMVA Summary'!L$85:L$86)*(MONTH($E174)-1)/12)*$H174</f>
        <v>0</v>
      </c>
      <c r="R174" s="227">
        <f>(SUM('1.  LRAMVA Summary'!M$55:M$84)+SUM('1.  LRAMVA Summary'!M$85:M$86)*(MONTH($E174)-1)/12)*$H174</f>
        <v>0</v>
      </c>
      <c r="S174" s="227">
        <f>(SUM('1.  LRAMVA Summary'!N$55:N$84)+SUM('1.  LRAMVA Summary'!N$85:N$86)*(MONTH($E174)-1)/12)*$H174</f>
        <v>0</v>
      </c>
      <c r="T174" s="227">
        <f>(SUM('1.  LRAMVA Summary'!O$55:O$84)+SUM('1.  LRAMVA Summary'!O$85:O$86)*(MONTH($E174)-1)/12)*$H174</f>
        <v>0</v>
      </c>
      <c r="U174" s="227">
        <f>(SUM('1.  LRAMVA Summary'!P$55:P$84)+SUM('1.  LRAMVA Summary'!P$85:P$86)*(MONTH($E174)-1)/12)*$H174</f>
        <v>0</v>
      </c>
      <c r="V174" s="227">
        <f>(SUM('1.  LRAMVA Summary'!Q$55:Q$84)+SUM('1.  LRAMVA Summary'!Q$85:Q$86)*(MONTH($E174)-1)/12)*$H174</f>
        <v>0</v>
      </c>
      <c r="W174" s="228">
        <f t="shared" si="94"/>
        <v>3.406206821265541</v>
      </c>
    </row>
    <row r="175" spans="2:23">
      <c r="E175" s="211">
        <v>44501</v>
      </c>
      <c r="F175" s="211" t="s">
        <v>704</v>
      </c>
      <c r="G175" s="212" t="s">
        <v>69</v>
      </c>
      <c r="H175" s="237">
        <f t="shared" ref="H175:H176" si="98">$C$58/12</f>
        <v>4.75E-4</v>
      </c>
      <c r="I175" s="227">
        <f>(SUM('1.  LRAMVA Summary'!D$55:D$84)+SUM('1.  LRAMVA Summary'!D$85:D$86)*(MONTH($E175)-1)/12)*$H175</f>
        <v>0</v>
      </c>
      <c r="J175" s="227">
        <f>(SUM('1.  LRAMVA Summary'!E$55:E$84)+SUM('1.  LRAMVA Summary'!E$85:E$86)*(MONTH($E175)-1)/12)*$H175</f>
        <v>-3.003163804423755</v>
      </c>
      <c r="K175" s="227">
        <f>(SUM('1.  LRAMVA Summary'!F$55:F$84)+SUM('1.  LRAMVA Summary'!F$85:F$86)*(MONTH($E175)-1)/12)*$H175</f>
        <v>6.3779531586050773</v>
      </c>
      <c r="L175" s="227">
        <f>(SUM('1.  LRAMVA Summary'!G$55:G$84)+SUM('1.  LRAMVA Summary'!G$85:G$86)*(MONTH($E175)-1)/12)*$H175</f>
        <v>0.15197661209136001</v>
      </c>
      <c r="M175" s="227">
        <f>(SUM('1.  LRAMVA Summary'!H$55:H$84)+SUM('1.  LRAMVA Summary'!H$85:H$86)*(MONTH($E175)-1)/12)*$H175</f>
        <v>0</v>
      </c>
      <c r="N175" s="227">
        <f>(SUM('1.  LRAMVA Summary'!I$55:I$84)+SUM('1.  LRAMVA Summary'!I$85:I$86)*(MONTH($E175)-1)/12)*$H175</f>
        <v>0</v>
      </c>
      <c r="O175" s="227">
        <f>(SUM('1.  LRAMVA Summary'!J$55:J$84)+SUM('1.  LRAMVA Summary'!J$85:J$86)*(MONTH($E175)-1)/12)*$H175</f>
        <v>0</v>
      </c>
      <c r="P175" s="227">
        <f>(SUM('1.  LRAMVA Summary'!K$55:K$84)+SUM('1.  LRAMVA Summary'!K$85:K$86)*(MONTH($E175)-1)/12)*$H175</f>
        <v>0</v>
      </c>
      <c r="Q175" s="227">
        <f>(SUM('1.  LRAMVA Summary'!L$55:L$84)+SUM('1.  LRAMVA Summary'!L$85:L$86)*(MONTH($E175)-1)/12)*$H175</f>
        <v>0</v>
      </c>
      <c r="R175" s="227">
        <f>(SUM('1.  LRAMVA Summary'!M$55:M$84)+SUM('1.  LRAMVA Summary'!M$85:M$86)*(MONTH($E175)-1)/12)*$H175</f>
        <v>0</v>
      </c>
      <c r="S175" s="227">
        <f>(SUM('1.  LRAMVA Summary'!N$55:N$84)+SUM('1.  LRAMVA Summary'!N$85:N$86)*(MONTH($E175)-1)/12)*$H175</f>
        <v>0</v>
      </c>
      <c r="T175" s="227">
        <f>(SUM('1.  LRAMVA Summary'!O$55:O$84)+SUM('1.  LRAMVA Summary'!O$85:O$86)*(MONTH($E175)-1)/12)*$H175</f>
        <v>0</v>
      </c>
      <c r="U175" s="227">
        <f>(SUM('1.  LRAMVA Summary'!P$55:P$84)+SUM('1.  LRAMVA Summary'!P$85:P$86)*(MONTH($E175)-1)/12)*$H175</f>
        <v>0</v>
      </c>
      <c r="V175" s="227">
        <f>(SUM('1.  LRAMVA Summary'!Q$55:Q$84)+SUM('1.  LRAMVA Summary'!Q$85:Q$86)*(MONTH($E175)-1)/12)*$H175</f>
        <v>0</v>
      </c>
      <c r="W175" s="228">
        <f t="shared" si="94"/>
        <v>3.5267659662726825</v>
      </c>
    </row>
    <row r="176" spans="2:23">
      <c r="E176" s="211">
        <v>44531</v>
      </c>
      <c r="F176" s="211" t="s">
        <v>704</v>
      </c>
      <c r="G176" s="212" t="s">
        <v>69</v>
      </c>
      <c r="H176" s="237">
        <f t="shared" si="98"/>
        <v>4.75E-4</v>
      </c>
      <c r="I176" s="227">
        <f>(SUM('1.  LRAMVA Summary'!D$55:D$84)+SUM('1.  LRAMVA Summary'!D$85:D$86)*(MONTH($E176)-1)/12)*$H176</f>
        <v>0</v>
      </c>
      <c r="J176" s="227">
        <f>(SUM('1.  LRAMVA Summary'!E$55:E$84)+SUM('1.  LRAMVA Summary'!E$85:E$86)*(MONTH($E176)-1)/12)*$H176</f>
        <v>-3.1827265909689029</v>
      </c>
      <c r="K176" s="227">
        <f>(SUM('1.  LRAMVA Summary'!F$55:F$84)+SUM('1.  LRAMVA Summary'!F$85:F$86)*(MONTH($E176)-1)/12)*$H176</f>
        <v>6.6710984107374474</v>
      </c>
      <c r="L176" s="227">
        <f>(SUM('1.  LRAMVA Summary'!G$55:G$84)+SUM('1.  LRAMVA Summary'!G$85:G$86)*(MONTH($E176)-1)/12)*$H176</f>
        <v>0.15895329151128004</v>
      </c>
      <c r="M176" s="227">
        <f>(SUM('1.  LRAMVA Summary'!H$55:H$84)+SUM('1.  LRAMVA Summary'!H$85:H$86)*(MONTH($E176)-1)/12)*$H176</f>
        <v>0</v>
      </c>
      <c r="N176" s="227">
        <f>(SUM('1.  LRAMVA Summary'!I$55:I$84)+SUM('1.  LRAMVA Summary'!I$85:I$86)*(MONTH($E176)-1)/12)*$H176</f>
        <v>0</v>
      </c>
      <c r="O176" s="227">
        <f>(SUM('1.  LRAMVA Summary'!J$55:J$84)+SUM('1.  LRAMVA Summary'!J$85:J$86)*(MONTH($E176)-1)/12)*$H176</f>
        <v>0</v>
      </c>
      <c r="P176" s="227">
        <f>(SUM('1.  LRAMVA Summary'!K$55:K$84)+SUM('1.  LRAMVA Summary'!K$85:K$86)*(MONTH($E176)-1)/12)*$H176</f>
        <v>0</v>
      </c>
      <c r="Q176" s="227">
        <f>(SUM('1.  LRAMVA Summary'!L$55:L$84)+SUM('1.  LRAMVA Summary'!L$85:L$86)*(MONTH($E176)-1)/12)*$H176</f>
        <v>0</v>
      </c>
      <c r="R176" s="227">
        <f>(SUM('1.  LRAMVA Summary'!M$55:M$84)+SUM('1.  LRAMVA Summary'!M$85:M$86)*(MONTH($E176)-1)/12)*$H176</f>
        <v>0</v>
      </c>
      <c r="S176" s="227">
        <f>(SUM('1.  LRAMVA Summary'!N$55:N$84)+SUM('1.  LRAMVA Summary'!N$85:N$86)*(MONTH($E176)-1)/12)*$H176</f>
        <v>0</v>
      </c>
      <c r="T176" s="227">
        <f>(SUM('1.  LRAMVA Summary'!O$55:O$84)+SUM('1.  LRAMVA Summary'!O$85:O$86)*(MONTH($E176)-1)/12)*$H176</f>
        <v>0</v>
      </c>
      <c r="U176" s="227">
        <f>(SUM('1.  LRAMVA Summary'!P$55:P$84)+SUM('1.  LRAMVA Summary'!P$85:P$86)*(MONTH($E176)-1)/12)*$H176</f>
        <v>0</v>
      </c>
      <c r="V176" s="227">
        <f>(SUM('1.  LRAMVA Summary'!Q$55:Q$84)+SUM('1.  LRAMVA Summary'!Q$85:Q$86)*(MONTH($E176)-1)/12)*$H176</f>
        <v>0</v>
      </c>
      <c r="W176" s="228">
        <f>SUM(I176:V176)</f>
        <v>3.6473251112798244</v>
      </c>
    </row>
    <row r="177" spans="5:23" ht="15.75" thickBot="1">
      <c r="E177" s="213" t="s">
        <v>701</v>
      </c>
      <c r="F177" s="213"/>
      <c r="G177" s="214"/>
      <c r="H177" s="215"/>
      <c r="I177" s="216">
        <f>SUM(I164:I176)</f>
        <v>0</v>
      </c>
      <c r="J177" s="216">
        <f>SUM(J164:J176)</f>
        <v>-37.246472102208074</v>
      </c>
      <c r="K177" s="216">
        <f t="shared" ref="K177:V177" si="99">SUM(K164:K176)</f>
        <v>91.829913639702298</v>
      </c>
      <c r="L177" s="216">
        <f t="shared" si="99"/>
        <v>2.1893910030871204</v>
      </c>
      <c r="M177" s="216">
        <f t="shared" si="99"/>
        <v>0</v>
      </c>
      <c r="N177" s="216">
        <f t="shared" si="99"/>
        <v>0</v>
      </c>
      <c r="O177" s="216">
        <f t="shared" si="99"/>
        <v>0</v>
      </c>
      <c r="P177" s="216">
        <f t="shared" si="99"/>
        <v>0</v>
      </c>
      <c r="Q177" s="216">
        <f t="shared" si="99"/>
        <v>0</v>
      </c>
      <c r="R177" s="216">
        <f t="shared" si="99"/>
        <v>0</v>
      </c>
      <c r="S177" s="216">
        <f t="shared" si="99"/>
        <v>0</v>
      </c>
      <c r="T177" s="216">
        <f t="shared" si="99"/>
        <v>0</v>
      </c>
      <c r="U177" s="216">
        <f t="shared" si="99"/>
        <v>0</v>
      </c>
      <c r="V177" s="216">
        <f t="shared" si="99"/>
        <v>0</v>
      </c>
      <c r="W177" s="216">
        <f>SUM(W164:W176)</f>
        <v>56.772832540581355</v>
      </c>
    </row>
    <row r="178" spans="5:23" ht="15.75" thickTop="1">
      <c r="E178" s="217" t="s">
        <v>67</v>
      </c>
      <c r="F178" s="217"/>
      <c r="G178" s="218"/>
      <c r="H178" s="219"/>
      <c r="I178" s="220"/>
      <c r="J178" s="220"/>
      <c r="K178" s="220"/>
      <c r="L178" s="220"/>
      <c r="M178" s="220"/>
      <c r="N178" s="220"/>
      <c r="O178" s="220"/>
      <c r="P178" s="220"/>
      <c r="Q178" s="220"/>
      <c r="R178" s="220"/>
      <c r="S178" s="220"/>
      <c r="T178" s="220"/>
      <c r="U178" s="220"/>
      <c r="V178" s="220"/>
      <c r="W178" s="221"/>
    </row>
    <row r="179" spans="5:23">
      <c r="E179" s="222" t="s">
        <v>702</v>
      </c>
      <c r="F179" s="222"/>
      <c r="G179" s="223"/>
      <c r="H179" s="224"/>
      <c r="I179" s="225">
        <f>I177+I178</f>
        <v>0</v>
      </c>
      <c r="J179" s="225">
        <f t="shared" ref="J179:U179" si="100">J177+J178</f>
        <v>-37.246472102208074</v>
      </c>
      <c r="K179" s="225">
        <f t="shared" si="100"/>
        <v>91.829913639702298</v>
      </c>
      <c r="L179" s="225">
        <f t="shared" si="100"/>
        <v>2.1893910030871204</v>
      </c>
      <c r="M179" s="225">
        <f t="shared" si="100"/>
        <v>0</v>
      </c>
      <c r="N179" s="225">
        <f t="shared" si="100"/>
        <v>0</v>
      </c>
      <c r="O179" s="225">
        <f t="shared" si="100"/>
        <v>0</v>
      </c>
      <c r="P179" s="225">
        <f t="shared" si="100"/>
        <v>0</v>
      </c>
      <c r="Q179" s="225">
        <f t="shared" si="100"/>
        <v>0</v>
      </c>
      <c r="R179" s="225">
        <f t="shared" si="100"/>
        <v>0</v>
      </c>
      <c r="S179" s="225">
        <f t="shared" si="100"/>
        <v>0</v>
      </c>
      <c r="T179" s="225">
        <f t="shared" si="100"/>
        <v>0</v>
      </c>
      <c r="U179" s="225">
        <f t="shared" si="100"/>
        <v>0</v>
      </c>
      <c r="V179" s="225">
        <f>V177+V178</f>
        <v>0</v>
      </c>
      <c r="W179" s="225">
        <f>W177+W178</f>
        <v>56.772832540581355</v>
      </c>
    </row>
    <row r="180" spans="5:23">
      <c r="E180" s="211">
        <v>44562</v>
      </c>
      <c r="F180" s="211" t="s">
        <v>705</v>
      </c>
      <c r="G180" s="212" t="s">
        <v>65</v>
      </c>
      <c r="H180" s="237">
        <f>$C$59/12</f>
        <v>4.75E-4</v>
      </c>
      <c r="I180" s="227">
        <f>(SUM('1.  LRAMVA Summary'!D$55:D$87)+SUM('1.  LRAMVA Summary'!D$88:D$89)*(MONTH($E180)-1)/12)*$H180</f>
        <v>0</v>
      </c>
      <c r="J180" s="227">
        <f>(SUM('1.  LRAMVA Summary'!E$55:E$87)+SUM('1.  LRAMVA Summary'!E$88:E$89)*(MONTH($E180)-1)/12)*$H180</f>
        <v>-3.3622893775140508</v>
      </c>
      <c r="K180" s="227">
        <f>(SUM('1.  LRAMVA Summary'!F$55:F$87)+SUM('1.  LRAMVA Summary'!F$88:F$89)*(MONTH($E180)-1)/12)*$H180</f>
        <v>6.9642436628698174</v>
      </c>
      <c r="L180" s="227">
        <f>(SUM('1.  LRAMVA Summary'!G$55:G$87)+SUM('1.  LRAMVA Summary'!G$88:G$89)*(MONTH($E180)-1)/12)*$H180</f>
        <v>0.16592997093120002</v>
      </c>
      <c r="M180" s="227">
        <f>(SUM('1.  LRAMVA Summary'!H$55:H$87)+SUM('1.  LRAMVA Summary'!H$88:H$89)*(MONTH($E180)-1)/12)*$H180</f>
        <v>0</v>
      </c>
      <c r="N180" s="227">
        <f>(SUM('1.  LRAMVA Summary'!I$55:I$87)+SUM('1.  LRAMVA Summary'!I$88:I$89)*(MONTH($E180)-1)/12)*$H180</f>
        <v>0</v>
      </c>
      <c r="O180" s="227">
        <f>(SUM('1.  LRAMVA Summary'!J$55:J$87)+SUM('1.  LRAMVA Summary'!J$88:J$89)*(MONTH($E180)-1)/12)*$H180</f>
        <v>0</v>
      </c>
      <c r="P180" s="227">
        <f>(SUM('1.  LRAMVA Summary'!K$55:K$87)+SUM('1.  LRAMVA Summary'!K$88:K$89)*(MONTH($E180)-1)/12)*$H180</f>
        <v>0</v>
      </c>
      <c r="Q180" s="227">
        <f>(SUM('1.  LRAMVA Summary'!L$55:L$87)+SUM('1.  LRAMVA Summary'!L$88:L$89)*(MONTH($E180)-1)/12)*$H180</f>
        <v>0</v>
      </c>
      <c r="R180" s="227">
        <f>(SUM('1.  LRAMVA Summary'!M$55:M$87)+SUM('1.  LRAMVA Summary'!M$88:M$89)*(MONTH($E180)-1)/12)*$H180</f>
        <v>0</v>
      </c>
      <c r="S180" s="227">
        <f>(SUM('1.  LRAMVA Summary'!N$55:N$87)+SUM('1.  LRAMVA Summary'!N$88:N$89)*(MONTH($E180)-1)/12)*$H180</f>
        <v>0</v>
      </c>
      <c r="T180" s="227">
        <f>(SUM('1.  LRAMVA Summary'!O$55:O$87)+SUM('1.  LRAMVA Summary'!O$88:O$89)*(MONTH($E180)-1)/12)*$H180</f>
        <v>0</v>
      </c>
      <c r="U180" s="227">
        <f>(SUM('1.  LRAMVA Summary'!P$55:P$87)+SUM('1.  LRAMVA Summary'!P$88:P$89)*(MONTH($E180)-1)/12)*$H180</f>
        <v>0</v>
      </c>
      <c r="V180" s="227">
        <f>(SUM('1.  LRAMVA Summary'!Q$55:Q$87)+SUM('1.  LRAMVA Summary'!Q$88:Q$89)*(MONTH($E180)-1)/12)*$H180</f>
        <v>0</v>
      </c>
      <c r="W180" s="228">
        <f>SUM(I180:V180)</f>
        <v>3.7678842562869668</v>
      </c>
    </row>
    <row r="181" spans="5:23">
      <c r="E181" s="211">
        <v>44593</v>
      </c>
      <c r="F181" s="211" t="s">
        <v>705</v>
      </c>
      <c r="G181" s="212" t="s">
        <v>65</v>
      </c>
      <c r="H181" s="237">
        <f t="shared" ref="H181:H182" si="101">$C$59/12</f>
        <v>4.75E-4</v>
      </c>
      <c r="I181" s="227">
        <f>(SUM('1.  LRAMVA Summary'!D$55:D$87)+SUM('1.  LRAMVA Summary'!D$88:D$89)*(MONTH($E181)-1)/12)*$H181</f>
        <v>0</v>
      </c>
      <c r="J181" s="227">
        <f>(SUM('1.  LRAMVA Summary'!E$55:E$87)+SUM('1.  LRAMVA Summary'!E$88:E$89)*(MONTH($E181)-1)/12)*$H181</f>
        <v>-3.642174095040271</v>
      </c>
      <c r="K181" s="227">
        <f>(SUM('1.  LRAMVA Summary'!F$55:F$87)+SUM('1.  LRAMVA Summary'!F$88:F$89)*(MONTH($E181)-1)/12)*$H181</f>
        <v>7.2576101648112754</v>
      </c>
      <c r="L181" s="227">
        <f>(SUM('1.  LRAMVA Summary'!G$55:G$87)+SUM('1.  LRAMVA Summary'!G$88:G$89)*(MONTH($E181)-1)/12)*$H181</f>
        <v>0.17309084457280002</v>
      </c>
      <c r="M181" s="227">
        <f>(SUM('1.  LRAMVA Summary'!H$55:H$87)+SUM('1.  LRAMVA Summary'!H$88:H$89)*(MONTH($E181)-1)/12)*$H181</f>
        <v>0</v>
      </c>
      <c r="N181" s="227">
        <f>(SUM('1.  LRAMVA Summary'!I$55:I$87)+SUM('1.  LRAMVA Summary'!I$88:I$89)*(MONTH($E181)-1)/12)*$H181</f>
        <v>0</v>
      </c>
      <c r="O181" s="227">
        <f>(SUM('1.  LRAMVA Summary'!J$55:J$87)+SUM('1.  LRAMVA Summary'!J$88:J$89)*(MONTH($E181)-1)/12)*$H181</f>
        <v>0</v>
      </c>
      <c r="P181" s="227">
        <f>(SUM('1.  LRAMVA Summary'!K$55:K$87)+SUM('1.  LRAMVA Summary'!K$88:K$89)*(MONTH($E181)-1)/12)*$H181</f>
        <v>0</v>
      </c>
      <c r="Q181" s="227">
        <f>(SUM('1.  LRAMVA Summary'!L$55:L$87)+SUM('1.  LRAMVA Summary'!L$88:L$89)*(MONTH($E181)-1)/12)*$H181</f>
        <v>0</v>
      </c>
      <c r="R181" s="227">
        <f>(SUM('1.  LRAMVA Summary'!M$55:M$87)+SUM('1.  LRAMVA Summary'!M$88:M$89)*(MONTH($E181)-1)/12)*$H181</f>
        <v>0</v>
      </c>
      <c r="S181" s="227">
        <f>(SUM('1.  LRAMVA Summary'!N$55:N$87)+SUM('1.  LRAMVA Summary'!N$88:N$89)*(MONTH($E181)-1)/12)*$H181</f>
        <v>0</v>
      </c>
      <c r="T181" s="227">
        <f>(SUM('1.  LRAMVA Summary'!O$55:O$87)+SUM('1.  LRAMVA Summary'!O$88:O$89)*(MONTH($E181)-1)/12)*$H181</f>
        <v>0</v>
      </c>
      <c r="U181" s="227">
        <f>(SUM('1.  LRAMVA Summary'!P$55:P$87)+SUM('1.  LRAMVA Summary'!P$88:P$89)*(MONTH($E181)-1)/12)*$H181</f>
        <v>0</v>
      </c>
      <c r="V181" s="227">
        <f>(SUM('1.  LRAMVA Summary'!Q$55:Q$87)+SUM('1.  LRAMVA Summary'!Q$88:Q$89)*(MONTH($E181)-1)/12)*$H181</f>
        <v>0</v>
      </c>
      <c r="W181" s="228">
        <f t="shared" ref="W181:W190" si="102">SUM(I181:V181)</f>
        <v>3.7885269143438043</v>
      </c>
    </row>
    <row r="182" spans="5:23">
      <c r="E182" s="211">
        <v>44621</v>
      </c>
      <c r="F182" s="211" t="s">
        <v>705</v>
      </c>
      <c r="G182" s="212" t="s">
        <v>65</v>
      </c>
      <c r="H182" s="237">
        <f t="shared" si="101"/>
        <v>4.75E-4</v>
      </c>
      <c r="I182" s="227">
        <f>(SUM('1.  LRAMVA Summary'!D$55:D$87)+SUM('1.  LRAMVA Summary'!D$88:D$89)*(MONTH($E182)-1)/12)*$H182</f>
        <v>0</v>
      </c>
      <c r="J182" s="227">
        <f>(SUM('1.  LRAMVA Summary'!E$55:E$87)+SUM('1.  LRAMVA Summary'!E$88:E$89)*(MONTH($E182)-1)/12)*$H182</f>
        <v>-3.9220588125664917</v>
      </c>
      <c r="K182" s="227">
        <f>(SUM('1.  LRAMVA Summary'!F$55:F$87)+SUM('1.  LRAMVA Summary'!F$88:F$89)*(MONTH($E182)-1)/12)*$H182</f>
        <v>7.5509766667527325</v>
      </c>
      <c r="L182" s="227">
        <f>(SUM('1.  LRAMVA Summary'!G$55:G$87)+SUM('1.  LRAMVA Summary'!G$88:G$89)*(MONTH($E182)-1)/12)*$H182</f>
        <v>0.18025171821440003</v>
      </c>
      <c r="M182" s="227">
        <f>(SUM('1.  LRAMVA Summary'!H$55:H$87)+SUM('1.  LRAMVA Summary'!H$88:H$89)*(MONTH($E182)-1)/12)*$H182</f>
        <v>0</v>
      </c>
      <c r="N182" s="227">
        <f>(SUM('1.  LRAMVA Summary'!I$55:I$87)+SUM('1.  LRAMVA Summary'!I$88:I$89)*(MONTH($E182)-1)/12)*$H182</f>
        <v>0</v>
      </c>
      <c r="O182" s="227">
        <f>(SUM('1.  LRAMVA Summary'!J$55:J$87)+SUM('1.  LRAMVA Summary'!J$88:J$89)*(MONTH($E182)-1)/12)*$H182</f>
        <v>0</v>
      </c>
      <c r="P182" s="227">
        <f>(SUM('1.  LRAMVA Summary'!K$55:K$87)+SUM('1.  LRAMVA Summary'!K$88:K$89)*(MONTH($E182)-1)/12)*$H182</f>
        <v>0</v>
      </c>
      <c r="Q182" s="227">
        <f>(SUM('1.  LRAMVA Summary'!L$55:L$87)+SUM('1.  LRAMVA Summary'!L$88:L$89)*(MONTH($E182)-1)/12)*$H182</f>
        <v>0</v>
      </c>
      <c r="R182" s="227">
        <f>(SUM('1.  LRAMVA Summary'!M$55:M$87)+SUM('1.  LRAMVA Summary'!M$88:M$89)*(MONTH($E182)-1)/12)*$H182</f>
        <v>0</v>
      </c>
      <c r="S182" s="227">
        <f>(SUM('1.  LRAMVA Summary'!N$55:N$87)+SUM('1.  LRAMVA Summary'!N$88:N$89)*(MONTH($E182)-1)/12)*$H182</f>
        <v>0</v>
      </c>
      <c r="T182" s="227">
        <f>(SUM('1.  LRAMVA Summary'!O$55:O$87)+SUM('1.  LRAMVA Summary'!O$88:O$89)*(MONTH($E182)-1)/12)*$H182</f>
        <v>0</v>
      </c>
      <c r="U182" s="227">
        <f>(SUM('1.  LRAMVA Summary'!P$55:P$87)+SUM('1.  LRAMVA Summary'!P$88:P$89)*(MONTH($E182)-1)/12)*$H182</f>
        <v>0</v>
      </c>
      <c r="V182" s="227">
        <f>(SUM('1.  LRAMVA Summary'!Q$55:Q$87)+SUM('1.  LRAMVA Summary'!Q$88:Q$89)*(MONTH($E182)-1)/12)*$H182</f>
        <v>0</v>
      </c>
      <c r="W182" s="228">
        <f t="shared" si="102"/>
        <v>3.8091695724006409</v>
      </c>
    </row>
    <row r="183" spans="5:23">
      <c r="E183" s="211">
        <v>44652</v>
      </c>
      <c r="F183" s="211" t="s">
        <v>705</v>
      </c>
      <c r="G183" s="212" t="s">
        <v>66</v>
      </c>
      <c r="H183" s="237">
        <f>$C$60/12</f>
        <v>8.5000000000000006E-4</v>
      </c>
      <c r="I183" s="227">
        <f>(SUM('1.  LRAMVA Summary'!D$55:D$87)+SUM('1.  LRAMVA Summary'!D$88:D$89)*(MONTH($E183)-1)/12)*$H183</f>
        <v>0</v>
      </c>
      <c r="J183" s="227">
        <f>(SUM('1.  LRAMVA Summary'!E$55:E$87)+SUM('1.  LRAMVA Summary'!E$88:E$89)*(MONTH($E183)-1)/12)*$H183</f>
        <v>-7.5192673696395902</v>
      </c>
      <c r="K183" s="227">
        <f>(SUM('1.  LRAMVA Summary'!F$55:F$87)+SUM('1.  LRAMVA Summary'!F$88:F$89)*(MONTH($E183)-1)/12)*$H183</f>
        <v>14.037245670294869</v>
      </c>
      <c r="L183" s="227">
        <f>(SUM('1.  LRAMVA Summary'!G$55:G$87)+SUM('1.  LRAMVA Summary'!G$88:G$89)*(MONTH($E183)-1)/12)*$H183</f>
        <v>0.33536990121600008</v>
      </c>
      <c r="M183" s="227">
        <f>(SUM('1.  LRAMVA Summary'!H$55:H$87)+SUM('1.  LRAMVA Summary'!H$88:H$89)*(MONTH($E183)-1)/12)*$H183</f>
        <v>0</v>
      </c>
      <c r="N183" s="227">
        <f>(SUM('1.  LRAMVA Summary'!I$55:I$87)+SUM('1.  LRAMVA Summary'!I$88:I$89)*(MONTH($E183)-1)/12)*$H183</f>
        <v>0</v>
      </c>
      <c r="O183" s="227">
        <f>(SUM('1.  LRAMVA Summary'!J$55:J$87)+SUM('1.  LRAMVA Summary'!J$88:J$89)*(MONTH($E183)-1)/12)*$H183</f>
        <v>0</v>
      </c>
      <c r="P183" s="227">
        <f>(SUM('1.  LRAMVA Summary'!K$55:K$87)+SUM('1.  LRAMVA Summary'!K$88:K$89)*(MONTH($E183)-1)/12)*$H183</f>
        <v>0</v>
      </c>
      <c r="Q183" s="227">
        <f>(SUM('1.  LRAMVA Summary'!L$55:L$87)+SUM('1.  LRAMVA Summary'!L$88:L$89)*(MONTH($E183)-1)/12)*$H183</f>
        <v>0</v>
      </c>
      <c r="R183" s="227">
        <f>(SUM('1.  LRAMVA Summary'!M$55:M$87)+SUM('1.  LRAMVA Summary'!M$88:M$89)*(MONTH($E183)-1)/12)*$H183</f>
        <v>0</v>
      </c>
      <c r="S183" s="227">
        <f>(SUM('1.  LRAMVA Summary'!N$55:N$87)+SUM('1.  LRAMVA Summary'!N$88:N$89)*(MONTH($E183)-1)/12)*$H183</f>
        <v>0</v>
      </c>
      <c r="T183" s="227">
        <f>(SUM('1.  LRAMVA Summary'!O$55:O$87)+SUM('1.  LRAMVA Summary'!O$88:O$89)*(MONTH($E183)-1)/12)*$H183</f>
        <v>0</v>
      </c>
      <c r="U183" s="227">
        <f>(SUM('1.  LRAMVA Summary'!P$55:P$87)+SUM('1.  LRAMVA Summary'!P$88:P$89)*(MONTH($E183)-1)/12)*$H183</f>
        <v>0</v>
      </c>
      <c r="V183" s="227">
        <f>(SUM('1.  LRAMVA Summary'!Q$55:Q$87)+SUM('1.  LRAMVA Summary'!Q$88:Q$89)*(MONTH($E183)-1)/12)*$H183</f>
        <v>0</v>
      </c>
      <c r="W183" s="228">
        <f t="shared" si="102"/>
        <v>6.8533482018712792</v>
      </c>
    </row>
    <row r="184" spans="5:23">
      <c r="E184" s="211">
        <v>44682</v>
      </c>
      <c r="F184" s="211" t="s">
        <v>705</v>
      </c>
      <c r="G184" s="212" t="s">
        <v>66</v>
      </c>
      <c r="H184" s="237">
        <f t="shared" ref="H184:H185" si="103">$C$60/12</f>
        <v>8.5000000000000006E-4</v>
      </c>
      <c r="I184" s="227">
        <f>(SUM('1.  LRAMVA Summary'!D$55:D$87)+SUM('1.  LRAMVA Summary'!D$88:D$89)*(MONTH($E184)-1)/12)*$H184</f>
        <v>0</v>
      </c>
      <c r="J184" s="227">
        <f>(SUM('1.  LRAMVA Summary'!E$55:E$87)+SUM('1.  LRAMVA Summary'!E$88:E$89)*(MONTH($E184)-1)/12)*$H184</f>
        <v>-8.0201137062654571</v>
      </c>
      <c r="K184" s="227">
        <f>(SUM('1.  LRAMVA Summary'!F$55:F$87)+SUM('1.  LRAMVA Summary'!F$88:F$89)*(MONTH($E184)-1)/12)*$H184</f>
        <v>14.562217305348002</v>
      </c>
      <c r="L184" s="227">
        <f>(SUM('1.  LRAMVA Summary'!G$55:G$87)+SUM('1.  LRAMVA Summary'!G$88:G$89)*(MONTH($E184)-1)/12)*$H184</f>
        <v>0.34818409615360008</v>
      </c>
      <c r="M184" s="227">
        <f>(SUM('1.  LRAMVA Summary'!H$55:H$87)+SUM('1.  LRAMVA Summary'!H$88:H$89)*(MONTH($E184)-1)/12)*$H184</f>
        <v>0</v>
      </c>
      <c r="N184" s="227">
        <f>(SUM('1.  LRAMVA Summary'!I$55:I$87)+SUM('1.  LRAMVA Summary'!I$88:I$89)*(MONTH($E184)-1)/12)*$H184</f>
        <v>0</v>
      </c>
      <c r="O184" s="227">
        <f>(SUM('1.  LRAMVA Summary'!J$55:J$87)+SUM('1.  LRAMVA Summary'!J$88:J$89)*(MONTH($E184)-1)/12)*$H184</f>
        <v>0</v>
      </c>
      <c r="P184" s="227">
        <f>(SUM('1.  LRAMVA Summary'!K$55:K$87)+SUM('1.  LRAMVA Summary'!K$88:K$89)*(MONTH($E184)-1)/12)*$H184</f>
        <v>0</v>
      </c>
      <c r="Q184" s="227">
        <f>(SUM('1.  LRAMVA Summary'!L$55:L$87)+SUM('1.  LRAMVA Summary'!L$88:L$89)*(MONTH($E184)-1)/12)*$H184</f>
        <v>0</v>
      </c>
      <c r="R184" s="227">
        <f>(SUM('1.  LRAMVA Summary'!M$55:M$87)+SUM('1.  LRAMVA Summary'!M$88:M$89)*(MONTH($E184)-1)/12)*$H184</f>
        <v>0</v>
      </c>
      <c r="S184" s="227">
        <f>(SUM('1.  LRAMVA Summary'!N$55:N$87)+SUM('1.  LRAMVA Summary'!N$88:N$89)*(MONTH($E184)-1)/12)*$H184</f>
        <v>0</v>
      </c>
      <c r="T184" s="227">
        <f>(SUM('1.  LRAMVA Summary'!O$55:O$87)+SUM('1.  LRAMVA Summary'!O$88:O$89)*(MONTH($E184)-1)/12)*$H184</f>
        <v>0</v>
      </c>
      <c r="U184" s="227">
        <f>(SUM('1.  LRAMVA Summary'!P$55:P$87)+SUM('1.  LRAMVA Summary'!P$88:P$89)*(MONTH($E184)-1)/12)*$H184</f>
        <v>0</v>
      </c>
      <c r="V184" s="227">
        <f>(SUM('1.  LRAMVA Summary'!Q$55:Q$87)+SUM('1.  LRAMVA Summary'!Q$88:Q$89)*(MONTH($E184)-1)/12)*$H184</f>
        <v>0</v>
      </c>
      <c r="W184" s="228">
        <f t="shared" si="102"/>
        <v>6.8902876952361449</v>
      </c>
    </row>
    <row r="185" spans="5:23">
      <c r="E185" s="211">
        <v>44713</v>
      </c>
      <c r="F185" s="211" t="s">
        <v>705</v>
      </c>
      <c r="G185" s="212" t="s">
        <v>66</v>
      </c>
      <c r="H185" s="237">
        <f t="shared" si="103"/>
        <v>8.5000000000000006E-4</v>
      </c>
      <c r="I185" s="227">
        <f>(SUM('1.  LRAMVA Summary'!D$55:D$87)+SUM('1.  LRAMVA Summary'!D$88:D$89)*(MONTH($E185)-1)/12)*$H185</f>
        <v>0</v>
      </c>
      <c r="J185" s="227">
        <f>(SUM('1.  LRAMVA Summary'!E$55:E$87)+SUM('1.  LRAMVA Summary'!E$88:E$89)*(MONTH($E185)-1)/12)*$H185</f>
        <v>-8.5209600428913266</v>
      </c>
      <c r="K185" s="227">
        <f>(SUM('1.  LRAMVA Summary'!F$55:F$87)+SUM('1.  LRAMVA Summary'!F$88:F$89)*(MONTH($E185)-1)/12)*$H185</f>
        <v>15.087188940401138</v>
      </c>
      <c r="L185" s="227">
        <f>(SUM('1.  LRAMVA Summary'!G$55:G$87)+SUM('1.  LRAMVA Summary'!G$88:G$89)*(MONTH($E185)-1)/12)*$H185</f>
        <v>0.36099829109120007</v>
      </c>
      <c r="M185" s="227">
        <f>(SUM('1.  LRAMVA Summary'!H$55:H$87)+SUM('1.  LRAMVA Summary'!H$88:H$89)*(MONTH($E185)-1)/12)*$H185</f>
        <v>0</v>
      </c>
      <c r="N185" s="227">
        <f>(SUM('1.  LRAMVA Summary'!I$55:I$87)+SUM('1.  LRAMVA Summary'!I$88:I$89)*(MONTH($E185)-1)/12)*$H185</f>
        <v>0</v>
      </c>
      <c r="O185" s="227">
        <f>(SUM('1.  LRAMVA Summary'!J$55:J$87)+SUM('1.  LRAMVA Summary'!J$88:J$89)*(MONTH($E185)-1)/12)*$H185</f>
        <v>0</v>
      </c>
      <c r="P185" s="227">
        <f>(SUM('1.  LRAMVA Summary'!K$55:K$87)+SUM('1.  LRAMVA Summary'!K$88:K$89)*(MONTH($E185)-1)/12)*$H185</f>
        <v>0</v>
      </c>
      <c r="Q185" s="227">
        <f>(SUM('1.  LRAMVA Summary'!L$55:L$87)+SUM('1.  LRAMVA Summary'!L$88:L$89)*(MONTH($E185)-1)/12)*$H185</f>
        <v>0</v>
      </c>
      <c r="R185" s="227">
        <f>(SUM('1.  LRAMVA Summary'!M$55:M$87)+SUM('1.  LRAMVA Summary'!M$88:M$89)*(MONTH($E185)-1)/12)*$H185</f>
        <v>0</v>
      </c>
      <c r="S185" s="227">
        <f>(SUM('1.  LRAMVA Summary'!N$55:N$87)+SUM('1.  LRAMVA Summary'!N$88:N$89)*(MONTH($E185)-1)/12)*$H185</f>
        <v>0</v>
      </c>
      <c r="T185" s="227">
        <f>(SUM('1.  LRAMVA Summary'!O$55:O$87)+SUM('1.  LRAMVA Summary'!O$88:O$89)*(MONTH($E185)-1)/12)*$H185</f>
        <v>0</v>
      </c>
      <c r="U185" s="227">
        <f>(SUM('1.  LRAMVA Summary'!P$55:P$87)+SUM('1.  LRAMVA Summary'!P$88:P$89)*(MONTH($E185)-1)/12)*$H185</f>
        <v>0</v>
      </c>
      <c r="V185" s="227">
        <f>(SUM('1.  LRAMVA Summary'!Q$55:Q$87)+SUM('1.  LRAMVA Summary'!Q$88:Q$89)*(MONTH($E185)-1)/12)*$H185</f>
        <v>0</v>
      </c>
      <c r="W185" s="228">
        <f t="shared" si="102"/>
        <v>6.9272271886010115</v>
      </c>
    </row>
    <row r="186" spans="5:23">
      <c r="E186" s="211">
        <v>44743</v>
      </c>
      <c r="F186" s="211" t="s">
        <v>705</v>
      </c>
      <c r="G186" s="212" t="s">
        <v>68</v>
      </c>
      <c r="H186" s="237">
        <f>$C$61/12</f>
        <v>1.8333333333333333E-3</v>
      </c>
      <c r="I186" s="227">
        <f>(SUM('1.  LRAMVA Summary'!D$55:D$87)+SUM('1.  LRAMVA Summary'!D$88:D$89)*(MONTH($E186)-1)/12)*$H186</f>
        <v>0</v>
      </c>
      <c r="J186" s="227">
        <f>(SUM('1.  LRAMVA Summary'!E$55:E$87)+SUM('1.  LRAMVA Summary'!E$88:E$89)*(MONTH($E186)-1)/12)*$H186</f>
        <v>-19.458798073468458</v>
      </c>
      <c r="K186" s="227">
        <f>(SUM('1.  LRAMVA Summary'!F$55:F$87)+SUM('1.  LRAMVA Summary'!F$88:F$89)*(MONTH($E186)-1)/12)*$H186</f>
        <v>33.673287515685679</v>
      </c>
      <c r="L186" s="227">
        <f>(SUM('1.  LRAMVA Summary'!G$55:G$87)+SUM('1.  LRAMVA Summary'!G$88:G$89)*(MONTH($E186)-1)/12)*$H186</f>
        <v>0.80626222476800014</v>
      </c>
      <c r="M186" s="227">
        <f>(SUM('1.  LRAMVA Summary'!H$55:H$87)+SUM('1.  LRAMVA Summary'!H$88:H$89)*(MONTH($E186)-1)/12)*$H186</f>
        <v>0</v>
      </c>
      <c r="N186" s="227">
        <f>(SUM('1.  LRAMVA Summary'!I$55:I$87)+SUM('1.  LRAMVA Summary'!I$88:I$89)*(MONTH($E186)-1)/12)*$H186</f>
        <v>0</v>
      </c>
      <c r="O186" s="227">
        <f>(SUM('1.  LRAMVA Summary'!J$55:J$87)+SUM('1.  LRAMVA Summary'!J$88:J$89)*(MONTH($E186)-1)/12)*$H186</f>
        <v>0</v>
      </c>
      <c r="P186" s="227">
        <f>(SUM('1.  LRAMVA Summary'!K$55:K$87)+SUM('1.  LRAMVA Summary'!K$88:K$89)*(MONTH($E186)-1)/12)*$H186</f>
        <v>0</v>
      </c>
      <c r="Q186" s="227">
        <f>(SUM('1.  LRAMVA Summary'!L$55:L$87)+SUM('1.  LRAMVA Summary'!L$88:L$89)*(MONTH($E186)-1)/12)*$H186</f>
        <v>0</v>
      </c>
      <c r="R186" s="227">
        <f>(SUM('1.  LRAMVA Summary'!M$55:M$87)+SUM('1.  LRAMVA Summary'!M$88:M$89)*(MONTH($E186)-1)/12)*$H186</f>
        <v>0</v>
      </c>
      <c r="S186" s="227">
        <f>(SUM('1.  LRAMVA Summary'!N$55:N$87)+SUM('1.  LRAMVA Summary'!N$88:N$89)*(MONTH($E186)-1)/12)*$H186</f>
        <v>0</v>
      </c>
      <c r="T186" s="227">
        <f>(SUM('1.  LRAMVA Summary'!O$55:O$87)+SUM('1.  LRAMVA Summary'!O$88:O$89)*(MONTH($E186)-1)/12)*$H186</f>
        <v>0</v>
      </c>
      <c r="U186" s="227">
        <f>(SUM('1.  LRAMVA Summary'!P$55:P$87)+SUM('1.  LRAMVA Summary'!P$88:P$89)*(MONTH($E186)-1)/12)*$H186</f>
        <v>0</v>
      </c>
      <c r="V186" s="227">
        <f>(SUM('1.  LRAMVA Summary'!Q$55:Q$87)+SUM('1.  LRAMVA Summary'!Q$88:Q$89)*(MONTH($E186)-1)/12)*$H186</f>
        <v>0</v>
      </c>
      <c r="W186" s="228">
        <f t="shared" si="102"/>
        <v>15.020751666985221</v>
      </c>
    </row>
    <row r="187" spans="5:23">
      <c r="E187" s="211">
        <v>44774</v>
      </c>
      <c r="F187" s="211" t="s">
        <v>705</v>
      </c>
      <c r="G187" s="212" t="s">
        <v>68</v>
      </c>
      <c r="H187" s="237">
        <f>$C$61/12</f>
        <v>1.8333333333333333E-3</v>
      </c>
      <c r="I187" s="227">
        <f>(SUM('1.  LRAMVA Summary'!D$55:D$87)+SUM('1.  LRAMVA Summary'!D$88:D$89)*(MONTH($E187)-1)/12)*$H187</f>
        <v>0</v>
      </c>
      <c r="J187" s="227">
        <f>(SUM('1.  LRAMVA Summary'!E$55:E$87)+SUM('1.  LRAMVA Summary'!E$88:E$89)*(MONTH($E187)-1)/12)*$H187</f>
        <v>-20.539054877955625</v>
      </c>
      <c r="K187" s="227">
        <f>(SUM('1.  LRAMVA Summary'!F$55:F$87)+SUM('1.  LRAMVA Summary'!F$88:F$89)*(MONTH($E187)-1)/12)*$H187</f>
        <v>34.805579277564995</v>
      </c>
      <c r="L187" s="227">
        <f>(SUM('1.  LRAMVA Summary'!G$55:G$87)+SUM('1.  LRAMVA Summary'!G$88:G$89)*(MONTH($E187)-1)/12)*$H187</f>
        <v>0.83390068443733345</v>
      </c>
      <c r="M187" s="227">
        <f>(SUM('1.  LRAMVA Summary'!H$55:H$87)+SUM('1.  LRAMVA Summary'!H$88:H$89)*(MONTH($E187)-1)/12)*$H187</f>
        <v>0</v>
      </c>
      <c r="N187" s="227">
        <f>(SUM('1.  LRAMVA Summary'!I$55:I$87)+SUM('1.  LRAMVA Summary'!I$88:I$89)*(MONTH($E187)-1)/12)*$H187</f>
        <v>0</v>
      </c>
      <c r="O187" s="227">
        <f>(SUM('1.  LRAMVA Summary'!J$55:J$87)+SUM('1.  LRAMVA Summary'!J$88:J$89)*(MONTH($E187)-1)/12)*$H187</f>
        <v>0</v>
      </c>
      <c r="P187" s="227">
        <f>(SUM('1.  LRAMVA Summary'!K$55:K$87)+SUM('1.  LRAMVA Summary'!K$88:K$89)*(MONTH($E187)-1)/12)*$H187</f>
        <v>0</v>
      </c>
      <c r="Q187" s="227">
        <f>(SUM('1.  LRAMVA Summary'!L$55:L$87)+SUM('1.  LRAMVA Summary'!L$88:L$89)*(MONTH($E187)-1)/12)*$H187</f>
        <v>0</v>
      </c>
      <c r="R187" s="227">
        <f>(SUM('1.  LRAMVA Summary'!M$55:M$87)+SUM('1.  LRAMVA Summary'!M$88:M$89)*(MONTH($E187)-1)/12)*$H187</f>
        <v>0</v>
      </c>
      <c r="S187" s="227">
        <f>(SUM('1.  LRAMVA Summary'!N$55:N$87)+SUM('1.  LRAMVA Summary'!N$88:N$89)*(MONTH($E187)-1)/12)*$H187</f>
        <v>0</v>
      </c>
      <c r="T187" s="227">
        <f>(SUM('1.  LRAMVA Summary'!O$55:O$87)+SUM('1.  LRAMVA Summary'!O$88:O$89)*(MONTH($E187)-1)/12)*$H187</f>
        <v>0</v>
      </c>
      <c r="U187" s="227">
        <f>(SUM('1.  LRAMVA Summary'!P$55:P$87)+SUM('1.  LRAMVA Summary'!P$88:P$89)*(MONTH($E187)-1)/12)*$H187</f>
        <v>0</v>
      </c>
      <c r="V187" s="227">
        <f>(SUM('1.  LRAMVA Summary'!Q$55:Q$87)+SUM('1.  LRAMVA Summary'!Q$88:Q$89)*(MONTH($E187)-1)/12)*$H187</f>
        <v>0</v>
      </c>
      <c r="W187" s="228">
        <f t="shared" si="102"/>
        <v>15.100425084046703</v>
      </c>
    </row>
    <row r="188" spans="5:23">
      <c r="E188" s="211">
        <v>44805</v>
      </c>
      <c r="F188" s="211" t="s">
        <v>705</v>
      </c>
      <c r="G188" s="212" t="s">
        <v>68</v>
      </c>
      <c r="H188" s="237">
        <f>$C$61/12</f>
        <v>1.8333333333333333E-3</v>
      </c>
      <c r="I188" s="227">
        <f>(SUM('1.  LRAMVA Summary'!D$55:D$87)+SUM('1.  LRAMVA Summary'!D$88:D$89)*(MONTH($E188)-1)/12)*$H188</f>
        <v>0</v>
      </c>
      <c r="J188" s="227">
        <f>(SUM('1.  LRAMVA Summary'!E$55:E$87)+SUM('1.  LRAMVA Summary'!E$88:E$89)*(MONTH($E188)-1)/12)*$H188</f>
        <v>-21.619311682442792</v>
      </c>
      <c r="K188" s="227">
        <f>(SUM('1.  LRAMVA Summary'!F$55:F$87)+SUM('1.  LRAMVA Summary'!F$88:F$89)*(MONTH($E188)-1)/12)*$H188</f>
        <v>35.937871039444303</v>
      </c>
      <c r="L188" s="227">
        <f>(SUM('1.  LRAMVA Summary'!G$55:G$87)+SUM('1.  LRAMVA Summary'!G$88:G$89)*(MONTH($E188)-1)/12)*$H188</f>
        <v>0.86153914410666677</v>
      </c>
      <c r="M188" s="227">
        <f>(SUM('1.  LRAMVA Summary'!H$55:H$87)+SUM('1.  LRAMVA Summary'!H$88:H$89)*(MONTH($E188)-1)/12)*$H188</f>
        <v>0</v>
      </c>
      <c r="N188" s="227">
        <f>(SUM('1.  LRAMVA Summary'!I$55:I$87)+SUM('1.  LRAMVA Summary'!I$88:I$89)*(MONTH($E188)-1)/12)*$H188</f>
        <v>0</v>
      </c>
      <c r="O188" s="227">
        <f>(SUM('1.  LRAMVA Summary'!J$55:J$87)+SUM('1.  LRAMVA Summary'!J$88:J$89)*(MONTH($E188)-1)/12)*$H188</f>
        <v>0</v>
      </c>
      <c r="P188" s="227">
        <f>(SUM('1.  LRAMVA Summary'!K$55:K$87)+SUM('1.  LRAMVA Summary'!K$88:K$89)*(MONTH($E188)-1)/12)*$H188</f>
        <v>0</v>
      </c>
      <c r="Q188" s="227">
        <f>(SUM('1.  LRAMVA Summary'!L$55:L$87)+SUM('1.  LRAMVA Summary'!L$88:L$89)*(MONTH($E188)-1)/12)*$H188</f>
        <v>0</v>
      </c>
      <c r="R188" s="227">
        <f>(SUM('1.  LRAMVA Summary'!M$55:M$87)+SUM('1.  LRAMVA Summary'!M$88:M$89)*(MONTH($E188)-1)/12)*$H188</f>
        <v>0</v>
      </c>
      <c r="S188" s="227">
        <f>(SUM('1.  LRAMVA Summary'!N$55:N$87)+SUM('1.  LRAMVA Summary'!N$88:N$89)*(MONTH($E188)-1)/12)*$H188</f>
        <v>0</v>
      </c>
      <c r="T188" s="227">
        <f>(SUM('1.  LRAMVA Summary'!O$55:O$87)+SUM('1.  LRAMVA Summary'!O$88:O$89)*(MONTH($E188)-1)/12)*$H188</f>
        <v>0</v>
      </c>
      <c r="U188" s="227">
        <f>(SUM('1.  LRAMVA Summary'!P$55:P$87)+SUM('1.  LRAMVA Summary'!P$88:P$89)*(MONTH($E188)-1)/12)*$H188</f>
        <v>0</v>
      </c>
      <c r="V188" s="227">
        <f>(SUM('1.  LRAMVA Summary'!Q$55:Q$87)+SUM('1.  LRAMVA Summary'!Q$88:Q$89)*(MONTH($E188)-1)/12)*$H188</f>
        <v>0</v>
      </c>
      <c r="W188" s="228">
        <f t="shared" si="102"/>
        <v>15.180098501108178</v>
      </c>
    </row>
    <row r="189" spans="5:23">
      <c r="E189" s="211">
        <v>44835</v>
      </c>
      <c r="F189" s="211" t="s">
        <v>705</v>
      </c>
      <c r="G189" s="212" t="s">
        <v>69</v>
      </c>
      <c r="H189" s="237">
        <f>$C$62/12</f>
        <v>1.8333333333333333E-3</v>
      </c>
      <c r="I189" s="227">
        <f>(SUM('1.  LRAMVA Summary'!D$55:D$87)+SUM('1.  LRAMVA Summary'!D$88:D$89)*(MONTH($E189)-1)/12)*$H189</f>
        <v>0</v>
      </c>
      <c r="J189" s="227">
        <f>(SUM('1.  LRAMVA Summary'!E$55:E$87)+SUM('1.  LRAMVA Summary'!E$88:E$89)*(MONTH($E189)-1)/12)*$H189</f>
        <v>-22.699568486929955</v>
      </c>
      <c r="K189" s="227">
        <f>(SUM('1.  LRAMVA Summary'!F$55:F$87)+SUM('1.  LRAMVA Summary'!F$88:F$89)*(MONTH($E189)-1)/12)*$H189</f>
        <v>37.070162801323612</v>
      </c>
      <c r="L189" s="227">
        <f>(SUM('1.  LRAMVA Summary'!G$55:G$87)+SUM('1.  LRAMVA Summary'!G$88:G$89)*(MONTH($E189)-1)/12)*$H189</f>
        <v>0.88917760377600019</v>
      </c>
      <c r="M189" s="227">
        <f>(SUM('1.  LRAMVA Summary'!H$55:H$87)+SUM('1.  LRAMVA Summary'!H$88:H$89)*(MONTH($E189)-1)/12)*$H189</f>
        <v>0</v>
      </c>
      <c r="N189" s="227">
        <f>(SUM('1.  LRAMVA Summary'!I$55:I$87)+SUM('1.  LRAMVA Summary'!I$88:I$89)*(MONTH($E189)-1)/12)*$H189</f>
        <v>0</v>
      </c>
      <c r="O189" s="227">
        <f>(SUM('1.  LRAMVA Summary'!J$55:J$87)+SUM('1.  LRAMVA Summary'!J$88:J$89)*(MONTH($E189)-1)/12)*$H189</f>
        <v>0</v>
      </c>
      <c r="P189" s="227">
        <f>(SUM('1.  LRAMVA Summary'!K$55:K$87)+SUM('1.  LRAMVA Summary'!K$88:K$89)*(MONTH($E189)-1)/12)*$H189</f>
        <v>0</v>
      </c>
      <c r="Q189" s="227">
        <f>(SUM('1.  LRAMVA Summary'!L$55:L$87)+SUM('1.  LRAMVA Summary'!L$88:L$89)*(MONTH($E189)-1)/12)*$H189</f>
        <v>0</v>
      </c>
      <c r="R189" s="227">
        <f>(SUM('1.  LRAMVA Summary'!M$55:M$87)+SUM('1.  LRAMVA Summary'!M$88:M$89)*(MONTH($E189)-1)/12)*$H189</f>
        <v>0</v>
      </c>
      <c r="S189" s="227">
        <f>(SUM('1.  LRAMVA Summary'!N$55:N$87)+SUM('1.  LRAMVA Summary'!N$88:N$89)*(MONTH($E189)-1)/12)*$H189</f>
        <v>0</v>
      </c>
      <c r="T189" s="227">
        <f>(SUM('1.  LRAMVA Summary'!O$55:O$87)+SUM('1.  LRAMVA Summary'!O$88:O$89)*(MONTH($E189)-1)/12)*$H189</f>
        <v>0</v>
      </c>
      <c r="U189" s="227">
        <f>(SUM('1.  LRAMVA Summary'!P$55:P$87)+SUM('1.  LRAMVA Summary'!P$88:P$89)*(MONTH($E189)-1)/12)*$H189</f>
        <v>0</v>
      </c>
      <c r="V189" s="227">
        <f>(SUM('1.  LRAMVA Summary'!Q$55:Q$87)+SUM('1.  LRAMVA Summary'!Q$88:Q$89)*(MONTH($E189)-1)/12)*$H189</f>
        <v>0</v>
      </c>
      <c r="W189" s="228">
        <f t="shared" si="102"/>
        <v>15.259771918169657</v>
      </c>
    </row>
    <row r="190" spans="5:23">
      <c r="E190" s="211">
        <v>44866</v>
      </c>
      <c r="F190" s="211" t="s">
        <v>705</v>
      </c>
      <c r="G190" s="212" t="s">
        <v>69</v>
      </c>
      <c r="H190" s="237">
        <f>$C$62/12</f>
        <v>1.8333333333333333E-3</v>
      </c>
      <c r="I190" s="227">
        <f>(SUM('1.  LRAMVA Summary'!D$55:D$87)+SUM('1.  LRAMVA Summary'!D$88:D$89)*(MONTH($E190)-1)/12)*$H190</f>
        <v>0</v>
      </c>
      <c r="J190" s="227">
        <f>(SUM('1.  LRAMVA Summary'!E$55:E$87)+SUM('1.  LRAMVA Summary'!E$88:E$89)*(MONTH($E190)-1)/12)*$H190</f>
        <v>-23.779825291417122</v>
      </c>
      <c r="K190" s="227">
        <f>(SUM('1.  LRAMVA Summary'!F$55:F$87)+SUM('1.  LRAMVA Summary'!F$88:F$89)*(MONTH($E190)-1)/12)*$H190</f>
        <v>38.20245456320292</v>
      </c>
      <c r="L190" s="227">
        <f>(SUM('1.  LRAMVA Summary'!G$55:G$87)+SUM('1.  LRAMVA Summary'!G$88:G$89)*(MONTH($E190)-1)/12)*$H190</f>
        <v>0.91681606344533351</v>
      </c>
      <c r="M190" s="227">
        <f>(SUM('1.  LRAMVA Summary'!H$55:H$87)+SUM('1.  LRAMVA Summary'!H$88:H$89)*(MONTH($E190)-1)/12)*$H190</f>
        <v>0</v>
      </c>
      <c r="N190" s="227">
        <f>(SUM('1.  LRAMVA Summary'!I$55:I$87)+SUM('1.  LRAMVA Summary'!I$88:I$89)*(MONTH($E190)-1)/12)*$H190</f>
        <v>0</v>
      </c>
      <c r="O190" s="227">
        <f>(SUM('1.  LRAMVA Summary'!J$55:J$87)+SUM('1.  LRAMVA Summary'!J$88:J$89)*(MONTH($E190)-1)/12)*$H190</f>
        <v>0</v>
      </c>
      <c r="P190" s="227">
        <f>(SUM('1.  LRAMVA Summary'!K$55:K$87)+SUM('1.  LRAMVA Summary'!K$88:K$89)*(MONTH($E190)-1)/12)*$H190</f>
        <v>0</v>
      </c>
      <c r="Q190" s="227">
        <f>(SUM('1.  LRAMVA Summary'!L$55:L$87)+SUM('1.  LRAMVA Summary'!L$88:L$89)*(MONTH($E190)-1)/12)*$H190</f>
        <v>0</v>
      </c>
      <c r="R190" s="227">
        <f>(SUM('1.  LRAMVA Summary'!M$55:M$87)+SUM('1.  LRAMVA Summary'!M$88:M$89)*(MONTH($E190)-1)/12)*$H190</f>
        <v>0</v>
      </c>
      <c r="S190" s="227">
        <f>(SUM('1.  LRAMVA Summary'!N$55:N$87)+SUM('1.  LRAMVA Summary'!N$88:N$89)*(MONTH($E190)-1)/12)*$H190</f>
        <v>0</v>
      </c>
      <c r="T190" s="227">
        <f>(SUM('1.  LRAMVA Summary'!O$55:O$87)+SUM('1.  LRAMVA Summary'!O$88:O$89)*(MONTH($E190)-1)/12)*$H190</f>
        <v>0</v>
      </c>
      <c r="U190" s="227">
        <f>(SUM('1.  LRAMVA Summary'!P$55:P$87)+SUM('1.  LRAMVA Summary'!P$88:P$89)*(MONTH($E190)-1)/12)*$H190</f>
        <v>0</v>
      </c>
      <c r="V190" s="227">
        <f>(SUM('1.  LRAMVA Summary'!Q$55:Q$87)+SUM('1.  LRAMVA Summary'!Q$88:Q$89)*(MONTH($E190)-1)/12)*$H190</f>
        <v>0</v>
      </c>
      <c r="W190" s="228">
        <f t="shared" si="102"/>
        <v>15.339445335231131</v>
      </c>
    </row>
    <row r="191" spans="5:23">
      <c r="E191" s="211">
        <v>44896</v>
      </c>
      <c r="F191" s="211" t="s">
        <v>705</v>
      </c>
      <c r="G191" s="212" t="s">
        <v>69</v>
      </c>
      <c r="H191" s="237">
        <f>$C$62/12</f>
        <v>1.8333333333333333E-3</v>
      </c>
      <c r="I191" s="227">
        <f>(SUM('1.  LRAMVA Summary'!D$55:D$87)+SUM('1.  LRAMVA Summary'!D$88:D$89)*(MONTH($E191)-1)/12)*$H191</f>
        <v>0</v>
      </c>
      <c r="J191" s="227">
        <f>(SUM('1.  LRAMVA Summary'!E$55:E$87)+SUM('1.  LRAMVA Summary'!E$88:E$89)*(MONTH($E191)-1)/12)*$H191</f>
        <v>-24.860082095904289</v>
      </c>
      <c r="K191" s="227">
        <f>(SUM('1.  LRAMVA Summary'!F$55:F$87)+SUM('1.  LRAMVA Summary'!F$88:F$89)*(MONTH($E191)-1)/12)*$H191</f>
        <v>39.334746325082229</v>
      </c>
      <c r="L191" s="227">
        <f>(SUM('1.  LRAMVA Summary'!G$55:G$87)+SUM('1.  LRAMVA Summary'!G$88:G$89)*(MONTH($E191)-1)/12)*$H191</f>
        <v>0.94445452311466671</v>
      </c>
      <c r="M191" s="227">
        <f>(SUM('1.  LRAMVA Summary'!H$55:H$87)+SUM('1.  LRAMVA Summary'!H$88:H$89)*(MONTH($E191)-1)/12)*$H191</f>
        <v>0</v>
      </c>
      <c r="N191" s="227">
        <f>(SUM('1.  LRAMVA Summary'!I$55:I$87)+SUM('1.  LRAMVA Summary'!I$88:I$89)*(MONTH($E191)-1)/12)*$H191</f>
        <v>0</v>
      </c>
      <c r="O191" s="227">
        <f>(SUM('1.  LRAMVA Summary'!J$55:J$87)+SUM('1.  LRAMVA Summary'!J$88:J$89)*(MONTH($E191)-1)/12)*$H191</f>
        <v>0</v>
      </c>
      <c r="P191" s="227">
        <f>(SUM('1.  LRAMVA Summary'!K$55:K$87)+SUM('1.  LRAMVA Summary'!K$88:K$89)*(MONTH($E191)-1)/12)*$H191</f>
        <v>0</v>
      </c>
      <c r="Q191" s="227">
        <f>(SUM('1.  LRAMVA Summary'!L$55:L$87)+SUM('1.  LRAMVA Summary'!L$88:L$89)*(MONTH($E191)-1)/12)*$H191</f>
        <v>0</v>
      </c>
      <c r="R191" s="227">
        <f>(SUM('1.  LRAMVA Summary'!M$55:M$87)+SUM('1.  LRAMVA Summary'!M$88:M$89)*(MONTH($E191)-1)/12)*$H191</f>
        <v>0</v>
      </c>
      <c r="S191" s="227">
        <f>(SUM('1.  LRAMVA Summary'!N$55:N$87)+SUM('1.  LRAMVA Summary'!N$88:N$89)*(MONTH($E191)-1)/12)*$H191</f>
        <v>0</v>
      </c>
      <c r="T191" s="227">
        <f>(SUM('1.  LRAMVA Summary'!O$55:O$87)+SUM('1.  LRAMVA Summary'!O$88:O$89)*(MONTH($E191)-1)/12)*$H191</f>
        <v>0</v>
      </c>
      <c r="U191" s="227">
        <f>(SUM('1.  LRAMVA Summary'!P$55:P$87)+SUM('1.  LRAMVA Summary'!P$88:P$89)*(MONTH($E191)-1)/12)*$H191</f>
        <v>0</v>
      </c>
      <c r="V191" s="227">
        <f>(SUM('1.  LRAMVA Summary'!Q$55:Q$87)+SUM('1.  LRAMVA Summary'!Q$88:Q$89)*(MONTH($E191)-1)/12)*$H191</f>
        <v>0</v>
      </c>
      <c r="W191" s="228">
        <f>SUM(I191:V191)</f>
        <v>15.419118752292606</v>
      </c>
    </row>
    <row r="192" spans="5:23" ht="15.75" thickBot="1">
      <c r="E192" s="213" t="s">
        <v>703</v>
      </c>
      <c r="F192" s="213"/>
      <c r="G192" s="214"/>
      <c r="H192" s="215"/>
      <c r="I192" s="216">
        <f>SUM(I179:I191)</f>
        <v>0</v>
      </c>
      <c r="J192" s="216">
        <f>SUM(J179:J191)</f>
        <v>-205.18997601424351</v>
      </c>
      <c r="K192" s="216">
        <f t="shared" ref="K192:V192" si="104">SUM(K179:K191)</f>
        <v>376.31349757248387</v>
      </c>
      <c r="L192" s="216">
        <f t="shared" si="104"/>
        <v>9.0053660689143218</v>
      </c>
      <c r="M192" s="216">
        <f t="shared" si="104"/>
        <v>0</v>
      </c>
      <c r="N192" s="216">
        <f t="shared" si="104"/>
        <v>0</v>
      </c>
      <c r="O192" s="216">
        <f t="shared" si="104"/>
        <v>0</v>
      </c>
      <c r="P192" s="216">
        <f t="shared" si="104"/>
        <v>0</v>
      </c>
      <c r="Q192" s="216">
        <f t="shared" si="104"/>
        <v>0</v>
      </c>
      <c r="R192" s="216">
        <f t="shared" si="104"/>
        <v>0</v>
      </c>
      <c r="S192" s="216">
        <f t="shared" si="104"/>
        <v>0</v>
      </c>
      <c r="T192" s="216">
        <f t="shared" si="104"/>
        <v>0</v>
      </c>
      <c r="U192" s="216">
        <f t="shared" si="104"/>
        <v>0</v>
      </c>
      <c r="V192" s="216">
        <f t="shared" si="104"/>
        <v>0</v>
      </c>
      <c r="W192" s="216">
        <f>SUM(W179:W191)</f>
        <v>180.12888762715468</v>
      </c>
    </row>
    <row r="193" spans="5:23" ht="15.75" thickTop="1">
      <c r="E193" s="796" t="s">
        <v>67</v>
      </c>
      <c r="F193" s="796"/>
      <c r="G193" s="797"/>
      <c r="H193" s="798"/>
      <c r="I193" s="799"/>
      <c r="J193" s="799"/>
      <c r="K193" s="799"/>
      <c r="L193" s="799"/>
      <c r="M193" s="799"/>
      <c r="N193" s="799"/>
      <c r="O193" s="799"/>
      <c r="P193" s="799"/>
      <c r="Q193" s="799"/>
      <c r="R193" s="799"/>
      <c r="S193" s="799"/>
      <c r="T193" s="799"/>
      <c r="U193" s="799"/>
      <c r="V193" s="799"/>
      <c r="W193" s="800"/>
    </row>
  </sheetData>
  <dataConsolidate/>
  <mergeCells count="4">
    <mergeCell ref="B12:C12"/>
    <mergeCell ref="C8:S8"/>
    <mergeCell ref="C9:S9"/>
    <mergeCell ref="C10:S10"/>
  </mergeCells>
  <phoneticPr fontId="246" type="noConversion"/>
  <hyperlinks>
    <hyperlink ref="B64" r:id="rId1" xr:uid="{00000000-0004-0000-0B00-000000000000}"/>
    <hyperlink ref="K12" location="Table_1_b.__Annual_LRAMVA_Breakdown_by_Year_and_Rate_Class" display="Go to Tab 1: Summary" xr:uid="{00000000-0004-0000-0B00-000001000000}"/>
  </hyperlinks>
  <pageMargins left="0.7" right="0.7" top="0.75" bottom="0.75" header="0.3" footer="0.3"/>
  <pageSetup scale="35" fitToHeight="0" orientation="landscape" r:id="rId2"/>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BU122"/>
  <sheetViews>
    <sheetView zoomScale="50" zoomScaleNormal="50" workbookViewId="0">
      <selection activeCell="B12" sqref="B12"/>
    </sheetView>
  </sheetViews>
  <sheetFormatPr defaultColWidth="9" defaultRowHeight="15" outlineLevelRow="1"/>
  <cols>
    <col min="1" max="1" width="6" style="12" customWidth="1"/>
    <col min="2" max="2" width="24.28515625" style="12" customWidth="1"/>
    <col min="3" max="3" width="11.42578125" style="12" customWidth="1"/>
    <col min="4" max="4" width="37.5703125" style="12" customWidth="1"/>
    <col min="5" max="5" width="35" style="12" bestFit="1" customWidth="1"/>
    <col min="6" max="6" width="26.5703125" style="12" customWidth="1"/>
    <col min="7" max="7" width="17" style="12" customWidth="1"/>
    <col min="8" max="8" width="19.42578125" style="12" customWidth="1"/>
    <col min="9" max="10" width="23" style="618" customWidth="1"/>
    <col min="11" max="11" width="2" style="16" customWidth="1"/>
    <col min="12" max="41" width="9" style="12"/>
    <col min="42" max="42" width="2" style="12" customWidth="1"/>
    <col min="43" max="43" width="12.5703125" style="12" customWidth="1"/>
    <col min="44" max="64" width="12" style="12" bestFit="1" customWidth="1"/>
    <col min="65" max="72" width="9" style="12"/>
    <col min="73" max="73" width="9" style="16"/>
    <col min="74" max="16384" width="9" style="12"/>
  </cols>
  <sheetData>
    <row r="1" spans="2:73">
      <c r="I1" s="12"/>
      <c r="J1" s="12"/>
    </row>
    <row r="2" spans="2:73">
      <c r="I2" s="12"/>
      <c r="J2" s="12"/>
    </row>
    <row r="3" spans="2:73">
      <c r="I3" s="12"/>
      <c r="J3" s="12"/>
    </row>
    <row r="4" spans="2:73">
      <c r="I4" s="12"/>
      <c r="J4" s="12"/>
    </row>
    <row r="5" spans="2:73">
      <c r="I5" s="12"/>
      <c r="J5" s="12"/>
    </row>
    <row r="6" spans="2:73">
      <c r="I6" s="12"/>
      <c r="J6" s="12"/>
    </row>
    <row r="7" spans="2:73">
      <c r="I7" s="12"/>
      <c r="J7" s="12"/>
    </row>
    <row r="8" spans="2:73">
      <c r="I8" s="12"/>
      <c r="J8" s="12"/>
    </row>
    <row r="9" spans="2:73">
      <c r="I9" s="12"/>
      <c r="J9" s="12"/>
    </row>
    <row r="10" spans="2:73">
      <c r="I10" s="12"/>
      <c r="J10" s="12"/>
    </row>
    <row r="11" spans="2:73" ht="15.75" thickBot="1">
      <c r="I11" s="12"/>
      <c r="J11" s="12"/>
    </row>
    <row r="12" spans="2:73" s="9" customFormat="1" ht="25.5" customHeight="1" outlineLevel="1" thickBot="1">
      <c r="B12" s="117" t="s">
        <v>171</v>
      </c>
      <c r="D12" s="124" t="s">
        <v>175</v>
      </c>
      <c r="E12" s="17"/>
      <c r="F12" s="174"/>
      <c r="G12" s="175"/>
      <c r="H12" s="176"/>
      <c r="K12" s="176"/>
      <c r="L12" s="174"/>
      <c r="M12" s="174"/>
      <c r="N12" s="174"/>
      <c r="O12" s="174"/>
      <c r="P12" s="174"/>
      <c r="Q12" s="177"/>
    </row>
    <row r="13" spans="2:73" s="9" customFormat="1" ht="25.5" customHeight="1" outlineLevel="1" thickBot="1">
      <c r="B13" s="540"/>
      <c r="D13" s="620" t="s">
        <v>405</v>
      </c>
      <c r="E13" s="17"/>
      <c r="F13" s="174"/>
      <c r="G13" s="175"/>
      <c r="H13" s="176"/>
      <c r="K13" s="176"/>
      <c r="L13" s="174"/>
      <c r="M13" s="174"/>
      <c r="N13" s="174"/>
      <c r="O13" s="174"/>
      <c r="P13" s="174"/>
      <c r="Q13" s="177"/>
    </row>
    <row r="14" spans="2:73" ht="30" customHeight="1" outlineLevel="1" thickBot="1">
      <c r="B14" s="88"/>
      <c r="D14" s="595" t="s">
        <v>547</v>
      </c>
      <c r="I14" s="12"/>
      <c r="J14" s="12"/>
      <c r="BU14" s="12"/>
    </row>
    <row r="15" spans="2:73" ht="26.25" customHeight="1" outlineLevel="1">
      <c r="C15" s="88"/>
      <c r="I15" s="12"/>
      <c r="J15" s="12"/>
    </row>
    <row r="16" spans="2:73" ht="23.25" customHeight="1" outlineLevel="1">
      <c r="B16" s="114" t="s">
        <v>501</v>
      </c>
      <c r="C16" s="88"/>
      <c r="D16" s="600" t="s">
        <v>599</v>
      </c>
      <c r="E16" s="593"/>
      <c r="F16" s="593"/>
      <c r="G16" s="601"/>
      <c r="H16" s="593"/>
      <c r="I16" s="593"/>
      <c r="J16" s="593"/>
      <c r="K16" s="623"/>
      <c r="L16" s="593"/>
      <c r="M16" s="593"/>
      <c r="N16" s="593"/>
      <c r="O16" s="593"/>
      <c r="P16" s="593"/>
      <c r="Q16" s="593"/>
      <c r="R16" s="593"/>
      <c r="S16" s="593"/>
      <c r="T16" s="593"/>
      <c r="U16" s="593"/>
      <c r="V16" s="593"/>
      <c r="W16" s="593"/>
      <c r="X16" s="593"/>
      <c r="Y16" s="593"/>
      <c r="Z16" s="593"/>
      <c r="AA16" s="593"/>
      <c r="AB16" s="593"/>
      <c r="AC16" s="593"/>
      <c r="AD16" s="593"/>
      <c r="AE16" s="593"/>
      <c r="AF16" s="593"/>
      <c r="AG16" s="593"/>
    </row>
    <row r="17" spans="2:73" ht="23.25" customHeight="1" outlineLevel="1">
      <c r="B17" s="670" t="s">
        <v>593</v>
      </c>
      <c r="C17" s="88"/>
      <c r="D17" s="596" t="s">
        <v>576</v>
      </c>
      <c r="E17" s="593"/>
      <c r="F17" s="593"/>
      <c r="G17" s="601"/>
      <c r="H17" s="593"/>
      <c r="I17" s="593"/>
      <c r="J17" s="593"/>
      <c r="K17" s="623"/>
      <c r="L17" s="593"/>
      <c r="M17" s="593"/>
      <c r="N17" s="593"/>
      <c r="O17" s="593"/>
      <c r="P17" s="593"/>
      <c r="Q17" s="593"/>
      <c r="R17" s="593"/>
      <c r="S17" s="593"/>
      <c r="T17" s="593"/>
      <c r="U17" s="593"/>
      <c r="V17" s="593"/>
      <c r="W17" s="593"/>
      <c r="X17" s="593"/>
      <c r="Y17" s="593"/>
      <c r="Z17" s="593"/>
      <c r="AA17" s="593"/>
      <c r="AB17" s="593"/>
      <c r="AC17" s="593"/>
      <c r="AD17" s="593"/>
      <c r="AE17" s="593"/>
      <c r="AF17" s="593"/>
      <c r="AG17" s="593"/>
    </row>
    <row r="18" spans="2:73" ht="23.25" customHeight="1" outlineLevel="1">
      <c r="C18" s="88"/>
      <c r="D18" s="596" t="s">
        <v>605</v>
      </c>
      <c r="E18" s="593"/>
      <c r="F18" s="593"/>
      <c r="G18" s="601"/>
      <c r="H18" s="593"/>
      <c r="I18" s="593"/>
      <c r="J18" s="593"/>
      <c r="K18" s="623"/>
      <c r="L18" s="593"/>
      <c r="M18" s="593"/>
      <c r="N18" s="593"/>
      <c r="O18" s="593"/>
      <c r="P18" s="593"/>
      <c r="Q18" s="593"/>
      <c r="R18" s="593"/>
      <c r="S18" s="593"/>
      <c r="T18" s="593"/>
      <c r="U18" s="593"/>
      <c r="V18" s="593"/>
      <c r="W18" s="593"/>
      <c r="X18" s="593"/>
      <c r="Y18" s="593"/>
      <c r="Z18" s="593"/>
      <c r="AA18" s="593"/>
      <c r="AB18" s="593"/>
      <c r="AC18" s="593"/>
      <c r="AD18" s="593"/>
      <c r="AE18" s="593"/>
      <c r="AF18" s="593"/>
      <c r="AG18" s="593"/>
    </row>
    <row r="19" spans="2:73" ht="23.25" customHeight="1" outlineLevel="1">
      <c r="C19" s="88"/>
      <c r="D19" s="596" t="s">
        <v>604</v>
      </c>
      <c r="E19" s="593"/>
      <c r="F19" s="593"/>
      <c r="G19" s="601"/>
      <c r="H19" s="593"/>
      <c r="I19" s="593"/>
      <c r="J19" s="593"/>
      <c r="K19" s="623"/>
      <c r="L19" s="593"/>
      <c r="M19" s="593"/>
      <c r="N19" s="593"/>
      <c r="O19" s="593"/>
      <c r="P19" s="593"/>
      <c r="Q19" s="593"/>
      <c r="R19" s="593"/>
      <c r="S19" s="593"/>
      <c r="T19" s="593"/>
      <c r="U19" s="593"/>
      <c r="V19" s="593"/>
      <c r="W19" s="593"/>
      <c r="X19" s="593"/>
      <c r="Y19" s="593"/>
      <c r="Z19" s="593"/>
      <c r="AA19" s="593"/>
      <c r="AB19" s="593"/>
      <c r="AC19" s="593"/>
      <c r="AD19" s="593"/>
      <c r="AE19" s="593"/>
      <c r="AF19" s="593"/>
      <c r="AG19" s="593"/>
    </row>
    <row r="20" spans="2:73" ht="23.25" customHeight="1" outlineLevel="1">
      <c r="C20" s="88"/>
      <c r="D20" s="596" t="s">
        <v>606</v>
      </c>
      <c r="E20" s="593"/>
      <c r="F20" s="593"/>
      <c r="G20" s="601"/>
      <c r="H20" s="593"/>
      <c r="I20" s="593"/>
      <c r="J20" s="593"/>
      <c r="K20" s="623"/>
      <c r="L20" s="593"/>
      <c r="M20" s="593"/>
      <c r="N20" s="593"/>
      <c r="O20" s="593"/>
      <c r="P20" s="593"/>
      <c r="Q20" s="593"/>
      <c r="R20" s="593"/>
      <c r="S20" s="593"/>
      <c r="T20" s="593"/>
      <c r="U20" s="593"/>
      <c r="V20" s="593"/>
      <c r="W20" s="593"/>
      <c r="X20" s="593"/>
      <c r="Y20" s="593"/>
      <c r="Z20" s="593"/>
      <c r="AA20" s="593"/>
      <c r="AB20" s="593"/>
      <c r="AC20" s="593"/>
      <c r="AD20" s="593"/>
      <c r="AE20" s="593"/>
      <c r="AF20" s="593"/>
      <c r="AG20" s="593"/>
    </row>
    <row r="21" spans="2:73" ht="23.25" customHeight="1" outlineLevel="1">
      <c r="C21" s="88"/>
      <c r="D21" s="683" t="s">
        <v>614</v>
      </c>
      <c r="E21" s="593"/>
      <c r="F21" s="593"/>
      <c r="G21" s="601"/>
      <c r="H21" s="593"/>
      <c r="I21" s="593"/>
      <c r="J21" s="593"/>
      <c r="K21" s="623"/>
      <c r="L21" s="593"/>
      <c r="M21" s="593"/>
      <c r="N21" s="593"/>
      <c r="O21" s="593"/>
      <c r="P21" s="593"/>
      <c r="Q21" s="593"/>
      <c r="R21" s="593"/>
      <c r="S21" s="593"/>
      <c r="T21" s="593"/>
      <c r="U21" s="593"/>
      <c r="V21" s="593"/>
      <c r="W21" s="593"/>
      <c r="X21" s="593"/>
      <c r="Y21" s="593"/>
      <c r="Z21" s="593"/>
      <c r="AA21" s="593"/>
      <c r="AB21" s="593"/>
      <c r="AC21" s="593"/>
      <c r="AD21" s="593"/>
      <c r="AE21" s="593"/>
      <c r="AF21" s="593"/>
      <c r="AG21" s="593"/>
    </row>
    <row r="22" spans="2:73">
      <c r="I22" s="12"/>
      <c r="J22" s="12"/>
    </row>
    <row r="23" spans="2:73" ht="15.75">
      <c r="B23" s="179" t="s">
        <v>713</v>
      </c>
      <c r="H23" s="10"/>
      <c r="I23" s="10"/>
      <c r="J23" s="10"/>
    </row>
    <row r="24" spans="2:73" s="653" customFormat="1" ht="21" customHeight="1">
      <c r="B24" s="682" t="s">
        <v>584</v>
      </c>
      <c r="C24" s="974" t="s">
        <v>585</v>
      </c>
      <c r="D24" s="974"/>
      <c r="E24" s="974"/>
      <c r="F24" s="974"/>
      <c r="G24" s="974"/>
      <c r="H24" s="661" t="s">
        <v>582</v>
      </c>
      <c r="I24" s="661" t="s">
        <v>581</v>
      </c>
      <c r="J24" s="661" t="s">
        <v>583</v>
      </c>
      <c r="K24" s="652"/>
      <c r="L24" s="653" t="s">
        <v>585</v>
      </c>
      <c r="AQ24" s="653" t="s">
        <v>585</v>
      </c>
      <c r="BU24" s="652"/>
    </row>
    <row r="25" spans="2:73" s="247" customFormat="1" ht="49.5" customHeight="1">
      <c r="B25" s="242" t="s">
        <v>469</v>
      </c>
      <c r="C25" s="242" t="s">
        <v>211</v>
      </c>
      <c r="D25" s="611" t="s">
        <v>470</v>
      </c>
      <c r="E25" s="242" t="s">
        <v>208</v>
      </c>
      <c r="F25" s="242" t="s">
        <v>471</v>
      </c>
      <c r="G25" s="242" t="s">
        <v>472</v>
      </c>
      <c r="H25" s="611" t="s">
        <v>473</v>
      </c>
      <c r="I25" s="619" t="s">
        <v>574</v>
      </c>
      <c r="J25" s="626" t="s">
        <v>575</v>
      </c>
      <c r="K25" s="624"/>
      <c r="L25" s="243" t="s">
        <v>474</v>
      </c>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c r="AM25" s="244"/>
      <c r="AN25" s="244"/>
      <c r="AO25" s="245"/>
      <c r="AP25" s="246"/>
      <c r="AQ25" s="243" t="s">
        <v>475</v>
      </c>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5"/>
      <c r="BU25" s="246"/>
    </row>
    <row r="26" spans="2:73" s="247" customFormat="1" ht="30" customHeight="1">
      <c r="B26" s="248"/>
      <c r="C26" s="248"/>
      <c r="D26" s="248"/>
      <c r="E26" s="248"/>
      <c r="F26" s="248"/>
      <c r="G26" s="248"/>
      <c r="H26" s="671"/>
      <c r="I26" s="617"/>
      <c r="J26" s="617"/>
      <c r="K26" s="625"/>
      <c r="L26" s="249">
        <v>2011</v>
      </c>
      <c r="M26" s="249">
        <v>2012</v>
      </c>
      <c r="N26" s="249">
        <v>2013</v>
      </c>
      <c r="O26" s="249">
        <v>2014</v>
      </c>
      <c r="P26" s="249">
        <v>2015</v>
      </c>
      <c r="Q26" s="249">
        <v>2016</v>
      </c>
      <c r="R26" s="249">
        <v>2017</v>
      </c>
      <c r="S26" s="249">
        <v>2018</v>
      </c>
      <c r="T26" s="249">
        <v>2019</v>
      </c>
      <c r="U26" s="249">
        <v>2020</v>
      </c>
      <c r="V26" s="249">
        <v>2021</v>
      </c>
      <c r="W26" s="249">
        <v>2022</v>
      </c>
      <c r="X26" s="249">
        <v>2023</v>
      </c>
      <c r="Y26" s="249">
        <v>2024</v>
      </c>
      <c r="Z26" s="249">
        <v>2025</v>
      </c>
      <c r="AA26" s="249">
        <v>2026</v>
      </c>
      <c r="AB26" s="249">
        <v>2027</v>
      </c>
      <c r="AC26" s="249">
        <v>2028</v>
      </c>
      <c r="AD26" s="249">
        <v>2029</v>
      </c>
      <c r="AE26" s="249">
        <v>2030</v>
      </c>
      <c r="AF26" s="249">
        <v>2031</v>
      </c>
      <c r="AG26" s="249">
        <v>2032</v>
      </c>
      <c r="AH26" s="249">
        <v>2033</v>
      </c>
      <c r="AI26" s="249">
        <v>2034</v>
      </c>
      <c r="AJ26" s="249">
        <v>2035</v>
      </c>
      <c r="AK26" s="249">
        <v>2036</v>
      </c>
      <c r="AL26" s="249">
        <v>2037</v>
      </c>
      <c r="AM26" s="249">
        <v>2038</v>
      </c>
      <c r="AN26" s="249">
        <v>2039</v>
      </c>
      <c r="AO26" s="249">
        <v>2040</v>
      </c>
      <c r="AP26" s="246"/>
      <c r="AQ26" s="249">
        <v>2011</v>
      </c>
      <c r="AR26" s="249">
        <v>2012</v>
      </c>
      <c r="AS26" s="249">
        <v>2013</v>
      </c>
      <c r="AT26" s="249">
        <v>2014</v>
      </c>
      <c r="AU26" s="249">
        <v>2015</v>
      </c>
      <c r="AV26" s="249">
        <v>2016</v>
      </c>
      <c r="AW26" s="249">
        <v>2017</v>
      </c>
      <c r="AX26" s="249">
        <v>2018</v>
      </c>
      <c r="AY26" s="249">
        <v>2019</v>
      </c>
      <c r="AZ26" s="249">
        <v>2020</v>
      </c>
      <c r="BA26" s="249">
        <v>2021</v>
      </c>
      <c r="BB26" s="249">
        <v>2022</v>
      </c>
      <c r="BC26" s="249">
        <v>2023</v>
      </c>
      <c r="BD26" s="249">
        <v>2024</v>
      </c>
      <c r="BE26" s="249">
        <v>2025</v>
      </c>
      <c r="BF26" s="249">
        <v>2026</v>
      </c>
      <c r="BG26" s="249">
        <v>2027</v>
      </c>
      <c r="BH26" s="249">
        <v>2028</v>
      </c>
      <c r="BI26" s="249">
        <v>2029</v>
      </c>
      <c r="BJ26" s="249">
        <v>2030</v>
      </c>
      <c r="BK26" s="249">
        <v>2031</v>
      </c>
      <c r="BL26" s="249">
        <v>2032</v>
      </c>
      <c r="BM26" s="249">
        <v>2033</v>
      </c>
      <c r="BN26" s="249">
        <v>2034</v>
      </c>
      <c r="BO26" s="249">
        <v>2035</v>
      </c>
      <c r="BP26" s="249">
        <v>2036</v>
      </c>
      <c r="BQ26" s="249">
        <v>2037</v>
      </c>
      <c r="BR26" s="249">
        <v>2038</v>
      </c>
      <c r="BS26" s="249">
        <v>2039</v>
      </c>
      <c r="BT26" s="249">
        <v>2040</v>
      </c>
      <c r="BU26" s="246"/>
    </row>
    <row r="27" spans="2:73" s="17" customFormat="1" ht="15.75">
      <c r="B27" s="672"/>
      <c r="C27" s="672"/>
      <c r="D27" s="672"/>
      <c r="E27" s="672"/>
      <c r="F27" s="672"/>
      <c r="G27" s="672"/>
      <c r="H27" s="672"/>
      <c r="I27" s="627"/>
      <c r="J27" s="627"/>
      <c r="K27" s="616"/>
      <c r="L27" s="676"/>
      <c r="M27" s="677"/>
      <c r="N27" s="677"/>
      <c r="O27" s="677"/>
      <c r="P27" s="677"/>
      <c r="Q27" s="677"/>
      <c r="R27" s="677"/>
      <c r="S27" s="677"/>
      <c r="T27" s="677"/>
      <c r="U27" s="677"/>
      <c r="V27" s="677"/>
      <c r="W27" s="677"/>
      <c r="X27" s="677"/>
      <c r="Y27" s="677"/>
      <c r="Z27" s="677"/>
      <c r="AA27" s="677"/>
      <c r="AB27" s="677"/>
      <c r="AC27" s="677"/>
      <c r="AD27" s="677"/>
      <c r="AE27" s="677"/>
      <c r="AF27" s="677"/>
      <c r="AG27" s="677"/>
      <c r="AH27" s="677"/>
      <c r="AI27" s="677"/>
      <c r="AJ27" s="677"/>
      <c r="AK27" s="677"/>
      <c r="AL27" s="677"/>
      <c r="AM27" s="677"/>
      <c r="AN27" s="677"/>
      <c r="AO27" s="678"/>
      <c r="AP27" s="616"/>
      <c r="AQ27" s="676"/>
      <c r="AR27" s="677"/>
      <c r="AS27" s="677"/>
      <c r="AT27" s="677"/>
      <c r="AU27" s="677"/>
      <c r="AV27" s="677"/>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8"/>
      <c r="BU27" s="16"/>
    </row>
    <row r="28" spans="2:73" s="17" customFormat="1" ht="15.75">
      <c r="B28" s="672"/>
      <c r="C28" s="672"/>
      <c r="D28" s="672"/>
      <c r="E28" s="672"/>
      <c r="F28" s="672"/>
      <c r="G28" s="672"/>
      <c r="H28" s="672"/>
      <c r="I28" s="627"/>
      <c r="J28" s="627"/>
      <c r="K28" s="616"/>
      <c r="L28" s="676"/>
      <c r="M28" s="677"/>
      <c r="N28" s="677"/>
      <c r="O28" s="677"/>
      <c r="P28" s="677"/>
      <c r="Q28" s="677"/>
      <c r="R28" s="677"/>
      <c r="S28" s="677"/>
      <c r="T28" s="677"/>
      <c r="U28" s="677"/>
      <c r="V28" s="677"/>
      <c r="W28" s="677"/>
      <c r="X28" s="677"/>
      <c r="Y28" s="677"/>
      <c r="Z28" s="677"/>
      <c r="AA28" s="677"/>
      <c r="AB28" s="677"/>
      <c r="AC28" s="677"/>
      <c r="AD28" s="677"/>
      <c r="AE28" s="677"/>
      <c r="AF28" s="677"/>
      <c r="AG28" s="677"/>
      <c r="AH28" s="677"/>
      <c r="AI28" s="677"/>
      <c r="AJ28" s="677"/>
      <c r="AK28" s="677"/>
      <c r="AL28" s="677"/>
      <c r="AM28" s="677"/>
      <c r="AN28" s="677"/>
      <c r="AO28" s="678"/>
      <c r="AP28" s="616"/>
      <c r="AQ28" s="676"/>
      <c r="AR28" s="677"/>
      <c r="AS28" s="677"/>
      <c r="AT28" s="677"/>
      <c r="AU28" s="677"/>
      <c r="AV28" s="677"/>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8"/>
      <c r="BU28" s="16"/>
    </row>
    <row r="29" spans="2:73" s="17" customFormat="1" ht="16.5" customHeight="1">
      <c r="B29" s="672"/>
      <c r="C29" s="672"/>
      <c r="D29" s="672"/>
      <c r="E29" s="672"/>
      <c r="F29" s="672"/>
      <c r="G29" s="672"/>
      <c r="H29" s="672"/>
      <c r="I29" s="627"/>
      <c r="J29" s="627"/>
      <c r="K29" s="616"/>
      <c r="L29" s="676"/>
      <c r="M29" s="677"/>
      <c r="N29" s="677"/>
      <c r="O29" s="677"/>
      <c r="P29" s="677"/>
      <c r="Q29" s="677"/>
      <c r="R29" s="677"/>
      <c r="S29" s="677"/>
      <c r="T29" s="677"/>
      <c r="U29" s="677"/>
      <c r="V29" s="677"/>
      <c r="W29" s="677"/>
      <c r="X29" s="677"/>
      <c r="Y29" s="677"/>
      <c r="Z29" s="677"/>
      <c r="AA29" s="677"/>
      <c r="AB29" s="677"/>
      <c r="AC29" s="677"/>
      <c r="AD29" s="677"/>
      <c r="AE29" s="677"/>
      <c r="AF29" s="677"/>
      <c r="AG29" s="677"/>
      <c r="AH29" s="677"/>
      <c r="AI29" s="677"/>
      <c r="AJ29" s="677"/>
      <c r="AK29" s="677"/>
      <c r="AL29" s="677"/>
      <c r="AM29" s="677"/>
      <c r="AN29" s="677"/>
      <c r="AO29" s="678"/>
      <c r="AP29" s="616"/>
      <c r="AQ29" s="676"/>
      <c r="AR29" s="677"/>
      <c r="AS29" s="677"/>
      <c r="AT29" s="677"/>
      <c r="AU29" s="677"/>
      <c r="AV29" s="677"/>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8"/>
      <c r="BU29" s="16"/>
    </row>
    <row r="30" spans="2:73" s="17" customFormat="1" ht="15.75">
      <c r="B30" s="672"/>
      <c r="C30" s="672"/>
      <c r="D30" s="672"/>
      <c r="E30" s="672"/>
      <c r="F30" s="672"/>
      <c r="G30" s="672"/>
      <c r="H30" s="672"/>
      <c r="I30" s="627"/>
      <c r="J30" s="627"/>
      <c r="K30" s="616"/>
      <c r="L30" s="676"/>
      <c r="M30" s="677"/>
      <c r="N30" s="677"/>
      <c r="O30" s="677"/>
      <c r="P30" s="677"/>
      <c r="Q30" s="677"/>
      <c r="R30" s="677"/>
      <c r="S30" s="677"/>
      <c r="T30" s="677"/>
      <c r="U30" s="677"/>
      <c r="V30" s="677"/>
      <c r="W30" s="677"/>
      <c r="X30" s="677"/>
      <c r="Y30" s="677"/>
      <c r="Z30" s="677"/>
      <c r="AA30" s="677"/>
      <c r="AB30" s="677"/>
      <c r="AC30" s="677"/>
      <c r="AD30" s="677"/>
      <c r="AE30" s="677"/>
      <c r="AF30" s="677"/>
      <c r="AG30" s="677"/>
      <c r="AH30" s="677"/>
      <c r="AI30" s="677"/>
      <c r="AJ30" s="677"/>
      <c r="AK30" s="677"/>
      <c r="AL30" s="677"/>
      <c r="AM30" s="677"/>
      <c r="AN30" s="677"/>
      <c r="AO30" s="678"/>
      <c r="AP30" s="616"/>
      <c r="AQ30" s="676"/>
      <c r="AR30" s="677"/>
      <c r="AS30" s="677"/>
      <c r="AT30" s="677"/>
      <c r="AU30" s="677"/>
      <c r="AV30" s="677"/>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8"/>
      <c r="BU30" s="16"/>
    </row>
    <row r="31" spans="2:73" s="17" customFormat="1" ht="15.75">
      <c r="B31" s="672"/>
      <c r="C31" s="672"/>
      <c r="D31" s="672"/>
      <c r="E31" s="672"/>
      <c r="F31" s="672"/>
      <c r="G31" s="672"/>
      <c r="H31" s="672"/>
      <c r="I31" s="627"/>
      <c r="J31" s="627"/>
      <c r="K31" s="616"/>
      <c r="L31" s="676"/>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7"/>
      <c r="AN31" s="677"/>
      <c r="AO31" s="678"/>
      <c r="AP31" s="616"/>
      <c r="AQ31" s="676"/>
      <c r="AR31" s="677"/>
      <c r="AS31" s="677"/>
      <c r="AT31" s="677"/>
      <c r="AU31" s="677"/>
      <c r="AV31" s="677"/>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8"/>
      <c r="BU31" s="16"/>
    </row>
    <row r="32" spans="2:73" s="17" customFormat="1" ht="15.75">
      <c r="B32" s="672"/>
      <c r="C32" s="672"/>
      <c r="D32" s="672"/>
      <c r="E32" s="672"/>
      <c r="F32" s="672"/>
      <c r="G32" s="672"/>
      <c r="H32" s="672"/>
      <c r="I32" s="627"/>
      <c r="J32" s="627"/>
      <c r="K32" s="616"/>
      <c r="L32" s="676"/>
      <c r="M32" s="677"/>
      <c r="N32" s="677"/>
      <c r="O32" s="677"/>
      <c r="P32" s="677"/>
      <c r="Q32" s="677"/>
      <c r="R32" s="677"/>
      <c r="S32" s="677"/>
      <c r="T32" s="677"/>
      <c r="U32" s="677"/>
      <c r="V32" s="677"/>
      <c r="W32" s="677"/>
      <c r="X32" s="677"/>
      <c r="Y32" s="677"/>
      <c r="Z32" s="677"/>
      <c r="AA32" s="677"/>
      <c r="AB32" s="677"/>
      <c r="AC32" s="677"/>
      <c r="AD32" s="677"/>
      <c r="AE32" s="677"/>
      <c r="AF32" s="677"/>
      <c r="AG32" s="677"/>
      <c r="AH32" s="677"/>
      <c r="AI32" s="677"/>
      <c r="AJ32" s="677"/>
      <c r="AK32" s="677"/>
      <c r="AL32" s="677"/>
      <c r="AM32" s="677"/>
      <c r="AN32" s="677"/>
      <c r="AO32" s="678"/>
      <c r="AP32" s="616"/>
      <c r="AQ32" s="676"/>
      <c r="AR32" s="677"/>
      <c r="AS32" s="677"/>
      <c r="AT32" s="677"/>
      <c r="AU32" s="677"/>
      <c r="AV32" s="677"/>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8"/>
      <c r="BU32" s="16"/>
    </row>
    <row r="33" spans="2:73" s="17" customFormat="1" ht="15.75">
      <c r="B33" s="672"/>
      <c r="C33" s="672"/>
      <c r="D33" s="672"/>
      <c r="E33" s="672"/>
      <c r="F33" s="672"/>
      <c r="G33" s="672"/>
      <c r="H33" s="672"/>
      <c r="I33" s="627"/>
      <c r="J33" s="627"/>
      <c r="K33" s="616"/>
      <c r="L33" s="676"/>
      <c r="M33" s="677"/>
      <c r="N33" s="677"/>
      <c r="O33" s="677"/>
      <c r="P33" s="677"/>
      <c r="Q33" s="677"/>
      <c r="R33" s="677"/>
      <c r="S33" s="677"/>
      <c r="T33" s="677"/>
      <c r="U33" s="677"/>
      <c r="V33" s="677"/>
      <c r="W33" s="677"/>
      <c r="X33" s="677"/>
      <c r="Y33" s="677"/>
      <c r="Z33" s="677"/>
      <c r="AA33" s="677"/>
      <c r="AB33" s="677"/>
      <c r="AC33" s="677"/>
      <c r="AD33" s="677"/>
      <c r="AE33" s="677"/>
      <c r="AF33" s="677"/>
      <c r="AG33" s="677"/>
      <c r="AH33" s="677"/>
      <c r="AI33" s="677"/>
      <c r="AJ33" s="677"/>
      <c r="AK33" s="677"/>
      <c r="AL33" s="677"/>
      <c r="AM33" s="677"/>
      <c r="AN33" s="677"/>
      <c r="AO33" s="678"/>
      <c r="AP33" s="616"/>
      <c r="AQ33" s="676"/>
      <c r="AR33" s="677"/>
      <c r="AS33" s="677"/>
      <c r="AT33" s="677"/>
      <c r="AU33" s="677"/>
      <c r="AV33" s="677"/>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8"/>
      <c r="BU33" s="16"/>
    </row>
    <row r="34" spans="2:73" s="17" customFormat="1" ht="15.75">
      <c r="B34" s="672"/>
      <c r="C34" s="672"/>
      <c r="D34" s="672"/>
      <c r="E34" s="672"/>
      <c r="F34" s="672"/>
      <c r="G34" s="672"/>
      <c r="H34" s="672"/>
      <c r="I34" s="627"/>
      <c r="J34" s="627"/>
      <c r="K34" s="616"/>
      <c r="L34" s="676"/>
      <c r="M34" s="677"/>
      <c r="N34" s="677"/>
      <c r="O34" s="677"/>
      <c r="P34" s="677"/>
      <c r="Q34" s="677"/>
      <c r="R34" s="677"/>
      <c r="S34" s="677"/>
      <c r="T34" s="677"/>
      <c r="U34" s="677"/>
      <c r="V34" s="677"/>
      <c r="W34" s="677"/>
      <c r="X34" s="677"/>
      <c r="Y34" s="677"/>
      <c r="Z34" s="677"/>
      <c r="AA34" s="677"/>
      <c r="AB34" s="677"/>
      <c r="AC34" s="677"/>
      <c r="AD34" s="677"/>
      <c r="AE34" s="677"/>
      <c r="AF34" s="677"/>
      <c r="AG34" s="677"/>
      <c r="AH34" s="677"/>
      <c r="AI34" s="677"/>
      <c r="AJ34" s="677"/>
      <c r="AK34" s="677"/>
      <c r="AL34" s="677"/>
      <c r="AM34" s="677"/>
      <c r="AN34" s="677"/>
      <c r="AO34" s="678"/>
      <c r="AP34" s="616"/>
      <c r="AQ34" s="676"/>
      <c r="AR34" s="677"/>
      <c r="AS34" s="677"/>
      <c r="AT34" s="677"/>
      <c r="AU34" s="677"/>
      <c r="AV34" s="677"/>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8"/>
      <c r="BU34" s="16"/>
    </row>
    <row r="35" spans="2:73" s="17" customFormat="1" ht="15.75">
      <c r="B35" s="672"/>
      <c r="C35" s="672"/>
      <c r="D35" s="672"/>
      <c r="E35" s="672"/>
      <c r="F35" s="672"/>
      <c r="G35" s="672"/>
      <c r="H35" s="672"/>
      <c r="I35" s="627"/>
      <c r="J35" s="627"/>
      <c r="K35" s="616"/>
      <c r="L35" s="676"/>
      <c r="M35" s="677"/>
      <c r="N35" s="677"/>
      <c r="O35" s="677"/>
      <c r="P35" s="677"/>
      <c r="Q35" s="677"/>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8"/>
      <c r="AP35" s="616"/>
      <c r="AQ35" s="676"/>
      <c r="AR35" s="677"/>
      <c r="AS35" s="677"/>
      <c r="AT35" s="677"/>
      <c r="AU35" s="677"/>
      <c r="AV35" s="677"/>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8"/>
      <c r="BU35" s="16"/>
    </row>
    <row r="36" spans="2:73" s="17" customFormat="1" ht="15.75">
      <c r="B36" s="672"/>
      <c r="C36" s="672"/>
      <c r="D36" s="672"/>
      <c r="E36" s="672"/>
      <c r="F36" s="672"/>
      <c r="G36" s="672"/>
      <c r="H36" s="672"/>
      <c r="I36" s="627"/>
      <c r="J36" s="627"/>
      <c r="K36" s="616"/>
      <c r="L36" s="676"/>
      <c r="M36" s="677"/>
      <c r="N36" s="677"/>
      <c r="O36" s="677"/>
      <c r="P36" s="677"/>
      <c r="Q36" s="677"/>
      <c r="R36" s="677"/>
      <c r="S36" s="677"/>
      <c r="T36" s="677"/>
      <c r="U36" s="677"/>
      <c r="V36" s="677"/>
      <c r="W36" s="677"/>
      <c r="X36" s="677"/>
      <c r="Y36" s="677"/>
      <c r="Z36" s="677"/>
      <c r="AA36" s="677"/>
      <c r="AB36" s="677"/>
      <c r="AC36" s="677"/>
      <c r="AD36" s="677"/>
      <c r="AE36" s="677"/>
      <c r="AF36" s="677"/>
      <c r="AG36" s="677"/>
      <c r="AH36" s="677"/>
      <c r="AI36" s="677"/>
      <c r="AJ36" s="677"/>
      <c r="AK36" s="677"/>
      <c r="AL36" s="677"/>
      <c r="AM36" s="677"/>
      <c r="AN36" s="677"/>
      <c r="AO36" s="678"/>
      <c r="AP36" s="616"/>
      <c r="AQ36" s="676"/>
      <c r="AR36" s="677"/>
      <c r="AS36" s="677"/>
      <c r="AT36" s="677"/>
      <c r="AU36" s="677"/>
      <c r="AV36" s="677"/>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8"/>
      <c r="BU36" s="16"/>
    </row>
    <row r="37" spans="2:73" s="17" customFormat="1" ht="15.75">
      <c r="B37" s="672"/>
      <c r="C37" s="672"/>
      <c r="D37" s="672"/>
      <c r="E37" s="672"/>
      <c r="F37" s="672"/>
      <c r="G37" s="672"/>
      <c r="H37" s="672"/>
      <c r="I37" s="627"/>
      <c r="J37" s="627"/>
      <c r="K37" s="616"/>
      <c r="L37" s="676"/>
      <c r="M37" s="677"/>
      <c r="N37" s="677"/>
      <c r="O37" s="677"/>
      <c r="P37" s="677"/>
      <c r="Q37" s="677"/>
      <c r="R37" s="677"/>
      <c r="S37" s="677"/>
      <c r="T37" s="677"/>
      <c r="U37" s="677"/>
      <c r="V37" s="677"/>
      <c r="W37" s="677"/>
      <c r="X37" s="677"/>
      <c r="Y37" s="677"/>
      <c r="Z37" s="677"/>
      <c r="AA37" s="677"/>
      <c r="AB37" s="677"/>
      <c r="AC37" s="677"/>
      <c r="AD37" s="677"/>
      <c r="AE37" s="677"/>
      <c r="AF37" s="677"/>
      <c r="AG37" s="677"/>
      <c r="AH37" s="677"/>
      <c r="AI37" s="677"/>
      <c r="AJ37" s="677"/>
      <c r="AK37" s="677"/>
      <c r="AL37" s="677"/>
      <c r="AM37" s="677"/>
      <c r="AN37" s="677"/>
      <c r="AO37" s="678"/>
      <c r="AP37" s="616"/>
      <c r="AQ37" s="676"/>
      <c r="AR37" s="677"/>
      <c r="AS37" s="677"/>
      <c r="AT37" s="677"/>
      <c r="AU37" s="677"/>
      <c r="AV37" s="677"/>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8"/>
      <c r="BU37" s="16"/>
    </row>
    <row r="38" spans="2:73" s="17" customFormat="1" ht="15.75">
      <c r="B38" s="672"/>
      <c r="C38" s="672"/>
      <c r="D38" s="672"/>
      <c r="E38" s="672"/>
      <c r="F38" s="672"/>
      <c r="G38" s="672"/>
      <c r="H38" s="672"/>
      <c r="I38" s="627"/>
      <c r="J38" s="627"/>
      <c r="K38" s="616"/>
      <c r="L38" s="676"/>
      <c r="M38" s="677"/>
      <c r="N38" s="677"/>
      <c r="O38" s="677"/>
      <c r="P38" s="677"/>
      <c r="Q38" s="677"/>
      <c r="R38" s="677"/>
      <c r="S38" s="677"/>
      <c r="T38" s="677"/>
      <c r="U38" s="677"/>
      <c r="V38" s="677"/>
      <c r="W38" s="677"/>
      <c r="X38" s="677"/>
      <c r="Y38" s="677"/>
      <c r="Z38" s="677"/>
      <c r="AA38" s="677"/>
      <c r="AB38" s="677"/>
      <c r="AC38" s="677"/>
      <c r="AD38" s="677"/>
      <c r="AE38" s="677"/>
      <c r="AF38" s="677"/>
      <c r="AG38" s="677"/>
      <c r="AH38" s="677"/>
      <c r="AI38" s="677"/>
      <c r="AJ38" s="677"/>
      <c r="AK38" s="677"/>
      <c r="AL38" s="677"/>
      <c r="AM38" s="677"/>
      <c r="AN38" s="677"/>
      <c r="AO38" s="678"/>
      <c r="AP38" s="616"/>
      <c r="AQ38" s="676"/>
      <c r="AR38" s="677"/>
      <c r="AS38" s="677"/>
      <c r="AT38" s="677"/>
      <c r="AU38" s="677"/>
      <c r="AV38" s="677"/>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8"/>
      <c r="BU38" s="16"/>
    </row>
    <row r="39" spans="2:73" s="17" customFormat="1" ht="15.75">
      <c r="B39" s="672"/>
      <c r="C39" s="672"/>
      <c r="D39" s="672"/>
      <c r="E39" s="672"/>
      <c r="F39" s="672"/>
      <c r="G39" s="672"/>
      <c r="H39" s="672"/>
      <c r="I39" s="627"/>
      <c r="J39" s="627"/>
      <c r="K39" s="616"/>
      <c r="L39" s="676"/>
      <c r="M39" s="677"/>
      <c r="N39" s="677"/>
      <c r="O39" s="677"/>
      <c r="P39" s="677"/>
      <c r="Q39" s="677"/>
      <c r="R39" s="677"/>
      <c r="S39" s="677"/>
      <c r="T39" s="677"/>
      <c r="U39" s="677"/>
      <c r="V39" s="677"/>
      <c r="W39" s="677"/>
      <c r="X39" s="677"/>
      <c r="Y39" s="677"/>
      <c r="Z39" s="677"/>
      <c r="AA39" s="677"/>
      <c r="AB39" s="677"/>
      <c r="AC39" s="677"/>
      <c r="AD39" s="677"/>
      <c r="AE39" s="677"/>
      <c r="AF39" s="677"/>
      <c r="AG39" s="677"/>
      <c r="AH39" s="677"/>
      <c r="AI39" s="677"/>
      <c r="AJ39" s="677"/>
      <c r="AK39" s="677"/>
      <c r="AL39" s="677"/>
      <c r="AM39" s="677"/>
      <c r="AN39" s="677"/>
      <c r="AO39" s="678"/>
      <c r="AP39" s="616"/>
      <c r="AQ39" s="676"/>
      <c r="AR39" s="677"/>
      <c r="AS39" s="677"/>
      <c r="AT39" s="677"/>
      <c r="AU39" s="677"/>
      <c r="AV39" s="677"/>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8"/>
      <c r="BU39" s="16"/>
    </row>
    <row r="40" spans="2:73" s="17" customFormat="1" ht="15.75">
      <c r="B40" s="672"/>
      <c r="C40" s="672"/>
      <c r="D40" s="672"/>
      <c r="E40" s="672"/>
      <c r="F40" s="672"/>
      <c r="G40" s="672"/>
      <c r="H40" s="672"/>
      <c r="I40" s="627"/>
      <c r="J40" s="627"/>
      <c r="K40" s="616"/>
      <c r="L40" s="676"/>
      <c r="M40" s="677"/>
      <c r="N40" s="677"/>
      <c r="O40" s="677"/>
      <c r="P40" s="677"/>
      <c r="Q40" s="677"/>
      <c r="R40" s="677"/>
      <c r="S40" s="677"/>
      <c r="T40" s="677"/>
      <c r="U40" s="677"/>
      <c r="V40" s="677"/>
      <c r="W40" s="677"/>
      <c r="X40" s="677"/>
      <c r="Y40" s="677"/>
      <c r="Z40" s="677"/>
      <c r="AA40" s="677"/>
      <c r="AB40" s="677"/>
      <c r="AC40" s="677"/>
      <c r="AD40" s="677"/>
      <c r="AE40" s="677"/>
      <c r="AF40" s="677"/>
      <c r="AG40" s="677"/>
      <c r="AH40" s="677"/>
      <c r="AI40" s="677"/>
      <c r="AJ40" s="677"/>
      <c r="AK40" s="677"/>
      <c r="AL40" s="677"/>
      <c r="AM40" s="677"/>
      <c r="AN40" s="677"/>
      <c r="AO40" s="678"/>
      <c r="AP40" s="616"/>
      <c r="AQ40" s="676"/>
      <c r="AR40" s="677"/>
      <c r="AS40" s="677"/>
      <c r="AT40" s="677"/>
      <c r="AU40" s="677"/>
      <c r="AV40" s="677"/>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8"/>
      <c r="BU40" s="16"/>
    </row>
    <row r="41" spans="2:73" s="17" customFormat="1" ht="15.75">
      <c r="B41" s="672"/>
      <c r="C41" s="672"/>
      <c r="D41" s="672"/>
      <c r="E41" s="672"/>
      <c r="F41" s="672"/>
      <c r="G41" s="672"/>
      <c r="H41" s="672"/>
      <c r="I41" s="627"/>
      <c r="J41" s="627"/>
      <c r="K41" s="616"/>
      <c r="L41" s="676"/>
      <c r="M41" s="677"/>
      <c r="N41" s="677"/>
      <c r="O41" s="677"/>
      <c r="P41" s="677"/>
      <c r="Q41" s="677"/>
      <c r="R41" s="677"/>
      <c r="S41" s="677"/>
      <c r="T41" s="677"/>
      <c r="U41" s="677"/>
      <c r="V41" s="677"/>
      <c r="W41" s="677"/>
      <c r="X41" s="677"/>
      <c r="Y41" s="677"/>
      <c r="Z41" s="677"/>
      <c r="AA41" s="677"/>
      <c r="AB41" s="677"/>
      <c r="AC41" s="677"/>
      <c r="AD41" s="677"/>
      <c r="AE41" s="677"/>
      <c r="AF41" s="677"/>
      <c r="AG41" s="677"/>
      <c r="AH41" s="677"/>
      <c r="AI41" s="677"/>
      <c r="AJ41" s="677"/>
      <c r="AK41" s="677"/>
      <c r="AL41" s="677"/>
      <c r="AM41" s="677"/>
      <c r="AN41" s="677"/>
      <c r="AO41" s="678"/>
      <c r="AP41" s="616"/>
      <c r="AQ41" s="676"/>
      <c r="AR41" s="677"/>
      <c r="AS41" s="677"/>
      <c r="AT41" s="677"/>
      <c r="AU41" s="677"/>
      <c r="AV41" s="677"/>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8"/>
      <c r="BU41" s="16"/>
    </row>
    <row r="42" spans="2:73" s="17" customFormat="1" ht="15.75">
      <c r="B42" s="672"/>
      <c r="C42" s="672"/>
      <c r="D42" s="672"/>
      <c r="E42" s="672"/>
      <c r="F42" s="672"/>
      <c r="G42" s="672"/>
      <c r="H42" s="672"/>
      <c r="I42" s="627"/>
      <c r="J42" s="627"/>
      <c r="K42" s="616"/>
      <c r="L42" s="676"/>
      <c r="M42" s="677"/>
      <c r="N42" s="677"/>
      <c r="O42" s="677"/>
      <c r="P42" s="677"/>
      <c r="Q42" s="677"/>
      <c r="R42" s="677"/>
      <c r="S42" s="677"/>
      <c r="T42" s="677"/>
      <c r="U42" s="677"/>
      <c r="V42" s="677"/>
      <c r="W42" s="677"/>
      <c r="X42" s="677"/>
      <c r="Y42" s="677"/>
      <c r="Z42" s="677"/>
      <c r="AA42" s="677"/>
      <c r="AB42" s="677"/>
      <c r="AC42" s="677"/>
      <c r="AD42" s="677"/>
      <c r="AE42" s="677"/>
      <c r="AF42" s="677"/>
      <c r="AG42" s="677"/>
      <c r="AH42" s="677"/>
      <c r="AI42" s="677"/>
      <c r="AJ42" s="677"/>
      <c r="AK42" s="677"/>
      <c r="AL42" s="677"/>
      <c r="AM42" s="677"/>
      <c r="AN42" s="677"/>
      <c r="AO42" s="678"/>
      <c r="AP42" s="616"/>
      <c r="AQ42" s="676"/>
      <c r="AR42" s="677"/>
      <c r="AS42" s="677"/>
      <c r="AT42" s="677"/>
      <c r="AU42" s="677"/>
      <c r="AV42" s="677"/>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8"/>
      <c r="BU42" s="16"/>
    </row>
    <row r="43" spans="2:73" s="17" customFormat="1" ht="15.75">
      <c r="B43" s="672"/>
      <c r="C43" s="672"/>
      <c r="D43" s="672"/>
      <c r="E43" s="672"/>
      <c r="F43" s="672"/>
      <c r="G43" s="672"/>
      <c r="H43" s="672"/>
      <c r="I43" s="627"/>
      <c r="J43" s="627"/>
      <c r="K43" s="616"/>
      <c r="L43" s="676"/>
      <c r="M43" s="677"/>
      <c r="N43" s="677"/>
      <c r="O43" s="677"/>
      <c r="P43" s="677"/>
      <c r="Q43" s="677"/>
      <c r="R43" s="677"/>
      <c r="S43" s="677"/>
      <c r="T43" s="677"/>
      <c r="U43" s="677"/>
      <c r="V43" s="677"/>
      <c r="W43" s="677"/>
      <c r="X43" s="677"/>
      <c r="Y43" s="677"/>
      <c r="Z43" s="677"/>
      <c r="AA43" s="677"/>
      <c r="AB43" s="677"/>
      <c r="AC43" s="677"/>
      <c r="AD43" s="677"/>
      <c r="AE43" s="677"/>
      <c r="AF43" s="677"/>
      <c r="AG43" s="677"/>
      <c r="AH43" s="677"/>
      <c r="AI43" s="677"/>
      <c r="AJ43" s="677"/>
      <c r="AK43" s="677"/>
      <c r="AL43" s="677"/>
      <c r="AM43" s="677"/>
      <c r="AN43" s="677"/>
      <c r="AO43" s="678"/>
      <c r="AP43" s="616"/>
      <c r="AQ43" s="676"/>
      <c r="AR43" s="677"/>
      <c r="AS43" s="677"/>
      <c r="AT43" s="677"/>
      <c r="AU43" s="677"/>
      <c r="AV43" s="677"/>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8"/>
      <c r="BU43" s="16"/>
    </row>
    <row r="44" spans="2:73" s="17" customFormat="1" ht="15.75">
      <c r="B44" s="672"/>
      <c r="C44" s="672"/>
      <c r="D44" s="672"/>
      <c r="E44" s="672"/>
      <c r="F44" s="672"/>
      <c r="G44" s="672"/>
      <c r="H44" s="672"/>
      <c r="I44" s="627"/>
      <c r="J44" s="627"/>
      <c r="K44" s="616"/>
      <c r="L44" s="676"/>
      <c r="M44" s="677"/>
      <c r="N44" s="677"/>
      <c r="O44" s="677"/>
      <c r="P44" s="677"/>
      <c r="Q44" s="677"/>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7"/>
      <c r="AO44" s="678"/>
      <c r="AP44" s="616"/>
      <c r="AQ44" s="676"/>
      <c r="AR44" s="677"/>
      <c r="AS44" s="677"/>
      <c r="AT44" s="677"/>
      <c r="AU44" s="677"/>
      <c r="AV44" s="677"/>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8"/>
      <c r="BU44" s="16"/>
    </row>
    <row r="45" spans="2:73" s="17" customFormat="1" ht="15.75">
      <c r="B45" s="672"/>
      <c r="C45" s="672"/>
      <c r="D45" s="672"/>
      <c r="E45" s="672"/>
      <c r="F45" s="672"/>
      <c r="G45" s="672"/>
      <c r="H45" s="672"/>
      <c r="I45" s="627"/>
      <c r="J45" s="627"/>
      <c r="K45" s="616"/>
      <c r="L45" s="676"/>
      <c r="M45" s="677"/>
      <c r="N45" s="677"/>
      <c r="O45" s="677"/>
      <c r="P45" s="677"/>
      <c r="Q45" s="677"/>
      <c r="R45" s="677"/>
      <c r="S45" s="677"/>
      <c r="T45" s="677"/>
      <c r="U45" s="677"/>
      <c r="V45" s="677"/>
      <c r="W45" s="677"/>
      <c r="X45" s="677"/>
      <c r="Y45" s="677"/>
      <c r="Z45" s="677"/>
      <c r="AA45" s="677"/>
      <c r="AB45" s="677"/>
      <c r="AC45" s="677"/>
      <c r="AD45" s="677"/>
      <c r="AE45" s="677"/>
      <c r="AF45" s="677"/>
      <c r="AG45" s="677"/>
      <c r="AH45" s="677"/>
      <c r="AI45" s="677"/>
      <c r="AJ45" s="677"/>
      <c r="AK45" s="677"/>
      <c r="AL45" s="677"/>
      <c r="AM45" s="677"/>
      <c r="AN45" s="677"/>
      <c r="AO45" s="678"/>
      <c r="AP45" s="616"/>
      <c r="AQ45" s="676"/>
      <c r="AR45" s="677"/>
      <c r="AS45" s="677"/>
      <c r="AT45" s="677"/>
      <c r="AU45" s="677"/>
      <c r="AV45" s="677"/>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8"/>
      <c r="BU45" s="16"/>
    </row>
    <row r="46" spans="2:73" s="17" customFormat="1" ht="15.75">
      <c r="B46" s="672"/>
      <c r="C46" s="672"/>
      <c r="D46" s="672"/>
      <c r="E46" s="672"/>
      <c r="F46" s="672"/>
      <c r="G46" s="672"/>
      <c r="H46" s="672"/>
      <c r="I46" s="627"/>
      <c r="J46" s="627"/>
      <c r="K46" s="616"/>
      <c r="L46" s="676"/>
      <c r="M46" s="677"/>
      <c r="N46" s="677"/>
      <c r="O46" s="677"/>
      <c r="P46" s="677"/>
      <c r="Q46" s="677"/>
      <c r="R46" s="677"/>
      <c r="S46" s="677"/>
      <c r="T46" s="677"/>
      <c r="U46" s="677"/>
      <c r="V46" s="677"/>
      <c r="W46" s="677"/>
      <c r="X46" s="677"/>
      <c r="Y46" s="677"/>
      <c r="Z46" s="677"/>
      <c r="AA46" s="677"/>
      <c r="AB46" s="677"/>
      <c r="AC46" s="677"/>
      <c r="AD46" s="677"/>
      <c r="AE46" s="677"/>
      <c r="AF46" s="677"/>
      <c r="AG46" s="677"/>
      <c r="AH46" s="677"/>
      <c r="AI46" s="677"/>
      <c r="AJ46" s="677"/>
      <c r="AK46" s="677"/>
      <c r="AL46" s="677"/>
      <c r="AM46" s="677"/>
      <c r="AN46" s="677"/>
      <c r="AO46" s="678"/>
      <c r="AP46" s="616"/>
      <c r="AQ46" s="676"/>
      <c r="AR46" s="677"/>
      <c r="AS46" s="677"/>
      <c r="AT46" s="677"/>
      <c r="AU46" s="677"/>
      <c r="AV46" s="677"/>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8"/>
      <c r="BU46" s="16"/>
    </row>
    <row r="47" spans="2:73" s="17" customFormat="1" ht="15.75">
      <c r="B47" s="672"/>
      <c r="C47" s="672"/>
      <c r="D47" s="672"/>
      <c r="E47" s="672"/>
      <c r="F47" s="672"/>
      <c r="G47" s="672"/>
      <c r="H47" s="672"/>
      <c r="I47" s="627"/>
      <c r="J47" s="627"/>
      <c r="K47" s="616"/>
      <c r="L47" s="676"/>
      <c r="M47" s="677"/>
      <c r="N47" s="677"/>
      <c r="O47" s="677"/>
      <c r="P47" s="677"/>
      <c r="Q47" s="677"/>
      <c r="R47" s="677"/>
      <c r="S47" s="677"/>
      <c r="T47" s="677"/>
      <c r="U47" s="677"/>
      <c r="V47" s="677"/>
      <c r="W47" s="677"/>
      <c r="X47" s="677"/>
      <c r="Y47" s="677"/>
      <c r="Z47" s="677"/>
      <c r="AA47" s="677"/>
      <c r="AB47" s="677"/>
      <c r="AC47" s="677"/>
      <c r="AD47" s="677"/>
      <c r="AE47" s="677"/>
      <c r="AF47" s="677"/>
      <c r="AG47" s="677"/>
      <c r="AH47" s="677"/>
      <c r="AI47" s="677"/>
      <c r="AJ47" s="677"/>
      <c r="AK47" s="677"/>
      <c r="AL47" s="677"/>
      <c r="AM47" s="677"/>
      <c r="AN47" s="677"/>
      <c r="AO47" s="678"/>
      <c r="AP47" s="616"/>
      <c r="AQ47" s="676"/>
      <c r="AR47" s="677"/>
      <c r="AS47" s="677"/>
      <c r="AT47" s="677"/>
      <c r="AU47" s="677"/>
      <c r="AV47" s="677"/>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8"/>
      <c r="BU47" s="16"/>
    </row>
    <row r="48" spans="2:73" s="17" customFormat="1" ht="15.75">
      <c r="B48" s="672"/>
      <c r="C48" s="672"/>
      <c r="D48" s="672"/>
      <c r="E48" s="672"/>
      <c r="F48" s="672"/>
      <c r="G48" s="672"/>
      <c r="H48" s="672"/>
      <c r="I48" s="627"/>
      <c r="J48" s="627"/>
      <c r="K48" s="616"/>
      <c r="L48" s="676"/>
      <c r="M48" s="677"/>
      <c r="N48" s="677"/>
      <c r="O48" s="677"/>
      <c r="P48" s="677"/>
      <c r="Q48" s="677"/>
      <c r="R48" s="677"/>
      <c r="S48" s="677"/>
      <c r="T48" s="677"/>
      <c r="U48" s="677"/>
      <c r="V48" s="677"/>
      <c r="W48" s="677"/>
      <c r="X48" s="677"/>
      <c r="Y48" s="677"/>
      <c r="Z48" s="677"/>
      <c r="AA48" s="677"/>
      <c r="AB48" s="677"/>
      <c r="AC48" s="677"/>
      <c r="AD48" s="677"/>
      <c r="AE48" s="677"/>
      <c r="AF48" s="677"/>
      <c r="AG48" s="677"/>
      <c r="AH48" s="677"/>
      <c r="AI48" s="677"/>
      <c r="AJ48" s="677"/>
      <c r="AK48" s="677"/>
      <c r="AL48" s="677"/>
      <c r="AM48" s="677"/>
      <c r="AN48" s="677"/>
      <c r="AO48" s="678"/>
      <c r="AP48" s="616"/>
      <c r="AQ48" s="676"/>
      <c r="AR48" s="677"/>
      <c r="AS48" s="677"/>
      <c r="AT48" s="677"/>
      <c r="AU48" s="677"/>
      <c r="AV48" s="677"/>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8"/>
      <c r="BU48" s="16"/>
    </row>
    <row r="49" spans="2:73" s="17" customFormat="1" ht="15.75">
      <c r="B49" s="672"/>
      <c r="C49" s="672"/>
      <c r="D49" s="672"/>
      <c r="E49" s="672"/>
      <c r="F49" s="672"/>
      <c r="G49" s="672"/>
      <c r="H49" s="672"/>
      <c r="I49" s="627"/>
      <c r="J49" s="627"/>
      <c r="K49" s="616"/>
      <c r="L49" s="676"/>
      <c r="M49" s="677"/>
      <c r="N49" s="677"/>
      <c r="O49" s="677"/>
      <c r="P49" s="677"/>
      <c r="Q49" s="677"/>
      <c r="R49" s="677"/>
      <c r="S49" s="677"/>
      <c r="T49" s="677"/>
      <c r="U49" s="677"/>
      <c r="V49" s="677"/>
      <c r="W49" s="677"/>
      <c r="X49" s="677"/>
      <c r="Y49" s="677"/>
      <c r="Z49" s="677"/>
      <c r="AA49" s="677"/>
      <c r="AB49" s="677"/>
      <c r="AC49" s="677"/>
      <c r="AD49" s="677"/>
      <c r="AE49" s="677"/>
      <c r="AF49" s="677"/>
      <c r="AG49" s="677"/>
      <c r="AH49" s="677"/>
      <c r="AI49" s="677"/>
      <c r="AJ49" s="677"/>
      <c r="AK49" s="677"/>
      <c r="AL49" s="677"/>
      <c r="AM49" s="677"/>
      <c r="AN49" s="677"/>
      <c r="AO49" s="678"/>
      <c r="AP49" s="616"/>
      <c r="AQ49" s="676"/>
      <c r="AR49" s="677"/>
      <c r="AS49" s="677"/>
      <c r="AT49" s="677"/>
      <c r="AU49" s="677"/>
      <c r="AV49" s="677"/>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8"/>
      <c r="BU49" s="16"/>
    </row>
    <row r="50" spans="2:73" s="17" customFormat="1" ht="15.75">
      <c r="B50" s="672"/>
      <c r="C50" s="672"/>
      <c r="D50" s="672"/>
      <c r="E50" s="672"/>
      <c r="F50" s="672"/>
      <c r="G50" s="672"/>
      <c r="H50" s="672"/>
      <c r="I50" s="627"/>
      <c r="J50" s="627"/>
      <c r="K50" s="616"/>
      <c r="L50" s="676"/>
      <c r="M50" s="677"/>
      <c r="N50" s="677"/>
      <c r="O50" s="677"/>
      <c r="P50" s="677"/>
      <c r="Q50" s="677"/>
      <c r="R50" s="677"/>
      <c r="S50" s="677"/>
      <c r="T50" s="677"/>
      <c r="U50" s="677"/>
      <c r="V50" s="677"/>
      <c r="W50" s="677"/>
      <c r="X50" s="677"/>
      <c r="Y50" s="677"/>
      <c r="Z50" s="677"/>
      <c r="AA50" s="677"/>
      <c r="AB50" s="677"/>
      <c r="AC50" s="677"/>
      <c r="AD50" s="677"/>
      <c r="AE50" s="677"/>
      <c r="AF50" s="677"/>
      <c r="AG50" s="677"/>
      <c r="AH50" s="677"/>
      <c r="AI50" s="677"/>
      <c r="AJ50" s="677"/>
      <c r="AK50" s="677"/>
      <c r="AL50" s="677"/>
      <c r="AM50" s="677"/>
      <c r="AN50" s="677"/>
      <c r="AO50" s="678"/>
      <c r="AP50" s="616"/>
      <c r="AQ50" s="676"/>
      <c r="AR50" s="677"/>
      <c r="AS50" s="677"/>
      <c r="AT50" s="677"/>
      <c r="AU50" s="677"/>
      <c r="AV50" s="677"/>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8"/>
      <c r="BU50" s="16"/>
    </row>
    <row r="51" spans="2:73" s="17" customFormat="1" ht="15.75">
      <c r="B51" s="672"/>
      <c r="C51" s="672"/>
      <c r="D51" s="672"/>
      <c r="E51" s="672"/>
      <c r="F51" s="672"/>
      <c r="G51" s="672"/>
      <c r="H51" s="672"/>
      <c r="I51" s="627"/>
      <c r="J51" s="627"/>
      <c r="K51" s="616"/>
      <c r="L51" s="676"/>
      <c r="M51" s="677"/>
      <c r="N51" s="677"/>
      <c r="O51" s="677"/>
      <c r="P51" s="677"/>
      <c r="Q51" s="677"/>
      <c r="R51" s="677"/>
      <c r="S51" s="677"/>
      <c r="T51" s="677"/>
      <c r="U51" s="677"/>
      <c r="V51" s="677"/>
      <c r="W51" s="677"/>
      <c r="X51" s="677"/>
      <c r="Y51" s="677"/>
      <c r="Z51" s="677"/>
      <c r="AA51" s="677"/>
      <c r="AB51" s="677"/>
      <c r="AC51" s="677"/>
      <c r="AD51" s="677"/>
      <c r="AE51" s="677"/>
      <c r="AF51" s="677"/>
      <c r="AG51" s="677"/>
      <c r="AH51" s="677"/>
      <c r="AI51" s="677"/>
      <c r="AJ51" s="677"/>
      <c r="AK51" s="677"/>
      <c r="AL51" s="677"/>
      <c r="AM51" s="677"/>
      <c r="AN51" s="677"/>
      <c r="AO51" s="678"/>
      <c r="AP51" s="616"/>
      <c r="AQ51" s="676"/>
      <c r="AR51" s="677"/>
      <c r="AS51" s="677"/>
      <c r="AT51" s="677"/>
      <c r="AU51" s="677"/>
      <c r="AV51" s="677"/>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8"/>
      <c r="BU51" s="16"/>
    </row>
    <row r="52" spans="2:73" s="17" customFormat="1" ht="15.75">
      <c r="B52" s="672"/>
      <c r="C52" s="672"/>
      <c r="D52" s="672"/>
      <c r="E52" s="672"/>
      <c r="F52" s="672"/>
      <c r="G52" s="672"/>
      <c r="H52" s="672"/>
      <c r="I52" s="627"/>
      <c r="J52" s="627"/>
      <c r="K52" s="616"/>
      <c r="L52" s="676"/>
      <c r="M52" s="677"/>
      <c r="N52" s="677"/>
      <c r="O52" s="677"/>
      <c r="P52" s="677"/>
      <c r="Q52" s="677"/>
      <c r="R52" s="677"/>
      <c r="S52" s="677"/>
      <c r="T52" s="677"/>
      <c r="U52" s="677"/>
      <c r="V52" s="677"/>
      <c r="W52" s="677"/>
      <c r="X52" s="677"/>
      <c r="Y52" s="677"/>
      <c r="Z52" s="677"/>
      <c r="AA52" s="677"/>
      <c r="AB52" s="677"/>
      <c r="AC52" s="677"/>
      <c r="AD52" s="677"/>
      <c r="AE52" s="677"/>
      <c r="AF52" s="677"/>
      <c r="AG52" s="677"/>
      <c r="AH52" s="677"/>
      <c r="AI52" s="677"/>
      <c r="AJ52" s="677"/>
      <c r="AK52" s="677"/>
      <c r="AL52" s="677"/>
      <c r="AM52" s="677"/>
      <c r="AN52" s="677"/>
      <c r="AO52" s="678"/>
      <c r="AP52" s="616"/>
      <c r="AQ52" s="676"/>
      <c r="AR52" s="677"/>
      <c r="AS52" s="677"/>
      <c r="AT52" s="677"/>
      <c r="AU52" s="677"/>
      <c r="AV52" s="677"/>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8"/>
      <c r="BU52" s="16"/>
    </row>
    <row r="53" spans="2:73">
      <c r="B53" s="672"/>
      <c r="C53" s="672"/>
      <c r="D53" s="672"/>
      <c r="E53" s="672"/>
      <c r="F53" s="672"/>
      <c r="G53" s="672"/>
      <c r="H53" s="672"/>
      <c r="I53" s="627"/>
      <c r="J53" s="627"/>
      <c r="K53" s="616"/>
      <c r="L53" s="676"/>
      <c r="M53" s="677"/>
      <c r="N53" s="677"/>
      <c r="O53" s="677"/>
      <c r="P53" s="677"/>
      <c r="Q53" s="677"/>
      <c r="R53" s="677"/>
      <c r="S53" s="677"/>
      <c r="T53" s="677"/>
      <c r="U53" s="677"/>
      <c r="V53" s="677"/>
      <c r="W53" s="677"/>
      <c r="X53" s="677"/>
      <c r="Y53" s="677"/>
      <c r="Z53" s="677"/>
      <c r="AA53" s="677"/>
      <c r="AB53" s="677"/>
      <c r="AC53" s="677"/>
      <c r="AD53" s="677"/>
      <c r="AE53" s="677"/>
      <c r="AF53" s="677"/>
      <c r="AG53" s="677"/>
      <c r="AH53" s="677"/>
      <c r="AI53" s="677"/>
      <c r="AJ53" s="677"/>
      <c r="AK53" s="677"/>
      <c r="AL53" s="677"/>
      <c r="AM53" s="677"/>
      <c r="AN53" s="677"/>
      <c r="AO53" s="678"/>
      <c r="AP53" s="616"/>
      <c r="AQ53" s="676"/>
      <c r="AR53" s="677"/>
      <c r="AS53" s="677"/>
      <c r="AT53" s="677"/>
      <c r="AU53" s="677"/>
      <c r="AV53" s="677"/>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8"/>
    </row>
    <row r="54" spans="2:73">
      <c r="B54" s="672"/>
      <c r="C54" s="672"/>
      <c r="D54" s="672"/>
      <c r="E54" s="672"/>
      <c r="F54" s="672"/>
      <c r="G54" s="672"/>
      <c r="H54" s="672"/>
      <c r="I54" s="627"/>
      <c r="J54" s="627"/>
      <c r="K54" s="616"/>
      <c r="L54" s="676"/>
      <c r="M54" s="677"/>
      <c r="N54" s="677"/>
      <c r="O54" s="677"/>
      <c r="P54" s="677"/>
      <c r="Q54" s="677"/>
      <c r="R54" s="677"/>
      <c r="S54" s="677"/>
      <c r="T54" s="677"/>
      <c r="U54" s="677"/>
      <c r="V54" s="677"/>
      <c r="W54" s="677"/>
      <c r="X54" s="677"/>
      <c r="Y54" s="677"/>
      <c r="Z54" s="677"/>
      <c r="AA54" s="677"/>
      <c r="AB54" s="677"/>
      <c r="AC54" s="677"/>
      <c r="AD54" s="677"/>
      <c r="AE54" s="677"/>
      <c r="AF54" s="677"/>
      <c r="AG54" s="677"/>
      <c r="AH54" s="677"/>
      <c r="AI54" s="677"/>
      <c r="AJ54" s="677"/>
      <c r="AK54" s="677"/>
      <c r="AL54" s="677"/>
      <c r="AM54" s="677"/>
      <c r="AN54" s="677"/>
      <c r="AO54" s="678"/>
      <c r="AP54" s="616"/>
      <c r="AQ54" s="676"/>
      <c r="AR54" s="677"/>
      <c r="AS54" s="677"/>
      <c r="AT54" s="677"/>
      <c r="AU54" s="677"/>
      <c r="AV54" s="677"/>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8"/>
    </row>
    <row r="55" spans="2:73">
      <c r="B55" s="672"/>
      <c r="C55" s="672"/>
      <c r="D55" s="672"/>
      <c r="E55" s="672"/>
      <c r="F55" s="672"/>
      <c r="G55" s="672"/>
      <c r="H55" s="672"/>
      <c r="I55" s="627"/>
      <c r="J55" s="627"/>
      <c r="K55" s="616"/>
      <c r="L55" s="676"/>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7"/>
      <c r="AN55" s="677"/>
      <c r="AO55" s="678"/>
      <c r="AP55" s="616"/>
      <c r="AQ55" s="676"/>
      <c r="AR55" s="677"/>
      <c r="AS55" s="677"/>
      <c r="AT55" s="677"/>
      <c r="AU55" s="677"/>
      <c r="AV55" s="677"/>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8"/>
    </row>
    <row r="56" spans="2:73">
      <c r="B56" s="672"/>
      <c r="C56" s="672"/>
      <c r="D56" s="672"/>
      <c r="E56" s="672"/>
      <c r="F56" s="672"/>
      <c r="G56" s="672"/>
      <c r="H56" s="672"/>
      <c r="I56" s="627"/>
      <c r="J56" s="627"/>
      <c r="K56" s="616"/>
      <c r="L56" s="676"/>
      <c r="M56" s="677"/>
      <c r="N56" s="677"/>
      <c r="O56" s="677"/>
      <c r="P56" s="677"/>
      <c r="Q56" s="677"/>
      <c r="R56" s="677"/>
      <c r="S56" s="677"/>
      <c r="T56" s="677"/>
      <c r="U56" s="677"/>
      <c r="V56" s="677"/>
      <c r="W56" s="677"/>
      <c r="X56" s="677"/>
      <c r="Y56" s="677"/>
      <c r="Z56" s="677"/>
      <c r="AA56" s="677"/>
      <c r="AB56" s="677"/>
      <c r="AC56" s="677"/>
      <c r="AD56" s="677"/>
      <c r="AE56" s="677"/>
      <c r="AF56" s="677"/>
      <c r="AG56" s="677"/>
      <c r="AH56" s="677"/>
      <c r="AI56" s="677"/>
      <c r="AJ56" s="677"/>
      <c r="AK56" s="677"/>
      <c r="AL56" s="677"/>
      <c r="AM56" s="677"/>
      <c r="AN56" s="677"/>
      <c r="AO56" s="678"/>
      <c r="AP56" s="616"/>
      <c r="AQ56" s="676"/>
      <c r="AR56" s="677"/>
      <c r="AS56" s="677"/>
      <c r="AT56" s="677"/>
      <c r="AU56" s="677"/>
      <c r="AV56" s="677"/>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8"/>
    </row>
    <row r="57" spans="2:73">
      <c r="B57" s="672"/>
      <c r="C57" s="672"/>
      <c r="D57" s="672"/>
      <c r="E57" s="672"/>
      <c r="F57" s="672"/>
      <c r="G57" s="672"/>
      <c r="H57" s="672"/>
      <c r="I57" s="627"/>
      <c r="J57" s="627"/>
      <c r="K57" s="616"/>
      <c r="L57" s="676"/>
      <c r="M57" s="677"/>
      <c r="N57" s="677"/>
      <c r="O57" s="677"/>
      <c r="P57" s="677"/>
      <c r="Q57" s="677"/>
      <c r="R57" s="677"/>
      <c r="S57" s="677"/>
      <c r="T57" s="677"/>
      <c r="U57" s="677"/>
      <c r="V57" s="677"/>
      <c r="W57" s="677"/>
      <c r="X57" s="677"/>
      <c r="Y57" s="677"/>
      <c r="Z57" s="677"/>
      <c r="AA57" s="677"/>
      <c r="AB57" s="677"/>
      <c r="AC57" s="677"/>
      <c r="AD57" s="677"/>
      <c r="AE57" s="677"/>
      <c r="AF57" s="677"/>
      <c r="AG57" s="677"/>
      <c r="AH57" s="677"/>
      <c r="AI57" s="677"/>
      <c r="AJ57" s="677"/>
      <c r="AK57" s="677"/>
      <c r="AL57" s="677"/>
      <c r="AM57" s="677"/>
      <c r="AN57" s="677"/>
      <c r="AO57" s="678"/>
      <c r="AP57" s="616"/>
      <c r="AQ57" s="676"/>
      <c r="AR57" s="677"/>
      <c r="AS57" s="677"/>
      <c r="AT57" s="677"/>
      <c r="AU57" s="677"/>
      <c r="AV57" s="677"/>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8"/>
    </row>
    <row r="58" spans="2:73">
      <c r="B58" s="672"/>
      <c r="C58" s="672"/>
      <c r="D58" s="672"/>
      <c r="E58" s="672"/>
      <c r="F58" s="672"/>
      <c r="G58" s="672"/>
      <c r="H58" s="672"/>
      <c r="I58" s="627"/>
      <c r="J58" s="627"/>
      <c r="K58" s="616"/>
      <c r="L58" s="676"/>
      <c r="M58" s="677"/>
      <c r="N58" s="677"/>
      <c r="O58" s="677"/>
      <c r="P58" s="677"/>
      <c r="Q58" s="677"/>
      <c r="R58" s="677"/>
      <c r="S58" s="677"/>
      <c r="T58" s="677"/>
      <c r="U58" s="677"/>
      <c r="V58" s="677"/>
      <c r="W58" s="677"/>
      <c r="X58" s="677"/>
      <c r="Y58" s="677"/>
      <c r="Z58" s="677"/>
      <c r="AA58" s="677"/>
      <c r="AB58" s="677"/>
      <c r="AC58" s="677"/>
      <c r="AD58" s="677"/>
      <c r="AE58" s="677"/>
      <c r="AF58" s="677"/>
      <c r="AG58" s="677"/>
      <c r="AH58" s="677"/>
      <c r="AI58" s="677"/>
      <c r="AJ58" s="677"/>
      <c r="AK58" s="677"/>
      <c r="AL58" s="677"/>
      <c r="AM58" s="677"/>
      <c r="AN58" s="677"/>
      <c r="AO58" s="678"/>
      <c r="AP58" s="616"/>
      <c r="AQ58" s="676"/>
      <c r="AR58" s="677"/>
      <c r="AS58" s="677"/>
      <c r="AT58" s="677"/>
      <c r="AU58" s="677"/>
      <c r="AV58" s="677"/>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8"/>
    </row>
    <row r="59" spans="2:73">
      <c r="B59" s="672"/>
      <c r="C59" s="672"/>
      <c r="D59" s="672"/>
      <c r="E59" s="672"/>
      <c r="F59" s="672"/>
      <c r="G59" s="672"/>
      <c r="H59" s="672"/>
      <c r="I59" s="627"/>
      <c r="J59" s="627"/>
      <c r="K59" s="616"/>
      <c r="L59" s="676"/>
      <c r="M59" s="677"/>
      <c r="N59" s="677"/>
      <c r="O59" s="677"/>
      <c r="P59" s="677"/>
      <c r="Q59" s="677"/>
      <c r="R59" s="677"/>
      <c r="S59" s="677"/>
      <c r="T59" s="677"/>
      <c r="U59" s="677"/>
      <c r="V59" s="677"/>
      <c r="W59" s="677"/>
      <c r="X59" s="677"/>
      <c r="Y59" s="677"/>
      <c r="Z59" s="677"/>
      <c r="AA59" s="677"/>
      <c r="AB59" s="677"/>
      <c r="AC59" s="677"/>
      <c r="AD59" s="677"/>
      <c r="AE59" s="677"/>
      <c r="AF59" s="677"/>
      <c r="AG59" s="677"/>
      <c r="AH59" s="677"/>
      <c r="AI59" s="677"/>
      <c r="AJ59" s="677"/>
      <c r="AK59" s="677"/>
      <c r="AL59" s="677"/>
      <c r="AM59" s="677"/>
      <c r="AN59" s="677"/>
      <c r="AO59" s="678"/>
      <c r="AP59" s="616"/>
      <c r="AQ59" s="676"/>
      <c r="AR59" s="677"/>
      <c r="AS59" s="677"/>
      <c r="AT59" s="677"/>
      <c r="AU59" s="677"/>
      <c r="AV59" s="677"/>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8"/>
    </row>
    <row r="60" spans="2:73" ht="15.75">
      <c r="B60" s="672"/>
      <c r="C60" s="672"/>
      <c r="D60" s="672"/>
      <c r="E60" s="672"/>
      <c r="F60" s="672"/>
      <c r="G60" s="672"/>
      <c r="H60" s="672"/>
      <c r="I60" s="627"/>
      <c r="J60" s="627"/>
      <c r="K60" s="616"/>
      <c r="L60" s="676"/>
      <c r="M60" s="677"/>
      <c r="N60" s="677"/>
      <c r="O60" s="677"/>
      <c r="P60" s="677"/>
      <c r="Q60" s="677"/>
      <c r="R60" s="677"/>
      <c r="S60" s="677"/>
      <c r="T60" s="677"/>
      <c r="U60" s="677"/>
      <c r="V60" s="677"/>
      <c r="W60" s="677"/>
      <c r="X60" s="677"/>
      <c r="Y60" s="677"/>
      <c r="Z60" s="677"/>
      <c r="AA60" s="677"/>
      <c r="AB60" s="677"/>
      <c r="AC60" s="677"/>
      <c r="AD60" s="677"/>
      <c r="AE60" s="677"/>
      <c r="AF60" s="677"/>
      <c r="AG60" s="677"/>
      <c r="AH60" s="677"/>
      <c r="AI60" s="677"/>
      <c r="AJ60" s="677"/>
      <c r="AK60" s="677"/>
      <c r="AL60" s="677"/>
      <c r="AM60" s="677"/>
      <c r="AN60" s="677"/>
      <c r="AO60" s="678"/>
      <c r="AP60" s="616"/>
      <c r="AQ60" s="676"/>
      <c r="AR60" s="677"/>
      <c r="AS60" s="677"/>
      <c r="AT60" s="677"/>
      <c r="AU60" s="677"/>
      <c r="AV60" s="677"/>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8"/>
      <c r="BU60" s="160"/>
    </row>
    <row r="61" spans="2:73">
      <c r="B61" s="672"/>
      <c r="C61" s="672"/>
      <c r="D61" s="672"/>
      <c r="E61" s="672"/>
      <c r="F61" s="672"/>
      <c r="G61" s="672"/>
      <c r="H61" s="672"/>
      <c r="I61" s="627"/>
      <c r="J61" s="627"/>
      <c r="K61" s="616"/>
      <c r="L61" s="676"/>
      <c r="M61" s="677"/>
      <c r="N61" s="677"/>
      <c r="O61" s="677"/>
      <c r="P61" s="677"/>
      <c r="Q61" s="677"/>
      <c r="R61" s="677"/>
      <c r="S61" s="677"/>
      <c r="T61" s="677"/>
      <c r="U61" s="677"/>
      <c r="V61" s="677"/>
      <c r="W61" s="677"/>
      <c r="X61" s="677"/>
      <c r="Y61" s="677"/>
      <c r="Z61" s="677"/>
      <c r="AA61" s="677"/>
      <c r="AB61" s="677"/>
      <c r="AC61" s="677"/>
      <c r="AD61" s="677"/>
      <c r="AE61" s="677"/>
      <c r="AF61" s="677"/>
      <c r="AG61" s="677"/>
      <c r="AH61" s="677"/>
      <c r="AI61" s="677"/>
      <c r="AJ61" s="677"/>
      <c r="AK61" s="677"/>
      <c r="AL61" s="677"/>
      <c r="AM61" s="677"/>
      <c r="AN61" s="677"/>
      <c r="AO61" s="678"/>
      <c r="AP61" s="616"/>
      <c r="AQ61" s="676"/>
      <c r="AR61" s="677"/>
      <c r="AS61" s="677"/>
      <c r="AT61" s="677"/>
      <c r="AU61" s="677"/>
      <c r="AV61" s="677"/>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8"/>
    </row>
    <row r="62" spans="2:73">
      <c r="B62" s="672"/>
      <c r="C62" s="672"/>
      <c r="D62" s="672"/>
      <c r="E62" s="672"/>
      <c r="F62" s="672"/>
      <c r="G62" s="672"/>
      <c r="H62" s="672"/>
      <c r="I62" s="627"/>
      <c r="J62" s="627"/>
      <c r="K62" s="616"/>
      <c r="L62" s="676"/>
      <c r="M62" s="677"/>
      <c r="N62" s="677"/>
      <c r="O62" s="677"/>
      <c r="P62" s="677"/>
      <c r="Q62" s="677"/>
      <c r="R62" s="677"/>
      <c r="S62" s="677"/>
      <c r="T62" s="677"/>
      <c r="U62" s="677"/>
      <c r="V62" s="677"/>
      <c r="W62" s="677"/>
      <c r="X62" s="677"/>
      <c r="Y62" s="677"/>
      <c r="Z62" s="677"/>
      <c r="AA62" s="677"/>
      <c r="AB62" s="677"/>
      <c r="AC62" s="677"/>
      <c r="AD62" s="677"/>
      <c r="AE62" s="677"/>
      <c r="AF62" s="677"/>
      <c r="AG62" s="677"/>
      <c r="AH62" s="677"/>
      <c r="AI62" s="677"/>
      <c r="AJ62" s="677"/>
      <c r="AK62" s="677"/>
      <c r="AL62" s="677"/>
      <c r="AM62" s="677"/>
      <c r="AN62" s="677"/>
      <c r="AO62" s="678"/>
      <c r="AP62" s="616"/>
      <c r="AQ62" s="676"/>
      <c r="AR62" s="677"/>
      <c r="AS62" s="677"/>
      <c r="AT62" s="677"/>
      <c r="AU62" s="677"/>
      <c r="AV62" s="677"/>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8"/>
    </row>
    <row r="63" spans="2:73">
      <c r="B63" s="672"/>
      <c r="C63" s="672"/>
      <c r="D63" s="672"/>
      <c r="E63" s="672"/>
      <c r="F63" s="672"/>
      <c r="G63" s="672"/>
      <c r="H63" s="672"/>
      <c r="I63" s="627"/>
      <c r="J63" s="627"/>
      <c r="K63" s="616"/>
      <c r="L63" s="676"/>
      <c r="M63" s="677"/>
      <c r="N63" s="677"/>
      <c r="O63" s="677"/>
      <c r="P63" s="677"/>
      <c r="Q63" s="677"/>
      <c r="R63" s="677"/>
      <c r="S63" s="677"/>
      <c r="T63" s="677"/>
      <c r="U63" s="677"/>
      <c r="V63" s="677"/>
      <c r="W63" s="677"/>
      <c r="X63" s="677"/>
      <c r="Y63" s="677"/>
      <c r="Z63" s="677"/>
      <c r="AA63" s="677"/>
      <c r="AB63" s="677"/>
      <c r="AC63" s="677"/>
      <c r="AD63" s="677"/>
      <c r="AE63" s="677"/>
      <c r="AF63" s="677"/>
      <c r="AG63" s="677"/>
      <c r="AH63" s="677"/>
      <c r="AI63" s="677"/>
      <c r="AJ63" s="677"/>
      <c r="AK63" s="677"/>
      <c r="AL63" s="677"/>
      <c r="AM63" s="677"/>
      <c r="AN63" s="677"/>
      <c r="AO63" s="678"/>
      <c r="AP63" s="616"/>
      <c r="AQ63" s="676"/>
      <c r="AR63" s="677"/>
      <c r="AS63" s="677"/>
      <c r="AT63" s="677"/>
      <c r="AU63" s="677"/>
      <c r="AV63" s="677"/>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8"/>
    </row>
    <row r="64" spans="2:73">
      <c r="B64" s="672"/>
      <c r="C64" s="672"/>
      <c r="D64" s="672"/>
      <c r="E64" s="672"/>
      <c r="F64" s="672"/>
      <c r="G64" s="672"/>
      <c r="H64" s="672"/>
      <c r="I64" s="627"/>
      <c r="J64" s="627"/>
      <c r="K64" s="616"/>
      <c r="L64" s="676"/>
      <c r="M64" s="677"/>
      <c r="N64" s="677"/>
      <c r="O64" s="677"/>
      <c r="P64" s="677"/>
      <c r="Q64" s="677"/>
      <c r="R64" s="677"/>
      <c r="S64" s="677"/>
      <c r="T64" s="677"/>
      <c r="U64" s="677"/>
      <c r="V64" s="677"/>
      <c r="W64" s="677"/>
      <c r="X64" s="677"/>
      <c r="Y64" s="677"/>
      <c r="Z64" s="677"/>
      <c r="AA64" s="677"/>
      <c r="AB64" s="677"/>
      <c r="AC64" s="677"/>
      <c r="AD64" s="677"/>
      <c r="AE64" s="677"/>
      <c r="AF64" s="677"/>
      <c r="AG64" s="677"/>
      <c r="AH64" s="677"/>
      <c r="AI64" s="677"/>
      <c r="AJ64" s="677"/>
      <c r="AK64" s="677"/>
      <c r="AL64" s="677"/>
      <c r="AM64" s="677"/>
      <c r="AN64" s="677"/>
      <c r="AO64" s="678"/>
      <c r="AP64" s="616"/>
      <c r="AQ64" s="676"/>
      <c r="AR64" s="677"/>
      <c r="AS64" s="677"/>
      <c r="AT64" s="677"/>
      <c r="AU64" s="677"/>
      <c r="AV64" s="677"/>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8"/>
    </row>
    <row r="65" spans="2:73">
      <c r="B65" s="672"/>
      <c r="C65" s="672"/>
      <c r="D65" s="672"/>
      <c r="E65" s="672"/>
      <c r="F65" s="672"/>
      <c r="G65" s="672"/>
      <c r="H65" s="672"/>
      <c r="I65" s="627"/>
      <c r="J65" s="627"/>
      <c r="K65" s="616"/>
      <c r="L65" s="676"/>
      <c r="M65" s="677"/>
      <c r="N65" s="677"/>
      <c r="O65" s="677"/>
      <c r="P65" s="677"/>
      <c r="Q65" s="677"/>
      <c r="R65" s="677"/>
      <c r="S65" s="677"/>
      <c r="T65" s="677"/>
      <c r="U65" s="677"/>
      <c r="V65" s="677"/>
      <c r="W65" s="677"/>
      <c r="X65" s="677"/>
      <c r="Y65" s="677"/>
      <c r="Z65" s="677"/>
      <c r="AA65" s="677"/>
      <c r="AB65" s="677"/>
      <c r="AC65" s="677"/>
      <c r="AD65" s="677"/>
      <c r="AE65" s="677"/>
      <c r="AF65" s="677"/>
      <c r="AG65" s="677"/>
      <c r="AH65" s="677"/>
      <c r="AI65" s="677"/>
      <c r="AJ65" s="677"/>
      <c r="AK65" s="677"/>
      <c r="AL65" s="677"/>
      <c r="AM65" s="677"/>
      <c r="AN65" s="677"/>
      <c r="AO65" s="678"/>
      <c r="AP65" s="616"/>
      <c r="AQ65" s="676"/>
      <c r="AR65" s="677"/>
      <c r="AS65" s="677"/>
      <c r="AT65" s="677"/>
      <c r="AU65" s="677"/>
      <c r="AV65" s="677"/>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8"/>
    </row>
    <row r="66" spans="2:73">
      <c r="B66" s="672"/>
      <c r="C66" s="672"/>
      <c r="D66" s="672"/>
      <c r="E66" s="672"/>
      <c r="F66" s="672"/>
      <c r="G66" s="672"/>
      <c r="H66" s="672"/>
      <c r="I66" s="627"/>
      <c r="J66" s="627"/>
      <c r="K66" s="616"/>
      <c r="L66" s="676"/>
      <c r="M66" s="677"/>
      <c r="N66" s="677"/>
      <c r="O66" s="677"/>
      <c r="P66" s="677"/>
      <c r="Q66" s="677"/>
      <c r="R66" s="677"/>
      <c r="S66" s="677"/>
      <c r="T66" s="677"/>
      <c r="U66" s="677"/>
      <c r="V66" s="677"/>
      <c r="W66" s="677"/>
      <c r="X66" s="677"/>
      <c r="Y66" s="677"/>
      <c r="Z66" s="677"/>
      <c r="AA66" s="677"/>
      <c r="AB66" s="677"/>
      <c r="AC66" s="677"/>
      <c r="AD66" s="677"/>
      <c r="AE66" s="677"/>
      <c r="AF66" s="677"/>
      <c r="AG66" s="677"/>
      <c r="AH66" s="677"/>
      <c r="AI66" s="677"/>
      <c r="AJ66" s="677"/>
      <c r="AK66" s="677"/>
      <c r="AL66" s="677"/>
      <c r="AM66" s="677"/>
      <c r="AN66" s="677"/>
      <c r="AO66" s="678"/>
      <c r="AP66" s="616"/>
      <c r="AQ66" s="676"/>
      <c r="AR66" s="677"/>
      <c r="AS66" s="677"/>
      <c r="AT66" s="677"/>
      <c r="AU66" s="677"/>
      <c r="AV66" s="677"/>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8"/>
    </row>
    <row r="67" spans="2:73">
      <c r="B67" s="672"/>
      <c r="C67" s="672"/>
      <c r="D67" s="672"/>
      <c r="E67" s="672"/>
      <c r="F67" s="672"/>
      <c r="G67" s="672"/>
      <c r="H67" s="672"/>
      <c r="I67" s="627"/>
      <c r="J67" s="627"/>
      <c r="K67" s="616"/>
      <c r="L67" s="676"/>
      <c r="M67" s="677"/>
      <c r="N67" s="677"/>
      <c r="O67" s="677"/>
      <c r="P67" s="677"/>
      <c r="Q67" s="677"/>
      <c r="R67" s="677"/>
      <c r="S67" s="677"/>
      <c r="T67" s="677"/>
      <c r="U67" s="677"/>
      <c r="V67" s="677"/>
      <c r="W67" s="677"/>
      <c r="X67" s="677"/>
      <c r="Y67" s="677"/>
      <c r="Z67" s="677"/>
      <c r="AA67" s="677"/>
      <c r="AB67" s="677"/>
      <c r="AC67" s="677"/>
      <c r="AD67" s="677"/>
      <c r="AE67" s="677"/>
      <c r="AF67" s="677"/>
      <c r="AG67" s="677"/>
      <c r="AH67" s="677"/>
      <c r="AI67" s="677"/>
      <c r="AJ67" s="677"/>
      <c r="AK67" s="677"/>
      <c r="AL67" s="677"/>
      <c r="AM67" s="677"/>
      <c r="AN67" s="677"/>
      <c r="AO67" s="678"/>
      <c r="AP67" s="616"/>
      <c r="AQ67" s="676"/>
      <c r="AR67" s="677"/>
      <c r="AS67" s="677"/>
      <c r="AT67" s="677"/>
      <c r="AU67" s="677"/>
      <c r="AV67" s="677"/>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8"/>
    </row>
    <row r="68" spans="2:73">
      <c r="B68" s="672"/>
      <c r="C68" s="672"/>
      <c r="D68" s="672"/>
      <c r="E68" s="672"/>
      <c r="F68" s="672"/>
      <c r="G68" s="672"/>
      <c r="H68" s="672"/>
      <c r="I68" s="627"/>
      <c r="J68" s="627"/>
      <c r="K68" s="616"/>
      <c r="L68" s="676"/>
      <c r="M68" s="677"/>
      <c r="N68" s="677"/>
      <c r="O68" s="677"/>
      <c r="P68" s="677"/>
      <c r="Q68" s="677"/>
      <c r="R68" s="677"/>
      <c r="S68" s="677"/>
      <c r="T68" s="677"/>
      <c r="U68" s="677"/>
      <c r="V68" s="677"/>
      <c r="W68" s="677"/>
      <c r="X68" s="677"/>
      <c r="Y68" s="677"/>
      <c r="Z68" s="677"/>
      <c r="AA68" s="677"/>
      <c r="AB68" s="677"/>
      <c r="AC68" s="677"/>
      <c r="AD68" s="677"/>
      <c r="AE68" s="677"/>
      <c r="AF68" s="677"/>
      <c r="AG68" s="677"/>
      <c r="AH68" s="677"/>
      <c r="AI68" s="677"/>
      <c r="AJ68" s="677"/>
      <c r="AK68" s="677"/>
      <c r="AL68" s="677"/>
      <c r="AM68" s="677"/>
      <c r="AN68" s="677"/>
      <c r="AO68" s="678"/>
      <c r="AP68" s="616"/>
      <c r="AQ68" s="676"/>
      <c r="AR68" s="677"/>
      <c r="AS68" s="677"/>
      <c r="AT68" s="677"/>
      <c r="AU68" s="677"/>
      <c r="AV68" s="677"/>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8"/>
    </row>
    <row r="69" spans="2:73">
      <c r="B69" s="672"/>
      <c r="C69" s="672"/>
      <c r="D69" s="672"/>
      <c r="E69" s="672"/>
      <c r="F69" s="672"/>
      <c r="G69" s="672"/>
      <c r="H69" s="672"/>
      <c r="I69" s="627"/>
      <c r="J69" s="627"/>
      <c r="K69" s="616"/>
      <c r="L69" s="676"/>
      <c r="M69" s="677"/>
      <c r="N69" s="677"/>
      <c r="O69" s="677"/>
      <c r="P69" s="677"/>
      <c r="Q69" s="677"/>
      <c r="R69" s="677"/>
      <c r="S69" s="677"/>
      <c r="T69" s="677"/>
      <c r="U69" s="677"/>
      <c r="V69" s="677"/>
      <c r="W69" s="677"/>
      <c r="X69" s="677"/>
      <c r="Y69" s="677"/>
      <c r="Z69" s="677"/>
      <c r="AA69" s="677"/>
      <c r="AB69" s="677"/>
      <c r="AC69" s="677"/>
      <c r="AD69" s="677"/>
      <c r="AE69" s="677"/>
      <c r="AF69" s="677"/>
      <c r="AG69" s="677"/>
      <c r="AH69" s="677"/>
      <c r="AI69" s="677"/>
      <c r="AJ69" s="677"/>
      <c r="AK69" s="677"/>
      <c r="AL69" s="677"/>
      <c r="AM69" s="677"/>
      <c r="AN69" s="677"/>
      <c r="AO69" s="678"/>
      <c r="AP69" s="616"/>
      <c r="AQ69" s="676"/>
      <c r="AR69" s="677"/>
      <c r="AS69" s="677"/>
      <c r="AT69" s="677"/>
      <c r="AU69" s="677"/>
      <c r="AV69" s="677"/>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8"/>
    </row>
    <row r="70" spans="2:73">
      <c r="B70" s="672"/>
      <c r="C70" s="672"/>
      <c r="D70" s="672"/>
      <c r="E70" s="672"/>
      <c r="F70" s="672"/>
      <c r="G70" s="672"/>
      <c r="H70" s="672"/>
      <c r="I70" s="627"/>
      <c r="J70" s="627"/>
      <c r="K70" s="616"/>
      <c r="L70" s="676"/>
      <c r="M70" s="677"/>
      <c r="N70" s="677"/>
      <c r="O70" s="677"/>
      <c r="P70" s="677"/>
      <c r="Q70" s="677"/>
      <c r="R70" s="677"/>
      <c r="S70" s="677"/>
      <c r="T70" s="677"/>
      <c r="U70" s="677"/>
      <c r="V70" s="677"/>
      <c r="W70" s="677"/>
      <c r="X70" s="677"/>
      <c r="Y70" s="677"/>
      <c r="Z70" s="677"/>
      <c r="AA70" s="677"/>
      <c r="AB70" s="677"/>
      <c r="AC70" s="677"/>
      <c r="AD70" s="677"/>
      <c r="AE70" s="677"/>
      <c r="AF70" s="677"/>
      <c r="AG70" s="677"/>
      <c r="AH70" s="677"/>
      <c r="AI70" s="677"/>
      <c r="AJ70" s="677"/>
      <c r="AK70" s="677"/>
      <c r="AL70" s="677"/>
      <c r="AM70" s="677"/>
      <c r="AN70" s="677"/>
      <c r="AO70" s="678"/>
      <c r="AP70" s="616"/>
      <c r="AQ70" s="676"/>
      <c r="AR70" s="677"/>
      <c r="AS70" s="677"/>
      <c r="AT70" s="677"/>
      <c r="AU70" s="677"/>
      <c r="AV70" s="677"/>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8"/>
    </row>
    <row r="71" spans="2:73">
      <c r="B71" s="672"/>
      <c r="C71" s="672"/>
      <c r="D71" s="672"/>
      <c r="E71" s="672"/>
      <c r="F71" s="672"/>
      <c r="G71" s="672"/>
      <c r="H71" s="672"/>
      <c r="I71" s="627"/>
      <c r="J71" s="627"/>
      <c r="K71" s="616"/>
      <c r="L71" s="676"/>
      <c r="M71" s="677"/>
      <c r="N71" s="677"/>
      <c r="O71" s="677"/>
      <c r="P71" s="677"/>
      <c r="Q71" s="677"/>
      <c r="R71" s="677"/>
      <c r="S71" s="677"/>
      <c r="T71" s="677"/>
      <c r="U71" s="677"/>
      <c r="V71" s="677"/>
      <c r="W71" s="677"/>
      <c r="X71" s="677"/>
      <c r="Y71" s="677"/>
      <c r="Z71" s="677"/>
      <c r="AA71" s="677"/>
      <c r="AB71" s="677"/>
      <c r="AC71" s="677"/>
      <c r="AD71" s="677"/>
      <c r="AE71" s="677"/>
      <c r="AF71" s="677"/>
      <c r="AG71" s="677"/>
      <c r="AH71" s="677"/>
      <c r="AI71" s="677"/>
      <c r="AJ71" s="677"/>
      <c r="AK71" s="677"/>
      <c r="AL71" s="677"/>
      <c r="AM71" s="677"/>
      <c r="AN71" s="677"/>
      <c r="AO71" s="678"/>
      <c r="AP71" s="616"/>
      <c r="AQ71" s="679"/>
      <c r="AR71" s="680"/>
      <c r="AS71" s="680"/>
      <c r="AT71" s="680"/>
      <c r="AU71" s="680"/>
      <c r="AV71" s="680"/>
      <c r="AW71" s="680"/>
      <c r="AX71" s="680"/>
      <c r="AY71" s="680"/>
      <c r="AZ71" s="680"/>
      <c r="BA71" s="680"/>
      <c r="BB71" s="680"/>
      <c r="BC71" s="680"/>
      <c r="BD71" s="680"/>
      <c r="BE71" s="680"/>
      <c r="BF71" s="680"/>
      <c r="BG71" s="680"/>
      <c r="BH71" s="680"/>
      <c r="BI71" s="680"/>
      <c r="BJ71" s="680"/>
      <c r="BK71" s="680"/>
      <c r="BL71" s="680"/>
      <c r="BM71" s="680"/>
      <c r="BN71" s="680"/>
      <c r="BO71" s="680"/>
      <c r="BP71" s="680"/>
      <c r="BQ71" s="680"/>
      <c r="BR71" s="680"/>
      <c r="BS71" s="680"/>
      <c r="BT71" s="681"/>
    </row>
    <row r="72" spans="2:73">
      <c r="B72" s="672"/>
      <c r="C72" s="672"/>
      <c r="D72" s="672"/>
      <c r="E72" s="672"/>
      <c r="F72" s="672"/>
      <c r="G72" s="672"/>
      <c r="H72" s="672"/>
      <c r="I72" s="627"/>
      <c r="J72" s="627"/>
      <c r="K72" s="616"/>
      <c r="L72" s="676"/>
      <c r="M72" s="677"/>
      <c r="N72" s="677"/>
      <c r="O72" s="677"/>
      <c r="P72" s="677"/>
      <c r="Q72" s="677"/>
      <c r="R72" s="677"/>
      <c r="S72" s="677"/>
      <c r="T72" s="677"/>
      <c r="U72" s="677"/>
      <c r="V72" s="677"/>
      <c r="W72" s="677"/>
      <c r="X72" s="677"/>
      <c r="Y72" s="677"/>
      <c r="Z72" s="677"/>
      <c r="AA72" s="677"/>
      <c r="AB72" s="677"/>
      <c r="AC72" s="677"/>
      <c r="AD72" s="677"/>
      <c r="AE72" s="677"/>
      <c r="AF72" s="677"/>
      <c r="AG72" s="677"/>
      <c r="AH72" s="677"/>
      <c r="AI72" s="677"/>
      <c r="AJ72" s="677"/>
      <c r="AK72" s="677"/>
      <c r="AL72" s="677"/>
      <c r="AM72" s="677"/>
      <c r="AN72" s="677"/>
      <c r="AO72" s="678"/>
      <c r="AP72" s="616"/>
      <c r="AQ72" s="673"/>
      <c r="AR72" s="674"/>
      <c r="AS72" s="674"/>
      <c r="AT72" s="674"/>
      <c r="AU72" s="674"/>
      <c r="AV72" s="674"/>
      <c r="AW72" s="674"/>
      <c r="AX72" s="674"/>
      <c r="AY72" s="674"/>
      <c r="AZ72" s="674"/>
      <c r="BA72" s="674"/>
      <c r="BB72" s="674"/>
      <c r="BC72" s="674"/>
      <c r="BD72" s="674"/>
      <c r="BE72" s="674"/>
      <c r="BF72" s="674"/>
      <c r="BG72" s="674"/>
      <c r="BH72" s="674"/>
      <c r="BI72" s="674"/>
      <c r="BJ72" s="674"/>
      <c r="BK72" s="674"/>
      <c r="BL72" s="674"/>
      <c r="BM72" s="674"/>
      <c r="BN72" s="674"/>
      <c r="BO72" s="674"/>
      <c r="BP72" s="674"/>
      <c r="BQ72" s="674"/>
      <c r="BR72" s="674"/>
      <c r="BS72" s="674"/>
      <c r="BT72" s="675"/>
    </row>
    <row r="73" spans="2:73">
      <c r="B73" s="672"/>
      <c r="C73" s="672"/>
      <c r="D73" s="672"/>
      <c r="E73" s="672"/>
      <c r="F73" s="672"/>
      <c r="G73" s="672"/>
      <c r="H73" s="672"/>
      <c r="I73" s="627"/>
      <c r="J73" s="627"/>
      <c r="K73" s="616"/>
      <c r="L73" s="676"/>
      <c r="M73" s="677"/>
      <c r="N73" s="677"/>
      <c r="O73" s="677"/>
      <c r="P73" s="677"/>
      <c r="Q73" s="677"/>
      <c r="R73" s="677"/>
      <c r="S73" s="677"/>
      <c r="T73" s="677"/>
      <c r="U73" s="677"/>
      <c r="V73" s="677"/>
      <c r="W73" s="677"/>
      <c r="X73" s="677"/>
      <c r="Y73" s="677"/>
      <c r="Z73" s="677"/>
      <c r="AA73" s="677"/>
      <c r="AB73" s="677"/>
      <c r="AC73" s="677"/>
      <c r="AD73" s="677"/>
      <c r="AE73" s="677"/>
      <c r="AF73" s="677"/>
      <c r="AG73" s="677"/>
      <c r="AH73" s="677"/>
      <c r="AI73" s="677"/>
      <c r="AJ73" s="677"/>
      <c r="AK73" s="677"/>
      <c r="AL73" s="677"/>
      <c r="AM73" s="677"/>
      <c r="AN73" s="677"/>
      <c r="AO73" s="678"/>
      <c r="AP73" s="616"/>
      <c r="AQ73" s="676"/>
      <c r="AR73" s="677"/>
      <c r="AS73" s="677"/>
      <c r="AT73" s="677"/>
      <c r="AU73" s="677"/>
      <c r="AV73" s="677"/>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8"/>
    </row>
    <row r="74" spans="2:73">
      <c r="B74" s="672"/>
      <c r="C74" s="672"/>
      <c r="D74" s="672"/>
      <c r="E74" s="672"/>
      <c r="F74" s="672"/>
      <c r="G74" s="672"/>
      <c r="H74" s="672"/>
      <c r="I74" s="627"/>
      <c r="J74" s="627"/>
      <c r="K74" s="616"/>
      <c r="L74" s="676"/>
      <c r="M74" s="677"/>
      <c r="N74" s="677"/>
      <c r="O74" s="677"/>
      <c r="P74" s="677"/>
      <c r="Q74" s="677"/>
      <c r="R74" s="677"/>
      <c r="S74" s="677"/>
      <c r="T74" s="677"/>
      <c r="U74" s="677"/>
      <c r="V74" s="677"/>
      <c r="W74" s="677"/>
      <c r="X74" s="677"/>
      <c r="Y74" s="677"/>
      <c r="Z74" s="677"/>
      <c r="AA74" s="677"/>
      <c r="AB74" s="677"/>
      <c r="AC74" s="677"/>
      <c r="AD74" s="677"/>
      <c r="AE74" s="677"/>
      <c r="AF74" s="677"/>
      <c r="AG74" s="677"/>
      <c r="AH74" s="677"/>
      <c r="AI74" s="677"/>
      <c r="AJ74" s="677"/>
      <c r="AK74" s="677"/>
      <c r="AL74" s="677"/>
      <c r="AM74" s="677"/>
      <c r="AN74" s="677"/>
      <c r="AO74" s="678"/>
      <c r="AP74" s="616"/>
      <c r="AQ74" s="676"/>
      <c r="AR74" s="677"/>
      <c r="AS74" s="677"/>
      <c r="AT74" s="677"/>
      <c r="AU74" s="677"/>
      <c r="AV74" s="677"/>
      <c r="AW74" s="677"/>
      <c r="AX74" s="677"/>
      <c r="AY74" s="677"/>
      <c r="AZ74" s="677"/>
      <c r="BA74" s="677"/>
      <c r="BB74" s="677"/>
      <c r="BC74" s="677"/>
      <c r="BD74" s="677"/>
      <c r="BE74" s="677"/>
      <c r="BF74" s="677"/>
      <c r="BG74" s="677"/>
      <c r="BH74" s="677"/>
      <c r="BI74" s="677"/>
      <c r="BJ74" s="677"/>
      <c r="BK74" s="677"/>
      <c r="BL74" s="677"/>
      <c r="BM74" s="677"/>
      <c r="BN74" s="677"/>
      <c r="BO74" s="677"/>
      <c r="BP74" s="677"/>
      <c r="BQ74" s="677"/>
      <c r="BR74" s="677"/>
      <c r="BS74" s="677"/>
      <c r="BT74" s="678"/>
    </row>
    <row r="75" spans="2:73">
      <c r="B75" s="672"/>
      <c r="C75" s="672"/>
      <c r="D75" s="672"/>
      <c r="E75" s="672"/>
      <c r="F75" s="672"/>
      <c r="G75" s="672"/>
      <c r="H75" s="672"/>
      <c r="I75" s="627"/>
      <c r="J75" s="627"/>
      <c r="K75" s="616"/>
      <c r="L75" s="676"/>
      <c r="M75" s="677"/>
      <c r="N75" s="677"/>
      <c r="O75" s="677"/>
      <c r="P75" s="677"/>
      <c r="Q75" s="677"/>
      <c r="R75" s="677"/>
      <c r="S75" s="677"/>
      <c r="T75" s="677"/>
      <c r="U75" s="677"/>
      <c r="V75" s="677"/>
      <c r="W75" s="677"/>
      <c r="X75" s="677"/>
      <c r="Y75" s="677"/>
      <c r="Z75" s="677"/>
      <c r="AA75" s="677"/>
      <c r="AB75" s="677"/>
      <c r="AC75" s="677"/>
      <c r="AD75" s="677"/>
      <c r="AE75" s="677"/>
      <c r="AF75" s="677"/>
      <c r="AG75" s="677"/>
      <c r="AH75" s="677"/>
      <c r="AI75" s="677"/>
      <c r="AJ75" s="677"/>
      <c r="AK75" s="677"/>
      <c r="AL75" s="677"/>
      <c r="AM75" s="677"/>
      <c r="AN75" s="677"/>
      <c r="AO75" s="678"/>
      <c r="AP75" s="616"/>
      <c r="AQ75" s="676"/>
      <c r="AR75" s="677"/>
      <c r="AS75" s="677"/>
      <c r="AT75" s="677"/>
      <c r="AU75" s="677"/>
      <c r="AV75" s="677"/>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8"/>
    </row>
    <row r="76" spans="2:73">
      <c r="B76" s="672"/>
      <c r="C76" s="672"/>
      <c r="D76" s="672"/>
      <c r="E76" s="672"/>
      <c r="F76" s="672"/>
      <c r="G76" s="672"/>
      <c r="H76" s="672"/>
      <c r="I76" s="627"/>
      <c r="J76" s="627"/>
      <c r="K76" s="616"/>
      <c r="L76" s="676"/>
      <c r="M76" s="677"/>
      <c r="N76" s="677"/>
      <c r="O76" s="677"/>
      <c r="P76" s="677"/>
      <c r="Q76" s="677"/>
      <c r="R76" s="677"/>
      <c r="S76" s="677"/>
      <c r="T76" s="677"/>
      <c r="U76" s="677"/>
      <c r="V76" s="677"/>
      <c r="W76" s="677"/>
      <c r="X76" s="677"/>
      <c r="Y76" s="677"/>
      <c r="Z76" s="677"/>
      <c r="AA76" s="677"/>
      <c r="AB76" s="677"/>
      <c r="AC76" s="677"/>
      <c r="AD76" s="677"/>
      <c r="AE76" s="677"/>
      <c r="AF76" s="677"/>
      <c r="AG76" s="677"/>
      <c r="AH76" s="677"/>
      <c r="AI76" s="677"/>
      <c r="AJ76" s="677"/>
      <c r="AK76" s="677"/>
      <c r="AL76" s="677"/>
      <c r="AM76" s="677"/>
      <c r="AN76" s="677"/>
      <c r="AO76" s="678"/>
      <c r="AP76" s="616"/>
      <c r="AQ76" s="676"/>
      <c r="AR76" s="677"/>
      <c r="AS76" s="677"/>
      <c r="AT76" s="677"/>
      <c r="AU76" s="677"/>
      <c r="AV76" s="677"/>
      <c r="AW76" s="677"/>
      <c r="AX76" s="677"/>
      <c r="AY76" s="677"/>
      <c r="AZ76" s="677"/>
      <c r="BA76" s="677"/>
      <c r="BB76" s="677"/>
      <c r="BC76" s="677"/>
      <c r="BD76" s="677"/>
      <c r="BE76" s="677"/>
      <c r="BF76" s="677"/>
      <c r="BG76" s="677"/>
      <c r="BH76" s="677"/>
      <c r="BI76" s="677"/>
      <c r="BJ76" s="677"/>
      <c r="BK76" s="677"/>
      <c r="BL76" s="677"/>
      <c r="BM76" s="677"/>
      <c r="BN76" s="677"/>
      <c r="BO76" s="677"/>
      <c r="BP76" s="677"/>
      <c r="BQ76" s="677"/>
      <c r="BR76" s="677"/>
      <c r="BS76" s="677"/>
      <c r="BT76" s="678"/>
    </row>
    <row r="77" spans="2:73">
      <c r="B77" s="672"/>
      <c r="C77" s="672"/>
      <c r="D77" s="672"/>
      <c r="E77" s="672"/>
      <c r="F77" s="672"/>
      <c r="G77" s="672"/>
      <c r="H77" s="672"/>
      <c r="I77" s="627"/>
      <c r="J77" s="627"/>
      <c r="K77" s="616"/>
      <c r="L77" s="676"/>
      <c r="M77" s="677"/>
      <c r="N77" s="677"/>
      <c r="O77" s="677"/>
      <c r="P77" s="677"/>
      <c r="Q77" s="677"/>
      <c r="R77" s="677"/>
      <c r="S77" s="677"/>
      <c r="T77" s="677"/>
      <c r="U77" s="677"/>
      <c r="V77" s="677"/>
      <c r="W77" s="677"/>
      <c r="X77" s="677"/>
      <c r="Y77" s="677"/>
      <c r="Z77" s="677"/>
      <c r="AA77" s="677"/>
      <c r="AB77" s="677"/>
      <c r="AC77" s="677"/>
      <c r="AD77" s="677"/>
      <c r="AE77" s="677"/>
      <c r="AF77" s="677"/>
      <c r="AG77" s="677"/>
      <c r="AH77" s="677"/>
      <c r="AI77" s="677"/>
      <c r="AJ77" s="677"/>
      <c r="AK77" s="677"/>
      <c r="AL77" s="677"/>
      <c r="AM77" s="677"/>
      <c r="AN77" s="677"/>
      <c r="AO77" s="678"/>
      <c r="AP77" s="616"/>
      <c r="AQ77" s="676"/>
      <c r="AR77" s="677"/>
      <c r="AS77" s="677"/>
      <c r="AT77" s="677"/>
      <c r="AU77" s="677"/>
      <c r="AV77" s="677"/>
      <c r="AW77" s="677"/>
      <c r="AX77" s="677"/>
      <c r="AY77" s="677"/>
      <c r="AZ77" s="677"/>
      <c r="BA77" s="677"/>
      <c r="BB77" s="677"/>
      <c r="BC77" s="677"/>
      <c r="BD77" s="677"/>
      <c r="BE77" s="677"/>
      <c r="BF77" s="677"/>
      <c r="BG77" s="677"/>
      <c r="BH77" s="677"/>
      <c r="BI77" s="677"/>
      <c r="BJ77" s="677"/>
      <c r="BK77" s="677"/>
      <c r="BL77" s="677"/>
      <c r="BM77" s="677"/>
      <c r="BN77" s="677"/>
      <c r="BO77" s="677"/>
      <c r="BP77" s="677"/>
      <c r="BQ77" s="677"/>
      <c r="BR77" s="677"/>
      <c r="BS77" s="677"/>
      <c r="BT77" s="678"/>
    </row>
    <row r="78" spans="2:73">
      <c r="B78" s="672"/>
      <c r="C78" s="672"/>
      <c r="D78" s="672"/>
      <c r="E78" s="672"/>
      <c r="F78" s="672"/>
      <c r="G78" s="672"/>
      <c r="H78" s="672"/>
      <c r="I78" s="627"/>
      <c r="J78" s="627"/>
      <c r="K78" s="616"/>
      <c r="L78" s="676"/>
      <c r="M78" s="677"/>
      <c r="N78" s="677"/>
      <c r="O78" s="677"/>
      <c r="P78" s="677"/>
      <c r="Q78" s="677"/>
      <c r="R78" s="677"/>
      <c r="S78" s="677"/>
      <c r="T78" s="677"/>
      <c r="U78" s="677"/>
      <c r="V78" s="677"/>
      <c r="W78" s="677"/>
      <c r="X78" s="677"/>
      <c r="Y78" s="677"/>
      <c r="Z78" s="677"/>
      <c r="AA78" s="677"/>
      <c r="AB78" s="677"/>
      <c r="AC78" s="677"/>
      <c r="AD78" s="677"/>
      <c r="AE78" s="677"/>
      <c r="AF78" s="677"/>
      <c r="AG78" s="677"/>
      <c r="AH78" s="677"/>
      <c r="AI78" s="677"/>
      <c r="AJ78" s="677"/>
      <c r="AK78" s="677"/>
      <c r="AL78" s="677"/>
      <c r="AM78" s="677"/>
      <c r="AN78" s="677"/>
      <c r="AO78" s="678"/>
      <c r="AP78" s="616"/>
      <c r="AQ78" s="676"/>
      <c r="AR78" s="677"/>
      <c r="AS78" s="677"/>
      <c r="AT78" s="677"/>
      <c r="AU78" s="677"/>
      <c r="AV78" s="677"/>
      <c r="AW78" s="677"/>
      <c r="AX78" s="677"/>
      <c r="AY78" s="677"/>
      <c r="AZ78" s="677"/>
      <c r="BA78" s="677"/>
      <c r="BB78" s="677"/>
      <c r="BC78" s="677"/>
      <c r="BD78" s="677"/>
      <c r="BE78" s="677"/>
      <c r="BF78" s="677"/>
      <c r="BG78" s="677"/>
      <c r="BH78" s="677"/>
      <c r="BI78" s="677"/>
      <c r="BJ78" s="677"/>
      <c r="BK78" s="677"/>
      <c r="BL78" s="677"/>
      <c r="BM78" s="677"/>
      <c r="BN78" s="677"/>
      <c r="BO78" s="677"/>
      <c r="BP78" s="677"/>
      <c r="BQ78" s="677"/>
      <c r="BR78" s="677"/>
      <c r="BS78" s="677"/>
      <c r="BT78" s="678"/>
    </row>
    <row r="79" spans="2:73" ht="15.75">
      <c r="B79" s="672"/>
      <c r="C79" s="672"/>
      <c r="D79" s="672"/>
      <c r="E79" s="672"/>
      <c r="F79" s="672"/>
      <c r="G79" s="672"/>
      <c r="H79" s="672"/>
      <c r="I79" s="627"/>
      <c r="J79" s="627"/>
      <c r="K79" s="616"/>
      <c r="L79" s="676"/>
      <c r="M79" s="677"/>
      <c r="N79" s="677"/>
      <c r="O79" s="677"/>
      <c r="P79" s="677"/>
      <c r="Q79" s="677"/>
      <c r="R79" s="677"/>
      <c r="S79" s="677"/>
      <c r="T79" s="677"/>
      <c r="U79" s="677"/>
      <c r="V79" s="677"/>
      <c r="W79" s="677"/>
      <c r="X79" s="677"/>
      <c r="Y79" s="677"/>
      <c r="Z79" s="677"/>
      <c r="AA79" s="677"/>
      <c r="AB79" s="677"/>
      <c r="AC79" s="677"/>
      <c r="AD79" s="677"/>
      <c r="AE79" s="677"/>
      <c r="AF79" s="677"/>
      <c r="AG79" s="677"/>
      <c r="AH79" s="677"/>
      <c r="AI79" s="677"/>
      <c r="AJ79" s="677"/>
      <c r="AK79" s="677"/>
      <c r="AL79" s="677"/>
      <c r="AM79" s="677"/>
      <c r="AN79" s="677"/>
      <c r="AO79" s="678"/>
      <c r="AP79" s="616"/>
      <c r="AQ79" s="676"/>
      <c r="AR79" s="677"/>
      <c r="AS79" s="677"/>
      <c r="AT79" s="677"/>
      <c r="AU79" s="677"/>
      <c r="AV79" s="677"/>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8"/>
      <c r="BU79" s="160"/>
    </row>
    <row r="80" spans="2:73" ht="15.75">
      <c r="B80" s="672"/>
      <c r="C80" s="672"/>
      <c r="D80" s="672"/>
      <c r="E80" s="672"/>
      <c r="F80" s="672"/>
      <c r="G80" s="672"/>
      <c r="H80" s="672"/>
      <c r="I80" s="627"/>
      <c r="J80" s="627"/>
      <c r="K80" s="616"/>
      <c r="L80" s="676"/>
      <c r="M80" s="677"/>
      <c r="N80" s="677"/>
      <c r="O80" s="677"/>
      <c r="P80" s="677"/>
      <c r="Q80" s="677"/>
      <c r="R80" s="677"/>
      <c r="S80" s="677"/>
      <c r="T80" s="677"/>
      <c r="U80" s="677"/>
      <c r="V80" s="677"/>
      <c r="W80" s="677"/>
      <c r="X80" s="677"/>
      <c r="Y80" s="677"/>
      <c r="Z80" s="677"/>
      <c r="AA80" s="677"/>
      <c r="AB80" s="677"/>
      <c r="AC80" s="677"/>
      <c r="AD80" s="677"/>
      <c r="AE80" s="677"/>
      <c r="AF80" s="677"/>
      <c r="AG80" s="677"/>
      <c r="AH80" s="677"/>
      <c r="AI80" s="677"/>
      <c r="AJ80" s="677"/>
      <c r="AK80" s="677"/>
      <c r="AL80" s="677"/>
      <c r="AM80" s="677"/>
      <c r="AN80" s="677"/>
      <c r="AO80" s="678"/>
      <c r="AP80" s="616"/>
      <c r="AQ80" s="676"/>
      <c r="AR80" s="677"/>
      <c r="AS80" s="677"/>
      <c r="AT80" s="677"/>
      <c r="AU80" s="677"/>
      <c r="AV80" s="677"/>
      <c r="AW80" s="677"/>
      <c r="AX80" s="677"/>
      <c r="AY80" s="677"/>
      <c r="AZ80" s="677"/>
      <c r="BA80" s="677"/>
      <c r="BB80" s="677"/>
      <c r="BC80" s="677"/>
      <c r="BD80" s="677"/>
      <c r="BE80" s="677"/>
      <c r="BF80" s="677"/>
      <c r="BG80" s="677"/>
      <c r="BH80" s="677"/>
      <c r="BI80" s="677"/>
      <c r="BJ80" s="677"/>
      <c r="BK80" s="677"/>
      <c r="BL80" s="677"/>
      <c r="BM80" s="677"/>
      <c r="BN80" s="677"/>
      <c r="BO80" s="677"/>
      <c r="BP80" s="677"/>
      <c r="BQ80" s="677"/>
      <c r="BR80" s="677"/>
      <c r="BS80" s="677"/>
      <c r="BT80" s="678"/>
      <c r="BU80" s="160"/>
    </row>
    <row r="81" spans="2:73">
      <c r="B81" s="672"/>
      <c r="C81" s="672"/>
      <c r="D81" s="672"/>
      <c r="E81" s="672"/>
      <c r="F81" s="672"/>
      <c r="G81" s="672"/>
      <c r="H81" s="672"/>
      <c r="I81" s="627"/>
      <c r="J81" s="627"/>
      <c r="K81" s="616"/>
      <c r="L81" s="676"/>
      <c r="M81" s="677"/>
      <c r="N81" s="677"/>
      <c r="O81" s="677"/>
      <c r="P81" s="677"/>
      <c r="Q81" s="677"/>
      <c r="R81" s="677"/>
      <c r="S81" s="677"/>
      <c r="T81" s="677"/>
      <c r="U81" s="677"/>
      <c r="V81" s="677"/>
      <c r="W81" s="677"/>
      <c r="X81" s="677"/>
      <c r="Y81" s="677"/>
      <c r="Z81" s="677"/>
      <c r="AA81" s="677"/>
      <c r="AB81" s="677"/>
      <c r="AC81" s="677"/>
      <c r="AD81" s="677"/>
      <c r="AE81" s="677"/>
      <c r="AF81" s="677"/>
      <c r="AG81" s="677"/>
      <c r="AH81" s="677"/>
      <c r="AI81" s="677"/>
      <c r="AJ81" s="677"/>
      <c r="AK81" s="677"/>
      <c r="AL81" s="677"/>
      <c r="AM81" s="677"/>
      <c r="AN81" s="677"/>
      <c r="AO81" s="678"/>
      <c r="AP81" s="616"/>
      <c r="AQ81" s="676"/>
      <c r="AR81" s="677"/>
      <c r="AS81" s="677"/>
      <c r="AT81" s="677"/>
      <c r="AU81" s="677"/>
      <c r="AV81" s="677"/>
      <c r="AW81" s="677"/>
      <c r="AX81" s="677"/>
      <c r="AY81" s="677"/>
      <c r="AZ81" s="677"/>
      <c r="BA81" s="677"/>
      <c r="BB81" s="677"/>
      <c r="BC81" s="677"/>
      <c r="BD81" s="677"/>
      <c r="BE81" s="677"/>
      <c r="BF81" s="677"/>
      <c r="BG81" s="677"/>
      <c r="BH81" s="677"/>
      <c r="BI81" s="677"/>
      <c r="BJ81" s="677"/>
      <c r="BK81" s="677"/>
      <c r="BL81" s="677"/>
      <c r="BM81" s="677"/>
      <c r="BN81" s="677"/>
      <c r="BO81" s="677"/>
      <c r="BP81" s="677"/>
      <c r="BQ81" s="677"/>
      <c r="BR81" s="677"/>
      <c r="BS81" s="677"/>
      <c r="BT81" s="678"/>
    </row>
    <row r="82" spans="2:73" ht="15.75">
      <c r="B82" s="672"/>
      <c r="C82" s="672"/>
      <c r="D82" s="672"/>
      <c r="E82" s="672"/>
      <c r="F82" s="672"/>
      <c r="G82" s="672"/>
      <c r="H82" s="672"/>
      <c r="I82" s="627"/>
      <c r="J82" s="627"/>
      <c r="K82" s="616"/>
      <c r="L82" s="676"/>
      <c r="M82" s="677"/>
      <c r="N82" s="677"/>
      <c r="O82" s="677"/>
      <c r="P82" s="677"/>
      <c r="Q82" s="677"/>
      <c r="R82" s="677"/>
      <c r="S82" s="677"/>
      <c r="T82" s="677"/>
      <c r="U82" s="677"/>
      <c r="V82" s="677"/>
      <c r="W82" s="677"/>
      <c r="X82" s="677"/>
      <c r="Y82" s="677"/>
      <c r="Z82" s="677"/>
      <c r="AA82" s="677"/>
      <c r="AB82" s="677"/>
      <c r="AC82" s="677"/>
      <c r="AD82" s="677"/>
      <c r="AE82" s="677"/>
      <c r="AF82" s="677"/>
      <c r="AG82" s="677"/>
      <c r="AH82" s="677"/>
      <c r="AI82" s="677"/>
      <c r="AJ82" s="677"/>
      <c r="AK82" s="677"/>
      <c r="AL82" s="677"/>
      <c r="AM82" s="677"/>
      <c r="AN82" s="677"/>
      <c r="AO82" s="678"/>
      <c r="AP82" s="616"/>
      <c r="AQ82" s="676"/>
      <c r="AR82" s="677"/>
      <c r="AS82" s="677"/>
      <c r="AT82" s="677"/>
      <c r="AU82" s="677"/>
      <c r="AV82" s="677"/>
      <c r="AW82" s="677"/>
      <c r="AX82" s="677"/>
      <c r="AY82" s="677"/>
      <c r="AZ82" s="677"/>
      <c r="BA82" s="677"/>
      <c r="BB82" s="677"/>
      <c r="BC82" s="677"/>
      <c r="BD82" s="677"/>
      <c r="BE82" s="677"/>
      <c r="BF82" s="677"/>
      <c r="BG82" s="677"/>
      <c r="BH82" s="677"/>
      <c r="BI82" s="677"/>
      <c r="BJ82" s="677"/>
      <c r="BK82" s="677"/>
      <c r="BL82" s="677"/>
      <c r="BM82" s="677"/>
      <c r="BN82" s="677"/>
      <c r="BO82" s="677"/>
      <c r="BP82" s="677"/>
      <c r="BQ82" s="677"/>
      <c r="BR82" s="677"/>
      <c r="BS82" s="677"/>
      <c r="BT82" s="678"/>
      <c r="BU82" s="160"/>
    </row>
    <row r="83" spans="2:73" ht="15.75">
      <c r="B83" s="672"/>
      <c r="C83" s="672"/>
      <c r="D83" s="672"/>
      <c r="E83" s="672"/>
      <c r="F83" s="672"/>
      <c r="G83" s="672"/>
      <c r="H83" s="672"/>
      <c r="I83" s="627"/>
      <c r="J83" s="627"/>
      <c r="K83" s="616"/>
      <c r="L83" s="676"/>
      <c r="M83" s="677"/>
      <c r="N83" s="677"/>
      <c r="O83" s="677"/>
      <c r="P83" s="677"/>
      <c r="Q83" s="677"/>
      <c r="R83" s="677"/>
      <c r="S83" s="677"/>
      <c r="T83" s="677"/>
      <c r="U83" s="677"/>
      <c r="V83" s="677"/>
      <c r="W83" s="677"/>
      <c r="X83" s="677"/>
      <c r="Y83" s="677"/>
      <c r="Z83" s="677"/>
      <c r="AA83" s="677"/>
      <c r="AB83" s="677"/>
      <c r="AC83" s="677"/>
      <c r="AD83" s="677"/>
      <c r="AE83" s="677"/>
      <c r="AF83" s="677"/>
      <c r="AG83" s="677"/>
      <c r="AH83" s="677"/>
      <c r="AI83" s="677"/>
      <c r="AJ83" s="677"/>
      <c r="AK83" s="677"/>
      <c r="AL83" s="677"/>
      <c r="AM83" s="677"/>
      <c r="AN83" s="677"/>
      <c r="AO83" s="678"/>
      <c r="AP83" s="616"/>
      <c r="AQ83" s="676"/>
      <c r="AR83" s="677"/>
      <c r="AS83" s="677"/>
      <c r="AT83" s="677"/>
      <c r="AU83" s="677"/>
      <c r="AV83" s="677"/>
      <c r="AW83" s="677"/>
      <c r="AX83" s="677"/>
      <c r="AY83" s="677"/>
      <c r="AZ83" s="677"/>
      <c r="BA83" s="677"/>
      <c r="BB83" s="677"/>
      <c r="BC83" s="677"/>
      <c r="BD83" s="677"/>
      <c r="BE83" s="677"/>
      <c r="BF83" s="677"/>
      <c r="BG83" s="677"/>
      <c r="BH83" s="677"/>
      <c r="BI83" s="677"/>
      <c r="BJ83" s="677"/>
      <c r="BK83" s="677"/>
      <c r="BL83" s="677"/>
      <c r="BM83" s="677"/>
      <c r="BN83" s="677"/>
      <c r="BO83" s="677"/>
      <c r="BP83" s="677"/>
      <c r="BQ83" s="677"/>
      <c r="BR83" s="677"/>
      <c r="BS83" s="677"/>
      <c r="BT83" s="678"/>
      <c r="BU83" s="160"/>
    </row>
    <row r="84" spans="2:73" ht="15.75">
      <c r="B84" s="672"/>
      <c r="C84" s="672"/>
      <c r="D84" s="672"/>
      <c r="E84" s="672"/>
      <c r="F84" s="672"/>
      <c r="G84" s="672"/>
      <c r="H84" s="672"/>
      <c r="I84" s="627"/>
      <c r="J84" s="627"/>
      <c r="K84" s="616"/>
      <c r="L84" s="676"/>
      <c r="M84" s="677"/>
      <c r="N84" s="677"/>
      <c r="O84" s="677"/>
      <c r="P84" s="677"/>
      <c r="Q84" s="677"/>
      <c r="R84" s="677"/>
      <c r="S84" s="677"/>
      <c r="T84" s="677"/>
      <c r="U84" s="677"/>
      <c r="V84" s="677"/>
      <c r="W84" s="677"/>
      <c r="X84" s="677"/>
      <c r="Y84" s="677"/>
      <c r="Z84" s="677"/>
      <c r="AA84" s="677"/>
      <c r="AB84" s="677"/>
      <c r="AC84" s="677"/>
      <c r="AD84" s="677"/>
      <c r="AE84" s="677"/>
      <c r="AF84" s="677"/>
      <c r="AG84" s="677"/>
      <c r="AH84" s="677"/>
      <c r="AI84" s="677"/>
      <c r="AJ84" s="677"/>
      <c r="AK84" s="677"/>
      <c r="AL84" s="677"/>
      <c r="AM84" s="677"/>
      <c r="AN84" s="677"/>
      <c r="AO84" s="678"/>
      <c r="AP84" s="616"/>
      <c r="AQ84" s="676"/>
      <c r="AR84" s="677"/>
      <c r="AS84" s="677"/>
      <c r="AT84" s="677"/>
      <c r="AU84" s="677"/>
      <c r="AV84" s="677"/>
      <c r="AW84" s="677"/>
      <c r="AX84" s="677"/>
      <c r="AY84" s="677"/>
      <c r="AZ84" s="677"/>
      <c r="BA84" s="677"/>
      <c r="BB84" s="677"/>
      <c r="BC84" s="677"/>
      <c r="BD84" s="677"/>
      <c r="BE84" s="677"/>
      <c r="BF84" s="677"/>
      <c r="BG84" s="677"/>
      <c r="BH84" s="677"/>
      <c r="BI84" s="677"/>
      <c r="BJ84" s="677"/>
      <c r="BK84" s="677"/>
      <c r="BL84" s="677"/>
      <c r="BM84" s="677"/>
      <c r="BN84" s="677"/>
      <c r="BO84" s="677"/>
      <c r="BP84" s="677"/>
      <c r="BQ84" s="677"/>
      <c r="BR84" s="677"/>
      <c r="BS84" s="677"/>
      <c r="BT84" s="678"/>
      <c r="BU84" s="160"/>
    </row>
    <row r="85" spans="2:73">
      <c r="B85" s="672"/>
      <c r="C85" s="672"/>
      <c r="D85" s="672"/>
      <c r="E85" s="672"/>
      <c r="F85" s="672"/>
      <c r="G85" s="672"/>
      <c r="H85" s="672"/>
      <c r="I85" s="627"/>
      <c r="J85" s="627"/>
      <c r="K85" s="616"/>
      <c r="L85" s="676"/>
      <c r="M85" s="677"/>
      <c r="N85" s="677"/>
      <c r="O85" s="677"/>
      <c r="P85" s="677"/>
      <c r="Q85" s="677"/>
      <c r="R85" s="677"/>
      <c r="S85" s="677"/>
      <c r="T85" s="677"/>
      <c r="U85" s="677"/>
      <c r="V85" s="677"/>
      <c r="W85" s="677"/>
      <c r="X85" s="677"/>
      <c r="Y85" s="677"/>
      <c r="Z85" s="677"/>
      <c r="AA85" s="677"/>
      <c r="AB85" s="677"/>
      <c r="AC85" s="677"/>
      <c r="AD85" s="677"/>
      <c r="AE85" s="677"/>
      <c r="AF85" s="677"/>
      <c r="AG85" s="677"/>
      <c r="AH85" s="677"/>
      <c r="AI85" s="677"/>
      <c r="AJ85" s="677"/>
      <c r="AK85" s="677"/>
      <c r="AL85" s="677"/>
      <c r="AM85" s="677"/>
      <c r="AN85" s="677"/>
      <c r="AO85" s="678"/>
      <c r="AP85" s="616"/>
      <c r="AQ85" s="676"/>
      <c r="AR85" s="677"/>
      <c r="AS85" s="677"/>
      <c r="AT85" s="677"/>
      <c r="AU85" s="677"/>
      <c r="AV85" s="677"/>
      <c r="AW85" s="677"/>
      <c r="AX85" s="677"/>
      <c r="AY85" s="677"/>
      <c r="AZ85" s="677"/>
      <c r="BA85" s="677"/>
      <c r="BB85" s="677"/>
      <c r="BC85" s="677"/>
      <c r="BD85" s="677"/>
      <c r="BE85" s="677"/>
      <c r="BF85" s="677"/>
      <c r="BG85" s="677"/>
      <c r="BH85" s="677"/>
      <c r="BI85" s="677"/>
      <c r="BJ85" s="677"/>
      <c r="BK85" s="677"/>
      <c r="BL85" s="677"/>
      <c r="BM85" s="677"/>
      <c r="BN85" s="677"/>
      <c r="BO85" s="677"/>
      <c r="BP85" s="677"/>
      <c r="BQ85" s="677"/>
      <c r="BR85" s="677"/>
      <c r="BS85" s="677"/>
      <c r="BT85" s="678"/>
    </row>
    <row r="86" spans="2:73">
      <c r="B86" s="672"/>
      <c r="C86" s="672"/>
      <c r="D86" s="672"/>
      <c r="E86" s="672"/>
      <c r="F86" s="672"/>
      <c r="G86" s="672"/>
      <c r="H86" s="672"/>
      <c r="I86" s="627"/>
      <c r="J86" s="627"/>
      <c r="K86" s="616"/>
      <c r="L86" s="676"/>
      <c r="M86" s="677"/>
      <c r="N86" s="677"/>
      <c r="O86" s="677"/>
      <c r="P86" s="677"/>
      <c r="Q86" s="677"/>
      <c r="R86" s="677"/>
      <c r="S86" s="677"/>
      <c r="T86" s="677"/>
      <c r="U86" s="677"/>
      <c r="V86" s="677"/>
      <c r="W86" s="677"/>
      <c r="X86" s="677"/>
      <c r="Y86" s="677"/>
      <c r="Z86" s="677"/>
      <c r="AA86" s="677"/>
      <c r="AB86" s="677"/>
      <c r="AC86" s="677"/>
      <c r="AD86" s="677"/>
      <c r="AE86" s="677"/>
      <c r="AF86" s="677"/>
      <c r="AG86" s="677"/>
      <c r="AH86" s="677"/>
      <c r="AI86" s="677"/>
      <c r="AJ86" s="677"/>
      <c r="AK86" s="677"/>
      <c r="AL86" s="677"/>
      <c r="AM86" s="677"/>
      <c r="AN86" s="677"/>
      <c r="AO86" s="678"/>
      <c r="AP86" s="616"/>
      <c r="AQ86" s="676"/>
      <c r="AR86" s="677"/>
      <c r="AS86" s="677"/>
      <c r="AT86" s="677"/>
      <c r="AU86" s="677"/>
      <c r="AV86" s="677"/>
      <c r="AW86" s="677"/>
      <c r="AX86" s="677"/>
      <c r="AY86" s="677"/>
      <c r="AZ86" s="677"/>
      <c r="BA86" s="677"/>
      <c r="BB86" s="677"/>
      <c r="BC86" s="677"/>
      <c r="BD86" s="677"/>
      <c r="BE86" s="677"/>
      <c r="BF86" s="677"/>
      <c r="BG86" s="677"/>
      <c r="BH86" s="677"/>
      <c r="BI86" s="677"/>
      <c r="BJ86" s="677"/>
      <c r="BK86" s="677"/>
      <c r="BL86" s="677"/>
      <c r="BM86" s="677"/>
      <c r="BN86" s="677"/>
      <c r="BO86" s="677"/>
      <c r="BP86" s="677"/>
      <c r="BQ86" s="677"/>
      <c r="BR86" s="677"/>
      <c r="BS86" s="677"/>
      <c r="BT86" s="678"/>
    </row>
    <row r="87" spans="2:73">
      <c r="B87" s="672"/>
      <c r="C87" s="672"/>
      <c r="D87" s="672"/>
      <c r="E87" s="672"/>
      <c r="F87" s="672"/>
      <c r="G87" s="672"/>
      <c r="H87" s="672"/>
      <c r="I87" s="627"/>
      <c r="J87" s="627"/>
      <c r="K87" s="616"/>
      <c r="L87" s="676"/>
      <c r="M87" s="677"/>
      <c r="N87" s="677"/>
      <c r="O87" s="677"/>
      <c r="P87" s="677"/>
      <c r="Q87" s="677"/>
      <c r="R87" s="677"/>
      <c r="S87" s="677"/>
      <c r="T87" s="677"/>
      <c r="U87" s="677"/>
      <c r="V87" s="677"/>
      <c r="W87" s="677"/>
      <c r="X87" s="677"/>
      <c r="Y87" s="677"/>
      <c r="Z87" s="677"/>
      <c r="AA87" s="677"/>
      <c r="AB87" s="677"/>
      <c r="AC87" s="677"/>
      <c r="AD87" s="677"/>
      <c r="AE87" s="677"/>
      <c r="AF87" s="677"/>
      <c r="AG87" s="677"/>
      <c r="AH87" s="677"/>
      <c r="AI87" s="677"/>
      <c r="AJ87" s="677"/>
      <c r="AK87" s="677"/>
      <c r="AL87" s="677"/>
      <c r="AM87" s="677"/>
      <c r="AN87" s="677"/>
      <c r="AO87" s="678"/>
      <c r="AP87" s="616"/>
      <c r="AQ87" s="676"/>
      <c r="AR87" s="677"/>
      <c r="AS87" s="677"/>
      <c r="AT87" s="677"/>
      <c r="AU87" s="677"/>
      <c r="AV87" s="677"/>
      <c r="AW87" s="677"/>
      <c r="AX87" s="677"/>
      <c r="AY87" s="677"/>
      <c r="AZ87" s="677"/>
      <c r="BA87" s="677"/>
      <c r="BB87" s="677"/>
      <c r="BC87" s="677"/>
      <c r="BD87" s="677"/>
      <c r="BE87" s="677"/>
      <c r="BF87" s="677"/>
      <c r="BG87" s="677"/>
      <c r="BH87" s="677"/>
      <c r="BI87" s="677"/>
      <c r="BJ87" s="677"/>
      <c r="BK87" s="677"/>
      <c r="BL87" s="677"/>
      <c r="BM87" s="677"/>
      <c r="BN87" s="677"/>
      <c r="BO87" s="677"/>
      <c r="BP87" s="677"/>
      <c r="BQ87" s="677"/>
      <c r="BR87" s="677"/>
      <c r="BS87" s="677"/>
      <c r="BT87" s="678"/>
    </row>
    <row r="88" spans="2:73">
      <c r="B88" s="672"/>
      <c r="C88" s="672"/>
      <c r="D88" s="672"/>
      <c r="E88" s="672"/>
      <c r="F88" s="672"/>
      <c r="G88" s="672"/>
      <c r="H88" s="672"/>
      <c r="I88" s="627"/>
      <c r="J88" s="627"/>
      <c r="K88" s="616"/>
      <c r="L88" s="676"/>
      <c r="M88" s="677"/>
      <c r="N88" s="677"/>
      <c r="O88" s="677"/>
      <c r="P88" s="677"/>
      <c r="Q88" s="677"/>
      <c r="R88" s="677"/>
      <c r="S88" s="677"/>
      <c r="T88" s="677"/>
      <c r="U88" s="677"/>
      <c r="V88" s="677"/>
      <c r="W88" s="677"/>
      <c r="X88" s="677"/>
      <c r="Y88" s="677"/>
      <c r="Z88" s="677"/>
      <c r="AA88" s="677"/>
      <c r="AB88" s="677"/>
      <c r="AC88" s="677"/>
      <c r="AD88" s="677"/>
      <c r="AE88" s="677"/>
      <c r="AF88" s="677"/>
      <c r="AG88" s="677"/>
      <c r="AH88" s="677"/>
      <c r="AI88" s="677"/>
      <c r="AJ88" s="677"/>
      <c r="AK88" s="677"/>
      <c r="AL88" s="677"/>
      <c r="AM88" s="677"/>
      <c r="AN88" s="677"/>
      <c r="AO88" s="678"/>
      <c r="AP88" s="616"/>
      <c r="AQ88" s="679"/>
      <c r="AR88" s="680"/>
      <c r="AS88" s="680"/>
      <c r="AT88" s="680"/>
      <c r="AU88" s="680"/>
      <c r="AV88" s="680"/>
      <c r="AW88" s="680"/>
      <c r="AX88" s="680"/>
      <c r="AY88" s="680"/>
      <c r="AZ88" s="680"/>
      <c r="BA88" s="680"/>
      <c r="BB88" s="680"/>
      <c r="BC88" s="680"/>
      <c r="BD88" s="680"/>
      <c r="BE88" s="680"/>
      <c r="BF88" s="680"/>
      <c r="BG88" s="680"/>
      <c r="BH88" s="680"/>
      <c r="BI88" s="680"/>
      <c r="BJ88" s="680"/>
      <c r="BK88" s="680"/>
      <c r="BL88" s="680"/>
      <c r="BM88" s="680"/>
      <c r="BN88" s="680"/>
      <c r="BO88" s="680"/>
      <c r="BP88" s="680"/>
      <c r="BQ88" s="680"/>
      <c r="BR88" s="680"/>
      <c r="BS88" s="680"/>
      <c r="BT88" s="681"/>
    </row>
    <row r="89" spans="2:73">
      <c r="B89" s="672"/>
      <c r="C89" s="672"/>
      <c r="D89" s="672"/>
      <c r="E89" s="672"/>
      <c r="F89" s="672"/>
      <c r="G89" s="672"/>
      <c r="H89" s="672"/>
      <c r="I89" s="627"/>
      <c r="J89" s="627"/>
      <c r="K89" s="616"/>
      <c r="L89" s="676"/>
      <c r="M89" s="677"/>
      <c r="N89" s="677"/>
      <c r="O89" s="677"/>
      <c r="P89" s="677"/>
      <c r="Q89" s="677"/>
      <c r="R89" s="677"/>
      <c r="S89" s="677"/>
      <c r="T89" s="677"/>
      <c r="U89" s="677"/>
      <c r="V89" s="677"/>
      <c r="W89" s="677"/>
      <c r="X89" s="677"/>
      <c r="Y89" s="677"/>
      <c r="Z89" s="677"/>
      <c r="AA89" s="677"/>
      <c r="AB89" s="677"/>
      <c r="AC89" s="677"/>
      <c r="AD89" s="677"/>
      <c r="AE89" s="677"/>
      <c r="AF89" s="677"/>
      <c r="AG89" s="677"/>
      <c r="AH89" s="677"/>
      <c r="AI89" s="677"/>
      <c r="AJ89" s="677"/>
      <c r="AK89" s="677"/>
      <c r="AL89" s="677"/>
      <c r="AM89" s="677"/>
      <c r="AN89" s="677"/>
      <c r="AO89" s="678"/>
      <c r="AP89" s="616"/>
      <c r="AQ89" s="673"/>
      <c r="AR89" s="674"/>
      <c r="AS89" s="674"/>
      <c r="AT89" s="674"/>
      <c r="AU89" s="674"/>
      <c r="AV89" s="674"/>
      <c r="AW89" s="674"/>
      <c r="AX89" s="674"/>
      <c r="AY89" s="674"/>
      <c r="AZ89" s="674"/>
      <c r="BA89" s="674"/>
      <c r="BB89" s="674"/>
      <c r="BC89" s="674"/>
      <c r="BD89" s="674"/>
      <c r="BE89" s="674"/>
      <c r="BF89" s="674"/>
      <c r="BG89" s="674"/>
      <c r="BH89" s="674"/>
      <c r="BI89" s="674"/>
      <c r="BJ89" s="674"/>
      <c r="BK89" s="674"/>
      <c r="BL89" s="674"/>
      <c r="BM89" s="674"/>
      <c r="BN89" s="674"/>
      <c r="BO89" s="674"/>
      <c r="BP89" s="674"/>
      <c r="BQ89" s="674"/>
      <c r="BR89" s="674"/>
      <c r="BS89" s="674"/>
      <c r="BT89" s="675"/>
    </row>
    <row r="90" spans="2:73">
      <c r="B90" s="672"/>
      <c r="C90" s="672"/>
      <c r="D90" s="672"/>
      <c r="E90" s="672"/>
      <c r="F90" s="672"/>
      <c r="G90" s="672"/>
      <c r="H90" s="672"/>
      <c r="I90" s="627"/>
      <c r="J90" s="627"/>
      <c r="K90" s="616"/>
      <c r="L90" s="676"/>
      <c r="M90" s="677"/>
      <c r="N90" s="677"/>
      <c r="O90" s="677"/>
      <c r="P90" s="677"/>
      <c r="Q90" s="677"/>
      <c r="R90" s="677"/>
      <c r="S90" s="677"/>
      <c r="T90" s="677"/>
      <c r="U90" s="677"/>
      <c r="V90" s="677"/>
      <c r="W90" s="677"/>
      <c r="X90" s="677"/>
      <c r="Y90" s="677"/>
      <c r="Z90" s="677"/>
      <c r="AA90" s="677"/>
      <c r="AB90" s="677"/>
      <c r="AC90" s="677"/>
      <c r="AD90" s="677"/>
      <c r="AE90" s="677"/>
      <c r="AF90" s="677"/>
      <c r="AG90" s="677"/>
      <c r="AH90" s="677"/>
      <c r="AI90" s="677"/>
      <c r="AJ90" s="677"/>
      <c r="AK90" s="677"/>
      <c r="AL90" s="677"/>
      <c r="AM90" s="677"/>
      <c r="AN90" s="677"/>
      <c r="AO90" s="678"/>
      <c r="AP90" s="616"/>
      <c r="AQ90" s="676"/>
      <c r="AR90" s="677"/>
      <c r="AS90" s="677"/>
      <c r="AT90" s="677"/>
      <c r="AU90" s="677"/>
      <c r="AV90" s="677"/>
      <c r="AW90" s="677"/>
      <c r="AX90" s="677"/>
      <c r="AY90" s="677"/>
      <c r="AZ90" s="677"/>
      <c r="BA90" s="677"/>
      <c r="BB90" s="677"/>
      <c r="BC90" s="677"/>
      <c r="BD90" s="677"/>
      <c r="BE90" s="677"/>
      <c r="BF90" s="677"/>
      <c r="BG90" s="677"/>
      <c r="BH90" s="677"/>
      <c r="BI90" s="677"/>
      <c r="BJ90" s="677"/>
      <c r="BK90" s="677"/>
      <c r="BL90" s="677"/>
      <c r="BM90" s="677"/>
      <c r="BN90" s="677"/>
      <c r="BO90" s="677"/>
      <c r="BP90" s="677"/>
      <c r="BQ90" s="677"/>
      <c r="BR90" s="677"/>
      <c r="BS90" s="677"/>
      <c r="BT90" s="678"/>
    </row>
    <row r="91" spans="2:73">
      <c r="B91" s="672"/>
      <c r="C91" s="672"/>
      <c r="D91" s="672"/>
      <c r="E91" s="672"/>
      <c r="F91" s="672"/>
      <c r="G91" s="672"/>
      <c r="H91" s="672"/>
      <c r="I91" s="627"/>
      <c r="J91" s="627"/>
      <c r="K91" s="616"/>
      <c r="L91" s="676"/>
      <c r="M91" s="677"/>
      <c r="N91" s="677"/>
      <c r="O91" s="677"/>
      <c r="P91" s="677"/>
      <c r="Q91" s="677"/>
      <c r="R91" s="677"/>
      <c r="S91" s="677"/>
      <c r="T91" s="677"/>
      <c r="U91" s="677"/>
      <c r="V91" s="677"/>
      <c r="W91" s="677"/>
      <c r="X91" s="677"/>
      <c r="Y91" s="677"/>
      <c r="Z91" s="677"/>
      <c r="AA91" s="677"/>
      <c r="AB91" s="677"/>
      <c r="AC91" s="677"/>
      <c r="AD91" s="677"/>
      <c r="AE91" s="677"/>
      <c r="AF91" s="677"/>
      <c r="AG91" s="677"/>
      <c r="AH91" s="677"/>
      <c r="AI91" s="677"/>
      <c r="AJ91" s="677"/>
      <c r="AK91" s="677"/>
      <c r="AL91" s="677"/>
      <c r="AM91" s="677"/>
      <c r="AN91" s="677"/>
      <c r="AO91" s="678"/>
      <c r="AP91" s="616"/>
      <c r="AQ91" s="676"/>
      <c r="AR91" s="677"/>
      <c r="AS91" s="677"/>
      <c r="AT91" s="677"/>
      <c r="AU91" s="677"/>
      <c r="AV91" s="677"/>
      <c r="AW91" s="677"/>
      <c r="AX91" s="677"/>
      <c r="AY91" s="677"/>
      <c r="AZ91" s="677"/>
      <c r="BA91" s="677"/>
      <c r="BB91" s="677"/>
      <c r="BC91" s="677"/>
      <c r="BD91" s="677"/>
      <c r="BE91" s="677"/>
      <c r="BF91" s="677"/>
      <c r="BG91" s="677"/>
      <c r="BH91" s="677"/>
      <c r="BI91" s="677"/>
      <c r="BJ91" s="677"/>
      <c r="BK91" s="677"/>
      <c r="BL91" s="677"/>
      <c r="BM91" s="677"/>
      <c r="BN91" s="677"/>
      <c r="BO91" s="677"/>
      <c r="BP91" s="677"/>
      <c r="BQ91" s="677"/>
      <c r="BR91" s="677"/>
      <c r="BS91" s="677"/>
      <c r="BT91" s="678"/>
    </row>
    <row r="92" spans="2:73">
      <c r="B92" s="672"/>
      <c r="C92" s="672"/>
      <c r="D92" s="672"/>
      <c r="E92" s="672"/>
      <c r="F92" s="672"/>
      <c r="G92" s="672"/>
      <c r="H92" s="672"/>
      <c r="I92" s="627"/>
      <c r="J92" s="627"/>
      <c r="K92" s="616"/>
      <c r="L92" s="676"/>
      <c r="M92" s="677"/>
      <c r="N92" s="677"/>
      <c r="O92" s="677"/>
      <c r="P92" s="677"/>
      <c r="Q92" s="677"/>
      <c r="R92" s="677"/>
      <c r="S92" s="677"/>
      <c r="T92" s="677"/>
      <c r="U92" s="677"/>
      <c r="V92" s="677"/>
      <c r="W92" s="677"/>
      <c r="X92" s="677"/>
      <c r="Y92" s="677"/>
      <c r="Z92" s="677"/>
      <c r="AA92" s="677"/>
      <c r="AB92" s="677"/>
      <c r="AC92" s="677"/>
      <c r="AD92" s="677"/>
      <c r="AE92" s="677"/>
      <c r="AF92" s="677"/>
      <c r="AG92" s="677"/>
      <c r="AH92" s="677"/>
      <c r="AI92" s="677"/>
      <c r="AJ92" s="677"/>
      <c r="AK92" s="677"/>
      <c r="AL92" s="677"/>
      <c r="AM92" s="677"/>
      <c r="AN92" s="677"/>
      <c r="AO92" s="678"/>
      <c r="AP92" s="616"/>
      <c r="AQ92" s="676"/>
      <c r="AR92" s="677"/>
      <c r="AS92" s="677"/>
      <c r="AT92" s="677"/>
      <c r="AU92" s="677"/>
      <c r="AV92" s="677"/>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8"/>
    </row>
    <row r="93" spans="2:73">
      <c r="B93" s="672"/>
      <c r="C93" s="672"/>
      <c r="D93" s="672"/>
      <c r="E93" s="672"/>
      <c r="F93" s="672"/>
      <c r="G93" s="672"/>
      <c r="H93" s="672"/>
      <c r="I93" s="627"/>
      <c r="J93" s="627"/>
      <c r="K93" s="616"/>
      <c r="L93" s="676"/>
      <c r="M93" s="677"/>
      <c r="N93" s="677"/>
      <c r="O93" s="677"/>
      <c r="P93" s="677"/>
      <c r="Q93" s="677"/>
      <c r="R93" s="677"/>
      <c r="S93" s="677"/>
      <c r="T93" s="677"/>
      <c r="U93" s="677"/>
      <c r="V93" s="677"/>
      <c r="W93" s="677"/>
      <c r="X93" s="677"/>
      <c r="Y93" s="677"/>
      <c r="Z93" s="677"/>
      <c r="AA93" s="677"/>
      <c r="AB93" s="677"/>
      <c r="AC93" s="677"/>
      <c r="AD93" s="677"/>
      <c r="AE93" s="677"/>
      <c r="AF93" s="677"/>
      <c r="AG93" s="677"/>
      <c r="AH93" s="677"/>
      <c r="AI93" s="677"/>
      <c r="AJ93" s="677"/>
      <c r="AK93" s="677"/>
      <c r="AL93" s="677"/>
      <c r="AM93" s="677"/>
      <c r="AN93" s="677"/>
      <c r="AO93" s="678"/>
      <c r="AP93" s="616"/>
      <c r="AQ93" s="676"/>
      <c r="AR93" s="677"/>
      <c r="AS93" s="677"/>
      <c r="AT93" s="677"/>
      <c r="AU93" s="677"/>
      <c r="AV93" s="677"/>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8"/>
    </row>
    <row r="94" spans="2:73">
      <c r="B94" s="672"/>
      <c r="C94" s="672"/>
      <c r="D94" s="672"/>
      <c r="E94" s="672"/>
      <c r="F94" s="672"/>
      <c r="G94" s="672"/>
      <c r="H94" s="672"/>
      <c r="I94" s="627"/>
      <c r="J94" s="627"/>
      <c r="K94" s="616"/>
      <c r="L94" s="676"/>
      <c r="M94" s="677"/>
      <c r="N94" s="677"/>
      <c r="O94" s="677"/>
      <c r="P94" s="677"/>
      <c r="Q94" s="677"/>
      <c r="R94" s="677"/>
      <c r="S94" s="677"/>
      <c r="T94" s="677"/>
      <c r="U94" s="677"/>
      <c r="V94" s="677"/>
      <c r="W94" s="677"/>
      <c r="X94" s="677"/>
      <c r="Y94" s="677"/>
      <c r="Z94" s="677"/>
      <c r="AA94" s="677"/>
      <c r="AB94" s="677"/>
      <c r="AC94" s="677"/>
      <c r="AD94" s="677"/>
      <c r="AE94" s="677"/>
      <c r="AF94" s="677"/>
      <c r="AG94" s="677"/>
      <c r="AH94" s="677"/>
      <c r="AI94" s="677"/>
      <c r="AJ94" s="677"/>
      <c r="AK94" s="677"/>
      <c r="AL94" s="677"/>
      <c r="AM94" s="677"/>
      <c r="AN94" s="677"/>
      <c r="AO94" s="678"/>
      <c r="AP94" s="616"/>
      <c r="AQ94" s="676"/>
      <c r="AR94" s="677"/>
      <c r="AS94" s="677"/>
      <c r="AT94" s="677"/>
      <c r="AU94" s="677"/>
      <c r="AV94" s="677"/>
      <c r="AW94" s="677"/>
      <c r="AX94" s="677"/>
      <c r="AY94" s="677"/>
      <c r="AZ94" s="677"/>
      <c r="BA94" s="677"/>
      <c r="BB94" s="677"/>
      <c r="BC94" s="677"/>
      <c r="BD94" s="677"/>
      <c r="BE94" s="677"/>
      <c r="BF94" s="677"/>
      <c r="BG94" s="677"/>
      <c r="BH94" s="677"/>
      <c r="BI94" s="677"/>
      <c r="BJ94" s="677"/>
      <c r="BK94" s="677"/>
      <c r="BL94" s="677"/>
      <c r="BM94" s="677"/>
      <c r="BN94" s="677"/>
      <c r="BO94" s="677"/>
      <c r="BP94" s="677"/>
      <c r="BQ94" s="677"/>
      <c r="BR94" s="677"/>
      <c r="BS94" s="677"/>
      <c r="BT94" s="678"/>
    </row>
    <row r="95" spans="2:73">
      <c r="B95" s="672"/>
      <c r="C95" s="672"/>
      <c r="D95" s="672"/>
      <c r="E95" s="672"/>
      <c r="F95" s="672"/>
      <c r="G95" s="672"/>
      <c r="H95" s="672"/>
      <c r="I95" s="627"/>
      <c r="J95" s="627"/>
      <c r="K95" s="616"/>
      <c r="L95" s="676"/>
      <c r="M95" s="677"/>
      <c r="N95" s="677"/>
      <c r="O95" s="677"/>
      <c r="P95" s="677"/>
      <c r="Q95" s="677"/>
      <c r="R95" s="677"/>
      <c r="S95" s="677"/>
      <c r="T95" s="677"/>
      <c r="U95" s="677"/>
      <c r="V95" s="677"/>
      <c r="W95" s="677"/>
      <c r="X95" s="677"/>
      <c r="Y95" s="677"/>
      <c r="Z95" s="677"/>
      <c r="AA95" s="677"/>
      <c r="AB95" s="677"/>
      <c r="AC95" s="677"/>
      <c r="AD95" s="677"/>
      <c r="AE95" s="677"/>
      <c r="AF95" s="677"/>
      <c r="AG95" s="677"/>
      <c r="AH95" s="677"/>
      <c r="AI95" s="677"/>
      <c r="AJ95" s="677"/>
      <c r="AK95" s="677"/>
      <c r="AL95" s="677"/>
      <c r="AM95" s="677"/>
      <c r="AN95" s="677"/>
      <c r="AO95" s="678"/>
      <c r="AP95" s="616"/>
      <c r="AQ95" s="676"/>
      <c r="AR95" s="677"/>
      <c r="AS95" s="677"/>
      <c r="AT95" s="677"/>
      <c r="AU95" s="677"/>
      <c r="AV95" s="677"/>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8"/>
    </row>
    <row r="96" spans="2:73">
      <c r="B96" s="672"/>
      <c r="C96" s="672"/>
      <c r="D96" s="672"/>
      <c r="E96" s="672"/>
      <c r="F96" s="672"/>
      <c r="G96" s="672"/>
      <c r="H96" s="672"/>
      <c r="I96" s="627"/>
      <c r="J96" s="627"/>
      <c r="K96" s="616"/>
      <c r="L96" s="676"/>
      <c r="M96" s="677"/>
      <c r="N96" s="677"/>
      <c r="O96" s="677"/>
      <c r="P96" s="677"/>
      <c r="Q96" s="677"/>
      <c r="R96" s="677"/>
      <c r="S96" s="677"/>
      <c r="T96" s="677"/>
      <c r="U96" s="677"/>
      <c r="V96" s="677"/>
      <c r="W96" s="677"/>
      <c r="X96" s="677"/>
      <c r="Y96" s="677"/>
      <c r="Z96" s="677"/>
      <c r="AA96" s="677"/>
      <c r="AB96" s="677"/>
      <c r="AC96" s="677"/>
      <c r="AD96" s="677"/>
      <c r="AE96" s="677"/>
      <c r="AF96" s="677"/>
      <c r="AG96" s="677"/>
      <c r="AH96" s="677"/>
      <c r="AI96" s="677"/>
      <c r="AJ96" s="677"/>
      <c r="AK96" s="677"/>
      <c r="AL96" s="677"/>
      <c r="AM96" s="677"/>
      <c r="AN96" s="677"/>
      <c r="AO96" s="678"/>
      <c r="AP96" s="616"/>
      <c r="AQ96" s="676"/>
      <c r="AR96" s="677"/>
      <c r="AS96" s="677"/>
      <c r="AT96" s="677"/>
      <c r="AU96" s="677"/>
      <c r="AV96" s="677"/>
      <c r="AW96" s="677"/>
      <c r="AX96" s="677"/>
      <c r="AY96" s="677"/>
      <c r="AZ96" s="677"/>
      <c r="BA96" s="677"/>
      <c r="BB96" s="677"/>
      <c r="BC96" s="677"/>
      <c r="BD96" s="677"/>
      <c r="BE96" s="677"/>
      <c r="BF96" s="677"/>
      <c r="BG96" s="677"/>
      <c r="BH96" s="677"/>
      <c r="BI96" s="677"/>
      <c r="BJ96" s="677"/>
      <c r="BK96" s="677"/>
      <c r="BL96" s="677"/>
      <c r="BM96" s="677"/>
      <c r="BN96" s="677"/>
      <c r="BO96" s="677"/>
      <c r="BP96" s="677"/>
      <c r="BQ96" s="677"/>
      <c r="BR96" s="677"/>
      <c r="BS96" s="677"/>
      <c r="BT96" s="678"/>
    </row>
    <row r="97" spans="2:73">
      <c r="B97" s="672"/>
      <c r="C97" s="672"/>
      <c r="D97" s="672"/>
      <c r="E97" s="672"/>
      <c r="F97" s="672"/>
      <c r="G97" s="672"/>
      <c r="H97" s="672"/>
      <c r="I97" s="627"/>
      <c r="J97" s="627"/>
      <c r="K97" s="616"/>
      <c r="L97" s="676"/>
      <c r="M97" s="677"/>
      <c r="N97" s="677"/>
      <c r="O97" s="677"/>
      <c r="P97" s="677"/>
      <c r="Q97" s="677"/>
      <c r="R97" s="677"/>
      <c r="S97" s="677"/>
      <c r="T97" s="677"/>
      <c r="U97" s="677"/>
      <c r="V97" s="677"/>
      <c r="W97" s="677"/>
      <c r="X97" s="677"/>
      <c r="Y97" s="677"/>
      <c r="Z97" s="677"/>
      <c r="AA97" s="677"/>
      <c r="AB97" s="677"/>
      <c r="AC97" s="677"/>
      <c r="AD97" s="677"/>
      <c r="AE97" s="677"/>
      <c r="AF97" s="677"/>
      <c r="AG97" s="677"/>
      <c r="AH97" s="677"/>
      <c r="AI97" s="677"/>
      <c r="AJ97" s="677"/>
      <c r="AK97" s="677"/>
      <c r="AL97" s="677"/>
      <c r="AM97" s="677"/>
      <c r="AN97" s="677"/>
      <c r="AO97" s="678"/>
      <c r="AP97" s="616"/>
      <c r="AQ97" s="676"/>
      <c r="AR97" s="677"/>
      <c r="AS97" s="677"/>
      <c r="AT97" s="677"/>
      <c r="AU97" s="677"/>
      <c r="AV97" s="677"/>
      <c r="AW97" s="677"/>
      <c r="AX97" s="677"/>
      <c r="AY97" s="677"/>
      <c r="AZ97" s="677"/>
      <c r="BA97" s="677"/>
      <c r="BB97" s="677"/>
      <c r="BC97" s="677"/>
      <c r="BD97" s="677"/>
      <c r="BE97" s="677"/>
      <c r="BF97" s="677"/>
      <c r="BG97" s="677"/>
      <c r="BH97" s="677"/>
      <c r="BI97" s="677"/>
      <c r="BJ97" s="677"/>
      <c r="BK97" s="677"/>
      <c r="BL97" s="677"/>
      <c r="BM97" s="677"/>
      <c r="BN97" s="677"/>
      <c r="BO97" s="677"/>
      <c r="BP97" s="677"/>
      <c r="BQ97" s="677"/>
      <c r="BR97" s="677"/>
      <c r="BS97" s="677"/>
      <c r="BT97" s="678"/>
    </row>
    <row r="98" spans="2:73" ht="15.75">
      <c r="B98" s="672"/>
      <c r="C98" s="672"/>
      <c r="D98" s="672"/>
      <c r="E98" s="672"/>
      <c r="F98" s="672"/>
      <c r="G98" s="672"/>
      <c r="H98" s="672"/>
      <c r="I98" s="627"/>
      <c r="J98" s="627"/>
      <c r="K98" s="616"/>
      <c r="L98" s="676"/>
      <c r="M98" s="677"/>
      <c r="N98" s="677"/>
      <c r="O98" s="677"/>
      <c r="P98" s="677"/>
      <c r="Q98" s="677"/>
      <c r="R98" s="677"/>
      <c r="S98" s="677"/>
      <c r="T98" s="677"/>
      <c r="U98" s="677"/>
      <c r="V98" s="677"/>
      <c r="W98" s="677"/>
      <c r="X98" s="677"/>
      <c r="Y98" s="677"/>
      <c r="Z98" s="677"/>
      <c r="AA98" s="677"/>
      <c r="AB98" s="677"/>
      <c r="AC98" s="677"/>
      <c r="AD98" s="677"/>
      <c r="AE98" s="677"/>
      <c r="AF98" s="677"/>
      <c r="AG98" s="677"/>
      <c r="AH98" s="677"/>
      <c r="AI98" s="677"/>
      <c r="AJ98" s="677"/>
      <c r="AK98" s="677"/>
      <c r="AL98" s="677"/>
      <c r="AM98" s="677"/>
      <c r="AN98" s="677"/>
      <c r="AO98" s="678"/>
      <c r="AP98" s="616"/>
      <c r="AQ98" s="676"/>
      <c r="AR98" s="677"/>
      <c r="AS98" s="677"/>
      <c r="AT98" s="677"/>
      <c r="AU98" s="677"/>
      <c r="AV98" s="677"/>
      <c r="AW98" s="677"/>
      <c r="AX98" s="677"/>
      <c r="AY98" s="677"/>
      <c r="AZ98" s="677"/>
      <c r="BA98" s="677"/>
      <c r="BB98" s="677"/>
      <c r="BC98" s="677"/>
      <c r="BD98" s="677"/>
      <c r="BE98" s="677"/>
      <c r="BF98" s="677"/>
      <c r="BG98" s="677"/>
      <c r="BH98" s="677"/>
      <c r="BI98" s="677"/>
      <c r="BJ98" s="677"/>
      <c r="BK98" s="677"/>
      <c r="BL98" s="677"/>
      <c r="BM98" s="677"/>
      <c r="BN98" s="677"/>
      <c r="BO98" s="677"/>
      <c r="BP98" s="677"/>
      <c r="BQ98" s="677"/>
      <c r="BR98" s="677"/>
      <c r="BS98" s="677"/>
      <c r="BT98" s="678"/>
      <c r="BU98" s="160"/>
    </row>
    <row r="99" spans="2:73" ht="15.75">
      <c r="B99" s="672"/>
      <c r="C99" s="672"/>
      <c r="D99" s="672"/>
      <c r="E99" s="672"/>
      <c r="F99" s="672"/>
      <c r="G99" s="672"/>
      <c r="H99" s="672"/>
      <c r="I99" s="627"/>
      <c r="J99" s="627"/>
      <c r="K99" s="616"/>
      <c r="L99" s="676"/>
      <c r="M99" s="677"/>
      <c r="N99" s="677"/>
      <c r="O99" s="677"/>
      <c r="P99" s="677"/>
      <c r="Q99" s="677"/>
      <c r="R99" s="677"/>
      <c r="S99" s="677"/>
      <c r="T99" s="677"/>
      <c r="U99" s="677"/>
      <c r="V99" s="677"/>
      <c r="W99" s="677"/>
      <c r="X99" s="677"/>
      <c r="Y99" s="677"/>
      <c r="Z99" s="677"/>
      <c r="AA99" s="677"/>
      <c r="AB99" s="677"/>
      <c r="AC99" s="677"/>
      <c r="AD99" s="677"/>
      <c r="AE99" s="677"/>
      <c r="AF99" s="677"/>
      <c r="AG99" s="677"/>
      <c r="AH99" s="677"/>
      <c r="AI99" s="677"/>
      <c r="AJ99" s="677"/>
      <c r="AK99" s="677"/>
      <c r="AL99" s="677"/>
      <c r="AM99" s="677"/>
      <c r="AN99" s="677"/>
      <c r="AO99" s="678"/>
      <c r="AP99" s="616"/>
      <c r="AQ99" s="676"/>
      <c r="AR99" s="677"/>
      <c r="AS99" s="677"/>
      <c r="AT99" s="677"/>
      <c r="AU99" s="677"/>
      <c r="AV99" s="677"/>
      <c r="AW99" s="677"/>
      <c r="AX99" s="677"/>
      <c r="AY99" s="677"/>
      <c r="AZ99" s="677"/>
      <c r="BA99" s="677"/>
      <c r="BB99" s="677"/>
      <c r="BC99" s="677"/>
      <c r="BD99" s="677"/>
      <c r="BE99" s="677"/>
      <c r="BF99" s="677"/>
      <c r="BG99" s="677"/>
      <c r="BH99" s="677"/>
      <c r="BI99" s="677"/>
      <c r="BJ99" s="677"/>
      <c r="BK99" s="677"/>
      <c r="BL99" s="677"/>
      <c r="BM99" s="677"/>
      <c r="BN99" s="677"/>
      <c r="BO99" s="677"/>
      <c r="BP99" s="677"/>
      <c r="BQ99" s="677"/>
      <c r="BR99" s="677"/>
      <c r="BS99" s="677"/>
      <c r="BT99" s="678"/>
      <c r="BU99" s="160"/>
    </row>
    <row r="100" spans="2:73" ht="15.75">
      <c r="B100" s="672"/>
      <c r="C100" s="672"/>
      <c r="D100" s="672"/>
      <c r="E100" s="672"/>
      <c r="F100" s="672"/>
      <c r="G100" s="672"/>
      <c r="H100" s="672"/>
      <c r="I100" s="627"/>
      <c r="J100" s="627"/>
      <c r="K100" s="616"/>
      <c r="L100" s="676"/>
      <c r="M100" s="677"/>
      <c r="N100" s="677"/>
      <c r="O100" s="677"/>
      <c r="P100" s="677"/>
      <c r="Q100" s="677"/>
      <c r="R100" s="677"/>
      <c r="S100" s="677"/>
      <c r="T100" s="677"/>
      <c r="U100" s="677"/>
      <c r="V100" s="677"/>
      <c r="W100" s="677"/>
      <c r="X100" s="677"/>
      <c r="Y100" s="677"/>
      <c r="Z100" s="677"/>
      <c r="AA100" s="677"/>
      <c r="AB100" s="677"/>
      <c r="AC100" s="677"/>
      <c r="AD100" s="677"/>
      <c r="AE100" s="677"/>
      <c r="AF100" s="677"/>
      <c r="AG100" s="677"/>
      <c r="AH100" s="677"/>
      <c r="AI100" s="677"/>
      <c r="AJ100" s="677"/>
      <c r="AK100" s="677"/>
      <c r="AL100" s="677"/>
      <c r="AM100" s="677"/>
      <c r="AN100" s="677"/>
      <c r="AO100" s="678"/>
      <c r="AP100" s="616"/>
      <c r="AQ100" s="676"/>
      <c r="AR100" s="677"/>
      <c r="AS100" s="677"/>
      <c r="AT100" s="677"/>
      <c r="AU100" s="677"/>
      <c r="AV100" s="677"/>
      <c r="AW100" s="677"/>
      <c r="AX100" s="677"/>
      <c r="AY100" s="677"/>
      <c r="AZ100" s="677"/>
      <c r="BA100" s="677"/>
      <c r="BB100" s="677"/>
      <c r="BC100" s="677"/>
      <c r="BD100" s="677"/>
      <c r="BE100" s="677"/>
      <c r="BF100" s="677"/>
      <c r="BG100" s="677"/>
      <c r="BH100" s="677"/>
      <c r="BI100" s="677"/>
      <c r="BJ100" s="677"/>
      <c r="BK100" s="677"/>
      <c r="BL100" s="677"/>
      <c r="BM100" s="677"/>
      <c r="BN100" s="677"/>
      <c r="BO100" s="677"/>
      <c r="BP100" s="677"/>
      <c r="BQ100" s="677"/>
      <c r="BR100" s="677"/>
      <c r="BS100" s="677"/>
      <c r="BT100" s="678"/>
      <c r="BU100" s="160"/>
    </row>
    <row r="101" spans="2:73">
      <c r="B101" s="672"/>
      <c r="C101" s="672"/>
      <c r="D101" s="672"/>
      <c r="E101" s="672"/>
      <c r="F101" s="672"/>
      <c r="G101" s="672"/>
      <c r="H101" s="672"/>
      <c r="I101" s="627"/>
      <c r="J101" s="627"/>
      <c r="K101" s="616"/>
      <c r="L101" s="676"/>
      <c r="M101" s="677"/>
      <c r="N101" s="677"/>
      <c r="O101" s="677"/>
      <c r="P101" s="677"/>
      <c r="Q101" s="677"/>
      <c r="R101" s="677"/>
      <c r="S101" s="677"/>
      <c r="T101" s="677"/>
      <c r="U101" s="677"/>
      <c r="V101" s="677"/>
      <c r="W101" s="677"/>
      <c r="X101" s="677"/>
      <c r="Y101" s="677"/>
      <c r="Z101" s="677"/>
      <c r="AA101" s="677"/>
      <c r="AB101" s="677"/>
      <c r="AC101" s="677"/>
      <c r="AD101" s="677"/>
      <c r="AE101" s="677"/>
      <c r="AF101" s="677"/>
      <c r="AG101" s="677"/>
      <c r="AH101" s="677"/>
      <c r="AI101" s="677"/>
      <c r="AJ101" s="677"/>
      <c r="AK101" s="677"/>
      <c r="AL101" s="677"/>
      <c r="AM101" s="677"/>
      <c r="AN101" s="677"/>
      <c r="AO101" s="678"/>
      <c r="AP101" s="616"/>
      <c r="AQ101" s="676"/>
      <c r="AR101" s="677"/>
      <c r="AS101" s="677"/>
      <c r="AT101" s="677"/>
      <c r="AU101" s="677"/>
      <c r="AV101" s="677"/>
      <c r="AW101" s="677"/>
      <c r="AX101" s="677"/>
      <c r="AY101" s="677"/>
      <c r="AZ101" s="677"/>
      <c r="BA101" s="677"/>
      <c r="BB101" s="677"/>
      <c r="BC101" s="677"/>
      <c r="BD101" s="677"/>
      <c r="BE101" s="677"/>
      <c r="BF101" s="677"/>
      <c r="BG101" s="677"/>
      <c r="BH101" s="677"/>
      <c r="BI101" s="677"/>
      <c r="BJ101" s="677"/>
      <c r="BK101" s="677"/>
      <c r="BL101" s="677"/>
      <c r="BM101" s="677"/>
      <c r="BN101" s="677"/>
      <c r="BO101" s="677"/>
      <c r="BP101" s="677"/>
      <c r="BQ101" s="677"/>
      <c r="BR101" s="677"/>
      <c r="BS101" s="677"/>
      <c r="BT101" s="678"/>
    </row>
    <row r="102" spans="2:73" ht="15.75">
      <c r="B102" s="672"/>
      <c r="C102" s="672"/>
      <c r="D102" s="672"/>
      <c r="E102" s="672"/>
      <c r="F102" s="672"/>
      <c r="G102" s="672"/>
      <c r="H102" s="672"/>
      <c r="I102" s="627"/>
      <c r="J102" s="627"/>
      <c r="K102" s="616"/>
      <c r="L102" s="676"/>
      <c r="M102" s="677"/>
      <c r="N102" s="677"/>
      <c r="O102" s="677"/>
      <c r="P102" s="677"/>
      <c r="Q102" s="677"/>
      <c r="R102" s="677"/>
      <c r="S102" s="677"/>
      <c r="T102" s="677"/>
      <c r="U102" s="677"/>
      <c r="V102" s="677"/>
      <c r="W102" s="677"/>
      <c r="X102" s="677"/>
      <c r="Y102" s="677"/>
      <c r="Z102" s="677"/>
      <c r="AA102" s="677"/>
      <c r="AB102" s="677"/>
      <c r="AC102" s="677"/>
      <c r="AD102" s="677"/>
      <c r="AE102" s="677"/>
      <c r="AF102" s="677"/>
      <c r="AG102" s="677"/>
      <c r="AH102" s="677"/>
      <c r="AI102" s="677"/>
      <c r="AJ102" s="677"/>
      <c r="AK102" s="677"/>
      <c r="AL102" s="677"/>
      <c r="AM102" s="677"/>
      <c r="AN102" s="677"/>
      <c r="AO102" s="678"/>
      <c r="AP102" s="616"/>
      <c r="AQ102" s="676"/>
      <c r="AR102" s="677"/>
      <c r="AS102" s="677"/>
      <c r="AT102" s="677"/>
      <c r="AU102" s="677"/>
      <c r="AV102" s="677"/>
      <c r="AW102" s="677"/>
      <c r="AX102" s="677"/>
      <c r="AY102" s="677"/>
      <c r="AZ102" s="677"/>
      <c r="BA102" s="677"/>
      <c r="BB102" s="677"/>
      <c r="BC102" s="677"/>
      <c r="BD102" s="677"/>
      <c r="BE102" s="677"/>
      <c r="BF102" s="677"/>
      <c r="BG102" s="677"/>
      <c r="BH102" s="677"/>
      <c r="BI102" s="677"/>
      <c r="BJ102" s="677"/>
      <c r="BK102" s="677"/>
      <c r="BL102" s="677"/>
      <c r="BM102" s="677"/>
      <c r="BN102" s="677"/>
      <c r="BO102" s="677"/>
      <c r="BP102" s="677"/>
      <c r="BQ102" s="677"/>
      <c r="BR102" s="677"/>
      <c r="BS102" s="677"/>
      <c r="BT102" s="678"/>
      <c r="BU102" s="160"/>
    </row>
    <row r="103" spans="2:73" ht="15.75">
      <c r="B103" s="672"/>
      <c r="C103" s="672"/>
      <c r="D103" s="672"/>
      <c r="E103" s="672"/>
      <c r="F103" s="672"/>
      <c r="G103" s="672"/>
      <c r="H103" s="672"/>
      <c r="I103" s="627"/>
      <c r="J103" s="627"/>
      <c r="K103" s="616"/>
      <c r="L103" s="676"/>
      <c r="M103" s="677"/>
      <c r="N103" s="677"/>
      <c r="O103" s="677"/>
      <c r="P103" s="677"/>
      <c r="Q103" s="677"/>
      <c r="R103" s="677"/>
      <c r="S103" s="677"/>
      <c r="T103" s="677"/>
      <c r="U103" s="677"/>
      <c r="V103" s="677"/>
      <c r="W103" s="677"/>
      <c r="X103" s="677"/>
      <c r="Y103" s="677"/>
      <c r="Z103" s="677"/>
      <c r="AA103" s="677"/>
      <c r="AB103" s="677"/>
      <c r="AC103" s="677"/>
      <c r="AD103" s="677"/>
      <c r="AE103" s="677"/>
      <c r="AF103" s="677"/>
      <c r="AG103" s="677"/>
      <c r="AH103" s="677"/>
      <c r="AI103" s="677"/>
      <c r="AJ103" s="677"/>
      <c r="AK103" s="677"/>
      <c r="AL103" s="677"/>
      <c r="AM103" s="677"/>
      <c r="AN103" s="677"/>
      <c r="AO103" s="678"/>
      <c r="AP103" s="616"/>
      <c r="AQ103" s="676"/>
      <c r="AR103" s="677"/>
      <c r="AS103" s="677"/>
      <c r="AT103" s="677"/>
      <c r="AU103" s="677"/>
      <c r="AV103" s="677"/>
      <c r="AW103" s="677"/>
      <c r="AX103" s="677"/>
      <c r="AY103" s="677"/>
      <c r="AZ103" s="677"/>
      <c r="BA103" s="677"/>
      <c r="BB103" s="677"/>
      <c r="BC103" s="677"/>
      <c r="BD103" s="677"/>
      <c r="BE103" s="677"/>
      <c r="BF103" s="677"/>
      <c r="BG103" s="677"/>
      <c r="BH103" s="677"/>
      <c r="BI103" s="677"/>
      <c r="BJ103" s="677"/>
      <c r="BK103" s="677"/>
      <c r="BL103" s="677"/>
      <c r="BM103" s="677"/>
      <c r="BN103" s="677"/>
      <c r="BO103" s="677"/>
      <c r="BP103" s="677"/>
      <c r="BQ103" s="677"/>
      <c r="BR103" s="677"/>
      <c r="BS103" s="677"/>
      <c r="BT103" s="678"/>
      <c r="BU103" s="160"/>
    </row>
    <row r="104" spans="2:73" ht="15.75">
      <c r="B104" s="672"/>
      <c r="C104" s="672"/>
      <c r="D104" s="672"/>
      <c r="E104" s="672"/>
      <c r="F104" s="672"/>
      <c r="G104" s="672"/>
      <c r="H104" s="672"/>
      <c r="I104" s="627"/>
      <c r="J104" s="627"/>
      <c r="K104" s="616"/>
      <c r="L104" s="676"/>
      <c r="M104" s="677"/>
      <c r="N104" s="677"/>
      <c r="O104" s="677"/>
      <c r="P104" s="677"/>
      <c r="Q104" s="677"/>
      <c r="R104" s="677"/>
      <c r="S104" s="677"/>
      <c r="T104" s="677"/>
      <c r="U104" s="677"/>
      <c r="V104" s="677"/>
      <c r="W104" s="677"/>
      <c r="X104" s="677"/>
      <c r="Y104" s="677"/>
      <c r="Z104" s="677"/>
      <c r="AA104" s="677"/>
      <c r="AB104" s="677"/>
      <c r="AC104" s="677"/>
      <c r="AD104" s="677"/>
      <c r="AE104" s="677"/>
      <c r="AF104" s="677"/>
      <c r="AG104" s="677"/>
      <c r="AH104" s="677"/>
      <c r="AI104" s="677"/>
      <c r="AJ104" s="677"/>
      <c r="AK104" s="677"/>
      <c r="AL104" s="677"/>
      <c r="AM104" s="677"/>
      <c r="AN104" s="677"/>
      <c r="AO104" s="678"/>
      <c r="AP104" s="616"/>
      <c r="AQ104" s="676"/>
      <c r="AR104" s="677"/>
      <c r="AS104" s="677"/>
      <c r="AT104" s="677"/>
      <c r="AU104" s="677"/>
      <c r="AV104" s="677"/>
      <c r="AW104" s="677"/>
      <c r="AX104" s="677"/>
      <c r="AY104" s="677"/>
      <c r="AZ104" s="677"/>
      <c r="BA104" s="677"/>
      <c r="BB104" s="677"/>
      <c r="BC104" s="677"/>
      <c r="BD104" s="677"/>
      <c r="BE104" s="677"/>
      <c r="BF104" s="677"/>
      <c r="BG104" s="677"/>
      <c r="BH104" s="677"/>
      <c r="BI104" s="677"/>
      <c r="BJ104" s="677"/>
      <c r="BK104" s="677"/>
      <c r="BL104" s="677"/>
      <c r="BM104" s="677"/>
      <c r="BN104" s="677"/>
      <c r="BO104" s="677"/>
      <c r="BP104" s="677"/>
      <c r="BQ104" s="677"/>
      <c r="BR104" s="677"/>
      <c r="BS104" s="677"/>
      <c r="BT104" s="678"/>
      <c r="BU104" s="160"/>
    </row>
    <row r="105" spans="2:73" ht="15.75">
      <c r="B105" s="672"/>
      <c r="C105" s="672"/>
      <c r="D105" s="672"/>
      <c r="E105" s="672"/>
      <c r="F105" s="672"/>
      <c r="G105" s="672"/>
      <c r="H105" s="672"/>
      <c r="I105" s="627"/>
      <c r="J105" s="627"/>
      <c r="K105" s="616"/>
      <c r="L105" s="676"/>
      <c r="M105" s="677"/>
      <c r="N105" s="677"/>
      <c r="O105" s="677"/>
      <c r="P105" s="677"/>
      <c r="Q105" s="677"/>
      <c r="R105" s="677"/>
      <c r="S105" s="677"/>
      <c r="T105" s="677"/>
      <c r="U105" s="677"/>
      <c r="V105" s="677"/>
      <c r="W105" s="677"/>
      <c r="X105" s="677"/>
      <c r="Y105" s="677"/>
      <c r="Z105" s="677"/>
      <c r="AA105" s="677"/>
      <c r="AB105" s="677"/>
      <c r="AC105" s="677"/>
      <c r="AD105" s="677"/>
      <c r="AE105" s="677"/>
      <c r="AF105" s="677"/>
      <c r="AG105" s="677"/>
      <c r="AH105" s="677"/>
      <c r="AI105" s="677"/>
      <c r="AJ105" s="677"/>
      <c r="AK105" s="677"/>
      <c r="AL105" s="677"/>
      <c r="AM105" s="677"/>
      <c r="AN105" s="677"/>
      <c r="AO105" s="678"/>
      <c r="AP105" s="616"/>
      <c r="AQ105" s="676"/>
      <c r="AR105" s="677"/>
      <c r="AS105" s="677"/>
      <c r="AT105" s="677"/>
      <c r="AU105" s="677"/>
      <c r="AV105" s="677"/>
      <c r="AW105" s="677"/>
      <c r="AX105" s="677"/>
      <c r="AY105" s="677"/>
      <c r="AZ105" s="677"/>
      <c r="BA105" s="677"/>
      <c r="BB105" s="677"/>
      <c r="BC105" s="677"/>
      <c r="BD105" s="677"/>
      <c r="BE105" s="677"/>
      <c r="BF105" s="677"/>
      <c r="BG105" s="677"/>
      <c r="BH105" s="677"/>
      <c r="BI105" s="677"/>
      <c r="BJ105" s="677"/>
      <c r="BK105" s="677"/>
      <c r="BL105" s="677"/>
      <c r="BM105" s="677"/>
      <c r="BN105" s="677"/>
      <c r="BO105" s="677"/>
      <c r="BP105" s="677"/>
      <c r="BQ105" s="677"/>
      <c r="BR105" s="677"/>
      <c r="BS105" s="677"/>
      <c r="BT105" s="678"/>
      <c r="BU105" s="160"/>
    </row>
    <row r="106" spans="2:73" ht="15.75">
      <c r="B106" s="672"/>
      <c r="C106" s="672"/>
      <c r="D106" s="672"/>
      <c r="E106" s="672"/>
      <c r="F106" s="672"/>
      <c r="G106" s="672"/>
      <c r="H106" s="672"/>
      <c r="I106" s="627"/>
      <c r="J106" s="627"/>
      <c r="K106" s="616"/>
      <c r="L106" s="676"/>
      <c r="M106" s="677"/>
      <c r="N106" s="677"/>
      <c r="O106" s="677"/>
      <c r="P106" s="677"/>
      <c r="Q106" s="677"/>
      <c r="R106" s="677"/>
      <c r="S106" s="677"/>
      <c r="T106" s="677"/>
      <c r="U106" s="677"/>
      <c r="V106" s="677"/>
      <c r="W106" s="677"/>
      <c r="X106" s="677"/>
      <c r="Y106" s="677"/>
      <c r="Z106" s="677"/>
      <c r="AA106" s="677"/>
      <c r="AB106" s="677"/>
      <c r="AC106" s="677"/>
      <c r="AD106" s="677"/>
      <c r="AE106" s="677"/>
      <c r="AF106" s="677"/>
      <c r="AG106" s="677"/>
      <c r="AH106" s="677"/>
      <c r="AI106" s="677"/>
      <c r="AJ106" s="677"/>
      <c r="AK106" s="677"/>
      <c r="AL106" s="677"/>
      <c r="AM106" s="677"/>
      <c r="AN106" s="677"/>
      <c r="AO106" s="678"/>
      <c r="AP106" s="616"/>
      <c r="AQ106" s="676"/>
      <c r="AR106" s="677"/>
      <c r="AS106" s="677"/>
      <c r="AT106" s="677"/>
      <c r="AU106" s="677"/>
      <c r="AV106" s="677"/>
      <c r="AW106" s="677"/>
      <c r="AX106" s="677"/>
      <c r="AY106" s="677"/>
      <c r="AZ106" s="677"/>
      <c r="BA106" s="677"/>
      <c r="BB106" s="677"/>
      <c r="BC106" s="677"/>
      <c r="BD106" s="677"/>
      <c r="BE106" s="677"/>
      <c r="BF106" s="677"/>
      <c r="BG106" s="677"/>
      <c r="BH106" s="677"/>
      <c r="BI106" s="677"/>
      <c r="BJ106" s="677"/>
      <c r="BK106" s="677"/>
      <c r="BL106" s="677"/>
      <c r="BM106" s="677"/>
      <c r="BN106" s="677"/>
      <c r="BO106" s="677"/>
      <c r="BP106" s="677"/>
      <c r="BQ106" s="677"/>
      <c r="BR106" s="677"/>
      <c r="BS106" s="677"/>
      <c r="BT106" s="678"/>
      <c r="BU106" s="160"/>
    </row>
    <row r="107" spans="2:73" ht="15.75">
      <c r="B107" s="672"/>
      <c r="C107" s="672"/>
      <c r="D107" s="672"/>
      <c r="E107" s="672"/>
      <c r="F107" s="672"/>
      <c r="G107" s="672"/>
      <c r="H107" s="672"/>
      <c r="I107" s="627"/>
      <c r="J107" s="627"/>
      <c r="K107" s="616"/>
      <c r="L107" s="676"/>
      <c r="M107" s="677"/>
      <c r="N107" s="677"/>
      <c r="O107" s="677"/>
      <c r="P107" s="677"/>
      <c r="Q107" s="677"/>
      <c r="R107" s="677"/>
      <c r="S107" s="677"/>
      <c r="T107" s="677"/>
      <c r="U107" s="677"/>
      <c r="V107" s="677"/>
      <c r="W107" s="677"/>
      <c r="X107" s="677"/>
      <c r="Y107" s="677"/>
      <c r="Z107" s="677"/>
      <c r="AA107" s="677"/>
      <c r="AB107" s="677"/>
      <c r="AC107" s="677"/>
      <c r="AD107" s="677"/>
      <c r="AE107" s="677"/>
      <c r="AF107" s="677"/>
      <c r="AG107" s="677"/>
      <c r="AH107" s="677"/>
      <c r="AI107" s="677"/>
      <c r="AJ107" s="677"/>
      <c r="AK107" s="677"/>
      <c r="AL107" s="677"/>
      <c r="AM107" s="677"/>
      <c r="AN107" s="677"/>
      <c r="AO107" s="678"/>
      <c r="AP107" s="616"/>
      <c r="AQ107" s="679"/>
      <c r="AR107" s="680"/>
      <c r="AS107" s="680"/>
      <c r="AT107" s="680"/>
      <c r="AU107" s="680"/>
      <c r="AV107" s="680"/>
      <c r="AW107" s="680"/>
      <c r="AX107" s="680"/>
      <c r="AY107" s="680"/>
      <c r="AZ107" s="680"/>
      <c r="BA107" s="680"/>
      <c r="BB107" s="680"/>
      <c r="BC107" s="680"/>
      <c r="BD107" s="680"/>
      <c r="BE107" s="680"/>
      <c r="BF107" s="680"/>
      <c r="BG107" s="680"/>
      <c r="BH107" s="680"/>
      <c r="BI107" s="680"/>
      <c r="BJ107" s="680"/>
      <c r="BK107" s="680"/>
      <c r="BL107" s="680"/>
      <c r="BM107" s="680"/>
      <c r="BN107" s="680"/>
      <c r="BO107" s="680"/>
      <c r="BP107" s="680"/>
      <c r="BQ107" s="680"/>
      <c r="BR107" s="680"/>
      <c r="BS107" s="680"/>
      <c r="BT107" s="681"/>
      <c r="BU107" s="160"/>
    </row>
    <row r="108" spans="2:73" ht="15.75">
      <c r="B108" s="672"/>
      <c r="C108" s="672"/>
      <c r="D108" s="672"/>
      <c r="E108" s="672"/>
      <c r="F108" s="672"/>
      <c r="G108" s="672"/>
      <c r="H108" s="672"/>
      <c r="I108" s="627"/>
      <c r="J108" s="627"/>
      <c r="K108" s="616"/>
      <c r="L108" s="676"/>
      <c r="M108" s="677"/>
      <c r="N108" s="677"/>
      <c r="O108" s="677"/>
      <c r="P108" s="677"/>
      <c r="Q108" s="677"/>
      <c r="R108" s="677"/>
      <c r="S108" s="677"/>
      <c r="T108" s="677"/>
      <c r="U108" s="677"/>
      <c r="V108" s="677"/>
      <c r="W108" s="677"/>
      <c r="X108" s="677"/>
      <c r="Y108" s="677"/>
      <c r="Z108" s="677"/>
      <c r="AA108" s="677"/>
      <c r="AB108" s="677"/>
      <c r="AC108" s="677"/>
      <c r="AD108" s="677"/>
      <c r="AE108" s="677"/>
      <c r="AF108" s="677"/>
      <c r="AG108" s="677"/>
      <c r="AH108" s="677"/>
      <c r="AI108" s="677"/>
      <c r="AJ108" s="677"/>
      <c r="AK108" s="677"/>
      <c r="AL108" s="677"/>
      <c r="AM108" s="677"/>
      <c r="AN108" s="677"/>
      <c r="AO108" s="678"/>
      <c r="AP108" s="616"/>
      <c r="AQ108" s="673"/>
      <c r="AR108" s="674"/>
      <c r="AS108" s="674"/>
      <c r="AT108" s="674"/>
      <c r="AU108" s="674"/>
      <c r="AV108" s="674"/>
      <c r="AW108" s="674"/>
      <c r="AX108" s="674"/>
      <c r="AY108" s="674"/>
      <c r="AZ108" s="674"/>
      <c r="BA108" s="674"/>
      <c r="BB108" s="674"/>
      <c r="BC108" s="674"/>
      <c r="BD108" s="674"/>
      <c r="BE108" s="674"/>
      <c r="BF108" s="674"/>
      <c r="BG108" s="674"/>
      <c r="BH108" s="674"/>
      <c r="BI108" s="674"/>
      <c r="BJ108" s="674"/>
      <c r="BK108" s="674"/>
      <c r="BL108" s="674"/>
      <c r="BM108" s="674"/>
      <c r="BN108" s="674"/>
      <c r="BO108" s="674"/>
      <c r="BP108" s="674"/>
      <c r="BQ108" s="674"/>
      <c r="BR108" s="674"/>
      <c r="BS108" s="674"/>
      <c r="BT108" s="675"/>
      <c r="BU108" s="160"/>
    </row>
    <row r="109" spans="2:73" ht="15.75">
      <c r="B109" s="672"/>
      <c r="C109" s="672"/>
      <c r="D109" s="672"/>
      <c r="E109" s="672"/>
      <c r="F109" s="672"/>
      <c r="G109" s="672"/>
      <c r="H109" s="672"/>
      <c r="I109" s="627"/>
      <c r="J109" s="627"/>
      <c r="K109" s="616"/>
      <c r="L109" s="676"/>
      <c r="M109" s="677"/>
      <c r="N109" s="677"/>
      <c r="O109" s="677"/>
      <c r="P109" s="677"/>
      <c r="Q109" s="677"/>
      <c r="R109" s="677"/>
      <c r="S109" s="677"/>
      <c r="T109" s="677"/>
      <c r="U109" s="677"/>
      <c r="V109" s="677"/>
      <c r="W109" s="677"/>
      <c r="X109" s="677"/>
      <c r="Y109" s="677"/>
      <c r="Z109" s="677"/>
      <c r="AA109" s="677"/>
      <c r="AB109" s="677"/>
      <c r="AC109" s="677"/>
      <c r="AD109" s="677"/>
      <c r="AE109" s="677"/>
      <c r="AF109" s="677"/>
      <c r="AG109" s="677"/>
      <c r="AH109" s="677"/>
      <c r="AI109" s="677"/>
      <c r="AJ109" s="677"/>
      <c r="AK109" s="677"/>
      <c r="AL109" s="677"/>
      <c r="AM109" s="677"/>
      <c r="AN109" s="677"/>
      <c r="AO109" s="678"/>
      <c r="AP109" s="616"/>
      <c r="AQ109" s="676"/>
      <c r="AR109" s="677"/>
      <c r="AS109" s="677"/>
      <c r="AT109" s="677"/>
      <c r="AU109" s="677"/>
      <c r="AV109" s="677"/>
      <c r="AW109" s="677"/>
      <c r="AX109" s="677"/>
      <c r="AY109" s="677"/>
      <c r="AZ109" s="677"/>
      <c r="BA109" s="677"/>
      <c r="BB109" s="677"/>
      <c r="BC109" s="677"/>
      <c r="BD109" s="677"/>
      <c r="BE109" s="677"/>
      <c r="BF109" s="677"/>
      <c r="BG109" s="677"/>
      <c r="BH109" s="677"/>
      <c r="BI109" s="677"/>
      <c r="BJ109" s="677"/>
      <c r="BK109" s="677"/>
      <c r="BL109" s="677"/>
      <c r="BM109" s="677"/>
      <c r="BN109" s="677"/>
      <c r="BO109" s="677"/>
      <c r="BP109" s="677"/>
      <c r="BQ109" s="677"/>
      <c r="BR109" s="677"/>
      <c r="BS109" s="677"/>
      <c r="BT109" s="678"/>
      <c r="BU109" s="160"/>
    </row>
    <row r="110" spans="2:73" ht="15.75">
      <c r="B110" s="672"/>
      <c r="C110" s="672"/>
      <c r="D110" s="672"/>
      <c r="E110" s="672"/>
      <c r="F110" s="672"/>
      <c r="G110" s="672"/>
      <c r="H110" s="672"/>
      <c r="I110" s="627"/>
      <c r="J110" s="627"/>
      <c r="K110" s="616"/>
      <c r="L110" s="676"/>
      <c r="M110" s="677"/>
      <c r="N110" s="677"/>
      <c r="O110" s="677"/>
      <c r="P110" s="677"/>
      <c r="Q110" s="677"/>
      <c r="R110" s="677"/>
      <c r="S110" s="677"/>
      <c r="T110" s="677"/>
      <c r="U110" s="677"/>
      <c r="V110" s="677"/>
      <c r="W110" s="677"/>
      <c r="X110" s="677"/>
      <c r="Y110" s="677"/>
      <c r="Z110" s="677"/>
      <c r="AA110" s="677"/>
      <c r="AB110" s="677"/>
      <c r="AC110" s="677"/>
      <c r="AD110" s="677"/>
      <c r="AE110" s="677"/>
      <c r="AF110" s="677"/>
      <c r="AG110" s="677"/>
      <c r="AH110" s="677"/>
      <c r="AI110" s="677"/>
      <c r="AJ110" s="677"/>
      <c r="AK110" s="677"/>
      <c r="AL110" s="677"/>
      <c r="AM110" s="677"/>
      <c r="AN110" s="677"/>
      <c r="AO110" s="678"/>
      <c r="AP110" s="616"/>
      <c r="AQ110" s="676"/>
      <c r="AR110" s="677"/>
      <c r="AS110" s="677"/>
      <c r="AT110" s="677"/>
      <c r="AU110" s="677"/>
      <c r="AV110" s="677"/>
      <c r="AW110" s="677"/>
      <c r="AX110" s="677"/>
      <c r="AY110" s="677"/>
      <c r="AZ110" s="677"/>
      <c r="BA110" s="677"/>
      <c r="BB110" s="677"/>
      <c r="BC110" s="677"/>
      <c r="BD110" s="677"/>
      <c r="BE110" s="677"/>
      <c r="BF110" s="677"/>
      <c r="BG110" s="677"/>
      <c r="BH110" s="677"/>
      <c r="BI110" s="677"/>
      <c r="BJ110" s="677"/>
      <c r="BK110" s="677"/>
      <c r="BL110" s="677"/>
      <c r="BM110" s="677"/>
      <c r="BN110" s="677"/>
      <c r="BO110" s="677"/>
      <c r="BP110" s="677"/>
      <c r="BQ110" s="677"/>
      <c r="BR110" s="677"/>
      <c r="BS110" s="677"/>
      <c r="BT110" s="678"/>
      <c r="BU110" s="160"/>
    </row>
    <row r="111" spans="2:73" ht="15.75">
      <c r="B111" s="672"/>
      <c r="C111" s="672"/>
      <c r="D111" s="672"/>
      <c r="E111" s="672"/>
      <c r="F111" s="672"/>
      <c r="G111" s="672"/>
      <c r="H111" s="672"/>
      <c r="I111" s="627"/>
      <c r="J111" s="627"/>
      <c r="K111" s="616"/>
      <c r="L111" s="676"/>
      <c r="M111" s="677"/>
      <c r="N111" s="677"/>
      <c r="O111" s="677"/>
      <c r="P111" s="677"/>
      <c r="Q111" s="677"/>
      <c r="R111" s="677"/>
      <c r="S111" s="677"/>
      <c r="T111" s="677"/>
      <c r="U111" s="677"/>
      <c r="V111" s="677"/>
      <c r="W111" s="677"/>
      <c r="X111" s="677"/>
      <c r="Y111" s="677"/>
      <c r="Z111" s="677"/>
      <c r="AA111" s="677"/>
      <c r="AB111" s="677"/>
      <c r="AC111" s="677"/>
      <c r="AD111" s="677"/>
      <c r="AE111" s="677"/>
      <c r="AF111" s="677"/>
      <c r="AG111" s="677"/>
      <c r="AH111" s="677"/>
      <c r="AI111" s="677"/>
      <c r="AJ111" s="677"/>
      <c r="AK111" s="677"/>
      <c r="AL111" s="677"/>
      <c r="AM111" s="677"/>
      <c r="AN111" s="677"/>
      <c r="AO111" s="678"/>
      <c r="AP111" s="616"/>
      <c r="AQ111" s="676"/>
      <c r="AR111" s="677"/>
      <c r="AS111" s="677"/>
      <c r="AT111" s="677"/>
      <c r="AU111" s="677"/>
      <c r="AV111" s="677"/>
      <c r="AW111" s="677"/>
      <c r="AX111" s="677"/>
      <c r="AY111" s="677"/>
      <c r="AZ111" s="677"/>
      <c r="BA111" s="677"/>
      <c r="BB111" s="677"/>
      <c r="BC111" s="677"/>
      <c r="BD111" s="677"/>
      <c r="BE111" s="677"/>
      <c r="BF111" s="677"/>
      <c r="BG111" s="677"/>
      <c r="BH111" s="677"/>
      <c r="BI111" s="677"/>
      <c r="BJ111" s="677"/>
      <c r="BK111" s="677"/>
      <c r="BL111" s="677"/>
      <c r="BM111" s="677"/>
      <c r="BN111" s="677"/>
      <c r="BO111" s="677"/>
      <c r="BP111" s="677"/>
      <c r="BQ111" s="677"/>
      <c r="BR111" s="677"/>
      <c r="BS111" s="677"/>
      <c r="BT111" s="678"/>
      <c r="BU111" s="160"/>
    </row>
    <row r="112" spans="2:73">
      <c r="B112" s="672"/>
      <c r="C112" s="672"/>
      <c r="D112" s="672"/>
      <c r="E112" s="672"/>
      <c r="F112" s="672"/>
      <c r="G112" s="672"/>
      <c r="H112" s="672"/>
      <c r="I112" s="627"/>
      <c r="J112" s="627"/>
      <c r="K112" s="616"/>
      <c r="L112" s="676"/>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8"/>
      <c r="AP112" s="616"/>
      <c r="AQ112" s="676"/>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8"/>
    </row>
    <row r="113" spans="2:73">
      <c r="B113" s="672"/>
      <c r="C113" s="672"/>
      <c r="D113" s="672"/>
      <c r="E113" s="672"/>
      <c r="F113" s="672"/>
      <c r="G113" s="672"/>
      <c r="H113" s="672"/>
      <c r="I113" s="627"/>
      <c r="J113" s="627"/>
      <c r="K113" s="616"/>
      <c r="L113" s="676"/>
      <c r="M113" s="677"/>
      <c r="N113" s="677"/>
      <c r="O113" s="677"/>
      <c r="P113" s="677"/>
      <c r="Q113" s="677"/>
      <c r="R113" s="677"/>
      <c r="S113" s="677"/>
      <c r="T113" s="677"/>
      <c r="U113" s="677"/>
      <c r="V113" s="677"/>
      <c r="W113" s="677"/>
      <c r="X113" s="677"/>
      <c r="Y113" s="677"/>
      <c r="Z113" s="677"/>
      <c r="AA113" s="677"/>
      <c r="AB113" s="677"/>
      <c r="AC113" s="677"/>
      <c r="AD113" s="677"/>
      <c r="AE113" s="677"/>
      <c r="AF113" s="677"/>
      <c r="AG113" s="677"/>
      <c r="AH113" s="677"/>
      <c r="AI113" s="677"/>
      <c r="AJ113" s="677"/>
      <c r="AK113" s="677"/>
      <c r="AL113" s="677"/>
      <c r="AM113" s="677"/>
      <c r="AN113" s="677"/>
      <c r="AO113" s="678"/>
      <c r="AP113" s="616"/>
      <c r="AQ113" s="676"/>
      <c r="AR113" s="677"/>
      <c r="AS113" s="677"/>
      <c r="AT113" s="677"/>
      <c r="AU113" s="677"/>
      <c r="AV113" s="677"/>
      <c r="AW113" s="677"/>
      <c r="AX113" s="677"/>
      <c r="AY113" s="677"/>
      <c r="AZ113" s="677"/>
      <c r="BA113" s="677"/>
      <c r="BB113" s="677"/>
      <c r="BC113" s="677"/>
      <c r="BD113" s="677"/>
      <c r="BE113" s="677"/>
      <c r="BF113" s="677"/>
      <c r="BG113" s="677"/>
      <c r="BH113" s="677"/>
      <c r="BI113" s="677"/>
      <c r="BJ113" s="677"/>
      <c r="BK113" s="677"/>
      <c r="BL113" s="677"/>
      <c r="BM113" s="677"/>
      <c r="BN113" s="677"/>
      <c r="BO113" s="677"/>
      <c r="BP113" s="677"/>
      <c r="BQ113" s="677"/>
      <c r="BR113" s="677"/>
      <c r="BS113" s="677"/>
      <c r="BT113" s="678"/>
    </row>
    <row r="114" spans="2:73">
      <c r="B114" s="672"/>
      <c r="C114" s="672"/>
      <c r="D114" s="672"/>
      <c r="E114" s="672"/>
      <c r="F114" s="672"/>
      <c r="G114" s="672"/>
      <c r="H114" s="672"/>
      <c r="I114" s="627"/>
      <c r="J114" s="627"/>
      <c r="K114" s="616"/>
      <c r="L114" s="676"/>
      <c r="M114" s="677"/>
      <c r="N114" s="677"/>
      <c r="O114" s="677"/>
      <c r="P114" s="677"/>
      <c r="Q114" s="677"/>
      <c r="R114" s="677"/>
      <c r="S114" s="677"/>
      <c r="T114" s="677"/>
      <c r="U114" s="677"/>
      <c r="V114" s="677"/>
      <c r="W114" s="677"/>
      <c r="X114" s="677"/>
      <c r="Y114" s="677"/>
      <c r="Z114" s="677"/>
      <c r="AA114" s="677"/>
      <c r="AB114" s="677"/>
      <c r="AC114" s="677"/>
      <c r="AD114" s="677"/>
      <c r="AE114" s="677"/>
      <c r="AF114" s="677"/>
      <c r="AG114" s="677"/>
      <c r="AH114" s="677"/>
      <c r="AI114" s="677"/>
      <c r="AJ114" s="677"/>
      <c r="AK114" s="677"/>
      <c r="AL114" s="677"/>
      <c r="AM114" s="677"/>
      <c r="AN114" s="677"/>
      <c r="AO114" s="678"/>
      <c r="AP114" s="616"/>
      <c r="AQ114" s="676"/>
      <c r="AR114" s="677"/>
      <c r="AS114" s="677"/>
      <c r="AT114" s="677"/>
      <c r="AU114" s="677"/>
      <c r="AV114" s="677"/>
      <c r="AW114" s="677"/>
      <c r="AX114" s="677"/>
      <c r="AY114" s="677"/>
      <c r="AZ114" s="677"/>
      <c r="BA114" s="677"/>
      <c r="BB114" s="677"/>
      <c r="BC114" s="677"/>
      <c r="BD114" s="677"/>
      <c r="BE114" s="677"/>
      <c r="BF114" s="677"/>
      <c r="BG114" s="677"/>
      <c r="BH114" s="677"/>
      <c r="BI114" s="677"/>
      <c r="BJ114" s="677"/>
      <c r="BK114" s="677"/>
      <c r="BL114" s="677"/>
      <c r="BM114" s="677"/>
      <c r="BN114" s="677"/>
      <c r="BO114" s="677"/>
      <c r="BP114" s="677"/>
      <c r="BQ114" s="677"/>
      <c r="BR114" s="677"/>
      <c r="BS114" s="677"/>
      <c r="BT114" s="678"/>
    </row>
    <row r="115" spans="2:73" ht="15.75">
      <c r="B115" s="672"/>
      <c r="C115" s="672"/>
      <c r="D115" s="672"/>
      <c r="E115" s="672"/>
      <c r="F115" s="672"/>
      <c r="G115" s="672"/>
      <c r="H115" s="672"/>
      <c r="I115" s="627"/>
      <c r="J115" s="627"/>
      <c r="K115" s="616"/>
      <c r="L115" s="676"/>
      <c r="M115" s="677"/>
      <c r="N115" s="677"/>
      <c r="O115" s="677"/>
      <c r="P115" s="677"/>
      <c r="Q115" s="677"/>
      <c r="R115" s="677"/>
      <c r="S115" s="677"/>
      <c r="T115" s="677"/>
      <c r="U115" s="677"/>
      <c r="V115" s="677"/>
      <c r="W115" s="677"/>
      <c r="X115" s="677"/>
      <c r="Y115" s="677"/>
      <c r="Z115" s="677"/>
      <c r="AA115" s="677"/>
      <c r="AB115" s="677"/>
      <c r="AC115" s="677"/>
      <c r="AD115" s="677"/>
      <c r="AE115" s="677"/>
      <c r="AF115" s="677"/>
      <c r="AG115" s="677"/>
      <c r="AH115" s="677"/>
      <c r="AI115" s="677"/>
      <c r="AJ115" s="677"/>
      <c r="AK115" s="677"/>
      <c r="AL115" s="677"/>
      <c r="AM115" s="677"/>
      <c r="AN115" s="677"/>
      <c r="AO115" s="678"/>
      <c r="AP115" s="616"/>
      <c r="AQ115" s="676"/>
      <c r="AR115" s="677"/>
      <c r="AS115" s="677"/>
      <c r="AT115" s="677"/>
      <c r="AU115" s="677"/>
      <c r="AV115" s="677"/>
      <c r="AW115" s="677"/>
      <c r="AX115" s="677"/>
      <c r="AY115" s="677"/>
      <c r="AZ115" s="677"/>
      <c r="BA115" s="677"/>
      <c r="BB115" s="677"/>
      <c r="BC115" s="677"/>
      <c r="BD115" s="677"/>
      <c r="BE115" s="677"/>
      <c r="BF115" s="677"/>
      <c r="BG115" s="677"/>
      <c r="BH115" s="677"/>
      <c r="BI115" s="677"/>
      <c r="BJ115" s="677"/>
      <c r="BK115" s="677"/>
      <c r="BL115" s="677"/>
      <c r="BM115" s="677"/>
      <c r="BN115" s="677"/>
      <c r="BO115" s="677"/>
      <c r="BP115" s="677"/>
      <c r="BQ115" s="677"/>
      <c r="BR115" s="677"/>
      <c r="BS115" s="677"/>
      <c r="BT115" s="678"/>
      <c r="BU115" s="160"/>
    </row>
    <row r="116" spans="2:73" ht="15.75">
      <c r="B116" s="672"/>
      <c r="C116" s="672"/>
      <c r="D116" s="672"/>
      <c r="E116" s="672"/>
      <c r="F116" s="672"/>
      <c r="G116" s="672"/>
      <c r="H116" s="672"/>
      <c r="I116" s="627"/>
      <c r="J116" s="627"/>
      <c r="K116" s="616"/>
      <c r="L116" s="676"/>
      <c r="M116" s="677"/>
      <c r="N116" s="677"/>
      <c r="O116" s="677"/>
      <c r="P116" s="677"/>
      <c r="Q116" s="677"/>
      <c r="R116" s="677"/>
      <c r="S116" s="677"/>
      <c r="T116" s="677"/>
      <c r="U116" s="677"/>
      <c r="V116" s="677"/>
      <c r="W116" s="677"/>
      <c r="X116" s="677"/>
      <c r="Y116" s="677"/>
      <c r="Z116" s="677"/>
      <c r="AA116" s="677"/>
      <c r="AB116" s="677"/>
      <c r="AC116" s="677"/>
      <c r="AD116" s="677"/>
      <c r="AE116" s="677"/>
      <c r="AF116" s="677"/>
      <c r="AG116" s="677"/>
      <c r="AH116" s="677"/>
      <c r="AI116" s="677"/>
      <c r="AJ116" s="677"/>
      <c r="AK116" s="677"/>
      <c r="AL116" s="677"/>
      <c r="AM116" s="677"/>
      <c r="AN116" s="677"/>
      <c r="AO116" s="678"/>
      <c r="AP116" s="616"/>
      <c r="AQ116" s="676"/>
      <c r="AR116" s="677"/>
      <c r="AS116" s="677"/>
      <c r="AT116" s="677"/>
      <c r="AU116" s="677"/>
      <c r="AV116" s="677"/>
      <c r="AW116" s="677"/>
      <c r="AX116" s="677"/>
      <c r="AY116" s="677"/>
      <c r="AZ116" s="677"/>
      <c r="BA116" s="677"/>
      <c r="BB116" s="677"/>
      <c r="BC116" s="677"/>
      <c r="BD116" s="677"/>
      <c r="BE116" s="677"/>
      <c r="BF116" s="677"/>
      <c r="BG116" s="677"/>
      <c r="BH116" s="677"/>
      <c r="BI116" s="677"/>
      <c r="BJ116" s="677"/>
      <c r="BK116" s="677"/>
      <c r="BL116" s="677"/>
      <c r="BM116" s="677"/>
      <c r="BN116" s="677"/>
      <c r="BO116" s="677"/>
      <c r="BP116" s="677"/>
      <c r="BQ116" s="677"/>
      <c r="BR116" s="677"/>
      <c r="BS116" s="677"/>
      <c r="BT116" s="678"/>
      <c r="BU116" s="160"/>
    </row>
    <row r="117" spans="2:73" ht="15.75">
      <c r="B117" s="672"/>
      <c r="C117" s="672"/>
      <c r="D117" s="672"/>
      <c r="E117" s="672"/>
      <c r="F117" s="672"/>
      <c r="G117" s="672"/>
      <c r="H117" s="672"/>
      <c r="I117" s="627"/>
      <c r="J117" s="627"/>
      <c r="K117" s="616"/>
      <c r="L117" s="676"/>
      <c r="M117" s="677"/>
      <c r="N117" s="677"/>
      <c r="O117" s="677"/>
      <c r="P117" s="677"/>
      <c r="Q117" s="677"/>
      <c r="R117" s="677"/>
      <c r="S117" s="677"/>
      <c r="T117" s="677"/>
      <c r="U117" s="677"/>
      <c r="V117" s="677"/>
      <c r="W117" s="677"/>
      <c r="X117" s="677"/>
      <c r="Y117" s="677"/>
      <c r="Z117" s="677"/>
      <c r="AA117" s="677"/>
      <c r="AB117" s="677"/>
      <c r="AC117" s="677"/>
      <c r="AD117" s="677"/>
      <c r="AE117" s="677"/>
      <c r="AF117" s="677"/>
      <c r="AG117" s="677"/>
      <c r="AH117" s="677"/>
      <c r="AI117" s="677"/>
      <c r="AJ117" s="677"/>
      <c r="AK117" s="677"/>
      <c r="AL117" s="677"/>
      <c r="AM117" s="677"/>
      <c r="AN117" s="677"/>
      <c r="AO117" s="678"/>
      <c r="AP117" s="616"/>
      <c r="AQ117" s="676"/>
      <c r="AR117" s="677"/>
      <c r="AS117" s="677"/>
      <c r="AT117" s="677"/>
      <c r="AU117" s="677"/>
      <c r="AV117" s="677"/>
      <c r="AW117" s="677"/>
      <c r="AX117" s="677"/>
      <c r="AY117" s="677"/>
      <c r="AZ117" s="677"/>
      <c r="BA117" s="677"/>
      <c r="BB117" s="677"/>
      <c r="BC117" s="677"/>
      <c r="BD117" s="677"/>
      <c r="BE117" s="677"/>
      <c r="BF117" s="677"/>
      <c r="BG117" s="677"/>
      <c r="BH117" s="677"/>
      <c r="BI117" s="677"/>
      <c r="BJ117" s="677"/>
      <c r="BK117" s="677"/>
      <c r="BL117" s="677"/>
      <c r="BM117" s="677"/>
      <c r="BN117" s="677"/>
      <c r="BO117" s="677"/>
      <c r="BP117" s="677"/>
      <c r="BQ117" s="677"/>
      <c r="BR117" s="677"/>
      <c r="BS117" s="677"/>
      <c r="BT117" s="678"/>
      <c r="BU117" s="160"/>
    </row>
    <row r="118" spans="2:73" ht="15.75">
      <c r="B118" s="672"/>
      <c r="C118" s="672"/>
      <c r="D118" s="672"/>
      <c r="E118" s="672"/>
      <c r="F118" s="672"/>
      <c r="G118" s="672"/>
      <c r="H118" s="672"/>
      <c r="I118" s="627"/>
      <c r="J118" s="627"/>
      <c r="K118" s="616"/>
      <c r="L118" s="676"/>
      <c r="M118" s="677"/>
      <c r="N118" s="677"/>
      <c r="O118" s="677"/>
      <c r="P118" s="677"/>
      <c r="Q118" s="677"/>
      <c r="R118" s="677"/>
      <c r="S118" s="677"/>
      <c r="T118" s="677"/>
      <c r="U118" s="677"/>
      <c r="V118" s="677"/>
      <c r="W118" s="677"/>
      <c r="X118" s="677"/>
      <c r="Y118" s="677"/>
      <c r="Z118" s="677"/>
      <c r="AA118" s="677"/>
      <c r="AB118" s="677"/>
      <c r="AC118" s="677"/>
      <c r="AD118" s="677"/>
      <c r="AE118" s="677"/>
      <c r="AF118" s="677"/>
      <c r="AG118" s="677"/>
      <c r="AH118" s="677"/>
      <c r="AI118" s="677"/>
      <c r="AJ118" s="677"/>
      <c r="AK118" s="677"/>
      <c r="AL118" s="677"/>
      <c r="AM118" s="677"/>
      <c r="AN118" s="677"/>
      <c r="AO118" s="678"/>
      <c r="AP118" s="616"/>
      <c r="AQ118" s="676"/>
      <c r="AR118" s="677"/>
      <c r="AS118" s="677"/>
      <c r="AT118" s="677"/>
      <c r="AU118" s="677"/>
      <c r="AV118" s="677"/>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8"/>
      <c r="BU118" s="160"/>
    </row>
    <row r="119" spans="2:73" ht="15.75">
      <c r="B119" s="672"/>
      <c r="C119" s="672"/>
      <c r="D119" s="672"/>
      <c r="E119" s="672"/>
      <c r="F119" s="672"/>
      <c r="G119" s="672"/>
      <c r="H119" s="672"/>
      <c r="I119" s="627"/>
      <c r="J119" s="627"/>
      <c r="K119" s="616"/>
      <c r="L119" s="676"/>
      <c r="M119" s="677"/>
      <c r="N119" s="677"/>
      <c r="O119" s="677"/>
      <c r="P119" s="677"/>
      <c r="Q119" s="677"/>
      <c r="R119" s="677"/>
      <c r="S119" s="677"/>
      <c r="T119" s="677"/>
      <c r="U119" s="677"/>
      <c r="V119" s="677"/>
      <c r="W119" s="677"/>
      <c r="X119" s="677"/>
      <c r="Y119" s="677"/>
      <c r="Z119" s="677"/>
      <c r="AA119" s="677"/>
      <c r="AB119" s="677"/>
      <c r="AC119" s="677"/>
      <c r="AD119" s="677"/>
      <c r="AE119" s="677"/>
      <c r="AF119" s="677"/>
      <c r="AG119" s="677"/>
      <c r="AH119" s="677"/>
      <c r="AI119" s="677"/>
      <c r="AJ119" s="677"/>
      <c r="AK119" s="677"/>
      <c r="AL119" s="677"/>
      <c r="AM119" s="677"/>
      <c r="AN119" s="677"/>
      <c r="AO119" s="678"/>
      <c r="AP119" s="616"/>
      <c r="AQ119" s="676"/>
      <c r="AR119" s="677"/>
      <c r="AS119" s="677"/>
      <c r="AT119" s="677"/>
      <c r="AU119" s="677"/>
      <c r="AV119" s="677"/>
      <c r="AW119" s="677"/>
      <c r="AX119" s="677"/>
      <c r="AY119" s="677"/>
      <c r="AZ119" s="677"/>
      <c r="BA119" s="677"/>
      <c r="BB119" s="677"/>
      <c r="BC119" s="677"/>
      <c r="BD119" s="677"/>
      <c r="BE119" s="677"/>
      <c r="BF119" s="677"/>
      <c r="BG119" s="677"/>
      <c r="BH119" s="677"/>
      <c r="BI119" s="677"/>
      <c r="BJ119" s="677"/>
      <c r="BK119" s="677"/>
      <c r="BL119" s="677"/>
      <c r="BM119" s="677"/>
      <c r="BN119" s="677"/>
      <c r="BO119" s="677"/>
      <c r="BP119" s="677"/>
      <c r="BQ119" s="677"/>
      <c r="BR119" s="677"/>
      <c r="BS119" s="677"/>
      <c r="BT119" s="678"/>
      <c r="BU119" s="160"/>
    </row>
    <row r="120" spans="2:73">
      <c r="B120" s="672"/>
      <c r="C120" s="672"/>
      <c r="D120" s="672"/>
      <c r="E120" s="672"/>
      <c r="F120" s="672"/>
      <c r="G120" s="672"/>
      <c r="H120" s="672"/>
      <c r="I120" s="627"/>
      <c r="J120" s="627"/>
      <c r="K120" s="616"/>
      <c r="L120" s="676"/>
      <c r="M120" s="677"/>
      <c r="N120" s="677"/>
      <c r="O120" s="677"/>
      <c r="P120" s="677"/>
      <c r="Q120" s="677"/>
      <c r="R120" s="677"/>
      <c r="S120" s="677"/>
      <c r="T120" s="677"/>
      <c r="U120" s="677"/>
      <c r="V120" s="677"/>
      <c r="W120" s="677"/>
      <c r="X120" s="677"/>
      <c r="Y120" s="677"/>
      <c r="Z120" s="677"/>
      <c r="AA120" s="677"/>
      <c r="AB120" s="677"/>
      <c r="AC120" s="677"/>
      <c r="AD120" s="677"/>
      <c r="AE120" s="677"/>
      <c r="AF120" s="677"/>
      <c r="AG120" s="677"/>
      <c r="AH120" s="677"/>
      <c r="AI120" s="677"/>
      <c r="AJ120" s="677"/>
      <c r="AK120" s="677"/>
      <c r="AL120" s="677"/>
      <c r="AM120" s="677"/>
      <c r="AN120" s="677"/>
      <c r="AO120" s="678"/>
      <c r="AP120" s="616"/>
      <c r="AQ120" s="676"/>
      <c r="AR120" s="677"/>
      <c r="AS120" s="677"/>
      <c r="AT120" s="677"/>
      <c r="AU120" s="677"/>
      <c r="AV120" s="677"/>
      <c r="AW120" s="677"/>
      <c r="AX120" s="677"/>
      <c r="AY120" s="677"/>
      <c r="AZ120" s="677"/>
      <c r="BA120" s="677"/>
      <c r="BB120" s="677"/>
      <c r="BC120" s="677"/>
      <c r="BD120" s="677"/>
      <c r="BE120" s="677"/>
      <c r="BF120" s="677"/>
      <c r="BG120" s="677"/>
      <c r="BH120" s="677"/>
      <c r="BI120" s="677"/>
      <c r="BJ120" s="677"/>
      <c r="BK120" s="677"/>
      <c r="BL120" s="677"/>
      <c r="BM120" s="677"/>
      <c r="BN120" s="677"/>
      <c r="BO120" s="677"/>
      <c r="BP120" s="677"/>
      <c r="BQ120" s="677"/>
      <c r="BR120" s="677"/>
      <c r="BS120" s="677"/>
      <c r="BT120" s="678"/>
    </row>
    <row r="121" spans="2:73" ht="15.75">
      <c r="B121" s="672"/>
      <c r="C121" s="672"/>
      <c r="D121" s="672"/>
      <c r="E121" s="672"/>
      <c r="F121" s="672"/>
      <c r="G121" s="672"/>
      <c r="H121" s="672"/>
      <c r="I121" s="627"/>
      <c r="J121" s="627"/>
      <c r="K121" s="616"/>
      <c r="L121" s="676"/>
      <c r="M121" s="677"/>
      <c r="N121" s="677"/>
      <c r="O121" s="677"/>
      <c r="P121" s="677"/>
      <c r="Q121" s="677"/>
      <c r="R121" s="677"/>
      <c r="S121" s="677"/>
      <c r="T121" s="677"/>
      <c r="U121" s="677"/>
      <c r="V121" s="677"/>
      <c r="W121" s="677"/>
      <c r="X121" s="677"/>
      <c r="Y121" s="677"/>
      <c r="Z121" s="677"/>
      <c r="AA121" s="677"/>
      <c r="AB121" s="677"/>
      <c r="AC121" s="677"/>
      <c r="AD121" s="677"/>
      <c r="AE121" s="677"/>
      <c r="AF121" s="677"/>
      <c r="AG121" s="677"/>
      <c r="AH121" s="677"/>
      <c r="AI121" s="677"/>
      <c r="AJ121" s="677"/>
      <c r="AK121" s="677"/>
      <c r="AL121" s="677"/>
      <c r="AM121" s="677"/>
      <c r="AN121" s="677"/>
      <c r="AO121" s="678"/>
      <c r="AP121" s="616"/>
      <c r="AQ121" s="676"/>
      <c r="AR121" s="677"/>
      <c r="AS121" s="677"/>
      <c r="AT121" s="677"/>
      <c r="AU121" s="677"/>
      <c r="AV121" s="677"/>
      <c r="AW121" s="677"/>
      <c r="AX121" s="677"/>
      <c r="AY121" s="677"/>
      <c r="AZ121" s="677"/>
      <c r="BA121" s="677"/>
      <c r="BB121" s="677"/>
      <c r="BC121" s="677"/>
      <c r="BD121" s="677"/>
      <c r="BE121" s="677"/>
      <c r="BF121" s="677"/>
      <c r="BG121" s="677"/>
      <c r="BH121" s="677"/>
      <c r="BI121" s="677"/>
      <c r="BJ121" s="677"/>
      <c r="BK121" s="677"/>
      <c r="BL121" s="677"/>
      <c r="BM121" s="677"/>
      <c r="BN121" s="677"/>
      <c r="BO121" s="677"/>
      <c r="BP121" s="677"/>
      <c r="BQ121" s="677"/>
      <c r="BR121" s="677"/>
      <c r="BS121" s="677"/>
      <c r="BT121" s="678"/>
      <c r="BU121" s="160"/>
    </row>
    <row r="122" spans="2:73" ht="15.75">
      <c r="B122" s="672"/>
      <c r="C122" s="672"/>
      <c r="D122" s="672"/>
      <c r="E122" s="672"/>
      <c r="F122" s="672"/>
      <c r="G122" s="672"/>
      <c r="H122" s="672"/>
      <c r="I122" s="627"/>
      <c r="J122" s="627"/>
      <c r="K122" s="616"/>
      <c r="L122" s="679"/>
      <c r="M122" s="680"/>
      <c r="N122" s="680"/>
      <c r="O122" s="680"/>
      <c r="P122" s="680"/>
      <c r="Q122" s="680"/>
      <c r="R122" s="680"/>
      <c r="S122" s="680"/>
      <c r="T122" s="680"/>
      <c r="U122" s="680"/>
      <c r="V122" s="680"/>
      <c r="W122" s="680"/>
      <c r="X122" s="680"/>
      <c r="Y122" s="680"/>
      <c r="Z122" s="680"/>
      <c r="AA122" s="680"/>
      <c r="AB122" s="680"/>
      <c r="AC122" s="680"/>
      <c r="AD122" s="680"/>
      <c r="AE122" s="680"/>
      <c r="AF122" s="680"/>
      <c r="AG122" s="680"/>
      <c r="AH122" s="680"/>
      <c r="AI122" s="680"/>
      <c r="AJ122" s="680"/>
      <c r="AK122" s="680"/>
      <c r="AL122" s="680"/>
      <c r="AM122" s="680"/>
      <c r="AN122" s="680"/>
      <c r="AO122" s="681"/>
      <c r="AP122" s="616"/>
      <c r="AQ122" s="679"/>
      <c r="AR122" s="680"/>
      <c r="AS122" s="680"/>
      <c r="AT122" s="680"/>
      <c r="AU122" s="680"/>
      <c r="AV122" s="680"/>
      <c r="AW122" s="680"/>
      <c r="AX122" s="680"/>
      <c r="AY122" s="680"/>
      <c r="AZ122" s="680"/>
      <c r="BA122" s="680"/>
      <c r="BB122" s="680"/>
      <c r="BC122" s="680"/>
      <c r="BD122" s="680"/>
      <c r="BE122" s="680"/>
      <c r="BF122" s="680"/>
      <c r="BG122" s="680"/>
      <c r="BH122" s="680"/>
      <c r="BI122" s="680"/>
      <c r="BJ122" s="680"/>
      <c r="BK122" s="680"/>
      <c r="BL122" s="680"/>
      <c r="BM122" s="680"/>
      <c r="BN122" s="680"/>
      <c r="BO122" s="680"/>
      <c r="BP122" s="680"/>
      <c r="BQ122" s="680"/>
      <c r="BR122" s="680"/>
      <c r="BS122" s="680"/>
      <c r="BT122" s="681"/>
      <c r="BU122" s="160"/>
    </row>
  </sheetData>
  <autoFilter ref="C26:BT26" xr:uid="{00000000-0009-0000-0000-00000C000000}">
    <sortState xmlns:xlrd2="http://schemas.microsoft.com/office/spreadsheetml/2017/richdata2" ref="C26:BT42">
      <sortCondition ref="H25"/>
    </sortState>
  </autoFilter>
  <mergeCells count="1">
    <mergeCell ref="C24:G24"/>
  </mergeCells>
  <conditionalFormatting sqref="L27:AO69 AQ37:BT71">
    <cfRule type="cellIs" dxfId="10" priority="12" operator="equal">
      <formula>0</formula>
    </cfRule>
  </conditionalFormatting>
  <conditionalFormatting sqref="L110:AO122 AQ108:BT122">
    <cfRule type="cellIs" dxfId="9" priority="9" operator="equal">
      <formula>0</formula>
    </cfRule>
  </conditionalFormatting>
  <conditionalFormatting sqref="L74:AO86 AQ72:BT88">
    <cfRule type="cellIs" dxfId="8" priority="11" operator="equal">
      <formula>0</formula>
    </cfRule>
  </conditionalFormatting>
  <conditionalFormatting sqref="L91:AO105 AQ89:BT107">
    <cfRule type="cellIs" dxfId="7" priority="10" operator="equal">
      <formula>0</formula>
    </cfRule>
  </conditionalFormatting>
  <conditionalFormatting sqref="L27:AO32">
    <cfRule type="cellIs" dxfId="6" priority="8" operator="equal">
      <formula>0</formula>
    </cfRule>
  </conditionalFormatting>
  <conditionalFormatting sqref="L33:AO43 AQ41:BT43">
    <cfRule type="cellIs" dxfId="5" priority="7" operator="equal">
      <formula>0</formula>
    </cfRule>
  </conditionalFormatting>
  <conditionalFormatting sqref="L70:AO73">
    <cfRule type="cellIs" dxfId="4" priority="6" operator="equal">
      <formula>0</formula>
    </cfRule>
  </conditionalFormatting>
  <conditionalFormatting sqref="L87:AO90">
    <cfRule type="cellIs" dxfId="3" priority="5" operator="equal">
      <formula>0</formula>
    </cfRule>
  </conditionalFormatting>
  <conditionalFormatting sqref="L106:AO109">
    <cfRule type="cellIs" dxfId="2" priority="4" operator="equal">
      <formula>0</formula>
    </cfRule>
  </conditionalFormatting>
  <conditionalFormatting sqref="AQ27:BT28">
    <cfRule type="cellIs" dxfId="1" priority="3" operator="equal">
      <formula>0</formula>
    </cfRule>
  </conditionalFormatting>
  <conditionalFormatting sqref="AQ29:BT40">
    <cfRule type="cellIs" dxfId="0" priority="1" operator="equal">
      <formula>0</formula>
    </cfRule>
  </conditionalFormatting>
  <pageMargins left="0.7" right="0.7" top="0.75" bottom="0.75" header="0.3" footer="0.3"/>
  <pageSetup scale="1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I27:I1048576</xm:sqref>
        </x14:dataValidation>
        <x14:dataValidation type="list" allowBlank="1" showInputMessage="1" showErrorMessage="1" xr:uid="{00000000-0002-0000-0C00-000001000000}">
          <x14:formula1>
            <xm:f>DropDownList!$H$2:$H$3</xm:f>
          </x14:formula1>
          <xm:sqref>J27:J1048576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2:U49"/>
  <sheetViews>
    <sheetView zoomScale="70" zoomScaleNormal="70" workbookViewId="0">
      <selection activeCell="U36" sqref="U36"/>
    </sheetView>
  </sheetViews>
  <sheetFormatPr defaultColWidth="9" defaultRowHeight="15"/>
  <cols>
    <col min="1" max="1" width="9" style="12"/>
    <col min="2" max="2" width="10" style="12" customWidth="1"/>
    <col min="3" max="3" width="11.28515625" style="12" customWidth="1"/>
    <col min="4" max="4" width="13.28515625" style="12" customWidth="1"/>
    <col min="5" max="5" width="12.85546875" style="12" customWidth="1"/>
    <col min="6" max="6" width="12" style="12" customWidth="1"/>
    <col min="7" max="7" width="9" style="12"/>
    <col min="8" max="8" width="24.5703125" style="12" customWidth="1"/>
    <col min="9" max="9" width="11" style="12" customWidth="1"/>
    <col min="10" max="10" width="9" style="12"/>
    <col min="11" max="11" width="11.5703125" style="12" customWidth="1"/>
    <col min="12" max="12" width="9" style="12"/>
    <col min="13" max="13" width="26" style="12" customWidth="1"/>
    <col min="14" max="14" width="10" style="12" customWidth="1"/>
    <col min="15" max="15" width="9" style="12"/>
    <col min="16" max="16" width="9.85546875" style="12" customWidth="1"/>
    <col min="17" max="16384" width="9" style="12"/>
  </cols>
  <sheetData>
    <row r="12" spans="1:17" ht="24" customHeight="1" thickBot="1"/>
    <row r="13" spans="1:17" s="9" customFormat="1" ht="23.45" customHeight="1" thickBot="1">
      <c r="A13" s="577"/>
      <c r="B13" s="577" t="s">
        <v>171</v>
      </c>
      <c r="D13" s="124" t="s">
        <v>175</v>
      </c>
      <c r="E13" s="726"/>
      <c r="F13" s="174"/>
      <c r="G13" s="175"/>
      <c r="H13" s="176"/>
      <c r="K13" s="176"/>
      <c r="L13" s="174"/>
      <c r="M13" s="174"/>
      <c r="N13" s="174"/>
      <c r="O13" s="174"/>
      <c r="P13" s="174"/>
      <c r="Q13" s="177"/>
    </row>
    <row r="14" spans="1:17" s="9" customFormat="1" ht="15.75" customHeight="1">
      <c r="B14" s="540"/>
      <c r="D14" s="17"/>
      <c r="E14" s="17"/>
      <c r="F14" s="174"/>
      <c r="G14" s="175"/>
      <c r="H14" s="176"/>
      <c r="K14" s="176"/>
      <c r="L14" s="174"/>
      <c r="M14" s="174"/>
      <c r="N14" s="174"/>
      <c r="O14" s="174"/>
      <c r="P14" s="174"/>
      <c r="Q14" s="177"/>
    </row>
    <row r="15" spans="1:17" ht="15.75">
      <c r="B15" s="577" t="s">
        <v>501</v>
      </c>
    </row>
    <row r="16" spans="1:17" ht="15.75">
      <c r="B16" s="577"/>
    </row>
    <row r="17" spans="2:21" s="651" customFormat="1" ht="20.45" customHeight="1">
      <c r="B17" s="649" t="s">
        <v>640</v>
      </c>
      <c r="C17" s="650"/>
      <c r="D17" s="650"/>
      <c r="E17" s="650"/>
      <c r="F17" s="650"/>
      <c r="G17" s="650"/>
      <c r="H17" s="650"/>
      <c r="I17" s="650"/>
      <c r="J17" s="650"/>
      <c r="K17" s="650"/>
      <c r="L17" s="650"/>
      <c r="M17" s="650"/>
      <c r="N17" s="650"/>
      <c r="O17" s="650"/>
      <c r="P17" s="650"/>
      <c r="Q17" s="650"/>
      <c r="R17" s="650"/>
      <c r="S17" s="650"/>
      <c r="T17" s="650"/>
      <c r="U17" s="650"/>
    </row>
    <row r="18" spans="2:21" ht="60" customHeight="1">
      <c r="B18" s="937" t="s">
        <v>691</v>
      </c>
      <c r="C18" s="937"/>
      <c r="D18" s="937"/>
      <c r="E18" s="937"/>
      <c r="F18" s="937"/>
      <c r="G18" s="937"/>
      <c r="H18" s="937"/>
      <c r="I18" s="937"/>
      <c r="J18" s="937"/>
      <c r="K18" s="937"/>
      <c r="L18" s="937"/>
      <c r="M18" s="937"/>
      <c r="N18" s="937"/>
      <c r="O18" s="937"/>
      <c r="P18" s="937"/>
      <c r="Q18" s="937"/>
      <c r="R18" s="937"/>
      <c r="S18" s="937"/>
      <c r="T18" s="937"/>
      <c r="U18" s="937"/>
    </row>
    <row r="21" spans="2:21" ht="21">
      <c r="B21" s="724" t="s">
        <v>675</v>
      </c>
    </row>
    <row r="23" spans="2:21" ht="21">
      <c r="B23" s="724" t="s">
        <v>676</v>
      </c>
      <c r="C23" s="725"/>
      <c r="E23" s="725"/>
      <c r="F23" s="725"/>
      <c r="H23" s="724" t="s">
        <v>677</v>
      </c>
    </row>
    <row r="24" spans="2:21" ht="18.75" customHeight="1">
      <c r="B24" s="975" t="s">
        <v>655</v>
      </c>
      <c r="C24" s="975"/>
      <c r="D24" s="975"/>
      <c r="E24" s="975"/>
      <c r="F24" s="975"/>
      <c r="H24" s="12" t="s">
        <v>663</v>
      </c>
      <c r="M24" s="12" t="s">
        <v>664</v>
      </c>
    </row>
    <row r="25" spans="2:21" ht="45">
      <c r="B25" s="721" t="s">
        <v>62</v>
      </c>
      <c r="C25" s="721" t="s">
        <v>656</v>
      </c>
      <c r="D25" s="721" t="s">
        <v>657</v>
      </c>
      <c r="E25" s="721" t="s">
        <v>659</v>
      </c>
      <c r="F25" s="721" t="s">
        <v>658</v>
      </c>
      <c r="H25" s="721" t="s">
        <v>660</v>
      </c>
      <c r="I25" s="721" t="s">
        <v>661</v>
      </c>
      <c r="J25" s="721" t="s">
        <v>662</v>
      </c>
      <c r="K25" s="721" t="s">
        <v>656</v>
      </c>
      <c r="M25" s="721" t="s">
        <v>660</v>
      </c>
      <c r="N25" s="721" t="s">
        <v>661</v>
      </c>
      <c r="O25" s="721" t="s">
        <v>662</v>
      </c>
      <c r="P25" s="721" t="s">
        <v>656</v>
      </c>
    </row>
    <row r="26" spans="2:21" ht="18">
      <c r="B26" s="728"/>
      <c r="C26" s="728" t="s">
        <v>665</v>
      </c>
      <c r="D26" s="728" t="s">
        <v>666</v>
      </c>
      <c r="E26" s="728" t="s">
        <v>667</v>
      </c>
      <c r="F26" s="728" t="s">
        <v>668</v>
      </c>
      <c r="H26" s="728"/>
      <c r="I26" s="728" t="s">
        <v>669</v>
      </c>
      <c r="J26" s="728" t="s">
        <v>670</v>
      </c>
      <c r="K26" s="728" t="s">
        <v>671</v>
      </c>
      <c r="M26" s="728"/>
      <c r="N26" s="728" t="s">
        <v>672</v>
      </c>
      <c r="O26" s="728" t="s">
        <v>673</v>
      </c>
      <c r="P26" s="728" t="s">
        <v>674</v>
      </c>
    </row>
    <row r="27" spans="2:21" ht="15.75" customHeight="1">
      <c r="B27" s="723" t="s">
        <v>679</v>
      </c>
      <c r="C27" s="731">
        <f>K49</f>
        <v>0</v>
      </c>
      <c r="D27" s="729"/>
      <c r="E27" s="722"/>
      <c r="F27" s="722"/>
      <c r="H27" s="722"/>
      <c r="I27" s="722"/>
      <c r="J27" s="722"/>
      <c r="K27" s="722">
        <f>I27*J27</f>
        <v>0</v>
      </c>
      <c r="M27" s="722"/>
      <c r="N27" s="722"/>
      <c r="O27" s="722"/>
      <c r="P27" s="722">
        <f>N27*O27</f>
        <v>0</v>
      </c>
    </row>
    <row r="28" spans="2:21" ht="15.75" customHeight="1">
      <c r="B28" s="723" t="s">
        <v>680</v>
      </c>
      <c r="C28" s="732">
        <f>P49</f>
        <v>0</v>
      </c>
      <c r="D28" s="733">
        <f>C28-C27</f>
        <v>0</v>
      </c>
      <c r="E28" s="722"/>
      <c r="F28" s="730">
        <f>D28*E28</f>
        <v>0</v>
      </c>
      <c r="H28" s="722"/>
      <c r="I28" s="722"/>
      <c r="J28" s="722"/>
      <c r="K28" s="722"/>
      <c r="M28" s="722"/>
      <c r="N28" s="722"/>
      <c r="O28" s="722"/>
      <c r="P28" s="722"/>
    </row>
    <row r="29" spans="2:21" ht="15.75" customHeight="1">
      <c r="B29" s="723" t="s">
        <v>681</v>
      </c>
      <c r="C29" s="722"/>
      <c r="D29" s="722"/>
      <c r="E29" s="722"/>
      <c r="F29" s="722"/>
      <c r="H29" s="722"/>
      <c r="I29" s="722"/>
      <c r="J29" s="722"/>
      <c r="K29" s="722"/>
      <c r="M29" s="722"/>
      <c r="N29" s="722"/>
      <c r="O29" s="722"/>
      <c r="P29" s="722"/>
    </row>
    <row r="30" spans="2:21" ht="15.75" customHeight="1">
      <c r="B30" s="723" t="s">
        <v>682</v>
      </c>
      <c r="C30" s="722"/>
      <c r="D30" s="722"/>
      <c r="E30" s="722"/>
      <c r="F30" s="722"/>
      <c r="H30" s="722"/>
      <c r="I30" s="722"/>
      <c r="J30" s="722"/>
      <c r="K30" s="722"/>
      <c r="M30" s="722"/>
      <c r="N30" s="722"/>
      <c r="O30" s="722"/>
      <c r="P30" s="722"/>
    </row>
    <row r="31" spans="2:21" ht="15.75" customHeight="1">
      <c r="B31" s="723" t="s">
        <v>683</v>
      </c>
      <c r="C31" s="722"/>
      <c r="D31" s="722"/>
      <c r="E31" s="722"/>
      <c r="F31" s="722"/>
      <c r="H31" s="722"/>
      <c r="I31" s="722"/>
      <c r="J31" s="722"/>
      <c r="K31" s="722"/>
      <c r="M31" s="722"/>
      <c r="N31" s="722"/>
      <c r="O31" s="722"/>
      <c r="P31" s="722"/>
    </row>
    <row r="32" spans="2:21" ht="15.75" customHeight="1">
      <c r="B32" s="723" t="s">
        <v>684</v>
      </c>
      <c r="C32" s="722"/>
      <c r="D32" s="722"/>
      <c r="E32" s="722"/>
      <c r="F32" s="722"/>
      <c r="H32" s="722"/>
      <c r="I32" s="722"/>
      <c r="J32" s="722"/>
      <c r="K32" s="722"/>
      <c r="M32" s="722"/>
      <c r="N32" s="722"/>
      <c r="O32" s="722"/>
      <c r="P32" s="722"/>
    </row>
    <row r="33" spans="2:16" ht="15.75" customHeight="1">
      <c r="B33" s="723" t="s">
        <v>685</v>
      </c>
      <c r="C33" s="722"/>
      <c r="D33" s="722"/>
      <c r="E33" s="722"/>
      <c r="F33" s="722"/>
      <c r="H33" s="722"/>
      <c r="I33" s="722"/>
      <c r="J33" s="722"/>
      <c r="K33" s="722"/>
      <c r="M33" s="722"/>
      <c r="N33" s="722"/>
      <c r="O33" s="722"/>
      <c r="P33" s="722"/>
    </row>
    <row r="34" spans="2:16" ht="15.75" customHeight="1">
      <c r="B34" s="723" t="s">
        <v>686</v>
      </c>
      <c r="C34" s="722"/>
      <c r="D34" s="722"/>
      <c r="E34" s="722"/>
      <c r="F34" s="722"/>
      <c r="H34" s="722"/>
      <c r="I34" s="722"/>
      <c r="J34" s="722"/>
      <c r="K34" s="722"/>
      <c r="M34" s="722"/>
      <c r="N34" s="722"/>
      <c r="O34" s="722"/>
      <c r="P34" s="722"/>
    </row>
    <row r="35" spans="2:16" ht="15.75" customHeight="1">
      <c r="B35" s="723" t="s">
        <v>687</v>
      </c>
      <c r="C35" s="722"/>
      <c r="D35" s="722"/>
      <c r="E35" s="722"/>
      <c r="F35" s="722"/>
      <c r="H35" s="722"/>
      <c r="I35" s="722"/>
      <c r="J35" s="722"/>
      <c r="K35" s="722"/>
      <c r="M35" s="722"/>
      <c r="N35" s="722"/>
      <c r="O35" s="722"/>
      <c r="P35" s="722"/>
    </row>
    <row r="36" spans="2:16" ht="15.75" customHeight="1">
      <c r="B36" s="723" t="s">
        <v>688</v>
      </c>
      <c r="C36" s="722"/>
      <c r="D36" s="722"/>
      <c r="E36" s="722"/>
      <c r="F36" s="722"/>
      <c r="H36" s="722"/>
      <c r="I36" s="722"/>
      <c r="J36" s="722"/>
      <c r="K36" s="722"/>
      <c r="M36" s="722"/>
      <c r="N36" s="722"/>
      <c r="O36" s="722"/>
      <c r="P36" s="722"/>
    </row>
    <row r="37" spans="2:16" ht="15.75" customHeight="1">
      <c r="B37" s="723" t="s">
        <v>689</v>
      </c>
      <c r="C37" s="722"/>
      <c r="D37" s="722"/>
      <c r="E37" s="722"/>
      <c r="F37" s="722"/>
      <c r="H37" s="722"/>
      <c r="I37" s="722"/>
      <c r="J37" s="722"/>
      <c r="K37" s="722"/>
      <c r="M37" s="722"/>
      <c r="N37" s="722"/>
      <c r="O37" s="722"/>
      <c r="P37" s="722"/>
    </row>
    <row r="38" spans="2:16" ht="15.75" customHeight="1">
      <c r="B38" s="723" t="s">
        <v>690</v>
      </c>
      <c r="C38" s="722"/>
      <c r="D38" s="722"/>
      <c r="E38" s="722"/>
      <c r="F38" s="722"/>
      <c r="H38" s="722"/>
      <c r="I38" s="722"/>
      <c r="J38" s="722"/>
      <c r="K38" s="722"/>
      <c r="M38" s="722"/>
      <c r="N38" s="722"/>
      <c r="O38" s="722"/>
      <c r="P38" s="722"/>
    </row>
    <row r="39" spans="2:16" ht="16.350000000000001" customHeight="1">
      <c r="B39" s="734" t="s">
        <v>26</v>
      </c>
      <c r="C39" s="735"/>
      <c r="D39" s="735"/>
      <c r="E39" s="735"/>
      <c r="F39" s="736">
        <f>SUM(F28:F38)</f>
        <v>0</v>
      </c>
      <c r="H39" s="722"/>
      <c r="I39" s="722"/>
      <c r="J39" s="722"/>
      <c r="K39" s="722"/>
      <c r="M39" s="722"/>
      <c r="N39" s="722"/>
      <c r="O39" s="722"/>
      <c r="P39" s="722"/>
    </row>
    <row r="40" spans="2:16">
      <c r="B40" s="723" t="s">
        <v>678</v>
      </c>
      <c r="C40" s="722"/>
      <c r="D40" s="722"/>
      <c r="E40" s="722"/>
      <c r="F40" s="722"/>
      <c r="H40" s="722"/>
      <c r="I40" s="722"/>
      <c r="J40" s="722"/>
      <c r="K40" s="722"/>
      <c r="M40" s="722"/>
      <c r="N40" s="722"/>
      <c r="O40" s="722"/>
      <c r="P40" s="722"/>
    </row>
    <row r="41" spans="2:16">
      <c r="B41" s="723" t="s">
        <v>678</v>
      </c>
      <c r="C41" s="722"/>
      <c r="D41" s="722"/>
      <c r="E41" s="722"/>
      <c r="F41" s="722"/>
      <c r="H41" s="722"/>
      <c r="I41" s="722"/>
      <c r="J41" s="722"/>
      <c r="K41" s="722"/>
      <c r="M41" s="722"/>
      <c r="N41" s="722"/>
      <c r="O41" s="722"/>
      <c r="P41" s="722"/>
    </row>
    <row r="42" spans="2:16">
      <c r="B42" s="723" t="s">
        <v>678</v>
      </c>
      <c r="C42" s="722"/>
      <c r="D42" s="722"/>
      <c r="E42" s="722"/>
      <c r="F42" s="722"/>
      <c r="H42" s="722"/>
      <c r="I42" s="722"/>
      <c r="J42" s="722"/>
      <c r="K42" s="722"/>
      <c r="M42" s="722"/>
      <c r="N42" s="722"/>
      <c r="O42" s="722"/>
      <c r="P42" s="722"/>
    </row>
    <row r="43" spans="2:16">
      <c r="B43" s="723" t="s">
        <v>678</v>
      </c>
      <c r="C43" s="722"/>
      <c r="D43" s="722"/>
      <c r="E43" s="722"/>
      <c r="F43" s="722"/>
      <c r="H43" s="722"/>
      <c r="I43" s="722"/>
      <c r="J43" s="722"/>
      <c r="K43" s="722"/>
      <c r="M43" s="722"/>
      <c r="N43" s="722"/>
      <c r="O43" s="722"/>
      <c r="P43" s="722"/>
    </row>
    <row r="44" spans="2:16">
      <c r="H44" s="722"/>
      <c r="I44" s="722"/>
      <c r="J44" s="722"/>
      <c r="K44" s="722"/>
      <c r="M44" s="722"/>
      <c r="N44" s="722"/>
      <c r="O44" s="722"/>
      <c r="P44" s="722"/>
    </row>
    <row r="45" spans="2:16">
      <c r="H45" s="722"/>
      <c r="I45" s="722"/>
      <c r="J45" s="722"/>
      <c r="K45" s="722"/>
      <c r="M45" s="722"/>
      <c r="N45" s="722"/>
      <c r="O45" s="722"/>
      <c r="P45" s="722"/>
    </row>
    <row r="46" spans="2:16">
      <c r="H46" s="722"/>
      <c r="I46" s="722"/>
      <c r="J46" s="722"/>
      <c r="K46" s="722"/>
      <c r="M46" s="722"/>
      <c r="N46" s="722"/>
      <c r="O46" s="722"/>
      <c r="P46" s="722"/>
    </row>
    <row r="47" spans="2:16">
      <c r="H47" s="722"/>
      <c r="I47" s="722"/>
      <c r="J47" s="722"/>
      <c r="K47" s="722"/>
      <c r="M47" s="722"/>
      <c r="N47" s="722"/>
      <c r="O47" s="722"/>
      <c r="P47" s="722"/>
    </row>
    <row r="48" spans="2:16">
      <c r="H48" s="722"/>
      <c r="I48" s="722"/>
      <c r="J48" s="722"/>
      <c r="K48" s="722"/>
      <c r="M48" s="722"/>
      <c r="N48" s="722"/>
      <c r="O48" s="722"/>
      <c r="P48" s="722"/>
    </row>
    <row r="49" spans="8:16">
      <c r="H49" s="734" t="s">
        <v>26</v>
      </c>
      <c r="I49" s="735"/>
      <c r="J49" s="735"/>
      <c r="K49" s="731">
        <f>SUM(K27:K48)</f>
        <v>0</v>
      </c>
      <c r="M49" s="734" t="s">
        <v>26</v>
      </c>
      <c r="N49" s="735"/>
      <c r="O49" s="735"/>
      <c r="P49" s="732">
        <f>SUM(P27:P48)</f>
        <v>0</v>
      </c>
    </row>
  </sheetData>
  <mergeCells count="2">
    <mergeCell ref="B24:F24"/>
    <mergeCell ref="B18:U18"/>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6:U74"/>
  <sheetViews>
    <sheetView zoomScale="70" zoomScaleNormal="70" workbookViewId="0">
      <pane ySplit="16" topLeftCell="A35" activePane="bottomLeft" state="frozen"/>
      <selection pane="bottomLeft" activeCell="B18" sqref="B18"/>
    </sheetView>
  </sheetViews>
  <sheetFormatPr defaultColWidth="9" defaultRowHeight="15"/>
  <cols>
    <col min="1" max="1" width="9" style="12"/>
    <col min="2" max="2" width="37" style="684" customWidth="1"/>
    <col min="3" max="3" width="9" style="10"/>
    <col min="4" max="13" width="9" style="12"/>
    <col min="14" max="14" width="17.140625" style="12" customWidth="1"/>
    <col min="15" max="20" width="9" style="12"/>
    <col min="21" max="21" width="20.5703125" style="12" customWidth="1"/>
    <col min="22" max="16384" width="9" style="12"/>
  </cols>
  <sheetData>
    <row r="16" spans="2:21" ht="26.25" customHeight="1">
      <c r="B16" s="685" t="s">
        <v>557</v>
      </c>
      <c r="C16" s="899" t="s">
        <v>501</v>
      </c>
      <c r="D16" s="900"/>
      <c r="E16" s="900"/>
      <c r="F16" s="900"/>
      <c r="G16" s="900"/>
      <c r="H16" s="900"/>
      <c r="I16" s="900"/>
      <c r="J16" s="900"/>
      <c r="K16" s="900"/>
      <c r="L16" s="900"/>
      <c r="M16" s="900"/>
      <c r="N16" s="900"/>
      <c r="O16" s="900"/>
      <c r="P16" s="900"/>
      <c r="Q16" s="900"/>
      <c r="R16" s="900"/>
      <c r="S16" s="900"/>
      <c r="T16" s="900"/>
      <c r="U16" s="900"/>
    </row>
    <row r="17" spans="2:21" ht="6.95" customHeight="1">
      <c r="B17" s="850"/>
      <c r="C17" s="851"/>
      <c r="D17" s="851"/>
      <c r="E17" s="851"/>
      <c r="F17" s="851"/>
      <c r="G17" s="851"/>
      <c r="H17" s="851"/>
      <c r="I17" s="851"/>
      <c r="J17" s="851"/>
      <c r="K17" s="851"/>
      <c r="L17" s="851"/>
      <c r="M17" s="851"/>
      <c r="N17" s="851"/>
      <c r="O17" s="851"/>
      <c r="P17" s="851"/>
      <c r="Q17" s="851"/>
      <c r="R17" s="851"/>
      <c r="S17" s="851"/>
      <c r="T17" s="851"/>
      <c r="U17" s="851"/>
    </row>
    <row r="18" spans="2:21" ht="26.25" customHeight="1">
      <c r="B18" s="852" t="s">
        <v>974</v>
      </c>
      <c r="C18" s="906" t="s">
        <v>995</v>
      </c>
      <c r="D18" s="906"/>
      <c r="E18" s="906"/>
      <c r="F18" s="906"/>
      <c r="G18" s="906"/>
      <c r="H18" s="906"/>
      <c r="I18" s="906"/>
      <c r="J18" s="906"/>
      <c r="K18" s="906"/>
      <c r="L18" s="906"/>
      <c r="M18" s="906"/>
      <c r="N18" s="906"/>
      <c r="O18" s="906"/>
      <c r="P18" s="906"/>
      <c r="Q18" s="906"/>
      <c r="R18" s="906"/>
      <c r="S18" s="906"/>
      <c r="T18" s="906"/>
      <c r="U18" s="907"/>
    </row>
    <row r="19" spans="2:21" ht="15.75">
      <c r="B19" s="848" t="s">
        <v>542</v>
      </c>
      <c r="C19" s="905" t="s">
        <v>975</v>
      </c>
      <c r="D19" s="905"/>
      <c r="E19" s="905"/>
      <c r="F19" s="905"/>
      <c r="G19" s="905"/>
      <c r="H19" s="904" t="s">
        <v>976</v>
      </c>
      <c r="I19" s="904"/>
      <c r="J19" s="904"/>
      <c r="K19" s="904"/>
      <c r="L19" s="904"/>
      <c r="M19" s="904"/>
      <c r="N19" s="904"/>
      <c r="O19" s="904" t="s">
        <v>977</v>
      </c>
      <c r="P19" s="904"/>
      <c r="Q19" s="904"/>
      <c r="R19" s="904"/>
      <c r="S19" s="904"/>
      <c r="T19" s="904"/>
      <c r="U19" s="904"/>
    </row>
    <row r="20" spans="2:21" ht="15.75">
      <c r="B20" s="849">
        <v>1</v>
      </c>
      <c r="C20" s="903" t="s">
        <v>978</v>
      </c>
      <c r="D20" s="903"/>
      <c r="E20" s="903"/>
      <c r="F20" s="903"/>
      <c r="G20" s="903"/>
      <c r="H20" s="903" t="s">
        <v>993</v>
      </c>
      <c r="I20" s="903"/>
      <c r="J20" s="903"/>
      <c r="K20" s="903"/>
      <c r="L20" s="903"/>
      <c r="M20" s="903"/>
      <c r="N20" s="903"/>
      <c r="O20" s="903" t="s">
        <v>994</v>
      </c>
      <c r="P20" s="903"/>
      <c r="Q20" s="903"/>
      <c r="R20" s="903"/>
      <c r="S20" s="903"/>
      <c r="T20" s="903"/>
      <c r="U20" s="903"/>
    </row>
    <row r="21" spans="2:21" ht="15.75">
      <c r="B21" s="849">
        <v>2</v>
      </c>
      <c r="C21" s="903" t="s">
        <v>979</v>
      </c>
      <c r="D21" s="903"/>
      <c r="E21" s="903"/>
      <c r="F21" s="903"/>
      <c r="G21" s="903"/>
      <c r="H21" s="903" t="s">
        <v>980</v>
      </c>
      <c r="I21" s="903"/>
      <c r="J21" s="903"/>
      <c r="K21" s="903"/>
      <c r="L21" s="903"/>
      <c r="M21" s="903"/>
      <c r="N21" s="903"/>
      <c r="O21" s="903" t="s">
        <v>981</v>
      </c>
      <c r="P21" s="903"/>
      <c r="Q21" s="903"/>
      <c r="R21" s="903"/>
      <c r="S21" s="903"/>
      <c r="T21" s="903"/>
      <c r="U21" s="903"/>
    </row>
    <row r="22" spans="2:21" ht="15.75">
      <c r="B22" s="849">
        <v>3</v>
      </c>
      <c r="C22" s="903" t="s">
        <v>998</v>
      </c>
      <c r="D22" s="903"/>
      <c r="E22" s="903"/>
      <c r="F22" s="903"/>
      <c r="G22" s="903"/>
      <c r="H22" s="903" t="s">
        <v>982</v>
      </c>
      <c r="I22" s="903"/>
      <c r="J22" s="903"/>
      <c r="K22" s="903"/>
      <c r="L22" s="903"/>
      <c r="M22" s="903"/>
      <c r="N22" s="903"/>
      <c r="O22" s="903" t="s">
        <v>983</v>
      </c>
      <c r="P22" s="903"/>
      <c r="Q22" s="903"/>
      <c r="R22" s="903"/>
      <c r="S22" s="903"/>
      <c r="T22" s="903"/>
      <c r="U22" s="903"/>
    </row>
    <row r="23" spans="2:21" ht="15.75">
      <c r="B23" s="849">
        <v>4</v>
      </c>
      <c r="C23" s="903" t="s">
        <v>999</v>
      </c>
      <c r="D23" s="903"/>
      <c r="E23" s="903"/>
      <c r="F23" s="903"/>
      <c r="G23" s="903"/>
      <c r="H23" s="903" t="s">
        <v>984</v>
      </c>
      <c r="I23" s="903"/>
      <c r="J23" s="903"/>
      <c r="K23" s="903"/>
      <c r="L23" s="903"/>
      <c r="M23" s="903"/>
      <c r="N23" s="903"/>
      <c r="O23" s="903" t="s">
        <v>985</v>
      </c>
      <c r="P23" s="903"/>
      <c r="Q23" s="903"/>
      <c r="R23" s="903"/>
      <c r="S23" s="903"/>
      <c r="T23" s="903"/>
      <c r="U23" s="903"/>
    </row>
    <row r="24" spans="2:21" ht="15.75">
      <c r="B24" s="849">
        <v>5</v>
      </c>
      <c r="C24" s="903" t="s">
        <v>1000</v>
      </c>
      <c r="D24" s="903"/>
      <c r="E24" s="903"/>
      <c r="F24" s="903"/>
      <c r="G24" s="903"/>
      <c r="H24" s="903" t="s">
        <v>986</v>
      </c>
      <c r="I24" s="903"/>
      <c r="J24" s="903"/>
      <c r="K24" s="903"/>
      <c r="L24" s="903"/>
      <c r="M24" s="903"/>
      <c r="N24" s="903"/>
      <c r="O24" s="903" t="s">
        <v>987</v>
      </c>
      <c r="P24" s="903"/>
      <c r="Q24" s="903"/>
      <c r="R24" s="903"/>
      <c r="S24" s="903"/>
      <c r="T24" s="903"/>
      <c r="U24" s="903"/>
    </row>
    <row r="25" spans="2:21" ht="15.75">
      <c r="B25" s="849">
        <v>6</v>
      </c>
      <c r="C25" s="903" t="s">
        <v>1001</v>
      </c>
      <c r="D25" s="903"/>
      <c r="E25" s="903"/>
      <c r="F25" s="903"/>
      <c r="G25" s="903"/>
      <c r="H25" s="903" t="s">
        <v>988</v>
      </c>
      <c r="I25" s="903"/>
      <c r="J25" s="903"/>
      <c r="K25" s="903"/>
      <c r="L25" s="903"/>
      <c r="M25" s="903"/>
      <c r="N25" s="903"/>
      <c r="O25" s="903" t="s">
        <v>989</v>
      </c>
      <c r="P25" s="903"/>
      <c r="Q25" s="903"/>
      <c r="R25" s="903"/>
      <c r="S25" s="903"/>
      <c r="T25" s="903"/>
      <c r="U25" s="903"/>
    </row>
    <row r="26" spans="2:21" ht="15.75">
      <c r="B26" s="849">
        <v>7</v>
      </c>
      <c r="C26" s="903" t="s">
        <v>990</v>
      </c>
      <c r="D26" s="903"/>
      <c r="E26" s="903"/>
      <c r="F26" s="903"/>
      <c r="G26" s="903"/>
      <c r="H26" s="903" t="s">
        <v>991</v>
      </c>
      <c r="I26" s="903"/>
      <c r="J26" s="903"/>
      <c r="K26" s="903"/>
      <c r="L26" s="903"/>
      <c r="M26" s="903"/>
      <c r="N26" s="903"/>
      <c r="O26" s="903" t="s">
        <v>992</v>
      </c>
      <c r="P26" s="903"/>
      <c r="Q26" s="903"/>
      <c r="R26" s="903"/>
      <c r="S26" s="903"/>
      <c r="T26" s="903"/>
      <c r="U26" s="903"/>
    </row>
    <row r="27" spans="2:21" ht="15.75">
      <c r="B27" s="854"/>
      <c r="C27" s="855"/>
      <c r="D27" s="855"/>
      <c r="E27" s="855"/>
      <c r="F27" s="855"/>
      <c r="G27" s="855"/>
      <c r="H27" s="855"/>
      <c r="I27" s="855"/>
      <c r="J27" s="855"/>
      <c r="K27" s="855"/>
      <c r="L27" s="855"/>
      <c r="M27" s="855"/>
      <c r="N27" s="855"/>
      <c r="O27" s="855"/>
      <c r="P27" s="855"/>
      <c r="Q27" s="855"/>
      <c r="R27" s="855"/>
      <c r="S27" s="855"/>
      <c r="T27" s="855"/>
      <c r="U27" s="856"/>
    </row>
    <row r="28" spans="2:21" ht="26.25" customHeight="1">
      <c r="B28" s="852" t="s">
        <v>974</v>
      </c>
      <c r="C28" s="906" t="s">
        <v>996</v>
      </c>
      <c r="D28" s="906"/>
      <c r="E28" s="906"/>
      <c r="F28" s="906"/>
      <c r="G28" s="906"/>
      <c r="H28" s="906"/>
      <c r="I28" s="906"/>
      <c r="J28" s="906"/>
      <c r="K28" s="906"/>
      <c r="L28" s="906"/>
      <c r="M28" s="906"/>
      <c r="N28" s="906"/>
      <c r="O28" s="906"/>
      <c r="P28" s="906"/>
      <c r="Q28" s="906"/>
      <c r="R28" s="906"/>
      <c r="S28" s="906"/>
      <c r="T28" s="906"/>
      <c r="U28" s="907"/>
    </row>
    <row r="29" spans="2:21" ht="15.75">
      <c r="B29" s="853" t="s">
        <v>542</v>
      </c>
      <c r="C29" s="905" t="s">
        <v>975</v>
      </c>
      <c r="D29" s="905"/>
      <c r="E29" s="905"/>
      <c r="F29" s="905"/>
      <c r="G29" s="905"/>
      <c r="H29" s="904" t="s">
        <v>1009</v>
      </c>
      <c r="I29" s="904"/>
      <c r="J29" s="904"/>
      <c r="K29" s="904"/>
      <c r="L29" s="904"/>
      <c r="M29" s="904"/>
      <c r="N29" s="904"/>
      <c r="O29" s="904" t="s">
        <v>1010</v>
      </c>
      <c r="P29" s="904"/>
      <c r="Q29" s="904"/>
      <c r="R29" s="904"/>
      <c r="S29" s="904"/>
      <c r="T29" s="904"/>
      <c r="U29" s="904"/>
    </row>
    <row r="30" spans="2:21" ht="15.75">
      <c r="B30" s="849">
        <v>1</v>
      </c>
      <c r="C30" s="903" t="s">
        <v>997</v>
      </c>
      <c r="D30" s="903"/>
      <c r="E30" s="903"/>
      <c r="F30" s="903"/>
      <c r="G30" s="903"/>
      <c r="H30" s="903" t="s">
        <v>988</v>
      </c>
      <c r="I30" s="903"/>
      <c r="J30" s="903"/>
      <c r="K30" s="903"/>
      <c r="L30" s="903"/>
      <c r="M30" s="903"/>
      <c r="N30" s="903"/>
      <c r="O30" s="903" t="s">
        <v>1006</v>
      </c>
      <c r="P30" s="903"/>
      <c r="Q30" s="903"/>
      <c r="R30" s="903"/>
      <c r="S30" s="903"/>
      <c r="T30" s="903"/>
      <c r="U30" s="903"/>
    </row>
    <row r="31" spans="2:21" ht="15.75">
      <c r="B31" s="849">
        <v>2</v>
      </c>
      <c r="C31" s="903" t="s">
        <v>1002</v>
      </c>
      <c r="D31" s="903"/>
      <c r="E31" s="903"/>
      <c r="F31" s="903"/>
      <c r="G31" s="903"/>
      <c r="H31" s="903" t="s">
        <v>1004</v>
      </c>
      <c r="I31" s="903"/>
      <c r="J31" s="903"/>
      <c r="K31" s="903"/>
      <c r="L31" s="903"/>
      <c r="M31" s="903"/>
      <c r="N31" s="903"/>
      <c r="O31" s="903" t="s">
        <v>1007</v>
      </c>
      <c r="P31" s="903"/>
      <c r="Q31" s="903"/>
      <c r="R31" s="903"/>
      <c r="S31" s="903"/>
      <c r="T31" s="903"/>
      <c r="U31" s="903"/>
    </row>
    <row r="32" spans="2:21" ht="15.75">
      <c r="B32" s="849">
        <v>3</v>
      </c>
      <c r="C32" s="903" t="s">
        <v>1003</v>
      </c>
      <c r="D32" s="903"/>
      <c r="E32" s="903"/>
      <c r="F32" s="903"/>
      <c r="G32" s="903"/>
      <c r="H32" s="903" t="s">
        <v>1005</v>
      </c>
      <c r="I32" s="903"/>
      <c r="J32" s="903"/>
      <c r="K32" s="903"/>
      <c r="L32" s="903"/>
      <c r="M32" s="903"/>
      <c r="N32" s="903"/>
      <c r="O32" s="903" t="s">
        <v>1008</v>
      </c>
      <c r="P32" s="903"/>
      <c r="Q32" s="903"/>
      <c r="R32" s="903"/>
      <c r="S32" s="903"/>
      <c r="T32" s="903"/>
      <c r="U32" s="903"/>
    </row>
    <row r="33" spans="2:21" ht="55.5" customHeight="1">
      <c r="B33" s="699" t="s">
        <v>616</v>
      </c>
      <c r="C33" s="895" t="s">
        <v>706</v>
      </c>
      <c r="D33" s="895"/>
      <c r="E33" s="895"/>
      <c r="F33" s="895"/>
      <c r="G33" s="895"/>
      <c r="H33" s="895"/>
      <c r="I33" s="895"/>
      <c r="J33" s="895"/>
      <c r="K33" s="895"/>
      <c r="L33" s="895"/>
      <c r="M33" s="895"/>
      <c r="N33" s="895"/>
      <c r="O33" s="895"/>
      <c r="P33" s="895"/>
      <c r="Q33" s="895"/>
      <c r="R33" s="895"/>
      <c r="S33" s="895"/>
      <c r="T33" s="895"/>
      <c r="U33" s="896"/>
    </row>
    <row r="34" spans="2:21" ht="15.75">
      <c r="B34" s="687"/>
      <c r="C34" s="688"/>
      <c r="D34" s="689"/>
      <c r="E34" s="689"/>
      <c r="F34" s="689"/>
      <c r="G34" s="689"/>
      <c r="H34" s="689"/>
      <c r="I34" s="689"/>
      <c r="J34" s="689"/>
      <c r="K34" s="689"/>
      <c r="L34" s="689"/>
      <c r="M34" s="689"/>
      <c r="N34" s="689"/>
      <c r="O34" s="689"/>
      <c r="P34" s="689"/>
      <c r="Q34" s="689"/>
      <c r="R34" s="689"/>
      <c r="S34" s="689"/>
      <c r="T34" s="689"/>
      <c r="U34" s="690"/>
    </row>
    <row r="35" spans="2:21" ht="15.75">
      <c r="B35" s="687"/>
      <c r="C35" s="688" t="s">
        <v>620</v>
      </c>
      <c r="D35" s="689"/>
      <c r="E35" s="689"/>
      <c r="F35" s="689"/>
      <c r="G35" s="689"/>
      <c r="H35" s="689"/>
      <c r="I35" s="689"/>
      <c r="J35" s="689"/>
      <c r="K35" s="689"/>
      <c r="L35" s="689"/>
      <c r="M35" s="689"/>
      <c r="N35" s="689"/>
      <c r="O35" s="689"/>
      <c r="P35" s="689"/>
      <c r="Q35" s="689"/>
      <c r="R35" s="689"/>
      <c r="S35" s="689"/>
      <c r="T35" s="689"/>
      <c r="U35" s="690"/>
    </row>
    <row r="36" spans="2:21" ht="15.75">
      <c r="B36" s="687"/>
      <c r="C36" s="688"/>
      <c r="D36" s="689"/>
      <c r="E36" s="689"/>
      <c r="F36" s="689"/>
      <c r="G36" s="689"/>
      <c r="H36" s="689"/>
      <c r="I36" s="689"/>
      <c r="J36" s="689"/>
      <c r="K36" s="689"/>
      <c r="L36" s="689"/>
      <c r="M36" s="689"/>
      <c r="N36" s="689"/>
      <c r="O36" s="689"/>
      <c r="P36" s="689"/>
      <c r="Q36" s="689"/>
      <c r="R36" s="689"/>
      <c r="S36" s="689"/>
      <c r="T36" s="689"/>
      <c r="U36" s="690"/>
    </row>
    <row r="37" spans="2:21" ht="15.75">
      <c r="B37" s="687"/>
      <c r="C37" s="688" t="s">
        <v>617</v>
      </c>
      <c r="D37" s="689"/>
      <c r="E37" s="689"/>
      <c r="F37" s="689"/>
      <c r="G37" s="689"/>
      <c r="H37" s="689"/>
      <c r="I37" s="689"/>
      <c r="J37" s="689"/>
      <c r="K37" s="689"/>
      <c r="L37" s="689"/>
      <c r="M37" s="689"/>
      <c r="N37" s="689"/>
      <c r="O37" s="689"/>
      <c r="P37" s="689"/>
      <c r="Q37" s="689"/>
      <c r="R37" s="689"/>
      <c r="S37" s="689"/>
      <c r="T37" s="689"/>
      <c r="U37" s="690"/>
    </row>
    <row r="38" spans="2:21" ht="15.75">
      <c r="B38" s="687"/>
      <c r="C38" s="688"/>
      <c r="D38" s="689"/>
      <c r="E38" s="689"/>
      <c r="F38" s="689"/>
      <c r="G38" s="689"/>
      <c r="H38" s="689"/>
      <c r="I38" s="689"/>
      <c r="J38" s="689"/>
      <c r="K38" s="689"/>
      <c r="L38" s="689"/>
      <c r="M38" s="689"/>
      <c r="N38" s="689"/>
      <c r="O38" s="689"/>
      <c r="P38" s="689"/>
      <c r="Q38" s="689"/>
      <c r="R38" s="689"/>
      <c r="S38" s="689"/>
      <c r="T38" s="689"/>
      <c r="U38" s="690"/>
    </row>
    <row r="39" spans="2:21" ht="30" customHeight="1">
      <c r="B39" s="687"/>
      <c r="C39" s="895" t="s">
        <v>618</v>
      </c>
      <c r="D39" s="895"/>
      <c r="E39" s="895"/>
      <c r="F39" s="895"/>
      <c r="G39" s="895"/>
      <c r="H39" s="895"/>
      <c r="I39" s="895"/>
      <c r="J39" s="895"/>
      <c r="K39" s="895"/>
      <c r="L39" s="895"/>
      <c r="M39" s="895"/>
      <c r="N39" s="895"/>
      <c r="O39" s="895"/>
      <c r="P39" s="895"/>
      <c r="Q39" s="895"/>
      <c r="R39" s="895"/>
      <c r="S39" s="895"/>
      <c r="T39" s="689"/>
      <c r="U39" s="690"/>
    </row>
    <row r="40" spans="2:21" ht="15.75">
      <c r="B40" s="687"/>
      <c r="C40" s="688"/>
      <c r="D40" s="689"/>
      <c r="E40" s="689"/>
      <c r="F40" s="689"/>
      <c r="G40" s="689"/>
      <c r="H40" s="689"/>
      <c r="I40" s="689"/>
      <c r="J40" s="689"/>
      <c r="K40" s="689"/>
      <c r="L40" s="689"/>
      <c r="M40" s="689"/>
      <c r="N40" s="689"/>
      <c r="O40" s="689"/>
      <c r="P40" s="689"/>
      <c r="Q40" s="689"/>
      <c r="R40" s="689"/>
      <c r="S40" s="689"/>
      <c r="T40" s="689"/>
      <c r="U40" s="690"/>
    </row>
    <row r="41" spans="2:21" ht="15.75">
      <c r="B41" s="687"/>
      <c r="C41" s="688" t="s">
        <v>621</v>
      </c>
      <c r="D41" s="689"/>
      <c r="E41" s="689"/>
      <c r="F41" s="689"/>
      <c r="G41" s="689"/>
      <c r="H41" s="689"/>
      <c r="I41" s="689"/>
      <c r="J41" s="689"/>
      <c r="K41" s="689"/>
      <c r="L41" s="689"/>
      <c r="M41" s="689"/>
      <c r="N41" s="689"/>
      <c r="O41" s="689"/>
      <c r="P41" s="689"/>
      <c r="Q41" s="689"/>
      <c r="R41" s="689"/>
      <c r="S41" s="689"/>
      <c r="T41" s="689"/>
      <c r="U41" s="690"/>
    </row>
    <row r="42" spans="2:21" ht="15.75">
      <c r="B42" s="687"/>
      <c r="C42" s="688"/>
      <c r="D42" s="689"/>
      <c r="E42" s="689"/>
      <c r="F42" s="689"/>
      <c r="G42" s="689"/>
      <c r="H42" s="689"/>
      <c r="I42" s="689"/>
      <c r="J42" s="689"/>
      <c r="K42" s="689"/>
      <c r="L42" s="689"/>
      <c r="M42" s="689"/>
      <c r="N42" s="689"/>
      <c r="O42" s="689"/>
      <c r="P42" s="689"/>
      <c r="Q42" s="689"/>
      <c r="R42" s="689"/>
      <c r="S42" s="689"/>
      <c r="T42" s="689"/>
      <c r="U42" s="690"/>
    </row>
    <row r="43" spans="2:21" ht="31.5" customHeight="1">
      <c r="B43" s="687"/>
      <c r="C43" s="895" t="s">
        <v>619</v>
      </c>
      <c r="D43" s="895"/>
      <c r="E43" s="895"/>
      <c r="F43" s="895"/>
      <c r="G43" s="895"/>
      <c r="H43" s="895"/>
      <c r="I43" s="895"/>
      <c r="J43" s="895"/>
      <c r="K43" s="895"/>
      <c r="L43" s="895"/>
      <c r="M43" s="895"/>
      <c r="N43" s="895"/>
      <c r="O43" s="895"/>
      <c r="P43" s="895"/>
      <c r="Q43" s="895"/>
      <c r="R43" s="895"/>
      <c r="S43" s="895"/>
      <c r="T43" s="895"/>
      <c r="U43" s="896"/>
    </row>
    <row r="44" spans="2:21" ht="15.75">
      <c r="B44" s="687"/>
      <c r="C44" s="688"/>
      <c r="D44" s="689"/>
      <c r="E44" s="689"/>
      <c r="F44" s="689"/>
      <c r="G44" s="689"/>
      <c r="H44" s="689"/>
      <c r="I44" s="689"/>
      <c r="J44" s="689"/>
      <c r="K44" s="689"/>
      <c r="L44" s="689"/>
      <c r="M44" s="689"/>
      <c r="N44" s="689"/>
      <c r="O44" s="689"/>
      <c r="P44" s="689"/>
      <c r="Q44" s="689"/>
      <c r="R44" s="689"/>
      <c r="S44" s="689"/>
      <c r="T44" s="689"/>
      <c r="U44" s="690"/>
    </row>
    <row r="45" spans="2:21" ht="31.5" customHeight="1">
      <c r="B45" s="687"/>
      <c r="C45" s="895" t="s">
        <v>622</v>
      </c>
      <c r="D45" s="895"/>
      <c r="E45" s="895"/>
      <c r="F45" s="895"/>
      <c r="G45" s="895"/>
      <c r="H45" s="895"/>
      <c r="I45" s="895"/>
      <c r="J45" s="895"/>
      <c r="K45" s="895"/>
      <c r="L45" s="895"/>
      <c r="M45" s="895"/>
      <c r="N45" s="895"/>
      <c r="O45" s="895"/>
      <c r="P45" s="895"/>
      <c r="Q45" s="895"/>
      <c r="R45" s="895"/>
      <c r="S45" s="895"/>
      <c r="T45" s="895"/>
      <c r="U45" s="896"/>
    </row>
    <row r="46" spans="2:21" ht="15.75">
      <c r="B46" s="687"/>
      <c r="C46" s="688"/>
      <c r="D46" s="689"/>
      <c r="E46" s="689"/>
      <c r="F46" s="689"/>
      <c r="G46" s="689"/>
      <c r="H46" s="689"/>
      <c r="I46" s="689"/>
      <c r="J46" s="689"/>
      <c r="K46" s="689"/>
      <c r="L46" s="689"/>
      <c r="M46" s="689"/>
      <c r="N46" s="689"/>
      <c r="O46" s="689"/>
      <c r="P46" s="689"/>
      <c r="Q46" s="689"/>
      <c r="R46" s="689"/>
      <c r="S46" s="689"/>
      <c r="T46" s="689"/>
      <c r="U46" s="690"/>
    </row>
    <row r="47" spans="2:21" ht="15.75">
      <c r="B47" s="687"/>
      <c r="C47" s="688" t="s">
        <v>623</v>
      </c>
      <c r="D47" s="689"/>
      <c r="E47" s="689"/>
      <c r="F47" s="689"/>
      <c r="G47" s="689"/>
      <c r="H47" s="689"/>
      <c r="I47" s="689"/>
      <c r="J47" s="689"/>
      <c r="K47" s="689"/>
      <c r="L47" s="689"/>
      <c r="M47" s="689"/>
      <c r="N47" s="689"/>
      <c r="O47" s="689"/>
      <c r="P47" s="689"/>
      <c r="Q47" s="689"/>
      <c r="R47" s="689"/>
      <c r="S47" s="689"/>
      <c r="T47" s="689"/>
      <c r="U47" s="690"/>
    </row>
    <row r="48" spans="2:21" ht="15.75">
      <c r="B48" s="691"/>
      <c r="C48" s="692"/>
      <c r="D48" s="693"/>
      <c r="E48" s="693"/>
      <c r="F48" s="693"/>
      <c r="G48" s="693"/>
      <c r="H48" s="693"/>
      <c r="I48" s="693"/>
      <c r="J48" s="693"/>
      <c r="K48" s="693"/>
      <c r="L48" s="693"/>
      <c r="M48" s="693"/>
      <c r="N48" s="693"/>
      <c r="O48" s="693"/>
      <c r="P48" s="693"/>
      <c r="Q48" s="693"/>
      <c r="R48" s="693"/>
      <c r="S48" s="693"/>
      <c r="T48" s="693"/>
      <c r="U48" s="694"/>
    </row>
    <row r="49" spans="2:21" ht="51" customHeight="1">
      <c r="B49" s="695" t="s">
        <v>624</v>
      </c>
      <c r="C49" s="901" t="s">
        <v>949</v>
      </c>
      <c r="D49" s="901"/>
      <c r="E49" s="901"/>
      <c r="F49" s="901"/>
      <c r="G49" s="901"/>
      <c r="H49" s="901"/>
      <c r="I49" s="901"/>
      <c r="J49" s="901"/>
      <c r="K49" s="901"/>
      <c r="L49" s="901"/>
      <c r="M49" s="901"/>
      <c r="N49" s="901"/>
      <c r="O49" s="901"/>
      <c r="P49" s="901"/>
      <c r="Q49" s="901"/>
      <c r="R49" s="901"/>
      <c r="S49" s="901"/>
      <c r="T49" s="901"/>
      <c r="U49" s="902"/>
    </row>
    <row r="50" spans="2:21">
      <c r="B50" s="696"/>
      <c r="C50" s="697"/>
      <c r="D50" s="697"/>
      <c r="E50" s="697"/>
      <c r="F50" s="697"/>
      <c r="G50" s="697"/>
      <c r="H50" s="697"/>
      <c r="I50" s="697"/>
      <c r="J50" s="697"/>
      <c r="K50" s="697"/>
      <c r="L50" s="697"/>
      <c r="M50" s="697"/>
      <c r="N50" s="697"/>
      <c r="O50" s="697"/>
      <c r="P50" s="697"/>
      <c r="Q50" s="697"/>
      <c r="R50" s="697"/>
      <c r="S50" s="697"/>
      <c r="T50" s="697"/>
      <c r="U50" s="698"/>
    </row>
    <row r="51" spans="2:21" ht="15.75">
      <c r="B51" s="699" t="s">
        <v>625</v>
      </c>
      <c r="C51" s="700" t="s">
        <v>626</v>
      </c>
      <c r="D51" s="689"/>
      <c r="E51" s="689"/>
      <c r="F51" s="689"/>
      <c r="G51" s="689"/>
      <c r="H51" s="689"/>
      <c r="I51" s="689"/>
      <c r="J51" s="689"/>
      <c r="K51" s="689"/>
      <c r="L51" s="689"/>
      <c r="M51" s="689"/>
      <c r="N51" s="689"/>
      <c r="O51" s="689"/>
      <c r="P51" s="689"/>
      <c r="Q51" s="689"/>
      <c r="R51" s="689"/>
      <c r="S51" s="689"/>
      <c r="T51" s="689"/>
      <c r="U51" s="690"/>
    </row>
    <row r="52" spans="2:21">
      <c r="B52" s="701"/>
      <c r="C52" s="693"/>
      <c r="D52" s="693"/>
      <c r="E52" s="693"/>
      <c r="F52" s="693"/>
      <c r="G52" s="693"/>
      <c r="H52" s="693"/>
      <c r="I52" s="693"/>
      <c r="J52" s="693"/>
      <c r="K52" s="693"/>
      <c r="L52" s="693"/>
      <c r="M52" s="693"/>
      <c r="N52" s="693"/>
      <c r="O52" s="693"/>
      <c r="P52" s="693"/>
      <c r="Q52" s="693"/>
      <c r="R52" s="693"/>
      <c r="S52" s="693"/>
      <c r="T52" s="693"/>
      <c r="U52" s="694"/>
    </row>
    <row r="53" spans="2:21" ht="34.5" customHeight="1">
      <c r="B53" s="686" t="s">
        <v>627</v>
      </c>
      <c r="C53" s="897" t="s">
        <v>628</v>
      </c>
      <c r="D53" s="897"/>
      <c r="E53" s="897"/>
      <c r="F53" s="897"/>
      <c r="G53" s="897"/>
      <c r="H53" s="897"/>
      <c r="I53" s="897"/>
      <c r="J53" s="897"/>
      <c r="K53" s="897"/>
      <c r="L53" s="897"/>
      <c r="M53" s="897"/>
      <c r="N53" s="897"/>
      <c r="O53" s="897"/>
      <c r="P53" s="897"/>
      <c r="Q53" s="897"/>
      <c r="R53" s="897"/>
      <c r="S53" s="897"/>
      <c r="T53" s="897"/>
      <c r="U53" s="898"/>
    </row>
    <row r="54" spans="2:21">
      <c r="B54" s="701"/>
      <c r="C54" s="693"/>
      <c r="D54" s="693"/>
      <c r="E54" s="693"/>
      <c r="F54" s="693"/>
      <c r="G54" s="693"/>
      <c r="H54" s="693"/>
      <c r="I54" s="693"/>
      <c r="J54" s="693"/>
      <c r="K54" s="693"/>
      <c r="L54" s="693"/>
      <c r="M54" s="693"/>
      <c r="N54" s="693"/>
      <c r="O54" s="693"/>
      <c r="P54" s="693"/>
      <c r="Q54" s="693"/>
      <c r="R54" s="693"/>
      <c r="S54" s="693"/>
      <c r="T54" s="693"/>
      <c r="U54" s="694"/>
    </row>
    <row r="55" spans="2:21" ht="15.75">
      <c r="B55" s="686" t="s">
        <v>629</v>
      </c>
      <c r="C55" s="702" t="s">
        <v>630</v>
      </c>
      <c r="D55" s="697"/>
      <c r="E55" s="697"/>
      <c r="F55" s="697"/>
      <c r="G55" s="697"/>
      <c r="H55" s="697"/>
      <c r="I55" s="697"/>
      <c r="J55" s="697"/>
      <c r="K55" s="697"/>
      <c r="L55" s="697"/>
      <c r="M55" s="697"/>
      <c r="N55" s="697"/>
      <c r="O55" s="697"/>
      <c r="P55" s="697"/>
      <c r="Q55" s="697"/>
      <c r="R55" s="697"/>
      <c r="S55" s="697"/>
      <c r="T55" s="697"/>
      <c r="U55" s="698"/>
    </row>
    <row r="56" spans="2:21">
      <c r="B56" s="701"/>
      <c r="C56" s="693"/>
      <c r="D56" s="693"/>
      <c r="E56" s="693"/>
      <c r="F56" s="693"/>
      <c r="G56" s="693"/>
      <c r="H56" s="693"/>
      <c r="I56" s="693"/>
      <c r="J56" s="693"/>
      <c r="K56" s="693"/>
      <c r="L56" s="693"/>
      <c r="M56" s="693"/>
      <c r="N56" s="693"/>
      <c r="O56" s="693"/>
      <c r="P56" s="693"/>
      <c r="Q56" s="693"/>
      <c r="R56" s="693"/>
      <c r="S56" s="693"/>
      <c r="T56" s="693"/>
      <c r="U56" s="694"/>
    </row>
    <row r="57" spans="2:21">
      <c r="B57" s="703"/>
      <c r="C57" s="697"/>
      <c r="D57" s="697"/>
      <c r="E57" s="697"/>
      <c r="F57" s="697"/>
      <c r="G57" s="697"/>
      <c r="H57" s="697"/>
      <c r="I57" s="697"/>
      <c r="J57" s="697"/>
      <c r="K57" s="697"/>
      <c r="L57" s="697"/>
      <c r="M57" s="697"/>
      <c r="N57" s="697"/>
      <c r="O57" s="697"/>
      <c r="P57" s="697"/>
      <c r="Q57" s="697"/>
      <c r="R57" s="697"/>
      <c r="S57" s="697"/>
      <c r="T57" s="697"/>
      <c r="U57" s="698"/>
    </row>
    <row r="58" spans="2:21" ht="37.5" customHeight="1">
      <c r="B58" s="699" t="s">
        <v>708</v>
      </c>
      <c r="C58" s="908" t="s">
        <v>950</v>
      </c>
      <c r="D58" s="908"/>
      <c r="E58" s="908"/>
      <c r="F58" s="908"/>
      <c r="G58" s="908"/>
      <c r="H58" s="908"/>
      <c r="I58" s="908"/>
      <c r="J58" s="908"/>
      <c r="K58" s="908"/>
      <c r="L58" s="908"/>
      <c r="M58" s="908"/>
      <c r="N58" s="908"/>
      <c r="O58" s="908"/>
      <c r="P58" s="908"/>
      <c r="Q58" s="908"/>
      <c r="R58" s="908"/>
      <c r="S58" s="908"/>
      <c r="T58" s="908"/>
      <c r="U58" s="909"/>
    </row>
    <row r="59" spans="2:21">
      <c r="B59" s="704"/>
      <c r="C59" s="689"/>
      <c r="D59" s="689"/>
      <c r="E59" s="689"/>
      <c r="F59" s="689"/>
      <c r="G59" s="689"/>
      <c r="H59" s="689"/>
      <c r="I59" s="689"/>
      <c r="J59" s="689"/>
      <c r="K59" s="689"/>
      <c r="L59" s="689"/>
      <c r="M59" s="689"/>
      <c r="N59" s="689"/>
      <c r="O59" s="689"/>
      <c r="P59" s="689"/>
      <c r="Q59" s="689"/>
      <c r="R59" s="689"/>
      <c r="S59" s="689"/>
      <c r="T59" s="689"/>
      <c r="U59" s="690"/>
    </row>
    <row r="60" spans="2:21" ht="36" customHeight="1">
      <c r="B60" s="704"/>
      <c r="C60" s="893" t="s">
        <v>645</v>
      </c>
      <c r="D60" s="893"/>
      <c r="E60" s="893"/>
      <c r="F60" s="893"/>
      <c r="G60" s="893"/>
      <c r="H60" s="893"/>
      <c r="I60" s="893"/>
      <c r="J60" s="893"/>
      <c r="K60" s="893"/>
      <c r="L60" s="893"/>
      <c r="M60" s="893"/>
      <c r="N60" s="893"/>
      <c r="O60" s="893"/>
      <c r="P60" s="893"/>
      <c r="Q60" s="893"/>
      <c r="R60" s="893"/>
      <c r="S60" s="893"/>
      <c r="T60" s="893"/>
      <c r="U60" s="894"/>
    </row>
    <row r="61" spans="2:21">
      <c r="B61" s="704"/>
      <c r="C61" s="705"/>
      <c r="D61" s="689"/>
      <c r="E61" s="689"/>
      <c r="F61" s="689"/>
      <c r="G61" s="689"/>
      <c r="H61" s="689"/>
      <c r="I61" s="689"/>
      <c r="J61" s="689"/>
      <c r="K61" s="689"/>
      <c r="L61" s="689"/>
      <c r="M61" s="689"/>
      <c r="N61" s="689"/>
      <c r="O61" s="689"/>
      <c r="P61" s="689"/>
      <c r="Q61" s="689"/>
      <c r="R61" s="689"/>
      <c r="S61" s="689"/>
      <c r="T61" s="689"/>
      <c r="U61" s="690"/>
    </row>
    <row r="62" spans="2:21" ht="35.25" customHeight="1">
      <c r="B62" s="704"/>
      <c r="C62" s="893" t="s">
        <v>631</v>
      </c>
      <c r="D62" s="893"/>
      <c r="E62" s="893"/>
      <c r="F62" s="893"/>
      <c r="G62" s="893"/>
      <c r="H62" s="893"/>
      <c r="I62" s="893"/>
      <c r="J62" s="893"/>
      <c r="K62" s="893"/>
      <c r="L62" s="893"/>
      <c r="M62" s="893"/>
      <c r="N62" s="893"/>
      <c r="O62" s="893"/>
      <c r="P62" s="893"/>
      <c r="Q62" s="893"/>
      <c r="R62" s="893"/>
      <c r="S62" s="893"/>
      <c r="T62" s="893"/>
      <c r="U62" s="894"/>
    </row>
    <row r="63" spans="2:21">
      <c r="B63" s="704"/>
      <c r="C63" s="705"/>
      <c r="D63" s="689"/>
      <c r="E63" s="689"/>
      <c r="F63" s="689"/>
      <c r="G63" s="689"/>
      <c r="H63" s="689"/>
      <c r="I63" s="689"/>
      <c r="J63" s="689"/>
      <c r="K63" s="689"/>
      <c r="L63" s="689"/>
      <c r="M63" s="689"/>
      <c r="N63" s="689"/>
      <c r="O63" s="689"/>
      <c r="P63" s="689"/>
      <c r="Q63" s="689"/>
      <c r="R63" s="689"/>
      <c r="S63" s="689"/>
      <c r="T63" s="689"/>
      <c r="U63" s="690"/>
    </row>
    <row r="64" spans="2:21" ht="40.5" customHeight="1">
      <c r="B64" s="704"/>
      <c r="C64" s="893" t="s">
        <v>632</v>
      </c>
      <c r="D64" s="893"/>
      <c r="E64" s="893"/>
      <c r="F64" s="893"/>
      <c r="G64" s="893"/>
      <c r="H64" s="893"/>
      <c r="I64" s="893"/>
      <c r="J64" s="893"/>
      <c r="K64" s="893"/>
      <c r="L64" s="893"/>
      <c r="M64" s="893"/>
      <c r="N64" s="893"/>
      <c r="O64" s="893"/>
      <c r="P64" s="893"/>
      <c r="Q64" s="893"/>
      <c r="R64" s="893"/>
      <c r="S64" s="893"/>
      <c r="T64" s="893"/>
      <c r="U64" s="894"/>
    </row>
    <row r="65" spans="2:21">
      <c r="B65" s="704"/>
      <c r="C65" s="705"/>
      <c r="D65" s="689"/>
      <c r="E65" s="689"/>
      <c r="F65" s="689"/>
      <c r="G65" s="689"/>
      <c r="H65" s="689"/>
      <c r="I65" s="689"/>
      <c r="J65" s="689"/>
      <c r="K65" s="689"/>
      <c r="L65" s="689"/>
      <c r="M65" s="689"/>
      <c r="N65" s="689"/>
      <c r="O65" s="689"/>
      <c r="P65" s="689"/>
      <c r="Q65" s="689"/>
      <c r="R65" s="689"/>
      <c r="S65" s="689"/>
      <c r="T65" s="689"/>
      <c r="U65" s="690"/>
    </row>
    <row r="66" spans="2:21" ht="30" customHeight="1">
      <c r="B66" s="704"/>
      <c r="C66" s="893" t="s">
        <v>633</v>
      </c>
      <c r="D66" s="893"/>
      <c r="E66" s="893"/>
      <c r="F66" s="893"/>
      <c r="G66" s="893"/>
      <c r="H66" s="893"/>
      <c r="I66" s="893"/>
      <c r="J66" s="893"/>
      <c r="K66" s="893"/>
      <c r="L66" s="893"/>
      <c r="M66" s="893"/>
      <c r="N66" s="893"/>
      <c r="O66" s="893"/>
      <c r="P66" s="893"/>
      <c r="Q66" s="893"/>
      <c r="R66" s="893"/>
      <c r="S66" s="893"/>
      <c r="T66" s="893"/>
      <c r="U66" s="894"/>
    </row>
    <row r="67" spans="2:21" ht="15.75">
      <c r="B67" s="704"/>
      <c r="C67" s="688"/>
      <c r="D67" s="689"/>
      <c r="E67" s="689"/>
      <c r="F67" s="689"/>
      <c r="G67" s="689"/>
      <c r="H67" s="689"/>
      <c r="I67" s="689"/>
      <c r="J67" s="689"/>
      <c r="K67" s="689"/>
      <c r="L67" s="689"/>
      <c r="M67" s="689"/>
      <c r="N67" s="689"/>
      <c r="O67" s="689"/>
      <c r="P67" s="689"/>
      <c r="Q67" s="689"/>
      <c r="R67" s="689"/>
      <c r="S67" s="689"/>
      <c r="T67" s="689"/>
      <c r="U67" s="690"/>
    </row>
    <row r="68" spans="2:21" ht="31.5" customHeight="1">
      <c r="B68" s="704"/>
      <c r="C68" s="895" t="s">
        <v>644</v>
      </c>
      <c r="D68" s="895"/>
      <c r="E68" s="895"/>
      <c r="F68" s="895"/>
      <c r="G68" s="895"/>
      <c r="H68" s="895"/>
      <c r="I68" s="895"/>
      <c r="J68" s="895"/>
      <c r="K68" s="895"/>
      <c r="L68" s="895"/>
      <c r="M68" s="895"/>
      <c r="N68" s="895"/>
      <c r="O68" s="895"/>
      <c r="P68" s="895"/>
      <c r="Q68" s="895"/>
      <c r="R68" s="895"/>
      <c r="S68" s="895"/>
      <c r="T68" s="895"/>
      <c r="U68" s="896"/>
    </row>
    <row r="69" spans="2:21">
      <c r="B69" s="701"/>
      <c r="C69" s="693"/>
      <c r="D69" s="693"/>
      <c r="E69" s="693"/>
      <c r="F69" s="693"/>
      <c r="G69" s="693"/>
      <c r="H69" s="693"/>
      <c r="I69" s="693"/>
      <c r="J69" s="693"/>
      <c r="K69" s="693"/>
      <c r="L69" s="693"/>
      <c r="M69" s="693"/>
      <c r="N69" s="693"/>
      <c r="O69" s="693"/>
      <c r="P69" s="693"/>
      <c r="Q69" s="693"/>
      <c r="R69" s="693"/>
      <c r="S69" s="693"/>
      <c r="T69" s="693"/>
      <c r="U69" s="694"/>
    </row>
    <row r="70" spans="2:21" ht="66.599999999999994" customHeight="1">
      <c r="B70" s="810" t="s">
        <v>634</v>
      </c>
      <c r="C70" s="897" t="s">
        <v>951</v>
      </c>
      <c r="D70" s="897"/>
      <c r="E70" s="897"/>
      <c r="F70" s="897"/>
      <c r="G70" s="897"/>
      <c r="H70" s="897"/>
      <c r="I70" s="897"/>
      <c r="J70" s="897"/>
      <c r="K70" s="897"/>
      <c r="L70" s="897"/>
      <c r="M70" s="897"/>
      <c r="N70" s="897"/>
      <c r="O70" s="897"/>
      <c r="P70" s="897"/>
      <c r="Q70" s="897"/>
      <c r="R70" s="897"/>
      <c r="S70" s="897"/>
      <c r="T70" s="897"/>
      <c r="U70" s="898"/>
    </row>
    <row r="71" spans="2:21">
      <c r="B71" s="701"/>
      <c r="C71" s="693"/>
      <c r="D71" s="693"/>
      <c r="E71" s="693"/>
      <c r="F71" s="693"/>
      <c r="G71" s="693"/>
      <c r="H71" s="693"/>
      <c r="I71" s="693"/>
      <c r="J71" s="693"/>
      <c r="K71" s="693"/>
      <c r="L71" s="693"/>
      <c r="M71" s="693"/>
      <c r="N71" s="693"/>
      <c r="O71" s="693"/>
      <c r="P71" s="693"/>
      <c r="Q71" s="693"/>
      <c r="R71" s="693"/>
      <c r="S71" s="693"/>
      <c r="T71" s="693"/>
      <c r="U71" s="694"/>
    </row>
    <row r="72" spans="2:21" ht="34.5" customHeight="1">
      <c r="B72" s="686" t="s">
        <v>635</v>
      </c>
      <c r="C72" s="897" t="s">
        <v>636</v>
      </c>
      <c r="D72" s="897"/>
      <c r="E72" s="897"/>
      <c r="F72" s="897"/>
      <c r="G72" s="897"/>
      <c r="H72" s="897"/>
      <c r="I72" s="897"/>
      <c r="J72" s="897"/>
      <c r="K72" s="897"/>
      <c r="L72" s="897"/>
      <c r="M72" s="897"/>
      <c r="N72" s="897"/>
      <c r="O72" s="897"/>
      <c r="P72" s="897"/>
      <c r="Q72" s="897"/>
      <c r="R72" s="897"/>
      <c r="S72" s="897"/>
      <c r="T72" s="897"/>
      <c r="U72" s="898"/>
    </row>
    <row r="73" spans="2:21">
      <c r="B73" s="706"/>
      <c r="C73" s="693"/>
      <c r="D73" s="693"/>
      <c r="E73" s="693"/>
      <c r="F73" s="693"/>
      <c r="G73" s="693"/>
      <c r="H73" s="693"/>
      <c r="I73" s="693"/>
      <c r="J73" s="693"/>
      <c r="K73" s="693"/>
      <c r="L73" s="693"/>
      <c r="M73" s="693"/>
      <c r="N73" s="693"/>
      <c r="O73" s="693"/>
      <c r="P73" s="693"/>
      <c r="Q73" s="693"/>
      <c r="R73" s="693"/>
      <c r="S73" s="693"/>
      <c r="T73" s="693"/>
      <c r="U73" s="694"/>
    </row>
    <row r="74" spans="2:21" ht="30.75" customHeight="1">
      <c r="B74" s="695" t="s">
        <v>637</v>
      </c>
      <c r="C74" s="707" t="s">
        <v>638</v>
      </c>
      <c r="D74" s="708"/>
      <c r="E74" s="708"/>
      <c r="F74" s="708"/>
      <c r="G74" s="708"/>
      <c r="H74" s="708"/>
      <c r="I74" s="708"/>
      <c r="J74" s="708"/>
      <c r="K74" s="708"/>
      <c r="L74" s="708"/>
      <c r="M74" s="708"/>
      <c r="N74" s="708"/>
      <c r="O74" s="708"/>
      <c r="P74" s="708"/>
      <c r="Q74" s="708"/>
      <c r="R74" s="708"/>
      <c r="S74" s="708"/>
      <c r="T74" s="708"/>
      <c r="U74" s="709"/>
    </row>
  </sheetData>
  <mergeCells count="53">
    <mergeCell ref="O25:U25"/>
    <mergeCell ref="O26:U26"/>
    <mergeCell ref="C32:G32"/>
    <mergeCell ref="H32:N32"/>
    <mergeCell ref="O32:U32"/>
    <mergeCell ref="C30:G30"/>
    <mergeCell ref="H30:N30"/>
    <mergeCell ref="O30:U30"/>
    <mergeCell ref="C31:G31"/>
    <mergeCell ref="H31:N31"/>
    <mergeCell ref="O31:U31"/>
    <mergeCell ref="C28:U28"/>
    <mergeCell ref="C29:G29"/>
    <mergeCell ref="H29:N29"/>
    <mergeCell ref="O29:U29"/>
    <mergeCell ref="H26:N26"/>
    <mergeCell ref="H20:N20"/>
    <mergeCell ref="H21:N21"/>
    <mergeCell ref="H22:N22"/>
    <mergeCell ref="H23:N23"/>
    <mergeCell ref="C62:U62"/>
    <mergeCell ref="C39:S39"/>
    <mergeCell ref="C53:U53"/>
    <mergeCell ref="C60:U60"/>
    <mergeCell ref="C58:U58"/>
    <mergeCell ref="O20:U20"/>
    <mergeCell ref="O21:U21"/>
    <mergeCell ref="O22:U22"/>
    <mergeCell ref="O23:U23"/>
    <mergeCell ref="O24:U24"/>
    <mergeCell ref="C24:G24"/>
    <mergeCell ref="C25:G25"/>
    <mergeCell ref="C16:U16"/>
    <mergeCell ref="C33:U33"/>
    <mergeCell ref="C43:U43"/>
    <mergeCell ref="C45:U45"/>
    <mergeCell ref="C49:U49"/>
    <mergeCell ref="C20:G20"/>
    <mergeCell ref="C21:G21"/>
    <mergeCell ref="C22:G22"/>
    <mergeCell ref="H24:N24"/>
    <mergeCell ref="C23:G23"/>
    <mergeCell ref="C26:G26"/>
    <mergeCell ref="H19:N19"/>
    <mergeCell ref="O19:U19"/>
    <mergeCell ref="C19:G19"/>
    <mergeCell ref="C18:U18"/>
    <mergeCell ref="H25:N25"/>
    <mergeCell ref="C64:U64"/>
    <mergeCell ref="C66:U66"/>
    <mergeCell ref="C68:U68"/>
    <mergeCell ref="C70:U70"/>
    <mergeCell ref="C72:U72"/>
  </mergeCells>
  <pageMargins left="0.7" right="0.7" top="0.75" bottom="0.75" header="0.3" footer="0.3"/>
  <pageSetup orientation="portrait"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3"/>
  <sheetViews>
    <sheetView zoomScale="70" zoomScaleNormal="70" workbookViewId="0">
      <selection activeCell="B3" sqref="B3:F6"/>
    </sheetView>
  </sheetViews>
  <sheetFormatPr defaultColWidth="9" defaultRowHeight="15.75"/>
  <cols>
    <col min="1" max="1" width="3" style="12" customWidth="1"/>
    <col min="2" max="2" width="61.5703125" style="10" customWidth="1"/>
    <col min="3" max="3" width="58.5703125" style="12" customWidth="1"/>
    <col min="4" max="4" width="62.5703125" style="12" customWidth="1"/>
    <col min="5" max="5" width="42" style="12" customWidth="1"/>
    <col min="6" max="6" width="45.140625" style="12" customWidth="1"/>
    <col min="7" max="7" width="9" style="16"/>
    <col min="8" max="10" width="9" style="12"/>
    <col min="11" max="11" width="26" style="12" customWidth="1"/>
    <col min="12" max="12" width="60" style="17" customWidth="1"/>
    <col min="13" max="13" width="14.5703125" style="25" customWidth="1"/>
    <col min="14" max="14" width="29.5703125" style="17" customWidth="1"/>
    <col min="15" max="16384" width="9" style="12"/>
  </cols>
  <sheetData>
    <row r="1" spans="2:20" ht="146.25" customHeight="1"/>
    <row r="3" spans="2:20" ht="25.5" customHeight="1">
      <c r="B3" s="911" t="s">
        <v>947</v>
      </c>
      <c r="C3" s="912"/>
      <c r="D3" s="912"/>
      <c r="E3" s="912"/>
      <c r="F3" s="913"/>
      <c r="G3" s="120"/>
    </row>
    <row r="4" spans="2:20" ht="16.5" customHeight="1">
      <c r="B4" s="914"/>
      <c r="C4" s="915"/>
      <c r="D4" s="915"/>
      <c r="E4" s="915"/>
      <c r="F4" s="916"/>
      <c r="G4" s="120"/>
    </row>
    <row r="5" spans="2:20" ht="71.25" customHeight="1">
      <c r="B5" s="914"/>
      <c r="C5" s="915"/>
      <c r="D5" s="915"/>
      <c r="E5" s="915"/>
      <c r="F5" s="916"/>
      <c r="G5" s="120"/>
    </row>
    <row r="6" spans="2:20" ht="21.75" customHeight="1">
      <c r="B6" s="917"/>
      <c r="C6" s="918"/>
      <c r="D6" s="918"/>
      <c r="E6" s="918"/>
      <c r="F6" s="919"/>
      <c r="G6" s="120"/>
    </row>
    <row r="8" spans="2:20" ht="21">
      <c r="B8" s="910" t="s">
        <v>477</v>
      </c>
      <c r="C8" s="910"/>
      <c r="D8" s="910"/>
      <c r="E8" s="910"/>
      <c r="F8" s="910"/>
      <c r="G8" s="910"/>
    </row>
    <row r="9" spans="2:20" ht="24.75" customHeight="1" thickBot="1">
      <c r="B9" s="112"/>
      <c r="C9" s="112"/>
      <c r="D9" s="112"/>
      <c r="E9" s="112"/>
      <c r="F9" s="112"/>
      <c r="G9" s="117"/>
    </row>
    <row r="10" spans="2:20" ht="27.75" customHeight="1" thickBot="1">
      <c r="B10" s="115" t="s">
        <v>171</v>
      </c>
      <c r="C10" s="100" t="s">
        <v>405</v>
      </c>
      <c r="D10" s="112"/>
      <c r="E10" s="112"/>
      <c r="F10" s="112"/>
      <c r="G10" s="117"/>
    </row>
    <row r="11" spans="2:20">
      <c r="B11" s="112"/>
      <c r="C11" s="112"/>
      <c r="D11" s="112"/>
      <c r="E11" s="112"/>
      <c r="F11" s="112"/>
      <c r="G11" s="117"/>
    </row>
    <row r="12" spans="2:20" s="9" customFormat="1" ht="31.5" customHeight="1" thickBot="1">
      <c r="B12" s="81" t="s">
        <v>579</v>
      </c>
      <c r="G12" s="28"/>
      <c r="L12" s="33"/>
      <c r="M12" s="33"/>
      <c r="N12" s="33"/>
      <c r="O12" s="33"/>
      <c r="P12" s="33"/>
      <c r="Q12" s="68"/>
      <c r="S12" s="8"/>
      <c r="T12" s="8"/>
    </row>
    <row r="13" spans="2:20" s="9" customFormat="1" ht="26.25" customHeight="1" thickBot="1">
      <c r="B13" s="100"/>
      <c r="C13" s="122" t="s">
        <v>612</v>
      </c>
      <c r="G13" s="107"/>
      <c r="L13" s="33"/>
      <c r="M13" s="33"/>
      <c r="N13" s="33"/>
      <c r="O13" s="33"/>
      <c r="P13" s="33"/>
      <c r="Q13" s="68"/>
      <c r="S13" s="8"/>
      <c r="T13" s="8"/>
    </row>
    <row r="14" spans="2:20" s="9" customFormat="1" ht="26.25" customHeight="1" thickBot="1">
      <c r="B14" s="100"/>
      <c r="C14" s="169" t="s">
        <v>607</v>
      </c>
      <c r="G14" s="121"/>
      <c r="L14" s="33"/>
      <c r="M14" s="33"/>
      <c r="N14" s="33"/>
      <c r="O14" s="33"/>
      <c r="P14" s="33"/>
      <c r="Q14" s="68"/>
      <c r="S14" s="8"/>
      <c r="T14" s="8"/>
    </row>
    <row r="15" spans="2:20" s="9" customFormat="1" ht="26.25" customHeight="1" thickBot="1">
      <c r="B15" s="100"/>
      <c r="C15" s="169" t="s">
        <v>608</v>
      </c>
      <c r="G15" s="121"/>
      <c r="L15" s="33"/>
      <c r="M15" s="33"/>
      <c r="N15" s="33"/>
      <c r="O15" s="33"/>
      <c r="P15" s="33"/>
      <c r="Q15" s="68"/>
      <c r="S15" s="8"/>
      <c r="T15" s="8"/>
    </row>
    <row r="16" spans="2:20" s="9" customFormat="1" ht="26.25" customHeight="1" thickBot="1">
      <c r="B16" s="100"/>
      <c r="C16" s="169" t="s">
        <v>609</v>
      </c>
      <c r="G16" s="121"/>
      <c r="L16" s="33"/>
      <c r="M16" s="33"/>
      <c r="N16" s="33"/>
      <c r="O16" s="33"/>
      <c r="P16" s="33"/>
      <c r="Q16" s="68"/>
      <c r="S16" s="8"/>
      <c r="T16" s="8"/>
    </row>
    <row r="17" spans="2:20" s="9" customFormat="1" ht="26.25" customHeight="1" thickBot="1">
      <c r="B17" s="100"/>
      <c r="C17" s="122" t="s">
        <v>610</v>
      </c>
      <c r="G17" s="107"/>
      <c r="L17" s="33"/>
      <c r="M17" s="33"/>
      <c r="N17" s="33"/>
      <c r="O17" s="33"/>
      <c r="P17" s="33"/>
      <c r="Q17" s="68"/>
      <c r="S17" s="8"/>
      <c r="T17" s="8"/>
    </row>
    <row r="18" spans="2:20" s="9" customFormat="1" ht="26.25" customHeight="1" thickBot="1">
      <c r="B18" s="100"/>
      <c r="C18" s="122" t="s">
        <v>611</v>
      </c>
      <c r="G18" s="121"/>
      <c r="L18" s="33"/>
      <c r="M18" s="33"/>
      <c r="N18" s="33"/>
      <c r="O18" s="33"/>
      <c r="P18" s="33"/>
      <c r="Q18" s="68"/>
      <c r="S18" s="8"/>
      <c r="T18" s="8"/>
    </row>
    <row r="19" spans="2:20" s="58" customFormat="1" ht="25.5" customHeight="1">
      <c r="D19" s="95"/>
      <c r="E19" s="95"/>
      <c r="F19" s="95"/>
      <c r="G19" s="95"/>
      <c r="J19" s="12"/>
      <c r="K19" s="12"/>
      <c r="S19" s="59"/>
      <c r="T19" s="59"/>
    </row>
    <row r="20" spans="2:20" s="17" customFormat="1" ht="39" customHeight="1">
      <c r="B20" s="240" t="s">
        <v>536</v>
      </c>
      <c r="C20" s="240" t="s">
        <v>467</v>
      </c>
      <c r="D20" s="240" t="s">
        <v>443</v>
      </c>
      <c r="E20" s="240" t="s">
        <v>435</v>
      </c>
      <c r="F20" s="240" t="s">
        <v>549</v>
      </c>
      <c r="G20" s="40"/>
      <c r="M20" s="25"/>
      <c r="T20" s="25"/>
    </row>
    <row r="21" spans="2:20" s="101" customFormat="1" ht="50.45" customHeight="1">
      <c r="B21" s="630" t="s">
        <v>539</v>
      </c>
      <c r="C21" s="636" t="s">
        <v>948</v>
      </c>
      <c r="D21" s="639" t="s">
        <v>439</v>
      </c>
      <c r="E21" s="643" t="s">
        <v>578</v>
      </c>
      <c r="F21" s="639" t="s">
        <v>444</v>
      </c>
      <c r="G21" s="171"/>
      <c r="M21" s="628"/>
      <c r="T21" s="628"/>
    </row>
    <row r="22" spans="2:20" s="101" customFormat="1" ht="47.45" customHeight="1">
      <c r="B22" s="631" t="s">
        <v>454</v>
      </c>
      <c r="C22" s="637" t="s">
        <v>959</v>
      </c>
      <c r="D22" s="640" t="s">
        <v>440</v>
      </c>
      <c r="E22" s="644" t="s">
        <v>578</v>
      </c>
      <c r="F22" s="640" t="s">
        <v>444</v>
      </c>
      <c r="G22" s="171"/>
      <c r="M22" s="628"/>
      <c r="T22" s="628"/>
    </row>
    <row r="23" spans="2:20" s="101" customFormat="1" ht="45.6" customHeight="1">
      <c r="B23" s="631" t="s">
        <v>451</v>
      </c>
      <c r="C23" s="637" t="s">
        <v>959</v>
      </c>
      <c r="D23" s="640" t="s">
        <v>441</v>
      </c>
      <c r="E23" s="644" t="s">
        <v>578</v>
      </c>
      <c r="F23" s="640" t="s">
        <v>444</v>
      </c>
      <c r="G23" s="171"/>
      <c r="M23" s="628"/>
      <c r="T23" s="628"/>
    </row>
    <row r="24" spans="2:20" s="101" customFormat="1" ht="32.25" customHeight="1">
      <c r="B24" s="632" t="s">
        <v>452</v>
      </c>
      <c r="C24" s="637" t="s">
        <v>948</v>
      </c>
      <c r="D24" s="640" t="s">
        <v>442</v>
      </c>
      <c r="E24" s="645" t="s">
        <v>592</v>
      </c>
      <c r="F24" s="648"/>
      <c r="G24" s="171"/>
      <c r="M24" s="628"/>
      <c r="T24" s="628"/>
    </row>
    <row r="25" spans="2:20" s="101" customFormat="1" ht="30.75" customHeight="1">
      <c r="B25" s="633" t="s">
        <v>537</v>
      </c>
      <c r="C25" s="637" t="s">
        <v>948</v>
      </c>
      <c r="D25" s="640"/>
      <c r="E25" s="645"/>
      <c r="F25" s="648"/>
      <c r="G25" s="171"/>
      <c r="M25" s="628"/>
      <c r="T25" s="628"/>
    </row>
    <row r="26" spans="2:20" s="101" customFormat="1" ht="32.25" customHeight="1">
      <c r="B26" s="634" t="s">
        <v>538</v>
      </c>
      <c r="C26" s="637" t="s">
        <v>948</v>
      </c>
      <c r="D26" s="641" t="s">
        <v>534</v>
      </c>
      <c r="E26" s="645"/>
      <c r="F26" s="648"/>
      <c r="G26" s="171"/>
      <c r="M26" s="628"/>
      <c r="T26" s="628"/>
    </row>
    <row r="27" spans="2:20" s="101" customFormat="1" ht="27" customHeight="1">
      <c r="B27" s="632" t="s">
        <v>453</v>
      </c>
      <c r="C27" s="637" t="s">
        <v>436</v>
      </c>
      <c r="D27" s="640" t="s">
        <v>478</v>
      </c>
      <c r="E27" s="645" t="s">
        <v>455</v>
      </c>
      <c r="F27" s="648"/>
      <c r="G27" s="171"/>
      <c r="M27" s="628"/>
      <c r="T27" s="628"/>
    </row>
    <row r="28" spans="2:20" s="101" customFormat="1" ht="27" customHeight="1">
      <c r="B28" s="634" t="s">
        <v>448</v>
      </c>
      <c r="C28" s="637" t="s">
        <v>948</v>
      </c>
      <c r="D28" s="640"/>
      <c r="E28" s="645"/>
      <c r="F28" s="640" t="s">
        <v>406</v>
      </c>
      <c r="G28" s="171"/>
      <c r="M28" s="628"/>
      <c r="T28" s="628"/>
    </row>
    <row r="29" spans="2:20" s="101" customFormat="1" ht="32.25" customHeight="1">
      <c r="B29" s="632" t="s">
        <v>207</v>
      </c>
      <c r="C29" s="637" t="s">
        <v>438</v>
      </c>
      <c r="D29" s="640" t="s">
        <v>551</v>
      </c>
      <c r="E29" s="646"/>
      <c r="F29" s="640" t="s">
        <v>550</v>
      </c>
      <c r="G29" s="629"/>
      <c r="M29" s="628"/>
    </row>
    <row r="30" spans="2:20" s="101" customFormat="1" ht="27.75" customHeight="1">
      <c r="B30" s="635" t="s">
        <v>535</v>
      </c>
      <c r="C30" s="638" t="s">
        <v>437</v>
      </c>
      <c r="D30" s="642"/>
      <c r="E30" s="647"/>
      <c r="F30" s="642"/>
      <c r="G30" s="629"/>
      <c r="M30" s="628"/>
    </row>
    <row r="31" spans="2:20" s="101" customFormat="1" ht="23.25" customHeight="1">
      <c r="C31" s="172"/>
      <c r="D31" s="172"/>
      <c r="E31" s="172"/>
      <c r="G31" s="629"/>
      <c r="M31" s="628"/>
    </row>
    <row r="32" spans="2:20" s="17" customFormat="1">
      <c r="B32" s="172"/>
      <c r="C32" s="170"/>
      <c r="D32" s="170"/>
      <c r="E32" s="170"/>
      <c r="G32" s="160"/>
      <c r="M32" s="25"/>
    </row>
    <row r="33" spans="3:5">
      <c r="C33" s="10"/>
      <c r="D33" s="10"/>
      <c r="E33" s="10"/>
    </row>
  </sheetData>
  <mergeCells count="2">
    <mergeCell ref="B8:G8"/>
    <mergeCell ref="B3:F6"/>
  </mergeCells>
  <pageMargins left="0.7" right="0.7" top="0.75" bottom="0.75" header="0.3" footer="0.3"/>
  <pageSetup paperSize="17" scale="6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E28" sqref="E28"/>
    </sheetView>
  </sheetViews>
  <sheetFormatPr defaultColWidth="9" defaultRowHeight="15"/>
  <cols>
    <col min="1" max="1" width="61" style="12" bestFit="1" customWidth="1"/>
    <col min="2" max="2" width="13.5703125" style="12" customWidth="1"/>
    <col min="3" max="3" width="9" style="10"/>
    <col min="4" max="4" width="15" style="12" customWidth="1"/>
    <col min="5" max="5" width="11.5703125" style="10" customWidth="1"/>
    <col min="6" max="6" width="24" style="12" customWidth="1"/>
    <col min="7" max="7" width="32" style="12" customWidth="1"/>
    <col min="8" max="8" width="14.5703125" style="12" customWidth="1"/>
    <col min="9" max="16384" width="9" style="12"/>
  </cols>
  <sheetData>
    <row r="1" spans="1:8">
      <c r="A1" s="8" t="s">
        <v>409</v>
      </c>
      <c r="B1" s="8" t="s">
        <v>41</v>
      </c>
      <c r="C1" s="118" t="s">
        <v>234</v>
      </c>
      <c r="D1" s="8" t="s">
        <v>413</v>
      </c>
      <c r="E1" s="118" t="s">
        <v>446</v>
      </c>
      <c r="F1" s="118" t="s">
        <v>545</v>
      </c>
      <c r="G1" s="118" t="s">
        <v>561</v>
      </c>
      <c r="H1" s="118" t="s">
        <v>572</v>
      </c>
    </row>
    <row r="2" spans="1:8">
      <c r="A2" s="12" t="s">
        <v>29</v>
      </c>
      <c r="B2" s="12" t="s">
        <v>27</v>
      </c>
      <c r="C2" s="10">
        <v>2006</v>
      </c>
      <c r="D2" s="12" t="s">
        <v>414</v>
      </c>
      <c r="E2" s="10">
        <f>'2. LRAMVA Threshold'!D9</f>
        <v>2019</v>
      </c>
      <c r="F2" s="26" t="s">
        <v>170</v>
      </c>
      <c r="G2" s="12" t="s">
        <v>562</v>
      </c>
      <c r="H2" s="12" t="s">
        <v>580</v>
      </c>
    </row>
    <row r="3" spans="1:8">
      <c r="A3" s="12" t="s">
        <v>370</v>
      </c>
      <c r="B3" s="12" t="s">
        <v>27</v>
      </c>
      <c r="C3" s="10">
        <v>2007</v>
      </c>
      <c r="D3" s="12" t="s">
        <v>415</v>
      </c>
      <c r="E3" s="10">
        <f>'2. LRAMVA Threshold'!D24</f>
        <v>0</v>
      </c>
      <c r="F3" s="12" t="s">
        <v>546</v>
      </c>
      <c r="G3" s="12" t="s">
        <v>563</v>
      </c>
      <c r="H3" s="12" t="s">
        <v>573</v>
      </c>
    </row>
    <row r="4" spans="1:8">
      <c r="A4" s="12" t="s">
        <v>371</v>
      </c>
      <c r="B4" s="12" t="s">
        <v>28</v>
      </c>
      <c r="C4" s="10">
        <v>2008</v>
      </c>
      <c r="D4" s="12" t="s">
        <v>416</v>
      </c>
      <c r="F4" s="12" t="s">
        <v>169</v>
      </c>
      <c r="G4" s="12" t="s">
        <v>564</v>
      </c>
    </row>
    <row r="5" spans="1:8">
      <c r="A5" s="12" t="s">
        <v>372</v>
      </c>
      <c r="B5" s="12" t="s">
        <v>28</v>
      </c>
      <c r="C5" s="10">
        <v>2009</v>
      </c>
      <c r="F5" s="12" t="s">
        <v>367</v>
      </c>
      <c r="G5" s="12" t="s">
        <v>565</v>
      </c>
    </row>
    <row r="6" spans="1:8">
      <c r="A6" s="12" t="s">
        <v>373</v>
      </c>
      <c r="B6" s="12" t="s">
        <v>28</v>
      </c>
      <c r="C6" s="10">
        <v>2010</v>
      </c>
      <c r="F6" s="12" t="s">
        <v>368</v>
      </c>
      <c r="G6" s="12" t="s">
        <v>566</v>
      </c>
    </row>
    <row r="7" spans="1:8">
      <c r="A7" s="12" t="s">
        <v>374</v>
      </c>
      <c r="B7" s="12" t="s">
        <v>28</v>
      </c>
      <c r="C7" s="10">
        <v>2011</v>
      </c>
      <c r="F7" s="12" t="s">
        <v>369</v>
      </c>
      <c r="G7" s="12" t="s">
        <v>567</v>
      </c>
    </row>
    <row r="8" spans="1:8">
      <c r="A8" s="12" t="s">
        <v>375</v>
      </c>
      <c r="B8" s="12" t="s">
        <v>28</v>
      </c>
      <c r="C8" s="10">
        <v>2012</v>
      </c>
      <c r="F8" s="12" t="s">
        <v>554</v>
      </c>
      <c r="G8" s="12" t="s">
        <v>568</v>
      </c>
    </row>
    <row r="9" spans="1:8">
      <c r="A9" s="12" t="s">
        <v>376</v>
      </c>
      <c r="B9" s="12" t="s">
        <v>28</v>
      </c>
      <c r="C9" s="10">
        <v>2013</v>
      </c>
      <c r="G9" s="12" t="s">
        <v>569</v>
      </c>
    </row>
    <row r="10" spans="1:8">
      <c r="A10" s="12" t="s">
        <v>377</v>
      </c>
      <c r="B10" s="12" t="s">
        <v>28</v>
      </c>
      <c r="C10" s="10">
        <v>2014</v>
      </c>
      <c r="G10" s="12" t="s">
        <v>570</v>
      </c>
    </row>
    <row r="11" spans="1:8">
      <c r="A11" s="12" t="s">
        <v>378</v>
      </c>
      <c r="B11" s="12" t="s">
        <v>28</v>
      </c>
      <c r="C11" s="10">
        <v>2015</v>
      </c>
      <c r="G11" s="12" t="s">
        <v>571</v>
      </c>
    </row>
    <row r="12" spans="1:8">
      <c r="A12" s="12" t="s">
        <v>379</v>
      </c>
      <c r="B12" s="12" t="s">
        <v>28</v>
      </c>
      <c r="C12" s="10">
        <v>2016</v>
      </c>
    </row>
    <row r="13" spans="1:8">
      <c r="A13" s="12" t="s">
        <v>380</v>
      </c>
      <c r="B13" s="12" t="s">
        <v>28</v>
      </c>
      <c r="C13" s="10">
        <v>2017</v>
      </c>
    </row>
    <row r="14" spans="1:8">
      <c r="A14" s="12" t="s">
        <v>381</v>
      </c>
      <c r="B14" s="12" t="s">
        <v>28</v>
      </c>
      <c r="C14" s="10">
        <v>2018</v>
      </c>
    </row>
    <row r="15" spans="1:8">
      <c r="A15" s="12" t="s">
        <v>382</v>
      </c>
      <c r="B15" s="12" t="s">
        <v>28</v>
      </c>
      <c r="C15" s="10">
        <v>2019</v>
      </c>
    </row>
    <row r="16" spans="1:8">
      <c r="A16" s="12" t="s">
        <v>383</v>
      </c>
      <c r="B16" s="12" t="s">
        <v>28</v>
      </c>
      <c r="C16" s="10">
        <v>2020</v>
      </c>
    </row>
    <row r="17" spans="1:2">
      <c r="A17" s="12" t="s">
        <v>384</v>
      </c>
      <c r="B17" s="12" t="s">
        <v>28</v>
      </c>
    </row>
    <row r="18" spans="1:2">
      <c r="A18" s="12" t="s">
        <v>385</v>
      </c>
      <c r="B18" s="12" t="s">
        <v>28</v>
      </c>
    </row>
    <row r="19" spans="1:2">
      <c r="A19" s="12" t="s">
        <v>386</v>
      </c>
      <c r="B19" s="12" t="s">
        <v>28</v>
      </c>
    </row>
    <row r="20" spans="1:2">
      <c r="A20" s="12" t="s">
        <v>387</v>
      </c>
      <c r="B20" s="12" t="s">
        <v>28</v>
      </c>
    </row>
    <row r="21" spans="1:2">
      <c r="A21" s="12" t="s">
        <v>388</v>
      </c>
      <c r="B21" s="12" t="s">
        <v>28</v>
      </c>
    </row>
    <row r="22" spans="1:2">
      <c r="A22" s="12" t="s">
        <v>389</v>
      </c>
      <c r="B22" s="12" t="s">
        <v>28</v>
      </c>
    </row>
    <row r="23" spans="1:2">
      <c r="A23" s="12" t="s">
        <v>390</v>
      </c>
      <c r="B23" s="12" t="s">
        <v>28</v>
      </c>
    </row>
    <row r="24" spans="1:2">
      <c r="A24" s="12" t="s">
        <v>391</v>
      </c>
      <c r="B24" s="12" t="s">
        <v>28</v>
      </c>
    </row>
    <row r="25" spans="1:2">
      <c r="A25" s="12" t="s">
        <v>392</v>
      </c>
      <c r="B25" s="12" t="s">
        <v>28</v>
      </c>
    </row>
    <row r="26" spans="1:2">
      <c r="A26" s="12" t="s">
        <v>32</v>
      </c>
      <c r="B26" s="12" t="s">
        <v>27</v>
      </c>
    </row>
    <row r="27" spans="1:2">
      <c r="A27" s="12" t="s">
        <v>393</v>
      </c>
      <c r="B27" s="12" t="s">
        <v>28</v>
      </c>
    </row>
    <row r="28" spans="1:2">
      <c r="A28" s="12" t="s">
        <v>394</v>
      </c>
      <c r="B28" s="12" t="s">
        <v>28</v>
      </c>
    </row>
    <row r="29" spans="1:2">
      <c r="A29" s="12" t="s">
        <v>395</v>
      </c>
      <c r="B29" s="12" t="s">
        <v>28</v>
      </c>
    </row>
    <row r="30" spans="1:2">
      <c r="A30" s="12" t="s">
        <v>30</v>
      </c>
      <c r="B30" s="12" t="s">
        <v>28</v>
      </c>
    </row>
    <row r="31" spans="1:2">
      <c r="A31" s="12" t="s">
        <v>396</v>
      </c>
      <c r="B31" s="12" t="s">
        <v>28</v>
      </c>
    </row>
    <row r="32" spans="1:2">
      <c r="A32" s="12" t="s">
        <v>397</v>
      </c>
      <c r="B32" s="12" t="s">
        <v>28</v>
      </c>
    </row>
    <row r="33" spans="1:2">
      <c r="A33" s="12" t="s">
        <v>398</v>
      </c>
      <c r="B33" s="12" t="s">
        <v>28</v>
      </c>
    </row>
    <row r="34" spans="1:2">
      <c r="A34" s="12" t="s">
        <v>399</v>
      </c>
      <c r="B34" s="12" t="s">
        <v>28</v>
      </c>
    </row>
    <row r="35" spans="1:2">
      <c r="A35" s="12" t="s">
        <v>400</v>
      </c>
      <c r="B35" s="12" t="s">
        <v>28</v>
      </c>
    </row>
    <row r="36" spans="1:2">
      <c r="A36" s="12" t="s">
        <v>401</v>
      </c>
      <c r="B36" s="12" t="s">
        <v>28</v>
      </c>
    </row>
    <row r="37" spans="1:2">
      <c r="A37" s="12" t="s">
        <v>402</v>
      </c>
      <c r="B37" s="12" t="s">
        <v>28</v>
      </c>
    </row>
    <row r="38" spans="1:2">
      <c r="A38" s="12" t="s">
        <v>403</v>
      </c>
      <c r="B38" s="12" t="s">
        <v>28</v>
      </c>
    </row>
    <row r="39" spans="1:2">
      <c r="A39" s="12" t="s">
        <v>404</v>
      </c>
      <c r="B39" s="12" t="s">
        <v>28</v>
      </c>
    </row>
    <row r="40" spans="1:2">
      <c r="A40" s="12" t="s">
        <v>31</v>
      </c>
      <c r="B40" s="12"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V149"/>
  <sheetViews>
    <sheetView tabSelected="1" topLeftCell="A27" zoomScale="80" zoomScaleNormal="80" workbookViewId="0">
      <selection activeCell="E44" sqref="E44"/>
    </sheetView>
  </sheetViews>
  <sheetFormatPr defaultColWidth="9" defaultRowHeight="15.75"/>
  <cols>
    <col min="1" max="1" width="2.5703125" style="9" customWidth="1"/>
    <col min="2" max="2" width="37.42578125" style="9" customWidth="1"/>
    <col min="3" max="4" width="29.5703125" style="9" customWidth="1"/>
    <col min="5" max="5" width="24.42578125" style="17" customWidth="1"/>
    <col min="6" max="6" width="34.42578125" style="9" customWidth="1"/>
    <col min="7" max="7" width="30.140625" style="9" customWidth="1"/>
    <col min="8" max="8" width="29" style="9" customWidth="1"/>
    <col min="9" max="9" width="23" style="9" customWidth="1"/>
    <col min="10" max="10" width="22" style="9" customWidth="1"/>
    <col min="11" max="11" width="19.5703125" style="9" customWidth="1"/>
    <col min="12" max="12" width="21.5703125" style="9" customWidth="1"/>
    <col min="13" max="14" width="24" style="9" customWidth="1"/>
    <col min="15" max="15" width="21.42578125" style="9" customWidth="1"/>
    <col min="16" max="16" width="22" style="9" customWidth="1"/>
    <col min="17" max="17" width="16.42578125" style="9" customWidth="1"/>
    <col min="18" max="18" width="20.28515625" style="9" bestFit="1" customWidth="1"/>
    <col min="19" max="19" width="17" style="9" customWidth="1"/>
    <col min="20" max="20" width="13.5703125" style="8" customWidth="1"/>
    <col min="21" max="21" width="6.28515625" style="8" customWidth="1"/>
    <col min="22" max="22" width="13.5703125" style="9" customWidth="1"/>
    <col min="23" max="23" width="15.28515625" style="9" customWidth="1"/>
    <col min="24" max="16384" width="9" style="9"/>
  </cols>
  <sheetData>
    <row r="1" spans="2:22" ht="144" customHeight="1"/>
    <row r="2" spans="2:22" ht="49.5" customHeight="1">
      <c r="E2" s="9"/>
      <c r="F2" s="17"/>
      <c r="H2" s="61"/>
      <c r="I2" s="32"/>
      <c r="K2" s="36"/>
      <c r="L2" s="36"/>
      <c r="T2" s="9"/>
      <c r="V2" s="8"/>
    </row>
    <row r="3" spans="2:22" ht="16.5" customHeight="1" thickBot="1">
      <c r="E3" s="9"/>
      <c r="F3" s="17"/>
      <c r="H3" s="61"/>
      <c r="I3" s="32"/>
      <c r="K3" s="36"/>
      <c r="L3" s="36"/>
      <c r="T3" s="9"/>
      <c r="V3" s="8"/>
    </row>
    <row r="4" spans="2:22" ht="24.75" customHeight="1" thickBot="1">
      <c r="B4" s="81" t="s">
        <v>171</v>
      </c>
      <c r="C4" s="124" t="s">
        <v>175</v>
      </c>
      <c r="E4" s="9"/>
      <c r="T4" s="9"/>
      <c r="V4" s="8"/>
    </row>
    <row r="5" spans="2:22" ht="26.25" customHeight="1" thickBot="1">
      <c r="C5" s="127" t="s">
        <v>172</v>
      </c>
      <c r="E5" s="9"/>
      <c r="T5" s="9"/>
      <c r="V5" s="8"/>
    </row>
    <row r="6" spans="2:22" ht="27" customHeight="1" thickBot="1">
      <c r="B6" s="81"/>
      <c r="C6" s="558" t="s">
        <v>547</v>
      </c>
      <c r="D6" s="17"/>
      <c r="E6" s="9"/>
      <c r="T6" s="9"/>
      <c r="V6" s="8"/>
    </row>
    <row r="7" spans="2:22" ht="21" customHeight="1">
      <c r="B7" s="526"/>
      <c r="C7" s="17"/>
      <c r="D7" s="17"/>
      <c r="E7" s="9"/>
      <c r="T7" s="9"/>
      <c r="V7" s="8"/>
    </row>
    <row r="8" spans="2:22" ht="24.75" customHeight="1">
      <c r="B8" s="115" t="s">
        <v>239</v>
      </c>
      <c r="C8" s="186" t="s">
        <v>1011</v>
      </c>
      <c r="D8" s="589"/>
      <c r="E8" s="9"/>
      <c r="T8" s="9"/>
      <c r="V8" s="8"/>
    </row>
    <row r="9" spans="2:22" ht="41.25" customHeight="1">
      <c r="B9" s="540" t="s">
        <v>516</v>
      </c>
      <c r="C9" s="536"/>
      <c r="D9" s="534"/>
      <c r="E9" s="534"/>
      <c r="F9" s="534"/>
      <c r="G9" s="534"/>
      <c r="H9" s="534"/>
      <c r="I9" s="534"/>
      <c r="J9" s="535"/>
      <c r="K9" s="535"/>
      <c r="L9" s="535"/>
      <c r="M9" s="18"/>
      <c r="T9" s="9"/>
      <c r="V9" s="8"/>
    </row>
    <row r="10" spans="2:22" ht="10.5" customHeight="1">
      <c r="B10" s="540"/>
      <c r="C10" s="536"/>
      <c r="D10" s="534"/>
      <c r="E10" s="534"/>
      <c r="F10" s="534"/>
      <c r="G10" s="534"/>
      <c r="H10" s="534"/>
      <c r="I10" s="534"/>
      <c r="J10" s="535"/>
      <c r="K10" s="535"/>
      <c r="L10" s="535"/>
      <c r="M10" s="18"/>
      <c r="T10" s="9"/>
      <c r="V10" s="8"/>
    </row>
    <row r="11" spans="2:22" s="538" customFormat="1" ht="26.25" customHeight="1">
      <c r="B11" s="557" t="s">
        <v>552</v>
      </c>
      <c r="C11" s="556"/>
      <c r="D11" s="556"/>
      <c r="E11" s="556"/>
      <c r="F11" s="556"/>
      <c r="G11" s="556"/>
      <c r="H11" s="556"/>
      <c r="T11" s="539"/>
      <c r="U11" s="539"/>
    </row>
    <row r="12" spans="2:22" s="32" customFormat="1" ht="18.75" customHeight="1">
      <c r="B12" s="533"/>
      <c r="T12" s="183"/>
      <c r="U12" s="183"/>
    </row>
    <row r="13" spans="2:22" s="32" customFormat="1" ht="22.5" customHeight="1" thickBot="1">
      <c r="B13" s="182" t="s">
        <v>504</v>
      </c>
      <c r="C13" s="17"/>
      <c r="F13" s="182" t="s">
        <v>505</v>
      </c>
      <c r="G13" s="36"/>
      <c r="H13" s="31"/>
      <c r="I13" s="9"/>
      <c r="J13" s="181" t="s">
        <v>502</v>
      </c>
      <c r="N13" s="101"/>
      <c r="P13" s="9"/>
      <c r="Q13" s="184"/>
      <c r="R13" s="42"/>
      <c r="T13" s="183"/>
      <c r="U13" s="183"/>
    </row>
    <row r="14" spans="2:22" ht="29.25" customHeight="1" thickBot="1">
      <c r="B14" s="122" t="s">
        <v>543</v>
      </c>
      <c r="D14" s="531" t="s">
        <v>1012</v>
      </c>
      <c r="E14" s="128"/>
      <c r="F14" s="122" t="s">
        <v>544</v>
      </c>
      <c r="H14" s="531" t="s">
        <v>1032</v>
      </c>
      <c r="J14" s="122" t="s">
        <v>511</v>
      </c>
      <c r="L14" s="130"/>
      <c r="N14" s="101"/>
      <c r="Q14" s="97"/>
      <c r="R14" s="94"/>
    </row>
    <row r="15" spans="2:22" ht="26.25" customHeight="1" thickBot="1">
      <c r="B15" s="122" t="s">
        <v>422</v>
      </c>
      <c r="C15" s="104"/>
      <c r="D15" s="531" t="s">
        <v>1013</v>
      </c>
      <c r="F15" s="122" t="s">
        <v>412</v>
      </c>
      <c r="G15" s="125"/>
      <c r="H15" s="531" t="s">
        <v>1033</v>
      </c>
      <c r="I15" s="17"/>
      <c r="J15" s="122" t="s">
        <v>512</v>
      </c>
      <c r="L15" s="130"/>
      <c r="M15" s="101"/>
      <c r="Q15" s="106"/>
      <c r="R15" s="94"/>
    </row>
    <row r="16" spans="2:22" ht="28.5" customHeight="1" thickBot="1">
      <c r="B16" s="122" t="s">
        <v>450</v>
      </c>
      <c r="C16" s="104"/>
      <c r="D16" s="532" t="s">
        <v>1014</v>
      </c>
      <c r="E16" s="101"/>
      <c r="F16" s="122" t="s">
        <v>432</v>
      </c>
      <c r="G16" s="123"/>
      <c r="H16" s="532" t="s">
        <v>1034</v>
      </c>
      <c r="I16" s="101"/>
      <c r="K16" s="192"/>
      <c r="L16" s="192"/>
      <c r="M16" s="192"/>
      <c r="N16" s="192"/>
      <c r="Q16" s="113"/>
      <c r="R16" s="94"/>
    </row>
    <row r="17" spans="1:21" ht="29.25" customHeight="1">
      <c r="B17" s="122" t="s">
        <v>419</v>
      </c>
      <c r="C17" s="104"/>
      <c r="D17" s="713">
        <v>158214</v>
      </c>
      <c r="E17" s="119"/>
      <c r="F17" s="720" t="s">
        <v>648</v>
      </c>
      <c r="G17" s="192"/>
      <c r="H17" s="714">
        <v>1</v>
      </c>
      <c r="I17" s="17"/>
      <c r="M17" s="192"/>
      <c r="N17" s="192"/>
      <c r="P17" s="97"/>
      <c r="Q17" s="97"/>
      <c r="R17" s="94"/>
    </row>
    <row r="18" spans="1:21" s="28" customFormat="1" ht="29.25" customHeight="1">
      <c r="B18" s="122"/>
      <c r="C18" s="715"/>
      <c r="D18" s="712"/>
      <c r="E18" s="716"/>
      <c r="F18" s="711"/>
      <c r="G18" s="717"/>
      <c r="H18" s="718"/>
      <c r="I18" s="160"/>
      <c r="M18" s="717"/>
      <c r="N18" s="717"/>
      <c r="P18" s="717"/>
      <c r="Q18" s="717"/>
      <c r="R18" s="719"/>
      <c r="T18" s="37"/>
      <c r="U18" s="37"/>
    </row>
    <row r="19" spans="1:21" ht="27.75" customHeight="1" thickBot="1">
      <c r="E19" s="9"/>
      <c r="F19" s="122" t="s">
        <v>433</v>
      </c>
      <c r="G19" s="591" t="s">
        <v>362</v>
      </c>
      <c r="H19" s="239">
        <f>SUM(R55,R58,R61,R64,R67,R70,R73,R76,R79,R82, R85, R88)</f>
        <v>109788.16252615834</v>
      </c>
      <c r="I19" s="17"/>
      <c r="J19" s="113"/>
      <c r="K19" s="113"/>
      <c r="L19" s="113"/>
      <c r="M19" s="113"/>
      <c r="N19" s="113"/>
      <c r="P19" s="113"/>
      <c r="Q19" s="113"/>
      <c r="R19" s="94"/>
    </row>
    <row r="20" spans="1:21" ht="27.75" customHeight="1" thickBot="1">
      <c r="E20" s="9"/>
      <c r="F20" s="122" t="s">
        <v>434</v>
      </c>
      <c r="G20" s="591" t="s">
        <v>363</v>
      </c>
      <c r="H20" s="129">
        <f>-SUM(R56,R59,R62,R65,R68,R71,R74,R77,R80,R83,R86,R89)</f>
        <v>101334.27588832883</v>
      </c>
      <c r="I20" s="17"/>
      <c r="J20" s="113"/>
      <c r="P20" s="113"/>
      <c r="Q20" s="113"/>
      <c r="R20" s="94"/>
    </row>
    <row r="21" spans="1:21" ht="27.75" customHeight="1" thickBot="1">
      <c r="C21" s="32"/>
      <c r="D21" s="32"/>
      <c r="E21" s="32"/>
      <c r="F21" s="122" t="s">
        <v>407</v>
      </c>
      <c r="G21" s="591" t="s">
        <v>364</v>
      </c>
      <c r="H21" s="185">
        <f>R91</f>
        <v>180.12888762715468</v>
      </c>
      <c r="I21" s="101"/>
      <c r="P21" s="113"/>
      <c r="Q21" s="113"/>
      <c r="R21" s="94"/>
    </row>
    <row r="22" spans="1:21" ht="27.75" customHeight="1">
      <c r="C22" s="32"/>
      <c r="D22" s="32"/>
      <c r="E22" s="32"/>
      <c r="F22" s="802" t="s">
        <v>506</v>
      </c>
      <c r="G22" s="803" t="s">
        <v>445</v>
      </c>
      <c r="H22" s="804">
        <f>H19-H20+H21</f>
        <v>8634.0155254566616</v>
      </c>
      <c r="I22" s="101"/>
      <c r="P22" s="192"/>
      <c r="Q22" s="192"/>
      <c r="R22" s="94"/>
    </row>
    <row r="23" spans="1:21" ht="42.75" customHeight="1">
      <c r="C23" s="32"/>
      <c r="D23" s="32"/>
      <c r="E23" s="32"/>
      <c r="F23" s="123" t="s">
        <v>971</v>
      </c>
      <c r="G23" s="845" t="s">
        <v>972</v>
      </c>
      <c r="H23" s="805">
        <f>R121</f>
        <v>-548.0857317694099</v>
      </c>
      <c r="I23" s="101"/>
      <c r="P23" s="192"/>
      <c r="Q23" s="192"/>
      <c r="R23" s="94"/>
    </row>
    <row r="24" spans="1:21" ht="22.5" customHeight="1">
      <c r="A24" s="28"/>
      <c r="E24" s="9"/>
    </row>
    <row r="25" spans="1:21" ht="13.5" customHeight="1">
      <c r="A25" s="28"/>
      <c r="B25" s="116" t="s">
        <v>417</v>
      </c>
      <c r="C25" s="35"/>
      <c r="E25" s="9"/>
    </row>
    <row r="26" spans="1:21" ht="13.5" customHeight="1">
      <c r="A26" s="28"/>
      <c r="B26" s="116"/>
      <c r="C26" s="35"/>
      <c r="E26" s="9"/>
    </row>
    <row r="27" spans="1:21" ht="147.6" customHeight="1">
      <c r="A27" s="28"/>
      <c r="B27" s="920" t="s">
        <v>654</v>
      </c>
      <c r="C27" s="920"/>
      <c r="D27" s="920"/>
      <c r="E27" s="920"/>
      <c r="F27" s="920"/>
      <c r="G27" s="920"/>
    </row>
    <row r="28" spans="1:21" ht="14.25" customHeight="1">
      <c r="A28" s="28"/>
      <c r="B28" s="537"/>
      <c r="C28" s="537"/>
      <c r="D28" s="527"/>
      <c r="E28" s="527"/>
      <c r="F28" s="527"/>
      <c r="G28" s="537"/>
    </row>
    <row r="29" spans="1:21" s="17" customFormat="1" ht="27" customHeight="1">
      <c r="B29" s="921" t="s">
        <v>503</v>
      </c>
      <c r="C29" s="922"/>
      <c r="D29" s="131" t="s">
        <v>41</v>
      </c>
      <c r="E29" s="132" t="s">
        <v>646</v>
      </c>
      <c r="F29" s="132" t="s">
        <v>407</v>
      </c>
      <c r="G29" s="133" t="s">
        <v>408</v>
      </c>
      <c r="T29" s="134"/>
      <c r="U29" s="134"/>
    </row>
    <row r="30" spans="1:21" ht="20.25" customHeight="1">
      <c r="B30" s="923" t="s">
        <v>29</v>
      </c>
      <c r="C30" s="924"/>
      <c r="D30" s="621" t="s">
        <v>27</v>
      </c>
      <c r="E30" s="136">
        <f>SUM(D55:D90)</f>
        <v>0</v>
      </c>
      <c r="F30" s="765">
        <f>D91</f>
        <v>0</v>
      </c>
      <c r="G30" s="136">
        <f>E30+F30</f>
        <v>0</v>
      </c>
    </row>
    <row r="31" spans="1:21" ht="20.25" customHeight="1">
      <c r="B31" s="923" t="s">
        <v>370</v>
      </c>
      <c r="C31" s="924"/>
      <c r="D31" s="621" t="s">
        <v>27</v>
      </c>
      <c r="E31" s="137">
        <f>SUM(E55:E90)</f>
        <v>-14149.275763849884</v>
      </c>
      <c r="F31" s="763">
        <f>E91</f>
        <v>-205.18997601424351</v>
      </c>
      <c r="G31" s="137">
        <f>E31+F31</f>
        <v>-14354.465739864128</v>
      </c>
    </row>
    <row r="32" spans="1:21" ht="20.25" customHeight="1">
      <c r="B32" s="923" t="s">
        <v>1015</v>
      </c>
      <c r="C32" s="924"/>
      <c r="D32" s="621" t="s">
        <v>1031</v>
      </c>
      <c r="E32" s="137">
        <f>SUM(F55:F90)</f>
        <v>22072.929865615391</v>
      </c>
      <c r="F32" s="763">
        <f>F91</f>
        <v>376.31349757248387</v>
      </c>
      <c r="G32" s="137">
        <f>E32+F32</f>
        <v>22449.243363187874</v>
      </c>
    </row>
    <row r="33" spans="2:22" ht="20.25" customHeight="1">
      <c r="B33" s="925" t="s">
        <v>395</v>
      </c>
      <c r="C33" s="926"/>
      <c r="D33" s="861" t="s">
        <v>28</v>
      </c>
      <c r="E33" s="137">
        <f>SUM(G55:G90)</f>
        <v>530.2325360640001</v>
      </c>
      <c r="F33" s="763">
        <f>G91</f>
        <v>9.0053660689143218</v>
      </c>
      <c r="G33" s="137">
        <f>E33+F33</f>
        <v>539.23790213291443</v>
      </c>
    </row>
    <row r="34" spans="2:22" ht="20.25" customHeight="1">
      <c r="B34" s="925" t="s">
        <v>1017</v>
      </c>
      <c r="C34" s="926"/>
      <c r="D34" s="861" t="s">
        <v>27</v>
      </c>
      <c r="E34" s="137">
        <f>SUM(H55:H90)</f>
        <v>0</v>
      </c>
      <c r="F34" s="764">
        <f>H91</f>
        <v>0</v>
      </c>
      <c r="G34" s="137">
        <f>E34+F34</f>
        <v>0</v>
      </c>
    </row>
    <row r="35" spans="2:22" ht="20.25" customHeight="1">
      <c r="B35" s="925" t="s">
        <v>1018</v>
      </c>
      <c r="C35" s="926"/>
      <c r="D35" s="861" t="s">
        <v>28</v>
      </c>
      <c r="E35" s="137">
        <f>SUM(I55:I90)</f>
        <v>0</v>
      </c>
      <c r="F35" s="138">
        <f>I91</f>
        <v>0</v>
      </c>
      <c r="G35" s="137">
        <f t="shared" ref="G35" si="0">E35+F35</f>
        <v>0</v>
      </c>
    </row>
    <row r="36" spans="2:22" ht="20.25" customHeight="1">
      <c r="B36" s="923"/>
      <c r="C36" s="924"/>
      <c r="D36" s="621"/>
      <c r="E36" s="137">
        <f>SUM(J55:J90)</f>
        <v>0</v>
      </c>
      <c r="F36" s="138">
        <f>J91</f>
        <v>0</v>
      </c>
      <c r="G36" s="137">
        <f>E36+F36</f>
        <v>0</v>
      </c>
    </row>
    <row r="37" spans="2:22" ht="20.25" customHeight="1">
      <c r="B37" s="923"/>
      <c r="C37" s="924"/>
      <c r="D37" s="621"/>
      <c r="E37" s="137">
        <f>SUM(K55:K90)</f>
        <v>0</v>
      </c>
      <c r="F37" s="138">
        <f>K91</f>
        <v>0</v>
      </c>
      <c r="G37" s="137">
        <f t="shared" ref="G37:G40" si="1">E37+F37</f>
        <v>0</v>
      </c>
    </row>
    <row r="38" spans="2:22" ht="20.25" customHeight="1">
      <c r="B38" s="923"/>
      <c r="C38" s="924"/>
      <c r="D38" s="621"/>
      <c r="E38" s="137">
        <f>SUM(L55:L90)</f>
        <v>0</v>
      </c>
      <c r="F38" s="138">
        <f>L91</f>
        <v>0</v>
      </c>
      <c r="G38" s="137">
        <f t="shared" si="1"/>
        <v>0</v>
      </c>
    </row>
    <row r="39" spans="2:22" ht="20.25" customHeight="1">
      <c r="B39" s="923"/>
      <c r="C39" s="924"/>
      <c r="D39" s="621"/>
      <c r="E39" s="137">
        <f>SUM(M55:M90)</f>
        <v>0</v>
      </c>
      <c r="F39" s="138">
        <f>M91</f>
        <v>0</v>
      </c>
      <c r="G39" s="137">
        <f t="shared" si="1"/>
        <v>0</v>
      </c>
    </row>
    <row r="40" spans="2:22" ht="20.25" customHeight="1">
      <c r="B40" s="923"/>
      <c r="C40" s="924"/>
      <c r="D40" s="621"/>
      <c r="E40" s="137">
        <f>SUM(N55:N90)</f>
        <v>0</v>
      </c>
      <c r="F40" s="138">
        <f>N91</f>
        <v>0</v>
      </c>
      <c r="G40" s="137">
        <f t="shared" si="1"/>
        <v>0</v>
      </c>
    </row>
    <row r="41" spans="2:22" ht="20.25" customHeight="1">
      <c r="B41" s="923"/>
      <c r="C41" s="924"/>
      <c r="D41" s="621"/>
      <c r="E41" s="137">
        <f>SUM(O55:O90)</f>
        <v>0</v>
      </c>
      <c r="F41" s="138">
        <f>O91</f>
        <v>0</v>
      </c>
      <c r="G41" s="137">
        <f>E41+F41</f>
        <v>0</v>
      </c>
    </row>
    <row r="42" spans="2:22" ht="20.25" customHeight="1">
      <c r="B42" s="923"/>
      <c r="C42" s="924"/>
      <c r="D42" s="621"/>
      <c r="E42" s="137">
        <f>SUM(P55:P90)</f>
        <v>0</v>
      </c>
      <c r="F42" s="138">
        <f>P91</f>
        <v>0</v>
      </c>
      <c r="G42" s="137">
        <f>E42+F42</f>
        <v>0</v>
      </c>
    </row>
    <row r="43" spans="2:22" ht="20.25" customHeight="1">
      <c r="B43" s="923"/>
      <c r="C43" s="924"/>
      <c r="D43" s="622"/>
      <c r="E43" s="139">
        <f>SUM(Q55:Q90)</f>
        <v>0</v>
      </c>
      <c r="F43" s="140">
        <f>Q91</f>
        <v>0</v>
      </c>
      <c r="G43" s="139">
        <f>E43+F43</f>
        <v>0</v>
      </c>
    </row>
    <row r="44" spans="2:22" s="8" customFormat="1" ht="21" customHeight="1">
      <c r="B44" s="929" t="s">
        <v>26</v>
      </c>
      <c r="C44" s="930"/>
      <c r="D44" s="135"/>
      <c r="E44" s="141">
        <f>SUM(E30:E43)</f>
        <v>8453.8866378295079</v>
      </c>
      <c r="F44" s="141">
        <f>SUM(F30:F43)</f>
        <v>180.12888762715468</v>
      </c>
      <c r="G44" s="141">
        <f>SUM(G30:G43)</f>
        <v>8634.0155254566598</v>
      </c>
      <c r="H44" s="197"/>
    </row>
    <row r="45" spans="2:22" ht="18" customHeight="1">
      <c r="D45" s="92"/>
      <c r="E45" s="9"/>
      <c r="F45" s="17"/>
    </row>
    <row r="46" spans="2:22" s="28" customFormat="1" ht="21">
      <c r="C46" s="35"/>
      <c r="D46" s="36"/>
      <c r="E46" s="36"/>
      <c r="F46" s="36"/>
      <c r="G46" s="36"/>
      <c r="H46" s="36"/>
      <c r="I46" s="36"/>
      <c r="J46" s="36"/>
      <c r="K46" s="36"/>
      <c r="L46" s="36"/>
      <c r="M46" s="105"/>
      <c r="N46" s="36"/>
      <c r="O46" s="36"/>
      <c r="P46" s="36"/>
      <c r="Q46" s="36"/>
      <c r="R46" s="36"/>
      <c r="T46" s="37"/>
      <c r="U46" s="19"/>
      <c r="V46" s="38"/>
    </row>
    <row r="47" spans="2:22" ht="12" customHeight="1">
      <c r="B47" s="116" t="s">
        <v>456</v>
      </c>
      <c r="C47" s="31"/>
      <c r="D47" s="31"/>
      <c r="E47" s="586"/>
      <c r="F47" s="31"/>
      <c r="G47" s="31"/>
      <c r="H47" s="31"/>
      <c r="I47" s="31"/>
      <c r="J47" s="31"/>
      <c r="K47" s="31"/>
      <c r="L47" s="31"/>
      <c r="M47" s="31"/>
      <c r="N47" s="31"/>
      <c r="O47" s="31"/>
      <c r="P47" s="31"/>
      <c r="Q47" s="31"/>
      <c r="R47" s="31"/>
      <c r="U47" s="19"/>
      <c r="V47" s="13"/>
    </row>
    <row r="48" spans="2:22" ht="12" customHeight="1">
      <c r="B48" s="116"/>
      <c r="C48" s="31"/>
      <c r="D48" s="31"/>
      <c r="E48" s="31"/>
      <c r="F48" s="31"/>
      <c r="G48" s="31"/>
      <c r="H48" s="31"/>
      <c r="I48" s="31"/>
      <c r="J48" s="31"/>
      <c r="K48" s="31"/>
      <c r="L48" s="31"/>
      <c r="M48" s="31"/>
      <c r="N48" s="31"/>
      <c r="O48" s="31"/>
      <c r="P48" s="31"/>
      <c r="Q48" s="31"/>
      <c r="R48" s="31"/>
      <c r="U48" s="19"/>
      <c r="V48" s="13"/>
    </row>
    <row r="49" spans="2:22" s="28" customFormat="1" ht="41.25" customHeight="1">
      <c r="B49" s="920" t="s">
        <v>595</v>
      </c>
      <c r="C49" s="920"/>
      <c r="D49" s="920"/>
      <c r="E49" s="920"/>
      <c r="F49" s="920"/>
      <c r="G49" s="920"/>
      <c r="H49" s="920"/>
      <c r="I49" s="920"/>
      <c r="J49" s="920"/>
      <c r="K49" s="920"/>
      <c r="L49" s="920"/>
      <c r="M49" s="602"/>
      <c r="N49" s="103"/>
      <c r="O49" s="103"/>
      <c r="P49" s="103"/>
      <c r="Q49" s="103"/>
      <c r="R49" s="103"/>
      <c r="T49" s="37"/>
      <c r="U49" s="19"/>
      <c r="V49" s="38"/>
    </row>
    <row r="50" spans="2:22" s="28" customFormat="1" ht="41.1" customHeight="1">
      <c r="B50" s="920" t="s">
        <v>558</v>
      </c>
      <c r="C50" s="920"/>
      <c r="D50" s="920"/>
      <c r="E50" s="920"/>
      <c r="F50" s="920"/>
      <c r="G50" s="920"/>
      <c r="H50" s="920"/>
      <c r="I50" s="920"/>
      <c r="J50" s="920"/>
      <c r="K50" s="920"/>
      <c r="L50" s="920"/>
      <c r="M50" s="602"/>
      <c r="N50" s="103"/>
      <c r="O50" s="103"/>
      <c r="P50" s="103"/>
      <c r="Q50" s="103"/>
      <c r="R50" s="103"/>
      <c r="T50" s="37"/>
      <c r="U50" s="19"/>
      <c r="V50" s="38"/>
    </row>
    <row r="51" spans="2:22" s="28" customFormat="1" ht="18" customHeight="1">
      <c r="B51" s="920" t="s">
        <v>955</v>
      </c>
      <c r="C51" s="920"/>
      <c r="D51" s="920"/>
      <c r="E51" s="920"/>
      <c r="F51" s="920"/>
      <c r="G51" s="920"/>
      <c r="H51" s="920"/>
      <c r="I51" s="920"/>
      <c r="J51" s="920"/>
      <c r="K51" s="920"/>
      <c r="L51" s="920"/>
      <c r="M51" s="602"/>
      <c r="N51" s="103"/>
      <c r="O51" s="103"/>
      <c r="P51" s="103"/>
      <c r="Q51" s="103"/>
      <c r="R51" s="103"/>
      <c r="T51" s="37"/>
      <c r="U51" s="19"/>
      <c r="V51" s="38"/>
    </row>
    <row r="52" spans="2:22" ht="15" customHeight="1">
      <c r="B52" s="598"/>
      <c r="C52" s="31"/>
      <c r="D52" s="31"/>
      <c r="E52" s="31"/>
      <c r="F52" s="31"/>
      <c r="G52" s="31"/>
      <c r="H52" s="31"/>
      <c r="I52" s="31"/>
      <c r="J52" s="31"/>
      <c r="K52" s="31"/>
      <c r="L52" s="31"/>
      <c r="M52" s="31"/>
      <c r="N52" s="31"/>
      <c r="O52" s="31"/>
      <c r="P52" s="31"/>
      <c r="Q52" s="31"/>
      <c r="R52" s="31"/>
      <c r="U52" s="19"/>
      <c r="V52" s="13"/>
    </row>
    <row r="53" spans="2:22" s="17" customFormat="1" ht="63" customHeight="1">
      <c r="B53" s="240" t="s">
        <v>34</v>
      </c>
      <c r="C53" s="240" t="s">
        <v>513</v>
      </c>
      <c r="D53" s="133" t="str">
        <f>IF($B$30&lt;&gt;"",$B$30,"")</f>
        <v>Residential</v>
      </c>
      <c r="E53" s="133" t="str">
        <f>IF($B$31&lt;&gt;"",$B$31,"")</f>
        <v>GS&lt;50 kW</v>
      </c>
      <c r="F53" s="133" t="str">
        <f>IF($B$32&lt;&gt;"",$B$32,"")</f>
        <v>GS 50 - 4,999 kW</v>
      </c>
      <c r="G53" s="133" t="str">
        <f>IF($B$33&lt;&gt;"",$B$33,"")</f>
        <v>Large Use</v>
      </c>
      <c r="H53" s="133" t="str">
        <f>IF($B$34&lt;&gt;"",$B$34,"")</f>
        <v>Unmetered</v>
      </c>
      <c r="I53" s="133" t="str">
        <f>IF($B$35&lt;&gt;"",$B$35,"")</f>
        <v>Street Lights</v>
      </c>
      <c r="J53" s="133" t="str">
        <f>IF($B$36&lt;&gt;"",$B$36,"")</f>
        <v/>
      </c>
      <c r="K53" s="133" t="str">
        <f>IF($B$37&lt;&gt;"",$B$37,"")</f>
        <v/>
      </c>
      <c r="L53" s="133" t="str">
        <f>IF($B$38&lt;&gt;"",$B$38,"")</f>
        <v/>
      </c>
      <c r="M53" s="133" t="str">
        <f>IF($B$39&lt;&gt;"",$B$39,"")</f>
        <v/>
      </c>
      <c r="N53" s="133" t="str">
        <f>IF($B$40&lt;&gt;"",$B$40,"")</f>
        <v/>
      </c>
      <c r="O53" s="133" t="str">
        <f>IF($B$41&lt;&gt;"",$B$41,"")</f>
        <v/>
      </c>
      <c r="P53" s="133" t="str">
        <f>IF($B$42&lt;&gt;"",$B$42,"")</f>
        <v/>
      </c>
      <c r="Q53" s="133" t="str">
        <f>IF($B$43&lt;&gt;"",$B$43,"")</f>
        <v/>
      </c>
      <c r="R53" s="240" t="s">
        <v>26</v>
      </c>
      <c r="T53" s="134"/>
      <c r="U53" s="142"/>
    </row>
    <row r="54" spans="2:22" s="143" customFormat="1" ht="15.75" customHeight="1">
      <c r="B54" s="564"/>
      <c r="C54" s="565"/>
      <c r="D54" s="565" t="str">
        <f>D30</f>
        <v>kWh</v>
      </c>
      <c r="E54" s="565" t="str">
        <f>D31</f>
        <v>kWh</v>
      </c>
      <c r="F54" s="565" t="str">
        <f>D32</f>
        <v>kw</v>
      </c>
      <c r="G54" s="565" t="str">
        <f>D33</f>
        <v>kW</v>
      </c>
      <c r="H54" s="565" t="str">
        <f>D34</f>
        <v>kWh</v>
      </c>
      <c r="I54" s="565" t="str">
        <f>D35</f>
        <v>kW</v>
      </c>
      <c r="J54" s="565">
        <f>D36</f>
        <v>0</v>
      </c>
      <c r="K54" s="565">
        <f>D37</f>
        <v>0</v>
      </c>
      <c r="L54" s="565">
        <f>D38</f>
        <v>0</v>
      </c>
      <c r="M54" s="565">
        <f>D39</f>
        <v>0</v>
      </c>
      <c r="N54" s="565">
        <f>D40</f>
        <v>0</v>
      </c>
      <c r="O54" s="565">
        <f>D41</f>
        <v>0</v>
      </c>
      <c r="P54" s="565">
        <f>D42</f>
        <v>0</v>
      </c>
      <c r="Q54" s="565">
        <f>D43</f>
        <v>0</v>
      </c>
      <c r="R54" s="566"/>
      <c r="U54" s="144"/>
    </row>
    <row r="55" spans="2:22" s="17" customFormat="1">
      <c r="B55" s="145" t="s">
        <v>142</v>
      </c>
      <c r="C55" s="146"/>
      <c r="D55" s="147">
        <f>'4.  2011-2014 LRAM'!AM131</f>
        <v>0</v>
      </c>
      <c r="E55" s="147">
        <f>'4.  2011-2014 LRAM'!AN131</f>
        <v>0</v>
      </c>
      <c r="F55" s="147">
        <f>'4.  2011-2014 LRAM'!AO131</f>
        <v>0</v>
      </c>
      <c r="G55" s="147">
        <f>'4.  2011-2014 LRAM'!AP131</f>
        <v>0</v>
      </c>
      <c r="H55" s="147">
        <f>'4.  2011-2014 LRAM'!AQ131</f>
        <v>0</v>
      </c>
      <c r="I55" s="147">
        <f>'4.  2011-2014 LRAM'!AR131</f>
        <v>0</v>
      </c>
      <c r="J55" s="147">
        <f>'4.  2011-2014 LRAM'!AS131</f>
        <v>0</v>
      </c>
      <c r="K55" s="147">
        <f>'4.  2011-2014 LRAM'!AT131</f>
        <v>0</v>
      </c>
      <c r="L55" s="147">
        <f>'4.  2011-2014 LRAM'!AU131</f>
        <v>0</v>
      </c>
      <c r="M55" s="147">
        <f>'4.  2011-2014 LRAM'!AV131</f>
        <v>0</v>
      </c>
      <c r="N55" s="147">
        <f>'4.  2011-2014 LRAM'!AW131</f>
        <v>0</v>
      </c>
      <c r="O55" s="147">
        <f>'4.  2011-2014 LRAM'!AX131</f>
        <v>0</v>
      </c>
      <c r="P55" s="147">
        <f>'4.  2011-2014 LRAM'!AY131</f>
        <v>0</v>
      </c>
      <c r="Q55" s="147">
        <f>'4.  2011-2014 LRAM'!AZ131</f>
        <v>0</v>
      </c>
      <c r="R55" s="148">
        <f>SUM(D55:Q55)</f>
        <v>0</v>
      </c>
      <c r="U55" s="149"/>
      <c r="V55" s="150"/>
    </row>
    <row r="56" spans="2:22" s="17" customFormat="1">
      <c r="B56" s="151" t="s">
        <v>35</v>
      </c>
      <c r="C56" s="152"/>
      <c r="D56" s="153">
        <f>-'4.  2011-2014 LRAM'!AM132</f>
        <v>0</v>
      </c>
      <c r="E56" s="153">
        <f>-'4.  2011-2014 LRAM'!AN132</f>
        <v>0</v>
      </c>
      <c r="F56" s="153">
        <f>-'4.  2011-2014 LRAM'!AO132</f>
        <v>0</v>
      </c>
      <c r="G56" s="153">
        <f>-'4.  2011-2014 LRAM'!AP132</f>
        <v>0</v>
      </c>
      <c r="H56" s="153">
        <f>-'4.  2011-2014 LRAM'!AQ132</f>
        <v>0</v>
      </c>
      <c r="I56" s="153">
        <f>-'4.  2011-2014 LRAM'!AR132</f>
        <v>0</v>
      </c>
      <c r="J56" s="153">
        <f>-'4.  2011-2014 LRAM'!AS132</f>
        <v>0</v>
      </c>
      <c r="K56" s="153">
        <f>-'4.  2011-2014 LRAM'!AT132</f>
        <v>0</v>
      </c>
      <c r="L56" s="153">
        <f>-'4.  2011-2014 LRAM'!AU132</f>
        <v>0</v>
      </c>
      <c r="M56" s="153">
        <f>-'4.  2011-2014 LRAM'!AV132</f>
        <v>0</v>
      </c>
      <c r="N56" s="153">
        <f>-'4.  2011-2014 LRAM'!AW132</f>
        <v>0</v>
      </c>
      <c r="O56" s="153">
        <f>-'4.  2011-2014 LRAM'!AX132</f>
        <v>0</v>
      </c>
      <c r="P56" s="153">
        <f>-'4.  2011-2014 LRAM'!AY132</f>
        <v>0</v>
      </c>
      <c r="Q56" s="153">
        <f>-'4.  2011-2014 LRAM'!AZ132</f>
        <v>0</v>
      </c>
      <c r="R56" s="154">
        <f>SUM(D56:Q56)</f>
        <v>0</v>
      </c>
      <c r="S56" s="155"/>
      <c r="T56" s="134"/>
      <c r="U56" s="156"/>
      <c r="V56" s="150"/>
    </row>
    <row r="57" spans="2:22" s="134" customFormat="1">
      <c r="B57" s="608" t="s">
        <v>67</v>
      </c>
      <c r="C57" s="604"/>
      <c r="D57" s="157"/>
      <c r="E57" s="157"/>
      <c r="F57" s="157"/>
      <c r="G57" s="157"/>
      <c r="H57" s="157"/>
      <c r="I57" s="157"/>
      <c r="J57" s="157"/>
      <c r="K57" s="158"/>
      <c r="L57" s="158"/>
      <c r="M57" s="158"/>
      <c r="N57" s="158"/>
      <c r="O57" s="158"/>
      <c r="P57" s="158"/>
      <c r="Q57" s="158"/>
      <c r="R57" s="159"/>
      <c r="U57" s="156"/>
      <c r="V57" s="150"/>
    </row>
    <row r="58" spans="2:22" s="17" customFormat="1">
      <c r="B58" s="151" t="s">
        <v>143</v>
      </c>
      <c r="C58" s="152"/>
      <c r="D58" s="153">
        <f>'4.  2011-2014 LRAM'!AM271</f>
        <v>0</v>
      </c>
      <c r="E58" s="153">
        <f>'4.  2011-2014 LRAM'!AN271</f>
        <v>0</v>
      </c>
      <c r="F58" s="153">
        <f>'4.  2011-2014 LRAM'!AO271</f>
        <v>0</v>
      </c>
      <c r="G58" s="153">
        <f>'4.  2011-2014 LRAM'!AP271</f>
        <v>0</v>
      </c>
      <c r="H58" s="153">
        <f>'4.  2011-2014 LRAM'!AQ271</f>
        <v>0</v>
      </c>
      <c r="I58" s="153">
        <f>'4.  2011-2014 LRAM'!AR271</f>
        <v>0</v>
      </c>
      <c r="J58" s="153">
        <f>'4.  2011-2014 LRAM'!AS271</f>
        <v>0</v>
      </c>
      <c r="K58" s="153">
        <f>'4.  2011-2014 LRAM'!AT271</f>
        <v>0</v>
      </c>
      <c r="L58" s="153">
        <f>'4.  2011-2014 LRAM'!AU271</f>
        <v>0</v>
      </c>
      <c r="M58" s="153">
        <f>'4.  2011-2014 LRAM'!AV271</f>
        <v>0</v>
      </c>
      <c r="N58" s="153">
        <f>'4.  2011-2014 LRAM'!AW271</f>
        <v>0</v>
      </c>
      <c r="O58" s="153">
        <f>'4.  2011-2014 LRAM'!AX271</f>
        <v>0</v>
      </c>
      <c r="P58" s="153">
        <f>'4.  2011-2014 LRAM'!AY271</f>
        <v>0</v>
      </c>
      <c r="Q58" s="153">
        <f>'4.  2011-2014 LRAM'!AZ271</f>
        <v>0</v>
      </c>
      <c r="R58" s="154">
        <f>SUM(D58:Q58)</f>
        <v>0</v>
      </c>
      <c r="U58" s="149"/>
      <c r="V58" s="150"/>
    </row>
    <row r="59" spans="2:22" s="17" customFormat="1">
      <c r="B59" s="151" t="s">
        <v>36</v>
      </c>
      <c r="C59" s="152"/>
      <c r="D59" s="153">
        <f>-'4.  2011-2014 LRAM'!AM272</f>
        <v>0</v>
      </c>
      <c r="E59" s="153">
        <f>-'4.  2011-2014 LRAM'!AN272</f>
        <v>0</v>
      </c>
      <c r="F59" s="153">
        <f>-'4.  2011-2014 LRAM'!AO272</f>
        <v>0</v>
      </c>
      <c r="G59" s="153">
        <f>-'4.  2011-2014 LRAM'!AP272</f>
        <v>0</v>
      </c>
      <c r="H59" s="153">
        <f>-'4.  2011-2014 LRAM'!AQ272</f>
        <v>0</v>
      </c>
      <c r="I59" s="153">
        <f>-'4.  2011-2014 LRAM'!AR272</f>
        <v>0</v>
      </c>
      <c r="J59" s="153">
        <f>-'4.  2011-2014 LRAM'!AS272</f>
        <v>0</v>
      </c>
      <c r="K59" s="153">
        <f>-'4.  2011-2014 LRAM'!AT272</f>
        <v>0</v>
      </c>
      <c r="L59" s="153">
        <f>-'4.  2011-2014 LRAM'!AU272</f>
        <v>0</v>
      </c>
      <c r="M59" s="153">
        <f>-'4.  2011-2014 LRAM'!AV272</f>
        <v>0</v>
      </c>
      <c r="N59" s="153">
        <f>-'4.  2011-2014 LRAM'!AW272</f>
        <v>0</v>
      </c>
      <c r="O59" s="153">
        <f>-'4.  2011-2014 LRAM'!AX272</f>
        <v>0</v>
      </c>
      <c r="P59" s="153">
        <f>-'4.  2011-2014 LRAM'!AY272</f>
        <v>0</v>
      </c>
      <c r="Q59" s="153">
        <f>-'4.  2011-2014 LRAM'!AZ272</f>
        <v>0</v>
      </c>
      <c r="R59" s="154">
        <f>SUM(D59:Q59)</f>
        <v>0</v>
      </c>
      <c r="S59" s="155"/>
      <c r="U59" s="149"/>
      <c r="V59" s="150"/>
    </row>
    <row r="60" spans="2:22" s="134" customFormat="1">
      <c r="B60" s="608" t="s">
        <v>67</v>
      </c>
      <c r="C60" s="604"/>
      <c r="D60" s="157"/>
      <c r="E60" s="157"/>
      <c r="F60" s="157"/>
      <c r="G60" s="157"/>
      <c r="H60" s="157"/>
      <c r="I60" s="157"/>
      <c r="J60" s="157"/>
      <c r="K60" s="158"/>
      <c r="L60" s="158"/>
      <c r="M60" s="158"/>
      <c r="N60" s="158"/>
      <c r="O60" s="158"/>
      <c r="P60" s="158"/>
      <c r="Q60" s="158"/>
      <c r="R60" s="159"/>
      <c r="U60" s="156"/>
      <c r="V60" s="150"/>
    </row>
    <row r="61" spans="2:22" s="160" customFormat="1">
      <c r="B61" s="151" t="s">
        <v>38</v>
      </c>
      <c r="C61" s="152"/>
      <c r="D61" s="153">
        <f>'4.  2011-2014 LRAM'!AM408</f>
        <v>0</v>
      </c>
      <c r="E61" s="153">
        <f>'4.  2011-2014 LRAM'!AN408</f>
        <v>0</v>
      </c>
      <c r="F61" s="153">
        <f>'4.  2011-2014 LRAM'!AO408</f>
        <v>0</v>
      </c>
      <c r="G61" s="153">
        <f>'4.  2011-2014 LRAM'!AP408</f>
        <v>0</v>
      </c>
      <c r="H61" s="153">
        <f>'4.  2011-2014 LRAM'!AQ408</f>
        <v>0</v>
      </c>
      <c r="I61" s="153">
        <f>'4.  2011-2014 LRAM'!AR408</f>
        <v>0</v>
      </c>
      <c r="J61" s="153">
        <f>'4.  2011-2014 LRAM'!AS408</f>
        <v>0</v>
      </c>
      <c r="K61" s="153">
        <f>'4.  2011-2014 LRAM'!AT408</f>
        <v>0</v>
      </c>
      <c r="L61" s="153">
        <f>'4.  2011-2014 LRAM'!AU408</f>
        <v>0</v>
      </c>
      <c r="M61" s="153">
        <f>'4.  2011-2014 LRAM'!AV408</f>
        <v>0</v>
      </c>
      <c r="N61" s="153">
        <f>'4.  2011-2014 LRAM'!AW408</f>
        <v>0</v>
      </c>
      <c r="O61" s="153">
        <f>'4.  2011-2014 LRAM'!AX408</f>
        <v>0</v>
      </c>
      <c r="P61" s="153">
        <f>'4.  2011-2014 LRAM'!AY408</f>
        <v>0</v>
      </c>
      <c r="Q61" s="153">
        <f>'4.  2011-2014 LRAM'!AZ408</f>
        <v>0</v>
      </c>
      <c r="R61" s="154">
        <f>SUM(D61:Q61)</f>
        <v>0</v>
      </c>
      <c r="U61" s="149"/>
      <c r="V61" s="150"/>
    </row>
    <row r="62" spans="2:22" s="160" customFormat="1">
      <c r="B62" s="151" t="s">
        <v>37</v>
      </c>
      <c r="C62" s="152"/>
      <c r="D62" s="153">
        <f>-'4.  2011-2014 LRAM'!AM409</f>
        <v>0</v>
      </c>
      <c r="E62" s="153">
        <f>-'4.  2011-2014 LRAM'!AN409</f>
        <v>0</v>
      </c>
      <c r="F62" s="153">
        <f>-'4.  2011-2014 LRAM'!AO409</f>
        <v>0</v>
      </c>
      <c r="G62" s="153">
        <f>-'4.  2011-2014 LRAM'!AP409</f>
        <v>0</v>
      </c>
      <c r="H62" s="153">
        <f>-'4.  2011-2014 LRAM'!AQ409</f>
        <v>0</v>
      </c>
      <c r="I62" s="153">
        <f>-'4.  2011-2014 LRAM'!AR409</f>
        <v>0</v>
      </c>
      <c r="J62" s="153">
        <f>-'4.  2011-2014 LRAM'!AS409</f>
        <v>0</v>
      </c>
      <c r="K62" s="153">
        <f>-'4.  2011-2014 LRAM'!AT409</f>
        <v>0</v>
      </c>
      <c r="L62" s="153">
        <f>-'4.  2011-2014 LRAM'!AU409</f>
        <v>0</v>
      </c>
      <c r="M62" s="153">
        <f>-'4.  2011-2014 LRAM'!AV409</f>
        <v>0</v>
      </c>
      <c r="N62" s="153">
        <f>-'4.  2011-2014 LRAM'!AW409</f>
        <v>0</v>
      </c>
      <c r="O62" s="153">
        <f>-'4.  2011-2014 LRAM'!AX409</f>
        <v>0</v>
      </c>
      <c r="P62" s="153">
        <f>-'4.  2011-2014 LRAM'!AY409</f>
        <v>0</v>
      </c>
      <c r="Q62" s="153">
        <f>-'4.  2011-2014 LRAM'!AZ409</f>
        <v>0</v>
      </c>
      <c r="R62" s="154">
        <f>SUM(D62:Q62)</f>
        <v>0</v>
      </c>
      <c r="S62" s="155"/>
      <c r="U62" s="149"/>
      <c r="V62" s="150"/>
    </row>
    <row r="63" spans="2:22" s="134" customFormat="1">
      <c r="B63" s="608" t="s">
        <v>67</v>
      </c>
      <c r="C63" s="604"/>
      <c r="D63" s="157"/>
      <c r="E63" s="157"/>
      <c r="F63" s="157"/>
      <c r="G63" s="157"/>
      <c r="H63" s="157"/>
      <c r="I63" s="157"/>
      <c r="J63" s="157"/>
      <c r="K63" s="158"/>
      <c r="L63" s="158"/>
      <c r="M63" s="158"/>
      <c r="N63" s="158"/>
      <c r="O63" s="158"/>
      <c r="P63" s="158"/>
      <c r="Q63" s="158"/>
      <c r="R63" s="159"/>
      <c r="U63" s="156"/>
      <c r="V63" s="150"/>
    </row>
    <row r="64" spans="2:22" s="160" customFormat="1">
      <c r="B64" s="151" t="s">
        <v>40</v>
      </c>
      <c r="C64" s="152"/>
      <c r="D64" s="153">
        <f>'4.  2011-2014 LRAM'!AM545</f>
        <v>0</v>
      </c>
      <c r="E64" s="153">
        <f>'4.  2011-2014 LRAM'!AN545</f>
        <v>0</v>
      </c>
      <c r="F64" s="153">
        <f>'4.  2011-2014 LRAM'!AO545</f>
        <v>0</v>
      </c>
      <c r="G64" s="153">
        <f>'4.  2011-2014 LRAM'!AP545</f>
        <v>0</v>
      </c>
      <c r="H64" s="153">
        <f>'4.  2011-2014 LRAM'!AQ545</f>
        <v>0</v>
      </c>
      <c r="I64" s="153">
        <f>'4.  2011-2014 LRAM'!AR545</f>
        <v>0</v>
      </c>
      <c r="J64" s="153">
        <f>'4.  2011-2014 LRAM'!AS545</f>
        <v>0</v>
      </c>
      <c r="K64" s="153">
        <f>'4.  2011-2014 LRAM'!AT545</f>
        <v>0</v>
      </c>
      <c r="L64" s="153">
        <f>'4.  2011-2014 LRAM'!AU545</f>
        <v>0</v>
      </c>
      <c r="M64" s="153">
        <f>'4.  2011-2014 LRAM'!AV545</f>
        <v>0</v>
      </c>
      <c r="N64" s="153">
        <f>'4.  2011-2014 LRAM'!AW545</f>
        <v>0</v>
      </c>
      <c r="O64" s="153">
        <f>'4.  2011-2014 LRAM'!AX545</f>
        <v>0</v>
      </c>
      <c r="P64" s="153">
        <f>'4.  2011-2014 LRAM'!AY545</f>
        <v>0</v>
      </c>
      <c r="Q64" s="153">
        <f>'4.  2011-2014 LRAM'!AZ545</f>
        <v>0</v>
      </c>
      <c r="R64" s="154">
        <f>SUM(D64:Q64)</f>
        <v>0</v>
      </c>
      <c r="U64" s="149"/>
      <c r="V64" s="150"/>
    </row>
    <row r="65" spans="2:22" s="160" customFormat="1">
      <c r="B65" s="151" t="s">
        <v>39</v>
      </c>
      <c r="C65" s="152"/>
      <c r="D65" s="153">
        <f>-'4.  2011-2014 LRAM'!AM546</f>
        <v>0</v>
      </c>
      <c r="E65" s="153">
        <f>-'4.  2011-2014 LRAM'!AN546</f>
        <v>0</v>
      </c>
      <c r="F65" s="153">
        <f>-'4.  2011-2014 LRAM'!AO546</f>
        <v>0</v>
      </c>
      <c r="G65" s="153">
        <f>-'4.  2011-2014 LRAM'!AP546</f>
        <v>0</v>
      </c>
      <c r="H65" s="153">
        <f>-'4.  2011-2014 LRAM'!AQ546</f>
        <v>0</v>
      </c>
      <c r="I65" s="153">
        <f>-'4.  2011-2014 LRAM'!AR546</f>
        <v>0</v>
      </c>
      <c r="J65" s="153">
        <f>-'4.  2011-2014 LRAM'!AS546</f>
        <v>0</v>
      </c>
      <c r="K65" s="153">
        <f>-'4.  2011-2014 LRAM'!AT546</f>
        <v>0</v>
      </c>
      <c r="L65" s="153">
        <f>-'4.  2011-2014 LRAM'!AU546</f>
        <v>0</v>
      </c>
      <c r="M65" s="153">
        <f>-'4.  2011-2014 LRAM'!AV546</f>
        <v>0</v>
      </c>
      <c r="N65" s="153">
        <f>-'4.  2011-2014 LRAM'!AW546</f>
        <v>0</v>
      </c>
      <c r="O65" s="153">
        <f>-'4.  2011-2014 LRAM'!AX546</f>
        <v>0</v>
      </c>
      <c r="P65" s="153">
        <f>-'4.  2011-2014 LRAM'!AY546</f>
        <v>0</v>
      </c>
      <c r="Q65" s="153">
        <f>-'4.  2011-2014 LRAM'!AZ546</f>
        <v>0</v>
      </c>
      <c r="R65" s="154">
        <f>SUM(D65:Q65)</f>
        <v>0</v>
      </c>
      <c r="S65" s="155"/>
      <c r="U65" s="149"/>
      <c r="V65" s="150"/>
    </row>
    <row r="66" spans="2:22" s="134" customFormat="1">
      <c r="B66" s="608" t="s">
        <v>67</v>
      </c>
      <c r="C66" s="604"/>
      <c r="D66" s="157"/>
      <c r="E66" s="157"/>
      <c r="F66" s="157"/>
      <c r="G66" s="157"/>
      <c r="H66" s="157"/>
      <c r="I66" s="157"/>
      <c r="J66" s="157"/>
      <c r="K66" s="158"/>
      <c r="L66" s="158"/>
      <c r="M66" s="158"/>
      <c r="N66" s="158"/>
      <c r="O66" s="158"/>
      <c r="P66" s="158"/>
      <c r="Q66" s="158"/>
      <c r="R66" s="159"/>
      <c r="U66" s="156"/>
      <c r="V66" s="150"/>
    </row>
    <row r="67" spans="2:22" s="160" customFormat="1">
      <c r="B67" s="151" t="s">
        <v>94</v>
      </c>
      <c r="C67" s="524"/>
      <c r="D67" s="161">
        <f>'5.  2015-2027 LRAM'!AE204</f>
        <v>0</v>
      </c>
      <c r="E67" s="161">
        <f>'5.  2015-2027 LRAM'!AF204</f>
        <v>0</v>
      </c>
      <c r="F67" s="161">
        <f>'5.  2015-2027 LRAM'!AG204</f>
        <v>0</v>
      </c>
      <c r="G67" s="161">
        <f>'5.  2015-2027 LRAM'!AH204</f>
        <v>0</v>
      </c>
      <c r="H67" s="161">
        <f>'5.  2015-2027 LRAM'!AI204</f>
        <v>0</v>
      </c>
      <c r="I67" s="161">
        <f>'5.  2015-2027 LRAM'!AJ204</f>
        <v>0</v>
      </c>
      <c r="J67" s="161">
        <f>'5.  2015-2027 LRAM'!AK204</f>
        <v>0</v>
      </c>
      <c r="K67" s="161">
        <f>'5.  2015-2027 LRAM'!AL204</f>
        <v>0</v>
      </c>
      <c r="L67" s="161">
        <f>'5.  2015-2027 LRAM'!AM204</f>
        <v>0</v>
      </c>
      <c r="M67" s="161">
        <f>'5.  2015-2027 LRAM'!AN204</f>
        <v>0</v>
      </c>
      <c r="N67" s="161">
        <f>'5.  2015-2027 LRAM'!AO204</f>
        <v>0</v>
      </c>
      <c r="O67" s="161">
        <f>'5.  2015-2027 LRAM'!AP204</f>
        <v>0</v>
      </c>
      <c r="P67" s="161">
        <f>'5.  2015-2027 LRAM'!AQ204</f>
        <v>0</v>
      </c>
      <c r="Q67" s="161">
        <f>'5.  2015-2027 LRAM'!AR204</f>
        <v>0</v>
      </c>
      <c r="R67" s="154">
        <f>SUM(D67:Q67)</f>
        <v>0</v>
      </c>
      <c r="U67" s="149"/>
      <c r="V67" s="150"/>
    </row>
    <row r="68" spans="2:22" s="160" customFormat="1">
      <c r="B68" s="151" t="s">
        <v>93</v>
      </c>
      <c r="C68" s="152"/>
      <c r="D68" s="161">
        <f>-'5.  2015-2027 LRAM'!AE205</f>
        <v>0</v>
      </c>
      <c r="E68" s="161">
        <f>-'5.  2015-2027 LRAM'!AF205</f>
        <v>0</v>
      </c>
      <c r="F68" s="161">
        <f>-'5.  2015-2027 LRAM'!AG205</f>
        <v>0</v>
      </c>
      <c r="G68" s="161">
        <f>-'5.  2015-2027 LRAM'!AH205</f>
        <v>0</v>
      </c>
      <c r="H68" s="161">
        <f>-'5.  2015-2027 LRAM'!AI205</f>
        <v>0</v>
      </c>
      <c r="I68" s="161">
        <f>-'5.  2015-2027 LRAM'!AJ205</f>
        <v>0</v>
      </c>
      <c r="J68" s="161">
        <f>-'5.  2015-2027 LRAM'!AK205</f>
        <v>0</v>
      </c>
      <c r="K68" s="161">
        <f>-'5.  2015-2027 LRAM'!AL205</f>
        <v>0</v>
      </c>
      <c r="L68" s="161">
        <f>-'5.  2015-2027 LRAM'!AM205</f>
        <v>0</v>
      </c>
      <c r="M68" s="161">
        <f>-'5.  2015-2027 LRAM'!AN205</f>
        <v>0</v>
      </c>
      <c r="N68" s="161">
        <f>-'5.  2015-2027 LRAM'!AO205</f>
        <v>0</v>
      </c>
      <c r="O68" s="161">
        <f>-'5.  2015-2027 LRAM'!AP205</f>
        <v>0</v>
      </c>
      <c r="P68" s="161">
        <f>-'5.  2015-2027 LRAM'!AQ205</f>
        <v>0</v>
      </c>
      <c r="Q68" s="161">
        <f>-'5.  2015-2027 LRAM'!AR205</f>
        <v>0</v>
      </c>
      <c r="R68" s="154">
        <f>SUM(D68:Q68)</f>
        <v>0</v>
      </c>
      <c r="S68" s="155"/>
      <c r="U68" s="149"/>
      <c r="V68" s="150"/>
    </row>
    <row r="69" spans="2:22" s="134" customFormat="1">
      <c r="B69" s="608" t="s">
        <v>67</v>
      </c>
      <c r="C69" s="604"/>
      <c r="D69" s="157"/>
      <c r="E69" s="157"/>
      <c r="F69" s="157"/>
      <c r="G69" s="157"/>
      <c r="H69" s="157"/>
      <c r="I69" s="157"/>
      <c r="J69" s="157"/>
      <c r="K69" s="158"/>
      <c r="L69" s="158"/>
      <c r="M69" s="158"/>
      <c r="N69" s="158"/>
      <c r="O69" s="158"/>
      <c r="P69" s="158"/>
      <c r="Q69" s="158"/>
      <c r="R69" s="159"/>
      <c r="U69" s="156"/>
      <c r="V69" s="150"/>
    </row>
    <row r="70" spans="2:22" s="160" customFormat="1">
      <c r="B70" s="151" t="s">
        <v>225</v>
      </c>
      <c r="C70" s="524"/>
      <c r="D70" s="153">
        <f>'5.  2015-2027 LRAM'!AE395</f>
        <v>0</v>
      </c>
      <c r="E70" s="153">
        <f>'5.  2015-2027 LRAM'!AF395</f>
        <v>0</v>
      </c>
      <c r="F70" s="153">
        <f>'5.  2015-2027 LRAM'!AG395</f>
        <v>0</v>
      </c>
      <c r="G70" s="153">
        <f>'5.  2015-2027 LRAM'!AH395</f>
        <v>0</v>
      </c>
      <c r="H70" s="153">
        <f>'5.  2015-2027 LRAM'!AI395</f>
        <v>0</v>
      </c>
      <c r="I70" s="153">
        <f>'5.  2015-2027 LRAM'!AJ395</f>
        <v>0</v>
      </c>
      <c r="J70" s="153">
        <f>'5.  2015-2027 LRAM'!AK395</f>
        <v>0</v>
      </c>
      <c r="K70" s="153">
        <f>'5.  2015-2027 LRAM'!AL395</f>
        <v>0</v>
      </c>
      <c r="L70" s="153">
        <f>'5.  2015-2027 LRAM'!AM395</f>
        <v>0</v>
      </c>
      <c r="M70" s="153">
        <f>'5.  2015-2027 LRAM'!AN395</f>
        <v>0</v>
      </c>
      <c r="N70" s="153">
        <f>'5.  2015-2027 LRAM'!AO395</f>
        <v>0</v>
      </c>
      <c r="O70" s="153">
        <f>'5.  2015-2027 LRAM'!AP395</f>
        <v>0</v>
      </c>
      <c r="P70" s="153">
        <f>'5.  2015-2027 LRAM'!AQ395</f>
        <v>0</v>
      </c>
      <c r="Q70" s="153">
        <f>'5.  2015-2027 LRAM'!AR395</f>
        <v>0</v>
      </c>
      <c r="R70" s="154">
        <f>SUM(D70:Q70)</f>
        <v>0</v>
      </c>
      <c r="U70" s="149"/>
      <c r="V70" s="150"/>
    </row>
    <row r="71" spans="2:22" s="160" customFormat="1">
      <c r="B71" s="151" t="s">
        <v>224</v>
      </c>
      <c r="C71" s="152"/>
      <c r="D71" s="153">
        <f>-'5.  2015-2027 LRAM'!AE396</f>
        <v>0</v>
      </c>
      <c r="E71" s="153">
        <f>-'5.  2015-2027 LRAM'!AF396</f>
        <v>0</v>
      </c>
      <c r="F71" s="153">
        <f>-'5.  2015-2027 LRAM'!AG396</f>
        <v>0</v>
      </c>
      <c r="G71" s="153">
        <f>-'5.  2015-2027 LRAM'!AH396</f>
        <v>0</v>
      </c>
      <c r="H71" s="153">
        <f>-'5.  2015-2027 LRAM'!AI396</f>
        <v>0</v>
      </c>
      <c r="I71" s="153">
        <f>-'5.  2015-2027 LRAM'!AJ396</f>
        <v>0</v>
      </c>
      <c r="J71" s="153">
        <f>-'5.  2015-2027 LRAM'!AK396</f>
        <v>0</v>
      </c>
      <c r="K71" s="153">
        <f>-'5.  2015-2027 LRAM'!AL396</f>
        <v>0</v>
      </c>
      <c r="L71" s="153">
        <f>-'5.  2015-2027 LRAM'!AM396</f>
        <v>0</v>
      </c>
      <c r="M71" s="153">
        <f>-'5.  2015-2027 LRAM'!AN396</f>
        <v>0</v>
      </c>
      <c r="N71" s="153">
        <f>-'5.  2015-2027 LRAM'!AO396</f>
        <v>0</v>
      </c>
      <c r="O71" s="153">
        <f>-'5.  2015-2027 LRAM'!AP396</f>
        <v>0</v>
      </c>
      <c r="P71" s="153">
        <f>-'5.  2015-2027 LRAM'!AQ396</f>
        <v>0</v>
      </c>
      <c r="Q71" s="153">
        <f>-'5.  2015-2027 LRAM'!AR396</f>
        <v>0</v>
      </c>
      <c r="R71" s="154">
        <f>SUM(D71:Q71)</f>
        <v>0</v>
      </c>
      <c r="S71" s="155"/>
      <c r="U71" s="149"/>
      <c r="V71" s="150"/>
    </row>
    <row r="72" spans="2:22" s="134" customFormat="1">
      <c r="B72" s="608" t="s">
        <v>67</v>
      </c>
      <c r="C72" s="604"/>
      <c r="D72" s="157"/>
      <c r="E72" s="157"/>
      <c r="F72" s="157"/>
      <c r="G72" s="157"/>
      <c r="H72" s="157"/>
      <c r="I72" s="157"/>
      <c r="J72" s="157"/>
      <c r="K72" s="158"/>
      <c r="L72" s="158"/>
      <c r="M72" s="158"/>
      <c r="N72" s="158"/>
      <c r="O72" s="158"/>
      <c r="P72" s="158"/>
      <c r="Q72" s="158"/>
      <c r="R72" s="159"/>
      <c r="U72" s="156"/>
      <c r="V72" s="150"/>
    </row>
    <row r="73" spans="2:22" s="160" customFormat="1">
      <c r="B73" s="151" t="s">
        <v>227</v>
      </c>
      <c r="C73" s="524"/>
      <c r="D73" s="153">
        <f>'5.  2015-2027 LRAM'!AE586</f>
        <v>0</v>
      </c>
      <c r="E73" s="153">
        <f>'5.  2015-2027 LRAM'!AF586</f>
        <v>0</v>
      </c>
      <c r="F73" s="153">
        <f>'5.  2015-2027 LRAM'!AG586</f>
        <v>0</v>
      </c>
      <c r="G73" s="153">
        <f>'5.  2015-2027 LRAM'!AH586</f>
        <v>0</v>
      </c>
      <c r="H73" s="153">
        <f>'5.  2015-2027 LRAM'!AI586</f>
        <v>0</v>
      </c>
      <c r="I73" s="153">
        <f>'5.  2015-2027 LRAM'!AJ586</f>
        <v>0</v>
      </c>
      <c r="J73" s="153">
        <f>'5.  2015-2027 LRAM'!AK586</f>
        <v>0</v>
      </c>
      <c r="K73" s="153">
        <f>'5.  2015-2027 LRAM'!AL586</f>
        <v>0</v>
      </c>
      <c r="L73" s="153">
        <f>'5.  2015-2027 LRAM'!AM586</f>
        <v>0</v>
      </c>
      <c r="M73" s="153">
        <f>'5.  2015-2027 LRAM'!AN586</f>
        <v>0</v>
      </c>
      <c r="N73" s="153">
        <f>'5.  2015-2027 LRAM'!AO586</f>
        <v>0</v>
      </c>
      <c r="O73" s="153">
        <f>'5.  2015-2027 LRAM'!AP586</f>
        <v>0</v>
      </c>
      <c r="P73" s="153">
        <f>'5.  2015-2027 LRAM'!AQ586</f>
        <v>0</v>
      </c>
      <c r="Q73" s="153">
        <f>'5.  2015-2027 LRAM'!AR586</f>
        <v>0</v>
      </c>
      <c r="R73" s="154">
        <f>SUM(D73:Q73)</f>
        <v>0</v>
      </c>
      <c r="U73" s="149"/>
      <c r="V73" s="150"/>
    </row>
    <row r="74" spans="2:22" s="160" customFormat="1">
      <c r="B74" s="151" t="s">
        <v>226</v>
      </c>
      <c r="C74" s="152"/>
      <c r="D74" s="153">
        <f>-'5.  2015-2027 LRAM'!AE587</f>
        <v>0</v>
      </c>
      <c r="E74" s="153">
        <f>-'5.  2015-2027 LRAM'!AF587</f>
        <v>0</v>
      </c>
      <c r="F74" s="153">
        <f>-'5.  2015-2027 LRAM'!AG587</f>
        <v>0</v>
      </c>
      <c r="G74" s="153">
        <f>-'5.  2015-2027 LRAM'!AH587</f>
        <v>0</v>
      </c>
      <c r="H74" s="153">
        <f>-'5.  2015-2027 LRAM'!AI587</f>
        <v>0</v>
      </c>
      <c r="I74" s="153">
        <f>-'5.  2015-2027 LRAM'!AJ587</f>
        <v>0</v>
      </c>
      <c r="J74" s="153">
        <f>-'5.  2015-2027 LRAM'!AK587</f>
        <v>0</v>
      </c>
      <c r="K74" s="153">
        <f>-'5.  2015-2027 LRAM'!AL587</f>
        <v>0</v>
      </c>
      <c r="L74" s="153">
        <f>-'5.  2015-2027 LRAM'!AM587</f>
        <v>0</v>
      </c>
      <c r="M74" s="153">
        <f>-'5.  2015-2027 LRAM'!AN587</f>
        <v>0</v>
      </c>
      <c r="N74" s="153">
        <f>-'5.  2015-2027 LRAM'!AO587</f>
        <v>0</v>
      </c>
      <c r="O74" s="153">
        <f>-'5.  2015-2027 LRAM'!AP587</f>
        <v>0</v>
      </c>
      <c r="P74" s="153">
        <f>-'5.  2015-2027 LRAM'!AQ587</f>
        <v>0</v>
      </c>
      <c r="Q74" s="153">
        <f>-'5.  2015-2027 LRAM'!AR587</f>
        <v>0</v>
      </c>
      <c r="R74" s="154">
        <f>SUM(D74:Q74)</f>
        <v>0</v>
      </c>
      <c r="S74" s="155"/>
      <c r="U74" s="149"/>
      <c r="V74" s="150"/>
    </row>
    <row r="75" spans="2:22" s="134" customFormat="1">
      <c r="B75" s="608" t="s">
        <v>67</v>
      </c>
      <c r="C75" s="604"/>
      <c r="D75" s="157"/>
      <c r="E75" s="157"/>
      <c r="F75" s="157"/>
      <c r="G75" s="157"/>
      <c r="H75" s="157"/>
      <c r="I75" s="157"/>
      <c r="J75" s="157"/>
      <c r="K75" s="158"/>
      <c r="L75" s="158"/>
      <c r="M75" s="158"/>
      <c r="N75" s="158"/>
      <c r="O75" s="158"/>
      <c r="P75" s="158"/>
      <c r="Q75" s="158"/>
      <c r="R75" s="159"/>
      <c r="U75" s="156"/>
      <c r="V75" s="150"/>
    </row>
    <row r="76" spans="2:22" s="160" customFormat="1">
      <c r="B76" s="151" t="s">
        <v>229</v>
      </c>
      <c r="C76" s="524"/>
      <c r="D76" s="153">
        <f>'5.  2015-2027 LRAM'!AE777</f>
        <v>0</v>
      </c>
      <c r="E76" s="153">
        <f>'5.  2015-2027 LRAM'!AF777</f>
        <v>0</v>
      </c>
      <c r="F76" s="153">
        <f>'5.  2015-2027 LRAM'!AG777</f>
        <v>0</v>
      </c>
      <c r="G76" s="153">
        <f>'5.  2015-2027 LRAM'!AH777</f>
        <v>0</v>
      </c>
      <c r="H76" s="153">
        <f>'5.  2015-2027 LRAM'!AI777</f>
        <v>0</v>
      </c>
      <c r="I76" s="153">
        <f>'5.  2015-2027 LRAM'!AJ777</f>
        <v>0</v>
      </c>
      <c r="J76" s="153">
        <f>'5.  2015-2027 LRAM'!AK777</f>
        <v>0</v>
      </c>
      <c r="K76" s="153">
        <f>'5.  2015-2027 LRAM'!AL777</f>
        <v>0</v>
      </c>
      <c r="L76" s="153">
        <f>'5.  2015-2027 LRAM'!AM777</f>
        <v>0</v>
      </c>
      <c r="M76" s="153">
        <f>'5.  2015-2027 LRAM'!AN777</f>
        <v>0</v>
      </c>
      <c r="N76" s="153">
        <f>'5.  2015-2027 LRAM'!AO777</f>
        <v>0</v>
      </c>
      <c r="O76" s="153">
        <f>'5.  2015-2027 LRAM'!AP777</f>
        <v>0</v>
      </c>
      <c r="P76" s="153">
        <f>'5.  2015-2027 LRAM'!AQ777</f>
        <v>0</v>
      </c>
      <c r="Q76" s="153">
        <f>'5.  2015-2027 LRAM'!AR777</f>
        <v>0</v>
      </c>
      <c r="R76" s="154">
        <f>SUM(D76:Q76)</f>
        <v>0</v>
      </c>
      <c r="U76" s="149"/>
      <c r="V76" s="150"/>
    </row>
    <row r="77" spans="2:22" s="160" customFormat="1" ht="16.5" customHeight="1">
      <c r="B77" s="151" t="s">
        <v>228</v>
      </c>
      <c r="C77" s="152"/>
      <c r="D77" s="153">
        <f>-'5.  2015-2027 LRAM'!AE778</f>
        <v>0</v>
      </c>
      <c r="E77" s="153">
        <f>-'5.  2015-2027 LRAM'!AF778</f>
        <v>0</v>
      </c>
      <c r="F77" s="153">
        <f>-'5.  2015-2027 LRAM'!AG778</f>
        <v>0</v>
      </c>
      <c r="G77" s="153">
        <f>-'5.  2015-2027 LRAM'!AH778</f>
        <v>0</v>
      </c>
      <c r="H77" s="153">
        <f>-'5.  2015-2027 LRAM'!AI778</f>
        <v>0</v>
      </c>
      <c r="I77" s="153">
        <f>-'5.  2015-2027 LRAM'!AJ778</f>
        <v>0</v>
      </c>
      <c r="J77" s="153">
        <f>-'5.  2015-2027 LRAM'!AK778</f>
        <v>0</v>
      </c>
      <c r="K77" s="153">
        <f>-'5.  2015-2027 LRAM'!AL778</f>
        <v>0</v>
      </c>
      <c r="L77" s="153">
        <f>-'5.  2015-2027 LRAM'!AM778</f>
        <v>0</v>
      </c>
      <c r="M77" s="153">
        <f>-'5.  2015-2027 LRAM'!AN778</f>
        <v>0</v>
      </c>
      <c r="N77" s="153">
        <f>-'5.  2015-2027 LRAM'!AO778</f>
        <v>0</v>
      </c>
      <c r="O77" s="153">
        <f>-'5.  2015-2027 LRAM'!AP778</f>
        <v>0</v>
      </c>
      <c r="P77" s="153">
        <f>-'5.  2015-2027 LRAM'!AQ778</f>
        <v>0</v>
      </c>
      <c r="Q77" s="153">
        <f>-'5.  2015-2027 LRAM'!AR778</f>
        <v>0</v>
      </c>
      <c r="R77" s="154">
        <f>SUM(D77:Q77)</f>
        <v>0</v>
      </c>
      <c r="S77" s="155"/>
      <c r="U77" s="149"/>
      <c r="V77" s="150"/>
    </row>
    <row r="78" spans="2:22" s="134" customFormat="1">
      <c r="B78" s="608" t="s">
        <v>67</v>
      </c>
      <c r="C78" s="604"/>
      <c r="D78" s="157"/>
      <c r="E78" s="157"/>
      <c r="F78" s="157"/>
      <c r="G78" s="157"/>
      <c r="H78" s="157"/>
      <c r="I78" s="157"/>
      <c r="J78" s="157"/>
      <c r="K78" s="158"/>
      <c r="L78" s="158"/>
      <c r="M78" s="158"/>
      <c r="N78" s="158"/>
      <c r="O78" s="158"/>
      <c r="P78" s="158"/>
      <c r="Q78" s="158"/>
      <c r="R78" s="159"/>
      <c r="U78" s="156"/>
      <c r="V78" s="150"/>
    </row>
    <row r="79" spans="2:22" s="160" customFormat="1">
      <c r="B79" s="151" t="s">
        <v>231</v>
      </c>
      <c r="C79" s="152"/>
      <c r="D79" s="153">
        <f>'5.  2015-2027 LRAM'!AE973</f>
        <v>0</v>
      </c>
      <c r="E79" s="153">
        <f>'5.  2015-2027 LRAM'!AF973</f>
        <v>0</v>
      </c>
      <c r="F79" s="153">
        <f>'5.  2015-2027 LRAM'!AG973</f>
        <v>0</v>
      </c>
      <c r="G79" s="153">
        <f>'5.  2015-2027 LRAM'!AH973</f>
        <v>0</v>
      </c>
      <c r="H79" s="153">
        <f>'5.  2015-2027 LRAM'!AI973</f>
        <v>0</v>
      </c>
      <c r="I79" s="153">
        <f>'5.  2015-2027 LRAM'!AJ973</f>
        <v>0</v>
      </c>
      <c r="J79" s="153">
        <f>'5.  2015-2027 LRAM'!AK973</f>
        <v>0</v>
      </c>
      <c r="K79" s="153">
        <f>'5.  2015-2027 LRAM'!AL973</f>
        <v>0</v>
      </c>
      <c r="L79" s="153">
        <f>'5.  2015-2027 LRAM'!AM973</f>
        <v>0</v>
      </c>
      <c r="M79" s="153">
        <f>'5.  2015-2027 LRAM'!AN973</f>
        <v>0</v>
      </c>
      <c r="N79" s="153">
        <f>'5.  2015-2027 LRAM'!AO973</f>
        <v>0</v>
      </c>
      <c r="O79" s="153">
        <f>'5.  2015-2027 LRAM'!AP973</f>
        <v>0</v>
      </c>
      <c r="P79" s="153">
        <f>'5.  2015-2027 LRAM'!AQ973</f>
        <v>0</v>
      </c>
      <c r="Q79" s="153">
        <f>'5.  2015-2027 LRAM'!AR973</f>
        <v>0</v>
      </c>
      <c r="R79" s="154">
        <f>SUM(D79:Q79)</f>
        <v>0</v>
      </c>
      <c r="U79" s="149"/>
      <c r="V79" s="150"/>
    </row>
    <row r="80" spans="2:22" s="160" customFormat="1">
      <c r="B80" s="151" t="s">
        <v>230</v>
      </c>
      <c r="C80" s="152"/>
      <c r="D80" s="153">
        <f>-'5.  2015-2027 LRAM'!AE974</f>
        <v>0</v>
      </c>
      <c r="E80" s="153">
        <f>-'5.  2015-2027 LRAM'!AF974</f>
        <v>0</v>
      </c>
      <c r="F80" s="153">
        <f>-'5.  2015-2027 LRAM'!AG974</f>
        <v>0</v>
      </c>
      <c r="G80" s="153">
        <f>-'5.  2015-2027 LRAM'!AH974</f>
        <v>0</v>
      </c>
      <c r="H80" s="153">
        <f>-'5.  2015-2027 LRAM'!AI974</f>
        <v>0</v>
      </c>
      <c r="I80" s="153">
        <f>-'5.  2015-2027 LRAM'!AJ974</f>
        <v>0</v>
      </c>
      <c r="J80" s="153">
        <f>-'5.  2015-2027 LRAM'!AK974</f>
        <v>0</v>
      </c>
      <c r="K80" s="153">
        <f>-'5.  2015-2027 LRAM'!AL974</f>
        <v>0</v>
      </c>
      <c r="L80" s="153">
        <f>-'5.  2015-2027 LRAM'!AM974</f>
        <v>0</v>
      </c>
      <c r="M80" s="153">
        <f>-'5.  2015-2027 LRAM'!AN974</f>
        <v>0</v>
      </c>
      <c r="N80" s="153">
        <f>-'5.  2015-2027 LRAM'!AO974</f>
        <v>0</v>
      </c>
      <c r="O80" s="153">
        <f>-'5.  2015-2027 LRAM'!AP974</f>
        <v>0</v>
      </c>
      <c r="P80" s="153">
        <f>-'5.  2015-2027 LRAM'!AQ974</f>
        <v>0</v>
      </c>
      <c r="Q80" s="153">
        <f>-'5.  2015-2027 LRAM'!AR974</f>
        <v>0</v>
      </c>
      <c r="R80" s="154">
        <f>SUM(D80:Q80)</f>
        <v>0</v>
      </c>
      <c r="S80" s="155"/>
      <c r="U80" s="149"/>
      <c r="V80" s="150"/>
    </row>
    <row r="81" spans="2:22" s="134" customFormat="1">
      <c r="B81" s="608" t="s">
        <v>67</v>
      </c>
      <c r="C81" s="604"/>
      <c r="D81" s="157"/>
      <c r="E81" s="157"/>
      <c r="F81" s="157"/>
      <c r="G81" s="157"/>
      <c r="H81" s="157"/>
      <c r="I81" s="157"/>
      <c r="J81" s="157"/>
      <c r="K81" s="158"/>
      <c r="L81" s="158"/>
      <c r="M81" s="158"/>
      <c r="N81" s="158"/>
      <c r="O81" s="158"/>
      <c r="P81" s="158"/>
      <c r="Q81" s="158"/>
      <c r="R81" s="159"/>
      <c r="U81" s="156"/>
      <c r="V81" s="150"/>
    </row>
    <row r="82" spans="2:22" s="160" customFormat="1">
      <c r="B82" s="151" t="s">
        <v>233</v>
      </c>
      <c r="C82" s="524"/>
      <c r="D82" s="153">
        <f>'5.  2015-2027 LRAM'!AE1169</f>
        <v>0</v>
      </c>
      <c r="E82" s="153">
        <f>'5.  2015-2027 LRAM'!AF1169</f>
        <v>5722.4328911454031</v>
      </c>
      <c r="F82" s="153">
        <f>'5.  2015-2027 LRAM'!AG1169</f>
        <v>25638.725178858134</v>
      </c>
      <c r="G82" s="153">
        <f>'5.  2015-2027 LRAM'!AH1169</f>
        <v>173.07330082560003</v>
      </c>
      <c r="H82" s="153">
        <f>'5.  2015-2027 LRAM'!AI1169</f>
        <v>0</v>
      </c>
      <c r="I82" s="153">
        <f>'5.  2015-2027 LRAM'!AJ1169</f>
        <v>0</v>
      </c>
      <c r="J82" s="153">
        <f>'5.  2015-2027 LRAM'!AK1169</f>
        <v>0</v>
      </c>
      <c r="K82" s="153">
        <f>'5.  2015-2027 LRAM'!AL1169</f>
        <v>0</v>
      </c>
      <c r="L82" s="153">
        <f>'5.  2015-2027 LRAM'!AM1169</f>
        <v>0</v>
      </c>
      <c r="M82" s="153">
        <f>'5.  2015-2027 LRAM'!AN1169</f>
        <v>0</v>
      </c>
      <c r="N82" s="153">
        <f>'5.  2015-2027 LRAM'!AO1169</f>
        <v>0</v>
      </c>
      <c r="O82" s="153">
        <f>'5.  2015-2027 LRAM'!AP1169</f>
        <v>0</v>
      </c>
      <c r="P82" s="153">
        <f>'5.  2015-2027 LRAM'!AQ1169</f>
        <v>0</v>
      </c>
      <c r="Q82" s="153">
        <f>'5.  2015-2027 LRAM'!AR1169</f>
        <v>0</v>
      </c>
      <c r="R82" s="154">
        <f>SUM(D82:Q82)</f>
        <v>31534.231370829137</v>
      </c>
      <c r="U82" s="149"/>
      <c r="V82" s="150"/>
    </row>
    <row r="83" spans="2:22" s="160" customFormat="1">
      <c r="B83" s="151" t="s">
        <v>232</v>
      </c>
      <c r="C83" s="152"/>
      <c r="D83" s="153">
        <f>-'5.  2015-2027 LRAM'!AE1170</f>
        <v>0</v>
      </c>
      <c r="E83" s="153">
        <f>-'5.  2015-2027 LRAM'!AF1170</f>
        <v>-8264.6138152975582</v>
      </c>
      <c r="F83" s="153">
        <f>-'5.  2015-2027 LRAM'!AG1170</f>
        <v>-18382.934363528908</v>
      </c>
      <c r="G83" s="153">
        <f>-'5.  2015-2027 LRAM'!AH1170</f>
        <v>0</v>
      </c>
      <c r="H83" s="153">
        <f>-'5.  2015-2027 LRAM'!AI1170</f>
        <v>0</v>
      </c>
      <c r="I83" s="153">
        <f>-'5.  2015-2027 LRAM'!AJ1170</f>
        <v>0</v>
      </c>
      <c r="J83" s="153">
        <f>-'5.  2015-2027 LRAM'!AK1170</f>
        <v>0</v>
      </c>
      <c r="K83" s="153">
        <f>-'5.  2015-2027 LRAM'!AL1170</f>
        <v>0</v>
      </c>
      <c r="L83" s="153">
        <f>-'5.  2015-2027 LRAM'!AM1170</f>
        <v>0</v>
      </c>
      <c r="M83" s="153">
        <f>-'5.  2015-2027 LRAM'!AN1170</f>
        <v>0</v>
      </c>
      <c r="N83" s="153">
        <f>-'5.  2015-2027 LRAM'!AO1170</f>
        <v>0</v>
      </c>
      <c r="O83" s="153">
        <f>-'5.  2015-2027 LRAM'!AP1170</f>
        <v>0</v>
      </c>
      <c r="P83" s="153">
        <f>-'5.  2015-2027 LRAM'!AQ1170</f>
        <v>0</v>
      </c>
      <c r="Q83" s="153">
        <f>-'5.  2015-2027 LRAM'!AR1170</f>
        <v>0</v>
      </c>
      <c r="R83" s="154">
        <f>SUM(D83:Q83)</f>
        <v>-26647.548178826466</v>
      </c>
      <c r="S83" s="155"/>
      <c r="U83" s="149"/>
      <c r="V83" s="150"/>
    </row>
    <row r="84" spans="2:22" s="134" customFormat="1">
      <c r="B84" s="608" t="s">
        <v>67</v>
      </c>
      <c r="C84" s="604"/>
      <c r="D84" s="157"/>
      <c r="E84" s="157"/>
      <c r="F84" s="157"/>
      <c r="G84" s="157"/>
      <c r="H84" s="157"/>
      <c r="I84" s="157"/>
      <c r="J84" s="157"/>
      <c r="K84" s="158"/>
      <c r="L84" s="158"/>
      <c r="M84" s="158"/>
      <c r="N84" s="158"/>
      <c r="O84" s="158"/>
      <c r="P84" s="158"/>
      <c r="Q84" s="158"/>
      <c r="R84" s="159"/>
      <c r="U84" s="156"/>
      <c r="V84" s="150"/>
    </row>
    <row r="85" spans="2:22" s="160" customFormat="1">
      <c r="B85" s="151" t="s">
        <v>709</v>
      </c>
      <c r="C85" s="524"/>
      <c r="D85" s="153">
        <f>'5.  2015-2027 LRAM'!AE1365</f>
        <v>0</v>
      </c>
      <c r="E85" s="153">
        <f>'5.  2015-2027 LRAM'!AF1365</f>
        <v>10410.318977880199</v>
      </c>
      <c r="F85" s="153">
        <f>'5.  2015-2027 LRAM'!AG1365</f>
        <v>26126.435141038335</v>
      </c>
      <c r="G85" s="153">
        <f>'5.  2015-2027 LRAM'!AH1365</f>
        <v>176.25295376640003</v>
      </c>
      <c r="H85" s="153">
        <f>'5.  2015-2027 LRAM'!AI1365</f>
        <v>0</v>
      </c>
      <c r="I85" s="153">
        <f>'5.  2015-2027 LRAM'!AJ1365</f>
        <v>0</v>
      </c>
      <c r="J85" s="153">
        <f>'5.  2015-2027 LRAM'!AK1365</f>
        <v>0</v>
      </c>
      <c r="K85" s="153">
        <f>'5.  2015-2027 LRAM'!AL1365</f>
        <v>0</v>
      </c>
      <c r="L85" s="153">
        <f>'5.  2015-2027 LRAM'!AM1365</f>
        <v>0</v>
      </c>
      <c r="M85" s="153">
        <f>'5.  2015-2027 LRAM'!AN1365</f>
        <v>0</v>
      </c>
      <c r="N85" s="153">
        <f>'5.  2015-2027 LRAM'!AO1365</f>
        <v>0</v>
      </c>
      <c r="O85" s="153">
        <f>'5.  2015-2027 LRAM'!AP1365</f>
        <v>0</v>
      </c>
      <c r="P85" s="153">
        <f>'5.  2015-2027 LRAM'!AQ1365</f>
        <v>0</v>
      </c>
      <c r="Q85" s="153">
        <f>'5.  2015-2027 LRAM'!AR1365</f>
        <v>0</v>
      </c>
      <c r="R85" s="154">
        <f>SUM(D85:Q85)</f>
        <v>36713.007072684937</v>
      </c>
      <c r="U85" s="149"/>
      <c r="V85" s="150"/>
    </row>
    <row r="86" spans="2:22" s="160" customFormat="1">
      <c r="B86" s="151" t="s">
        <v>710</v>
      </c>
      <c r="C86" s="152"/>
      <c r="D86" s="153">
        <f>-'5.  2015-2027 LRAM'!AE1366</f>
        <v>0</v>
      </c>
      <c r="E86" s="153">
        <f>-'5.  2015-2027 LRAM'!AF1366</f>
        <v>-14946.642006389204</v>
      </c>
      <c r="F86" s="153">
        <f>-'5.  2015-2027 LRAM'!AG1366</f>
        <v>-18720.660350325841</v>
      </c>
      <c r="G86" s="153">
        <f>-'5.  2015-2027 LRAM'!AH1366</f>
        <v>0</v>
      </c>
      <c r="H86" s="153">
        <f>-'5.  2015-2027 LRAM'!AI1366</f>
        <v>0</v>
      </c>
      <c r="I86" s="153">
        <f>-'5.  2015-2027 LRAM'!AJ1366</f>
        <v>0</v>
      </c>
      <c r="J86" s="153">
        <f>-'5.  2015-2027 LRAM'!AK1366</f>
        <v>0</v>
      </c>
      <c r="K86" s="153">
        <f>-'5.  2015-2027 LRAM'!AL1366</f>
        <v>0</v>
      </c>
      <c r="L86" s="153">
        <f>-'5.  2015-2027 LRAM'!AM1366</f>
        <v>0</v>
      </c>
      <c r="M86" s="153">
        <f>-'5.  2015-2027 LRAM'!AN1366</f>
        <v>0</v>
      </c>
      <c r="N86" s="153">
        <f>-'5.  2015-2027 LRAM'!AO1366</f>
        <v>0</v>
      </c>
      <c r="O86" s="153">
        <f>-'5.  2015-2027 LRAM'!AP1366</f>
        <v>0</v>
      </c>
      <c r="P86" s="153">
        <f>-'5.  2015-2027 LRAM'!AQ1366</f>
        <v>0</v>
      </c>
      <c r="Q86" s="153">
        <f>-'5.  2015-2027 LRAM'!AR1366</f>
        <v>0</v>
      </c>
      <c r="R86" s="154">
        <f>SUM(D86:Q86)</f>
        <v>-33667.302356715045</v>
      </c>
      <c r="S86" s="155"/>
      <c r="U86" s="149"/>
      <c r="V86" s="150"/>
    </row>
    <row r="87" spans="2:22" s="134" customFormat="1">
      <c r="B87" s="608" t="s">
        <v>67</v>
      </c>
      <c r="C87" s="604"/>
      <c r="D87" s="157"/>
      <c r="E87" s="157"/>
      <c r="F87" s="157"/>
      <c r="G87" s="157"/>
      <c r="H87" s="157"/>
      <c r="I87" s="157"/>
      <c r="J87" s="157"/>
      <c r="K87" s="158"/>
      <c r="L87" s="158"/>
      <c r="M87" s="158"/>
      <c r="N87" s="158"/>
      <c r="O87" s="158"/>
      <c r="P87" s="158"/>
      <c r="Q87" s="158"/>
      <c r="R87" s="159"/>
      <c r="U87" s="156"/>
      <c r="V87" s="150"/>
    </row>
    <row r="88" spans="2:22" s="160" customFormat="1">
      <c r="B88" s="151" t="s">
        <v>711</v>
      </c>
      <c r="C88" s="524"/>
      <c r="D88" s="153">
        <f>'5.  2015-2027 LRAM'!AE1560</f>
        <v>0</v>
      </c>
      <c r="E88" s="153">
        <f>'5.  2015-2027 LRAM'!AF1560</f>
        <v>14733.741233426112</v>
      </c>
      <c r="F88" s="153">
        <f>'5.  2015-2027 LRAM'!AG1560</f>
        <v>26626.276567746158</v>
      </c>
      <c r="G88" s="153">
        <f>'5.  2015-2027 LRAM'!AH1560</f>
        <v>180.90628147200002</v>
      </c>
      <c r="H88" s="153">
        <f>'5.  2015-2027 LRAM'!AI1560</f>
        <v>0</v>
      </c>
      <c r="I88" s="153">
        <f>'5.  2015-2027 LRAM'!AJ1560</f>
        <v>0</v>
      </c>
      <c r="J88" s="153">
        <f>'5.  2015-2027 LRAM'!AK1560</f>
        <v>0</v>
      </c>
      <c r="K88" s="153">
        <f>'5.  2015-2027 LRAM'!AL1560</f>
        <v>0</v>
      </c>
      <c r="L88" s="153">
        <f>'5.  2015-2027 LRAM'!AM1560</f>
        <v>0</v>
      </c>
      <c r="M88" s="153">
        <f>'5.  2015-2027 LRAM'!AN1560</f>
        <v>0</v>
      </c>
      <c r="N88" s="153">
        <f>'5.  2015-2027 LRAM'!AO1560</f>
        <v>0</v>
      </c>
      <c r="O88" s="153">
        <f>'5.  2015-2027 LRAM'!AP1560</f>
        <v>0</v>
      </c>
      <c r="P88" s="153">
        <f>'5.  2015-2027 LRAM'!AQ1560</f>
        <v>0</v>
      </c>
      <c r="Q88" s="153">
        <f>'5.  2015-2027 LRAM'!AR1560</f>
        <v>0</v>
      </c>
      <c r="R88" s="154">
        <f>SUM(D88:Q88)</f>
        <v>41540.924082644269</v>
      </c>
      <c r="U88" s="149"/>
      <c r="V88" s="150"/>
    </row>
    <row r="89" spans="2:22" s="160" customFormat="1">
      <c r="B89" s="151" t="s">
        <v>712</v>
      </c>
      <c r="C89" s="152"/>
      <c r="D89" s="153">
        <f>-'5.  2015-2027 LRAM'!AE1561</f>
        <v>0</v>
      </c>
      <c r="E89" s="153">
        <f>-'5.  2015-2027 LRAM'!AF1561</f>
        <v>-21804.513044614836</v>
      </c>
      <c r="F89" s="153">
        <f>-'5.  2015-2027 LRAM'!AG1561</f>
        <v>-19214.91230817249</v>
      </c>
      <c r="G89" s="153">
        <f>-'5.  2015-2027 LRAM'!AH1561</f>
        <v>0</v>
      </c>
      <c r="H89" s="153">
        <f>-'5.  2015-2027 LRAM'!AI1561</f>
        <v>0</v>
      </c>
      <c r="I89" s="153">
        <f>-'5.  2015-2027 LRAM'!AJ1561</f>
        <v>0</v>
      </c>
      <c r="J89" s="153">
        <f>-'5.  2015-2027 LRAM'!AK1561</f>
        <v>0</v>
      </c>
      <c r="K89" s="153">
        <f>-'5.  2015-2027 LRAM'!AL1561</f>
        <v>0</v>
      </c>
      <c r="L89" s="153">
        <f>-'5.  2015-2027 LRAM'!AM1561</f>
        <v>0</v>
      </c>
      <c r="M89" s="153">
        <f>-'5.  2015-2027 LRAM'!AN1561</f>
        <v>0</v>
      </c>
      <c r="N89" s="153">
        <f>-'5.  2015-2027 LRAM'!AO1561</f>
        <v>0</v>
      </c>
      <c r="O89" s="153">
        <f>-'5.  2015-2027 LRAM'!AP1561</f>
        <v>0</v>
      </c>
      <c r="P89" s="153">
        <f>-'5.  2015-2027 LRAM'!AQ1561</f>
        <v>0</v>
      </c>
      <c r="Q89" s="153">
        <f>-'5.  2015-2027 LRAM'!AR1561</f>
        <v>0</v>
      </c>
      <c r="R89" s="154">
        <f>SUM(D89:Q89)</f>
        <v>-41019.425352787322</v>
      </c>
      <c r="S89" s="155"/>
      <c r="U89" s="149"/>
      <c r="V89" s="150"/>
    </row>
    <row r="90" spans="2:22" s="134" customFormat="1">
      <c r="B90" s="755" t="s">
        <v>67</v>
      </c>
      <c r="C90" s="604"/>
      <c r="D90" s="157"/>
      <c r="E90" s="157"/>
      <c r="F90" s="157"/>
      <c r="G90" s="157"/>
      <c r="H90" s="157"/>
      <c r="I90" s="157"/>
      <c r="J90" s="157"/>
      <c r="K90" s="158"/>
      <c r="L90" s="158"/>
      <c r="M90" s="158"/>
      <c r="N90" s="158"/>
      <c r="O90" s="158"/>
      <c r="P90" s="158"/>
      <c r="Q90" s="158"/>
      <c r="R90" s="159"/>
      <c r="U90" s="156"/>
      <c r="V90" s="150"/>
    </row>
    <row r="91" spans="2:22" s="17" customFormat="1" ht="20.25" customHeight="1">
      <c r="B91" s="605" t="s">
        <v>43</v>
      </c>
      <c r="C91" s="604"/>
      <c r="D91" s="662">
        <f>'6.  Carrying Charges'!I192</f>
        <v>0</v>
      </c>
      <c r="E91" s="662">
        <f>'6.  Carrying Charges'!J192</f>
        <v>-205.18997601424351</v>
      </c>
      <c r="F91" s="662">
        <f>'6.  Carrying Charges'!K192</f>
        <v>376.31349757248387</v>
      </c>
      <c r="G91" s="662">
        <f>'6.  Carrying Charges'!L192</f>
        <v>9.0053660689143218</v>
      </c>
      <c r="H91" s="662">
        <f>'6.  Carrying Charges'!M192</f>
        <v>0</v>
      </c>
      <c r="I91" s="662">
        <f>'6.  Carrying Charges'!N192</f>
        <v>0</v>
      </c>
      <c r="J91" s="662">
        <f>'6.  Carrying Charges'!O192</f>
        <v>0</v>
      </c>
      <c r="K91" s="662">
        <f>'6.  Carrying Charges'!P192</f>
        <v>0</v>
      </c>
      <c r="L91" s="662">
        <f>'6.  Carrying Charges'!Q192</f>
        <v>0</v>
      </c>
      <c r="M91" s="662">
        <f>'6.  Carrying Charges'!R192</f>
        <v>0</v>
      </c>
      <c r="N91" s="662">
        <f>'6.  Carrying Charges'!S192</f>
        <v>0</v>
      </c>
      <c r="O91" s="662">
        <f>'6.  Carrying Charges'!T192</f>
        <v>0</v>
      </c>
      <c r="P91" s="662">
        <f>'6.  Carrying Charges'!U192</f>
        <v>0</v>
      </c>
      <c r="Q91" s="662">
        <f>'6.  Carrying Charges'!V192</f>
        <v>0</v>
      </c>
      <c r="R91" s="663">
        <f>SUM(D91:Q91)</f>
        <v>180.12888762715468</v>
      </c>
      <c r="U91" s="149"/>
      <c r="V91" s="150"/>
    </row>
    <row r="92" spans="2:22" s="160" customFormat="1" ht="36.6" customHeight="1">
      <c r="B92" s="762" t="s">
        <v>946</v>
      </c>
      <c r="C92" s="607"/>
      <c r="D92" s="795">
        <f>SUM(D55:D89)+D91</f>
        <v>0</v>
      </c>
      <c r="E92" s="795">
        <f t="shared" ref="E92:R92" si="2">SUM(E55:E89)+E91</f>
        <v>-14354.465739864128</v>
      </c>
      <c r="F92" s="795">
        <f t="shared" si="2"/>
        <v>22449.243363187874</v>
      </c>
      <c r="G92" s="795">
        <f t="shared" si="2"/>
        <v>539.23790213291443</v>
      </c>
      <c r="H92" s="795">
        <f t="shared" si="2"/>
        <v>0</v>
      </c>
      <c r="I92" s="795">
        <f t="shared" si="2"/>
        <v>0</v>
      </c>
      <c r="J92" s="795">
        <f t="shared" si="2"/>
        <v>0</v>
      </c>
      <c r="K92" s="795">
        <f t="shared" si="2"/>
        <v>0</v>
      </c>
      <c r="L92" s="795">
        <f t="shared" si="2"/>
        <v>0</v>
      </c>
      <c r="M92" s="795">
        <f t="shared" si="2"/>
        <v>0</v>
      </c>
      <c r="N92" s="795">
        <f t="shared" si="2"/>
        <v>0</v>
      </c>
      <c r="O92" s="795">
        <f t="shared" si="2"/>
        <v>0</v>
      </c>
      <c r="P92" s="795">
        <f t="shared" si="2"/>
        <v>0</v>
      </c>
      <c r="Q92" s="795">
        <f t="shared" si="2"/>
        <v>0</v>
      </c>
      <c r="R92" s="795">
        <f t="shared" si="2"/>
        <v>8634.0155254566689</v>
      </c>
      <c r="U92" s="149"/>
      <c r="V92" s="150"/>
    </row>
    <row r="93" spans="2:22" s="134" customFormat="1">
      <c r="B93" s="153"/>
      <c r="C93" s="153"/>
      <c r="D93" s="153"/>
      <c r="E93" s="153"/>
      <c r="F93" s="153"/>
      <c r="G93" s="153"/>
      <c r="H93" s="153"/>
      <c r="I93" s="153"/>
      <c r="J93" s="153"/>
      <c r="K93" s="153"/>
      <c r="L93" s="153"/>
      <c r="M93" s="153"/>
      <c r="N93" s="153"/>
      <c r="O93" s="153"/>
      <c r="P93" s="153"/>
      <c r="Q93" s="153"/>
      <c r="R93" s="153"/>
      <c r="U93" s="156"/>
      <c r="V93" s="150"/>
    </row>
    <row r="94" spans="2:22" s="134" customFormat="1" ht="16.5" thickBot="1">
      <c r="B94" s="153"/>
      <c r="C94" s="153"/>
      <c r="D94" s="153"/>
      <c r="E94" s="153"/>
      <c r="F94" s="153"/>
      <c r="G94" s="153"/>
      <c r="H94" s="153"/>
      <c r="I94" s="153"/>
      <c r="J94" s="153"/>
      <c r="K94" s="153"/>
      <c r="L94" s="153"/>
      <c r="M94" s="153"/>
      <c r="N94" s="153"/>
      <c r="O94" s="153"/>
      <c r="P94" s="153"/>
      <c r="Q94" s="153"/>
      <c r="R94" s="153"/>
      <c r="U94" s="156"/>
      <c r="V94" s="150"/>
    </row>
    <row r="95" spans="2:22" s="134" customFormat="1" ht="29.1" customHeight="1" thickBot="1">
      <c r="B95" s="806" t="s">
        <v>911</v>
      </c>
      <c r="C95" s="807"/>
      <c r="D95" s="807"/>
      <c r="E95" s="808"/>
      <c r="F95" s="808"/>
      <c r="G95" s="808"/>
      <c r="H95" s="808"/>
      <c r="I95" s="808"/>
      <c r="J95" s="808"/>
      <c r="K95" s="808"/>
      <c r="L95" s="809"/>
      <c r="M95" s="153"/>
      <c r="N95" s="153"/>
      <c r="O95" s="153"/>
      <c r="P95" s="153"/>
      <c r="Q95" s="153"/>
      <c r="R95" s="153"/>
      <c r="U95" s="156"/>
      <c r="V95" s="150"/>
    </row>
    <row r="96" spans="2:22" s="134" customFormat="1" ht="59.1" customHeight="1">
      <c r="B96" s="927" t="s">
        <v>956</v>
      </c>
      <c r="C96" s="927"/>
      <c r="D96" s="927"/>
      <c r="E96" s="927"/>
      <c r="F96" s="927"/>
      <c r="G96" s="927"/>
      <c r="H96" s="927"/>
      <c r="I96" s="927"/>
      <c r="J96" s="927"/>
      <c r="K96" s="927"/>
      <c r="L96" s="927"/>
      <c r="M96" s="816"/>
      <c r="N96" s="816"/>
      <c r="O96" s="816"/>
      <c r="P96" s="816"/>
      <c r="Q96" s="816"/>
      <c r="R96" s="816"/>
      <c r="U96" s="156"/>
      <c r="V96" s="150"/>
    </row>
    <row r="97" spans="2:22" s="134" customFormat="1" ht="27.6" customHeight="1">
      <c r="B97" s="928" t="s">
        <v>957</v>
      </c>
      <c r="C97" s="928"/>
      <c r="D97" s="928"/>
      <c r="E97" s="928"/>
      <c r="F97" s="928"/>
      <c r="G97" s="928"/>
      <c r="H97" s="928"/>
      <c r="I97" s="928"/>
      <c r="J97" s="928"/>
      <c r="K97" s="928"/>
      <c r="L97" s="928"/>
      <c r="M97" s="816"/>
      <c r="N97" s="816"/>
      <c r="O97" s="816"/>
      <c r="P97" s="816"/>
      <c r="Q97" s="816"/>
      <c r="R97" s="816"/>
      <c r="U97" s="156"/>
      <c r="V97" s="150"/>
    </row>
    <row r="98" spans="2:22" s="134" customFormat="1" ht="33.6" customHeight="1">
      <c r="B98" s="928" t="s">
        <v>958</v>
      </c>
      <c r="C98" s="928"/>
      <c r="D98" s="928"/>
      <c r="E98" s="928"/>
      <c r="F98" s="928"/>
      <c r="G98" s="928"/>
      <c r="H98" s="928"/>
      <c r="I98" s="928"/>
      <c r="J98" s="928"/>
      <c r="K98" s="928"/>
      <c r="L98" s="928"/>
      <c r="M98" s="815"/>
      <c r="N98" s="815"/>
      <c r="O98" s="815"/>
      <c r="P98" s="815"/>
      <c r="Q98" s="815"/>
      <c r="R98" s="815"/>
      <c r="U98" s="156"/>
      <c r="V98" s="150"/>
    </row>
    <row r="99" spans="2:22" ht="12" customHeight="1">
      <c r="B99" s="116"/>
      <c r="C99" s="116"/>
      <c r="D99" s="116"/>
      <c r="E99" s="586"/>
      <c r="F99" s="31"/>
      <c r="G99" s="31"/>
      <c r="H99" s="31"/>
      <c r="I99" s="31"/>
      <c r="J99" s="31"/>
      <c r="K99" s="31"/>
      <c r="L99" s="31"/>
      <c r="M99" s="31"/>
      <c r="N99" s="31"/>
      <c r="O99" s="31"/>
      <c r="P99" s="31"/>
      <c r="Q99" s="31"/>
      <c r="R99" s="31"/>
      <c r="U99" s="19"/>
      <c r="V99" s="13"/>
    </row>
    <row r="100" spans="2:22" s="17" customFormat="1" ht="63" customHeight="1">
      <c r="B100" s="794" t="s">
        <v>34</v>
      </c>
      <c r="C100" s="794" t="s">
        <v>513</v>
      </c>
      <c r="D100" s="133" t="str">
        <f>IF($B$30&lt;&gt;"",$B$30,"")</f>
        <v>Residential</v>
      </c>
      <c r="E100" s="133" t="str">
        <f>IF($B$31&lt;&gt;"",$B$31,"")</f>
        <v>GS&lt;50 kW</v>
      </c>
      <c r="F100" s="133" t="str">
        <f>IF($B$32&lt;&gt;"",$B$32,"")</f>
        <v>GS 50 - 4,999 kW</v>
      </c>
      <c r="G100" s="133" t="str">
        <f>IF($B$33&lt;&gt;"",$B$33,"")</f>
        <v>Large Use</v>
      </c>
      <c r="H100" s="133" t="str">
        <f>IF($B$34&lt;&gt;"",$B$34,"")</f>
        <v>Unmetered</v>
      </c>
      <c r="I100" s="133" t="str">
        <f>IF($B$35&lt;&gt;"",$B$35,"")</f>
        <v>Street Lights</v>
      </c>
      <c r="J100" s="133" t="str">
        <f>IF($B$36&lt;&gt;"",$B$36,"")</f>
        <v/>
      </c>
      <c r="K100" s="133" t="str">
        <f>IF($B$37&lt;&gt;"",$B$37,"")</f>
        <v/>
      </c>
      <c r="L100" s="133" t="str">
        <f>IF($B$38&lt;&gt;"",$B$38,"")</f>
        <v/>
      </c>
      <c r="M100" s="133" t="str">
        <f>IF($B$39&lt;&gt;"",$B$39,"")</f>
        <v/>
      </c>
      <c r="N100" s="133" t="str">
        <f>IF($B$40&lt;&gt;"",$B$40,"")</f>
        <v/>
      </c>
      <c r="O100" s="133" t="str">
        <f>IF($B$41&lt;&gt;"",$B$41,"")</f>
        <v/>
      </c>
      <c r="P100" s="133" t="str">
        <f>IF($B$42&lt;&gt;"",$B$42,"")</f>
        <v/>
      </c>
      <c r="Q100" s="133" t="str">
        <f>IF($B$43&lt;&gt;"",$B$43,"")</f>
        <v/>
      </c>
      <c r="R100" s="240" t="s">
        <v>26</v>
      </c>
      <c r="T100" s="134"/>
      <c r="U100" s="142"/>
    </row>
    <row r="101" spans="2:22" s="160" customFormat="1">
      <c r="B101" s="151" t="s">
        <v>934</v>
      </c>
      <c r="C101" s="524"/>
      <c r="D101" s="153">
        <f>'5.  2015-2027 LRAM'!AE1594</f>
        <v>0</v>
      </c>
      <c r="E101" s="153">
        <f>'5.  2015-2027 LRAM'!AF1594</f>
        <v>13814.721007980548</v>
      </c>
      <c r="F101" s="153">
        <f>'5.  2015-2027 LRAM'!AG1594</f>
        <v>26475.712331565366</v>
      </c>
      <c r="G101" s="153">
        <f>'5.  2015-2027 LRAM'!AH1594</f>
        <v>180.90628147200002</v>
      </c>
      <c r="H101" s="153">
        <f>'5.  2015-2027 LRAM'!AI1594</f>
        <v>0</v>
      </c>
      <c r="I101" s="153">
        <f>'5.  2015-2027 LRAM'!AJ1594</f>
        <v>0</v>
      </c>
      <c r="J101" s="153">
        <f>'5.  2015-2027 LRAM'!AK1594</f>
        <v>0</v>
      </c>
      <c r="K101" s="153">
        <f>'5.  2015-2027 LRAM'!AL1594</f>
        <v>0</v>
      </c>
      <c r="L101" s="153">
        <f>'5.  2015-2027 LRAM'!AM1594</f>
        <v>0</v>
      </c>
      <c r="M101" s="153">
        <f>'5.  2015-2027 LRAM'!AN1594</f>
        <v>0</v>
      </c>
      <c r="N101" s="153">
        <f>'5.  2015-2027 LRAM'!AO1594</f>
        <v>0</v>
      </c>
      <c r="O101" s="153">
        <f>'5.  2015-2027 LRAM'!AP1594</f>
        <v>0</v>
      </c>
      <c r="P101" s="153">
        <f>'5.  2015-2027 LRAM'!AQ1594</f>
        <v>0</v>
      </c>
      <c r="Q101" s="153">
        <f>'5.  2015-2027 LRAM'!AR1594</f>
        <v>0</v>
      </c>
      <c r="R101" s="154">
        <f>SUM(D101:Q101)</f>
        <v>40471.339621017913</v>
      </c>
      <c r="U101" s="149"/>
      <c r="V101" s="150"/>
    </row>
    <row r="102" spans="2:22" s="160" customFormat="1">
      <c r="B102" s="151" t="s">
        <v>935</v>
      </c>
      <c r="C102" s="152"/>
      <c r="D102" s="153">
        <f>-'5.  2015-2027 LRAM'!AE1595</f>
        <v>0</v>
      </c>
      <c r="E102" s="153">
        <f>-'5.  2015-2027 LRAM'!AF1595</f>
        <v>-21804.513044614836</v>
      </c>
      <c r="F102" s="153">
        <f>-'5.  2015-2027 LRAM'!AG1595</f>
        <v>-19214.91230817249</v>
      </c>
      <c r="G102" s="153">
        <f>-'5.  2015-2027 LRAM'!AH1595</f>
        <v>0</v>
      </c>
      <c r="H102" s="153">
        <f>-'5.  2015-2027 LRAM'!AI1595</f>
        <v>0</v>
      </c>
      <c r="I102" s="153">
        <f>-'5.  2015-2027 LRAM'!AJ1595</f>
        <v>0</v>
      </c>
      <c r="J102" s="153">
        <f>-'5.  2015-2027 LRAM'!AK1595</f>
        <v>0</v>
      </c>
      <c r="K102" s="153">
        <f>-'5.  2015-2027 LRAM'!AL1595</f>
        <v>0</v>
      </c>
      <c r="L102" s="153">
        <f>-'5.  2015-2027 LRAM'!AM1595</f>
        <v>0</v>
      </c>
      <c r="M102" s="153">
        <f>-'5.  2015-2027 LRAM'!AN1595</f>
        <v>0</v>
      </c>
      <c r="N102" s="153">
        <f>-'5.  2015-2027 LRAM'!AO1595</f>
        <v>0</v>
      </c>
      <c r="O102" s="153">
        <f>-'5.  2015-2027 LRAM'!AP1595</f>
        <v>0</v>
      </c>
      <c r="P102" s="153">
        <f>-'5.  2015-2027 LRAM'!AQ1595</f>
        <v>0</v>
      </c>
      <c r="Q102" s="153">
        <f>-'5.  2015-2027 LRAM'!AR1595</f>
        <v>0</v>
      </c>
      <c r="R102" s="154">
        <f>SUM(D102:Q102)</f>
        <v>-41019.425352787322</v>
      </c>
      <c r="S102" s="155"/>
      <c r="U102" s="149"/>
      <c r="V102" s="150"/>
    </row>
    <row r="103" spans="2:22" s="160" customFormat="1">
      <c r="B103" s="841" t="s">
        <v>965</v>
      </c>
      <c r="C103" s="842"/>
      <c r="D103" s="843">
        <f>SUM(D101:D102)</f>
        <v>0</v>
      </c>
      <c r="E103" s="843">
        <f t="shared" ref="E103:Q103" si="3">SUM(E101:E102)</f>
        <v>-7989.7920366342878</v>
      </c>
      <c r="F103" s="843">
        <f t="shared" si="3"/>
        <v>7260.800023392876</v>
      </c>
      <c r="G103" s="843">
        <f t="shared" si="3"/>
        <v>180.90628147200002</v>
      </c>
      <c r="H103" s="843">
        <f t="shared" si="3"/>
        <v>0</v>
      </c>
      <c r="I103" s="843">
        <f t="shared" si="3"/>
        <v>0</v>
      </c>
      <c r="J103" s="843">
        <f t="shared" si="3"/>
        <v>0</v>
      </c>
      <c r="K103" s="843">
        <f t="shared" si="3"/>
        <v>0</v>
      </c>
      <c r="L103" s="843">
        <f t="shared" si="3"/>
        <v>0</v>
      </c>
      <c r="M103" s="843">
        <f t="shared" si="3"/>
        <v>0</v>
      </c>
      <c r="N103" s="843">
        <f t="shared" si="3"/>
        <v>0</v>
      </c>
      <c r="O103" s="843">
        <f t="shared" si="3"/>
        <v>0</v>
      </c>
      <c r="P103" s="843">
        <f t="shared" si="3"/>
        <v>0</v>
      </c>
      <c r="Q103" s="843">
        <f t="shared" si="3"/>
        <v>0</v>
      </c>
      <c r="R103" s="844">
        <f>SUM(R101:R102)</f>
        <v>-548.0857317694099</v>
      </c>
      <c r="S103" s="155"/>
      <c r="U103" s="149"/>
      <c r="V103" s="150"/>
    </row>
    <row r="104" spans="2:22" s="134" customFormat="1">
      <c r="B104" s="833" t="s">
        <v>67</v>
      </c>
      <c r="C104" s="662"/>
      <c r="D104" s="834"/>
      <c r="E104" s="834"/>
      <c r="F104" s="834"/>
      <c r="G104" s="834"/>
      <c r="H104" s="834"/>
      <c r="I104" s="834"/>
      <c r="J104" s="834"/>
      <c r="K104" s="835"/>
      <c r="L104" s="835"/>
      <c r="M104" s="835"/>
      <c r="N104" s="835"/>
      <c r="O104" s="835"/>
      <c r="P104" s="835"/>
      <c r="Q104" s="835"/>
      <c r="R104" s="839"/>
      <c r="U104" s="156"/>
      <c r="V104" s="150"/>
    </row>
    <row r="105" spans="2:22" s="160" customFormat="1">
      <c r="B105" s="151" t="s">
        <v>936</v>
      </c>
      <c r="C105" s="152"/>
      <c r="D105" s="153">
        <f>'5.  2015-2027 LRAM'!AE1620</f>
        <v>0</v>
      </c>
      <c r="E105" s="153">
        <f>'5.  2015-2027 LRAM'!AF1620</f>
        <v>0</v>
      </c>
      <c r="F105" s="153">
        <f>'5.  2015-2027 LRAM'!AG1620</f>
        <v>0</v>
      </c>
      <c r="G105" s="153">
        <f>'5.  2015-2027 LRAM'!AH1620</f>
        <v>0</v>
      </c>
      <c r="H105" s="153">
        <f>'5.  2015-2027 LRAM'!AI1620</f>
        <v>0</v>
      </c>
      <c r="I105" s="153">
        <f>'5.  2015-2027 LRAM'!AJ1620</f>
        <v>0</v>
      </c>
      <c r="J105" s="153">
        <f>'5.  2015-2027 LRAM'!AK1620</f>
        <v>0</v>
      </c>
      <c r="K105" s="153">
        <f>'5.  2015-2027 LRAM'!AL1620</f>
        <v>0</v>
      </c>
      <c r="L105" s="153">
        <f>'5.  2015-2027 LRAM'!AM1620</f>
        <v>0</v>
      </c>
      <c r="M105" s="153">
        <f>'5.  2015-2027 LRAM'!AN1620</f>
        <v>0</v>
      </c>
      <c r="N105" s="153">
        <f>'5.  2015-2027 LRAM'!AO1620</f>
        <v>0</v>
      </c>
      <c r="O105" s="153">
        <f>'5.  2015-2027 LRAM'!AP1620</f>
        <v>0</v>
      </c>
      <c r="P105" s="153">
        <f>'5.  2015-2027 LRAM'!AQ1620</f>
        <v>0</v>
      </c>
      <c r="Q105" s="153">
        <f>'5.  2015-2027 LRAM'!AR1620</f>
        <v>0</v>
      </c>
      <c r="R105" s="154">
        <f>SUM(D105:Q105)</f>
        <v>0</v>
      </c>
      <c r="U105" s="149"/>
      <c r="V105" s="150"/>
    </row>
    <row r="106" spans="2:22" s="160" customFormat="1">
      <c r="B106" s="151" t="s">
        <v>937</v>
      </c>
      <c r="C106" s="152"/>
      <c r="D106" s="153">
        <f>-'5.  2015-2027 LRAM'!AE1621</f>
        <v>0</v>
      </c>
      <c r="E106" s="153">
        <f>-'5.  2015-2027 LRAM'!AF1621</f>
        <v>0</v>
      </c>
      <c r="F106" s="153">
        <f>-'5.  2015-2027 LRAM'!AG1621</f>
        <v>0</v>
      </c>
      <c r="G106" s="153">
        <f>-'5.  2015-2027 LRAM'!AH1621</f>
        <v>0</v>
      </c>
      <c r="H106" s="153">
        <f>-'5.  2015-2027 LRAM'!AI1621</f>
        <v>0</v>
      </c>
      <c r="I106" s="153">
        <f>-'5.  2015-2027 LRAM'!AJ1621</f>
        <v>0</v>
      </c>
      <c r="J106" s="153">
        <f>-'5.  2015-2027 LRAM'!AK1621</f>
        <v>0</v>
      </c>
      <c r="K106" s="153">
        <f>-'5.  2015-2027 LRAM'!AL1621</f>
        <v>0</v>
      </c>
      <c r="L106" s="153">
        <f>-'5.  2015-2027 LRAM'!AM1621</f>
        <v>0</v>
      </c>
      <c r="M106" s="153">
        <f>-'5.  2015-2027 LRAM'!AN1621</f>
        <v>0</v>
      </c>
      <c r="N106" s="153">
        <f>-'5.  2015-2027 LRAM'!AO1621</f>
        <v>0</v>
      </c>
      <c r="O106" s="153">
        <f>-'5.  2015-2027 LRAM'!AP1621</f>
        <v>0</v>
      </c>
      <c r="P106" s="153">
        <f>-'5.  2015-2027 LRAM'!AQ1621</f>
        <v>0</v>
      </c>
      <c r="Q106" s="153">
        <f>-'5.  2015-2027 LRAM'!AR1621</f>
        <v>0</v>
      </c>
      <c r="R106" s="154">
        <f>SUM(D106:Q106)</f>
        <v>0</v>
      </c>
      <c r="S106" s="155"/>
      <c r="U106" s="149"/>
      <c r="V106" s="150"/>
    </row>
    <row r="107" spans="2:22" s="160" customFormat="1">
      <c r="B107" s="841" t="s">
        <v>966</v>
      </c>
      <c r="C107" s="842"/>
      <c r="D107" s="843">
        <f>SUM(D105:D106)</f>
        <v>0</v>
      </c>
      <c r="E107" s="843">
        <f t="shared" ref="E107:Q107" si="4">SUM(E105:E106)</f>
        <v>0</v>
      </c>
      <c r="F107" s="843">
        <f t="shared" si="4"/>
        <v>0</v>
      </c>
      <c r="G107" s="843">
        <f t="shared" si="4"/>
        <v>0</v>
      </c>
      <c r="H107" s="843">
        <f t="shared" si="4"/>
        <v>0</v>
      </c>
      <c r="I107" s="843">
        <f t="shared" si="4"/>
        <v>0</v>
      </c>
      <c r="J107" s="843">
        <f t="shared" si="4"/>
        <v>0</v>
      </c>
      <c r="K107" s="843">
        <f t="shared" si="4"/>
        <v>0</v>
      </c>
      <c r="L107" s="843">
        <f t="shared" si="4"/>
        <v>0</v>
      </c>
      <c r="M107" s="843">
        <f t="shared" si="4"/>
        <v>0</v>
      </c>
      <c r="N107" s="843">
        <f t="shared" si="4"/>
        <v>0</v>
      </c>
      <c r="O107" s="843">
        <f t="shared" si="4"/>
        <v>0</v>
      </c>
      <c r="P107" s="843">
        <f t="shared" si="4"/>
        <v>0</v>
      </c>
      <c r="Q107" s="843">
        <f t="shared" si="4"/>
        <v>0</v>
      </c>
      <c r="R107" s="844">
        <f>SUM(R105:R106)</f>
        <v>0</v>
      </c>
      <c r="S107" s="155"/>
      <c r="U107" s="149"/>
      <c r="V107" s="150"/>
    </row>
    <row r="108" spans="2:22" s="134" customFormat="1">
      <c r="B108" s="833" t="s">
        <v>67</v>
      </c>
      <c r="C108" s="662"/>
      <c r="D108" s="834"/>
      <c r="E108" s="834"/>
      <c r="F108" s="834"/>
      <c r="G108" s="834"/>
      <c r="H108" s="834"/>
      <c r="I108" s="834"/>
      <c r="J108" s="834"/>
      <c r="K108" s="835"/>
      <c r="L108" s="835"/>
      <c r="M108" s="835"/>
      <c r="N108" s="835"/>
      <c r="O108" s="835"/>
      <c r="P108" s="835"/>
      <c r="Q108" s="835"/>
      <c r="R108" s="839"/>
      <c r="U108" s="156"/>
      <c r="V108" s="150"/>
    </row>
    <row r="109" spans="2:22" s="160" customFormat="1">
      <c r="B109" s="151" t="s">
        <v>938</v>
      </c>
      <c r="C109" s="152"/>
      <c r="D109" s="153">
        <f>'5.  2015-2027 LRAM'!AE1647</f>
        <v>0</v>
      </c>
      <c r="E109" s="153">
        <f>'5.  2015-2027 LRAM'!AF1647</f>
        <v>0</v>
      </c>
      <c r="F109" s="153">
        <f>'5.  2015-2027 LRAM'!AG1647</f>
        <v>0</v>
      </c>
      <c r="G109" s="153">
        <f>'5.  2015-2027 LRAM'!AH1647</f>
        <v>0</v>
      </c>
      <c r="H109" s="153">
        <f>'5.  2015-2027 LRAM'!AI1647</f>
        <v>0</v>
      </c>
      <c r="I109" s="153">
        <f>'5.  2015-2027 LRAM'!AJ1647</f>
        <v>0</v>
      </c>
      <c r="J109" s="153">
        <f>'5.  2015-2027 LRAM'!AK1647</f>
        <v>0</v>
      </c>
      <c r="K109" s="153">
        <f>'5.  2015-2027 LRAM'!AL1647</f>
        <v>0</v>
      </c>
      <c r="L109" s="153">
        <f>'5.  2015-2027 LRAM'!AM1647</f>
        <v>0</v>
      </c>
      <c r="M109" s="153">
        <f>'5.  2015-2027 LRAM'!AN1647</f>
        <v>0</v>
      </c>
      <c r="N109" s="153">
        <f>'5.  2015-2027 LRAM'!AO1647</f>
        <v>0</v>
      </c>
      <c r="O109" s="153">
        <f>'5.  2015-2027 LRAM'!AP1647</f>
        <v>0</v>
      </c>
      <c r="P109" s="153">
        <f>'5.  2015-2027 LRAM'!AQ1647</f>
        <v>0</v>
      </c>
      <c r="Q109" s="153">
        <f>'5.  2015-2027 LRAM'!AR1647</f>
        <v>0</v>
      </c>
      <c r="R109" s="154">
        <f>SUM(D109:Q109)</f>
        <v>0</v>
      </c>
      <c r="U109" s="149"/>
      <c r="V109" s="150"/>
    </row>
    <row r="110" spans="2:22" s="160" customFormat="1">
      <c r="B110" s="151" t="s">
        <v>939</v>
      </c>
      <c r="C110" s="152"/>
      <c r="D110" s="153">
        <f>-'5.  2015-2027 LRAM'!AE1648</f>
        <v>0</v>
      </c>
      <c r="E110" s="153">
        <f>-'5.  2015-2027 LRAM'!AF1648</f>
        <v>0</v>
      </c>
      <c r="F110" s="153">
        <f>-'5.  2015-2027 LRAM'!AG1648</f>
        <v>0</v>
      </c>
      <c r="G110" s="153">
        <f>-'5.  2015-2027 LRAM'!AH1648</f>
        <v>0</v>
      </c>
      <c r="H110" s="153">
        <f>-'5.  2015-2027 LRAM'!AI1648</f>
        <v>0</v>
      </c>
      <c r="I110" s="153">
        <f>-'5.  2015-2027 LRAM'!AJ1648</f>
        <v>0</v>
      </c>
      <c r="J110" s="153">
        <f>-'5.  2015-2027 LRAM'!AK1648</f>
        <v>0</v>
      </c>
      <c r="K110" s="153">
        <f>-'5.  2015-2027 LRAM'!AL1648</f>
        <v>0</v>
      </c>
      <c r="L110" s="153">
        <f>-'5.  2015-2027 LRAM'!AM1648</f>
        <v>0</v>
      </c>
      <c r="M110" s="153">
        <f>-'5.  2015-2027 LRAM'!AN1648</f>
        <v>0</v>
      </c>
      <c r="N110" s="153">
        <f>-'5.  2015-2027 LRAM'!AO1648</f>
        <v>0</v>
      </c>
      <c r="O110" s="153">
        <f>-'5.  2015-2027 LRAM'!AP1648</f>
        <v>0</v>
      </c>
      <c r="P110" s="153">
        <f>-'5.  2015-2027 LRAM'!AQ1648</f>
        <v>0</v>
      </c>
      <c r="Q110" s="153">
        <f>-'5.  2015-2027 LRAM'!AR1648</f>
        <v>0</v>
      </c>
      <c r="R110" s="154">
        <f>SUM(D110:Q110)</f>
        <v>0</v>
      </c>
      <c r="S110" s="155"/>
      <c r="U110" s="149"/>
      <c r="V110" s="150"/>
    </row>
    <row r="111" spans="2:22" s="160" customFormat="1">
      <c r="B111" s="841" t="s">
        <v>967</v>
      </c>
      <c r="C111" s="842"/>
      <c r="D111" s="843">
        <f>SUM(D109:D110)</f>
        <v>0</v>
      </c>
      <c r="E111" s="843">
        <f t="shared" ref="E111:Q111" si="5">SUM(E109:E110)</f>
        <v>0</v>
      </c>
      <c r="F111" s="843">
        <f t="shared" si="5"/>
        <v>0</v>
      </c>
      <c r="G111" s="843">
        <f t="shared" si="5"/>
        <v>0</v>
      </c>
      <c r="H111" s="843">
        <f t="shared" si="5"/>
        <v>0</v>
      </c>
      <c r="I111" s="843">
        <f t="shared" si="5"/>
        <v>0</v>
      </c>
      <c r="J111" s="843">
        <f t="shared" si="5"/>
        <v>0</v>
      </c>
      <c r="K111" s="843">
        <f t="shared" si="5"/>
        <v>0</v>
      </c>
      <c r="L111" s="843">
        <f t="shared" si="5"/>
        <v>0</v>
      </c>
      <c r="M111" s="843">
        <f t="shared" si="5"/>
        <v>0</v>
      </c>
      <c r="N111" s="843">
        <f t="shared" si="5"/>
        <v>0</v>
      </c>
      <c r="O111" s="843">
        <f t="shared" si="5"/>
        <v>0</v>
      </c>
      <c r="P111" s="843">
        <f t="shared" si="5"/>
        <v>0</v>
      </c>
      <c r="Q111" s="843">
        <f t="shared" si="5"/>
        <v>0</v>
      </c>
      <c r="R111" s="844">
        <f>SUM(R109:R110)</f>
        <v>0</v>
      </c>
      <c r="S111" s="155"/>
      <c r="U111" s="149"/>
      <c r="V111" s="150"/>
    </row>
    <row r="112" spans="2:22" s="134" customFormat="1">
      <c r="B112" s="833" t="s">
        <v>67</v>
      </c>
      <c r="C112" s="662"/>
      <c r="D112" s="834"/>
      <c r="E112" s="834"/>
      <c r="F112" s="834"/>
      <c r="G112" s="834"/>
      <c r="H112" s="834"/>
      <c r="I112" s="834"/>
      <c r="J112" s="834"/>
      <c r="K112" s="835"/>
      <c r="L112" s="835"/>
      <c r="M112" s="835"/>
      <c r="N112" s="835"/>
      <c r="O112" s="835"/>
      <c r="P112" s="835"/>
      <c r="Q112" s="835"/>
      <c r="R112" s="839"/>
      <c r="U112" s="156"/>
      <c r="V112" s="150"/>
    </row>
    <row r="113" spans="2:22" s="160" customFormat="1">
      <c r="B113" s="151" t="s">
        <v>940</v>
      </c>
      <c r="C113" s="152"/>
      <c r="D113" s="153">
        <f>'5.  2015-2027 LRAM'!AE1674</f>
        <v>0</v>
      </c>
      <c r="E113" s="153">
        <f>'5.  2015-2027 LRAM'!AF1674</f>
        <v>0</v>
      </c>
      <c r="F113" s="153">
        <f>'5.  2015-2027 LRAM'!AG1674</f>
        <v>0</v>
      </c>
      <c r="G113" s="153">
        <f>'5.  2015-2027 LRAM'!AH1674</f>
        <v>0</v>
      </c>
      <c r="H113" s="153">
        <f>'5.  2015-2027 LRAM'!AI1674</f>
        <v>0</v>
      </c>
      <c r="I113" s="153">
        <f>'5.  2015-2027 LRAM'!AJ1674</f>
        <v>0</v>
      </c>
      <c r="J113" s="153">
        <f>'5.  2015-2027 LRAM'!AK1674</f>
        <v>0</v>
      </c>
      <c r="K113" s="153">
        <f>'5.  2015-2027 LRAM'!AL1674</f>
        <v>0</v>
      </c>
      <c r="L113" s="153">
        <f>'5.  2015-2027 LRAM'!AM1674</f>
        <v>0</v>
      </c>
      <c r="M113" s="153">
        <f>'5.  2015-2027 LRAM'!AN1674</f>
        <v>0</v>
      </c>
      <c r="N113" s="153">
        <f>'5.  2015-2027 LRAM'!AO1674</f>
        <v>0</v>
      </c>
      <c r="O113" s="153">
        <f>'5.  2015-2027 LRAM'!AP1674</f>
        <v>0</v>
      </c>
      <c r="P113" s="153">
        <f>'5.  2015-2027 LRAM'!AQ1674</f>
        <v>0</v>
      </c>
      <c r="Q113" s="153">
        <f>'5.  2015-2027 LRAM'!AR1674</f>
        <v>0</v>
      </c>
      <c r="R113" s="154">
        <f>SUM(D113:Q113)</f>
        <v>0</v>
      </c>
      <c r="U113" s="149"/>
      <c r="V113" s="150"/>
    </row>
    <row r="114" spans="2:22" s="160" customFormat="1">
      <c r="B114" s="151" t="s">
        <v>941</v>
      </c>
      <c r="C114" s="152"/>
      <c r="D114" s="153">
        <f>-'5.  2015-2027 LRAM'!AE1675</f>
        <v>0</v>
      </c>
      <c r="E114" s="153">
        <f>-'5.  2015-2027 LRAM'!AF1675</f>
        <v>0</v>
      </c>
      <c r="F114" s="153">
        <f>-'5.  2015-2027 LRAM'!AG1675</f>
        <v>0</v>
      </c>
      <c r="G114" s="153">
        <f>-'5.  2015-2027 LRAM'!AH1675</f>
        <v>0</v>
      </c>
      <c r="H114" s="153">
        <f>-'5.  2015-2027 LRAM'!AI1675</f>
        <v>0</v>
      </c>
      <c r="I114" s="153">
        <f>-'5.  2015-2027 LRAM'!AJ1675</f>
        <v>0</v>
      </c>
      <c r="J114" s="153">
        <f>-'5.  2015-2027 LRAM'!AK1675</f>
        <v>0</v>
      </c>
      <c r="K114" s="153">
        <f>-'5.  2015-2027 LRAM'!AL1675</f>
        <v>0</v>
      </c>
      <c r="L114" s="153">
        <f>-'5.  2015-2027 LRAM'!AM1675</f>
        <v>0</v>
      </c>
      <c r="M114" s="153">
        <f>-'5.  2015-2027 LRAM'!AN1675</f>
        <v>0</v>
      </c>
      <c r="N114" s="153">
        <f>-'5.  2015-2027 LRAM'!AO1675</f>
        <v>0</v>
      </c>
      <c r="O114" s="153">
        <f>-'5.  2015-2027 LRAM'!AP1675</f>
        <v>0</v>
      </c>
      <c r="P114" s="153">
        <f>-'5.  2015-2027 LRAM'!AQ1675</f>
        <v>0</v>
      </c>
      <c r="Q114" s="153">
        <f>-'5.  2015-2027 LRAM'!AR1675</f>
        <v>0</v>
      </c>
      <c r="R114" s="154">
        <f>SUM(D114:Q114)</f>
        <v>0</v>
      </c>
      <c r="S114" s="155"/>
      <c r="U114" s="149"/>
      <c r="V114" s="150"/>
    </row>
    <row r="115" spans="2:22" s="160" customFormat="1">
      <c r="B115" s="841" t="s">
        <v>968</v>
      </c>
      <c r="C115" s="842"/>
      <c r="D115" s="843">
        <f>SUM(D113:D114)</f>
        <v>0</v>
      </c>
      <c r="E115" s="843">
        <f t="shared" ref="E115:Q115" si="6">SUM(E113:E114)</f>
        <v>0</v>
      </c>
      <c r="F115" s="843">
        <f t="shared" si="6"/>
        <v>0</v>
      </c>
      <c r="G115" s="843">
        <f t="shared" si="6"/>
        <v>0</v>
      </c>
      <c r="H115" s="843">
        <f t="shared" si="6"/>
        <v>0</v>
      </c>
      <c r="I115" s="843">
        <f t="shared" si="6"/>
        <v>0</v>
      </c>
      <c r="J115" s="843">
        <f t="shared" si="6"/>
        <v>0</v>
      </c>
      <c r="K115" s="843">
        <f t="shared" si="6"/>
        <v>0</v>
      </c>
      <c r="L115" s="843">
        <f t="shared" si="6"/>
        <v>0</v>
      </c>
      <c r="M115" s="843">
        <f t="shared" si="6"/>
        <v>0</v>
      </c>
      <c r="N115" s="843">
        <f t="shared" si="6"/>
        <v>0</v>
      </c>
      <c r="O115" s="843">
        <f t="shared" si="6"/>
        <v>0</v>
      </c>
      <c r="P115" s="843">
        <f t="shared" si="6"/>
        <v>0</v>
      </c>
      <c r="Q115" s="843">
        <f t="shared" si="6"/>
        <v>0</v>
      </c>
      <c r="R115" s="844">
        <f>SUM(R113:R114)</f>
        <v>0</v>
      </c>
      <c r="S115" s="155"/>
      <c r="U115" s="149"/>
      <c r="V115" s="150"/>
    </row>
    <row r="116" spans="2:22" s="134" customFormat="1">
      <c r="B116" s="833" t="s">
        <v>67</v>
      </c>
      <c r="C116" s="662"/>
      <c r="D116" s="834"/>
      <c r="E116" s="834"/>
      <c r="F116" s="834"/>
      <c r="G116" s="834"/>
      <c r="H116" s="834"/>
      <c r="I116" s="834"/>
      <c r="J116" s="834"/>
      <c r="K116" s="835"/>
      <c r="L116" s="835"/>
      <c r="M116" s="835"/>
      <c r="N116" s="835"/>
      <c r="O116" s="835"/>
      <c r="P116" s="835"/>
      <c r="Q116" s="835"/>
      <c r="R116" s="839"/>
      <c r="U116" s="156"/>
      <c r="V116" s="150"/>
    </row>
    <row r="117" spans="2:22" s="160" customFormat="1">
      <c r="B117" s="151" t="s">
        <v>942</v>
      </c>
      <c r="C117" s="152"/>
      <c r="D117" s="153">
        <f>'5.  2015-2027 LRAM'!AE1701</f>
        <v>0</v>
      </c>
      <c r="E117" s="153">
        <f>'5.  2015-2027 LRAM'!AF1701</f>
        <v>0</v>
      </c>
      <c r="F117" s="153">
        <f>'5.  2015-2027 LRAM'!AG1701</f>
        <v>0</v>
      </c>
      <c r="G117" s="153">
        <f>'5.  2015-2027 LRAM'!AH1701</f>
        <v>0</v>
      </c>
      <c r="H117" s="153">
        <f>'5.  2015-2027 LRAM'!AI1701</f>
        <v>0</v>
      </c>
      <c r="I117" s="153">
        <f>'5.  2015-2027 LRAM'!AJ1701</f>
        <v>0</v>
      </c>
      <c r="J117" s="153">
        <f>'5.  2015-2027 LRAM'!AK1701</f>
        <v>0</v>
      </c>
      <c r="K117" s="153">
        <f>'5.  2015-2027 LRAM'!AL1701</f>
        <v>0</v>
      </c>
      <c r="L117" s="153">
        <f>'5.  2015-2027 LRAM'!AM1701</f>
        <v>0</v>
      </c>
      <c r="M117" s="153">
        <f>'5.  2015-2027 LRAM'!AN1701</f>
        <v>0</v>
      </c>
      <c r="N117" s="153">
        <f>'5.  2015-2027 LRAM'!AO1701</f>
        <v>0</v>
      </c>
      <c r="O117" s="153">
        <f>'5.  2015-2027 LRAM'!AP1701</f>
        <v>0</v>
      </c>
      <c r="P117" s="153">
        <f>'5.  2015-2027 LRAM'!AQ1701</f>
        <v>0</v>
      </c>
      <c r="Q117" s="153">
        <f>'5.  2015-2027 LRAM'!AR1701</f>
        <v>0</v>
      </c>
      <c r="R117" s="154">
        <f>SUM(D117:Q117)</f>
        <v>0</v>
      </c>
      <c r="U117" s="149"/>
      <c r="V117" s="150"/>
    </row>
    <row r="118" spans="2:22" s="160" customFormat="1">
      <c r="B118" s="151" t="s">
        <v>943</v>
      </c>
      <c r="C118" s="152"/>
      <c r="D118" s="153">
        <f>-'5.  2015-2027 LRAM'!AE1702</f>
        <v>0</v>
      </c>
      <c r="E118" s="153">
        <f>-'5.  2015-2027 LRAM'!AF1702</f>
        <v>0</v>
      </c>
      <c r="F118" s="153">
        <f>-'5.  2015-2027 LRAM'!AG1702</f>
        <v>0</v>
      </c>
      <c r="G118" s="153">
        <f>-'5.  2015-2027 LRAM'!AH1702</f>
        <v>0</v>
      </c>
      <c r="H118" s="153">
        <f>-'5.  2015-2027 LRAM'!AI1702</f>
        <v>0</v>
      </c>
      <c r="I118" s="153">
        <f>-'5.  2015-2027 LRAM'!AJ1702</f>
        <v>0</v>
      </c>
      <c r="J118" s="153">
        <f>-'5.  2015-2027 LRAM'!AK1702</f>
        <v>0</v>
      </c>
      <c r="K118" s="153">
        <f>-'5.  2015-2027 LRAM'!AL1702</f>
        <v>0</v>
      </c>
      <c r="L118" s="153">
        <f>-'5.  2015-2027 LRAM'!AM1702</f>
        <v>0</v>
      </c>
      <c r="M118" s="153">
        <f>-'5.  2015-2027 LRAM'!AN1702</f>
        <v>0</v>
      </c>
      <c r="N118" s="153">
        <f>-'5.  2015-2027 LRAM'!AO1702</f>
        <v>0</v>
      </c>
      <c r="O118" s="153">
        <f>-'5.  2015-2027 LRAM'!AP1702</f>
        <v>0</v>
      </c>
      <c r="P118" s="153">
        <f>-'5.  2015-2027 LRAM'!AQ1702</f>
        <v>0</v>
      </c>
      <c r="Q118" s="153">
        <f>-'5.  2015-2027 LRAM'!AR1702</f>
        <v>0</v>
      </c>
      <c r="R118" s="154">
        <f>SUM(D118:Q118)</f>
        <v>0</v>
      </c>
      <c r="S118" s="155"/>
      <c r="U118" s="149"/>
      <c r="V118" s="150"/>
    </row>
    <row r="119" spans="2:22" s="160" customFormat="1">
      <c r="B119" s="841" t="s">
        <v>970</v>
      </c>
      <c r="C119" s="842"/>
      <c r="D119" s="843">
        <f>SUM(D117:D118)</f>
        <v>0</v>
      </c>
      <c r="E119" s="843">
        <f t="shared" ref="E119:Q119" si="7">SUM(E117:E118)</f>
        <v>0</v>
      </c>
      <c r="F119" s="843">
        <f t="shared" si="7"/>
        <v>0</v>
      </c>
      <c r="G119" s="843">
        <f t="shared" si="7"/>
        <v>0</v>
      </c>
      <c r="H119" s="843">
        <f t="shared" si="7"/>
        <v>0</v>
      </c>
      <c r="I119" s="843">
        <f t="shared" si="7"/>
        <v>0</v>
      </c>
      <c r="J119" s="843">
        <f t="shared" si="7"/>
        <v>0</v>
      </c>
      <c r="K119" s="843">
        <f t="shared" si="7"/>
        <v>0</v>
      </c>
      <c r="L119" s="843">
        <f t="shared" si="7"/>
        <v>0</v>
      </c>
      <c r="M119" s="843">
        <f t="shared" si="7"/>
        <v>0</v>
      </c>
      <c r="N119" s="843">
        <f t="shared" si="7"/>
        <v>0</v>
      </c>
      <c r="O119" s="843">
        <f t="shared" si="7"/>
        <v>0</v>
      </c>
      <c r="P119" s="843">
        <f t="shared" si="7"/>
        <v>0</v>
      </c>
      <c r="Q119" s="843">
        <f t="shared" si="7"/>
        <v>0</v>
      </c>
      <c r="R119" s="844">
        <f>SUM(R117:R118)</f>
        <v>0</v>
      </c>
      <c r="S119" s="155"/>
      <c r="U119" s="149"/>
      <c r="V119" s="150"/>
    </row>
    <row r="120" spans="2:22" s="134" customFormat="1">
      <c r="B120" s="608" t="s">
        <v>67</v>
      </c>
      <c r="C120" s="604"/>
      <c r="D120" s="157"/>
      <c r="E120" s="157"/>
      <c r="F120" s="157"/>
      <c r="G120" s="157"/>
      <c r="H120" s="157"/>
      <c r="I120" s="157"/>
      <c r="J120" s="157"/>
      <c r="K120" s="158"/>
      <c r="L120" s="158"/>
      <c r="M120" s="158"/>
      <c r="N120" s="158"/>
      <c r="O120" s="158"/>
      <c r="P120" s="158"/>
      <c r="Q120" s="158"/>
      <c r="R120" s="840"/>
      <c r="U120" s="156"/>
      <c r="V120" s="150"/>
    </row>
    <row r="121" spans="2:22" s="160" customFormat="1" ht="32.25" customHeight="1">
      <c r="B121" s="762" t="s">
        <v>944</v>
      </c>
      <c r="C121" s="607"/>
      <c r="D121" s="606">
        <f>SUM(D103,D104,D107,D108,D111,D112,D115,D116,D119,D120)</f>
        <v>0</v>
      </c>
      <c r="E121" s="606">
        <f t="shared" ref="E121:R121" si="8">SUM(E103,E104,E107,E108,E111,E112,E115,E116,E119,E120)</f>
        <v>-7989.7920366342878</v>
      </c>
      <c r="F121" s="606">
        <f t="shared" si="8"/>
        <v>7260.800023392876</v>
      </c>
      <c r="G121" s="606">
        <f t="shared" si="8"/>
        <v>180.90628147200002</v>
      </c>
      <c r="H121" s="606">
        <f t="shared" si="8"/>
        <v>0</v>
      </c>
      <c r="I121" s="606">
        <f t="shared" si="8"/>
        <v>0</v>
      </c>
      <c r="J121" s="606">
        <f t="shared" si="8"/>
        <v>0</v>
      </c>
      <c r="K121" s="606">
        <f t="shared" si="8"/>
        <v>0</v>
      </c>
      <c r="L121" s="606">
        <f t="shared" si="8"/>
        <v>0</v>
      </c>
      <c r="M121" s="606">
        <f t="shared" si="8"/>
        <v>0</v>
      </c>
      <c r="N121" s="606">
        <f t="shared" si="8"/>
        <v>0</v>
      </c>
      <c r="O121" s="606">
        <f t="shared" si="8"/>
        <v>0</v>
      </c>
      <c r="P121" s="606">
        <f t="shared" si="8"/>
        <v>0</v>
      </c>
      <c r="Q121" s="606">
        <f t="shared" si="8"/>
        <v>0</v>
      </c>
      <c r="R121" s="606">
        <f t="shared" si="8"/>
        <v>-548.0857317694099</v>
      </c>
      <c r="U121" s="149"/>
      <c r="V121" s="150"/>
    </row>
    <row r="122" spans="2:22" ht="20.25" customHeight="1">
      <c r="B122" s="449" t="s">
        <v>532</v>
      </c>
      <c r="C122" s="590"/>
      <c r="D122" s="589"/>
      <c r="E122" s="589"/>
      <c r="F122" s="589"/>
      <c r="G122" s="589"/>
      <c r="H122" s="589"/>
      <c r="I122" s="589"/>
      <c r="J122" s="589"/>
      <c r="K122" s="589"/>
      <c r="L122" s="589"/>
      <c r="M122" s="589"/>
      <c r="N122" s="589"/>
      <c r="O122" s="589"/>
      <c r="P122" s="589"/>
      <c r="Q122" s="589"/>
      <c r="R122" s="589"/>
      <c r="V122" s="13"/>
    </row>
    <row r="123" spans="2:22" ht="20.25" customHeight="1">
      <c r="B123" s="836" t="s">
        <v>969</v>
      </c>
      <c r="C123" s="837"/>
      <c r="D123" s="838"/>
      <c r="E123" s="838"/>
      <c r="F123" s="838"/>
      <c r="G123" s="838"/>
      <c r="H123" s="838"/>
      <c r="I123" s="838"/>
      <c r="J123" s="838"/>
      <c r="K123" s="838"/>
      <c r="L123" s="838"/>
      <c r="M123" s="838"/>
      <c r="N123" s="838"/>
      <c r="O123" s="838"/>
      <c r="P123" s="838"/>
      <c r="Q123" s="838"/>
      <c r="R123" s="838"/>
      <c r="V123" s="13"/>
    </row>
    <row r="124" spans="2:22" ht="15">
      <c r="E124" s="9"/>
    </row>
    <row r="125" spans="2:22" ht="21" hidden="1" customHeight="1">
      <c r="B125" s="116" t="s">
        <v>533</v>
      </c>
      <c r="F125" s="578"/>
    </row>
    <row r="126" spans="2:22" s="538" customFormat="1" ht="27.75" hidden="1" customHeight="1">
      <c r="B126" s="559" t="s">
        <v>553</v>
      </c>
      <c r="C126" s="555"/>
      <c r="D126" s="555"/>
      <c r="E126" s="562"/>
      <c r="F126" s="555"/>
      <c r="G126" s="555"/>
      <c r="H126" s="555"/>
      <c r="I126" s="555"/>
      <c r="J126" s="555"/>
      <c r="T126" s="539"/>
      <c r="U126" s="539"/>
    </row>
    <row r="127" spans="2:22" ht="11.25" hidden="1" customHeight="1">
      <c r="B127" s="108"/>
    </row>
    <row r="128" spans="2:22" s="551" customFormat="1" ht="25.5" hidden="1" customHeight="1">
      <c r="B128" s="553"/>
      <c r="C128" s="549">
        <v>2011</v>
      </c>
      <c r="D128" s="549">
        <v>2012</v>
      </c>
      <c r="E128" s="549">
        <v>2013</v>
      </c>
      <c r="F128" s="549">
        <v>2014</v>
      </c>
      <c r="G128" s="549">
        <v>2015</v>
      </c>
      <c r="H128" s="549">
        <v>2016</v>
      </c>
      <c r="I128" s="549">
        <v>2017</v>
      </c>
      <c r="J128" s="549">
        <v>2018</v>
      </c>
      <c r="K128" s="549">
        <v>2019</v>
      </c>
      <c r="L128" s="549">
        <v>2020</v>
      </c>
      <c r="M128" s="550" t="s">
        <v>26</v>
      </c>
      <c r="T128" s="552"/>
      <c r="U128" s="552"/>
    </row>
    <row r="129" spans="2:21" s="88" customFormat="1" ht="23.25" hidden="1" customHeight="1">
      <c r="B129" s="195">
        <v>2011</v>
      </c>
      <c r="C129" s="544">
        <f>'4.  2011-2014 LRAM'!BA131</f>
        <v>0</v>
      </c>
      <c r="D129" s="545">
        <f>SUM('4.  2011-2014 LRAM'!AM269:AZ269)</f>
        <v>0</v>
      </c>
      <c r="E129" s="545">
        <f>SUM('4.  2011-2014 LRAM'!AM405:AZ405)</f>
        <v>0</v>
      </c>
      <c r="F129" s="546">
        <f>SUM('4.  2011-2014 LRAM'!AM541:AZ541)</f>
        <v>0</v>
      </c>
      <c r="G129" s="546">
        <f>SUM('5.  2015-2027 LRAM'!AE199:AR199)</f>
        <v>0</v>
      </c>
      <c r="H129" s="545">
        <f>SUM('5.  2015-2027 LRAM'!AE389:AR389)</f>
        <v>0</v>
      </c>
      <c r="I129" s="546">
        <f>SUM('5.  2015-2027 LRAM'!AE579:AR579)</f>
        <v>0</v>
      </c>
      <c r="J129" s="545">
        <f>SUM('5.  2015-2027 LRAM'!AE769:AR769)</f>
        <v>0</v>
      </c>
      <c r="K129" s="545">
        <f>SUM('5.  2015-2027 LRAM'!AE964:AR964)</f>
        <v>0</v>
      </c>
      <c r="L129" s="545">
        <f>SUM('5.  2015-2027 LRAM'!AE1159:AR1159)</f>
        <v>0</v>
      </c>
      <c r="M129" s="545">
        <f>SUM(C129:L129)</f>
        <v>0</v>
      </c>
      <c r="T129" s="194"/>
      <c r="U129" s="194"/>
    </row>
    <row r="130" spans="2:21" s="88" customFormat="1" ht="23.25" hidden="1" customHeight="1">
      <c r="B130" s="195">
        <v>2012</v>
      </c>
      <c r="C130" s="547"/>
      <c r="D130" s="546">
        <f>SUM('4.  2011-2014 LRAM'!AM270:AZ270)</f>
        <v>0</v>
      </c>
      <c r="E130" s="545">
        <f>SUM('4.  2011-2014 LRAM'!AM406:AZ406)</f>
        <v>0</v>
      </c>
      <c r="F130" s="546">
        <f>SUM('4.  2011-2014 LRAM'!AM542:AZ542)</f>
        <v>0</v>
      </c>
      <c r="G130" s="546">
        <f>SUM('5.  2015-2027 LRAM'!AE200:AR200)</f>
        <v>0</v>
      </c>
      <c r="H130" s="545">
        <f>SUM('5.  2015-2027 LRAM'!AE390:AR390)</f>
        <v>0</v>
      </c>
      <c r="I130" s="546">
        <f>SUM('5.  2015-2027 LRAM'!AE580:AR580)</f>
        <v>0</v>
      </c>
      <c r="J130" s="545">
        <f>SUM('5.  2015-2027 LRAM'!AE770:AR770)</f>
        <v>0</v>
      </c>
      <c r="K130" s="545">
        <f>SUM('5.  2015-2027 LRAM'!AE965:AR965)</f>
        <v>0</v>
      </c>
      <c r="L130" s="545">
        <f>SUM('5.  2015-2027 LRAM'!AE1160:AR1160)</f>
        <v>0</v>
      </c>
      <c r="M130" s="545">
        <f>SUM(D130:L130)</f>
        <v>0</v>
      </c>
      <c r="T130" s="194"/>
      <c r="U130" s="194"/>
    </row>
    <row r="131" spans="2:21" s="88" customFormat="1" ht="23.25" hidden="1" customHeight="1">
      <c r="B131" s="195">
        <v>2013</v>
      </c>
      <c r="C131" s="548"/>
      <c r="D131" s="548"/>
      <c r="E131" s="546">
        <f>SUM('4.  2011-2014 LRAM'!AM407:AZ407)</f>
        <v>0</v>
      </c>
      <c r="F131" s="546">
        <f>SUM('4.  2011-2014 LRAM'!AM543:AZ543)</f>
        <v>0</v>
      </c>
      <c r="G131" s="546">
        <f>SUM('5.  2015-2027 LRAM'!AE201:AR201)</f>
        <v>0</v>
      </c>
      <c r="H131" s="545">
        <f>SUM('5.  2015-2027 LRAM'!AE391:AR391)</f>
        <v>0</v>
      </c>
      <c r="I131" s="546">
        <f>SUM('5.  2015-2027 LRAM'!AE581:AR581)</f>
        <v>0</v>
      </c>
      <c r="J131" s="545">
        <f>SUM('5.  2015-2027 LRAM'!AE771:AR771)</f>
        <v>0</v>
      </c>
      <c r="K131" s="545">
        <f>SUM('5.  2015-2027 LRAM'!AE966:AR966)</f>
        <v>0</v>
      </c>
      <c r="L131" s="545">
        <f>SUM('5.  2015-2027 LRAM'!AE1161:AR1161)</f>
        <v>0</v>
      </c>
      <c r="M131" s="545">
        <f>SUM(C131:L131)</f>
        <v>0</v>
      </c>
      <c r="T131" s="194"/>
      <c r="U131" s="194"/>
    </row>
    <row r="132" spans="2:21" s="88" customFormat="1" ht="23.25" hidden="1" customHeight="1">
      <c r="B132" s="195">
        <v>2014</v>
      </c>
      <c r="C132" s="548"/>
      <c r="D132" s="548"/>
      <c r="E132" s="548"/>
      <c r="F132" s="546">
        <f>SUM('4.  2011-2014 LRAM'!AM544:AZ544)</f>
        <v>0</v>
      </c>
      <c r="G132" s="546">
        <f>SUM('5.  2015-2027 LRAM'!AE202:AR202)</f>
        <v>0</v>
      </c>
      <c r="H132" s="545">
        <f>SUM('5.  2015-2027 LRAM'!AE392:AR392)</f>
        <v>0</v>
      </c>
      <c r="I132" s="546">
        <f>SUM('5.  2015-2027 LRAM'!AE582:AR582)</f>
        <v>0</v>
      </c>
      <c r="J132" s="545">
        <f>SUM('5.  2015-2027 LRAM'!AE772:AR772)</f>
        <v>0</v>
      </c>
      <c r="K132" s="545">
        <f>SUM('5.  2015-2027 LRAM'!AE967:AR967)</f>
        <v>0</v>
      </c>
      <c r="L132" s="545">
        <f>SUM('5.  2015-2027 LRAM'!AE1162:AR1162)</f>
        <v>0</v>
      </c>
      <c r="M132" s="545">
        <f>SUM(F132:L132)</f>
        <v>0</v>
      </c>
      <c r="T132" s="194"/>
      <c r="U132" s="194"/>
    </row>
    <row r="133" spans="2:21" s="88" customFormat="1" ht="23.25" hidden="1" customHeight="1">
      <c r="B133" s="195">
        <v>2015</v>
      </c>
      <c r="C133" s="548"/>
      <c r="D133" s="548"/>
      <c r="E133" s="548"/>
      <c r="F133" s="548"/>
      <c r="G133" s="546">
        <f>SUM('5.  2015-2027 LRAM'!AE203:AR203)</f>
        <v>0</v>
      </c>
      <c r="H133" s="545">
        <f>SUM('5.  2015-2027 LRAM'!AE393:AR393)</f>
        <v>0</v>
      </c>
      <c r="I133" s="546">
        <f>SUM('5.  2015-2027 LRAM'!AE583:AR583)</f>
        <v>0</v>
      </c>
      <c r="J133" s="545">
        <f>SUM('5.  2015-2027 LRAM'!AE773:AR773)</f>
        <v>0</v>
      </c>
      <c r="K133" s="545">
        <f>SUM('5.  2015-2027 LRAM'!AE968:AR968)</f>
        <v>0</v>
      </c>
      <c r="L133" s="545">
        <f>SUM('5.  2015-2027 LRAM'!AE1163:AR1163)</f>
        <v>0</v>
      </c>
      <c r="M133" s="545">
        <f>SUM(G133:L133)</f>
        <v>0</v>
      </c>
      <c r="T133" s="194"/>
      <c r="U133" s="194"/>
    </row>
    <row r="134" spans="2:21" s="88" customFormat="1" ht="23.25" hidden="1" customHeight="1">
      <c r="B134" s="195">
        <v>2016</v>
      </c>
      <c r="C134" s="548"/>
      <c r="D134" s="548"/>
      <c r="E134" s="548"/>
      <c r="F134" s="548"/>
      <c r="G134" s="548"/>
      <c r="H134" s="545">
        <f>SUM('5.  2015-2027 LRAM'!AE394:AR394)</f>
        <v>0</v>
      </c>
      <c r="I134" s="546">
        <f>SUM('5.  2015-2027 LRAM'!AE584:AR584)</f>
        <v>0</v>
      </c>
      <c r="J134" s="545">
        <f>SUM('5.  2015-2027 LRAM'!AE774:AR774)</f>
        <v>0</v>
      </c>
      <c r="K134" s="545">
        <f>SUM('5.  2015-2027 LRAM'!AE969:AR969)</f>
        <v>0</v>
      </c>
      <c r="L134" s="545">
        <f>SUM('5.  2015-2027 LRAM'!AE1164:AR1164)</f>
        <v>0</v>
      </c>
      <c r="M134" s="545">
        <f>SUM(H134:L134)</f>
        <v>0</v>
      </c>
      <c r="T134" s="194"/>
      <c r="U134" s="194"/>
    </row>
    <row r="135" spans="2:21" s="88" customFormat="1" ht="23.25" hidden="1" customHeight="1">
      <c r="B135" s="195">
        <v>2017</v>
      </c>
      <c r="C135" s="548"/>
      <c r="D135" s="548"/>
      <c r="E135" s="548"/>
      <c r="F135" s="548"/>
      <c r="G135" s="548"/>
      <c r="H135" s="548"/>
      <c r="I135" s="545">
        <f>SUM('5.  2015-2027 LRAM'!AE585:AR585)</f>
        <v>0</v>
      </c>
      <c r="J135" s="545">
        <f>SUM('5.  2015-2027 LRAM'!AE775:AR775)</f>
        <v>0</v>
      </c>
      <c r="K135" s="545">
        <f>SUM('5.  2015-2027 LRAM'!AE970:AR970)</f>
        <v>0</v>
      </c>
      <c r="L135" s="545">
        <f>SUM('5.  2015-2027 LRAM'!AE1165:AR1165)</f>
        <v>14697.657997791797</v>
      </c>
      <c r="M135" s="545">
        <f>SUM(I135:L135)</f>
        <v>14697.657997791797</v>
      </c>
      <c r="T135" s="194"/>
      <c r="U135" s="194"/>
    </row>
    <row r="136" spans="2:21" s="88" customFormat="1" ht="23.25" hidden="1" customHeight="1">
      <c r="B136" s="195">
        <v>2018</v>
      </c>
      <c r="C136" s="548"/>
      <c r="D136" s="548"/>
      <c r="E136" s="548"/>
      <c r="F136" s="548"/>
      <c r="G136" s="548"/>
      <c r="H136" s="548"/>
      <c r="I136" s="548"/>
      <c r="J136" s="545">
        <f>SUM('5.  2015-2027 LRAM'!AE776:AR776)</f>
        <v>0</v>
      </c>
      <c r="K136" s="545">
        <f>SUM('5.  2015-2027 LRAM'!AE971:AR971)</f>
        <v>0</v>
      </c>
      <c r="L136" s="545">
        <f>SUM('5.  2015-2027 LRAM'!AE1166:AR1166)</f>
        <v>8771.8717162241264</v>
      </c>
      <c r="M136" s="545">
        <f>SUM(J136:L136)</f>
        <v>8771.8717162241264</v>
      </c>
      <c r="T136" s="194"/>
      <c r="U136" s="194"/>
    </row>
    <row r="137" spans="2:21" s="88" customFormat="1" ht="23.25" hidden="1" customHeight="1">
      <c r="B137" s="195">
        <v>2019</v>
      </c>
      <c r="C137" s="548"/>
      <c r="D137" s="548"/>
      <c r="E137" s="548"/>
      <c r="F137" s="548"/>
      <c r="G137" s="548"/>
      <c r="H137" s="548"/>
      <c r="I137" s="548"/>
      <c r="J137" s="548"/>
      <c r="K137" s="545">
        <f>SUM('5.  2015-2027 LRAM'!AE972:AR972)</f>
        <v>0</v>
      </c>
      <c r="L137" s="545">
        <f>SUM('5.  2015-2027 LRAM'!AE1167:AR1167)</f>
        <v>1725.2471627076084</v>
      </c>
      <c r="M137" s="545">
        <f>SUM(K137:L137)</f>
        <v>1725.2471627076084</v>
      </c>
      <c r="T137" s="194"/>
      <c r="U137" s="194"/>
    </row>
    <row r="138" spans="2:21" s="88" customFormat="1" ht="23.25" hidden="1" customHeight="1">
      <c r="B138" s="195">
        <v>2020</v>
      </c>
      <c r="C138" s="548"/>
      <c r="D138" s="548"/>
      <c r="E138" s="548"/>
      <c r="F138" s="548"/>
      <c r="G138" s="548"/>
      <c r="H138" s="548"/>
      <c r="I138" s="548"/>
      <c r="J138" s="548"/>
      <c r="K138" s="548"/>
      <c r="L138" s="547">
        <f>SUM('5.  2015-2027 LRAM'!AE1168:AR1168)</f>
        <v>6339.454494105602</v>
      </c>
      <c r="M138" s="547">
        <f>L138</f>
        <v>6339.454494105602</v>
      </c>
      <c r="T138" s="194"/>
      <c r="U138" s="194"/>
    </row>
    <row r="139" spans="2:21" s="193" customFormat="1" ht="24" hidden="1" customHeight="1">
      <c r="B139" s="560" t="s">
        <v>515</v>
      </c>
      <c r="C139" s="544">
        <f>C129</f>
        <v>0</v>
      </c>
      <c r="D139" s="545">
        <f>D129+D130</f>
        <v>0</v>
      </c>
      <c r="E139" s="545">
        <f>E129+E130+E131</f>
        <v>0</v>
      </c>
      <c r="F139" s="545">
        <f>F129+F130+F131+F132</f>
        <v>0</v>
      </c>
      <c r="G139" s="545">
        <f>G129+G130+G131+G132+G133</f>
        <v>0</v>
      </c>
      <c r="H139" s="545">
        <f>H129+H130+H131+H132+H133+H134</f>
        <v>0</v>
      </c>
      <c r="I139" s="545">
        <f>I129+I130+I131+I132+I133+I134+I135</f>
        <v>0</v>
      </c>
      <c r="J139" s="545">
        <f>J129+J130+J131+J132+J133+J134+J135+J136</f>
        <v>0</v>
      </c>
      <c r="K139" s="545">
        <f>K129+K130+K131+K132+K133+K134+K135+K136+K137</f>
        <v>0</v>
      </c>
      <c r="L139" s="545">
        <f>SUM(L129:L138)</f>
        <v>31534.231370829133</v>
      </c>
      <c r="M139" s="545">
        <f>SUM(M129:M138)</f>
        <v>31534.231370829133</v>
      </c>
      <c r="T139" s="196"/>
      <c r="U139" s="196"/>
    </row>
    <row r="140" spans="2:21" s="27" customFormat="1" ht="24.75" hidden="1" customHeight="1">
      <c r="B140" s="561" t="s">
        <v>514</v>
      </c>
      <c r="C140" s="543">
        <f>'4.  2011-2014 LRAM'!BA132</f>
        <v>0</v>
      </c>
      <c r="D140" s="543">
        <f>'4.  2011-2014 LRAM'!BA272</f>
        <v>0</v>
      </c>
      <c r="E140" s="543">
        <f>'4.  2011-2014 LRAM'!BA409</f>
        <v>0</v>
      </c>
      <c r="F140" s="543">
        <f>'4.  2011-2014 LRAM'!BA546</f>
        <v>0</v>
      </c>
      <c r="G140" s="543">
        <f>'5.  2015-2027 LRAM'!AS205</f>
        <v>0</v>
      </c>
      <c r="H140" s="543">
        <f>'5.  2015-2027 LRAM'!AS396</f>
        <v>0</v>
      </c>
      <c r="I140" s="543">
        <f>'5.  2015-2027 LRAM'!AS587</f>
        <v>0</v>
      </c>
      <c r="J140" s="543">
        <f>'5.  2015-2027 LRAM'!AS778</f>
        <v>0</v>
      </c>
      <c r="K140" s="543">
        <f>'5.  2015-2027 LRAM'!AS974</f>
        <v>0</v>
      </c>
      <c r="L140" s="543">
        <f>'5.  2015-2027 LRAM'!AS1170</f>
        <v>26647.548178826466</v>
      </c>
      <c r="M140" s="545">
        <f>SUM(C140:L140)</f>
        <v>26647.548178826466</v>
      </c>
      <c r="T140" s="87"/>
      <c r="U140" s="87"/>
    </row>
    <row r="141" spans="2:21" ht="24.75" hidden="1" customHeight="1">
      <c r="B141" s="561" t="s">
        <v>43</v>
      </c>
      <c r="C141" s="543">
        <f>'6.  Carrying Charges'!W27</f>
        <v>0</v>
      </c>
      <c r="D141" s="543">
        <f>'6.  Carrying Charges'!W42</f>
        <v>0</v>
      </c>
      <c r="E141" s="543">
        <f>'6.  Carrying Charges'!W57</f>
        <v>0</v>
      </c>
      <c r="F141" s="543">
        <f>'6.  Carrying Charges'!W72</f>
        <v>0</v>
      </c>
      <c r="G141" s="543">
        <f>'6.  Carrying Charges'!W87</f>
        <v>0</v>
      </c>
      <c r="H141" s="543">
        <f>'6.  Carrying Charges'!W102</f>
        <v>0</v>
      </c>
      <c r="I141" s="543">
        <f>'6.  Carrying Charges'!W117</f>
        <v>0</v>
      </c>
      <c r="J141" s="543">
        <f>'6.  Carrying Charges'!W132</f>
        <v>0</v>
      </c>
      <c r="K141" s="543">
        <f>'6.  Carrying Charges'!W147</f>
        <v>0</v>
      </c>
      <c r="L141" s="543">
        <f>'6.  Carrying Charges'!W162</f>
        <v>20.96183477569479</v>
      </c>
      <c r="M141" s="545">
        <f>SUM(C141:L141)</f>
        <v>20.96183477569479</v>
      </c>
    </row>
    <row r="142" spans="2:21" ht="23.25" hidden="1" customHeight="1">
      <c r="B142" s="560" t="s">
        <v>26</v>
      </c>
      <c r="C142" s="543">
        <f>C139-C140+C141</f>
        <v>0</v>
      </c>
      <c r="D142" s="543">
        <f t="shared" ref="D142:J142" si="9">D139-D140+D141</f>
        <v>0</v>
      </c>
      <c r="E142" s="543">
        <f t="shared" si="9"/>
        <v>0</v>
      </c>
      <c r="F142" s="543">
        <f t="shared" si="9"/>
        <v>0</v>
      </c>
      <c r="G142" s="543">
        <f t="shared" si="9"/>
        <v>0</v>
      </c>
      <c r="H142" s="543">
        <f t="shared" si="9"/>
        <v>0</v>
      </c>
      <c r="I142" s="543">
        <f t="shared" si="9"/>
        <v>0</v>
      </c>
      <c r="J142" s="543">
        <f t="shared" si="9"/>
        <v>0</v>
      </c>
      <c r="K142" s="543">
        <f>K139-K140+K141</f>
        <v>0</v>
      </c>
      <c r="L142" s="543">
        <f>L139-L140+L141</f>
        <v>4907.6450267783621</v>
      </c>
      <c r="M142" s="543">
        <f>M139-M140+M141</f>
        <v>4907.6450267783621</v>
      </c>
    </row>
    <row r="143" spans="2:21" ht="15.6" hidden="1" customHeight="1"/>
    <row r="144" spans="2:21">
      <c r="B144" s="578" t="s">
        <v>522</v>
      </c>
    </row>
    <row r="145" spans="5:8">
      <c r="E145" s="155"/>
      <c r="F145" s="155"/>
      <c r="G145" s="155"/>
      <c r="H145" s="881"/>
    </row>
    <row r="146" spans="5:8">
      <c r="E146" s="155"/>
      <c r="F146" s="155"/>
      <c r="G146" s="155"/>
      <c r="H146" s="881"/>
    </row>
    <row r="147" spans="5:8">
      <c r="E147" s="155"/>
      <c r="F147" s="155"/>
      <c r="G147" s="155"/>
      <c r="H147" s="155"/>
    </row>
    <row r="148" spans="5:8">
      <c r="E148" s="155"/>
      <c r="F148" s="155"/>
      <c r="G148" s="155"/>
      <c r="H148" s="881"/>
    </row>
    <row r="149" spans="5:8">
      <c r="E149" s="155"/>
      <c r="F149" s="155"/>
      <c r="G149" s="155"/>
      <c r="H149" s="155"/>
    </row>
  </sheetData>
  <mergeCells count="23">
    <mergeCell ref="B96:L96"/>
    <mergeCell ref="B98:L98"/>
    <mergeCell ref="B97:L97"/>
    <mergeCell ref="B38:C38"/>
    <mergeCell ref="B39:C39"/>
    <mergeCell ref="B40:C40"/>
    <mergeCell ref="B41:C41"/>
    <mergeCell ref="B49:L49"/>
    <mergeCell ref="B50:L50"/>
    <mergeCell ref="B51:L51"/>
    <mergeCell ref="B42:C42"/>
    <mergeCell ref="B43:C43"/>
    <mergeCell ref="B44:C44"/>
    <mergeCell ref="B33:C33"/>
    <mergeCell ref="B34:C34"/>
    <mergeCell ref="B35:C35"/>
    <mergeCell ref="B36:C36"/>
    <mergeCell ref="B37:C37"/>
    <mergeCell ref="B27:G27"/>
    <mergeCell ref="B29:C29"/>
    <mergeCell ref="B30:C30"/>
    <mergeCell ref="B31:C31"/>
    <mergeCell ref="B32:C32"/>
  </mergeCells>
  <hyperlinks>
    <hyperlink ref="B144" location="'1.  LRAMVA Summary'!A1" display="Return to top" xr:uid="{00000000-0004-0000-0400-000001000000}"/>
    <hyperlink ref="B91" location="'6.  Carrying Charges'!A1" display="Carrying Charges" xr:uid="{E361476C-0379-4499-90C6-C54C988F6C2D}"/>
  </hyperlinks>
  <pageMargins left="0.70866141732283472" right="0.70866141732283472" top="0.74803149606299213" bottom="0.74803149606299213" header="0.31496062992125984" footer="0.31496062992125984"/>
  <pageSetup paperSize="5" scale="38"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962025</xdr:colOff>
                    <xdr:row>54</xdr:row>
                    <xdr:rowOff>28575</xdr:rowOff>
                  </from>
                  <to>
                    <xdr:col>2</xdr:col>
                    <xdr:colOff>1381125</xdr:colOff>
                    <xdr:row>55</xdr:row>
                    <xdr:rowOff>161925</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962025</xdr:colOff>
                    <xdr:row>57</xdr:row>
                    <xdr:rowOff>28575</xdr:rowOff>
                  </from>
                  <to>
                    <xdr:col>2</xdr:col>
                    <xdr:colOff>1381125</xdr:colOff>
                    <xdr:row>58</xdr:row>
                    <xdr:rowOff>161925</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962025</xdr:colOff>
                    <xdr:row>60</xdr:row>
                    <xdr:rowOff>28575</xdr:rowOff>
                  </from>
                  <to>
                    <xdr:col>2</xdr:col>
                    <xdr:colOff>1381125</xdr:colOff>
                    <xdr:row>61</xdr:row>
                    <xdr:rowOff>161925</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962025</xdr:colOff>
                    <xdr:row>63</xdr:row>
                    <xdr:rowOff>28575</xdr:rowOff>
                  </from>
                  <to>
                    <xdr:col>2</xdr:col>
                    <xdr:colOff>1381125</xdr:colOff>
                    <xdr:row>64</xdr:row>
                    <xdr:rowOff>161925</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962025</xdr:colOff>
                    <xdr:row>66</xdr:row>
                    <xdr:rowOff>28575</xdr:rowOff>
                  </from>
                  <to>
                    <xdr:col>2</xdr:col>
                    <xdr:colOff>1381125</xdr:colOff>
                    <xdr:row>67</xdr:row>
                    <xdr:rowOff>161925</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962025</xdr:colOff>
                    <xdr:row>69</xdr:row>
                    <xdr:rowOff>38100</xdr:rowOff>
                  </from>
                  <to>
                    <xdr:col>2</xdr:col>
                    <xdr:colOff>1381125</xdr:colOff>
                    <xdr:row>70</xdr:row>
                    <xdr:rowOff>180975</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962025</xdr:colOff>
                    <xdr:row>72</xdr:row>
                    <xdr:rowOff>38100</xdr:rowOff>
                  </from>
                  <to>
                    <xdr:col>2</xdr:col>
                    <xdr:colOff>1381125</xdr:colOff>
                    <xdr:row>73</xdr:row>
                    <xdr:rowOff>180975</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75</xdr:row>
                    <xdr:rowOff>38100</xdr:rowOff>
                  </from>
                  <to>
                    <xdr:col>2</xdr:col>
                    <xdr:colOff>1371600</xdr:colOff>
                    <xdr:row>76</xdr:row>
                    <xdr:rowOff>171450</xdr:rowOff>
                  </to>
                </anchor>
              </controlPr>
            </control>
          </mc:Choice>
        </mc:AlternateContent>
        <mc:AlternateContent xmlns:mc="http://schemas.openxmlformats.org/markup-compatibility/2006">
          <mc:Choice Requires="x14">
            <control shapeId="3109" r:id="rId12" name="Check Box 37">
              <controlPr defaultSize="0" autoFill="0" autoLine="0" autoPict="0">
                <anchor moveWithCells="1">
                  <from>
                    <xdr:col>2</xdr:col>
                    <xdr:colOff>962025</xdr:colOff>
                    <xdr:row>78</xdr:row>
                    <xdr:rowOff>76200</xdr:rowOff>
                  </from>
                  <to>
                    <xdr:col>2</xdr:col>
                    <xdr:colOff>1381125</xdr:colOff>
                    <xdr:row>80</xdr:row>
                    <xdr:rowOff>9525</xdr:rowOff>
                  </to>
                </anchor>
              </controlPr>
            </control>
          </mc:Choice>
        </mc:AlternateContent>
        <mc:AlternateContent xmlns:mc="http://schemas.openxmlformats.org/markup-compatibility/2006">
          <mc:Choice Requires="x14">
            <control shapeId="3113" r:id="rId13" name="Check Box 41">
              <controlPr defaultSize="0" autoFill="0" autoLine="0" autoPict="0">
                <anchor moveWithCells="1">
                  <from>
                    <xdr:col>2</xdr:col>
                    <xdr:colOff>962025</xdr:colOff>
                    <xdr:row>100</xdr:row>
                    <xdr:rowOff>28575</xdr:rowOff>
                  </from>
                  <to>
                    <xdr:col>2</xdr:col>
                    <xdr:colOff>1381125</xdr:colOff>
                    <xdr:row>101</xdr:row>
                    <xdr:rowOff>161925</xdr:rowOff>
                  </to>
                </anchor>
              </controlPr>
            </control>
          </mc:Choice>
        </mc:AlternateContent>
        <mc:AlternateContent xmlns:mc="http://schemas.openxmlformats.org/markup-compatibility/2006">
          <mc:Choice Requires="x14">
            <control shapeId="3114" r:id="rId14" name="Check Box 42">
              <controlPr defaultSize="0" autoFill="0" autoLine="0" autoPict="0">
                <anchor moveWithCells="1">
                  <from>
                    <xdr:col>2</xdr:col>
                    <xdr:colOff>962025</xdr:colOff>
                    <xdr:row>104</xdr:row>
                    <xdr:rowOff>28575</xdr:rowOff>
                  </from>
                  <to>
                    <xdr:col>2</xdr:col>
                    <xdr:colOff>1381125</xdr:colOff>
                    <xdr:row>105</xdr:row>
                    <xdr:rowOff>161925</xdr:rowOff>
                  </to>
                </anchor>
              </controlPr>
            </control>
          </mc:Choice>
        </mc:AlternateContent>
        <mc:AlternateContent xmlns:mc="http://schemas.openxmlformats.org/markup-compatibility/2006">
          <mc:Choice Requires="x14">
            <control shapeId="3115" r:id="rId15" name="Check Box 43">
              <controlPr defaultSize="0" autoFill="0" autoLine="0" autoPict="0">
                <anchor moveWithCells="1">
                  <from>
                    <xdr:col>2</xdr:col>
                    <xdr:colOff>962025</xdr:colOff>
                    <xdr:row>108</xdr:row>
                    <xdr:rowOff>28575</xdr:rowOff>
                  </from>
                  <to>
                    <xdr:col>2</xdr:col>
                    <xdr:colOff>1381125</xdr:colOff>
                    <xdr:row>109</xdr:row>
                    <xdr:rowOff>161925</xdr:rowOff>
                  </to>
                </anchor>
              </controlPr>
            </control>
          </mc:Choice>
        </mc:AlternateContent>
        <mc:AlternateContent xmlns:mc="http://schemas.openxmlformats.org/markup-compatibility/2006">
          <mc:Choice Requires="x14">
            <control shapeId="3116" r:id="rId16" name="Check Box 44">
              <controlPr defaultSize="0" autoFill="0" autoLine="0" autoPict="0">
                <anchor moveWithCells="1">
                  <from>
                    <xdr:col>2</xdr:col>
                    <xdr:colOff>962025</xdr:colOff>
                    <xdr:row>112</xdr:row>
                    <xdr:rowOff>28575</xdr:rowOff>
                  </from>
                  <to>
                    <xdr:col>2</xdr:col>
                    <xdr:colOff>1381125</xdr:colOff>
                    <xdr:row>113</xdr:row>
                    <xdr:rowOff>161925</xdr:rowOff>
                  </to>
                </anchor>
              </controlPr>
            </control>
          </mc:Choice>
        </mc:AlternateContent>
        <mc:AlternateContent xmlns:mc="http://schemas.openxmlformats.org/markup-compatibility/2006">
          <mc:Choice Requires="x14">
            <control shapeId="3118" r:id="rId17" name="Check Box 46">
              <controlPr defaultSize="0" autoFill="0" autoLine="0" autoPict="0">
                <anchor moveWithCells="1">
                  <from>
                    <xdr:col>2</xdr:col>
                    <xdr:colOff>962025</xdr:colOff>
                    <xdr:row>116</xdr:row>
                    <xdr:rowOff>47625</xdr:rowOff>
                  </from>
                  <to>
                    <xdr:col>2</xdr:col>
                    <xdr:colOff>1381125</xdr:colOff>
                    <xdr:row>117</xdr:row>
                    <xdr:rowOff>180975</xdr:rowOff>
                  </to>
                </anchor>
              </controlPr>
            </control>
          </mc:Choice>
        </mc:AlternateContent>
        <mc:AlternateContent xmlns:mc="http://schemas.openxmlformats.org/markup-compatibility/2006">
          <mc:Choice Requires="x14">
            <control shapeId="3119" r:id="rId18" name="Check Box 47">
              <controlPr defaultSize="0" autoFill="0" autoLine="0" autoPict="0">
                <anchor moveWithCells="1">
                  <from>
                    <xdr:col>2</xdr:col>
                    <xdr:colOff>962025</xdr:colOff>
                    <xdr:row>81</xdr:row>
                    <xdr:rowOff>76200</xdr:rowOff>
                  </from>
                  <to>
                    <xdr:col>2</xdr:col>
                    <xdr:colOff>1381125</xdr:colOff>
                    <xdr:row>83</xdr:row>
                    <xdr:rowOff>9525</xdr:rowOff>
                  </to>
                </anchor>
              </controlPr>
            </control>
          </mc:Choice>
        </mc:AlternateContent>
        <mc:AlternateContent xmlns:mc="http://schemas.openxmlformats.org/markup-compatibility/2006">
          <mc:Choice Requires="x14">
            <control shapeId="3120" r:id="rId19" name="Check Box 48">
              <controlPr defaultSize="0" autoFill="0" autoLine="0" autoPict="0">
                <anchor moveWithCells="1">
                  <from>
                    <xdr:col>2</xdr:col>
                    <xdr:colOff>962025</xdr:colOff>
                    <xdr:row>84</xdr:row>
                    <xdr:rowOff>76200</xdr:rowOff>
                  </from>
                  <to>
                    <xdr:col>2</xdr:col>
                    <xdr:colOff>1381125</xdr:colOff>
                    <xdr:row>86</xdr:row>
                    <xdr:rowOff>9525</xdr:rowOff>
                  </to>
                </anchor>
              </controlPr>
            </control>
          </mc:Choice>
        </mc:AlternateContent>
        <mc:AlternateContent xmlns:mc="http://schemas.openxmlformats.org/markup-compatibility/2006">
          <mc:Choice Requires="x14">
            <control shapeId="3121" r:id="rId20" name="Check Box 49">
              <controlPr defaultSize="0" autoFill="0" autoLine="0" autoPict="0">
                <anchor moveWithCells="1">
                  <from>
                    <xdr:col>2</xdr:col>
                    <xdr:colOff>962025</xdr:colOff>
                    <xdr:row>87</xdr:row>
                    <xdr:rowOff>76200</xdr:rowOff>
                  </from>
                  <to>
                    <xdr:col>2</xdr:col>
                    <xdr:colOff>1381125</xdr:colOff>
                    <xdr:row>89</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56A2D-848C-4C73-81DB-5D7238A18DCC}">
  <sheetPr>
    <pageSetUpPr fitToPage="1"/>
  </sheetPr>
  <dimension ref="B13:H50"/>
  <sheetViews>
    <sheetView topLeftCell="A7" zoomScale="70" zoomScaleNormal="70" workbookViewId="0">
      <selection activeCell="D41" sqref="D41"/>
    </sheetView>
  </sheetViews>
  <sheetFormatPr defaultColWidth="9" defaultRowHeight="15"/>
  <cols>
    <col min="1" max="1" width="5.42578125" style="12" customWidth="1"/>
    <col min="2" max="2" width="27" style="12" customWidth="1"/>
    <col min="3" max="3" width="24.28515625" style="12" customWidth="1"/>
    <col min="4" max="4" width="23.42578125" style="12" customWidth="1"/>
    <col min="5" max="5" width="28.5703125" style="12" customWidth="1"/>
    <col min="6" max="6" width="44" style="12" customWidth="1"/>
    <col min="7" max="7" width="77.28515625" style="12" customWidth="1"/>
    <col min="8" max="16384" width="9" style="12"/>
  </cols>
  <sheetData>
    <row r="13" spans="2:3" ht="15.75" thickBot="1"/>
    <row r="14" spans="2:3" ht="26.25" customHeight="1" thickBot="1">
      <c r="B14" s="887" t="s">
        <v>171</v>
      </c>
      <c r="C14" s="124" t="s">
        <v>175</v>
      </c>
    </row>
    <row r="15" spans="2:3" ht="26.25" customHeight="1" thickBot="1">
      <c r="C15" s="126" t="s">
        <v>405</v>
      </c>
    </row>
    <row r="16" spans="2:3" ht="27" customHeight="1" thickBot="1">
      <c r="C16" s="558" t="s">
        <v>547</v>
      </c>
    </row>
    <row r="19" spans="2:8" ht="15.75">
      <c r="B19" s="887" t="s">
        <v>600</v>
      </c>
    </row>
    <row r="20" spans="2:8" ht="13.5" customHeight="1"/>
    <row r="21" spans="2:8" ht="41.1" customHeight="1">
      <c r="B21" s="937" t="s">
        <v>653</v>
      </c>
      <c r="C21" s="937"/>
      <c r="D21" s="937"/>
      <c r="E21" s="937"/>
      <c r="F21" s="937"/>
      <c r="G21" s="937"/>
      <c r="H21" s="937"/>
    </row>
    <row r="23" spans="2:8" s="594" customFormat="1" ht="15.75">
      <c r="B23" s="885" t="s">
        <v>542</v>
      </c>
      <c r="C23" s="885" t="s">
        <v>557</v>
      </c>
      <c r="D23" s="885" t="s">
        <v>541</v>
      </c>
      <c r="E23" s="935" t="s">
        <v>34</v>
      </c>
      <c r="F23" s="936"/>
      <c r="G23" s="935" t="s">
        <v>540</v>
      </c>
      <c r="H23" s="936"/>
    </row>
    <row r="24" spans="2:8">
      <c r="B24" s="884">
        <v>1</v>
      </c>
      <c r="C24" s="891" t="s">
        <v>1038</v>
      </c>
      <c r="D24" s="890" t="s">
        <v>1053</v>
      </c>
      <c r="E24" s="889" t="s">
        <v>1036</v>
      </c>
      <c r="F24" s="888"/>
      <c r="G24" s="933" t="s">
        <v>1052</v>
      </c>
      <c r="H24" s="934"/>
    </row>
    <row r="25" spans="2:8">
      <c r="B25" s="884">
        <v>2</v>
      </c>
      <c r="C25" s="891" t="s">
        <v>1038</v>
      </c>
      <c r="D25" s="890" t="s">
        <v>1051</v>
      </c>
      <c r="E25" s="889" t="s">
        <v>1036</v>
      </c>
      <c r="F25" s="888"/>
      <c r="G25" s="933" t="s">
        <v>1050</v>
      </c>
      <c r="H25" s="934"/>
    </row>
    <row r="26" spans="2:8">
      <c r="B26" s="884">
        <v>3</v>
      </c>
      <c r="C26" s="891" t="s">
        <v>1038</v>
      </c>
      <c r="D26" s="890" t="s">
        <v>1049</v>
      </c>
      <c r="E26" s="889" t="s">
        <v>1036</v>
      </c>
      <c r="F26" s="888"/>
      <c r="G26" s="933" t="s">
        <v>1048</v>
      </c>
      <c r="H26" s="934"/>
    </row>
    <row r="27" spans="2:8">
      <c r="B27" s="884">
        <v>4</v>
      </c>
      <c r="C27" s="891" t="s">
        <v>1038</v>
      </c>
      <c r="D27" s="890" t="s">
        <v>1047</v>
      </c>
      <c r="E27" s="889" t="s">
        <v>1036</v>
      </c>
      <c r="F27" s="888"/>
      <c r="G27" s="933" t="s">
        <v>1046</v>
      </c>
      <c r="H27" s="934"/>
    </row>
    <row r="28" spans="2:8">
      <c r="B28" s="884">
        <v>5</v>
      </c>
      <c r="C28" s="891" t="s">
        <v>1038</v>
      </c>
      <c r="D28" s="890" t="s">
        <v>1045</v>
      </c>
      <c r="E28" s="889" t="s">
        <v>1036</v>
      </c>
      <c r="F28" s="888"/>
      <c r="G28" s="933" t="s">
        <v>1044</v>
      </c>
      <c r="H28" s="934"/>
    </row>
    <row r="29" spans="2:8">
      <c r="B29" s="884">
        <v>6</v>
      </c>
      <c r="C29" s="891" t="s">
        <v>1038</v>
      </c>
      <c r="D29" s="890" t="s">
        <v>1043</v>
      </c>
      <c r="E29" s="889" t="s">
        <v>1036</v>
      </c>
      <c r="F29" s="888"/>
      <c r="G29" s="933" t="s">
        <v>1039</v>
      </c>
      <c r="H29" s="934"/>
    </row>
    <row r="30" spans="2:8">
      <c r="B30" s="884">
        <v>7</v>
      </c>
      <c r="C30" s="891" t="s">
        <v>1038</v>
      </c>
      <c r="D30" s="890" t="s">
        <v>1042</v>
      </c>
      <c r="E30" s="889" t="s">
        <v>1036</v>
      </c>
      <c r="F30" s="888"/>
      <c r="G30" s="933" t="s">
        <v>1039</v>
      </c>
      <c r="H30" s="934"/>
    </row>
    <row r="31" spans="2:8">
      <c r="B31" s="884">
        <v>8</v>
      </c>
      <c r="C31" s="891" t="s">
        <v>1038</v>
      </c>
      <c r="D31" s="890" t="s">
        <v>1041</v>
      </c>
      <c r="E31" s="889" t="s">
        <v>1036</v>
      </c>
      <c r="F31" s="888"/>
      <c r="G31" s="933" t="s">
        <v>1039</v>
      </c>
      <c r="H31" s="934"/>
    </row>
    <row r="32" spans="2:8">
      <c r="B32" s="884">
        <v>9</v>
      </c>
      <c r="C32" s="891" t="s">
        <v>1038</v>
      </c>
      <c r="D32" s="890" t="s">
        <v>1040</v>
      </c>
      <c r="E32" s="889" t="s">
        <v>1036</v>
      </c>
      <c r="F32" s="888"/>
      <c r="G32" s="933" t="s">
        <v>1039</v>
      </c>
      <c r="H32" s="934"/>
    </row>
    <row r="33" spans="2:8">
      <c r="B33" s="884">
        <v>10</v>
      </c>
      <c r="C33" s="891" t="s">
        <v>1038</v>
      </c>
      <c r="D33" s="890" t="s">
        <v>1037</v>
      </c>
      <c r="E33" s="889" t="s">
        <v>1036</v>
      </c>
      <c r="F33" s="888"/>
      <c r="G33" s="933" t="s">
        <v>1035</v>
      </c>
      <c r="H33" s="934"/>
    </row>
    <row r="34" spans="2:8">
      <c r="B34" s="884" t="s">
        <v>476</v>
      </c>
      <c r="C34" s="883"/>
      <c r="D34" s="882"/>
      <c r="E34" s="931"/>
      <c r="F34" s="932"/>
      <c r="G34" s="933"/>
      <c r="H34" s="934"/>
    </row>
    <row r="36" spans="2:8" ht="30.75" customHeight="1">
      <c r="B36" s="887" t="s">
        <v>596</v>
      </c>
    </row>
    <row r="37" spans="2:8" ht="23.25" customHeight="1">
      <c r="B37" s="886" t="s">
        <v>601</v>
      </c>
      <c r="C37" s="593"/>
      <c r="D37" s="593"/>
      <c r="E37" s="593"/>
      <c r="F37" s="593"/>
      <c r="G37" s="593"/>
      <c r="H37" s="593"/>
    </row>
    <row r="39" spans="2:8" s="88" customFormat="1" ht="15.75">
      <c r="B39" s="885" t="s">
        <v>542</v>
      </c>
      <c r="C39" s="885" t="s">
        <v>557</v>
      </c>
      <c r="D39" s="885" t="s">
        <v>541</v>
      </c>
      <c r="E39" s="935" t="s">
        <v>34</v>
      </c>
      <c r="F39" s="936"/>
      <c r="G39" s="935" t="s">
        <v>540</v>
      </c>
      <c r="H39" s="936"/>
    </row>
    <row r="40" spans="2:8">
      <c r="B40" s="884">
        <v>1</v>
      </c>
      <c r="C40" s="883">
        <v>2</v>
      </c>
      <c r="D40" s="882" t="s">
        <v>1054</v>
      </c>
      <c r="E40" s="931" t="s">
        <v>1055</v>
      </c>
      <c r="F40" s="932"/>
      <c r="G40" s="933" t="s">
        <v>1056</v>
      </c>
      <c r="H40" s="934"/>
    </row>
    <row r="41" spans="2:8">
      <c r="B41" s="884">
        <v>2</v>
      </c>
      <c r="C41" s="883"/>
      <c r="D41" s="882"/>
      <c r="E41" s="931"/>
      <c r="F41" s="932"/>
      <c r="G41" s="933"/>
      <c r="H41" s="934"/>
    </row>
    <row r="42" spans="2:8">
      <c r="B42" s="884">
        <v>3</v>
      </c>
      <c r="C42" s="883"/>
      <c r="D42" s="882"/>
      <c r="E42" s="931"/>
      <c r="F42" s="932"/>
      <c r="G42" s="933"/>
      <c r="H42" s="934"/>
    </row>
    <row r="43" spans="2:8">
      <c r="B43" s="884">
        <v>4</v>
      </c>
      <c r="C43" s="883"/>
      <c r="D43" s="882"/>
      <c r="E43" s="931"/>
      <c r="F43" s="932"/>
      <c r="G43" s="933"/>
      <c r="H43" s="934"/>
    </row>
    <row r="44" spans="2:8">
      <c r="B44" s="884">
        <v>5</v>
      </c>
      <c r="C44" s="883"/>
      <c r="D44" s="882"/>
      <c r="E44" s="931"/>
      <c r="F44" s="932"/>
      <c r="G44" s="933"/>
      <c r="H44" s="934"/>
    </row>
    <row r="45" spans="2:8">
      <c r="B45" s="884">
        <v>6</v>
      </c>
      <c r="C45" s="883"/>
      <c r="D45" s="882"/>
      <c r="E45" s="931"/>
      <c r="F45" s="932"/>
      <c r="G45" s="933"/>
      <c r="H45" s="934"/>
    </row>
    <row r="46" spans="2:8">
      <c r="B46" s="884">
        <v>7</v>
      </c>
      <c r="C46" s="883"/>
      <c r="D46" s="882"/>
      <c r="E46" s="931"/>
      <c r="F46" s="932"/>
      <c r="G46" s="933"/>
      <c r="H46" s="934"/>
    </row>
    <row r="47" spans="2:8">
      <c r="B47" s="884">
        <v>8</v>
      </c>
      <c r="C47" s="883"/>
      <c r="D47" s="882"/>
      <c r="E47" s="931"/>
      <c r="F47" s="932"/>
      <c r="G47" s="933"/>
      <c r="H47" s="934"/>
    </row>
    <row r="48" spans="2:8">
      <c r="B48" s="884">
        <v>9</v>
      </c>
      <c r="C48" s="883"/>
      <c r="D48" s="882"/>
      <c r="E48" s="931"/>
      <c r="F48" s="932"/>
      <c r="G48" s="933"/>
      <c r="H48" s="934"/>
    </row>
    <row r="49" spans="2:8">
      <c r="B49" s="884">
        <v>10</v>
      </c>
      <c r="C49" s="883"/>
      <c r="D49" s="882"/>
      <c r="E49" s="931"/>
      <c r="F49" s="932"/>
      <c r="G49" s="933"/>
      <c r="H49" s="934"/>
    </row>
    <row r="50" spans="2:8">
      <c r="B50" s="884" t="s">
        <v>476</v>
      </c>
      <c r="C50" s="883"/>
      <c r="D50" s="882"/>
      <c r="E50" s="931"/>
      <c r="F50" s="932"/>
      <c r="G50" s="933"/>
      <c r="H50" s="934"/>
    </row>
  </sheetData>
  <mergeCells count="39">
    <mergeCell ref="E40:F40"/>
    <mergeCell ref="G40:H40"/>
    <mergeCell ref="G30:H30"/>
    <mergeCell ref="G31:H31"/>
    <mergeCell ref="B21:H21"/>
    <mergeCell ref="G23:H23"/>
    <mergeCell ref="E23:F23"/>
    <mergeCell ref="G32:H32"/>
    <mergeCell ref="G24:H24"/>
    <mergeCell ref="G25:H25"/>
    <mergeCell ref="G26:H26"/>
    <mergeCell ref="G27:H27"/>
    <mergeCell ref="G28:H28"/>
    <mergeCell ref="G29:H29"/>
    <mergeCell ref="G33:H33"/>
    <mergeCell ref="G34:H34"/>
    <mergeCell ref="E39:F39"/>
    <mergeCell ref="G39:H39"/>
    <mergeCell ref="E34:F34"/>
    <mergeCell ref="E41:F41"/>
    <mergeCell ref="G41:H41"/>
    <mergeCell ref="E42:F42"/>
    <mergeCell ref="G42:H42"/>
    <mergeCell ref="E43:F43"/>
    <mergeCell ref="G43:H43"/>
    <mergeCell ref="E44:F44"/>
    <mergeCell ref="G44:H44"/>
    <mergeCell ref="E45:F45"/>
    <mergeCell ref="G45:H45"/>
    <mergeCell ref="E49:F49"/>
    <mergeCell ref="G49:H49"/>
    <mergeCell ref="E50:F50"/>
    <mergeCell ref="G50:H50"/>
    <mergeCell ref="E46:F46"/>
    <mergeCell ref="G46:H46"/>
    <mergeCell ref="E47:F47"/>
    <mergeCell ref="G47:H47"/>
    <mergeCell ref="E48:F48"/>
    <mergeCell ref="G48:H48"/>
  </mergeCells>
  <pageMargins left="0.70866141732283472" right="0.70866141732283472" top="0.74803149606299213" bottom="0.74803149606299213" header="0.31496062992125984" footer="0.31496062992125984"/>
  <pageSetup paperSize="17" scale="72" orientation="landscape" r:id="rId1"/>
  <headerFooter>
    <oddFooter>&amp;R&amp;P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AF103"/>
  <sheetViews>
    <sheetView zoomScale="80" zoomScaleNormal="80" workbookViewId="0">
      <selection activeCell="F53" sqref="F53"/>
    </sheetView>
  </sheetViews>
  <sheetFormatPr defaultColWidth="9" defaultRowHeight="15"/>
  <cols>
    <col min="1" max="1" width="5.28515625" style="12" customWidth="1"/>
    <col min="2" max="2" width="27.28515625" style="10" customWidth="1"/>
    <col min="3" max="3" width="23" style="10" customWidth="1"/>
    <col min="4" max="4" width="32.28515625" style="12" customWidth="1"/>
    <col min="5" max="5" width="26.28515625" style="12" customWidth="1"/>
    <col min="6" max="6" width="24" style="12" customWidth="1"/>
    <col min="7" max="7" width="21.42578125" style="12" customWidth="1"/>
    <col min="8" max="8" width="24" style="12" customWidth="1"/>
    <col min="9" max="13" width="22" style="12" customWidth="1"/>
    <col min="14" max="14" width="26" style="12" customWidth="1"/>
    <col min="15" max="16" width="22" style="12" customWidth="1"/>
    <col min="17" max="17" width="16.28515625" style="12" customWidth="1"/>
    <col min="18" max="18" width="13.5703125" style="12" customWidth="1"/>
    <col min="19" max="19" width="14" style="12" customWidth="1"/>
    <col min="20" max="20" width="20" style="12" customWidth="1"/>
    <col min="21" max="21" width="10" style="12" customWidth="1"/>
    <col min="22" max="30" width="14" style="12" customWidth="1"/>
    <col min="31" max="16384" width="9" style="12"/>
  </cols>
  <sheetData>
    <row r="1" spans="2:17" ht="151.5" customHeight="1"/>
    <row r="2" spans="2:17" ht="21.75" customHeight="1">
      <c r="B2" s="90"/>
      <c r="C2" s="90"/>
      <c r="D2" s="90"/>
      <c r="E2" s="90"/>
      <c r="F2" s="90"/>
      <c r="G2" s="90"/>
      <c r="H2" s="90"/>
      <c r="I2" s="90"/>
      <c r="J2" s="98"/>
      <c r="K2" s="98"/>
      <c r="L2" s="98"/>
      <c r="M2" s="98"/>
      <c r="N2" s="98"/>
      <c r="O2" s="98"/>
      <c r="P2" s="98"/>
      <c r="Q2" s="90"/>
    </row>
    <row r="3" spans="2:17" ht="22.5" customHeight="1" thickBot="1">
      <c r="B3" s="49"/>
      <c r="C3" s="29"/>
      <c r="D3" s="17"/>
      <c r="E3" s="162"/>
      <c r="F3" s="17"/>
      <c r="G3" s="17"/>
      <c r="H3" s="67"/>
      <c r="I3" s="162"/>
      <c r="J3" s="162"/>
      <c r="K3" s="162"/>
      <c r="L3" s="162"/>
      <c r="M3" s="162"/>
      <c r="N3" s="162"/>
      <c r="O3" s="162"/>
      <c r="P3" s="162"/>
      <c r="Q3" s="162"/>
    </row>
    <row r="4" spans="2:17" s="2" customFormat="1" ht="27" customHeight="1" thickBot="1">
      <c r="B4" s="270" t="s">
        <v>171</v>
      </c>
      <c r="C4" s="452"/>
      <c r="D4" s="254" t="s">
        <v>175</v>
      </c>
      <c r="E4" s="434"/>
      <c r="F4" s="434"/>
      <c r="G4" s="434"/>
      <c r="H4" s="434"/>
      <c r="I4" s="434"/>
      <c r="J4" s="434"/>
      <c r="K4" s="434"/>
      <c r="L4" s="434"/>
      <c r="M4" s="434"/>
      <c r="N4" s="434"/>
      <c r="O4" s="434"/>
      <c r="P4" s="434"/>
      <c r="Q4" s="453"/>
    </row>
    <row r="5" spans="2:17" s="2" customFormat="1" ht="24" customHeight="1" thickBot="1">
      <c r="B5" s="454"/>
      <c r="C5" s="452"/>
      <c r="D5" s="455" t="s">
        <v>405</v>
      </c>
      <c r="F5" s="434"/>
      <c r="G5" s="434"/>
      <c r="H5" s="434"/>
      <c r="I5" s="434"/>
      <c r="J5" s="434"/>
      <c r="K5" s="434"/>
      <c r="L5" s="434"/>
      <c r="M5" s="434"/>
      <c r="N5" s="434"/>
      <c r="O5" s="434"/>
      <c r="P5" s="434"/>
      <c r="Q5" s="453"/>
    </row>
    <row r="6" spans="2:17" s="2" customFormat="1" ht="28.5" customHeight="1" thickBot="1">
      <c r="B6" s="454"/>
      <c r="C6" s="452"/>
      <c r="D6" s="258" t="s">
        <v>172</v>
      </c>
      <c r="E6" s="434"/>
      <c r="F6" s="434"/>
      <c r="G6" s="434"/>
      <c r="H6" s="434"/>
      <c r="I6" s="434"/>
      <c r="J6" s="434"/>
      <c r="K6" s="434"/>
      <c r="L6" s="434"/>
      <c r="M6" s="434"/>
      <c r="N6" s="434"/>
      <c r="O6" s="434"/>
      <c r="P6" s="434"/>
      <c r="Q6" s="453"/>
    </row>
    <row r="7" spans="2:17" s="102" customFormat="1" ht="29.25" customHeight="1" thickBot="1">
      <c r="D7" s="558" t="s">
        <v>547</v>
      </c>
      <c r="P7" s="103"/>
      <c r="Q7" s="103"/>
    </row>
    <row r="8" spans="2:17" s="102" customFormat="1" ht="30" customHeight="1">
      <c r="D8" s="563"/>
      <c r="P8" s="103"/>
      <c r="Q8" s="103"/>
    </row>
    <row r="9" spans="2:17" s="2" customFormat="1" ht="24.75" customHeight="1">
      <c r="B9" s="116" t="s">
        <v>410</v>
      </c>
      <c r="C9" s="17"/>
      <c r="D9" s="451">
        <v>2019</v>
      </c>
    </row>
    <row r="10" spans="2:17" s="17" customFormat="1" ht="16.5" customHeight="1"/>
    <row r="11" spans="2:17" s="17" customFormat="1" ht="36.75" customHeight="1">
      <c r="B11" s="938" t="s">
        <v>894</v>
      </c>
      <c r="C11" s="938"/>
      <c r="D11" s="938"/>
      <c r="E11" s="938"/>
      <c r="F11" s="938"/>
      <c r="G11" s="938"/>
      <c r="H11" s="938"/>
      <c r="I11" s="938"/>
      <c r="J11" s="938"/>
      <c r="K11" s="938"/>
      <c r="L11" s="938"/>
      <c r="M11" s="938"/>
      <c r="N11" s="599"/>
      <c r="O11" s="599"/>
      <c r="P11" s="599"/>
      <c r="Q11" s="599"/>
    </row>
    <row r="12" spans="2:17" s="2" customFormat="1" ht="15.75" customHeight="1">
      <c r="D12" s="20"/>
    </row>
    <row r="13" spans="2:17" s="17" customFormat="1" ht="48" customHeight="1">
      <c r="C13" s="240" t="str">
        <f>'1.  LRAMVA Summary'!R53</f>
        <v>Total</v>
      </c>
      <c r="D13" s="240" t="str">
        <f>'1.  LRAMVA Summary'!D53</f>
        <v>Residential</v>
      </c>
      <c r="E13" s="240" t="str">
        <f>'1.  LRAMVA Summary'!E53</f>
        <v>GS&lt;50 kW</v>
      </c>
      <c r="F13" s="240" t="str">
        <f>'1.  LRAMVA Summary'!F53</f>
        <v>GS 50 - 4,999 kW</v>
      </c>
      <c r="G13" s="240" t="str">
        <f>'1.  LRAMVA Summary'!G53</f>
        <v>Large Use</v>
      </c>
      <c r="H13" s="240" t="str">
        <f>'1.  LRAMVA Summary'!H53</f>
        <v>Unmetered</v>
      </c>
      <c r="I13" s="240" t="str">
        <f>'1.  LRAMVA Summary'!I53</f>
        <v>Street Lights</v>
      </c>
      <c r="J13" s="240" t="str">
        <f>'1.  LRAMVA Summary'!J53</f>
        <v/>
      </c>
      <c r="K13" s="240" t="str">
        <f>'1.  LRAMVA Summary'!K53</f>
        <v/>
      </c>
      <c r="L13" s="240" t="str">
        <f>'1.  LRAMVA Summary'!L53</f>
        <v/>
      </c>
      <c r="M13" s="240" t="str">
        <f>'1.  LRAMVA Summary'!M53</f>
        <v/>
      </c>
      <c r="N13" s="240" t="str">
        <f>'1.  LRAMVA Summary'!N53</f>
        <v/>
      </c>
      <c r="O13" s="240" t="str">
        <f>'1.  LRAMVA Summary'!O53</f>
        <v/>
      </c>
      <c r="P13" s="240" t="str">
        <f>'1.  LRAMVA Summary'!P53</f>
        <v/>
      </c>
      <c r="Q13" s="240" t="str">
        <f>'1.  LRAMVA Summary'!Q53</f>
        <v/>
      </c>
    </row>
    <row r="14" spans="2:17" s="2" customFormat="1" ht="15.75" customHeight="1">
      <c r="B14" s="80"/>
      <c r="C14" s="567"/>
      <c r="D14" s="568" t="str">
        <f>'1.  LRAMVA Summary'!D54</f>
        <v>kWh</v>
      </c>
      <c r="E14" s="568" t="str">
        <f>'1.  LRAMVA Summary'!E54</f>
        <v>kWh</v>
      </c>
      <c r="F14" s="568" t="str">
        <f>'1.  LRAMVA Summary'!F54</f>
        <v>kw</v>
      </c>
      <c r="G14" s="568" t="str">
        <f>'1.  LRAMVA Summary'!G54</f>
        <v>kW</v>
      </c>
      <c r="H14" s="568" t="str">
        <f>'1.  LRAMVA Summary'!H54</f>
        <v>kWh</v>
      </c>
      <c r="I14" s="568" t="str">
        <f>'1.  LRAMVA Summary'!I54</f>
        <v>kW</v>
      </c>
      <c r="J14" s="568">
        <f>'1.  LRAMVA Summary'!J54</f>
        <v>0</v>
      </c>
      <c r="K14" s="568">
        <f>'1.  LRAMVA Summary'!K54</f>
        <v>0</v>
      </c>
      <c r="L14" s="568">
        <f>'1.  LRAMVA Summary'!L54</f>
        <v>0</v>
      </c>
      <c r="M14" s="568">
        <f>'1.  LRAMVA Summary'!M54</f>
        <v>0</v>
      </c>
      <c r="N14" s="568">
        <f>'1.  LRAMVA Summary'!N54</f>
        <v>0</v>
      </c>
      <c r="O14" s="568">
        <f>'1.  LRAMVA Summary'!O54</f>
        <v>0</v>
      </c>
      <c r="P14" s="568">
        <f>'1.  LRAMVA Summary'!P54</f>
        <v>0</v>
      </c>
      <c r="Q14" s="569">
        <f>'1.  LRAMVA Summary'!Q54</f>
        <v>0</v>
      </c>
    </row>
    <row r="15" spans="2:17" s="452" customFormat="1" ht="15.75" customHeight="1">
      <c r="B15" s="457" t="s">
        <v>27</v>
      </c>
      <c r="C15" s="609">
        <f>SUM(D15:Q15)</f>
        <v>6017317.5300000003</v>
      </c>
      <c r="D15" s="447">
        <f>791837/3770854*6017317.53</f>
        <v>1263569.1175003354</v>
      </c>
      <c r="E15" s="447">
        <f>1101949/3770854*6017317.53</f>
        <v>1758428.4713399061</v>
      </c>
      <c r="F15" s="447">
        <f>1877068/3770854*6017317.53</f>
        <v>2995319.9411597587</v>
      </c>
      <c r="G15" s="447"/>
      <c r="H15" s="447"/>
      <c r="I15" s="447"/>
      <c r="J15" s="447"/>
      <c r="K15" s="447"/>
      <c r="L15" s="447"/>
      <c r="M15" s="447"/>
      <c r="N15" s="447"/>
      <c r="O15" s="447"/>
      <c r="P15" s="448"/>
      <c r="Q15" s="448"/>
    </row>
    <row r="16" spans="2:17" s="452" customFormat="1" ht="15.75" customHeight="1">
      <c r="B16" s="457" t="s">
        <v>28</v>
      </c>
      <c r="C16" s="609">
        <f>SUM(D16:Q16)</f>
        <v>7710.638967966489</v>
      </c>
      <c r="D16" s="447"/>
      <c r="E16" s="447"/>
      <c r="F16" s="447">
        <f>4832/1877067*F15</f>
        <v>7710.638967966489</v>
      </c>
      <c r="G16" s="446"/>
      <c r="H16" s="446"/>
      <c r="I16" s="446"/>
      <c r="J16" s="446"/>
      <c r="K16" s="448"/>
      <c r="L16" s="448"/>
      <c r="M16" s="448"/>
      <c r="N16" s="448"/>
      <c r="O16" s="448"/>
      <c r="P16" s="448"/>
      <c r="Q16" s="448"/>
    </row>
    <row r="17" spans="2:17" s="17" customFormat="1" ht="15.75" customHeight="1"/>
    <row r="18" spans="2:17" s="25" customFormat="1" ht="15.75" customHeight="1">
      <c r="B18" s="188" t="s">
        <v>447</v>
      </c>
      <c r="C18" s="189"/>
      <c r="D18" s="189">
        <f t="shared" ref="D18:E18" si="0">IF(D14="kw",HLOOKUP(D14,D14:D16,3,FALSE),HLOOKUP(D14,D14:D16,2,FALSE))</f>
        <v>1263569.1175003354</v>
      </c>
      <c r="E18" s="189">
        <f t="shared" si="0"/>
        <v>1758428.4713399061</v>
      </c>
      <c r="F18" s="189">
        <f>IF(F14="kw",HLOOKUP(F14,F14:F16,3,FALSE),HLOOKUP(F14,F14:F16,2,FALSE))</f>
        <v>7710.638967966489</v>
      </c>
      <c r="G18" s="189">
        <f t="shared" ref="G18:Q18" si="1">IF(G14="kw",HLOOKUP(G14,G14:G16,3,FALSE),HLOOKUP(G14,G14:G16,2,FALSE))</f>
        <v>0</v>
      </c>
      <c r="H18" s="189">
        <f t="shared" si="1"/>
        <v>0</v>
      </c>
      <c r="I18" s="189">
        <f t="shared" si="1"/>
        <v>0</v>
      </c>
      <c r="J18" s="189">
        <f t="shared" si="1"/>
        <v>0</v>
      </c>
      <c r="K18" s="189">
        <f t="shared" si="1"/>
        <v>0</v>
      </c>
      <c r="L18" s="189">
        <f t="shared" si="1"/>
        <v>0</v>
      </c>
      <c r="M18" s="189">
        <f t="shared" si="1"/>
        <v>0</v>
      </c>
      <c r="N18" s="189">
        <f t="shared" si="1"/>
        <v>0</v>
      </c>
      <c r="O18" s="189">
        <f t="shared" si="1"/>
        <v>0</v>
      </c>
      <c r="P18" s="189">
        <f t="shared" si="1"/>
        <v>0</v>
      </c>
      <c r="Q18" s="189">
        <f t="shared" si="1"/>
        <v>0</v>
      </c>
    </row>
    <row r="19" spans="2:17" s="2" customFormat="1" ht="15.75" customHeight="1">
      <c r="B19" s="93"/>
      <c r="C19" s="91"/>
      <c r="D19" s="91"/>
      <c r="E19" s="91"/>
      <c r="F19" s="91"/>
      <c r="G19" s="91"/>
      <c r="H19" s="91"/>
      <c r="I19" s="91"/>
      <c r="J19" s="91"/>
      <c r="K19" s="91"/>
      <c r="L19" s="91"/>
      <c r="M19" s="91"/>
      <c r="N19" s="91"/>
      <c r="O19" s="91"/>
      <c r="P19" s="91"/>
      <c r="Q19" s="91"/>
    </row>
    <row r="20" spans="2:17" s="434" customFormat="1" ht="32.450000000000003" customHeight="1">
      <c r="B20" s="456" t="s">
        <v>647</v>
      </c>
      <c r="C20" s="859">
        <v>2019</v>
      </c>
      <c r="D20" s="450"/>
    </row>
    <row r="21" spans="2:17" s="434" customFormat="1" ht="21" customHeight="1">
      <c r="B21" s="456" t="s">
        <v>365</v>
      </c>
      <c r="C21" s="859" t="s">
        <v>1016</v>
      </c>
      <c r="D21" s="859"/>
      <c r="E21" s="860"/>
    </row>
    <row r="22" spans="2:17" s="17" customFormat="1" ht="15.75" customHeight="1">
      <c r="B22" s="163"/>
      <c r="C22" s="164"/>
      <c r="D22" s="160"/>
    </row>
    <row r="23" spans="2:17" s="17" customFormat="1" ht="23.25" customHeight="1">
      <c r="B23" s="165"/>
      <c r="C23" s="165"/>
      <c r="D23" s="160"/>
    </row>
    <row r="24" spans="2:17" s="17" customFormat="1" ht="22.5" customHeight="1">
      <c r="B24" s="116" t="s">
        <v>411</v>
      </c>
      <c r="C24" s="116"/>
      <c r="D24" s="451"/>
    </row>
    <row r="25" spans="2:17" s="2" customFormat="1" ht="15.75" customHeight="1">
      <c r="D25" s="20"/>
    </row>
    <row r="26" spans="2:17" s="2" customFormat="1" ht="42" customHeight="1">
      <c r="B26" s="938" t="s">
        <v>707</v>
      </c>
      <c r="C26" s="938"/>
      <c r="D26" s="938"/>
      <c r="E26" s="938"/>
      <c r="F26" s="938"/>
      <c r="G26" s="938"/>
      <c r="H26" s="938"/>
      <c r="I26" s="938"/>
      <c r="J26" s="938"/>
      <c r="K26" s="938"/>
      <c r="L26" s="938"/>
      <c r="M26" s="938"/>
      <c r="N26" s="599"/>
      <c r="O26" s="599"/>
      <c r="P26" s="599"/>
      <c r="Q26" s="599"/>
    </row>
    <row r="27" spans="2:17" s="2" customFormat="1" ht="15.75" customHeight="1">
      <c r="D27" s="20"/>
    </row>
    <row r="28" spans="2:17" s="17" customFormat="1" ht="44.25" customHeight="1">
      <c r="C28" s="240" t="str">
        <f>'1.  LRAMVA Summary'!R53</f>
        <v>Total</v>
      </c>
      <c r="D28" s="240" t="str">
        <f>'1.  LRAMVA Summary'!D53</f>
        <v>Residential</v>
      </c>
      <c r="E28" s="240" t="str">
        <f>'1.  LRAMVA Summary'!E53</f>
        <v>GS&lt;50 kW</v>
      </c>
      <c r="F28" s="240" t="str">
        <f>'1.  LRAMVA Summary'!F53</f>
        <v>GS 50 - 4,999 kW</v>
      </c>
      <c r="G28" s="240" t="str">
        <f>'1.  LRAMVA Summary'!G53</f>
        <v>Large Use</v>
      </c>
      <c r="H28" s="240" t="str">
        <f>'1.  LRAMVA Summary'!H53</f>
        <v>Unmetered</v>
      </c>
      <c r="I28" s="240" t="str">
        <f>'1.  LRAMVA Summary'!I53</f>
        <v>Street Lights</v>
      </c>
      <c r="J28" s="240" t="str">
        <f>'1.  LRAMVA Summary'!J53</f>
        <v/>
      </c>
      <c r="K28" s="240" t="str">
        <f>'1.  LRAMVA Summary'!K53</f>
        <v/>
      </c>
      <c r="L28" s="240" t="str">
        <f>'1.  LRAMVA Summary'!L53</f>
        <v/>
      </c>
      <c r="M28" s="240" t="str">
        <f>'1.  LRAMVA Summary'!M53</f>
        <v/>
      </c>
      <c r="N28" s="240" t="str">
        <f>'1.  LRAMVA Summary'!N53</f>
        <v/>
      </c>
      <c r="O28" s="240" t="str">
        <f>'1.  LRAMVA Summary'!O53</f>
        <v/>
      </c>
      <c r="P28" s="240" t="str">
        <f>'1.  LRAMVA Summary'!P53</f>
        <v/>
      </c>
      <c r="Q28" s="240" t="str">
        <f>'1.  LRAMVA Summary'!Q53</f>
        <v/>
      </c>
    </row>
    <row r="29" spans="2:17" s="2" customFormat="1" ht="15.75" customHeight="1">
      <c r="B29" s="80"/>
      <c r="C29" s="567"/>
      <c r="D29" s="568" t="str">
        <f>'1.  LRAMVA Summary'!D54</f>
        <v>kWh</v>
      </c>
      <c r="E29" s="568" t="str">
        <f>'1.  LRAMVA Summary'!E54</f>
        <v>kWh</v>
      </c>
      <c r="F29" s="568" t="str">
        <f>'1.  LRAMVA Summary'!F54</f>
        <v>kw</v>
      </c>
      <c r="G29" s="568" t="str">
        <f>'1.  LRAMVA Summary'!G54</f>
        <v>kW</v>
      </c>
      <c r="H29" s="568" t="str">
        <f>'1.  LRAMVA Summary'!H54</f>
        <v>kWh</v>
      </c>
      <c r="I29" s="568" t="str">
        <f>'1.  LRAMVA Summary'!I54</f>
        <v>kW</v>
      </c>
      <c r="J29" s="568">
        <f>'1.  LRAMVA Summary'!J54</f>
        <v>0</v>
      </c>
      <c r="K29" s="568">
        <f>'1.  LRAMVA Summary'!K54</f>
        <v>0</v>
      </c>
      <c r="L29" s="568">
        <f>'1.  LRAMVA Summary'!L54</f>
        <v>0</v>
      </c>
      <c r="M29" s="568">
        <f>'1.  LRAMVA Summary'!M54</f>
        <v>0</v>
      </c>
      <c r="N29" s="568">
        <f>'1.  LRAMVA Summary'!N54</f>
        <v>0</v>
      </c>
      <c r="O29" s="568">
        <f>'1.  LRAMVA Summary'!O54</f>
        <v>0</v>
      </c>
      <c r="P29" s="568">
        <f>'1.  LRAMVA Summary'!P54</f>
        <v>0</v>
      </c>
      <c r="Q29" s="569">
        <f>'1.  LRAMVA Summary'!Q54</f>
        <v>0</v>
      </c>
    </row>
    <row r="30" spans="2:17" s="452" customFormat="1" ht="15.75" customHeight="1">
      <c r="B30" s="457" t="s">
        <v>27</v>
      </c>
      <c r="C30" s="609">
        <f>SUM(D30:Q30)</f>
        <v>0</v>
      </c>
      <c r="D30" s="458"/>
      <c r="E30" s="458"/>
      <c r="F30" s="458"/>
      <c r="G30" s="458"/>
      <c r="H30" s="458"/>
      <c r="I30" s="458"/>
      <c r="J30" s="458"/>
      <c r="K30" s="458"/>
      <c r="L30" s="458"/>
      <c r="M30" s="458"/>
      <c r="N30" s="458"/>
      <c r="O30" s="458"/>
      <c r="P30" s="458"/>
      <c r="Q30" s="448"/>
    </row>
    <row r="31" spans="2:17" s="459" customFormat="1" ht="15" customHeight="1">
      <c r="B31" s="457" t="s">
        <v>28</v>
      </c>
      <c r="C31" s="609">
        <f>SUM(D31:Q31)</f>
        <v>0</v>
      </c>
      <c r="D31" s="446"/>
      <c r="E31" s="446"/>
      <c r="F31" s="446"/>
      <c r="G31" s="446"/>
      <c r="H31" s="446"/>
      <c r="I31" s="446"/>
      <c r="J31" s="446"/>
      <c r="K31" s="448"/>
      <c r="L31" s="448"/>
      <c r="M31" s="448"/>
      <c r="N31" s="448"/>
      <c r="O31" s="448"/>
      <c r="P31" s="448"/>
      <c r="Q31" s="448"/>
    </row>
    <row r="32" spans="2:17" s="17" customFormat="1" ht="15.75" customHeight="1"/>
    <row r="33" spans="2:32" s="25" customFormat="1" ht="15.75" customHeight="1">
      <c r="B33" s="188" t="s">
        <v>447</v>
      </c>
      <c r="C33" s="189"/>
      <c r="D33" s="189">
        <f>IF(D29="kw",HLOOKUP(D29,D29:D31,3,FALSE),HLOOKUP(D29,D29:D31,2,FALSE))</f>
        <v>0</v>
      </c>
      <c r="E33" s="189">
        <f>IF(E29="kw",HLOOKUP(E29,E29:E31,3,FALSE),HLOOKUP(E29,E29:E31,2,FALSE))</f>
        <v>0</v>
      </c>
      <c r="F33" s="189">
        <f>IF(F29="kw",HLOOKUP(F29,F29:F31,3,FALSE),HLOOKUP(F29,F29:F31,2,FALSE))</f>
        <v>0</v>
      </c>
      <c r="G33" s="189">
        <f>IF(G29="kw",HLOOKUP(G29,G29:G31,3,FALSE),HLOOKUP(G29,G29:G31,2,FALSE))</f>
        <v>0</v>
      </c>
      <c r="H33" s="189">
        <f t="shared" ref="H33:Q33" si="2">IF(H29="kw",HLOOKUP(H29,H29:H31,3,FALSE),HLOOKUP(H29,H29:H31,2,FALSE))</f>
        <v>0</v>
      </c>
      <c r="I33" s="189">
        <f t="shared" si="2"/>
        <v>0</v>
      </c>
      <c r="J33" s="189">
        <f t="shared" si="2"/>
        <v>0</v>
      </c>
      <c r="K33" s="189">
        <f t="shared" si="2"/>
        <v>0</v>
      </c>
      <c r="L33" s="189">
        <f t="shared" si="2"/>
        <v>0</v>
      </c>
      <c r="M33" s="189">
        <f t="shared" si="2"/>
        <v>0</v>
      </c>
      <c r="N33" s="189">
        <f t="shared" si="2"/>
        <v>0</v>
      </c>
      <c r="O33" s="189">
        <f t="shared" si="2"/>
        <v>0</v>
      </c>
      <c r="P33" s="189">
        <f t="shared" si="2"/>
        <v>0</v>
      </c>
      <c r="Q33" s="189">
        <f t="shared" si="2"/>
        <v>0</v>
      </c>
    </row>
    <row r="34" spans="2:32" s="20" customFormat="1" ht="15.75" customHeight="1">
      <c r="B34" s="91"/>
      <c r="C34" s="91"/>
      <c r="D34" s="91"/>
      <c r="E34" s="91"/>
      <c r="F34" s="91"/>
      <c r="G34" s="91"/>
      <c r="H34" s="91"/>
      <c r="I34" s="91"/>
      <c r="J34" s="91"/>
      <c r="K34" s="91"/>
      <c r="L34" s="91"/>
      <c r="M34" s="91"/>
      <c r="N34" s="91"/>
      <c r="O34" s="91"/>
      <c r="P34" s="91"/>
      <c r="Q34" s="91"/>
    </row>
    <row r="35" spans="2:32" s="20" customFormat="1" ht="15.75" customHeight="1">
      <c r="B35" s="456" t="s">
        <v>647</v>
      </c>
      <c r="C35" s="449"/>
      <c r="D35" s="450"/>
      <c r="E35" s="91"/>
      <c r="F35" s="91"/>
      <c r="G35" s="91"/>
      <c r="H35" s="91"/>
      <c r="I35" s="91"/>
      <c r="J35" s="91"/>
      <c r="K35" s="91"/>
      <c r="L35" s="91"/>
      <c r="M35" s="91"/>
      <c r="N35" s="91"/>
      <c r="O35" s="91"/>
      <c r="P35" s="91"/>
      <c r="Q35" s="91"/>
    </row>
    <row r="36" spans="2:32" s="434" customFormat="1" ht="21" customHeight="1">
      <c r="B36" s="456" t="s">
        <v>365</v>
      </c>
      <c r="C36" s="449"/>
      <c r="D36" s="450"/>
    </row>
    <row r="37" spans="2:32" s="17" customFormat="1" ht="15.75" customHeight="1">
      <c r="B37" s="163"/>
      <c r="C37" s="164"/>
      <c r="D37" s="160"/>
      <c r="R37" s="160"/>
    </row>
    <row r="38" spans="2:32" s="17" customFormat="1" ht="15.75" customHeight="1">
      <c r="B38" s="163"/>
      <c r="C38" s="163"/>
      <c r="D38" s="160"/>
      <c r="R38" s="160"/>
    </row>
    <row r="39" spans="2:32" s="20" customFormat="1" ht="15.75">
      <c r="B39" s="116" t="s">
        <v>449</v>
      </c>
      <c r="C39" s="35"/>
      <c r="D39" s="34"/>
      <c r="E39" s="39"/>
      <c r="F39" s="40"/>
    </row>
    <row r="40" spans="2:32" s="70" customFormat="1" ht="39" customHeight="1">
      <c r="B40" s="938" t="s">
        <v>594</v>
      </c>
      <c r="C40" s="938"/>
      <c r="D40" s="938"/>
      <c r="E40" s="938"/>
      <c r="F40" s="938"/>
      <c r="G40" s="938"/>
      <c r="H40" s="938"/>
      <c r="I40" s="938"/>
      <c r="J40" s="938"/>
      <c r="K40" s="938"/>
      <c r="L40" s="938"/>
      <c r="M40" s="938"/>
      <c r="N40" s="599"/>
      <c r="O40" s="599"/>
      <c r="P40" s="599"/>
      <c r="Q40" s="599"/>
    </row>
    <row r="41" spans="2:32" s="2" customFormat="1" ht="16.5" customHeight="1">
      <c r="B41" s="10"/>
      <c r="C41" s="10"/>
      <c r="D41" s="22"/>
      <c r="E41" s="20"/>
      <c r="F41" s="20"/>
      <c r="G41" s="20"/>
      <c r="R41" s="20"/>
    </row>
    <row r="42" spans="2:32" s="17" customFormat="1" ht="56.25" customHeight="1">
      <c r="B42" s="240" t="s">
        <v>234</v>
      </c>
      <c r="C42" s="240" t="s">
        <v>591</v>
      </c>
      <c r="D42" s="240" t="str">
        <f>'1.  LRAMVA Summary'!D53</f>
        <v>Residential</v>
      </c>
      <c r="E42" s="240" t="str">
        <f>'1.  LRAMVA Summary'!E53</f>
        <v>GS&lt;50 kW</v>
      </c>
      <c r="F42" s="240" t="str">
        <f>'1.  LRAMVA Summary'!F53</f>
        <v>GS 50 - 4,999 kW</v>
      </c>
      <c r="G42" s="240" t="str">
        <f>'1.  LRAMVA Summary'!G53</f>
        <v>Large Use</v>
      </c>
      <c r="H42" s="240" t="str">
        <f>'1.  LRAMVA Summary'!H53</f>
        <v>Unmetered</v>
      </c>
      <c r="I42" s="240" t="str">
        <f>'1.  LRAMVA Summary'!I53</f>
        <v>Street Lights</v>
      </c>
      <c r="J42" s="240" t="str">
        <f>'1.  LRAMVA Summary'!J53</f>
        <v/>
      </c>
      <c r="K42" s="240" t="str">
        <f>'1.  LRAMVA Summary'!K53</f>
        <v/>
      </c>
      <c r="L42" s="240" t="str">
        <f>'1.  LRAMVA Summary'!L53</f>
        <v/>
      </c>
      <c r="M42" s="240" t="str">
        <f>'1.  LRAMVA Summary'!M53</f>
        <v/>
      </c>
      <c r="N42" s="240" t="str">
        <f>'1.  LRAMVA Summary'!N53</f>
        <v/>
      </c>
      <c r="O42" s="240" t="str">
        <f>'1.  LRAMVA Summary'!O53</f>
        <v/>
      </c>
      <c r="P42" s="240" t="str">
        <f>'1.  LRAMVA Summary'!P53</f>
        <v/>
      </c>
      <c r="Q42" s="240" t="str">
        <f>'1.  LRAMVA Summary'!Q53</f>
        <v/>
      </c>
      <c r="R42" s="190"/>
    </row>
    <row r="43" spans="2:32" s="143" customFormat="1" ht="18" customHeight="1">
      <c r="B43" s="570"/>
      <c r="C43" s="571"/>
      <c r="D43" s="572" t="str">
        <f>'1.  LRAMVA Summary'!D54</f>
        <v>kWh</v>
      </c>
      <c r="E43" s="572" t="str">
        <f>'1.  LRAMVA Summary'!E54</f>
        <v>kWh</v>
      </c>
      <c r="F43" s="572" t="str">
        <f>'1.  LRAMVA Summary'!F54</f>
        <v>kw</v>
      </c>
      <c r="G43" s="572" t="str">
        <f>'1.  LRAMVA Summary'!G54</f>
        <v>kW</v>
      </c>
      <c r="H43" s="572" t="str">
        <f>'1.  LRAMVA Summary'!H54</f>
        <v>kWh</v>
      </c>
      <c r="I43" s="572" t="str">
        <f>'1.  LRAMVA Summary'!I54</f>
        <v>kW</v>
      </c>
      <c r="J43" s="572">
        <f>'1.  LRAMVA Summary'!J54</f>
        <v>0</v>
      </c>
      <c r="K43" s="572">
        <f>'1.  LRAMVA Summary'!K54</f>
        <v>0</v>
      </c>
      <c r="L43" s="572">
        <f>'1.  LRAMVA Summary'!L54</f>
        <v>0</v>
      </c>
      <c r="M43" s="572">
        <f>'1.  LRAMVA Summary'!M54</f>
        <v>0</v>
      </c>
      <c r="N43" s="572">
        <f>'1.  LRAMVA Summary'!N54</f>
        <v>0</v>
      </c>
      <c r="O43" s="572">
        <f>'1.  LRAMVA Summary'!O54</f>
        <v>0</v>
      </c>
      <c r="P43" s="572">
        <f>'1.  LRAMVA Summary'!P54</f>
        <v>0</v>
      </c>
      <c r="Q43" s="573">
        <f>'1.  LRAMVA Summary'!Q54</f>
        <v>0</v>
      </c>
      <c r="R43" s="166"/>
    </row>
    <row r="44" spans="2:32" s="17" customFormat="1" ht="15.75">
      <c r="B44" s="167">
        <v>2011</v>
      </c>
      <c r="C44" s="523"/>
      <c r="D44" s="187">
        <f t="shared" ref="D44:Q44" si="3">IF(ISBLANK($C$44),0,IF($C44=$D$9,HLOOKUP(D43,D14:D18,5,FALSE),HLOOKUP(D43,D29:D33,5,FALSE)))</f>
        <v>0</v>
      </c>
      <c r="E44" s="187">
        <f>IF(ISBLANK($C$44),0,IF($C44=$D$9,HLOOKUP(E43,E14:E18,5,FALSE),HLOOKUP(E43,E29:E33,5,FALSE)))</f>
        <v>0</v>
      </c>
      <c r="F44" s="187">
        <f t="shared" si="3"/>
        <v>0</v>
      </c>
      <c r="G44" s="187">
        <f t="shared" si="3"/>
        <v>0</v>
      </c>
      <c r="H44" s="187">
        <f t="shared" si="3"/>
        <v>0</v>
      </c>
      <c r="I44" s="187">
        <f t="shared" si="3"/>
        <v>0</v>
      </c>
      <c r="J44" s="187">
        <f t="shared" si="3"/>
        <v>0</v>
      </c>
      <c r="K44" s="187">
        <f t="shared" si="3"/>
        <v>0</v>
      </c>
      <c r="L44" s="187">
        <f t="shared" si="3"/>
        <v>0</v>
      </c>
      <c r="M44" s="187">
        <f t="shared" si="3"/>
        <v>0</v>
      </c>
      <c r="N44" s="187">
        <f t="shared" si="3"/>
        <v>0</v>
      </c>
      <c r="O44" s="187">
        <f t="shared" si="3"/>
        <v>0</v>
      </c>
      <c r="P44" s="187">
        <f t="shared" si="3"/>
        <v>0</v>
      </c>
      <c r="Q44" s="187">
        <f t="shared" si="3"/>
        <v>0</v>
      </c>
      <c r="R44" s="191"/>
    </row>
    <row r="45" spans="2:32" s="17" customFormat="1" ht="15.75">
      <c r="B45" s="167">
        <v>2012</v>
      </c>
      <c r="C45" s="523"/>
      <c r="D45" s="187">
        <f t="shared" ref="D45:Q45" si="4">IF(ISBLANK($C$45),0,IF($C$45=$D$9,HLOOKUP(D43,D14:D18,5,FALSE),HLOOKUP(D43,D29:D33,5,FALSE)))</f>
        <v>0</v>
      </c>
      <c r="E45" s="187">
        <f t="shared" si="4"/>
        <v>0</v>
      </c>
      <c r="F45" s="187">
        <f t="shared" si="4"/>
        <v>0</v>
      </c>
      <c r="G45" s="187">
        <f t="shared" si="4"/>
        <v>0</v>
      </c>
      <c r="H45" s="187">
        <f t="shared" si="4"/>
        <v>0</v>
      </c>
      <c r="I45" s="187">
        <f t="shared" si="4"/>
        <v>0</v>
      </c>
      <c r="J45" s="187">
        <f t="shared" si="4"/>
        <v>0</v>
      </c>
      <c r="K45" s="187">
        <f t="shared" si="4"/>
        <v>0</v>
      </c>
      <c r="L45" s="187">
        <f t="shared" si="4"/>
        <v>0</v>
      </c>
      <c r="M45" s="187">
        <f t="shared" si="4"/>
        <v>0</v>
      </c>
      <c r="N45" s="187">
        <f t="shared" si="4"/>
        <v>0</v>
      </c>
      <c r="O45" s="187">
        <f t="shared" si="4"/>
        <v>0</v>
      </c>
      <c r="P45" s="187">
        <f t="shared" si="4"/>
        <v>0</v>
      </c>
      <c r="Q45" s="187">
        <f t="shared" si="4"/>
        <v>0</v>
      </c>
      <c r="R45" s="160"/>
    </row>
    <row r="46" spans="2:32" s="17" customFormat="1" ht="15.75">
      <c r="B46" s="168">
        <v>2013</v>
      </c>
      <c r="C46" s="523"/>
      <c r="D46" s="187">
        <f t="shared" ref="D46:Q46" si="5">IF(ISBLANK($C$46),0,IF($C$46=$D$9,HLOOKUP(D43,D14:D18,5,FALSE),HLOOKUP(D43,D29:D33,5,FALSE)))</f>
        <v>0</v>
      </c>
      <c r="E46" s="187">
        <f t="shared" si="5"/>
        <v>0</v>
      </c>
      <c r="F46" s="187">
        <f t="shared" si="5"/>
        <v>0</v>
      </c>
      <c r="G46" s="187">
        <f t="shared" si="5"/>
        <v>0</v>
      </c>
      <c r="H46" s="187">
        <f t="shared" si="5"/>
        <v>0</v>
      </c>
      <c r="I46" s="187">
        <f t="shared" si="5"/>
        <v>0</v>
      </c>
      <c r="J46" s="187">
        <f t="shared" si="5"/>
        <v>0</v>
      </c>
      <c r="K46" s="187">
        <f t="shared" si="5"/>
        <v>0</v>
      </c>
      <c r="L46" s="187">
        <f t="shared" si="5"/>
        <v>0</v>
      </c>
      <c r="M46" s="187">
        <f t="shared" si="5"/>
        <v>0</v>
      </c>
      <c r="N46" s="187">
        <f t="shared" si="5"/>
        <v>0</v>
      </c>
      <c r="O46" s="187">
        <f t="shared" si="5"/>
        <v>0</v>
      </c>
      <c r="P46" s="187">
        <f t="shared" si="5"/>
        <v>0</v>
      </c>
      <c r="Q46" s="187">
        <f t="shared" si="5"/>
        <v>0</v>
      </c>
      <c r="R46" s="160"/>
    </row>
    <row r="47" spans="2:32" s="17" customFormat="1" ht="15.75">
      <c r="B47" s="168">
        <v>2014</v>
      </c>
      <c r="C47" s="523"/>
      <c r="D47" s="187">
        <f t="shared" ref="D47:Q47" si="6">IF(ISBLANK($C$47),0,IF($C$47=$D$9,HLOOKUP(D43,D14:D18,5,FALSE),HLOOKUP(D43,D29:D33,5,FALSE)))</f>
        <v>0</v>
      </c>
      <c r="E47" s="187">
        <f t="shared" si="6"/>
        <v>0</v>
      </c>
      <c r="F47" s="187">
        <f t="shared" si="6"/>
        <v>0</v>
      </c>
      <c r="G47" s="187">
        <f t="shared" si="6"/>
        <v>0</v>
      </c>
      <c r="H47" s="187">
        <f t="shared" si="6"/>
        <v>0</v>
      </c>
      <c r="I47" s="187">
        <f t="shared" si="6"/>
        <v>0</v>
      </c>
      <c r="J47" s="187">
        <f t="shared" si="6"/>
        <v>0</v>
      </c>
      <c r="K47" s="187">
        <f t="shared" si="6"/>
        <v>0</v>
      </c>
      <c r="L47" s="187">
        <f t="shared" si="6"/>
        <v>0</v>
      </c>
      <c r="M47" s="187">
        <f t="shared" si="6"/>
        <v>0</v>
      </c>
      <c r="N47" s="187">
        <f t="shared" si="6"/>
        <v>0</v>
      </c>
      <c r="O47" s="187">
        <f t="shared" si="6"/>
        <v>0</v>
      </c>
      <c r="P47" s="187">
        <f t="shared" si="6"/>
        <v>0</v>
      </c>
      <c r="Q47" s="187">
        <f t="shared" si="6"/>
        <v>0</v>
      </c>
      <c r="R47" s="160"/>
    </row>
    <row r="48" spans="2:32" s="17" customFormat="1" ht="15.75">
      <c r="B48" s="168">
        <v>2015</v>
      </c>
      <c r="C48" s="523"/>
      <c r="D48" s="187">
        <f t="shared" ref="D48:Q48" si="7">IF(ISBLANK($C$48),0,IF($C$48=$D$9,HLOOKUP(D43,D14:D18,5,FALSE),HLOOKUP(D43,D29:D33,5,FALSE)))</f>
        <v>0</v>
      </c>
      <c r="E48" s="187">
        <f t="shared" si="7"/>
        <v>0</v>
      </c>
      <c r="F48" s="187">
        <f t="shared" si="7"/>
        <v>0</v>
      </c>
      <c r="G48" s="187">
        <f t="shared" si="7"/>
        <v>0</v>
      </c>
      <c r="H48" s="187">
        <f t="shared" si="7"/>
        <v>0</v>
      </c>
      <c r="I48" s="187">
        <f t="shared" si="7"/>
        <v>0</v>
      </c>
      <c r="J48" s="187">
        <f t="shared" si="7"/>
        <v>0</v>
      </c>
      <c r="K48" s="187">
        <f t="shared" si="7"/>
        <v>0</v>
      </c>
      <c r="L48" s="187">
        <f t="shared" si="7"/>
        <v>0</v>
      </c>
      <c r="M48" s="187">
        <f t="shared" si="7"/>
        <v>0</v>
      </c>
      <c r="N48" s="187">
        <f t="shared" si="7"/>
        <v>0</v>
      </c>
      <c r="O48" s="187">
        <f t="shared" si="7"/>
        <v>0</v>
      </c>
      <c r="P48" s="187">
        <f t="shared" si="7"/>
        <v>0</v>
      </c>
      <c r="Q48" s="187">
        <f t="shared" si="7"/>
        <v>0</v>
      </c>
      <c r="R48" s="160"/>
      <c r="AF48" s="160"/>
    </row>
    <row r="49" spans="2:32" s="17" customFormat="1" ht="15.75">
      <c r="B49" s="168">
        <v>2016</v>
      </c>
      <c r="C49" s="523"/>
      <c r="D49" s="187">
        <f t="shared" ref="D49:Q49" si="8">IF(ISBLANK($C$49),0,IF($C$49=$D$9,HLOOKUP(D43,D14:D18,5,FALSE),HLOOKUP(D43,D29:D33,5,FALSE)))</f>
        <v>0</v>
      </c>
      <c r="E49" s="187">
        <f t="shared" si="8"/>
        <v>0</v>
      </c>
      <c r="F49" s="187">
        <f t="shared" si="8"/>
        <v>0</v>
      </c>
      <c r="G49" s="187">
        <f t="shared" si="8"/>
        <v>0</v>
      </c>
      <c r="H49" s="187">
        <f t="shared" si="8"/>
        <v>0</v>
      </c>
      <c r="I49" s="187">
        <f t="shared" si="8"/>
        <v>0</v>
      </c>
      <c r="J49" s="187">
        <f t="shared" si="8"/>
        <v>0</v>
      </c>
      <c r="K49" s="187">
        <f t="shared" si="8"/>
        <v>0</v>
      </c>
      <c r="L49" s="187">
        <f t="shared" si="8"/>
        <v>0</v>
      </c>
      <c r="M49" s="187">
        <f t="shared" si="8"/>
        <v>0</v>
      </c>
      <c r="N49" s="187">
        <f t="shared" si="8"/>
        <v>0</v>
      </c>
      <c r="O49" s="187">
        <f t="shared" si="8"/>
        <v>0</v>
      </c>
      <c r="P49" s="187">
        <f t="shared" si="8"/>
        <v>0</v>
      </c>
      <c r="Q49" s="187">
        <f t="shared" si="8"/>
        <v>0</v>
      </c>
      <c r="R49" s="160"/>
      <c r="AF49" s="160"/>
    </row>
    <row r="50" spans="2:32" s="17" customFormat="1" ht="15.75">
      <c r="B50" s="168">
        <v>2017</v>
      </c>
      <c r="C50" s="523"/>
      <c r="D50" s="187">
        <f t="shared" ref="D50:I50" si="9">IF(ISBLANK($C$50),0,IF($C$50=$D$9,HLOOKUP(D43,D14:D18,5,FALSE),HLOOKUP(D43,D29:D33,5,FALSE)))</f>
        <v>0</v>
      </c>
      <c r="E50" s="187">
        <f t="shared" si="9"/>
        <v>0</v>
      </c>
      <c r="F50" s="187">
        <f t="shared" si="9"/>
        <v>0</v>
      </c>
      <c r="G50" s="187">
        <f t="shared" si="9"/>
        <v>0</v>
      </c>
      <c r="H50" s="187">
        <f t="shared" si="9"/>
        <v>0</v>
      </c>
      <c r="I50" s="187">
        <f t="shared" si="9"/>
        <v>0</v>
      </c>
      <c r="J50" s="187">
        <f t="shared" ref="J50:Q50" si="10">IF(ISBLANK($C$50),0,IF($C$50=$D$9,HLOOKUP(J43,J14:J18,5,FALSE),HLOOKUP(J43,J29:J33,5,FALSE)))</f>
        <v>0</v>
      </c>
      <c r="K50" s="187">
        <f t="shared" si="10"/>
        <v>0</v>
      </c>
      <c r="L50" s="187">
        <f t="shared" si="10"/>
        <v>0</v>
      </c>
      <c r="M50" s="187">
        <f t="shared" si="10"/>
        <v>0</v>
      </c>
      <c r="N50" s="187">
        <f t="shared" si="10"/>
        <v>0</v>
      </c>
      <c r="O50" s="187">
        <f t="shared" si="10"/>
        <v>0</v>
      </c>
      <c r="P50" s="187">
        <f t="shared" si="10"/>
        <v>0</v>
      </c>
      <c r="Q50" s="187">
        <f t="shared" si="10"/>
        <v>0</v>
      </c>
      <c r="R50" s="160"/>
      <c r="AF50" s="160"/>
    </row>
    <row r="51" spans="2:32" s="17" customFormat="1" ht="15.75">
      <c r="B51" s="168">
        <v>2018</v>
      </c>
      <c r="C51" s="523"/>
      <c r="D51" s="187">
        <f>IF(ISBLANK($C$51),0,IF($C$51=$D$9,HLOOKUP(D43,D14:D18,5,FALSE),HLOOKUP(D43,D29:D33,5,FALSE)))</f>
        <v>0</v>
      </c>
      <c r="E51" s="187">
        <f t="shared" ref="E51:Q51" si="11">IF(ISBLANK($C$51),0,IF($C$51=$D$9,HLOOKUP(E43,E14:E18,5,FALSE),HLOOKUP(E43,E29:E33,5,FALSE)))</f>
        <v>0</v>
      </c>
      <c r="F51" s="187">
        <f t="shared" si="11"/>
        <v>0</v>
      </c>
      <c r="G51" s="187">
        <f t="shared" si="11"/>
        <v>0</v>
      </c>
      <c r="H51" s="187">
        <f t="shared" si="11"/>
        <v>0</v>
      </c>
      <c r="I51" s="187">
        <f t="shared" si="11"/>
        <v>0</v>
      </c>
      <c r="J51" s="187">
        <f t="shared" si="11"/>
        <v>0</v>
      </c>
      <c r="K51" s="187">
        <f t="shared" si="11"/>
        <v>0</v>
      </c>
      <c r="L51" s="187">
        <f t="shared" si="11"/>
        <v>0</v>
      </c>
      <c r="M51" s="187">
        <f t="shared" si="11"/>
        <v>0</v>
      </c>
      <c r="N51" s="187">
        <f t="shared" si="11"/>
        <v>0</v>
      </c>
      <c r="O51" s="187">
        <f t="shared" si="11"/>
        <v>0</v>
      </c>
      <c r="P51" s="187">
        <f t="shared" si="11"/>
        <v>0</v>
      </c>
      <c r="Q51" s="187">
        <f t="shared" si="11"/>
        <v>0</v>
      </c>
      <c r="R51" s="160"/>
      <c r="AF51" s="160"/>
    </row>
    <row r="52" spans="2:32" s="17" customFormat="1" ht="15.75">
      <c r="B52" s="168">
        <v>2019</v>
      </c>
      <c r="C52" s="523"/>
      <c r="D52" s="187">
        <f>IF(ISBLANK($C$52),0,IF($C$52=$D$9,HLOOKUP(D43,D14:D18,5,FALSE),HLOOKUP(D43,D29:D33,5,FALSE)))</f>
        <v>0</v>
      </c>
      <c r="E52" s="187">
        <f t="shared" ref="E52:Q52" si="12">IF(ISBLANK($C$52),0,IF($C$52=$D$9,HLOOKUP(E43,E14:E18,5,FALSE),HLOOKUP(E43,E29:E33,5,FALSE)))</f>
        <v>0</v>
      </c>
      <c r="F52" s="187">
        <f t="shared" si="12"/>
        <v>0</v>
      </c>
      <c r="G52" s="187">
        <f t="shared" si="12"/>
        <v>0</v>
      </c>
      <c r="H52" s="187">
        <f t="shared" si="12"/>
        <v>0</v>
      </c>
      <c r="I52" s="187">
        <f t="shared" si="12"/>
        <v>0</v>
      </c>
      <c r="J52" s="187">
        <f t="shared" si="12"/>
        <v>0</v>
      </c>
      <c r="K52" s="187">
        <f t="shared" si="12"/>
        <v>0</v>
      </c>
      <c r="L52" s="187">
        <f t="shared" si="12"/>
        <v>0</v>
      </c>
      <c r="M52" s="187">
        <f t="shared" si="12"/>
        <v>0</v>
      </c>
      <c r="N52" s="187">
        <f t="shared" si="12"/>
        <v>0</v>
      </c>
      <c r="O52" s="187">
        <f t="shared" si="12"/>
        <v>0</v>
      </c>
      <c r="P52" s="187">
        <f t="shared" si="12"/>
        <v>0</v>
      </c>
      <c r="Q52" s="187">
        <f t="shared" si="12"/>
        <v>0</v>
      </c>
      <c r="R52" s="160"/>
      <c r="AF52" s="160"/>
    </row>
    <row r="53" spans="2:32" s="17" customFormat="1" ht="15.75">
      <c r="B53" s="168">
        <v>2020</v>
      </c>
      <c r="C53" s="523">
        <v>2019</v>
      </c>
      <c r="D53" s="187">
        <f>IF(ISBLANK($C$53),0,IF($C$53=$D$9,HLOOKUP(D43,D14:D18,5,FALSE),HLOOKUP(D43,D29:D33,5,FALSE)))</f>
        <v>1263569.1175003354</v>
      </c>
      <c r="E53" s="187">
        <f t="shared" ref="E53:Q53" si="13">IF(ISBLANK($C$53),0,IF($C$53=$D$9,HLOOKUP(E43,E14:E18,5,FALSE),HLOOKUP(E43,E29:E33,5,FALSE)))</f>
        <v>1758428.4713399061</v>
      </c>
      <c r="F53" s="187">
        <f t="shared" si="13"/>
        <v>7710.638967966489</v>
      </c>
      <c r="G53" s="187">
        <f t="shared" si="13"/>
        <v>0</v>
      </c>
      <c r="H53" s="187">
        <f t="shared" si="13"/>
        <v>0</v>
      </c>
      <c r="I53" s="187">
        <f t="shared" si="13"/>
        <v>0</v>
      </c>
      <c r="J53" s="187">
        <f t="shared" si="13"/>
        <v>0</v>
      </c>
      <c r="K53" s="187">
        <f t="shared" si="13"/>
        <v>0</v>
      </c>
      <c r="L53" s="187">
        <f t="shared" si="13"/>
        <v>0</v>
      </c>
      <c r="M53" s="187">
        <f t="shared" si="13"/>
        <v>0</v>
      </c>
      <c r="N53" s="187">
        <f t="shared" si="13"/>
        <v>0</v>
      </c>
      <c r="O53" s="187">
        <f t="shared" si="13"/>
        <v>0</v>
      </c>
      <c r="P53" s="187">
        <f t="shared" si="13"/>
        <v>0</v>
      </c>
      <c r="Q53" s="187">
        <f t="shared" si="13"/>
        <v>0</v>
      </c>
      <c r="R53" s="160"/>
      <c r="AF53" s="160"/>
    </row>
    <row r="54" spans="2:32" s="17" customFormat="1" ht="15.75">
      <c r="B54" s="168">
        <v>2021</v>
      </c>
      <c r="C54" s="523">
        <v>2019</v>
      </c>
      <c r="D54" s="187">
        <f>IF(ISBLANK($C$54),0,IF($C$54=$D$9,HLOOKUP(D43,D14:D18,5,FALSE),HLOOKUP(D43,D29:D33,5,FALSE)))</f>
        <v>1263569.1175003354</v>
      </c>
      <c r="E54" s="187">
        <f>IF(ISBLANK($C$54),0,IF($C$54=$D$9,HLOOKUP(E43,E14:E18,5,FALSE),HLOOKUP(E43,E29:E33,5,FALSE)))</f>
        <v>1758428.4713399061</v>
      </c>
      <c r="F54" s="187">
        <f>IF(ISBLANK($C$54),0,IF($C$54=$D$9,HLOOKUP(F43,F14:F18,5,FALSE),HLOOKUP(F43,F29:F33,5,FALSE)))</f>
        <v>7710.638967966489</v>
      </c>
      <c r="G54" s="187">
        <f>IF(ISBLANK($C$54),0,IF($C$54=$D$9,HLOOKUP(G43,G14:G18,5,FALSE),HLOOKUP(G43,G29:G33,5,FALSE)))</f>
        <v>0</v>
      </c>
      <c r="H54" s="187">
        <f t="shared" ref="H54:Q54" si="14">IF(ISBLANK($C$54),0,IF($C$54=$D$9,HLOOKUP(H43,H14:H18,5,FALSE),HLOOKUP(H43,H29:H33,5,FALSE)))</f>
        <v>0</v>
      </c>
      <c r="I54" s="187">
        <f t="shared" si="14"/>
        <v>0</v>
      </c>
      <c r="J54" s="187">
        <f t="shared" si="14"/>
        <v>0</v>
      </c>
      <c r="K54" s="187">
        <f t="shared" si="14"/>
        <v>0</v>
      </c>
      <c r="L54" s="187">
        <f t="shared" si="14"/>
        <v>0</v>
      </c>
      <c r="M54" s="187">
        <f t="shared" si="14"/>
        <v>0</v>
      </c>
      <c r="N54" s="187">
        <f t="shared" si="14"/>
        <v>0</v>
      </c>
      <c r="O54" s="187">
        <f t="shared" si="14"/>
        <v>0</v>
      </c>
      <c r="P54" s="187">
        <f t="shared" si="14"/>
        <v>0</v>
      </c>
      <c r="Q54" s="187">
        <f t="shared" si="14"/>
        <v>0</v>
      </c>
      <c r="R54" s="160"/>
      <c r="AF54" s="160"/>
    </row>
    <row r="55" spans="2:32" s="17" customFormat="1" ht="15.75">
      <c r="B55" s="168">
        <v>2022</v>
      </c>
      <c r="C55" s="523">
        <v>2019</v>
      </c>
      <c r="D55" s="187">
        <f>IF(ISBLANK($C$55),0,IF($C$55=$D$9,HLOOKUP(D43,D14:D18,5,FALSE),HLOOKUP(D43,D29:D33,5,FALSE)))</f>
        <v>1263569.1175003354</v>
      </c>
      <c r="E55" s="187">
        <f>IF(ISBLANK($C$55),0,IF($C$55=$D$9,HLOOKUP(E43,E14:E18,5,FALSE),HLOOKUP(E43,E29:E33,5,FALSE)))</f>
        <v>1758428.4713399061</v>
      </c>
      <c r="F55" s="187">
        <f>IF(ISBLANK($C$55),0,IF($C$55=$D$9,HLOOKUP(F43,F14:F18,5,FALSE),HLOOKUP(F43,F29:F33,5,FALSE)))</f>
        <v>7710.638967966489</v>
      </c>
      <c r="G55" s="187">
        <f t="shared" ref="G55:Q55" si="15">IF(ISBLANK($C$55),0,IF($C$55=$D$9,HLOOKUP(G43,G14:G18,5,FALSE),HLOOKUP(G43,G29:G33,5,FALSE)))</f>
        <v>0</v>
      </c>
      <c r="H55" s="187">
        <f t="shared" si="15"/>
        <v>0</v>
      </c>
      <c r="I55" s="187">
        <f t="shared" si="15"/>
        <v>0</v>
      </c>
      <c r="J55" s="187">
        <f>IF(ISBLANK($C$55),0,IF($C$55=$D$9,HLOOKUP(J43,J14:J18,5,FALSE),HLOOKUP(J43,J29:J33,5,FALSE)))</f>
        <v>0</v>
      </c>
      <c r="K55" s="187">
        <f t="shared" si="15"/>
        <v>0</v>
      </c>
      <c r="L55" s="187">
        <f t="shared" si="15"/>
        <v>0</v>
      </c>
      <c r="M55" s="187">
        <f t="shared" si="15"/>
        <v>0</v>
      </c>
      <c r="N55" s="187">
        <f t="shared" si="15"/>
        <v>0</v>
      </c>
      <c r="O55" s="187">
        <f t="shared" si="15"/>
        <v>0</v>
      </c>
      <c r="P55" s="187">
        <f t="shared" si="15"/>
        <v>0</v>
      </c>
      <c r="Q55" s="187">
        <f t="shared" si="15"/>
        <v>0</v>
      </c>
      <c r="R55" s="160"/>
      <c r="AF55" s="160"/>
    </row>
    <row r="56" spans="2:32" s="17" customFormat="1" ht="15.75">
      <c r="B56" s="168">
        <v>2023</v>
      </c>
      <c r="C56" s="523">
        <v>2019</v>
      </c>
      <c r="D56" s="187">
        <f>IF(ISBLANK($C$56),0,IF($C$56=$D$9,HLOOKUP(D43,D14:D18,5,FALSE),HLOOKUP(D43,D29:D33,5,FALSE)))</f>
        <v>1263569.1175003354</v>
      </c>
      <c r="E56" s="187">
        <f t="shared" ref="E56:Q56" si="16">IF(ISBLANK($C$56),0,IF($C$56=$D$9,HLOOKUP(E43,E14:E18,5,FALSE),HLOOKUP(E43,E29:E33,5,FALSE)))</f>
        <v>1758428.4713399061</v>
      </c>
      <c r="F56" s="187">
        <f t="shared" si="16"/>
        <v>7710.638967966489</v>
      </c>
      <c r="G56" s="187">
        <f t="shared" si="16"/>
        <v>0</v>
      </c>
      <c r="H56" s="187">
        <f t="shared" si="16"/>
        <v>0</v>
      </c>
      <c r="I56" s="187">
        <f t="shared" si="16"/>
        <v>0</v>
      </c>
      <c r="J56" s="187">
        <f t="shared" si="16"/>
        <v>0</v>
      </c>
      <c r="K56" s="187">
        <f>IF(ISBLANK($C$56),0,IF($C$56=$D$9,HLOOKUP(K43,K14:K18,5,FALSE),HLOOKUP(K43,K29:K33,5,FALSE)))</f>
        <v>0</v>
      </c>
      <c r="L56" s="187">
        <f t="shared" si="16"/>
        <v>0</v>
      </c>
      <c r="M56" s="187">
        <f t="shared" si="16"/>
        <v>0</v>
      </c>
      <c r="N56" s="187">
        <f t="shared" si="16"/>
        <v>0</v>
      </c>
      <c r="O56" s="187">
        <f t="shared" si="16"/>
        <v>0</v>
      </c>
      <c r="P56" s="187">
        <f t="shared" si="16"/>
        <v>0</v>
      </c>
      <c r="Q56" s="187">
        <f t="shared" si="16"/>
        <v>0</v>
      </c>
      <c r="R56" s="160"/>
      <c r="AF56" s="160"/>
    </row>
    <row r="57" spans="2:32" s="17" customFormat="1" ht="15.75">
      <c r="B57" s="168">
        <v>2024</v>
      </c>
      <c r="C57" s="523"/>
      <c r="D57" s="187">
        <f>IF(ISBLANK($C$57),0,IF($C$57=$D$9,HLOOKUP(D43,D14:D18,5,FALSE),HLOOKUP(D43,D29:D33,5,FALSE)))</f>
        <v>0</v>
      </c>
      <c r="E57" s="187">
        <f t="shared" ref="E57:Q57" si="17">IF(ISBLANK($C$57),0,IF($C$57=$D$9,HLOOKUP(E43,E14:E18,5,FALSE),HLOOKUP(E43,E29:E33,5,FALSE)))</f>
        <v>0</v>
      </c>
      <c r="F57" s="187">
        <f t="shared" si="17"/>
        <v>0</v>
      </c>
      <c r="G57" s="187">
        <f>IF(ISBLANK($C$57),0,IF($C$57=$D$9,HLOOKUP(G43,G14:G18,5,FALSE),HLOOKUP(G43,G29:G33,5,FALSE)))</f>
        <v>0</v>
      </c>
      <c r="H57" s="187">
        <f t="shared" si="17"/>
        <v>0</v>
      </c>
      <c r="I57" s="187">
        <f t="shared" si="17"/>
        <v>0</v>
      </c>
      <c r="J57" s="187">
        <f t="shared" si="17"/>
        <v>0</v>
      </c>
      <c r="K57" s="187">
        <f t="shared" si="17"/>
        <v>0</v>
      </c>
      <c r="L57" s="187">
        <f t="shared" si="17"/>
        <v>0</v>
      </c>
      <c r="M57" s="187">
        <f t="shared" si="17"/>
        <v>0</v>
      </c>
      <c r="N57" s="187">
        <f t="shared" si="17"/>
        <v>0</v>
      </c>
      <c r="O57" s="187">
        <f t="shared" si="17"/>
        <v>0</v>
      </c>
      <c r="P57" s="187">
        <f t="shared" si="17"/>
        <v>0</v>
      </c>
      <c r="Q57" s="187">
        <f t="shared" si="17"/>
        <v>0</v>
      </c>
      <c r="R57" s="160"/>
      <c r="AF57" s="160"/>
    </row>
    <row r="58" spans="2:32" s="17" customFormat="1" ht="15.75">
      <c r="B58" s="168">
        <v>2025</v>
      </c>
      <c r="C58" s="523"/>
      <c r="D58" s="187">
        <f>IF(ISBLANK($C$58),0,IF($C$58=$D$9,HLOOKUP(D43,D14:D18,5,FALSE),HLOOKUP(D43,D29:D33,5,FALSE)))</f>
        <v>0</v>
      </c>
      <c r="E58" s="187">
        <f t="shared" ref="E58:Q58" si="18">IF(ISBLANK($C$58),0,IF($C$58=$D$9,HLOOKUP(E43,E14:E18,5,FALSE),HLOOKUP(E43,E29:E33,5,FALSE)))</f>
        <v>0</v>
      </c>
      <c r="F58" s="187">
        <f t="shared" si="18"/>
        <v>0</v>
      </c>
      <c r="G58" s="187">
        <f t="shared" si="18"/>
        <v>0</v>
      </c>
      <c r="H58" s="187">
        <f t="shared" si="18"/>
        <v>0</v>
      </c>
      <c r="I58" s="187">
        <f t="shared" si="18"/>
        <v>0</v>
      </c>
      <c r="J58" s="187">
        <f t="shared" si="18"/>
        <v>0</v>
      </c>
      <c r="K58" s="187">
        <f t="shared" si="18"/>
        <v>0</v>
      </c>
      <c r="L58" s="187">
        <f t="shared" si="18"/>
        <v>0</v>
      </c>
      <c r="M58" s="187">
        <f t="shared" si="18"/>
        <v>0</v>
      </c>
      <c r="N58" s="187">
        <f t="shared" si="18"/>
        <v>0</v>
      </c>
      <c r="O58" s="187">
        <f t="shared" si="18"/>
        <v>0</v>
      </c>
      <c r="P58" s="187">
        <f t="shared" si="18"/>
        <v>0</v>
      </c>
      <c r="Q58" s="187">
        <f t="shared" si="18"/>
        <v>0</v>
      </c>
      <c r="R58" s="160"/>
      <c r="AF58" s="160"/>
    </row>
    <row r="59" spans="2:32" s="17" customFormat="1" ht="15.75">
      <c r="B59" s="168">
        <v>2026</v>
      </c>
      <c r="C59" s="523"/>
      <c r="D59" s="187">
        <f>IF(ISBLANK($C$59),0,IF($C$59=$D$9,HLOOKUP(D43,D14:D18,5,FALSE),HLOOKUP(D43,D29:D33,5,FALSE)))</f>
        <v>0</v>
      </c>
      <c r="E59" s="187">
        <f t="shared" ref="E59:Q59" si="19">IF(ISBLANK($C$59),0,IF($C$59=$D$9,HLOOKUP(E43,E14:E18,5,FALSE),HLOOKUP(E43,E29:E33,5,FALSE)))</f>
        <v>0</v>
      </c>
      <c r="F59" s="187">
        <f>IF(ISBLANK($C$59),0,IF($C$59=$D$9,HLOOKUP(F43,F14:F18,5,FALSE),HLOOKUP(F43,F29:F33,5,FALSE)))</f>
        <v>0</v>
      </c>
      <c r="G59" s="187">
        <f t="shared" si="19"/>
        <v>0</v>
      </c>
      <c r="H59" s="187">
        <f>IF(ISBLANK($C$59),0,IF($C$59=$D$9,HLOOKUP(H43,H14:H18,5,FALSE),HLOOKUP(H43,H29:H33,5,FALSE)))</f>
        <v>0</v>
      </c>
      <c r="I59" s="187">
        <f t="shared" si="19"/>
        <v>0</v>
      </c>
      <c r="J59" s="187">
        <f t="shared" si="19"/>
        <v>0</v>
      </c>
      <c r="K59" s="187">
        <f t="shared" si="19"/>
        <v>0</v>
      </c>
      <c r="L59" s="187">
        <f t="shared" si="19"/>
        <v>0</v>
      </c>
      <c r="M59" s="187">
        <f t="shared" si="19"/>
        <v>0</v>
      </c>
      <c r="N59" s="187">
        <f t="shared" si="19"/>
        <v>0</v>
      </c>
      <c r="O59" s="187">
        <f t="shared" si="19"/>
        <v>0</v>
      </c>
      <c r="P59" s="187">
        <f t="shared" si="19"/>
        <v>0</v>
      </c>
      <c r="Q59" s="187">
        <f t="shared" si="19"/>
        <v>0</v>
      </c>
      <c r="R59" s="160"/>
      <c r="AF59" s="160"/>
    </row>
    <row r="60" spans="2:32" s="17" customFormat="1" ht="15.75">
      <c r="B60" s="168">
        <v>2027</v>
      </c>
      <c r="C60" s="523"/>
      <c r="D60" s="187">
        <f>IF(ISBLANK($C$60),0,IF($C$60=$D$9,HLOOKUP(D43,D14:D18,5,FALSE),HLOOKUP(D43,D29:D33,5,FALSE)))</f>
        <v>0</v>
      </c>
      <c r="E60" s="187">
        <f t="shared" ref="E60:Q60" si="20">IF(ISBLANK($C$60),0,IF($C$60=$D$9,HLOOKUP(E43,E14:E18,5,FALSE),HLOOKUP(E43,E29:E33,5,FALSE)))</f>
        <v>0</v>
      </c>
      <c r="F60" s="187">
        <f t="shared" si="20"/>
        <v>0</v>
      </c>
      <c r="G60" s="187">
        <f t="shared" si="20"/>
        <v>0</v>
      </c>
      <c r="H60" s="187">
        <f t="shared" si="20"/>
        <v>0</v>
      </c>
      <c r="I60" s="187">
        <f>IF(ISBLANK($C$60),0,IF($C$60=$D$9,HLOOKUP(I43,I14:I18,5,FALSE),HLOOKUP(I43,I29:I33,5,FALSE)))</f>
        <v>0</v>
      </c>
      <c r="J60" s="187">
        <f t="shared" si="20"/>
        <v>0</v>
      </c>
      <c r="K60" s="187">
        <f t="shared" si="20"/>
        <v>0</v>
      </c>
      <c r="L60" s="187">
        <f t="shared" si="20"/>
        <v>0</v>
      </c>
      <c r="M60" s="187">
        <f t="shared" si="20"/>
        <v>0</v>
      </c>
      <c r="N60" s="187">
        <f t="shared" si="20"/>
        <v>0</v>
      </c>
      <c r="O60" s="187">
        <f t="shared" si="20"/>
        <v>0</v>
      </c>
      <c r="P60" s="187">
        <f t="shared" si="20"/>
        <v>0</v>
      </c>
      <c r="Q60" s="187">
        <f t="shared" si="20"/>
        <v>0</v>
      </c>
      <c r="R60" s="160"/>
      <c r="AF60" s="160"/>
    </row>
    <row r="61" spans="2:32" s="434" customFormat="1" ht="21" customHeight="1">
      <c r="B61" s="449" t="s">
        <v>532</v>
      </c>
      <c r="C61" s="460"/>
      <c r="D61" s="461"/>
      <c r="E61" s="462"/>
      <c r="F61" s="462"/>
      <c r="G61" s="462"/>
      <c r="H61" s="462"/>
      <c r="I61" s="462"/>
      <c r="J61" s="462"/>
      <c r="K61" s="462"/>
      <c r="L61" s="462"/>
      <c r="M61" s="462"/>
      <c r="N61" s="462"/>
      <c r="O61" s="462"/>
      <c r="P61" s="462"/>
      <c r="Q61" s="461"/>
      <c r="R61" s="453"/>
    </row>
    <row r="62" spans="2:32" s="17" customFormat="1" ht="15.75" customHeight="1">
      <c r="B62" s="165"/>
      <c r="C62" s="165"/>
      <c r="D62" s="160"/>
    </row>
    <row r="63" spans="2:32" s="17" customFormat="1" ht="15.75" customHeight="1">
      <c r="B63" s="165"/>
      <c r="C63" s="165"/>
      <c r="D63" s="160"/>
    </row>
    <row r="64" spans="2:32" s="2" customFormat="1" ht="15.75" customHeight="1">
      <c r="B64" s="80"/>
      <c r="C64" s="80"/>
      <c r="D64" s="20"/>
    </row>
    <row r="65" spans="2:4" s="2" customFormat="1" ht="15.75" customHeight="1">
      <c r="B65" s="80"/>
      <c r="C65" s="80"/>
      <c r="D65" s="20"/>
    </row>
    <row r="66" spans="2:4" s="2" customFormat="1" ht="15.75" customHeight="1">
      <c r="B66" s="80"/>
      <c r="C66" s="80"/>
      <c r="D66" s="20"/>
    </row>
    <row r="67" spans="2:4" s="2" customFormat="1" ht="15.75" customHeight="1">
      <c r="B67" s="80"/>
      <c r="C67" s="80"/>
      <c r="D67" s="20"/>
    </row>
    <row r="68" spans="2:4" s="2" customFormat="1" ht="15.75" customHeight="1">
      <c r="B68" s="80"/>
      <c r="C68" s="80"/>
      <c r="D68" s="20"/>
    </row>
    <row r="69" spans="2:4" s="2" customFormat="1" ht="15.75" customHeight="1">
      <c r="B69" s="80"/>
      <c r="C69" s="80"/>
      <c r="D69" s="20"/>
    </row>
    <row r="70" spans="2:4" s="9" customFormat="1">
      <c r="B70" s="26"/>
      <c r="C70" s="26"/>
    </row>
    <row r="71" spans="2:4" s="9" customFormat="1">
      <c r="B71" s="26"/>
      <c r="C71" s="26"/>
    </row>
    <row r="72" spans="2:4" s="9" customFormat="1">
      <c r="B72" s="26"/>
      <c r="C72" s="26"/>
    </row>
    <row r="73" spans="2:4" s="9" customFormat="1">
      <c r="B73" s="26"/>
      <c r="C73" s="26"/>
    </row>
    <row r="74" spans="2:4" s="9" customFormat="1">
      <c r="B74" s="26"/>
      <c r="C74" s="26"/>
    </row>
    <row r="75" spans="2:4" s="9" customFormat="1">
      <c r="B75" s="26"/>
      <c r="C75" s="26"/>
    </row>
    <row r="76" spans="2:4" s="9" customFormat="1">
      <c r="B76" s="26"/>
      <c r="C76" s="26"/>
    </row>
    <row r="77" spans="2:4" s="9" customFormat="1">
      <c r="B77" s="26"/>
      <c r="C77" s="26"/>
    </row>
    <row r="78" spans="2:4" s="9" customFormat="1">
      <c r="B78" s="26"/>
      <c r="C78" s="26"/>
    </row>
    <row r="79" spans="2:4" s="9" customFormat="1">
      <c r="B79" s="26"/>
      <c r="C79" s="26"/>
    </row>
    <row r="80" spans="2:4" s="9" customFormat="1">
      <c r="B80" s="26"/>
      <c r="C80" s="26"/>
    </row>
    <row r="81" spans="2:3" s="9" customFormat="1">
      <c r="B81" s="26"/>
      <c r="C81" s="26"/>
    </row>
    <row r="82" spans="2:3" s="9" customFormat="1">
      <c r="B82" s="26"/>
      <c r="C82" s="26"/>
    </row>
    <row r="83" spans="2:3" s="9" customFormat="1">
      <c r="B83" s="26"/>
      <c r="C83" s="26"/>
    </row>
    <row r="84" spans="2:3" s="9" customFormat="1">
      <c r="B84" s="26"/>
      <c r="C84" s="26"/>
    </row>
    <row r="85" spans="2:3" s="9" customFormat="1">
      <c r="B85" s="26"/>
      <c r="C85" s="26"/>
    </row>
    <row r="86" spans="2:3" s="9" customFormat="1">
      <c r="B86" s="26"/>
      <c r="C86" s="26"/>
    </row>
    <row r="87" spans="2:3" s="9" customFormat="1">
      <c r="B87" s="26"/>
      <c r="C87" s="26"/>
    </row>
    <row r="88" spans="2:3" s="9" customFormat="1">
      <c r="B88" s="26"/>
      <c r="C88" s="26"/>
    </row>
    <row r="89" spans="2:3" s="9" customFormat="1">
      <c r="B89" s="26"/>
      <c r="C89" s="26"/>
    </row>
    <row r="90" spans="2:3" s="9" customFormat="1">
      <c r="B90" s="26"/>
      <c r="C90" s="26"/>
    </row>
    <row r="91" spans="2:3" s="9" customFormat="1">
      <c r="B91" s="26"/>
      <c r="C91" s="26"/>
    </row>
    <row r="92" spans="2:3" s="9" customFormat="1">
      <c r="B92" s="26"/>
      <c r="C92" s="26"/>
    </row>
    <row r="93" spans="2:3" s="9" customFormat="1">
      <c r="B93" s="26"/>
      <c r="C93" s="26"/>
    </row>
    <row r="94" spans="2:3" s="9" customFormat="1">
      <c r="B94" s="26"/>
      <c r="C94" s="26"/>
    </row>
    <row r="95" spans="2:3" s="9" customFormat="1">
      <c r="B95" s="26"/>
      <c r="C95" s="26"/>
    </row>
    <row r="96" spans="2:3" s="9" customFormat="1">
      <c r="B96" s="26"/>
      <c r="C96" s="26"/>
    </row>
    <row r="97" spans="2:3" s="9" customFormat="1">
      <c r="B97" s="26"/>
      <c r="C97" s="26"/>
    </row>
    <row r="98" spans="2:3" s="9" customFormat="1">
      <c r="B98" s="26"/>
      <c r="C98" s="26"/>
    </row>
    <row r="99" spans="2:3" s="9" customFormat="1">
      <c r="B99" s="26"/>
      <c r="C99" s="26"/>
    </row>
    <row r="100" spans="2:3" s="9" customFormat="1">
      <c r="B100" s="26"/>
      <c r="C100" s="26"/>
    </row>
    <row r="101" spans="2:3" s="9" customFormat="1">
      <c r="B101" s="26"/>
      <c r="C101" s="26"/>
    </row>
    <row r="102" spans="2:3" s="9" customFormat="1">
      <c r="B102" s="26"/>
      <c r="C102" s="26"/>
    </row>
    <row r="103" spans="2:3" s="9" customFormat="1">
      <c r="B103" s="26"/>
      <c r="C103" s="2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DropDownList!$C$2:$C$16</xm:f>
          </x14:formula1>
          <xm:sqref>D24 D9</xm:sqref>
        </x14:dataValidation>
        <x14:dataValidation type="list" allowBlank="1" showInputMessage="1" showErrorMessage="1" xr:uid="{00000000-0002-0000-0600-000001000000}">
          <x14:formula1>
            <xm:f>DropDownList!$E$2:$E$4</xm:f>
          </x14:formula1>
          <xm:sqref>C44:C60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138"/>
  <sheetViews>
    <sheetView topLeftCell="A17" zoomScale="60" zoomScaleNormal="60" workbookViewId="0">
      <selection activeCell="L18" sqref="L18:L58"/>
    </sheetView>
  </sheetViews>
  <sheetFormatPr defaultColWidth="9" defaultRowHeight="15" outlineLevelRow="1"/>
  <cols>
    <col min="1" max="1" width="6.5703125" style="4" customWidth="1"/>
    <col min="2" max="2" width="36.5703125" style="5" customWidth="1"/>
    <col min="3" max="3" width="17" style="76" customWidth="1"/>
    <col min="4" max="16" width="16.42578125" style="5" customWidth="1"/>
    <col min="17" max="16384" width="9" style="5"/>
  </cols>
  <sheetData>
    <row r="1" spans="1:25" ht="143.25" customHeight="1">
      <c r="B1" s="18"/>
    </row>
    <row r="2" spans="1:25" s="18" customFormat="1" ht="14.25" customHeight="1">
      <c r="A2" s="4"/>
      <c r="B2" s="82"/>
      <c r="C2" s="82"/>
      <c r="D2" s="82"/>
      <c r="E2" s="82"/>
      <c r="F2" s="82"/>
      <c r="G2" s="82"/>
      <c r="H2" s="82"/>
      <c r="I2" s="82"/>
      <c r="J2" s="82"/>
      <c r="K2" s="82"/>
      <c r="L2" s="82"/>
      <c r="M2" s="82"/>
      <c r="N2" s="82"/>
      <c r="O2" s="82"/>
    </row>
    <row r="3" spans="1:25" s="18" customFormat="1" ht="16.5" hidden="1" customHeight="1" outlineLevel="1" thickBot="1">
      <c r="A3" s="4"/>
      <c r="B3" s="47"/>
      <c r="C3" s="77"/>
      <c r="D3" s="47"/>
      <c r="E3" s="47"/>
      <c r="F3" s="47"/>
      <c r="G3" s="47"/>
      <c r="H3" s="47"/>
      <c r="I3" s="47"/>
      <c r="J3" s="47"/>
      <c r="K3" s="47"/>
    </row>
    <row r="4" spans="1:25" s="18" customFormat="1" ht="26.25" hidden="1" customHeight="1" outlineLevel="1" thickBot="1">
      <c r="A4" s="4"/>
      <c r="B4" s="944" t="s">
        <v>171</v>
      </c>
      <c r="C4" s="83" t="s">
        <v>175</v>
      </c>
      <c r="D4" s="83"/>
      <c r="E4" s="49"/>
    </row>
    <row r="5" spans="1:25" s="18" customFormat="1" ht="26.25" hidden="1" customHeight="1" outlineLevel="1" thickBot="1">
      <c r="A5" s="4"/>
      <c r="B5" s="944"/>
      <c r="C5" s="84" t="s">
        <v>172</v>
      </c>
      <c r="D5" s="84"/>
      <c r="E5" s="49"/>
    </row>
    <row r="6" spans="1:25" ht="26.25" hidden="1" customHeight="1" outlineLevel="1" thickBot="1">
      <c r="B6" s="944"/>
      <c r="C6" s="947" t="s">
        <v>547</v>
      </c>
      <c r="D6" s="948"/>
      <c r="F6" s="18"/>
      <c r="M6" s="6"/>
      <c r="N6" s="6"/>
      <c r="O6" s="6"/>
      <c r="P6" s="6"/>
      <c r="Q6" s="6"/>
      <c r="R6" s="6"/>
      <c r="S6" s="6"/>
      <c r="T6" s="6"/>
      <c r="U6" s="6"/>
      <c r="V6" s="6"/>
      <c r="W6" s="6"/>
      <c r="X6" s="6"/>
      <c r="Y6" s="6"/>
    </row>
    <row r="7" spans="1:25" s="18" customFormat="1" ht="26.25" hidden="1" customHeight="1" outlineLevel="1">
      <c r="A7" s="4"/>
      <c r="B7" s="529"/>
      <c r="M7" s="6"/>
      <c r="N7" s="6"/>
      <c r="O7" s="6"/>
      <c r="P7" s="6"/>
      <c r="Q7" s="6"/>
      <c r="R7" s="6"/>
      <c r="S7" s="6"/>
      <c r="T7" s="6"/>
      <c r="U7" s="6"/>
      <c r="V7" s="6"/>
      <c r="W7" s="6"/>
      <c r="X7" s="6"/>
      <c r="Y7" s="6"/>
    </row>
    <row r="8" spans="1:25" s="18" customFormat="1" ht="19.5" hidden="1" customHeight="1" outlineLevel="1">
      <c r="A8" s="4"/>
      <c r="B8" s="529" t="s">
        <v>523</v>
      </c>
      <c r="C8" s="583" t="s">
        <v>478</v>
      </c>
      <c r="D8" s="582"/>
      <c r="M8" s="6"/>
      <c r="N8" s="6"/>
      <c r="O8" s="6"/>
      <c r="P8" s="6"/>
      <c r="Q8" s="6"/>
      <c r="R8" s="6"/>
      <c r="S8" s="6"/>
      <c r="T8" s="6"/>
      <c r="U8" s="6"/>
      <c r="V8" s="6"/>
      <c r="W8" s="6"/>
      <c r="X8" s="6"/>
      <c r="Y8" s="6"/>
    </row>
    <row r="9" spans="1:25" s="18" customFormat="1" ht="19.5" hidden="1" customHeight="1" outlineLevel="1">
      <c r="A9" s="4"/>
      <c r="B9" s="529"/>
      <c r="C9" s="583" t="s">
        <v>524</v>
      </c>
      <c r="D9" s="582"/>
      <c r="M9" s="6"/>
      <c r="N9" s="6"/>
      <c r="O9" s="6"/>
      <c r="P9" s="6"/>
      <c r="Q9" s="6"/>
      <c r="R9" s="6"/>
      <c r="S9" s="6"/>
      <c r="T9" s="6"/>
      <c r="U9" s="6"/>
      <c r="V9" s="6"/>
      <c r="W9" s="6"/>
      <c r="X9" s="6"/>
      <c r="Y9" s="6"/>
    </row>
    <row r="10" spans="1:25" s="18" customFormat="1" hidden="1" outlineLevel="1">
      <c r="A10" s="4"/>
      <c r="B10" s="99"/>
      <c r="C10" s="85"/>
      <c r="D10" s="85"/>
      <c r="E10" s="85"/>
      <c r="M10" s="6"/>
      <c r="N10" s="6"/>
      <c r="O10" s="6"/>
      <c r="P10" s="6"/>
      <c r="Q10" s="6"/>
      <c r="R10" s="6"/>
      <c r="S10" s="6"/>
      <c r="T10" s="6"/>
      <c r="U10" s="6"/>
      <c r="V10" s="6"/>
      <c r="W10" s="6"/>
      <c r="X10" s="6"/>
      <c r="Y10" s="6"/>
    </row>
    <row r="11" spans="1:25" s="18" customFormat="1" ht="32.25" customHeight="1" collapsed="1">
      <c r="A11" s="15"/>
      <c r="B11" s="116" t="s">
        <v>479</v>
      </c>
      <c r="O11" s="541"/>
    </row>
    <row r="12" spans="1:25" ht="58.5" customHeight="1">
      <c r="B12" s="942" t="s">
        <v>602</v>
      </c>
      <c r="C12" s="942"/>
      <c r="D12" s="942"/>
      <c r="E12" s="942"/>
      <c r="F12" s="942"/>
      <c r="G12" s="942"/>
      <c r="H12" s="942"/>
      <c r="I12" s="942"/>
      <c r="J12" s="942"/>
      <c r="K12" s="942"/>
      <c r="L12" s="942"/>
      <c r="M12" s="942"/>
      <c r="N12" s="942"/>
      <c r="O12" s="942"/>
    </row>
    <row r="13" spans="1:25" s="14" customFormat="1" ht="15.75" customHeight="1">
      <c r="A13" s="41"/>
      <c r="O13" s="18"/>
      <c r="P13" s="7"/>
      <c r="Q13" s="41"/>
      <c r="R13" s="41"/>
      <c r="S13" s="41"/>
      <c r="T13" s="41"/>
      <c r="U13" s="41"/>
      <c r="V13" s="41"/>
      <c r="W13" s="41"/>
      <c r="X13" s="41"/>
      <c r="Y13" s="41"/>
    </row>
    <row r="14" spans="1:25" s="54" customFormat="1" ht="46.5" customHeight="1">
      <c r="A14" s="53"/>
      <c r="B14" s="542"/>
      <c r="C14" s="467" t="s">
        <v>41</v>
      </c>
      <c r="D14" s="857" t="s">
        <v>1019</v>
      </c>
      <c r="E14" s="857" t="s">
        <v>1020</v>
      </c>
      <c r="F14" s="857" t="s">
        <v>1021</v>
      </c>
      <c r="G14" s="857" t="s">
        <v>1022</v>
      </c>
      <c r="H14" s="857" t="s">
        <v>1023</v>
      </c>
      <c r="I14" s="857" t="s">
        <v>1024</v>
      </c>
      <c r="J14" s="857" t="s">
        <v>1025</v>
      </c>
      <c r="K14" s="857" t="s">
        <v>1026</v>
      </c>
      <c r="L14" s="857" t="s">
        <v>1027</v>
      </c>
      <c r="M14" s="857" t="s">
        <v>1028</v>
      </c>
      <c r="N14" s="857" t="s">
        <v>1029</v>
      </c>
      <c r="O14" s="857" t="s">
        <v>1012</v>
      </c>
      <c r="P14" s="468" t="s">
        <v>1030</v>
      </c>
    </row>
    <row r="15" spans="1:25" s="7" customFormat="1" ht="18.75" customHeight="1">
      <c r="B15" s="469" t="s">
        <v>188</v>
      </c>
      <c r="C15" s="945"/>
      <c r="D15" s="470">
        <v>2010</v>
      </c>
      <c r="E15" s="470">
        <v>2011</v>
      </c>
      <c r="F15" s="470">
        <v>2012</v>
      </c>
      <c r="G15" s="470">
        <v>2013</v>
      </c>
      <c r="H15" s="470">
        <v>2014</v>
      </c>
      <c r="I15" s="470">
        <v>2015</v>
      </c>
      <c r="J15" s="470">
        <v>2016</v>
      </c>
      <c r="K15" s="470">
        <v>2017</v>
      </c>
      <c r="L15" s="470">
        <v>2018</v>
      </c>
      <c r="M15" s="470">
        <v>2019</v>
      </c>
      <c r="N15" s="470">
        <v>2020</v>
      </c>
      <c r="O15" s="471">
        <v>2021</v>
      </c>
      <c r="P15" s="471">
        <v>2022</v>
      </c>
    </row>
    <row r="16" spans="1:25" s="109" customFormat="1" ht="18" customHeight="1">
      <c r="B16" s="472" t="s">
        <v>555</v>
      </c>
      <c r="C16" s="940"/>
      <c r="D16" s="770">
        <v>4</v>
      </c>
      <c r="E16" s="770">
        <v>4</v>
      </c>
      <c r="F16" s="770">
        <v>4</v>
      </c>
      <c r="G16" s="770">
        <v>4</v>
      </c>
      <c r="H16" s="770">
        <v>4</v>
      </c>
      <c r="I16" s="770">
        <v>4</v>
      </c>
      <c r="J16" s="770">
        <v>4</v>
      </c>
      <c r="K16" s="770">
        <v>4</v>
      </c>
      <c r="L16" s="770">
        <v>4</v>
      </c>
      <c r="M16" s="770">
        <v>4</v>
      </c>
      <c r="N16" s="770">
        <v>4</v>
      </c>
      <c r="O16" s="771">
        <v>4</v>
      </c>
      <c r="P16" s="771">
        <v>4</v>
      </c>
    </row>
    <row r="17" spans="1:16" s="109" customFormat="1" ht="17.25" customHeight="1">
      <c r="B17" s="473" t="s">
        <v>556</v>
      </c>
      <c r="C17" s="946"/>
      <c r="D17" s="110">
        <f>12-D16</f>
        <v>8</v>
      </c>
      <c r="E17" s="110">
        <f>12-E16</f>
        <v>8</v>
      </c>
      <c r="F17" s="110">
        <f t="shared" ref="F17:K17" si="0">12-F16</f>
        <v>8</v>
      </c>
      <c r="G17" s="110">
        <f t="shared" si="0"/>
        <v>8</v>
      </c>
      <c r="H17" s="110">
        <f t="shared" si="0"/>
        <v>8</v>
      </c>
      <c r="I17" s="110">
        <f t="shared" si="0"/>
        <v>8</v>
      </c>
      <c r="J17" s="110">
        <f t="shared" si="0"/>
        <v>8</v>
      </c>
      <c r="K17" s="110">
        <f t="shared" si="0"/>
        <v>8</v>
      </c>
      <c r="L17" s="110">
        <f t="shared" ref="L17:O17" si="1">12-L16</f>
        <v>8</v>
      </c>
      <c r="M17" s="110">
        <f t="shared" si="1"/>
        <v>8</v>
      </c>
      <c r="N17" s="110">
        <f t="shared" si="1"/>
        <v>8</v>
      </c>
      <c r="O17" s="111">
        <f t="shared" si="1"/>
        <v>8</v>
      </c>
      <c r="P17" s="111">
        <f t="shared" ref="P17" si="2">12-P16</f>
        <v>8</v>
      </c>
    </row>
    <row r="18" spans="1:16" s="7" customFormat="1" ht="17.25" customHeight="1">
      <c r="B18" s="474" t="str">
        <f>'1.  LRAMVA Summary'!B30</f>
        <v>Residential</v>
      </c>
      <c r="C18" s="939" t="str">
        <f>'2. LRAMVA Threshold'!D43</f>
        <v>kWh</v>
      </c>
      <c r="D18" s="858">
        <v>1.2699999999999999E-2</v>
      </c>
      <c r="E18" s="858">
        <v>1.2699999999999999E-2</v>
      </c>
      <c r="F18" s="858">
        <v>1.2800000000000001E-2</v>
      </c>
      <c r="G18" s="858">
        <v>1.29E-2</v>
      </c>
      <c r="H18" s="858">
        <v>1.26E-2</v>
      </c>
      <c r="I18" s="858">
        <v>1.2800000000000001E-2</v>
      </c>
      <c r="J18" s="858">
        <v>9.7999999999999997E-3</v>
      </c>
      <c r="K18" s="858">
        <v>6.6E-3</v>
      </c>
      <c r="L18" s="858">
        <f>+M18</f>
        <v>0</v>
      </c>
      <c r="M18" s="858">
        <v>0</v>
      </c>
      <c r="N18" s="46">
        <v>0</v>
      </c>
      <c r="O18" s="69">
        <v>0</v>
      </c>
      <c r="P18" s="69">
        <v>0</v>
      </c>
    </row>
    <row r="19" spans="1:16" s="7" customFormat="1" ht="15" customHeight="1" outlineLevel="1">
      <c r="B19" s="525" t="s">
        <v>507</v>
      </c>
      <c r="C19" s="940"/>
      <c r="D19" s="46"/>
      <c r="E19" s="46"/>
      <c r="F19" s="46"/>
      <c r="G19" s="46"/>
      <c r="H19" s="46"/>
      <c r="I19" s="46"/>
      <c r="J19" s="46"/>
      <c r="K19" s="46"/>
      <c r="L19" s="858"/>
      <c r="M19" s="46"/>
      <c r="N19" s="46"/>
      <c r="O19" s="69"/>
      <c r="P19" s="69"/>
    </row>
    <row r="20" spans="1:16" s="7" customFormat="1" ht="15" customHeight="1" outlineLevel="1">
      <c r="B20" s="525" t="s">
        <v>508</v>
      </c>
      <c r="C20" s="940"/>
      <c r="D20" s="46"/>
      <c r="E20" s="46"/>
      <c r="F20" s="46"/>
      <c r="G20" s="46"/>
      <c r="H20" s="46"/>
      <c r="I20" s="46"/>
      <c r="J20" s="46"/>
      <c r="K20" s="46"/>
      <c r="L20" s="858"/>
      <c r="M20" s="46"/>
      <c r="N20" s="46"/>
      <c r="O20" s="69"/>
      <c r="P20" s="69"/>
    </row>
    <row r="21" spans="1:16" s="7" customFormat="1" ht="15" customHeight="1" outlineLevel="1">
      <c r="B21" s="525" t="s">
        <v>486</v>
      </c>
      <c r="C21" s="940"/>
      <c r="D21" s="46"/>
      <c r="E21" s="46"/>
      <c r="F21" s="46"/>
      <c r="G21" s="46"/>
      <c r="H21" s="46"/>
      <c r="I21" s="46"/>
      <c r="J21" s="46"/>
      <c r="K21" s="46"/>
      <c r="L21" s="858"/>
      <c r="M21" s="46"/>
      <c r="N21" s="46"/>
      <c r="O21" s="69"/>
      <c r="P21" s="69"/>
    </row>
    <row r="22" spans="1:16" s="7" customFormat="1" ht="14.25" customHeight="1">
      <c r="B22" s="525" t="s">
        <v>509</v>
      </c>
      <c r="C22" s="941"/>
      <c r="D22" s="65">
        <f>SUM(D18:D21)</f>
        <v>1.2699999999999999E-2</v>
      </c>
      <c r="E22" s="65">
        <f t="shared" ref="E22:P22" si="3">SUM(E18:E21)</f>
        <v>1.2699999999999999E-2</v>
      </c>
      <c r="F22" s="65">
        <f t="shared" si="3"/>
        <v>1.2800000000000001E-2</v>
      </c>
      <c r="G22" s="65">
        <f t="shared" si="3"/>
        <v>1.29E-2</v>
      </c>
      <c r="H22" s="65">
        <f t="shared" si="3"/>
        <v>1.26E-2</v>
      </c>
      <c r="I22" s="65">
        <f t="shared" si="3"/>
        <v>1.2800000000000001E-2</v>
      </c>
      <c r="J22" s="65">
        <f t="shared" si="3"/>
        <v>9.7999999999999997E-3</v>
      </c>
      <c r="K22" s="65">
        <f t="shared" si="3"/>
        <v>6.6E-3</v>
      </c>
      <c r="L22" s="65">
        <f t="shared" si="3"/>
        <v>0</v>
      </c>
      <c r="M22" s="65">
        <f t="shared" si="3"/>
        <v>0</v>
      </c>
      <c r="N22" s="65">
        <f t="shared" si="3"/>
        <v>0</v>
      </c>
      <c r="O22" s="65">
        <f t="shared" si="3"/>
        <v>0</v>
      </c>
      <c r="P22" s="65">
        <f t="shared" si="3"/>
        <v>0</v>
      </c>
    </row>
    <row r="23" spans="1:16" s="63" customFormat="1">
      <c r="A23" s="62"/>
      <c r="B23" s="484" t="s">
        <v>510</v>
      </c>
      <c r="C23" s="476"/>
      <c r="D23" s="477"/>
      <c r="E23" s="478">
        <f>ROUND(SUM(D22*E16+E22*E17)/12,4)</f>
        <v>1.2699999999999999E-2</v>
      </c>
      <c r="F23" s="478">
        <f t="shared" ref="F23:P23" si="4">ROUND(SUM(E22*F16+F22*F17)/12,4)</f>
        <v>1.2800000000000001E-2</v>
      </c>
      <c r="G23" s="478">
        <f t="shared" si="4"/>
        <v>1.29E-2</v>
      </c>
      <c r="H23" s="478">
        <f t="shared" si="4"/>
        <v>1.2699999999999999E-2</v>
      </c>
      <c r="I23" s="478">
        <f t="shared" si="4"/>
        <v>1.2699999999999999E-2</v>
      </c>
      <c r="J23" s="478">
        <f t="shared" si="4"/>
        <v>1.0800000000000001E-2</v>
      </c>
      <c r="K23" s="478">
        <f t="shared" si="4"/>
        <v>7.7000000000000002E-3</v>
      </c>
      <c r="L23" s="478">
        <f t="shared" si="4"/>
        <v>2.2000000000000001E-3</v>
      </c>
      <c r="M23" s="478">
        <f t="shared" si="4"/>
        <v>0</v>
      </c>
      <c r="N23" s="478">
        <f t="shared" si="4"/>
        <v>0</v>
      </c>
      <c r="O23" s="478">
        <f t="shared" si="4"/>
        <v>0</v>
      </c>
      <c r="P23" s="478">
        <f t="shared" si="4"/>
        <v>0</v>
      </c>
    </row>
    <row r="24" spans="1:16" s="63" customFormat="1">
      <c r="A24" s="62"/>
      <c r="B24" s="475"/>
      <c r="C24" s="479"/>
      <c r="D24" s="477"/>
      <c r="E24" s="478"/>
      <c r="F24" s="478"/>
      <c r="G24" s="478"/>
      <c r="H24" s="478"/>
      <c r="I24" s="478"/>
      <c r="J24" s="478"/>
      <c r="K24" s="478"/>
      <c r="L24" s="478"/>
      <c r="M24" s="480"/>
      <c r="N24" s="480"/>
      <c r="O24" s="480"/>
      <c r="P24" s="480"/>
    </row>
    <row r="25" spans="1:16" s="63" customFormat="1" ht="15.75" customHeight="1">
      <c r="A25" s="62"/>
      <c r="B25" s="592" t="str">
        <f>'1.  LRAMVA Summary'!B31</f>
        <v>GS&lt;50 kW</v>
      </c>
      <c r="C25" s="939" t="str">
        <f>'2. LRAMVA Threshold'!E43</f>
        <v>kWh</v>
      </c>
      <c r="D25" s="858">
        <v>1.3599999999999999E-2</v>
      </c>
      <c r="E25" s="858">
        <v>1.3599999999999999E-2</v>
      </c>
      <c r="F25" s="858">
        <v>1.37E-2</v>
      </c>
      <c r="G25" s="858">
        <v>1.38E-2</v>
      </c>
      <c r="H25" s="858">
        <v>1.12E-2</v>
      </c>
      <c r="I25" s="858">
        <v>1.1299999999999999E-2</v>
      </c>
      <c r="J25" s="858">
        <v>1.15E-2</v>
      </c>
      <c r="K25" s="858">
        <v>1.17E-2</v>
      </c>
      <c r="L25" s="858">
        <f>+M25</f>
        <v>1.17E-2</v>
      </c>
      <c r="M25" s="858">
        <v>1.17E-2</v>
      </c>
      <c r="N25" s="46">
        <v>1.1900000000000001E-3</v>
      </c>
      <c r="O25" s="46">
        <v>1.21E-2</v>
      </c>
      <c r="P25" s="46">
        <v>1.2500000000000001E-2</v>
      </c>
    </row>
    <row r="26" spans="1:16" s="18" customFormat="1" outlineLevel="1">
      <c r="A26" s="4"/>
      <c r="B26" s="525" t="s">
        <v>507</v>
      </c>
      <c r="C26" s="940"/>
      <c r="D26" s="46"/>
      <c r="E26" s="46"/>
      <c r="F26" s="46"/>
      <c r="G26" s="46"/>
      <c r="H26" s="46"/>
      <c r="I26" s="46"/>
      <c r="J26" s="46"/>
      <c r="K26" s="46"/>
      <c r="L26" s="858"/>
      <c r="M26" s="46"/>
      <c r="N26" s="46"/>
      <c r="O26" s="46"/>
      <c r="P26" s="46"/>
    </row>
    <row r="27" spans="1:16" s="18" customFormat="1" outlineLevel="1">
      <c r="A27" s="4"/>
      <c r="B27" s="525" t="s">
        <v>508</v>
      </c>
      <c r="C27" s="940"/>
      <c r="D27" s="46"/>
      <c r="E27" s="46"/>
      <c r="F27" s="46"/>
      <c r="G27" s="46"/>
      <c r="H27" s="46"/>
      <c r="I27" s="46"/>
      <c r="J27" s="46"/>
      <c r="K27" s="46"/>
      <c r="L27" s="858"/>
      <c r="M27" s="46"/>
      <c r="N27" s="46"/>
      <c r="O27" s="46"/>
      <c r="P27" s="46"/>
    </row>
    <row r="28" spans="1:16" s="18" customFormat="1" outlineLevel="1">
      <c r="A28" s="4"/>
      <c r="B28" s="525" t="s">
        <v>486</v>
      </c>
      <c r="C28" s="940"/>
      <c r="D28" s="46"/>
      <c r="E28" s="46"/>
      <c r="F28" s="46"/>
      <c r="G28" s="46"/>
      <c r="H28" s="46"/>
      <c r="I28" s="46"/>
      <c r="J28" s="46"/>
      <c r="K28" s="46"/>
      <c r="L28" s="858"/>
      <c r="M28" s="46"/>
      <c r="N28" s="46"/>
      <c r="O28" s="46"/>
      <c r="P28" s="46"/>
    </row>
    <row r="29" spans="1:16" s="18" customFormat="1">
      <c r="A29" s="4"/>
      <c r="B29" s="525" t="s">
        <v>509</v>
      </c>
      <c r="C29" s="941"/>
      <c r="D29" s="65">
        <f>SUM(D25:D28)</f>
        <v>1.3599999999999999E-2</v>
      </c>
      <c r="E29" s="65">
        <f t="shared" ref="E29:P29" si="5">SUM(E25:E28)</f>
        <v>1.3599999999999999E-2</v>
      </c>
      <c r="F29" s="65">
        <f t="shared" si="5"/>
        <v>1.37E-2</v>
      </c>
      <c r="G29" s="65">
        <f t="shared" si="5"/>
        <v>1.38E-2</v>
      </c>
      <c r="H29" s="65">
        <f t="shared" si="5"/>
        <v>1.12E-2</v>
      </c>
      <c r="I29" s="65">
        <f t="shared" si="5"/>
        <v>1.1299999999999999E-2</v>
      </c>
      <c r="J29" s="65">
        <f t="shared" si="5"/>
        <v>1.15E-2</v>
      </c>
      <c r="K29" s="65">
        <f t="shared" si="5"/>
        <v>1.17E-2</v>
      </c>
      <c r="L29" s="65">
        <f t="shared" si="5"/>
        <v>1.17E-2</v>
      </c>
      <c r="M29" s="65">
        <f t="shared" si="5"/>
        <v>1.17E-2</v>
      </c>
      <c r="N29" s="65">
        <f t="shared" si="5"/>
        <v>1.1900000000000001E-3</v>
      </c>
      <c r="O29" s="65">
        <f t="shared" si="5"/>
        <v>1.21E-2</v>
      </c>
      <c r="P29" s="65">
        <f t="shared" si="5"/>
        <v>1.2500000000000001E-2</v>
      </c>
    </row>
    <row r="30" spans="1:16" s="18" customFormat="1">
      <c r="A30" s="4"/>
      <c r="B30" s="484" t="s">
        <v>510</v>
      </c>
      <c r="C30" s="481"/>
      <c r="D30" s="71"/>
      <c r="E30" s="478">
        <f>ROUND(SUM(D29*E16+E29*E17)/12,4)</f>
        <v>1.3599999999999999E-2</v>
      </c>
      <c r="F30" s="478">
        <f t="shared" ref="F30:P30" si="6">ROUND(SUM(E29*F16+F29*F17)/12,4)</f>
        <v>1.37E-2</v>
      </c>
      <c r="G30" s="478">
        <f t="shared" si="6"/>
        <v>1.38E-2</v>
      </c>
      <c r="H30" s="478">
        <f t="shared" si="6"/>
        <v>1.21E-2</v>
      </c>
      <c r="I30" s="478">
        <f t="shared" si="6"/>
        <v>1.1299999999999999E-2</v>
      </c>
      <c r="J30" s="478">
        <f t="shared" si="6"/>
        <v>1.14E-2</v>
      </c>
      <c r="K30" s="478">
        <f t="shared" si="6"/>
        <v>1.1599999999999999E-2</v>
      </c>
      <c r="L30" s="478">
        <f t="shared" si="6"/>
        <v>1.17E-2</v>
      </c>
      <c r="M30" s="478">
        <f t="shared" si="6"/>
        <v>1.17E-2</v>
      </c>
      <c r="N30" s="478">
        <f t="shared" si="6"/>
        <v>4.7000000000000002E-3</v>
      </c>
      <c r="O30" s="478">
        <f t="shared" si="6"/>
        <v>8.5000000000000006E-3</v>
      </c>
      <c r="P30" s="478">
        <f t="shared" si="6"/>
        <v>1.24E-2</v>
      </c>
    </row>
    <row r="31" spans="1:16" s="18" customFormat="1">
      <c r="A31" s="4"/>
      <c r="B31" s="475"/>
      <c r="C31" s="482"/>
      <c r="D31" s="483"/>
      <c r="E31" s="483"/>
      <c r="F31" s="483"/>
      <c r="G31" s="483"/>
      <c r="H31" s="483"/>
      <c r="I31" s="483"/>
      <c r="J31" s="483"/>
      <c r="K31" s="483"/>
      <c r="L31" s="483"/>
      <c r="M31" s="483"/>
      <c r="N31" s="480"/>
      <c r="O31" s="480"/>
      <c r="P31" s="480"/>
    </row>
    <row r="32" spans="1:16" s="64" customFormat="1">
      <c r="B32" s="592" t="str">
        <f>'1.  LRAMVA Summary'!B32</f>
        <v>GS 50 - 4,999 kW</v>
      </c>
      <c r="C32" s="939" t="str">
        <f>'2. LRAMVA Threshold'!F43</f>
        <v>kw</v>
      </c>
      <c r="D32" s="858">
        <v>2.6147999999999998</v>
      </c>
      <c r="E32" s="858">
        <v>2.5318000000000001</v>
      </c>
      <c r="F32" s="858">
        <v>2.5541</v>
      </c>
      <c r="G32" s="858">
        <v>2.5663999999999998</v>
      </c>
      <c r="H32" s="858">
        <v>2.1025</v>
      </c>
      <c r="I32" s="858">
        <v>2.1297999999999999</v>
      </c>
      <c r="J32" s="858">
        <v>2.1680999999999999</v>
      </c>
      <c r="K32" s="858">
        <v>2.2027999999999999</v>
      </c>
      <c r="L32" s="858">
        <f>+M32</f>
        <v>2.3574000000000002</v>
      </c>
      <c r="M32" s="858">
        <v>2.3574000000000002</v>
      </c>
      <c r="N32" s="46">
        <v>2.3975</v>
      </c>
      <c r="O32" s="46">
        <v>2.4430999999999998</v>
      </c>
      <c r="P32" s="46">
        <v>2.5164</v>
      </c>
    </row>
    <row r="33" spans="1:16" s="18" customFormat="1" outlineLevel="1">
      <c r="A33" s="4"/>
      <c r="B33" s="525" t="s">
        <v>507</v>
      </c>
      <c r="C33" s="940"/>
      <c r="D33" s="46"/>
      <c r="E33" s="46"/>
      <c r="F33" s="46"/>
      <c r="G33" s="46"/>
      <c r="H33" s="46"/>
      <c r="I33" s="46"/>
      <c r="J33" s="46"/>
      <c r="K33" s="46"/>
      <c r="L33" s="858"/>
      <c r="M33" s="46"/>
      <c r="N33" s="46"/>
      <c r="O33" s="46"/>
      <c r="P33" s="46"/>
    </row>
    <row r="34" spans="1:16" s="18" customFormat="1" outlineLevel="1">
      <c r="A34" s="4"/>
      <c r="B34" s="525" t="s">
        <v>508</v>
      </c>
      <c r="C34" s="940"/>
      <c r="D34" s="46"/>
      <c r="E34" s="46"/>
      <c r="F34" s="46"/>
      <c r="G34" s="46"/>
      <c r="H34" s="46"/>
      <c r="I34" s="46"/>
      <c r="J34" s="46"/>
      <c r="K34" s="46"/>
      <c r="L34" s="858"/>
      <c r="M34" s="46"/>
      <c r="N34" s="46"/>
      <c r="O34" s="46"/>
      <c r="P34" s="46"/>
    </row>
    <row r="35" spans="1:16" s="18" customFormat="1" outlineLevel="1">
      <c r="A35" s="4"/>
      <c r="B35" s="525" t="s">
        <v>486</v>
      </c>
      <c r="C35" s="940"/>
      <c r="D35" s="46"/>
      <c r="E35" s="46"/>
      <c r="F35" s="46"/>
      <c r="G35" s="46"/>
      <c r="H35" s="46"/>
      <c r="I35" s="46"/>
      <c r="J35" s="46"/>
      <c r="K35" s="46"/>
      <c r="L35" s="858"/>
      <c r="M35" s="46"/>
      <c r="N35" s="46"/>
      <c r="O35" s="46"/>
      <c r="P35" s="46"/>
    </row>
    <row r="36" spans="1:16" s="18" customFormat="1">
      <c r="A36" s="4"/>
      <c r="B36" s="525" t="s">
        <v>509</v>
      </c>
      <c r="C36" s="941"/>
      <c r="D36" s="65">
        <f>SUM(D32:D35)</f>
        <v>2.6147999999999998</v>
      </c>
      <c r="E36" s="65">
        <f>SUM(E32:E35)</f>
        <v>2.5318000000000001</v>
      </c>
      <c r="F36" s="65">
        <f t="shared" ref="F36:M36" si="7">SUM(F32:F35)</f>
        <v>2.5541</v>
      </c>
      <c r="G36" s="65">
        <f t="shared" si="7"/>
        <v>2.5663999999999998</v>
      </c>
      <c r="H36" s="65">
        <f t="shared" si="7"/>
        <v>2.1025</v>
      </c>
      <c r="I36" s="65">
        <f t="shared" si="7"/>
        <v>2.1297999999999999</v>
      </c>
      <c r="J36" s="65">
        <f t="shared" si="7"/>
        <v>2.1680999999999999</v>
      </c>
      <c r="K36" s="65">
        <f t="shared" si="7"/>
        <v>2.2027999999999999</v>
      </c>
      <c r="L36" s="65">
        <f t="shared" si="7"/>
        <v>2.3574000000000002</v>
      </c>
      <c r="M36" s="65">
        <f t="shared" si="7"/>
        <v>2.3574000000000002</v>
      </c>
      <c r="N36" s="65">
        <f>SUM(N32:N35)</f>
        <v>2.3975</v>
      </c>
      <c r="O36" s="65">
        <f t="shared" ref="O36:P36" si="8">SUM(O32:O35)</f>
        <v>2.4430999999999998</v>
      </c>
      <c r="P36" s="65">
        <f t="shared" si="8"/>
        <v>2.5164</v>
      </c>
    </row>
    <row r="37" spans="1:16" s="18" customFormat="1">
      <c r="A37" s="4"/>
      <c r="B37" s="484" t="s">
        <v>510</v>
      </c>
      <c r="C37" s="481"/>
      <c r="D37" s="71"/>
      <c r="E37" s="478">
        <f t="shared" ref="E37:M37" si="9">ROUND(SUM(D36*E16+E36*E17)/12,4)</f>
        <v>2.5594999999999999</v>
      </c>
      <c r="F37" s="478">
        <f t="shared" si="9"/>
        <v>2.5467</v>
      </c>
      <c r="G37" s="478">
        <f t="shared" si="9"/>
        <v>2.5623</v>
      </c>
      <c r="H37" s="478">
        <f t="shared" si="9"/>
        <v>2.2570999999999999</v>
      </c>
      <c r="I37" s="478">
        <f t="shared" si="9"/>
        <v>2.1206999999999998</v>
      </c>
      <c r="J37" s="478">
        <f t="shared" si="9"/>
        <v>2.1553</v>
      </c>
      <c r="K37" s="478">
        <f t="shared" si="9"/>
        <v>2.1911999999999998</v>
      </c>
      <c r="L37" s="478">
        <f t="shared" si="9"/>
        <v>2.3058999999999998</v>
      </c>
      <c r="M37" s="478">
        <f t="shared" si="9"/>
        <v>2.3574000000000002</v>
      </c>
      <c r="N37" s="478">
        <f>ROUND(SUM(M36*N16+N36*N17)/12,4)</f>
        <v>2.3841000000000001</v>
      </c>
      <c r="O37" s="478">
        <f t="shared" ref="O37:P37" si="10">ROUND(SUM(N36*O16+O36*O17)/12,4)</f>
        <v>2.4279000000000002</v>
      </c>
      <c r="P37" s="478">
        <f t="shared" si="10"/>
        <v>2.492</v>
      </c>
    </row>
    <row r="38" spans="1:16" s="70" customFormat="1" ht="15.75" customHeight="1">
      <c r="B38" s="484"/>
      <c r="C38" s="481"/>
      <c r="D38" s="71"/>
      <c r="E38" s="71"/>
      <c r="F38" s="71"/>
      <c r="G38" s="71"/>
      <c r="H38" s="71"/>
      <c r="I38" s="71"/>
      <c r="J38" s="71"/>
      <c r="K38" s="71"/>
      <c r="L38" s="71"/>
      <c r="M38" s="480"/>
      <c r="N38" s="480"/>
      <c r="O38" s="480"/>
      <c r="P38" s="480"/>
    </row>
    <row r="39" spans="1:16" s="64" customFormat="1">
      <c r="A39" s="62"/>
      <c r="B39" s="592" t="str">
        <f>'1.  LRAMVA Summary'!B33</f>
        <v>Large Use</v>
      </c>
      <c r="C39" s="939" t="str">
        <f>'2. LRAMVA Threshold'!G43</f>
        <v>kW</v>
      </c>
      <c r="D39" s="858">
        <v>0</v>
      </c>
      <c r="E39" s="858">
        <v>0</v>
      </c>
      <c r="F39" s="858">
        <v>0</v>
      </c>
      <c r="G39" s="858">
        <v>0</v>
      </c>
      <c r="H39" s="858">
        <v>0</v>
      </c>
      <c r="I39" s="858">
        <v>0</v>
      </c>
      <c r="J39" s="858">
        <v>0</v>
      </c>
      <c r="K39" s="858">
        <v>0</v>
      </c>
      <c r="L39" s="858">
        <f>+M39</f>
        <v>2.3574000000000002</v>
      </c>
      <c r="M39" s="858">
        <v>2.3574000000000002</v>
      </c>
      <c r="N39" s="858">
        <v>2.3975</v>
      </c>
      <c r="O39" s="858">
        <v>2.4430999999999998</v>
      </c>
      <c r="P39" s="46">
        <v>2.5164</v>
      </c>
    </row>
    <row r="40" spans="1:16" s="18" customFormat="1" outlineLevel="1">
      <c r="A40" s="4"/>
      <c r="B40" s="525" t="s">
        <v>507</v>
      </c>
      <c r="C40" s="940"/>
      <c r="D40" s="46"/>
      <c r="E40" s="46"/>
      <c r="F40" s="46"/>
      <c r="G40" s="46"/>
      <c r="H40" s="46"/>
      <c r="I40" s="46"/>
      <c r="J40" s="46"/>
      <c r="K40" s="46"/>
      <c r="L40" s="858"/>
      <c r="M40" s="46"/>
      <c r="N40" s="46"/>
      <c r="O40" s="46"/>
      <c r="P40" s="46"/>
    </row>
    <row r="41" spans="1:16" s="18" customFormat="1" outlineLevel="1">
      <c r="A41" s="4"/>
      <c r="B41" s="525" t="s">
        <v>508</v>
      </c>
      <c r="C41" s="940"/>
      <c r="D41" s="46"/>
      <c r="E41" s="46"/>
      <c r="F41" s="46"/>
      <c r="G41" s="46"/>
      <c r="H41" s="46"/>
      <c r="I41" s="46"/>
      <c r="J41" s="46"/>
      <c r="K41" s="46"/>
      <c r="L41" s="858"/>
      <c r="M41" s="46"/>
      <c r="N41" s="46"/>
      <c r="O41" s="46"/>
      <c r="P41" s="46"/>
    </row>
    <row r="42" spans="1:16" s="18" customFormat="1" outlineLevel="1">
      <c r="A42" s="4"/>
      <c r="B42" s="525" t="s">
        <v>486</v>
      </c>
      <c r="C42" s="940"/>
      <c r="D42" s="46"/>
      <c r="E42" s="46"/>
      <c r="F42" s="46"/>
      <c r="G42" s="46"/>
      <c r="H42" s="46"/>
      <c r="I42" s="46"/>
      <c r="J42" s="46"/>
      <c r="K42" s="46"/>
      <c r="L42" s="858"/>
      <c r="M42" s="46"/>
      <c r="N42" s="46"/>
      <c r="O42" s="46"/>
      <c r="P42" s="46"/>
    </row>
    <row r="43" spans="1:16" s="18" customFormat="1">
      <c r="A43" s="4"/>
      <c r="B43" s="525" t="s">
        <v>509</v>
      </c>
      <c r="C43" s="941"/>
      <c r="D43" s="65">
        <f>SUM(D39:D42)</f>
        <v>0</v>
      </c>
      <c r="E43" s="65">
        <f t="shared" ref="E43:N43" si="11">SUM(E39:E42)</f>
        <v>0</v>
      </c>
      <c r="F43" s="65">
        <f t="shared" si="11"/>
        <v>0</v>
      </c>
      <c r="G43" s="65">
        <f t="shared" si="11"/>
        <v>0</v>
      </c>
      <c r="H43" s="65">
        <f t="shared" si="11"/>
        <v>0</v>
      </c>
      <c r="I43" s="65">
        <f t="shared" si="11"/>
        <v>0</v>
      </c>
      <c r="J43" s="65">
        <f t="shared" si="11"/>
        <v>0</v>
      </c>
      <c r="K43" s="65">
        <f t="shared" si="11"/>
        <v>0</v>
      </c>
      <c r="L43" s="65">
        <f t="shared" si="11"/>
        <v>2.3574000000000002</v>
      </c>
      <c r="M43" s="65">
        <f t="shared" si="11"/>
        <v>2.3574000000000002</v>
      </c>
      <c r="N43" s="65">
        <f t="shared" si="11"/>
        <v>2.3975</v>
      </c>
      <c r="O43" s="65">
        <f t="shared" ref="O43:P43" si="12">SUM(O39:O42)</f>
        <v>2.4430999999999998</v>
      </c>
      <c r="P43" s="65">
        <f t="shared" si="12"/>
        <v>2.5164</v>
      </c>
    </row>
    <row r="44" spans="1:16" s="14" customFormat="1">
      <c r="A44" s="72"/>
      <c r="B44" s="484" t="s">
        <v>510</v>
      </c>
      <c r="C44" s="481"/>
      <c r="D44" s="71"/>
      <c r="E44" s="478">
        <f t="shared" ref="E44:M44" si="13">ROUND(SUM(D43*E16+E43*E17)/12,4)</f>
        <v>0</v>
      </c>
      <c r="F44" s="478">
        <f t="shared" si="13"/>
        <v>0</v>
      </c>
      <c r="G44" s="478">
        <f t="shared" si="13"/>
        <v>0</v>
      </c>
      <c r="H44" s="478">
        <f t="shared" si="13"/>
        <v>0</v>
      </c>
      <c r="I44" s="478">
        <f t="shared" si="13"/>
        <v>0</v>
      </c>
      <c r="J44" s="478">
        <f t="shared" si="13"/>
        <v>0</v>
      </c>
      <c r="K44" s="478">
        <f t="shared" si="13"/>
        <v>0</v>
      </c>
      <c r="L44" s="478">
        <f t="shared" si="13"/>
        <v>1.5716000000000001</v>
      </c>
      <c r="M44" s="478">
        <f t="shared" si="13"/>
        <v>2.3574000000000002</v>
      </c>
      <c r="N44" s="478">
        <f>ROUND(SUM(M43*N16+N43*N17)/12,4)</f>
        <v>2.3841000000000001</v>
      </c>
      <c r="O44" s="478">
        <f t="shared" ref="O44:P44" si="14">ROUND(SUM(N43*O16+O43*O17)/12,4)</f>
        <v>2.4279000000000002</v>
      </c>
      <c r="P44" s="478">
        <f t="shared" si="14"/>
        <v>2.492</v>
      </c>
    </row>
    <row r="45" spans="1:16" s="70" customFormat="1" ht="14.25">
      <c r="A45" s="72"/>
      <c r="B45" s="484"/>
      <c r="C45" s="481"/>
      <c r="D45" s="71"/>
      <c r="E45" s="71"/>
      <c r="F45" s="71"/>
      <c r="G45" s="71"/>
      <c r="H45" s="71"/>
      <c r="I45" s="71"/>
      <c r="J45" s="71"/>
      <c r="K45" s="71"/>
      <c r="L45" s="71"/>
      <c r="M45" s="480"/>
      <c r="N45" s="480"/>
      <c r="O45" s="480"/>
      <c r="P45" s="480"/>
    </row>
    <row r="46" spans="1:16" s="64" customFormat="1">
      <c r="A46" s="62"/>
      <c r="B46" s="592" t="str">
        <f>'1.  LRAMVA Summary'!B34</f>
        <v>Unmetered</v>
      </c>
      <c r="C46" s="939" t="str">
        <f>'2. LRAMVA Threshold'!H43</f>
        <v>kWh</v>
      </c>
      <c r="D46" s="858">
        <v>1.61E-2</v>
      </c>
      <c r="E46" s="858">
        <v>1.61E-2</v>
      </c>
      <c r="F46" s="858">
        <v>1.6199999999999999E-2</v>
      </c>
      <c r="G46" s="858">
        <v>1.6299999999999999E-2</v>
      </c>
      <c r="H46" s="858">
        <v>6.0000000000000001E-3</v>
      </c>
      <c r="I46" s="858">
        <v>6.1000000000000004E-3</v>
      </c>
      <c r="J46" s="858">
        <v>6.1999999999999998E-3</v>
      </c>
      <c r="K46" s="858">
        <v>6.3E-3</v>
      </c>
      <c r="L46" s="858">
        <f>+M46</f>
        <v>5.4000000000000003E-3</v>
      </c>
      <c r="M46" s="858">
        <v>5.4000000000000003E-3</v>
      </c>
      <c r="N46" s="46">
        <v>5.4999999999999997E-3</v>
      </c>
      <c r="O46" s="46">
        <v>5.5999999999999999E-3</v>
      </c>
      <c r="P46" s="46">
        <v>5.7999999999999996E-3</v>
      </c>
    </row>
    <row r="47" spans="1:16" s="18" customFormat="1" outlineLevel="1">
      <c r="A47" s="4"/>
      <c r="B47" s="525" t="s">
        <v>507</v>
      </c>
      <c r="C47" s="940"/>
      <c r="D47" s="46"/>
      <c r="E47" s="46"/>
      <c r="F47" s="46"/>
      <c r="G47" s="46"/>
      <c r="H47" s="46"/>
      <c r="I47" s="46"/>
      <c r="J47" s="46"/>
      <c r="K47" s="46"/>
      <c r="L47" s="858"/>
      <c r="M47" s="46"/>
      <c r="N47" s="46"/>
      <c r="O47" s="46"/>
      <c r="P47" s="46"/>
    </row>
    <row r="48" spans="1:16" s="18" customFormat="1" outlineLevel="1">
      <c r="A48" s="4"/>
      <c r="B48" s="525" t="s">
        <v>508</v>
      </c>
      <c r="C48" s="940"/>
      <c r="D48" s="46"/>
      <c r="E48" s="46"/>
      <c r="F48" s="46"/>
      <c r="G48" s="46"/>
      <c r="H48" s="46"/>
      <c r="I48" s="46"/>
      <c r="J48" s="46"/>
      <c r="K48" s="46"/>
      <c r="L48" s="858"/>
      <c r="M48" s="46"/>
      <c r="N48" s="46"/>
      <c r="O48" s="46"/>
      <c r="P48" s="46"/>
    </row>
    <row r="49" spans="1:16" s="18" customFormat="1" outlineLevel="1">
      <c r="A49" s="4"/>
      <c r="B49" s="525" t="s">
        <v>486</v>
      </c>
      <c r="C49" s="940"/>
      <c r="D49" s="46"/>
      <c r="E49" s="46"/>
      <c r="F49" s="46"/>
      <c r="G49" s="46"/>
      <c r="H49" s="46"/>
      <c r="I49" s="46"/>
      <c r="J49" s="46"/>
      <c r="K49" s="46"/>
      <c r="L49" s="858"/>
      <c r="M49" s="46"/>
      <c r="N49" s="46"/>
      <c r="O49" s="46"/>
      <c r="P49" s="46"/>
    </row>
    <row r="50" spans="1:16" s="18" customFormat="1">
      <c r="A50" s="4"/>
      <c r="B50" s="525" t="s">
        <v>509</v>
      </c>
      <c r="C50" s="941"/>
      <c r="D50" s="65">
        <f>SUM(D46:D49)</f>
        <v>1.61E-2</v>
      </c>
      <c r="E50" s="65">
        <f t="shared" ref="E50:N50" si="15">SUM(E46:E49)</f>
        <v>1.61E-2</v>
      </c>
      <c r="F50" s="65">
        <f t="shared" si="15"/>
        <v>1.6199999999999999E-2</v>
      </c>
      <c r="G50" s="65">
        <f t="shared" si="15"/>
        <v>1.6299999999999999E-2</v>
      </c>
      <c r="H50" s="65">
        <f t="shared" si="15"/>
        <v>6.0000000000000001E-3</v>
      </c>
      <c r="I50" s="65">
        <f t="shared" si="15"/>
        <v>6.1000000000000004E-3</v>
      </c>
      <c r="J50" s="65">
        <f t="shared" si="15"/>
        <v>6.1999999999999998E-3</v>
      </c>
      <c r="K50" s="65">
        <f t="shared" si="15"/>
        <v>6.3E-3</v>
      </c>
      <c r="L50" s="65">
        <f t="shared" si="15"/>
        <v>5.4000000000000003E-3</v>
      </c>
      <c r="M50" s="65">
        <f t="shared" si="15"/>
        <v>5.4000000000000003E-3</v>
      </c>
      <c r="N50" s="65">
        <f t="shared" si="15"/>
        <v>5.4999999999999997E-3</v>
      </c>
      <c r="O50" s="65">
        <f t="shared" ref="O50:P50" si="16">SUM(O46:O49)</f>
        <v>5.5999999999999999E-3</v>
      </c>
      <c r="P50" s="65">
        <f t="shared" si="16"/>
        <v>5.7999999999999996E-3</v>
      </c>
    </row>
    <row r="51" spans="1:16" s="14" customFormat="1">
      <c r="A51" s="72"/>
      <c r="B51" s="484" t="s">
        <v>510</v>
      </c>
      <c r="C51" s="481"/>
      <c r="D51" s="71"/>
      <c r="E51" s="478">
        <f t="shared" ref="E51:M51" si="17">ROUND(SUM(D50*E16+E50*E17)/12,4)</f>
        <v>1.61E-2</v>
      </c>
      <c r="F51" s="478">
        <f t="shared" si="17"/>
        <v>1.6199999999999999E-2</v>
      </c>
      <c r="G51" s="478">
        <f t="shared" si="17"/>
        <v>1.6299999999999999E-2</v>
      </c>
      <c r="H51" s="478">
        <f t="shared" si="17"/>
        <v>9.4000000000000004E-3</v>
      </c>
      <c r="I51" s="478">
        <f t="shared" si="17"/>
        <v>6.1000000000000004E-3</v>
      </c>
      <c r="J51" s="478">
        <f t="shared" si="17"/>
        <v>6.1999999999999998E-3</v>
      </c>
      <c r="K51" s="478">
        <f t="shared" si="17"/>
        <v>6.3E-3</v>
      </c>
      <c r="L51" s="478">
        <f t="shared" si="17"/>
        <v>5.7000000000000002E-3</v>
      </c>
      <c r="M51" s="478">
        <f t="shared" si="17"/>
        <v>5.4000000000000003E-3</v>
      </c>
      <c r="N51" s="478">
        <f>ROUND(SUM(M50*N16+N50*N17)/12,4)</f>
        <v>5.4999999999999997E-3</v>
      </c>
      <c r="O51" s="478">
        <f t="shared" ref="O51:P51" si="18">ROUND(SUM(N50*O16+O50*O17)/12,4)</f>
        <v>5.5999999999999999E-3</v>
      </c>
      <c r="P51" s="478">
        <f t="shared" si="18"/>
        <v>5.7000000000000002E-3</v>
      </c>
    </row>
    <row r="52" spans="1:16" s="70" customFormat="1" ht="14.25">
      <c r="A52" s="72"/>
      <c r="B52" s="484"/>
      <c r="C52" s="481"/>
      <c r="D52" s="71"/>
      <c r="E52" s="71"/>
      <c r="F52" s="71"/>
      <c r="G52" s="71"/>
      <c r="H52" s="71"/>
      <c r="I52" s="71"/>
      <c r="J52" s="71"/>
      <c r="K52" s="71"/>
      <c r="L52" s="71"/>
      <c r="M52" s="485"/>
      <c r="N52" s="485"/>
      <c r="O52" s="485"/>
      <c r="P52" s="485"/>
    </row>
    <row r="53" spans="1:16" s="64" customFormat="1">
      <c r="A53" s="62"/>
      <c r="B53" s="592" t="str">
        <f>'1.  LRAMVA Summary'!B35</f>
        <v>Street Lights</v>
      </c>
      <c r="C53" s="939" t="str">
        <f>'2. LRAMVA Threshold'!I43</f>
        <v>kW</v>
      </c>
      <c r="D53" s="858">
        <v>15.2803</v>
      </c>
      <c r="E53" s="858">
        <v>19.217300000000002</v>
      </c>
      <c r="F53" s="858">
        <v>19.386399999999998</v>
      </c>
      <c r="G53" s="858">
        <v>19.479500000000002</v>
      </c>
      <c r="H53" s="858">
        <v>29.033799999999999</v>
      </c>
      <c r="I53" s="858">
        <v>29.411200000000001</v>
      </c>
      <c r="J53" s="858">
        <v>29.9406</v>
      </c>
      <c r="K53" s="858">
        <v>30.419599999999999</v>
      </c>
      <c r="L53" s="858">
        <f>+M53</f>
        <v>1.8891</v>
      </c>
      <c r="M53" s="858">
        <v>1.8891</v>
      </c>
      <c r="N53" s="46">
        <v>1.7615000000000001</v>
      </c>
      <c r="O53" s="46">
        <v>1.7949999999999999</v>
      </c>
      <c r="P53" s="46">
        <v>1.8488</v>
      </c>
    </row>
    <row r="54" spans="1:16" s="18" customFormat="1" outlineLevel="1">
      <c r="A54" s="4"/>
      <c r="B54" s="525" t="s">
        <v>507</v>
      </c>
      <c r="C54" s="940"/>
      <c r="D54" s="46"/>
      <c r="E54" s="46"/>
      <c r="F54" s="46"/>
      <c r="G54" s="46"/>
      <c r="H54" s="46"/>
      <c r="I54" s="46"/>
      <c r="J54" s="46"/>
      <c r="K54" s="46"/>
      <c r="L54" s="858"/>
      <c r="M54" s="46"/>
      <c r="N54" s="46"/>
      <c r="O54" s="46"/>
      <c r="P54" s="46"/>
    </row>
    <row r="55" spans="1:16" s="18" customFormat="1" outlineLevel="1">
      <c r="A55" s="4"/>
      <c r="B55" s="525" t="s">
        <v>508</v>
      </c>
      <c r="C55" s="940"/>
      <c r="D55" s="46"/>
      <c r="E55" s="46"/>
      <c r="F55" s="46"/>
      <c r="G55" s="46"/>
      <c r="H55" s="46"/>
      <c r="I55" s="46"/>
      <c r="J55" s="46"/>
      <c r="K55" s="46"/>
      <c r="L55" s="858"/>
      <c r="M55" s="46"/>
      <c r="N55" s="46"/>
      <c r="O55" s="46"/>
      <c r="P55" s="46"/>
    </row>
    <row r="56" spans="1:16" s="18" customFormat="1" outlineLevel="1">
      <c r="A56" s="4"/>
      <c r="B56" s="525" t="s">
        <v>486</v>
      </c>
      <c r="C56" s="940"/>
      <c r="D56" s="46"/>
      <c r="E56" s="46"/>
      <c r="F56" s="46"/>
      <c r="G56" s="46"/>
      <c r="H56" s="46"/>
      <c r="I56" s="46"/>
      <c r="J56" s="46"/>
      <c r="K56" s="46"/>
      <c r="L56" s="858"/>
      <c r="M56" s="46"/>
      <c r="N56" s="46"/>
      <c r="O56" s="46"/>
      <c r="P56" s="46"/>
    </row>
    <row r="57" spans="1:16" s="18" customFormat="1">
      <c r="A57" s="4"/>
      <c r="B57" s="525" t="s">
        <v>509</v>
      </c>
      <c r="C57" s="941"/>
      <c r="D57" s="65">
        <f>SUM(D53:D56)</f>
        <v>15.2803</v>
      </c>
      <c r="E57" s="65">
        <f t="shared" ref="E57:N57" si="19">SUM(E53:E56)</f>
        <v>19.217300000000002</v>
      </c>
      <c r="F57" s="65">
        <f t="shared" si="19"/>
        <v>19.386399999999998</v>
      </c>
      <c r="G57" s="65">
        <f t="shared" si="19"/>
        <v>19.479500000000002</v>
      </c>
      <c r="H57" s="65">
        <f t="shared" si="19"/>
        <v>29.033799999999999</v>
      </c>
      <c r="I57" s="65">
        <f t="shared" si="19"/>
        <v>29.411200000000001</v>
      </c>
      <c r="J57" s="65">
        <f t="shared" si="19"/>
        <v>29.9406</v>
      </c>
      <c r="K57" s="65">
        <f t="shared" si="19"/>
        <v>30.419599999999999</v>
      </c>
      <c r="L57" s="65">
        <f t="shared" si="19"/>
        <v>1.8891</v>
      </c>
      <c r="M57" s="65">
        <f t="shared" si="19"/>
        <v>1.8891</v>
      </c>
      <c r="N57" s="65">
        <f t="shared" si="19"/>
        <v>1.7615000000000001</v>
      </c>
      <c r="O57" s="65">
        <f t="shared" ref="O57:P57" si="20">SUM(O53:O56)</f>
        <v>1.7949999999999999</v>
      </c>
      <c r="P57" s="65">
        <f t="shared" si="20"/>
        <v>1.8488</v>
      </c>
    </row>
    <row r="58" spans="1:16" s="14" customFormat="1">
      <c r="A58" s="72"/>
      <c r="B58" s="484" t="s">
        <v>510</v>
      </c>
      <c r="C58" s="481"/>
      <c r="D58" s="71"/>
      <c r="E58" s="478">
        <f t="shared" ref="E58:M58" si="21">ROUND(SUM(D57*E16+E57*E17)/12,4)</f>
        <v>17.905000000000001</v>
      </c>
      <c r="F58" s="478">
        <f t="shared" si="21"/>
        <v>19.329999999999998</v>
      </c>
      <c r="G58" s="478">
        <f t="shared" si="21"/>
        <v>19.448499999999999</v>
      </c>
      <c r="H58" s="478">
        <f t="shared" si="21"/>
        <v>25.849</v>
      </c>
      <c r="I58" s="478">
        <f t="shared" si="21"/>
        <v>29.285399999999999</v>
      </c>
      <c r="J58" s="478">
        <f t="shared" si="21"/>
        <v>29.764099999999999</v>
      </c>
      <c r="K58" s="478">
        <f t="shared" si="21"/>
        <v>30.259899999999998</v>
      </c>
      <c r="L58" s="478">
        <f t="shared" si="21"/>
        <v>11.3993</v>
      </c>
      <c r="M58" s="478">
        <f t="shared" si="21"/>
        <v>1.8891</v>
      </c>
      <c r="N58" s="478">
        <f>ROUND(SUM(M57*N16+N57*N17)/12,4)</f>
        <v>1.804</v>
      </c>
      <c r="O58" s="478">
        <f t="shared" ref="O58:P58" si="22">ROUND(SUM(N57*O16+O57*O17)/12,4)</f>
        <v>1.7838000000000001</v>
      </c>
      <c r="P58" s="478">
        <f t="shared" si="22"/>
        <v>1.8309</v>
      </c>
    </row>
    <row r="59" spans="1:16" s="70" customFormat="1" ht="14.25">
      <c r="A59" s="72"/>
      <c r="B59" s="484"/>
      <c r="C59" s="481"/>
      <c r="D59" s="71"/>
      <c r="E59" s="71"/>
      <c r="F59" s="71"/>
      <c r="G59" s="71"/>
      <c r="H59" s="71"/>
      <c r="I59" s="71"/>
      <c r="J59" s="71"/>
      <c r="K59" s="71"/>
      <c r="L59" s="485"/>
      <c r="M59" s="485"/>
      <c r="N59" s="485"/>
      <c r="O59" s="485"/>
      <c r="P59" s="485"/>
    </row>
    <row r="60" spans="1:16" s="64" customFormat="1">
      <c r="A60" s="62"/>
      <c r="B60" s="592">
        <f>'1.  LRAMVA Summary'!B36</f>
        <v>0</v>
      </c>
      <c r="C60" s="939">
        <f>'2. LRAMVA Threshold'!J43</f>
        <v>0</v>
      </c>
      <c r="D60" s="46"/>
      <c r="E60" s="46"/>
      <c r="F60" s="46"/>
      <c r="G60" s="46"/>
      <c r="H60" s="46"/>
      <c r="I60" s="46"/>
      <c r="J60" s="46"/>
      <c r="K60" s="46"/>
      <c r="L60" s="46"/>
      <c r="M60" s="46"/>
      <c r="N60" s="46"/>
      <c r="O60" s="46"/>
      <c r="P60" s="46"/>
    </row>
    <row r="61" spans="1:16" s="18" customFormat="1" outlineLevel="1">
      <c r="A61" s="4"/>
      <c r="B61" s="525" t="s">
        <v>507</v>
      </c>
      <c r="C61" s="940"/>
      <c r="D61" s="46"/>
      <c r="E61" s="46"/>
      <c r="F61" s="46"/>
      <c r="G61" s="46"/>
      <c r="H61" s="46"/>
      <c r="I61" s="46"/>
      <c r="J61" s="46"/>
      <c r="K61" s="46"/>
      <c r="L61" s="46"/>
      <c r="M61" s="46"/>
      <c r="N61" s="46"/>
      <c r="O61" s="46"/>
      <c r="P61" s="46"/>
    </row>
    <row r="62" spans="1:16" s="18" customFormat="1" outlineLevel="1">
      <c r="A62" s="4"/>
      <c r="B62" s="525" t="s">
        <v>508</v>
      </c>
      <c r="C62" s="940"/>
      <c r="D62" s="46"/>
      <c r="E62" s="46"/>
      <c r="F62" s="46"/>
      <c r="G62" s="46"/>
      <c r="H62" s="46"/>
      <c r="I62" s="46"/>
      <c r="J62" s="46"/>
      <c r="K62" s="46"/>
      <c r="L62" s="46"/>
      <c r="M62" s="46"/>
      <c r="N62" s="46"/>
      <c r="O62" s="46"/>
      <c r="P62" s="46"/>
    </row>
    <row r="63" spans="1:16" s="18" customFormat="1" outlineLevel="1">
      <c r="A63" s="4"/>
      <c r="B63" s="525" t="s">
        <v>486</v>
      </c>
      <c r="C63" s="940"/>
      <c r="D63" s="46"/>
      <c r="E63" s="46"/>
      <c r="F63" s="46"/>
      <c r="G63" s="46"/>
      <c r="H63" s="46"/>
      <c r="I63" s="46"/>
      <c r="J63" s="46"/>
      <c r="K63" s="46"/>
      <c r="L63" s="46"/>
      <c r="M63" s="46"/>
      <c r="N63" s="46"/>
      <c r="O63" s="46"/>
      <c r="P63" s="46"/>
    </row>
    <row r="64" spans="1:16" s="18" customFormat="1">
      <c r="A64" s="4"/>
      <c r="B64" s="525" t="s">
        <v>509</v>
      </c>
      <c r="C64" s="941"/>
      <c r="D64" s="65">
        <f>SUM(D60:D63)</f>
        <v>0</v>
      </c>
      <c r="E64" s="65">
        <f t="shared" ref="E64:N64" si="23">SUM(E60:E63)</f>
        <v>0</v>
      </c>
      <c r="F64" s="65">
        <f t="shared" si="23"/>
        <v>0</v>
      </c>
      <c r="G64" s="65">
        <f t="shared" si="23"/>
        <v>0</v>
      </c>
      <c r="H64" s="65">
        <f t="shared" si="23"/>
        <v>0</v>
      </c>
      <c r="I64" s="65">
        <f t="shared" si="23"/>
        <v>0</v>
      </c>
      <c r="J64" s="65">
        <f t="shared" si="23"/>
        <v>0</v>
      </c>
      <c r="K64" s="65">
        <f t="shared" si="23"/>
        <v>0</v>
      </c>
      <c r="L64" s="65">
        <f t="shared" si="23"/>
        <v>0</v>
      </c>
      <c r="M64" s="65">
        <f t="shared" si="23"/>
        <v>0</v>
      </c>
      <c r="N64" s="65">
        <f t="shared" si="23"/>
        <v>0</v>
      </c>
      <c r="O64" s="65">
        <f t="shared" ref="O64:P64" si="24">SUM(O60:O63)</f>
        <v>0</v>
      </c>
      <c r="P64" s="65">
        <f t="shared" si="24"/>
        <v>0</v>
      </c>
    </row>
    <row r="65" spans="1:16" s="14" customFormat="1">
      <c r="A65" s="72"/>
      <c r="B65" s="484" t="s">
        <v>510</v>
      </c>
      <c r="C65" s="481"/>
      <c r="D65" s="71"/>
      <c r="E65" s="478">
        <f t="shared" ref="E65:M65" si="25">ROUND(SUM(D64*E16+E64*E17)/12,4)</f>
        <v>0</v>
      </c>
      <c r="F65" s="478">
        <f t="shared" si="25"/>
        <v>0</v>
      </c>
      <c r="G65" s="478">
        <f t="shared" si="25"/>
        <v>0</v>
      </c>
      <c r="H65" s="478">
        <f t="shared" si="25"/>
        <v>0</v>
      </c>
      <c r="I65" s="478">
        <f>ROUND(SUM(H64*I16+I64*I17)/12,4)</f>
        <v>0</v>
      </c>
      <c r="J65" s="478">
        <f t="shared" si="25"/>
        <v>0</v>
      </c>
      <c r="K65" s="478">
        <f t="shared" si="25"/>
        <v>0</v>
      </c>
      <c r="L65" s="478">
        <f t="shared" si="25"/>
        <v>0</v>
      </c>
      <c r="M65" s="478">
        <f t="shared" si="25"/>
        <v>0</v>
      </c>
      <c r="N65" s="478">
        <f>ROUND(SUM(M64*N16+N64*N17)/12,4)</f>
        <v>0</v>
      </c>
      <c r="O65" s="478">
        <f t="shared" ref="O65:P65" si="26">ROUND(SUM(N64*O16+O64*O17)/12,4)</f>
        <v>0</v>
      </c>
      <c r="P65" s="478">
        <f t="shared" si="26"/>
        <v>0</v>
      </c>
    </row>
    <row r="66" spans="1:16" s="14" customFormat="1">
      <c r="A66" s="72"/>
      <c r="B66" s="73"/>
      <c r="C66" s="78"/>
      <c r="D66" s="71"/>
      <c r="E66" s="71"/>
      <c r="F66" s="71"/>
      <c r="G66" s="71"/>
      <c r="H66" s="71"/>
      <c r="I66" s="71"/>
      <c r="J66" s="71"/>
      <c r="K66" s="71"/>
      <c r="L66" s="480"/>
      <c r="M66" s="480"/>
      <c r="N66" s="480"/>
      <c r="O66" s="480"/>
      <c r="P66" s="480"/>
    </row>
    <row r="67" spans="1:16" s="64" customFormat="1">
      <c r="A67" s="62"/>
      <c r="B67" s="592">
        <f>'1.  LRAMVA Summary'!B37</f>
        <v>0</v>
      </c>
      <c r="C67" s="939">
        <f>'2. LRAMVA Threshold'!K43</f>
        <v>0</v>
      </c>
      <c r="D67" s="46"/>
      <c r="E67" s="46"/>
      <c r="F67" s="46"/>
      <c r="G67" s="46"/>
      <c r="H67" s="46"/>
      <c r="I67" s="46"/>
      <c r="J67" s="46"/>
      <c r="K67" s="46"/>
      <c r="L67" s="46"/>
      <c r="M67" s="46"/>
      <c r="N67" s="46"/>
      <c r="O67" s="46"/>
      <c r="P67" s="46"/>
    </row>
    <row r="68" spans="1:16" s="18" customFormat="1" outlineLevel="1">
      <c r="A68" s="4"/>
      <c r="B68" s="525" t="s">
        <v>507</v>
      </c>
      <c r="C68" s="940"/>
      <c r="D68" s="46"/>
      <c r="E68" s="46"/>
      <c r="F68" s="46"/>
      <c r="G68" s="46"/>
      <c r="H68" s="46"/>
      <c r="I68" s="46"/>
      <c r="J68" s="46"/>
      <c r="K68" s="46"/>
      <c r="L68" s="46"/>
      <c r="M68" s="46"/>
      <c r="N68" s="46"/>
      <c r="O68" s="46"/>
      <c r="P68" s="46"/>
    </row>
    <row r="69" spans="1:16" s="18" customFormat="1" outlineLevel="1">
      <c r="A69" s="4"/>
      <c r="B69" s="525" t="s">
        <v>508</v>
      </c>
      <c r="C69" s="940"/>
      <c r="D69" s="46"/>
      <c r="E69" s="46"/>
      <c r="F69" s="46"/>
      <c r="G69" s="46"/>
      <c r="H69" s="46"/>
      <c r="I69" s="46"/>
      <c r="J69" s="46"/>
      <c r="K69" s="46"/>
      <c r="L69" s="46"/>
      <c r="M69" s="46"/>
      <c r="N69" s="46"/>
      <c r="O69" s="46"/>
      <c r="P69" s="46"/>
    </row>
    <row r="70" spans="1:16" s="18" customFormat="1" outlineLevel="1">
      <c r="A70" s="4"/>
      <c r="B70" s="525" t="s">
        <v>486</v>
      </c>
      <c r="C70" s="940"/>
      <c r="D70" s="46"/>
      <c r="E70" s="46"/>
      <c r="F70" s="46"/>
      <c r="G70" s="46"/>
      <c r="H70" s="46"/>
      <c r="I70" s="46"/>
      <c r="J70" s="46"/>
      <c r="K70" s="46"/>
      <c r="L70" s="46"/>
      <c r="M70" s="46"/>
      <c r="N70" s="46"/>
      <c r="O70" s="46"/>
      <c r="P70" s="46"/>
    </row>
    <row r="71" spans="1:16" s="18" customFormat="1">
      <c r="A71" s="4"/>
      <c r="B71" s="525" t="s">
        <v>509</v>
      </c>
      <c r="C71" s="941"/>
      <c r="D71" s="65">
        <f>SUM(D67:D70)</f>
        <v>0</v>
      </c>
      <c r="E71" s="65">
        <f t="shared" ref="E71:N71" si="27">SUM(E67:E70)</f>
        <v>0</v>
      </c>
      <c r="F71" s="65">
        <f>SUM(F67:F70)</f>
        <v>0</v>
      </c>
      <c r="G71" s="65">
        <f t="shared" si="27"/>
        <v>0</v>
      </c>
      <c r="H71" s="65">
        <f t="shared" si="27"/>
        <v>0</v>
      </c>
      <c r="I71" s="65">
        <f t="shared" si="27"/>
        <v>0</v>
      </c>
      <c r="J71" s="65">
        <f t="shared" si="27"/>
        <v>0</v>
      </c>
      <c r="K71" s="65">
        <f t="shared" si="27"/>
        <v>0</v>
      </c>
      <c r="L71" s="65">
        <f t="shared" si="27"/>
        <v>0</v>
      </c>
      <c r="M71" s="65">
        <f t="shared" si="27"/>
        <v>0</v>
      </c>
      <c r="N71" s="65">
        <f t="shared" si="27"/>
        <v>0</v>
      </c>
      <c r="O71" s="65">
        <f t="shared" ref="O71:P71" si="28">SUM(O67:O70)</f>
        <v>0</v>
      </c>
      <c r="P71" s="65">
        <f t="shared" si="28"/>
        <v>0</v>
      </c>
    </row>
    <row r="72" spans="1:16" s="14" customFormat="1">
      <c r="A72" s="72"/>
      <c r="B72" s="484" t="s">
        <v>510</v>
      </c>
      <c r="C72" s="481"/>
      <c r="D72" s="71"/>
      <c r="E72" s="478">
        <f t="shared" ref="E72:N72" si="29">ROUND(SUM(D71*E16+E71*E17)/12,4)</f>
        <v>0</v>
      </c>
      <c r="F72" s="478">
        <f t="shared" si="29"/>
        <v>0</v>
      </c>
      <c r="G72" s="478">
        <f t="shared" si="29"/>
        <v>0</v>
      </c>
      <c r="H72" s="478">
        <f t="shared" si="29"/>
        <v>0</v>
      </c>
      <c r="I72" s="478">
        <f t="shared" si="29"/>
        <v>0</v>
      </c>
      <c r="J72" s="478">
        <f t="shared" si="29"/>
        <v>0</v>
      </c>
      <c r="K72" s="478">
        <f t="shared" si="29"/>
        <v>0</v>
      </c>
      <c r="L72" s="478">
        <f t="shared" si="29"/>
        <v>0</v>
      </c>
      <c r="M72" s="478">
        <f t="shared" si="29"/>
        <v>0</v>
      </c>
      <c r="N72" s="478">
        <f t="shared" si="29"/>
        <v>0</v>
      </c>
      <c r="O72" s="478">
        <f t="shared" ref="O72" si="30">ROUND(SUM(N71*O16+O71*O17)/12,4)</f>
        <v>0</v>
      </c>
      <c r="P72" s="478">
        <f t="shared" ref="P72" si="31">ROUND(SUM(O71*P16+P71*P17)/12,4)</f>
        <v>0</v>
      </c>
    </row>
    <row r="73" spans="1:16" s="14" customFormat="1">
      <c r="A73" s="72"/>
      <c r="B73" s="475"/>
      <c r="C73" s="481"/>
      <c r="D73" s="71"/>
      <c r="E73" s="478"/>
      <c r="F73" s="478"/>
      <c r="G73" s="478"/>
      <c r="H73" s="478"/>
      <c r="I73" s="478"/>
      <c r="J73" s="478"/>
      <c r="K73" s="478"/>
      <c r="L73" s="478"/>
      <c r="M73" s="478"/>
      <c r="N73" s="478"/>
      <c r="O73" s="478"/>
      <c r="P73" s="478"/>
    </row>
    <row r="74" spans="1:16" s="64" customFormat="1">
      <c r="A74" s="62"/>
      <c r="B74" s="592">
        <f>'1.  LRAMVA Summary'!B38</f>
        <v>0</v>
      </c>
      <c r="C74" s="939">
        <f>'2. LRAMVA Threshold'!L43</f>
        <v>0</v>
      </c>
      <c r="D74" s="46"/>
      <c r="E74" s="46"/>
      <c r="F74" s="46"/>
      <c r="G74" s="46"/>
      <c r="H74" s="46"/>
      <c r="I74" s="46"/>
      <c r="J74" s="46"/>
      <c r="K74" s="46"/>
      <c r="L74" s="46"/>
      <c r="M74" s="46"/>
      <c r="N74" s="46"/>
      <c r="O74" s="46"/>
      <c r="P74" s="46"/>
    </row>
    <row r="75" spans="1:16" s="18" customFormat="1" outlineLevel="1">
      <c r="A75" s="4"/>
      <c r="B75" s="525" t="s">
        <v>507</v>
      </c>
      <c r="C75" s="940"/>
      <c r="D75" s="46"/>
      <c r="E75" s="46"/>
      <c r="F75" s="46"/>
      <c r="G75" s="46"/>
      <c r="H75" s="46"/>
      <c r="I75" s="46"/>
      <c r="J75" s="46"/>
      <c r="K75" s="46"/>
      <c r="L75" s="46"/>
      <c r="M75" s="46"/>
      <c r="N75" s="46"/>
      <c r="O75" s="46"/>
      <c r="P75" s="46"/>
    </row>
    <row r="76" spans="1:16" s="18" customFormat="1" outlineLevel="1">
      <c r="A76" s="4"/>
      <c r="B76" s="525" t="s">
        <v>508</v>
      </c>
      <c r="C76" s="940"/>
      <c r="D76" s="46"/>
      <c r="E76" s="46"/>
      <c r="F76" s="46"/>
      <c r="G76" s="46"/>
      <c r="H76" s="46"/>
      <c r="I76" s="46"/>
      <c r="J76" s="46"/>
      <c r="K76" s="46"/>
      <c r="L76" s="46"/>
      <c r="M76" s="46"/>
      <c r="N76" s="46"/>
      <c r="O76" s="46"/>
      <c r="P76" s="46"/>
    </row>
    <row r="77" spans="1:16" s="18" customFormat="1" outlineLevel="1">
      <c r="A77" s="4"/>
      <c r="B77" s="525" t="s">
        <v>486</v>
      </c>
      <c r="C77" s="940"/>
      <c r="D77" s="46"/>
      <c r="E77" s="46"/>
      <c r="F77" s="46"/>
      <c r="G77" s="46"/>
      <c r="H77" s="46"/>
      <c r="I77" s="46"/>
      <c r="J77" s="46"/>
      <c r="K77" s="46"/>
      <c r="L77" s="46"/>
      <c r="M77" s="46"/>
      <c r="N77" s="46"/>
      <c r="O77" s="46"/>
      <c r="P77" s="46"/>
    </row>
    <row r="78" spans="1:16" s="18" customFormat="1">
      <c r="A78" s="4"/>
      <c r="B78" s="525" t="s">
        <v>509</v>
      </c>
      <c r="C78" s="941"/>
      <c r="D78" s="65">
        <f>SUM(D74:D77)</f>
        <v>0</v>
      </c>
      <c r="E78" s="65">
        <f>SUM(E74:E77)</f>
        <v>0</v>
      </c>
      <c r="F78" s="65">
        <f t="shared" ref="F78:N78" si="32">SUM(F74:F77)</f>
        <v>0</v>
      </c>
      <c r="G78" s="65">
        <f t="shared" si="32"/>
        <v>0</v>
      </c>
      <c r="H78" s="65">
        <f t="shared" si="32"/>
        <v>0</v>
      </c>
      <c r="I78" s="65">
        <f t="shared" si="32"/>
        <v>0</v>
      </c>
      <c r="J78" s="65">
        <f t="shared" si="32"/>
        <v>0</v>
      </c>
      <c r="K78" s="65">
        <f t="shared" si="32"/>
        <v>0</v>
      </c>
      <c r="L78" s="65">
        <f t="shared" si="32"/>
        <v>0</v>
      </c>
      <c r="M78" s="65">
        <f t="shared" si="32"/>
        <v>0</v>
      </c>
      <c r="N78" s="65">
        <f t="shared" si="32"/>
        <v>0</v>
      </c>
      <c r="O78" s="65">
        <f t="shared" ref="O78:P78" si="33">SUM(O74:O77)</f>
        <v>0</v>
      </c>
      <c r="P78" s="65">
        <f t="shared" si="33"/>
        <v>0</v>
      </c>
    </row>
    <row r="79" spans="1:16" s="14" customFormat="1">
      <c r="A79" s="72"/>
      <c r="B79" s="484" t="s">
        <v>510</v>
      </c>
      <c r="C79" s="481"/>
      <c r="D79" s="71"/>
      <c r="E79" s="478">
        <f t="shared" ref="E79:M79" si="34">ROUND(SUM(D78*E16+E78*E17)/12,4)</f>
        <v>0</v>
      </c>
      <c r="F79" s="478">
        <f t="shared" si="34"/>
        <v>0</v>
      </c>
      <c r="G79" s="478">
        <f t="shared" si="34"/>
        <v>0</v>
      </c>
      <c r="H79" s="478">
        <f t="shared" si="34"/>
        <v>0</v>
      </c>
      <c r="I79" s="478">
        <f t="shared" si="34"/>
        <v>0</v>
      </c>
      <c r="J79" s="478">
        <f t="shared" si="34"/>
        <v>0</v>
      </c>
      <c r="K79" s="478">
        <f t="shared" si="34"/>
        <v>0</v>
      </c>
      <c r="L79" s="478">
        <f t="shared" si="34"/>
        <v>0</v>
      </c>
      <c r="M79" s="478">
        <f t="shared" si="34"/>
        <v>0</v>
      </c>
      <c r="N79" s="478">
        <f>ROUND(SUM(M78*N16+N78*N17)/12,4)</f>
        <v>0</v>
      </c>
      <c r="O79" s="478">
        <f t="shared" ref="O79:P79" si="35">ROUND(SUM(N78*O16+O78*O17)/12,4)</f>
        <v>0</v>
      </c>
      <c r="P79" s="478">
        <f t="shared" si="35"/>
        <v>0</v>
      </c>
    </row>
    <row r="80" spans="1:16" s="14" customFormat="1">
      <c r="A80" s="72"/>
      <c r="B80" s="475"/>
      <c r="C80" s="481"/>
      <c r="D80" s="71"/>
      <c r="E80" s="478"/>
      <c r="F80" s="478"/>
      <c r="G80" s="478"/>
      <c r="H80" s="478"/>
      <c r="I80" s="478"/>
      <c r="J80" s="478"/>
      <c r="K80" s="478"/>
      <c r="L80" s="478"/>
      <c r="M80" s="478"/>
      <c r="N80" s="478"/>
      <c r="O80" s="478"/>
      <c r="P80" s="478"/>
    </row>
    <row r="81" spans="1:16" s="64" customFormat="1">
      <c r="A81" s="62"/>
      <c r="B81" s="592">
        <f>'1.  LRAMVA Summary'!B39</f>
        <v>0</v>
      </c>
      <c r="C81" s="939">
        <f>'2. LRAMVA Threshold'!M43</f>
        <v>0</v>
      </c>
      <c r="D81" s="46"/>
      <c r="E81" s="46"/>
      <c r="F81" s="46"/>
      <c r="G81" s="46"/>
      <c r="H81" s="46"/>
      <c r="I81" s="46"/>
      <c r="J81" s="46"/>
      <c r="K81" s="46"/>
      <c r="L81" s="46"/>
      <c r="M81" s="46"/>
      <c r="N81" s="46"/>
      <c r="O81" s="46"/>
      <c r="P81" s="46"/>
    </row>
    <row r="82" spans="1:16" s="18" customFormat="1" outlineLevel="1">
      <c r="A82" s="4"/>
      <c r="B82" s="525" t="s">
        <v>507</v>
      </c>
      <c r="C82" s="940"/>
      <c r="D82" s="46"/>
      <c r="E82" s="46"/>
      <c r="F82" s="46"/>
      <c r="G82" s="46"/>
      <c r="H82" s="46"/>
      <c r="I82" s="46"/>
      <c r="J82" s="46"/>
      <c r="K82" s="46"/>
      <c r="L82" s="46"/>
      <c r="M82" s="46"/>
      <c r="N82" s="46"/>
      <c r="O82" s="46"/>
      <c r="P82" s="46"/>
    </row>
    <row r="83" spans="1:16" s="18" customFormat="1" outlineLevel="1">
      <c r="A83" s="4"/>
      <c r="B83" s="525" t="s">
        <v>508</v>
      </c>
      <c r="C83" s="940"/>
      <c r="D83" s="46"/>
      <c r="E83" s="46"/>
      <c r="F83" s="46"/>
      <c r="G83" s="46"/>
      <c r="H83" s="46"/>
      <c r="I83" s="46"/>
      <c r="J83" s="46"/>
      <c r="K83" s="46"/>
      <c r="L83" s="46"/>
      <c r="M83" s="46"/>
      <c r="N83" s="46"/>
      <c r="O83" s="46"/>
      <c r="P83" s="46"/>
    </row>
    <row r="84" spans="1:16" s="18" customFormat="1" outlineLevel="1">
      <c r="A84" s="4"/>
      <c r="B84" s="525" t="s">
        <v>486</v>
      </c>
      <c r="C84" s="940"/>
      <c r="D84" s="46"/>
      <c r="E84" s="46"/>
      <c r="F84" s="46"/>
      <c r="G84" s="46"/>
      <c r="H84" s="46"/>
      <c r="I84" s="46"/>
      <c r="J84" s="46"/>
      <c r="K84" s="46"/>
      <c r="L84" s="46"/>
      <c r="M84" s="46"/>
      <c r="N84" s="46"/>
      <c r="O84" s="46"/>
      <c r="P84" s="46"/>
    </row>
    <row r="85" spans="1:16" s="18" customFormat="1">
      <c r="A85" s="4"/>
      <c r="B85" s="525" t="s">
        <v>509</v>
      </c>
      <c r="C85" s="941"/>
      <c r="D85" s="65">
        <f>SUM(D81:D84)</f>
        <v>0</v>
      </c>
      <c r="E85" s="65">
        <f>SUM(E81:E84)</f>
        <v>0</v>
      </c>
      <c r="F85" s="65">
        <f t="shared" ref="F85:N85" si="36">SUM(F81:F84)</f>
        <v>0</v>
      </c>
      <c r="G85" s="65">
        <f t="shared" si="36"/>
        <v>0</v>
      </c>
      <c r="H85" s="65">
        <f t="shared" si="36"/>
        <v>0</v>
      </c>
      <c r="I85" s="65">
        <f t="shared" si="36"/>
        <v>0</v>
      </c>
      <c r="J85" s="65">
        <f t="shared" si="36"/>
        <v>0</v>
      </c>
      <c r="K85" s="65">
        <f t="shared" si="36"/>
        <v>0</v>
      </c>
      <c r="L85" s="65">
        <f t="shared" si="36"/>
        <v>0</v>
      </c>
      <c r="M85" s="65">
        <f t="shared" si="36"/>
        <v>0</v>
      </c>
      <c r="N85" s="65">
        <f t="shared" si="36"/>
        <v>0</v>
      </c>
      <c r="O85" s="65">
        <f t="shared" ref="O85:P85" si="37">SUM(O81:O84)</f>
        <v>0</v>
      </c>
      <c r="P85" s="65">
        <f t="shared" si="37"/>
        <v>0</v>
      </c>
    </row>
    <row r="86" spans="1:16" s="14" customFormat="1">
      <c r="A86" s="72"/>
      <c r="B86" s="484" t="s">
        <v>510</v>
      </c>
      <c r="C86" s="481"/>
      <c r="D86" s="71"/>
      <c r="E86" s="478">
        <f t="shared" ref="E86:N86" si="38">ROUND(SUM(D85*E16+E85*E17)/12,4)</f>
        <v>0</v>
      </c>
      <c r="F86" s="478">
        <f t="shared" si="38"/>
        <v>0</v>
      </c>
      <c r="G86" s="478">
        <f t="shared" si="38"/>
        <v>0</v>
      </c>
      <c r="H86" s="478">
        <f t="shared" si="38"/>
        <v>0</v>
      </c>
      <c r="I86" s="478">
        <f t="shared" si="38"/>
        <v>0</v>
      </c>
      <c r="J86" s="478">
        <f t="shared" si="38"/>
        <v>0</v>
      </c>
      <c r="K86" s="478">
        <f t="shared" si="38"/>
        <v>0</v>
      </c>
      <c r="L86" s="478">
        <f t="shared" si="38"/>
        <v>0</v>
      </c>
      <c r="M86" s="478">
        <f t="shared" si="38"/>
        <v>0</v>
      </c>
      <c r="N86" s="478">
        <f t="shared" si="38"/>
        <v>0</v>
      </c>
      <c r="O86" s="478">
        <f t="shared" ref="O86" si="39">ROUND(SUM(N85*O16+O85*O17)/12,4)</f>
        <v>0</v>
      </c>
      <c r="P86" s="478">
        <f t="shared" ref="P86" si="40">ROUND(SUM(O85*P16+P85*P17)/12,4)</f>
        <v>0</v>
      </c>
    </row>
    <row r="87" spans="1:16" s="14" customFormat="1">
      <c r="A87" s="72"/>
      <c r="B87" s="475"/>
      <c r="C87" s="481"/>
      <c r="D87" s="71"/>
      <c r="E87" s="478"/>
      <c r="F87" s="478"/>
      <c r="G87" s="478"/>
      <c r="H87" s="478"/>
      <c r="I87" s="478"/>
      <c r="J87" s="478"/>
      <c r="K87" s="478"/>
      <c r="L87" s="478"/>
      <c r="M87" s="478"/>
      <c r="N87" s="478"/>
      <c r="O87" s="478"/>
      <c r="P87" s="478"/>
    </row>
    <row r="88" spans="1:16" s="64" customFormat="1">
      <c r="A88" s="62"/>
      <c r="B88" s="592">
        <f>'1.  LRAMVA Summary'!B40</f>
        <v>0</v>
      </c>
      <c r="C88" s="939">
        <f>'2. LRAMVA Threshold'!N43</f>
        <v>0</v>
      </c>
      <c r="D88" s="46"/>
      <c r="E88" s="46"/>
      <c r="F88" s="46"/>
      <c r="G88" s="46"/>
      <c r="H88" s="46"/>
      <c r="I88" s="46"/>
      <c r="J88" s="46"/>
      <c r="K88" s="46"/>
      <c r="L88" s="46"/>
      <c r="M88" s="46"/>
      <c r="N88" s="46"/>
      <c r="O88" s="46"/>
      <c r="P88" s="46"/>
    </row>
    <row r="89" spans="1:16" s="18" customFormat="1" outlineLevel="1">
      <c r="A89" s="4"/>
      <c r="B89" s="525" t="s">
        <v>507</v>
      </c>
      <c r="C89" s="940"/>
      <c r="D89" s="46"/>
      <c r="E89" s="46"/>
      <c r="F89" s="46"/>
      <c r="G89" s="46"/>
      <c r="H89" s="46"/>
      <c r="I89" s="46"/>
      <c r="J89" s="46"/>
      <c r="K89" s="46"/>
      <c r="L89" s="46"/>
      <c r="M89" s="46"/>
      <c r="N89" s="46"/>
      <c r="O89" s="46"/>
      <c r="P89" s="46"/>
    </row>
    <row r="90" spans="1:16" s="18" customFormat="1" outlineLevel="1">
      <c r="A90" s="4"/>
      <c r="B90" s="525" t="s">
        <v>508</v>
      </c>
      <c r="C90" s="940"/>
      <c r="D90" s="46"/>
      <c r="E90" s="46"/>
      <c r="F90" s="46"/>
      <c r="G90" s="46"/>
      <c r="H90" s="46"/>
      <c r="I90" s="46"/>
      <c r="J90" s="46"/>
      <c r="K90" s="46"/>
      <c r="L90" s="46"/>
      <c r="M90" s="46"/>
      <c r="N90" s="46"/>
      <c r="O90" s="46"/>
      <c r="P90" s="46"/>
    </row>
    <row r="91" spans="1:16" s="18" customFormat="1" outlineLevel="1">
      <c r="A91" s="4"/>
      <c r="B91" s="525" t="s">
        <v>486</v>
      </c>
      <c r="C91" s="940"/>
      <c r="D91" s="46"/>
      <c r="E91" s="46"/>
      <c r="F91" s="46"/>
      <c r="G91" s="46"/>
      <c r="H91" s="46"/>
      <c r="I91" s="46"/>
      <c r="J91" s="46"/>
      <c r="K91" s="46"/>
      <c r="L91" s="46"/>
      <c r="M91" s="46"/>
      <c r="N91" s="46"/>
      <c r="O91" s="46"/>
      <c r="P91" s="46"/>
    </row>
    <row r="92" spans="1:16" s="18" customFormat="1">
      <c r="A92" s="4"/>
      <c r="B92" s="525" t="s">
        <v>509</v>
      </c>
      <c r="C92" s="941"/>
      <c r="D92" s="65">
        <f>SUM(D88:D91)</f>
        <v>0</v>
      </c>
      <c r="E92" s="65">
        <f>SUM(E88:E91)</f>
        <v>0</v>
      </c>
      <c r="F92" s="65">
        <f t="shared" ref="F92:N92" si="41">SUM(F88:F91)</f>
        <v>0</v>
      </c>
      <c r="G92" s="65">
        <f t="shared" si="41"/>
        <v>0</v>
      </c>
      <c r="H92" s="65">
        <f t="shared" si="41"/>
        <v>0</v>
      </c>
      <c r="I92" s="65">
        <f t="shared" si="41"/>
        <v>0</v>
      </c>
      <c r="J92" s="65">
        <f t="shared" si="41"/>
        <v>0</v>
      </c>
      <c r="K92" s="65">
        <f t="shared" si="41"/>
        <v>0</v>
      </c>
      <c r="L92" s="65">
        <f t="shared" si="41"/>
        <v>0</v>
      </c>
      <c r="M92" s="65">
        <f t="shared" si="41"/>
        <v>0</v>
      </c>
      <c r="N92" s="65">
        <f t="shared" si="41"/>
        <v>0</v>
      </c>
      <c r="O92" s="65">
        <f t="shared" ref="O92:P92" si="42">SUM(O88:O91)</f>
        <v>0</v>
      </c>
      <c r="P92" s="65">
        <f t="shared" si="42"/>
        <v>0</v>
      </c>
    </row>
    <row r="93" spans="1:16" s="14" customFormat="1">
      <c r="A93" s="72"/>
      <c r="B93" s="484" t="s">
        <v>510</v>
      </c>
      <c r="C93" s="481"/>
      <c r="D93" s="71"/>
      <c r="E93" s="478">
        <f t="shared" ref="E93:M93" si="43">ROUND(SUM(D92*E16+E92*E17)/12,4)</f>
        <v>0</v>
      </c>
      <c r="F93" s="478">
        <f t="shared" si="43"/>
        <v>0</v>
      </c>
      <c r="G93" s="478">
        <f t="shared" si="43"/>
        <v>0</v>
      </c>
      <c r="H93" s="478">
        <f t="shared" si="43"/>
        <v>0</v>
      </c>
      <c r="I93" s="478">
        <f t="shared" si="43"/>
        <v>0</v>
      </c>
      <c r="J93" s="478">
        <f t="shared" si="43"/>
        <v>0</v>
      </c>
      <c r="K93" s="478">
        <f t="shared" si="43"/>
        <v>0</v>
      </c>
      <c r="L93" s="478">
        <f t="shared" si="43"/>
        <v>0</v>
      </c>
      <c r="M93" s="478">
        <f t="shared" si="43"/>
        <v>0</v>
      </c>
      <c r="N93" s="478">
        <f>ROUND(SUM(M92*N16+N92*N17)/12,4)</f>
        <v>0</v>
      </c>
      <c r="O93" s="478">
        <f t="shared" ref="O93:P93" si="44">ROUND(SUM(N92*O16+O92*O17)/12,4)</f>
        <v>0</v>
      </c>
      <c r="P93" s="478">
        <f t="shared" si="44"/>
        <v>0</v>
      </c>
    </row>
    <row r="94" spans="1:16" s="14" customFormat="1">
      <c r="A94" s="72"/>
      <c r="B94" s="475"/>
      <c r="C94" s="481"/>
      <c r="D94" s="71"/>
      <c r="E94" s="478"/>
      <c r="F94" s="478"/>
      <c r="G94" s="478"/>
      <c r="H94" s="478"/>
      <c r="I94" s="478"/>
      <c r="J94" s="478"/>
      <c r="K94" s="478"/>
      <c r="L94" s="478"/>
      <c r="M94" s="478"/>
      <c r="N94" s="478"/>
      <c r="O94" s="478"/>
      <c r="P94" s="478"/>
    </row>
    <row r="95" spans="1:16" s="64" customFormat="1">
      <c r="A95" s="62"/>
      <c r="B95" s="592">
        <f>'1.  LRAMVA Summary'!B41</f>
        <v>0</v>
      </c>
      <c r="C95" s="939">
        <f>'2. LRAMVA Threshold'!O43</f>
        <v>0</v>
      </c>
      <c r="D95" s="46"/>
      <c r="E95" s="46"/>
      <c r="F95" s="46"/>
      <c r="G95" s="46"/>
      <c r="H95" s="46"/>
      <c r="I95" s="46"/>
      <c r="J95" s="46"/>
      <c r="K95" s="46"/>
      <c r="L95" s="46"/>
      <c r="M95" s="46"/>
      <c r="N95" s="46"/>
      <c r="O95" s="46"/>
      <c r="P95" s="46"/>
    </row>
    <row r="96" spans="1:16" s="18" customFormat="1" outlineLevel="1">
      <c r="A96" s="4"/>
      <c r="B96" s="525" t="s">
        <v>507</v>
      </c>
      <c r="C96" s="940"/>
      <c r="D96" s="46"/>
      <c r="E96" s="46"/>
      <c r="F96" s="46"/>
      <c r="G96" s="46"/>
      <c r="H96" s="46"/>
      <c r="I96" s="46"/>
      <c r="J96" s="46"/>
      <c r="K96" s="46"/>
      <c r="L96" s="46"/>
      <c r="M96" s="46"/>
      <c r="N96" s="46"/>
      <c r="O96" s="46"/>
      <c r="P96" s="46"/>
    </row>
    <row r="97" spans="1:16" s="18" customFormat="1" outlineLevel="1">
      <c r="A97" s="4"/>
      <c r="B97" s="525" t="s">
        <v>508</v>
      </c>
      <c r="C97" s="940"/>
      <c r="D97" s="46"/>
      <c r="E97" s="46"/>
      <c r="F97" s="46"/>
      <c r="G97" s="46"/>
      <c r="H97" s="46"/>
      <c r="I97" s="46"/>
      <c r="J97" s="46"/>
      <c r="K97" s="46"/>
      <c r="L97" s="46"/>
      <c r="M97" s="46"/>
      <c r="N97" s="46"/>
      <c r="O97" s="46"/>
      <c r="P97" s="46"/>
    </row>
    <row r="98" spans="1:16" s="18" customFormat="1" outlineLevel="1">
      <c r="A98" s="4"/>
      <c r="B98" s="525" t="s">
        <v>486</v>
      </c>
      <c r="C98" s="940"/>
      <c r="D98" s="46"/>
      <c r="E98" s="46"/>
      <c r="F98" s="46"/>
      <c r="G98" s="46"/>
      <c r="H98" s="46"/>
      <c r="I98" s="46"/>
      <c r="J98" s="46"/>
      <c r="K98" s="46"/>
      <c r="L98" s="46"/>
      <c r="M98" s="46"/>
      <c r="N98" s="46"/>
      <c r="O98" s="46"/>
      <c r="P98" s="46"/>
    </row>
    <row r="99" spans="1:16" s="18" customFormat="1">
      <c r="A99" s="4"/>
      <c r="B99" s="525" t="s">
        <v>509</v>
      </c>
      <c r="C99" s="941"/>
      <c r="D99" s="65">
        <f>SUM(D95:D98)</f>
        <v>0</v>
      </c>
      <c r="E99" s="65">
        <f>SUM(E95:E98)</f>
        <v>0</v>
      </c>
      <c r="F99" s="65">
        <f t="shared" ref="F99:N99" si="45">SUM(F95:F98)</f>
        <v>0</v>
      </c>
      <c r="G99" s="65">
        <f t="shared" si="45"/>
        <v>0</v>
      </c>
      <c r="H99" s="65">
        <f t="shared" si="45"/>
        <v>0</v>
      </c>
      <c r="I99" s="65">
        <f t="shared" si="45"/>
        <v>0</v>
      </c>
      <c r="J99" s="65">
        <f t="shared" si="45"/>
        <v>0</v>
      </c>
      <c r="K99" s="65">
        <f t="shared" si="45"/>
        <v>0</v>
      </c>
      <c r="L99" s="65">
        <f t="shared" si="45"/>
        <v>0</v>
      </c>
      <c r="M99" s="65">
        <f t="shared" si="45"/>
        <v>0</v>
      </c>
      <c r="N99" s="65">
        <f t="shared" si="45"/>
        <v>0</v>
      </c>
      <c r="O99" s="65">
        <f t="shared" ref="O99:P99" si="46">SUM(O95:O98)</f>
        <v>0</v>
      </c>
      <c r="P99" s="65">
        <f t="shared" si="46"/>
        <v>0</v>
      </c>
    </row>
    <row r="100" spans="1:16" s="14" customFormat="1">
      <c r="A100" s="72"/>
      <c r="B100" s="484" t="s">
        <v>510</v>
      </c>
      <c r="C100" s="481"/>
      <c r="D100" s="71"/>
      <c r="E100" s="478">
        <f t="shared" ref="E100:M100" si="47">ROUND(SUM(D99*E16+E99*E17)/12,4)</f>
        <v>0</v>
      </c>
      <c r="F100" s="478">
        <f t="shared" si="47"/>
        <v>0</v>
      </c>
      <c r="G100" s="478">
        <f t="shared" si="47"/>
        <v>0</v>
      </c>
      <c r="H100" s="478">
        <f t="shared" si="47"/>
        <v>0</v>
      </c>
      <c r="I100" s="478">
        <f t="shared" si="47"/>
        <v>0</v>
      </c>
      <c r="J100" s="478">
        <f t="shared" si="47"/>
        <v>0</v>
      </c>
      <c r="K100" s="478">
        <f t="shared" si="47"/>
        <v>0</v>
      </c>
      <c r="L100" s="478">
        <f t="shared" si="47"/>
        <v>0</v>
      </c>
      <c r="M100" s="478">
        <f t="shared" si="47"/>
        <v>0</v>
      </c>
      <c r="N100" s="478">
        <f>ROUND(SUM(M99*N16+N99*N17)/12,4)</f>
        <v>0</v>
      </c>
      <c r="O100" s="478">
        <f t="shared" ref="O100:P100" si="48">ROUND(SUM(N99*O16+O99*O17)/12,4)</f>
        <v>0</v>
      </c>
      <c r="P100" s="478">
        <f t="shared" si="48"/>
        <v>0</v>
      </c>
    </row>
    <row r="101" spans="1:16" s="14" customFormat="1">
      <c r="A101" s="72"/>
      <c r="B101" s="475"/>
      <c r="C101" s="481"/>
      <c r="D101" s="71"/>
      <c r="E101" s="478"/>
      <c r="F101" s="478"/>
      <c r="G101" s="478"/>
      <c r="H101" s="478"/>
      <c r="I101" s="478"/>
      <c r="J101" s="478"/>
      <c r="K101" s="478"/>
      <c r="L101" s="478"/>
      <c r="M101" s="478"/>
      <c r="N101" s="478"/>
      <c r="O101" s="478"/>
      <c r="P101" s="478"/>
    </row>
    <row r="102" spans="1:16" s="64" customFormat="1">
      <c r="A102" s="62"/>
      <c r="B102" s="592">
        <f>'1.  LRAMVA Summary'!B42</f>
        <v>0</v>
      </c>
      <c r="C102" s="939">
        <f>'2. LRAMVA Threshold'!P43</f>
        <v>0</v>
      </c>
      <c r="D102" s="46"/>
      <c r="E102" s="46"/>
      <c r="F102" s="46"/>
      <c r="G102" s="46"/>
      <c r="H102" s="46"/>
      <c r="I102" s="46"/>
      <c r="J102" s="46"/>
      <c r="K102" s="46"/>
      <c r="L102" s="46"/>
      <c r="M102" s="46"/>
      <c r="N102" s="46"/>
      <c r="O102" s="46"/>
      <c r="P102" s="46"/>
    </row>
    <row r="103" spans="1:16" s="18" customFormat="1" outlineLevel="1">
      <c r="A103" s="4"/>
      <c r="B103" s="525" t="s">
        <v>507</v>
      </c>
      <c r="C103" s="940"/>
      <c r="D103" s="46"/>
      <c r="E103" s="46"/>
      <c r="F103" s="46"/>
      <c r="G103" s="46"/>
      <c r="H103" s="46"/>
      <c r="I103" s="46"/>
      <c r="J103" s="46"/>
      <c r="K103" s="46"/>
      <c r="L103" s="46"/>
      <c r="M103" s="46"/>
      <c r="N103" s="46"/>
      <c r="O103" s="46"/>
      <c r="P103" s="46"/>
    </row>
    <row r="104" spans="1:16" s="18" customFormat="1" outlineLevel="1">
      <c r="A104" s="4"/>
      <c r="B104" s="525" t="s">
        <v>508</v>
      </c>
      <c r="C104" s="940"/>
      <c r="D104" s="46"/>
      <c r="E104" s="46"/>
      <c r="F104" s="46"/>
      <c r="G104" s="46"/>
      <c r="H104" s="46"/>
      <c r="I104" s="46"/>
      <c r="J104" s="46"/>
      <c r="K104" s="46"/>
      <c r="L104" s="46"/>
      <c r="M104" s="46"/>
      <c r="N104" s="46"/>
      <c r="O104" s="46"/>
      <c r="P104" s="46"/>
    </row>
    <row r="105" spans="1:16" s="18" customFormat="1" outlineLevel="1">
      <c r="A105" s="4"/>
      <c r="B105" s="525" t="s">
        <v>486</v>
      </c>
      <c r="C105" s="940"/>
      <c r="D105" s="46"/>
      <c r="E105" s="46"/>
      <c r="F105" s="46"/>
      <c r="G105" s="46"/>
      <c r="H105" s="46"/>
      <c r="I105" s="46"/>
      <c r="J105" s="46"/>
      <c r="K105" s="46"/>
      <c r="L105" s="46"/>
      <c r="M105" s="46"/>
      <c r="N105" s="46"/>
      <c r="O105" s="46"/>
      <c r="P105" s="46"/>
    </row>
    <row r="106" spans="1:16" s="18" customFormat="1">
      <c r="A106" s="4"/>
      <c r="B106" s="525" t="s">
        <v>509</v>
      </c>
      <c r="C106" s="941"/>
      <c r="D106" s="65">
        <f>SUM(D102:D105)</f>
        <v>0</v>
      </c>
      <c r="E106" s="65">
        <f>SUM(E102:E105)</f>
        <v>0</v>
      </c>
      <c r="F106" s="65">
        <f>SUM(F102:F105)</f>
        <v>0</v>
      </c>
      <c r="G106" s="65">
        <f t="shared" ref="G106:N106" si="49">SUM(G102:G105)</f>
        <v>0</v>
      </c>
      <c r="H106" s="65">
        <f t="shared" si="49"/>
        <v>0</v>
      </c>
      <c r="I106" s="65">
        <f t="shared" si="49"/>
        <v>0</v>
      </c>
      <c r="J106" s="65">
        <f t="shared" si="49"/>
        <v>0</v>
      </c>
      <c r="K106" s="65">
        <f t="shared" si="49"/>
        <v>0</v>
      </c>
      <c r="L106" s="65">
        <f t="shared" si="49"/>
        <v>0</v>
      </c>
      <c r="M106" s="65">
        <f t="shared" si="49"/>
        <v>0</v>
      </c>
      <c r="N106" s="65">
        <f t="shared" si="49"/>
        <v>0</v>
      </c>
      <c r="O106" s="65">
        <f t="shared" ref="O106:P106" si="50">SUM(O102:O105)</f>
        <v>0</v>
      </c>
      <c r="P106" s="65">
        <f t="shared" si="50"/>
        <v>0</v>
      </c>
    </row>
    <row r="107" spans="1:16" s="14" customFormat="1">
      <c r="A107" s="72"/>
      <c r="B107" s="484" t="s">
        <v>510</v>
      </c>
      <c r="C107" s="481"/>
      <c r="D107" s="71"/>
      <c r="E107" s="478">
        <f t="shared" ref="E107:M107" si="51">ROUND(SUM(D106*E16+E106*E17)/12,4)</f>
        <v>0</v>
      </c>
      <c r="F107" s="478">
        <f t="shared" si="51"/>
        <v>0</v>
      </c>
      <c r="G107" s="478">
        <f t="shared" si="51"/>
        <v>0</v>
      </c>
      <c r="H107" s="478">
        <f t="shared" si="51"/>
        <v>0</v>
      </c>
      <c r="I107" s="478">
        <f t="shared" si="51"/>
        <v>0</v>
      </c>
      <c r="J107" s="478">
        <f t="shared" si="51"/>
        <v>0</v>
      </c>
      <c r="K107" s="478">
        <f t="shared" si="51"/>
        <v>0</v>
      </c>
      <c r="L107" s="478">
        <f t="shared" si="51"/>
        <v>0</v>
      </c>
      <c r="M107" s="478">
        <f t="shared" si="51"/>
        <v>0</v>
      </c>
      <c r="N107" s="478">
        <f>ROUND(SUM(M106*N16+N106*N17)/12,4)</f>
        <v>0</v>
      </c>
      <c r="O107" s="478">
        <f t="shared" ref="O107:P107" si="52">ROUND(SUM(N106*O16+O106*O17)/12,4)</f>
        <v>0</v>
      </c>
      <c r="P107" s="478">
        <f t="shared" si="52"/>
        <v>0</v>
      </c>
    </row>
    <row r="108" spans="1:16" s="14" customFormat="1">
      <c r="A108" s="72"/>
      <c r="B108" s="475"/>
      <c r="C108" s="481"/>
      <c r="D108" s="71"/>
      <c r="E108" s="478"/>
      <c r="F108" s="478"/>
      <c r="G108" s="478"/>
      <c r="H108" s="478"/>
      <c r="I108" s="478"/>
      <c r="J108" s="478"/>
      <c r="K108" s="478"/>
      <c r="L108" s="478"/>
      <c r="M108" s="478"/>
      <c r="N108" s="478"/>
      <c r="O108" s="478"/>
      <c r="P108" s="478"/>
    </row>
    <row r="109" spans="1:16" s="64" customFormat="1">
      <c r="A109" s="62"/>
      <c r="B109" s="592">
        <f>'1.  LRAMVA Summary'!B43</f>
        <v>0</v>
      </c>
      <c r="C109" s="939">
        <f>'2. LRAMVA Threshold'!Q43</f>
        <v>0</v>
      </c>
      <c r="D109" s="46"/>
      <c r="E109" s="46"/>
      <c r="F109" s="46"/>
      <c r="G109" s="46"/>
      <c r="H109" s="46"/>
      <c r="I109" s="46"/>
      <c r="J109" s="46"/>
      <c r="K109" s="46"/>
      <c r="L109" s="46"/>
      <c r="M109" s="46"/>
      <c r="N109" s="46"/>
      <c r="O109" s="46"/>
      <c r="P109" s="46"/>
    </row>
    <row r="110" spans="1:16" s="18" customFormat="1" outlineLevel="1">
      <c r="A110" s="4"/>
      <c r="B110" s="525" t="s">
        <v>507</v>
      </c>
      <c r="C110" s="940"/>
      <c r="D110" s="46"/>
      <c r="E110" s="46"/>
      <c r="F110" s="46"/>
      <c r="G110" s="46"/>
      <c r="H110" s="46"/>
      <c r="I110" s="46"/>
      <c r="J110" s="46"/>
      <c r="K110" s="46"/>
      <c r="L110" s="46"/>
      <c r="M110" s="46"/>
      <c r="N110" s="46"/>
      <c r="O110" s="46"/>
      <c r="P110" s="46"/>
    </row>
    <row r="111" spans="1:16" s="18" customFormat="1" outlineLevel="1">
      <c r="A111" s="4"/>
      <c r="B111" s="525" t="s">
        <v>508</v>
      </c>
      <c r="C111" s="940"/>
      <c r="D111" s="46"/>
      <c r="E111" s="46"/>
      <c r="F111" s="46"/>
      <c r="G111" s="46"/>
      <c r="H111" s="46"/>
      <c r="I111" s="46"/>
      <c r="J111" s="46"/>
      <c r="K111" s="46"/>
      <c r="L111" s="46"/>
      <c r="M111" s="46"/>
      <c r="N111" s="46"/>
      <c r="O111" s="46"/>
      <c r="P111" s="46"/>
    </row>
    <row r="112" spans="1:16" s="18" customFormat="1" outlineLevel="1">
      <c r="A112" s="4"/>
      <c r="B112" s="525" t="s">
        <v>486</v>
      </c>
      <c r="C112" s="940"/>
      <c r="D112" s="46"/>
      <c r="E112" s="46"/>
      <c r="F112" s="46"/>
      <c r="G112" s="46"/>
      <c r="H112" s="46"/>
      <c r="I112" s="46"/>
      <c r="J112" s="46"/>
      <c r="K112" s="46"/>
      <c r="L112" s="46"/>
      <c r="M112" s="46"/>
      <c r="N112" s="46"/>
      <c r="O112" s="46"/>
      <c r="P112" s="46"/>
    </row>
    <row r="113" spans="1:16" s="18" customFormat="1">
      <c r="A113" s="4"/>
      <c r="B113" s="525" t="s">
        <v>509</v>
      </c>
      <c r="C113" s="941"/>
      <c r="D113" s="65">
        <f>SUM(D109:D112)</f>
        <v>0</v>
      </c>
      <c r="E113" s="65">
        <f>SUM(E109:E112)</f>
        <v>0</v>
      </c>
      <c r="F113" s="65">
        <f>SUM(F109:F112)</f>
        <v>0</v>
      </c>
      <c r="G113" s="65">
        <f>SUM(G109:G112)</f>
        <v>0</v>
      </c>
      <c r="H113" s="65">
        <f t="shared" ref="H113:N113" si="53">SUM(H109:H112)</f>
        <v>0</v>
      </c>
      <c r="I113" s="65">
        <f t="shared" si="53"/>
        <v>0</v>
      </c>
      <c r="J113" s="65">
        <f t="shared" si="53"/>
        <v>0</v>
      </c>
      <c r="K113" s="65">
        <f t="shared" si="53"/>
        <v>0</v>
      </c>
      <c r="L113" s="65">
        <f t="shared" si="53"/>
        <v>0</v>
      </c>
      <c r="M113" s="65">
        <f t="shared" si="53"/>
        <v>0</v>
      </c>
      <c r="N113" s="65">
        <f t="shared" si="53"/>
        <v>0</v>
      </c>
      <c r="O113" s="65">
        <f t="shared" ref="O113:P113" si="54">SUM(O109:O112)</f>
        <v>0</v>
      </c>
      <c r="P113" s="65">
        <f t="shared" si="54"/>
        <v>0</v>
      </c>
    </row>
    <row r="114" spans="1:16" s="14" customFormat="1">
      <c r="A114" s="72"/>
      <c r="B114" s="484" t="s">
        <v>510</v>
      </c>
      <c r="C114" s="481"/>
      <c r="D114" s="71"/>
      <c r="E114" s="478">
        <f t="shared" ref="E114:M114" si="55">ROUND(SUM(D113*E16+E113*E17)/12,4)</f>
        <v>0</v>
      </c>
      <c r="F114" s="478">
        <f t="shared" si="55"/>
        <v>0</v>
      </c>
      <c r="G114" s="478">
        <f t="shared" si="55"/>
        <v>0</v>
      </c>
      <c r="H114" s="478">
        <f t="shared" si="55"/>
        <v>0</v>
      </c>
      <c r="I114" s="478">
        <f t="shared" si="55"/>
        <v>0</v>
      </c>
      <c r="J114" s="478">
        <f t="shared" si="55"/>
        <v>0</v>
      </c>
      <c r="K114" s="478">
        <f t="shared" si="55"/>
        <v>0</v>
      </c>
      <c r="L114" s="478">
        <f t="shared" si="55"/>
        <v>0</v>
      </c>
      <c r="M114" s="478">
        <f t="shared" si="55"/>
        <v>0</v>
      </c>
      <c r="N114" s="478">
        <f>ROUND(SUM(M113*N16+N113*N17)/12,4)</f>
        <v>0</v>
      </c>
      <c r="O114" s="478">
        <f t="shared" ref="O114:P114" si="56">ROUND(SUM(N113*O16+O113*O17)/12,4)</f>
        <v>0</v>
      </c>
      <c r="P114" s="478">
        <f t="shared" si="56"/>
        <v>0</v>
      </c>
    </row>
    <row r="115" spans="1:16" s="70" customFormat="1" ht="14.25">
      <c r="A115" s="72"/>
      <c r="B115" s="74"/>
      <c r="C115" s="79"/>
      <c r="D115" s="75"/>
      <c r="E115" s="75"/>
      <c r="F115" s="75"/>
      <c r="G115" s="75"/>
      <c r="H115" s="75"/>
      <c r="I115" s="75"/>
      <c r="J115" s="75"/>
      <c r="K115" s="486"/>
      <c r="L115" s="487"/>
      <c r="M115" s="487"/>
      <c r="N115" s="487"/>
      <c r="O115" s="487"/>
      <c r="P115" s="487"/>
    </row>
    <row r="116" spans="1:16" s="3" customFormat="1" ht="21" customHeight="1">
      <c r="A116" s="4"/>
      <c r="B116" s="488" t="s">
        <v>598</v>
      </c>
      <c r="C116" s="96"/>
      <c r="D116" s="489"/>
      <c r="E116" s="489"/>
      <c r="F116" s="489"/>
      <c r="G116" s="489"/>
      <c r="H116" s="489"/>
      <c r="I116" s="489"/>
      <c r="J116" s="489"/>
      <c r="K116" s="489"/>
      <c r="L116" s="489"/>
      <c r="M116" s="489"/>
      <c r="N116" s="489"/>
      <c r="O116" s="489"/>
      <c r="P116" s="489"/>
    </row>
    <row r="119" spans="1:16" ht="15.75">
      <c r="B119" s="116" t="s">
        <v>480</v>
      </c>
      <c r="J119" s="18"/>
    </row>
    <row r="120" spans="1:16" s="14" customFormat="1" ht="75.75" customHeight="1">
      <c r="A120" s="72"/>
      <c r="B120" s="943" t="s">
        <v>649</v>
      </c>
      <c r="C120" s="943"/>
      <c r="D120" s="943"/>
      <c r="E120" s="943"/>
      <c r="F120" s="943"/>
      <c r="G120" s="943"/>
      <c r="H120" s="943"/>
      <c r="I120" s="943"/>
      <c r="J120" s="943"/>
      <c r="K120" s="943"/>
      <c r="L120" s="943"/>
      <c r="M120" s="943"/>
      <c r="N120" s="943"/>
      <c r="O120" s="943"/>
      <c r="P120" s="943"/>
    </row>
    <row r="121" spans="1:16" s="18" customFormat="1" ht="9" customHeight="1">
      <c r="A121" s="4"/>
      <c r="B121" s="116"/>
      <c r="C121" s="76"/>
    </row>
    <row r="122" spans="1:16" ht="63.75" customHeight="1">
      <c r="B122" s="241" t="s">
        <v>234</v>
      </c>
      <c r="C122" s="241" t="str">
        <f>'1.  LRAMVA Summary'!D53</f>
        <v>Residential</v>
      </c>
      <c r="D122" s="241" t="str">
        <f>'1.  LRAMVA Summary'!E53</f>
        <v>GS&lt;50 kW</v>
      </c>
      <c r="E122" s="241" t="str">
        <f>'1.  LRAMVA Summary'!F53</f>
        <v>GS 50 - 4,999 kW</v>
      </c>
      <c r="F122" s="241" t="str">
        <f>'1.  LRAMVA Summary'!G53</f>
        <v>Large Use</v>
      </c>
      <c r="G122" s="241" t="str">
        <f>'1.  LRAMVA Summary'!H53</f>
        <v>Unmetered</v>
      </c>
      <c r="H122" s="241" t="str">
        <f>'1.  LRAMVA Summary'!I53</f>
        <v>Street Lights</v>
      </c>
      <c r="I122" s="241" t="str">
        <f>'1.  LRAMVA Summary'!J53</f>
        <v/>
      </c>
      <c r="J122" s="241" t="str">
        <f>'1.  LRAMVA Summary'!K53</f>
        <v/>
      </c>
      <c r="K122" s="241" t="str">
        <f>'1.  LRAMVA Summary'!L53</f>
        <v/>
      </c>
      <c r="L122" s="241" t="str">
        <f>'1.  LRAMVA Summary'!M53</f>
        <v/>
      </c>
      <c r="M122" s="241" t="str">
        <f>'1.  LRAMVA Summary'!N53</f>
        <v/>
      </c>
      <c r="N122" s="241" t="str">
        <f>'1.  LRAMVA Summary'!O53</f>
        <v/>
      </c>
      <c r="O122" s="241" t="str">
        <f>'1.  LRAMVA Summary'!P53</f>
        <v/>
      </c>
      <c r="P122" s="241" t="str">
        <f>'1.  LRAMVA Summary'!Q53</f>
        <v/>
      </c>
    </row>
    <row r="123" spans="1:16" s="18" customFormat="1">
      <c r="A123" s="89"/>
      <c r="B123" s="574"/>
      <c r="C123" s="575" t="str">
        <f>'1.  LRAMVA Summary'!D54</f>
        <v>kWh</v>
      </c>
      <c r="D123" s="575" t="str">
        <f>'1.  LRAMVA Summary'!E54</f>
        <v>kWh</v>
      </c>
      <c r="E123" s="575" t="str">
        <f>'1.  LRAMVA Summary'!F54</f>
        <v>kw</v>
      </c>
      <c r="F123" s="575" t="str">
        <f>'1.  LRAMVA Summary'!G54</f>
        <v>kW</v>
      </c>
      <c r="G123" s="575" t="str">
        <f>'1.  LRAMVA Summary'!H54</f>
        <v>kWh</v>
      </c>
      <c r="H123" s="575" t="str">
        <f>'1.  LRAMVA Summary'!I54</f>
        <v>kW</v>
      </c>
      <c r="I123" s="575">
        <f>'1.  LRAMVA Summary'!J54</f>
        <v>0</v>
      </c>
      <c r="J123" s="575">
        <f>'1.  LRAMVA Summary'!K54</f>
        <v>0</v>
      </c>
      <c r="K123" s="575">
        <f>'1.  LRAMVA Summary'!L54</f>
        <v>0</v>
      </c>
      <c r="L123" s="575">
        <f>'1.  LRAMVA Summary'!M54</f>
        <v>0</v>
      </c>
      <c r="M123" s="575">
        <f>'1.  LRAMVA Summary'!N54</f>
        <v>0</v>
      </c>
      <c r="N123" s="575">
        <f>'1.  LRAMVA Summary'!O54</f>
        <v>0</v>
      </c>
      <c r="O123" s="575">
        <f>'1.  LRAMVA Summary'!P54</f>
        <v>0</v>
      </c>
      <c r="P123" s="576">
        <f>'1.  LRAMVA Summary'!Q54</f>
        <v>0</v>
      </c>
    </row>
    <row r="124" spans="1:16">
      <c r="B124" s="490">
        <v>2011</v>
      </c>
      <c r="C124" s="664">
        <f>HLOOKUP(B124,$E$15:$P$114,9,FALSE)</f>
        <v>1.2699999999999999E-2</v>
      </c>
      <c r="D124" s="665">
        <f>HLOOKUP(B124,$E$15:$P$114,16,FALSE)</f>
        <v>1.3599999999999999E-2</v>
      </c>
      <c r="E124" s="666">
        <f t="shared" ref="E124:E135" si="57">HLOOKUP(B124,$E$15:$P$114,23,FALSE)</f>
        <v>2.5594999999999999</v>
      </c>
      <c r="F124" s="665">
        <f t="shared" ref="F124:F135" si="58">HLOOKUP(B124,$E$15:$P$114,30,FALSE)</f>
        <v>0</v>
      </c>
      <c r="G124" s="666">
        <f t="shared" ref="G124:G135" si="59">HLOOKUP(B124,$E$15:$P$114,37,FALSE)</f>
        <v>1.61E-2</v>
      </c>
      <c r="H124" s="665">
        <f t="shared" ref="H124:H135" si="60">HLOOKUP(B124,$E$15:$P$114,44,FALSE)</f>
        <v>17.905000000000001</v>
      </c>
      <c r="I124" s="666">
        <f t="shared" ref="I124:I135" si="61">HLOOKUP(B124,$E$15:$P$114,51,FALSE)</f>
        <v>0</v>
      </c>
      <c r="J124" s="666">
        <f t="shared" ref="J124:J135" si="62">HLOOKUP(B124,$E$15:$P$114,58,FALSE)</f>
        <v>0</v>
      </c>
      <c r="K124" s="666">
        <f t="shared" ref="K124:K135" si="63">HLOOKUP(B124,$E$15:$P$114,65,FALSE)</f>
        <v>0</v>
      </c>
      <c r="L124" s="666">
        <f t="shared" ref="L124:L135" si="64">HLOOKUP(B124,$E$15:$P$114,72,FALSE)</f>
        <v>0</v>
      </c>
      <c r="M124" s="666">
        <f t="shared" ref="M124:M135" si="65">HLOOKUP(B124,$E$15:$P$114,79,FALSE)</f>
        <v>0</v>
      </c>
      <c r="N124" s="666">
        <f t="shared" ref="N124:N135" si="66">HLOOKUP(B124,$E$15:$P$114,86,FALSE)</f>
        <v>0</v>
      </c>
      <c r="O124" s="666">
        <f t="shared" ref="O124:O135" si="67">HLOOKUP(B124,$E$15:$P$114,93,FALSE)</f>
        <v>0</v>
      </c>
      <c r="P124" s="666">
        <f t="shared" ref="P124:P135" si="68">HLOOKUP(B124,$E$15:$P$114,100,FALSE)</f>
        <v>0</v>
      </c>
    </row>
    <row r="125" spans="1:16">
      <c r="B125" s="491">
        <v>2012</v>
      </c>
      <c r="C125" s="667">
        <f>HLOOKUP(B125,$E$15:$P$114,9,FALSE)</f>
        <v>1.2800000000000001E-2</v>
      </c>
      <c r="D125" s="668">
        <f>HLOOKUP(B125,$E$15:$P$114,16,FALSE)</f>
        <v>1.37E-2</v>
      </c>
      <c r="E125" s="669">
        <f t="shared" si="57"/>
        <v>2.5467</v>
      </c>
      <c r="F125" s="668">
        <f t="shared" si="58"/>
        <v>0</v>
      </c>
      <c r="G125" s="669">
        <f t="shared" si="59"/>
        <v>1.6199999999999999E-2</v>
      </c>
      <c r="H125" s="668">
        <f t="shared" si="60"/>
        <v>19.329999999999998</v>
      </c>
      <c r="I125" s="669">
        <f t="shared" si="61"/>
        <v>0</v>
      </c>
      <c r="J125" s="669">
        <f t="shared" si="62"/>
        <v>0</v>
      </c>
      <c r="K125" s="669">
        <f t="shared" si="63"/>
        <v>0</v>
      </c>
      <c r="L125" s="669">
        <f t="shared" si="64"/>
        <v>0</v>
      </c>
      <c r="M125" s="669">
        <f t="shared" si="65"/>
        <v>0</v>
      </c>
      <c r="N125" s="669">
        <f t="shared" si="66"/>
        <v>0</v>
      </c>
      <c r="O125" s="669">
        <f t="shared" si="67"/>
        <v>0</v>
      </c>
      <c r="P125" s="669">
        <f t="shared" si="68"/>
        <v>0</v>
      </c>
    </row>
    <row r="126" spans="1:16">
      <c r="B126" s="491">
        <v>2013</v>
      </c>
      <c r="C126" s="667">
        <f>HLOOKUP(B126,$E$15:$P$114,9,FALSE)</f>
        <v>1.29E-2</v>
      </c>
      <c r="D126" s="668">
        <f>HLOOKUP(B126,$E$15:$P$114,16,FALSE)</f>
        <v>1.38E-2</v>
      </c>
      <c r="E126" s="669">
        <f t="shared" si="57"/>
        <v>2.5623</v>
      </c>
      <c r="F126" s="668">
        <f t="shared" si="58"/>
        <v>0</v>
      </c>
      <c r="G126" s="669">
        <f t="shared" si="59"/>
        <v>1.6299999999999999E-2</v>
      </c>
      <c r="H126" s="668">
        <f t="shared" si="60"/>
        <v>19.448499999999999</v>
      </c>
      <c r="I126" s="669">
        <f t="shared" si="61"/>
        <v>0</v>
      </c>
      <c r="J126" s="669">
        <f t="shared" si="62"/>
        <v>0</v>
      </c>
      <c r="K126" s="669">
        <f t="shared" si="63"/>
        <v>0</v>
      </c>
      <c r="L126" s="669">
        <f t="shared" si="64"/>
        <v>0</v>
      </c>
      <c r="M126" s="669">
        <f t="shared" si="65"/>
        <v>0</v>
      </c>
      <c r="N126" s="669">
        <f t="shared" si="66"/>
        <v>0</v>
      </c>
      <c r="O126" s="669">
        <f t="shared" si="67"/>
        <v>0</v>
      </c>
      <c r="P126" s="669">
        <f t="shared" si="68"/>
        <v>0</v>
      </c>
    </row>
    <row r="127" spans="1:16">
      <c r="B127" s="491">
        <v>2014</v>
      </c>
      <c r="C127" s="776">
        <f t="shared" ref="C127:C135" si="69">HLOOKUP(B127,$E$15:$P$114,9,FALSE)</f>
        <v>1.2699999999999999E-2</v>
      </c>
      <c r="D127" s="817">
        <f t="shared" ref="D127:D134" si="70">HLOOKUP(B127,$E$15:$P$114,16,FALSE)</f>
        <v>1.21E-2</v>
      </c>
      <c r="E127" s="669">
        <f t="shared" si="57"/>
        <v>2.2570999999999999</v>
      </c>
      <c r="F127" s="668">
        <f t="shared" si="58"/>
        <v>0</v>
      </c>
      <c r="G127" s="669">
        <f t="shared" si="59"/>
        <v>9.4000000000000004E-3</v>
      </c>
      <c r="H127" s="668">
        <f t="shared" si="60"/>
        <v>25.849</v>
      </c>
      <c r="I127" s="669">
        <f t="shared" si="61"/>
        <v>0</v>
      </c>
      <c r="J127" s="669">
        <f t="shared" si="62"/>
        <v>0</v>
      </c>
      <c r="K127" s="669">
        <f t="shared" si="63"/>
        <v>0</v>
      </c>
      <c r="L127" s="669">
        <f t="shared" si="64"/>
        <v>0</v>
      </c>
      <c r="M127" s="669">
        <f t="shared" si="65"/>
        <v>0</v>
      </c>
      <c r="N127" s="669">
        <f t="shared" si="66"/>
        <v>0</v>
      </c>
      <c r="O127" s="669">
        <f t="shared" si="67"/>
        <v>0</v>
      </c>
      <c r="P127" s="669">
        <f t="shared" si="68"/>
        <v>0</v>
      </c>
    </row>
    <row r="128" spans="1:16">
      <c r="B128" s="491">
        <v>2015</v>
      </c>
      <c r="C128" s="667">
        <f t="shared" si="69"/>
        <v>1.2699999999999999E-2</v>
      </c>
      <c r="D128" s="668">
        <f t="shared" si="70"/>
        <v>1.1299999999999999E-2</v>
      </c>
      <c r="E128" s="669">
        <f t="shared" si="57"/>
        <v>2.1206999999999998</v>
      </c>
      <c r="F128" s="668">
        <f t="shared" si="58"/>
        <v>0</v>
      </c>
      <c r="G128" s="669">
        <f t="shared" si="59"/>
        <v>6.1000000000000004E-3</v>
      </c>
      <c r="H128" s="668">
        <f t="shared" si="60"/>
        <v>29.285399999999999</v>
      </c>
      <c r="I128" s="669">
        <f t="shared" si="61"/>
        <v>0</v>
      </c>
      <c r="J128" s="669">
        <f t="shared" si="62"/>
        <v>0</v>
      </c>
      <c r="K128" s="669">
        <f t="shared" si="63"/>
        <v>0</v>
      </c>
      <c r="L128" s="669">
        <f t="shared" si="64"/>
        <v>0</v>
      </c>
      <c r="M128" s="669">
        <f t="shared" si="65"/>
        <v>0</v>
      </c>
      <c r="N128" s="669">
        <f t="shared" si="66"/>
        <v>0</v>
      </c>
      <c r="O128" s="669">
        <f t="shared" si="67"/>
        <v>0</v>
      </c>
      <c r="P128" s="669">
        <f t="shared" si="68"/>
        <v>0</v>
      </c>
    </row>
    <row r="129" spans="1:16">
      <c r="B129" s="491">
        <v>2016</v>
      </c>
      <c r="C129" s="776">
        <f t="shared" si="69"/>
        <v>1.0800000000000001E-2</v>
      </c>
      <c r="D129" s="668">
        <f t="shared" si="70"/>
        <v>1.14E-2</v>
      </c>
      <c r="E129" s="669">
        <f t="shared" si="57"/>
        <v>2.1553</v>
      </c>
      <c r="F129" s="668">
        <f t="shared" si="58"/>
        <v>0</v>
      </c>
      <c r="G129" s="669">
        <f t="shared" si="59"/>
        <v>6.1999999999999998E-3</v>
      </c>
      <c r="H129" s="668">
        <f t="shared" si="60"/>
        <v>29.764099999999999</v>
      </c>
      <c r="I129" s="669">
        <f t="shared" si="61"/>
        <v>0</v>
      </c>
      <c r="J129" s="669">
        <f t="shared" si="62"/>
        <v>0</v>
      </c>
      <c r="K129" s="669">
        <f t="shared" si="63"/>
        <v>0</v>
      </c>
      <c r="L129" s="669">
        <f t="shared" si="64"/>
        <v>0</v>
      </c>
      <c r="M129" s="669">
        <f t="shared" si="65"/>
        <v>0</v>
      </c>
      <c r="N129" s="669">
        <f t="shared" si="66"/>
        <v>0</v>
      </c>
      <c r="O129" s="669">
        <f t="shared" si="67"/>
        <v>0</v>
      </c>
      <c r="P129" s="669">
        <f t="shared" si="68"/>
        <v>0</v>
      </c>
    </row>
    <row r="130" spans="1:16">
      <c r="B130" s="491">
        <v>2017</v>
      </c>
      <c r="C130" s="818">
        <f t="shared" si="69"/>
        <v>7.7000000000000002E-3</v>
      </c>
      <c r="D130" s="817">
        <f t="shared" si="70"/>
        <v>1.1599999999999999E-2</v>
      </c>
      <c r="E130" s="669">
        <f t="shared" si="57"/>
        <v>2.1911999999999998</v>
      </c>
      <c r="F130" s="668">
        <f t="shared" si="58"/>
        <v>0</v>
      </c>
      <c r="G130" s="669">
        <f t="shared" si="59"/>
        <v>6.3E-3</v>
      </c>
      <c r="H130" s="668">
        <f t="shared" si="60"/>
        <v>30.259899999999998</v>
      </c>
      <c r="I130" s="669">
        <f t="shared" si="61"/>
        <v>0</v>
      </c>
      <c r="J130" s="669">
        <f t="shared" si="62"/>
        <v>0</v>
      </c>
      <c r="K130" s="669">
        <f t="shared" si="63"/>
        <v>0</v>
      </c>
      <c r="L130" s="669">
        <f t="shared" si="64"/>
        <v>0</v>
      </c>
      <c r="M130" s="669">
        <f t="shared" si="65"/>
        <v>0</v>
      </c>
      <c r="N130" s="669">
        <f t="shared" si="66"/>
        <v>0</v>
      </c>
      <c r="O130" s="669">
        <f t="shared" si="67"/>
        <v>0</v>
      </c>
      <c r="P130" s="669">
        <f t="shared" si="68"/>
        <v>0</v>
      </c>
    </row>
    <row r="131" spans="1:16">
      <c r="B131" s="491">
        <v>2018</v>
      </c>
      <c r="C131" s="667">
        <f t="shared" si="69"/>
        <v>2.2000000000000001E-3</v>
      </c>
      <c r="D131" s="668">
        <f t="shared" si="70"/>
        <v>1.17E-2</v>
      </c>
      <c r="E131" s="669">
        <f t="shared" si="57"/>
        <v>2.3058999999999998</v>
      </c>
      <c r="F131" s="668">
        <f t="shared" si="58"/>
        <v>1.5716000000000001</v>
      </c>
      <c r="G131" s="669">
        <f t="shared" si="59"/>
        <v>5.7000000000000002E-3</v>
      </c>
      <c r="H131" s="668">
        <f t="shared" si="60"/>
        <v>11.3993</v>
      </c>
      <c r="I131" s="669">
        <f t="shared" si="61"/>
        <v>0</v>
      </c>
      <c r="J131" s="669">
        <f t="shared" si="62"/>
        <v>0</v>
      </c>
      <c r="K131" s="669">
        <f t="shared" si="63"/>
        <v>0</v>
      </c>
      <c r="L131" s="669">
        <f t="shared" si="64"/>
        <v>0</v>
      </c>
      <c r="M131" s="669">
        <f t="shared" si="65"/>
        <v>0</v>
      </c>
      <c r="N131" s="669">
        <f t="shared" si="66"/>
        <v>0</v>
      </c>
      <c r="O131" s="669">
        <f t="shared" si="67"/>
        <v>0</v>
      </c>
      <c r="P131" s="669">
        <f t="shared" si="68"/>
        <v>0</v>
      </c>
    </row>
    <row r="132" spans="1:16">
      <c r="B132" s="491">
        <v>2019</v>
      </c>
      <c r="C132" s="667">
        <f t="shared" si="69"/>
        <v>0</v>
      </c>
      <c r="D132" s="668">
        <f t="shared" si="70"/>
        <v>1.17E-2</v>
      </c>
      <c r="E132" s="669">
        <f t="shared" si="57"/>
        <v>2.3574000000000002</v>
      </c>
      <c r="F132" s="668">
        <f t="shared" si="58"/>
        <v>2.3574000000000002</v>
      </c>
      <c r="G132" s="669">
        <f t="shared" si="59"/>
        <v>5.4000000000000003E-3</v>
      </c>
      <c r="H132" s="668">
        <f t="shared" si="60"/>
        <v>1.8891</v>
      </c>
      <c r="I132" s="669">
        <f t="shared" si="61"/>
        <v>0</v>
      </c>
      <c r="J132" s="669">
        <f t="shared" si="62"/>
        <v>0</v>
      </c>
      <c r="K132" s="669">
        <f t="shared" si="63"/>
        <v>0</v>
      </c>
      <c r="L132" s="669">
        <f t="shared" si="64"/>
        <v>0</v>
      </c>
      <c r="M132" s="669">
        <f t="shared" si="65"/>
        <v>0</v>
      </c>
      <c r="N132" s="669">
        <f t="shared" si="66"/>
        <v>0</v>
      </c>
      <c r="O132" s="669">
        <f t="shared" si="67"/>
        <v>0</v>
      </c>
      <c r="P132" s="669">
        <f t="shared" si="68"/>
        <v>0</v>
      </c>
    </row>
    <row r="133" spans="1:16">
      <c r="B133" s="491">
        <v>2020</v>
      </c>
      <c r="C133" s="776">
        <f t="shared" si="69"/>
        <v>0</v>
      </c>
      <c r="D133" s="817">
        <f t="shared" si="70"/>
        <v>4.7000000000000002E-3</v>
      </c>
      <c r="E133" s="669">
        <f t="shared" si="57"/>
        <v>2.3841000000000001</v>
      </c>
      <c r="F133" s="668">
        <f t="shared" si="58"/>
        <v>2.3841000000000001</v>
      </c>
      <c r="G133" s="669">
        <f t="shared" si="59"/>
        <v>5.4999999999999997E-3</v>
      </c>
      <c r="H133" s="668">
        <f t="shared" si="60"/>
        <v>1.804</v>
      </c>
      <c r="I133" s="669">
        <f t="shared" si="61"/>
        <v>0</v>
      </c>
      <c r="J133" s="669">
        <f t="shared" si="62"/>
        <v>0</v>
      </c>
      <c r="K133" s="669">
        <f t="shared" si="63"/>
        <v>0</v>
      </c>
      <c r="L133" s="669">
        <f t="shared" si="64"/>
        <v>0</v>
      </c>
      <c r="M133" s="669">
        <f t="shared" si="65"/>
        <v>0</v>
      </c>
      <c r="N133" s="669">
        <f t="shared" si="66"/>
        <v>0</v>
      </c>
      <c r="O133" s="669">
        <f t="shared" si="67"/>
        <v>0</v>
      </c>
      <c r="P133" s="669">
        <f t="shared" si="68"/>
        <v>0</v>
      </c>
    </row>
    <row r="134" spans="1:16" s="18" customFormat="1">
      <c r="A134" s="4"/>
      <c r="B134" s="775">
        <v>2021</v>
      </c>
      <c r="C134" s="667">
        <f t="shared" si="69"/>
        <v>0</v>
      </c>
      <c r="D134" s="668">
        <f t="shared" si="70"/>
        <v>8.5000000000000006E-3</v>
      </c>
      <c r="E134" s="778">
        <f t="shared" si="57"/>
        <v>2.4279000000000002</v>
      </c>
      <c r="F134" s="777">
        <f t="shared" si="58"/>
        <v>2.4279000000000002</v>
      </c>
      <c r="G134" s="778">
        <f t="shared" si="59"/>
        <v>5.5999999999999999E-3</v>
      </c>
      <c r="H134" s="777">
        <f t="shared" si="60"/>
        <v>1.7838000000000001</v>
      </c>
      <c r="I134" s="778">
        <f t="shared" si="61"/>
        <v>0</v>
      </c>
      <c r="J134" s="778">
        <f t="shared" si="62"/>
        <v>0</v>
      </c>
      <c r="K134" s="778">
        <f t="shared" si="63"/>
        <v>0</v>
      </c>
      <c r="L134" s="778">
        <f t="shared" si="64"/>
        <v>0</v>
      </c>
      <c r="M134" s="778">
        <f t="shared" si="65"/>
        <v>0</v>
      </c>
      <c r="N134" s="778">
        <f t="shared" si="66"/>
        <v>0</v>
      </c>
      <c r="O134" s="778">
        <f t="shared" si="67"/>
        <v>0</v>
      </c>
      <c r="P134" s="778">
        <f t="shared" si="68"/>
        <v>0</v>
      </c>
    </row>
    <row r="135" spans="1:16" s="18" customFormat="1">
      <c r="A135" s="4"/>
      <c r="B135" s="772">
        <v>2022</v>
      </c>
      <c r="C135" s="821">
        <f t="shared" si="69"/>
        <v>0</v>
      </c>
      <c r="D135" s="819">
        <f>HLOOKUP(B135,$E$15:$P$114,16,FALSE)</f>
        <v>1.24E-2</v>
      </c>
      <c r="E135" s="774">
        <f t="shared" si="57"/>
        <v>2.492</v>
      </c>
      <c r="F135" s="773">
        <f t="shared" si="58"/>
        <v>2.492</v>
      </c>
      <c r="G135" s="774">
        <f t="shared" si="59"/>
        <v>5.7000000000000002E-3</v>
      </c>
      <c r="H135" s="773">
        <f t="shared" si="60"/>
        <v>1.8309</v>
      </c>
      <c r="I135" s="774">
        <f t="shared" si="61"/>
        <v>0</v>
      </c>
      <c r="J135" s="774">
        <f t="shared" si="62"/>
        <v>0</v>
      </c>
      <c r="K135" s="774">
        <f t="shared" si="63"/>
        <v>0</v>
      </c>
      <c r="L135" s="774">
        <f t="shared" si="64"/>
        <v>0</v>
      </c>
      <c r="M135" s="774">
        <f t="shared" si="65"/>
        <v>0</v>
      </c>
      <c r="N135" s="774">
        <f t="shared" si="66"/>
        <v>0</v>
      </c>
      <c r="O135" s="774">
        <f t="shared" si="67"/>
        <v>0</v>
      </c>
      <c r="P135" s="774">
        <f t="shared" si="68"/>
        <v>0</v>
      </c>
    </row>
    <row r="136" spans="1:16" ht="18.75" customHeight="1">
      <c r="B136" s="488" t="s">
        <v>613</v>
      </c>
      <c r="C136" s="820"/>
      <c r="D136" s="587"/>
      <c r="E136" s="588"/>
      <c r="F136" s="587"/>
      <c r="G136" s="587"/>
      <c r="H136" s="587"/>
      <c r="I136" s="587"/>
      <c r="J136" s="587"/>
      <c r="K136" s="587"/>
      <c r="L136" s="587"/>
      <c r="M136" s="587"/>
      <c r="N136" s="587"/>
      <c r="O136" s="587"/>
      <c r="P136" s="587"/>
    </row>
    <row r="138" spans="1:16">
      <c r="B138" s="581" t="s">
        <v>522</v>
      </c>
    </row>
  </sheetData>
  <sheetProtection formatCells="0" formatColumns="0" formatRows="0" insertColumns="0" insertRows="0" insertHyperlinks="0" deleteColumns="0" deleteRows="0" sort="0" autoFilter="0" pivotTables="0"/>
  <mergeCells count="19">
    <mergeCell ref="B4:B6"/>
    <mergeCell ref="C15:C17"/>
    <mergeCell ref="C46:C50"/>
    <mergeCell ref="C53:C57"/>
    <mergeCell ref="C60:C64"/>
    <mergeCell ref="C18:C22"/>
    <mergeCell ref="C25:C29"/>
    <mergeCell ref="C32:C36"/>
    <mergeCell ref="C39:C43"/>
    <mergeCell ref="C6:D6"/>
    <mergeCell ref="C102:C106"/>
    <mergeCell ref="B12:O12"/>
    <mergeCell ref="B120:P120"/>
    <mergeCell ref="C109:C113"/>
    <mergeCell ref="C67:C71"/>
    <mergeCell ref="C74:C78"/>
    <mergeCell ref="C81:C85"/>
    <mergeCell ref="C88:C92"/>
    <mergeCell ref="C95:C99"/>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38" location="'3.  Distribution Rates'!A1" display="Return to top" xr:uid="{00000000-0004-0000-0700-000002000000}"/>
  </hyperlinks>
  <pageMargins left="0.7" right="0.7" top="0.75" bottom="0.75" header="0.3" footer="0.3"/>
  <pageSetup paperSize="17"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BD565"/>
  <sheetViews>
    <sheetView topLeftCell="A9" zoomScale="50" zoomScaleNormal="50" zoomScaleSheetLayoutView="80" zoomScalePageLayoutView="85" workbookViewId="0">
      <selection activeCell="B3" sqref="B3:B4"/>
    </sheetView>
  </sheetViews>
  <sheetFormatPr defaultColWidth="9" defaultRowHeight="14.25" outlineLevelRow="1" outlineLevelCol="1"/>
  <cols>
    <col min="1" max="1" width="4.5703125" style="498" customWidth="1"/>
    <col min="2" max="2" width="43.5703125" style="251" customWidth="1"/>
    <col min="3" max="3" width="14" style="251" customWidth="1"/>
    <col min="4" max="4" width="18" style="250" customWidth="1"/>
    <col min="5" max="8" width="10.42578125" style="250" hidden="1" customWidth="1" outlineLevel="1"/>
    <col min="9" max="20" width="9" style="250" hidden="1" customWidth="1" outlineLevel="1"/>
    <col min="21" max="21" width="12.42578125" style="250" hidden="1" customWidth="1" outlineLevel="1"/>
    <col min="22" max="22" width="17.5703125" style="250" customWidth="1" collapsed="1"/>
    <col min="23" max="38" width="9.42578125" style="250" hidden="1" customWidth="1" outlineLevel="1"/>
    <col min="39" max="39" width="14" style="252" customWidth="1" collapsed="1"/>
    <col min="40" max="40" width="14.5703125" style="252" customWidth="1"/>
    <col min="41" max="41" width="17" style="252" customWidth="1"/>
    <col min="42" max="42" width="17.5703125" style="252" customWidth="1"/>
    <col min="43" max="49" width="14.5703125" style="252" customWidth="1"/>
    <col min="50" max="52" width="15" style="252" customWidth="1"/>
    <col min="53" max="53" width="14.28515625" style="253" customWidth="1"/>
    <col min="54" max="54" width="14.5703125" style="250" customWidth="1"/>
    <col min="55" max="55" width="15" style="250" customWidth="1"/>
    <col min="56" max="56" width="14" style="250" customWidth="1"/>
    <col min="57" max="57" width="9.5703125" style="250" customWidth="1"/>
    <col min="58" max="58" width="11" style="250" customWidth="1"/>
    <col min="59" max="59" width="12" style="250" customWidth="1"/>
    <col min="60" max="60" width="6.42578125" style="250" bestFit="1" customWidth="1"/>
    <col min="61" max="65" width="9" style="250"/>
    <col min="66" max="66" width="6.42578125" style="250" bestFit="1" customWidth="1"/>
    <col min="67" max="16384" width="9" style="250"/>
  </cols>
  <sheetData>
    <row r="1" spans="1:53" ht="164.25" customHeight="1"/>
    <row r="2" spans="1:53" ht="23.25" customHeight="1" thickBot="1"/>
    <row r="3" spans="1:53" ht="25.5" customHeight="1" thickBot="1">
      <c r="B3" s="953" t="s">
        <v>171</v>
      </c>
      <c r="C3" s="254" t="s">
        <v>175</v>
      </c>
      <c r="D3" s="496"/>
      <c r="E3" s="255"/>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7"/>
    </row>
    <row r="4" spans="1:53" ht="24" customHeight="1" thickBot="1">
      <c r="B4" s="953"/>
      <c r="C4" s="258" t="s">
        <v>172</v>
      </c>
      <c r="D4" s="259"/>
      <c r="E4" s="260"/>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7"/>
    </row>
    <row r="5" spans="1:53" ht="29.25" customHeight="1" thickBot="1">
      <c r="B5" s="554"/>
      <c r="C5" s="947" t="s">
        <v>547</v>
      </c>
      <c r="D5" s="948"/>
      <c r="E5" s="260"/>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7"/>
    </row>
    <row r="6" spans="1:53" ht="20.25" customHeight="1">
      <c r="B6" s="261"/>
      <c r="C6" s="262"/>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3"/>
      <c r="AL6" s="263"/>
      <c r="AM6" s="264"/>
      <c r="AN6" s="264"/>
      <c r="AO6" s="264"/>
      <c r="AP6" s="264"/>
      <c r="AQ6" s="264"/>
      <c r="AR6" s="264"/>
      <c r="AS6" s="264"/>
      <c r="AT6" s="265"/>
      <c r="AU6" s="265"/>
      <c r="AV6" s="265"/>
      <c r="AW6" s="265"/>
      <c r="AX6" s="265"/>
      <c r="AY6" s="265"/>
      <c r="AZ6" s="265"/>
      <c r="BA6" s="266"/>
    </row>
    <row r="7" spans="1:53" ht="70.5" customHeight="1">
      <c r="B7" s="953" t="s">
        <v>501</v>
      </c>
      <c r="C7" s="954" t="s">
        <v>893</v>
      </c>
      <c r="D7" s="954"/>
      <c r="E7" s="954"/>
      <c r="F7" s="954"/>
      <c r="G7" s="954"/>
      <c r="H7" s="954"/>
      <c r="I7" s="954"/>
      <c r="J7" s="954"/>
      <c r="K7" s="954"/>
      <c r="L7" s="954"/>
      <c r="M7" s="954"/>
      <c r="N7" s="954"/>
      <c r="O7" s="954"/>
      <c r="P7" s="954"/>
      <c r="Q7" s="954"/>
      <c r="R7" s="954"/>
      <c r="S7" s="954"/>
      <c r="T7" s="954"/>
      <c r="U7" s="954"/>
      <c r="V7" s="954"/>
      <c r="W7" s="954"/>
      <c r="X7" s="954"/>
      <c r="Y7" s="954"/>
      <c r="Z7" s="954"/>
      <c r="AA7" s="954"/>
      <c r="AB7" s="954"/>
      <c r="AC7" s="954"/>
      <c r="AD7" s="954"/>
      <c r="AE7" s="954"/>
      <c r="AF7" s="954"/>
      <c r="AG7" s="954"/>
      <c r="AH7" s="954"/>
      <c r="AI7" s="954"/>
      <c r="AJ7" s="954"/>
      <c r="AK7" s="954"/>
      <c r="AL7" s="954"/>
      <c r="AM7" s="424"/>
      <c r="AN7" s="424"/>
      <c r="AO7" s="424"/>
      <c r="AP7" s="424"/>
      <c r="AQ7" s="424"/>
      <c r="AR7" s="424"/>
      <c r="AS7" s="424"/>
      <c r="AT7" s="424"/>
      <c r="AU7" s="424"/>
      <c r="AV7" s="424"/>
      <c r="AW7" s="424"/>
      <c r="AX7" s="424"/>
      <c r="AY7" s="424"/>
      <c r="AZ7" s="424"/>
      <c r="BA7" s="424"/>
    </row>
    <row r="8" spans="1:53" s="268" customFormat="1" ht="58.5" customHeight="1">
      <c r="A8" s="498"/>
      <c r="B8" s="953"/>
      <c r="C8" s="954" t="s">
        <v>560</v>
      </c>
      <c r="D8" s="954"/>
      <c r="E8" s="954"/>
      <c r="F8" s="954"/>
      <c r="G8" s="954"/>
      <c r="H8" s="954"/>
      <c r="I8" s="954"/>
      <c r="J8" s="954"/>
      <c r="K8" s="954"/>
      <c r="L8" s="954"/>
      <c r="M8" s="954"/>
      <c r="N8" s="954"/>
      <c r="O8" s="954"/>
      <c r="P8" s="954"/>
      <c r="Q8" s="954"/>
      <c r="R8" s="954"/>
      <c r="S8" s="954"/>
      <c r="T8" s="954"/>
      <c r="U8" s="954"/>
      <c r="V8" s="954"/>
      <c r="W8" s="954"/>
      <c r="X8" s="954"/>
      <c r="Y8" s="954"/>
      <c r="Z8" s="954"/>
      <c r="AA8" s="954"/>
      <c r="AB8" s="954"/>
      <c r="AC8" s="954"/>
      <c r="AD8" s="954"/>
      <c r="AE8" s="954"/>
      <c r="AF8" s="954"/>
      <c r="AG8" s="954"/>
      <c r="AH8" s="954"/>
      <c r="AI8" s="954"/>
      <c r="AJ8" s="954"/>
      <c r="AK8" s="954"/>
      <c r="AL8" s="954"/>
      <c r="AM8" s="424"/>
      <c r="AN8" s="424"/>
      <c r="AO8" s="424"/>
      <c r="AP8" s="424"/>
      <c r="AQ8" s="424"/>
      <c r="AR8" s="424"/>
      <c r="AS8" s="424"/>
      <c r="AT8" s="424"/>
      <c r="AU8" s="424"/>
      <c r="AV8" s="424"/>
      <c r="AW8" s="424"/>
      <c r="AX8" s="424"/>
      <c r="AY8" s="424"/>
      <c r="AZ8" s="424"/>
      <c r="BA8" s="424"/>
    </row>
    <row r="9" spans="1:53" s="268" customFormat="1" ht="57.75" customHeight="1">
      <c r="A9" s="498"/>
      <c r="B9" s="270"/>
      <c r="C9" s="954" t="s">
        <v>559</v>
      </c>
      <c r="D9" s="954"/>
      <c r="E9" s="954"/>
      <c r="F9" s="954"/>
      <c r="G9" s="954"/>
      <c r="H9" s="954"/>
      <c r="I9" s="954"/>
      <c r="J9" s="954"/>
      <c r="K9" s="954"/>
      <c r="L9" s="954"/>
      <c r="M9" s="954"/>
      <c r="N9" s="954"/>
      <c r="O9" s="954"/>
      <c r="P9" s="954"/>
      <c r="Q9" s="954"/>
      <c r="R9" s="954"/>
      <c r="S9" s="954"/>
      <c r="T9" s="954"/>
      <c r="U9" s="954"/>
      <c r="V9" s="954"/>
      <c r="W9" s="954"/>
      <c r="X9" s="954"/>
      <c r="Y9" s="954"/>
      <c r="Z9" s="954"/>
      <c r="AA9" s="954"/>
      <c r="AB9" s="954"/>
      <c r="AC9" s="954"/>
      <c r="AD9" s="954"/>
      <c r="AE9" s="954"/>
      <c r="AF9" s="954"/>
      <c r="AG9" s="954"/>
      <c r="AH9" s="954"/>
      <c r="AI9" s="954"/>
      <c r="AJ9" s="954"/>
      <c r="AK9" s="954"/>
      <c r="AL9" s="954"/>
      <c r="AM9" s="424"/>
      <c r="AN9" s="424"/>
      <c r="AO9" s="424"/>
      <c r="AP9" s="424"/>
      <c r="AQ9" s="424"/>
      <c r="AR9" s="424"/>
      <c r="AS9" s="424"/>
      <c r="AT9" s="424"/>
      <c r="AU9" s="424"/>
      <c r="AV9" s="424"/>
      <c r="AW9" s="424"/>
      <c r="AX9" s="424"/>
      <c r="AY9" s="424"/>
      <c r="AZ9" s="424"/>
      <c r="BA9" s="424"/>
    </row>
    <row r="10" spans="1:53" ht="41.25" customHeight="1">
      <c r="B10" s="272"/>
      <c r="C10" s="954" t="s">
        <v>615</v>
      </c>
      <c r="D10" s="954"/>
      <c r="E10" s="954"/>
      <c r="F10" s="954"/>
      <c r="G10" s="954"/>
      <c r="H10" s="954"/>
      <c r="I10" s="954"/>
      <c r="J10" s="954"/>
      <c r="K10" s="954"/>
      <c r="L10" s="954"/>
      <c r="M10" s="954"/>
      <c r="N10" s="954"/>
      <c r="O10" s="954"/>
      <c r="P10" s="954"/>
      <c r="Q10" s="954"/>
      <c r="R10" s="954"/>
      <c r="S10" s="954"/>
      <c r="T10" s="954"/>
      <c r="U10" s="954"/>
      <c r="V10" s="954"/>
      <c r="W10" s="954"/>
      <c r="X10" s="954"/>
      <c r="Y10" s="954"/>
      <c r="Z10" s="954"/>
      <c r="AA10" s="954"/>
      <c r="AB10" s="954"/>
      <c r="AC10" s="954"/>
      <c r="AD10" s="954"/>
      <c r="AE10" s="954"/>
      <c r="AF10" s="954"/>
      <c r="AG10" s="954"/>
      <c r="AH10" s="954"/>
      <c r="AI10" s="954"/>
      <c r="AJ10" s="954"/>
      <c r="AK10" s="954"/>
      <c r="AL10" s="954"/>
      <c r="AM10" s="424"/>
      <c r="AN10" s="424"/>
      <c r="AO10" s="424"/>
      <c r="AP10" s="424"/>
      <c r="AQ10" s="424"/>
      <c r="AR10" s="424"/>
      <c r="AS10" s="424"/>
      <c r="AT10" s="424"/>
      <c r="AU10" s="424"/>
      <c r="AV10" s="424"/>
      <c r="AW10" s="424"/>
      <c r="AX10" s="424"/>
      <c r="AY10" s="424"/>
      <c r="AZ10" s="424"/>
      <c r="BA10" s="424"/>
    </row>
    <row r="11" spans="1:53" ht="53.25" customHeight="1">
      <c r="C11" s="954" t="s">
        <v>603</v>
      </c>
      <c r="D11" s="954"/>
      <c r="E11" s="954"/>
      <c r="F11" s="954"/>
      <c r="G11" s="954"/>
      <c r="H11" s="954"/>
      <c r="I11" s="954"/>
      <c r="J11" s="954"/>
      <c r="K11" s="954"/>
      <c r="L11" s="954"/>
      <c r="M11" s="954"/>
      <c r="N11" s="954"/>
      <c r="O11" s="954"/>
      <c r="P11" s="954"/>
      <c r="Q11" s="954"/>
      <c r="R11" s="954"/>
      <c r="S11" s="954"/>
      <c r="T11" s="954"/>
      <c r="U11" s="954"/>
      <c r="V11" s="954"/>
      <c r="W11" s="954"/>
      <c r="X11" s="954"/>
      <c r="Y11" s="954"/>
      <c r="Z11" s="954"/>
      <c r="AA11" s="954"/>
      <c r="AB11" s="954"/>
      <c r="AC11" s="954"/>
      <c r="AD11" s="954"/>
      <c r="AE11" s="954"/>
      <c r="AF11" s="954"/>
      <c r="AG11" s="954"/>
      <c r="AH11" s="954"/>
      <c r="AI11" s="954"/>
      <c r="AJ11" s="954"/>
      <c r="AK11" s="954"/>
      <c r="AL11" s="954"/>
      <c r="AM11" s="424"/>
      <c r="AN11" s="424"/>
      <c r="AO11" s="424"/>
      <c r="AP11" s="424"/>
      <c r="AQ11" s="424"/>
      <c r="AR11" s="424"/>
      <c r="AS11" s="424"/>
      <c r="AT11" s="424"/>
      <c r="AU11" s="424"/>
      <c r="AV11" s="424"/>
      <c r="AW11" s="424"/>
      <c r="AX11" s="424"/>
      <c r="AY11" s="424"/>
      <c r="AZ11" s="424"/>
      <c r="BA11" s="424"/>
    </row>
    <row r="12" spans="1:53" ht="20.25" customHeight="1">
      <c r="C12" s="271"/>
      <c r="D12" s="271"/>
      <c r="E12" s="271"/>
      <c r="F12" s="271"/>
      <c r="G12" s="271"/>
      <c r="H12" s="271"/>
      <c r="I12" s="271"/>
      <c r="J12" s="271"/>
      <c r="K12" s="271"/>
      <c r="L12" s="271"/>
      <c r="M12" s="271"/>
      <c r="N12" s="530"/>
      <c r="O12" s="530"/>
      <c r="P12" s="530"/>
      <c r="Q12" s="530"/>
      <c r="R12" s="530"/>
      <c r="S12" s="530"/>
      <c r="T12" s="530"/>
      <c r="U12" s="271"/>
      <c r="V12" s="271"/>
      <c r="W12" s="271"/>
      <c r="X12" s="271"/>
      <c r="Y12" s="271"/>
      <c r="Z12" s="271"/>
      <c r="AA12" s="271"/>
      <c r="AB12" s="271"/>
      <c r="AC12" s="271"/>
      <c r="AD12" s="271"/>
      <c r="AE12" s="271"/>
      <c r="AF12" s="530"/>
      <c r="AG12" s="530"/>
      <c r="AH12" s="530"/>
      <c r="AI12" s="530"/>
      <c r="AJ12" s="530"/>
      <c r="AK12" s="530"/>
      <c r="AL12" s="530"/>
      <c r="AM12" s="271"/>
      <c r="AN12" s="271"/>
      <c r="AO12" s="271"/>
      <c r="AP12" s="271"/>
      <c r="AQ12" s="271"/>
      <c r="AR12" s="271"/>
      <c r="AS12" s="269"/>
      <c r="AT12" s="273"/>
      <c r="AU12" s="273"/>
      <c r="AV12" s="273"/>
      <c r="AW12" s="273"/>
      <c r="AX12" s="273"/>
      <c r="AY12" s="273"/>
      <c r="AZ12" s="273"/>
      <c r="BA12" s="250"/>
    </row>
    <row r="13" spans="1:53" ht="20.25" customHeight="1">
      <c r="B13" s="953" t="s">
        <v>523</v>
      </c>
      <c r="C13" s="580" t="s">
        <v>518</v>
      </c>
      <c r="D13" s="530"/>
      <c r="E13" s="530"/>
      <c r="F13" s="530"/>
      <c r="G13" s="530"/>
      <c r="H13" s="530"/>
      <c r="I13" s="530"/>
      <c r="J13" s="530"/>
      <c r="K13" s="530"/>
      <c r="L13" s="530"/>
      <c r="M13" s="530"/>
      <c r="N13" s="530"/>
      <c r="O13" s="530"/>
      <c r="P13" s="530"/>
      <c r="Q13" s="530"/>
      <c r="R13" s="530"/>
      <c r="S13" s="530"/>
      <c r="T13" s="530"/>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269"/>
      <c r="AT13" s="273"/>
      <c r="AU13" s="273"/>
      <c r="AV13" s="273"/>
      <c r="AW13" s="273"/>
      <c r="AX13" s="273"/>
      <c r="AY13" s="273"/>
      <c r="AZ13" s="273"/>
      <c r="BA13" s="250"/>
    </row>
    <row r="14" spans="1:53" ht="20.25" customHeight="1">
      <c r="B14" s="953"/>
      <c r="C14" s="580" t="s">
        <v>519</v>
      </c>
      <c r="D14" s="530"/>
      <c r="E14" s="530"/>
      <c r="F14" s="530"/>
      <c r="G14" s="530"/>
      <c r="H14" s="530"/>
      <c r="I14" s="530"/>
      <c r="J14" s="530"/>
      <c r="K14" s="530"/>
      <c r="L14" s="530"/>
      <c r="M14" s="530"/>
      <c r="N14" s="530"/>
      <c r="O14" s="530"/>
      <c r="P14" s="530"/>
      <c r="Q14" s="530"/>
      <c r="R14" s="530"/>
      <c r="S14" s="530"/>
      <c r="T14" s="530"/>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269"/>
      <c r="AT14" s="273"/>
      <c r="AU14" s="273"/>
      <c r="AV14" s="273"/>
      <c r="AW14" s="273"/>
      <c r="AX14" s="273"/>
      <c r="AY14" s="273"/>
      <c r="AZ14" s="273"/>
      <c r="BA14" s="250"/>
    </row>
    <row r="15" spans="1:53" ht="20.25" customHeight="1">
      <c r="C15" s="580" t="s">
        <v>520</v>
      </c>
      <c r="D15" s="530"/>
      <c r="E15" s="530"/>
      <c r="F15" s="530"/>
      <c r="G15" s="530"/>
      <c r="H15" s="530"/>
      <c r="I15" s="530"/>
      <c r="J15" s="530"/>
      <c r="K15" s="530"/>
      <c r="L15" s="530"/>
      <c r="M15" s="530"/>
      <c r="N15" s="530"/>
      <c r="O15" s="530"/>
      <c r="P15" s="530"/>
      <c r="Q15" s="530"/>
      <c r="R15" s="530"/>
      <c r="S15" s="530"/>
      <c r="T15" s="530"/>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269"/>
      <c r="AT15" s="273"/>
      <c r="AU15" s="273"/>
      <c r="AV15" s="273"/>
      <c r="AW15" s="273"/>
      <c r="AX15" s="273"/>
      <c r="AY15" s="273"/>
      <c r="AZ15" s="273"/>
      <c r="BA15" s="250"/>
    </row>
    <row r="16" spans="1:53" ht="20.25" customHeight="1">
      <c r="C16" s="580" t="s">
        <v>521</v>
      </c>
      <c r="D16" s="530"/>
      <c r="E16" s="530"/>
      <c r="F16" s="530"/>
      <c r="G16" s="530"/>
      <c r="H16" s="530"/>
      <c r="I16" s="530"/>
      <c r="J16" s="530"/>
      <c r="K16" s="530"/>
      <c r="L16" s="530"/>
      <c r="M16" s="530"/>
      <c r="N16" s="530"/>
      <c r="O16" s="530"/>
      <c r="P16" s="530"/>
      <c r="Q16" s="530"/>
      <c r="R16" s="530"/>
      <c r="S16" s="530"/>
      <c r="T16" s="530"/>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269"/>
      <c r="AT16" s="273"/>
      <c r="AU16" s="273"/>
      <c r="AV16" s="273"/>
      <c r="AW16" s="273"/>
      <c r="AX16" s="273"/>
      <c r="AY16" s="273"/>
      <c r="AZ16" s="273"/>
      <c r="BA16" s="250"/>
    </row>
    <row r="17" spans="1:53" ht="23.25" customHeight="1">
      <c r="B17" s="274"/>
      <c r="C17" s="275"/>
      <c r="D17" s="276"/>
      <c r="E17" s="276"/>
      <c r="F17" s="276"/>
      <c r="G17" s="276"/>
      <c r="H17" s="276"/>
      <c r="I17" s="276"/>
      <c r="J17" s="276"/>
      <c r="K17" s="276"/>
      <c r="L17" s="276"/>
      <c r="M17" s="276"/>
      <c r="N17" s="276"/>
      <c r="O17" s="276"/>
      <c r="P17" s="276"/>
      <c r="Q17" s="276"/>
      <c r="R17" s="276"/>
      <c r="S17" s="276"/>
      <c r="T17" s="276"/>
      <c r="U17" s="276"/>
      <c r="W17" s="276"/>
      <c r="X17" s="276"/>
      <c r="Y17" s="276"/>
      <c r="Z17" s="276"/>
      <c r="AA17" s="276"/>
      <c r="AB17" s="276"/>
      <c r="AC17" s="276"/>
      <c r="AD17" s="276"/>
      <c r="AE17" s="276"/>
      <c r="AF17" s="276"/>
      <c r="AG17" s="276"/>
      <c r="AH17" s="276"/>
      <c r="AI17" s="276"/>
      <c r="AJ17" s="276"/>
      <c r="AK17" s="276"/>
      <c r="AL17" s="276"/>
      <c r="AM17" s="267"/>
    </row>
    <row r="18" spans="1:53" ht="15.75">
      <c r="B18" s="277" t="s">
        <v>240</v>
      </c>
      <c r="C18" s="278"/>
      <c r="E18" s="579"/>
      <c r="V18" s="278"/>
      <c r="AM18" s="267"/>
      <c r="AN18" s="264"/>
      <c r="AO18" s="264"/>
      <c r="AP18" s="264"/>
      <c r="AQ18" s="264"/>
      <c r="AR18" s="264"/>
      <c r="AS18" s="264"/>
      <c r="AT18" s="264"/>
      <c r="AU18" s="264"/>
      <c r="AV18" s="264"/>
      <c r="AW18" s="264"/>
      <c r="AX18" s="264"/>
      <c r="AY18" s="264"/>
      <c r="AZ18" s="264"/>
      <c r="BA18" s="279"/>
    </row>
    <row r="19" spans="1:53" s="280" customFormat="1" ht="36" customHeight="1">
      <c r="A19" s="498"/>
      <c r="B19" s="949" t="s">
        <v>211</v>
      </c>
      <c r="C19" s="951" t="s">
        <v>33</v>
      </c>
      <c r="D19" s="281" t="s">
        <v>420</v>
      </c>
      <c r="E19" s="960" t="s">
        <v>209</v>
      </c>
      <c r="F19" s="961"/>
      <c r="G19" s="961"/>
      <c r="H19" s="961"/>
      <c r="I19" s="961"/>
      <c r="J19" s="961"/>
      <c r="K19" s="961"/>
      <c r="L19" s="961"/>
      <c r="M19" s="961"/>
      <c r="N19" s="961"/>
      <c r="O19" s="961"/>
      <c r="P19" s="961"/>
      <c r="Q19" s="961"/>
      <c r="R19" s="961"/>
      <c r="S19" s="961"/>
      <c r="T19" s="962"/>
      <c r="U19" s="958" t="s">
        <v>213</v>
      </c>
      <c r="V19" s="281" t="s">
        <v>421</v>
      </c>
      <c r="W19" s="955" t="s">
        <v>212</v>
      </c>
      <c r="X19" s="956"/>
      <c r="Y19" s="956"/>
      <c r="Z19" s="956"/>
      <c r="AA19" s="956"/>
      <c r="AB19" s="956"/>
      <c r="AC19" s="956"/>
      <c r="AD19" s="956"/>
      <c r="AE19" s="956"/>
      <c r="AF19" s="956"/>
      <c r="AG19" s="956"/>
      <c r="AH19" s="956"/>
      <c r="AI19" s="956"/>
      <c r="AJ19" s="956"/>
      <c r="AK19" s="956"/>
      <c r="AL19" s="963"/>
      <c r="AM19" s="955" t="s">
        <v>242</v>
      </c>
      <c r="AN19" s="956"/>
      <c r="AO19" s="956"/>
      <c r="AP19" s="956"/>
      <c r="AQ19" s="956"/>
      <c r="AR19" s="956"/>
      <c r="AS19" s="956"/>
      <c r="AT19" s="956"/>
      <c r="AU19" s="956"/>
      <c r="AV19" s="956"/>
      <c r="AW19" s="956"/>
      <c r="AX19" s="956"/>
      <c r="AY19" s="956"/>
      <c r="AZ19" s="956"/>
      <c r="BA19" s="957"/>
    </row>
    <row r="20" spans="1:53" s="280" customFormat="1" ht="59.25" customHeight="1">
      <c r="A20" s="498"/>
      <c r="B20" s="950"/>
      <c r="C20" s="952"/>
      <c r="D20" s="282">
        <v>2011</v>
      </c>
      <c r="E20" s="282">
        <v>2012</v>
      </c>
      <c r="F20" s="282">
        <v>2013</v>
      </c>
      <c r="G20" s="282">
        <v>2014</v>
      </c>
      <c r="H20" s="282">
        <v>2015</v>
      </c>
      <c r="I20" s="282">
        <v>2016</v>
      </c>
      <c r="J20" s="282">
        <v>2017</v>
      </c>
      <c r="K20" s="282">
        <v>2018</v>
      </c>
      <c r="L20" s="282">
        <v>2019</v>
      </c>
      <c r="M20" s="282">
        <v>2020</v>
      </c>
      <c r="N20" s="282">
        <v>2021</v>
      </c>
      <c r="O20" s="282">
        <v>2022</v>
      </c>
      <c r="P20" s="282">
        <v>2023</v>
      </c>
      <c r="Q20" s="282">
        <v>2024</v>
      </c>
      <c r="R20" s="282">
        <v>2025</v>
      </c>
      <c r="S20" s="282">
        <v>2026</v>
      </c>
      <c r="T20" s="282">
        <v>2027</v>
      </c>
      <c r="U20" s="959"/>
      <c r="V20" s="282">
        <v>2011</v>
      </c>
      <c r="W20" s="282">
        <v>2012</v>
      </c>
      <c r="X20" s="282">
        <v>2013</v>
      </c>
      <c r="Y20" s="282">
        <v>2014</v>
      </c>
      <c r="Z20" s="282">
        <v>2015</v>
      </c>
      <c r="AA20" s="282">
        <v>2016</v>
      </c>
      <c r="AB20" s="282">
        <v>2017</v>
      </c>
      <c r="AC20" s="282">
        <v>2018</v>
      </c>
      <c r="AD20" s="282">
        <v>2019</v>
      </c>
      <c r="AE20" s="282">
        <v>2020</v>
      </c>
      <c r="AF20" s="282">
        <v>2021</v>
      </c>
      <c r="AG20" s="282">
        <v>2022</v>
      </c>
      <c r="AH20" s="282">
        <v>2023</v>
      </c>
      <c r="AI20" s="282">
        <v>2024</v>
      </c>
      <c r="AJ20" s="282">
        <v>2025</v>
      </c>
      <c r="AK20" s="282">
        <v>2026</v>
      </c>
      <c r="AL20" s="282">
        <v>2027</v>
      </c>
      <c r="AM20" s="282" t="str">
        <f>'1.  LRAMVA Summary'!D53</f>
        <v>Residential</v>
      </c>
      <c r="AN20" s="283" t="str">
        <f>'1.  LRAMVA Summary'!E53</f>
        <v>GS&lt;50 kW</v>
      </c>
      <c r="AO20" s="283" t="str">
        <f>'1.  LRAMVA Summary'!F53</f>
        <v>GS 50 - 4,999 kW</v>
      </c>
      <c r="AP20" s="283" t="str">
        <f>'1.  LRAMVA Summary'!G53</f>
        <v>Large Use</v>
      </c>
      <c r="AQ20" s="283" t="str">
        <f>'1.  LRAMVA Summary'!H53</f>
        <v>Unmetered</v>
      </c>
      <c r="AR20" s="283" t="str">
        <f>'1.  LRAMVA Summary'!I53</f>
        <v>Street Lights</v>
      </c>
      <c r="AS20" s="283" t="str">
        <f>'1.  LRAMVA Summary'!J53</f>
        <v/>
      </c>
      <c r="AT20" s="283" t="str">
        <f>'1.  LRAMVA Summary'!K53</f>
        <v/>
      </c>
      <c r="AU20" s="283" t="str">
        <f>'1.  LRAMVA Summary'!L53</f>
        <v/>
      </c>
      <c r="AV20" s="283" t="str">
        <f>'1.  LRAMVA Summary'!M53</f>
        <v/>
      </c>
      <c r="AW20" s="283" t="str">
        <f>'1.  LRAMVA Summary'!N53</f>
        <v/>
      </c>
      <c r="AX20" s="283" t="str">
        <f>'1.  LRAMVA Summary'!O53</f>
        <v/>
      </c>
      <c r="AY20" s="283" t="str">
        <f>'1.  LRAMVA Summary'!P53</f>
        <v/>
      </c>
      <c r="AZ20" s="283" t="str">
        <f>'1.  LRAMVA Summary'!Q53</f>
        <v/>
      </c>
      <c r="BA20" s="284" t="str">
        <f>'1.  LRAMVA Summary'!R53</f>
        <v>Total</v>
      </c>
    </row>
    <row r="21" spans="1:53" s="290" customFormat="1" ht="15.75" customHeight="1">
      <c r="A21" s="499"/>
      <c r="B21" s="285" t="s">
        <v>0</v>
      </c>
      <c r="C21" s="286"/>
      <c r="D21" s="286"/>
      <c r="E21" s="286"/>
      <c r="F21" s="286"/>
      <c r="G21" s="286"/>
      <c r="H21" s="286"/>
      <c r="I21" s="286"/>
      <c r="J21" s="286"/>
      <c r="K21" s="286"/>
      <c r="L21" s="286"/>
      <c r="M21" s="286"/>
      <c r="N21" s="286"/>
      <c r="O21" s="286"/>
      <c r="P21" s="286"/>
      <c r="Q21" s="286"/>
      <c r="R21" s="286"/>
      <c r="S21" s="286"/>
      <c r="T21" s="286"/>
      <c r="U21" s="287"/>
      <c r="V21" s="286"/>
      <c r="W21" s="286"/>
      <c r="X21" s="286"/>
      <c r="Y21" s="286"/>
      <c r="Z21" s="286"/>
      <c r="AA21" s="286"/>
      <c r="AB21" s="286"/>
      <c r="AC21" s="286"/>
      <c r="AD21" s="286"/>
      <c r="AE21" s="286"/>
      <c r="AF21" s="286"/>
      <c r="AG21" s="286"/>
      <c r="AH21" s="286"/>
      <c r="AI21" s="286"/>
      <c r="AJ21" s="286"/>
      <c r="AK21" s="286"/>
      <c r="AL21" s="286"/>
      <c r="AM21" s="288" t="str">
        <f>'1.  LRAMVA Summary'!D54</f>
        <v>kWh</v>
      </c>
      <c r="AN21" s="288" t="str">
        <f>'1.  LRAMVA Summary'!E54</f>
        <v>kWh</v>
      </c>
      <c r="AO21" s="288" t="str">
        <f>'1.  LRAMVA Summary'!F54</f>
        <v>kw</v>
      </c>
      <c r="AP21" s="288" t="str">
        <f>'1.  LRAMVA Summary'!G54</f>
        <v>kW</v>
      </c>
      <c r="AQ21" s="288" t="str">
        <f>'1.  LRAMVA Summary'!H54</f>
        <v>kWh</v>
      </c>
      <c r="AR21" s="288" t="str">
        <f>'1.  LRAMVA Summary'!I54</f>
        <v>kW</v>
      </c>
      <c r="AS21" s="288">
        <f>'1.  LRAMVA Summary'!J54</f>
        <v>0</v>
      </c>
      <c r="AT21" s="288">
        <f>'1.  LRAMVA Summary'!K54</f>
        <v>0</v>
      </c>
      <c r="AU21" s="288">
        <f>'1.  LRAMVA Summary'!L54</f>
        <v>0</v>
      </c>
      <c r="AV21" s="288">
        <f>'1.  LRAMVA Summary'!M54</f>
        <v>0</v>
      </c>
      <c r="AW21" s="288">
        <f>'1.  LRAMVA Summary'!N54</f>
        <v>0</v>
      </c>
      <c r="AX21" s="288">
        <f>'1.  LRAMVA Summary'!O54</f>
        <v>0</v>
      </c>
      <c r="AY21" s="288">
        <f>'1.  LRAMVA Summary'!P54</f>
        <v>0</v>
      </c>
      <c r="AZ21" s="288">
        <f>'1.  LRAMVA Summary'!Q54</f>
        <v>0</v>
      </c>
      <c r="BA21" s="289"/>
    </row>
    <row r="22" spans="1:53" s="280" customFormat="1" ht="15" hidden="1" customHeight="1" outlineLevel="1">
      <c r="A22" s="498">
        <v>1</v>
      </c>
      <c r="B22" s="291" t="s">
        <v>1</v>
      </c>
      <c r="C22" s="288" t="s">
        <v>25</v>
      </c>
      <c r="D22" s="292"/>
      <c r="E22" s="292"/>
      <c r="F22" s="292"/>
      <c r="G22" s="292"/>
      <c r="H22" s="292"/>
      <c r="I22" s="292"/>
      <c r="J22" s="292"/>
      <c r="K22" s="292"/>
      <c r="L22" s="292"/>
      <c r="M22" s="292"/>
      <c r="N22" s="292"/>
      <c r="O22" s="292"/>
      <c r="P22" s="292"/>
      <c r="Q22" s="292"/>
      <c r="R22" s="292"/>
      <c r="S22" s="292"/>
      <c r="T22" s="292"/>
      <c r="U22" s="288"/>
      <c r="V22" s="292"/>
      <c r="W22" s="292"/>
      <c r="X22" s="292"/>
      <c r="Y22" s="292"/>
      <c r="Z22" s="292"/>
      <c r="AA22" s="292"/>
      <c r="AB22" s="292"/>
      <c r="AC22" s="292"/>
      <c r="AD22" s="292"/>
      <c r="AE22" s="292"/>
      <c r="AF22" s="292"/>
      <c r="AG22" s="292"/>
      <c r="AH22" s="292"/>
      <c r="AI22" s="292"/>
      <c r="AJ22" s="292"/>
      <c r="AK22" s="292"/>
      <c r="AL22" s="292"/>
      <c r="AM22" s="406"/>
      <c r="AN22" s="406"/>
      <c r="AO22" s="406"/>
      <c r="AP22" s="406"/>
      <c r="AQ22" s="406"/>
      <c r="AR22" s="406"/>
      <c r="AS22" s="406"/>
      <c r="AT22" s="406"/>
      <c r="AU22" s="406"/>
      <c r="AV22" s="406"/>
      <c r="AW22" s="406"/>
      <c r="AX22" s="406"/>
      <c r="AY22" s="406"/>
      <c r="AZ22" s="406"/>
      <c r="BA22" s="293">
        <f>SUM(AM22:AZ22)</f>
        <v>0</v>
      </c>
    </row>
    <row r="23" spans="1:53" s="280" customFormat="1" ht="15" hidden="1" outlineLevel="1">
      <c r="A23" s="498"/>
      <c r="B23" s="291" t="s">
        <v>214</v>
      </c>
      <c r="C23" s="288" t="s">
        <v>163</v>
      </c>
      <c r="D23" s="292"/>
      <c r="E23" s="292"/>
      <c r="F23" s="292"/>
      <c r="G23" s="292"/>
      <c r="H23" s="292"/>
      <c r="I23" s="292"/>
      <c r="J23" s="292"/>
      <c r="K23" s="292"/>
      <c r="L23" s="292"/>
      <c r="M23" s="292"/>
      <c r="N23" s="292"/>
      <c r="O23" s="292"/>
      <c r="P23" s="292"/>
      <c r="Q23" s="292"/>
      <c r="R23" s="292"/>
      <c r="S23" s="292"/>
      <c r="T23" s="292"/>
      <c r="U23" s="464"/>
      <c r="V23" s="292"/>
      <c r="W23" s="292"/>
      <c r="X23" s="292"/>
      <c r="Y23" s="292"/>
      <c r="Z23" s="292"/>
      <c r="AA23" s="292"/>
      <c r="AB23" s="292"/>
      <c r="AC23" s="292"/>
      <c r="AD23" s="292"/>
      <c r="AE23" s="292"/>
      <c r="AF23" s="292"/>
      <c r="AG23" s="292"/>
      <c r="AH23" s="292"/>
      <c r="AI23" s="292"/>
      <c r="AJ23" s="292"/>
      <c r="AK23" s="292"/>
      <c r="AL23" s="292"/>
      <c r="AM23" s="407">
        <f>AM22</f>
        <v>0</v>
      </c>
      <c r="AN23" s="407">
        <f>AN22</f>
        <v>0</v>
      </c>
      <c r="AO23" s="407">
        <f t="shared" ref="AO23:AZ23" si="0">AO22</f>
        <v>0</v>
      </c>
      <c r="AP23" s="407">
        <f t="shared" si="0"/>
        <v>0</v>
      </c>
      <c r="AQ23" s="407">
        <f t="shared" si="0"/>
        <v>0</v>
      </c>
      <c r="AR23" s="407">
        <f t="shared" si="0"/>
        <v>0</v>
      </c>
      <c r="AS23" s="407">
        <f t="shared" si="0"/>
        <v>0</v>
      </c>
      <c r="AT23" s="407">
        <f t="shared" si="0"/>
        <v>0</v>
      </c>
      <c r="AU23" s="407">
        <f t="shared" si="0"/>
        <v>0</v>
      </c>
      <c r="AV23" s="407">
        <f t="shared" si="0"/>
        <v>0</v>
      </c>
      <c r="AW23" s="407">
        <f t="shared" si="0"/>
        <v>0</v>
      </c>
      <c r="AX23" s="407">
        <f t="shared" si="0"/>
        <v>0</v>
      </c>
      <c r="AY23" s="407">
        <f t="shared" si="0"/>
        <v>0</v>
      </c>
      <c r="AZ23" s="407">
        <f t="shared" si="0"/>
        <v>0</v>
      </c>
      <c r="BA23" s="294"/>
    </row>
    <row r="24" spans="1:53" s="300" customFormat="1" ht="15.75" hidden="1" outlineLevel="1">
      <c r="A24" s="500"/>
      <c r="B24" s="295"/>
      <c r="C24" s="296"/>
      <c r="D24" s="296"/>
      <c r="E24" s="296"/>
      <c r="F24" s="296"/>
      <c r="G24" s="296"/>
      <c r="H24" s="296"/>
      <c r="I24" s="296"/>
      <c r="J24" s="296"/>
      <c r="K24" s="296"/>
      <c r="L24" s="296"/>
      <c r="M24" s="296"/>
      <c r="N24" s="296"/>
      <c r="O24" s="296"/>
      <c r="P24" s="296"/>
      <c r="Q24" s="296"/>
      <c r="R24" s="296"/>
      <c r="S24" s="296"/>
      <c r="T24" s="296"/>
      <c r="V24" s="296"/>
      <c r="W24" s="296"/>
      <c r="X24" s="296"/>
      <c r="Y24" s="296"/>
      <c r="Z24" s="296"/>
      <c r="AA24" s="296"/>
      <c r="AB24" s="296"/>
      <c r="AC24" s="296"/>
      <c r="AD24" s="296"/>
      <c r="AE24" s="296"/>
      <c r="AF24" s="296"/>
      <c r="AG24" s="296"/>
      <c r="AH24" s="296"/>
      <c r="AI24" s="296"/>
      <c r="AJ24" s="296"/>
      <c r="AK24" s="296"/>
      <c r="AL24" s="296"/>
      <c r="AM24" s="408"/>
      <c r="AN24" s="409"/>
      <c r="AO24" s="409"/>
      <c r="AP24" s="409"/>
      <c r="AQ24" s="409"/>
      <c r="AR24" s="409"/>
      <c r="AS24" s="409"/>
      <c r="AT24" s="409"/>
      <c r="AU24" s="409"/>
      <c r="AV24" s="409"/>
      <c r="AW24" s="409"/>
      <c r="AX24" s="409"/>
      <c r="AY24" s="409"/>
      <c r="AZ24" s="409"/>
      <c r="BA24" s="299"/>
    </row>
    <row r="25" spans="1:53" s="280" customFormat="1" ht="15" hidden="1" outlineLevel="1">
      <c r="A25" s="498">
        <v>2</v>
      </c>
      <c r="B25" s="291" t="s">
        <v>2</v>
      </c>
      <c r="C25" s="288" t="s">
        <v>25</v>
      </c>
      <c r="D25" s="292"/>
      <c r="E25" s="292"/>
      <c r="F25" s="292"/>
      <c r="G25" s="292"/>
      <c r="H25" s="292"/>
      <c r="I25" s="292"/>
      <c r="J25" s="292"/>
      <c r="K25" s="292"/>
      <c r="L25" s="292"/>
      <c r="M25" s="292"/>
      <c r="N25" s="292"/>
      <c r="O25" s="292"/>
      <c r="P25" s="292"/>
      <c r="Q25" s="292"/>
      <c r="R25" s="292"/>
      <c r="S25" s="292"/>
      <c r="T25" s="292"/>
      <c r="U25" s="288"/>
      <c r="V25" s="292"/>
      <c r="W25" s="292"/>
      <c r="X25" s="292"/>
      <c r="Y25" s="292"/>
      <c r="Z25" s="292"/>
      <c r="AA25" s="292"/>
      <c r="AB25" s="292"/>
      <c r="AC25" s="292"/>
      <c r="AD25" s="292"/>
      <c r="AE25" s="292"/>
      <c r="AF25" s="292"/>
      <c r="AG25" s="292"/>
      <c r="AH25" s="292"/>
      <c r="AI25" s="292"/>
      <c r="AJ25" s="292"/>
      <c r="AK25" s="292"/>
      <c r="AL25" s="292"/>
      <c r="AM25" s="406"/>
      <c r="AN25" s="406"/>
      <c r="AO25" s="406"/>
      <c r="AP25" s="406"/>
      <c r="AQ25" s="406"/>
      <c r="AR25" s="406"/>
      <c r="AS25" s="406"/>
      <c r="AT25" s="406"/>
      <c r="AU25" s="406"/>
      <c r="AV25" s="406"/>
      <c r="AW25" s="406"/>
      <c r="AX25" s="406"/>
      <c r="AY25" s="406"/>
      <c r="AZ25" s="406"/>
      <c r="BA25" s="293">
        <f>SUM(AM25:AZ25)</f>
        <v>0</v>
      </c>
    </row>
    <row r="26" spans="1:53" s="280" customFormat="1" ht="15" hidden="1" outlineLevel="1">
      <c r="A26" s="498"/>
      <c r="B26" s="291" t="s">
        <v>214</v>
      </c>
      <c r="C26" s="288" t="s">
        <v>163</v>
      </c>
      <c r="D26" s="292"/>
      <c r="E26" s="292"/>
      <c r="F26" s="292"/>
      <c r="G26" s="292"/>
      <c r="H26" s="292"/>
      <c r="I26" s="292"/>
      <c r="J26" s="292"/>
      <c r="K26" s="292"/>
      <c r="L26" s="292"/>
      <c r="M26" s="292"/>
      <c r="N26" s="292"/>
      <c r="O26" s="292"/>
      <c r="P26" s="292"/>
      <c r="Q26" s="292"/>
      <c r="R26" s="292"/>
      <c r="S26" s="292"/>
      <c r="T26" s="292"/>
      <c r="U26" s="464"/>
      <c r="V26" s="292"/>
      <c r="W26" s="292"/>
      <c r="X26" s="292"/>
      <c r="Y26" s="292"/>
      <c r="Z26" s="292"/>
      <c r="AA26" s="292"/>
      <c r="AB26" s="292"/>
      <c r="AC26" s="292"/>
      <c r="AD26" s="292"/>
      <c r="AE26" s="292"/>
      <c r="AF26" s="292"/>
      <c r="AG26" s="292"/>
      <c r="AH26" s="292"/>
      <c r="AI26" s="292"/>
      <c r="AJ26" s="292"/>
      <c r="AK26" s="292"/>
      <c r="AL26" s="292"/>
      <c r="AM26" s="407">
        <f>AM25</f>
        <v>0</v>
      </c>
      <c r="AN26" s="407">
        <f>AN25</f>
        <v>0</v>
      </c>
      <c r="AO26" s="407">
        <f t="shared" ref="AO26:AZ26" si="1">AO25</f>
        <v>0</v>
      </c>
      <c r="AP26" s="407">
        <f t="shared" si="1"/>
        <v>0</v>
      </c>
      <c r="AQ26" s="407">
        <f t="shared" si="1"/>
        <v>0</v>
      </c>
      <c r="AR26" s="407">
        <f t="shared" si="1"/>
        <v>0</v>
      </c>
      <c r="AS26" s="407">
        <f t="shared" si="1"/>
        <v>0</v>
      </c>
      <c r="AT26" s="407">
        <f t="shared" si="1"/>
        <v>0</v>
      </c>
      <c r="AU26" s="407">
        <f t="shared" si="1"/>
        <v>0</v>
      </c>
      <c r="AV26" s="407">
        <f t="shared" si="1"/>
        <v>0</v>
      </c>
      <c r="AW26" s="407">
        <f t="shared" si="1"/>
        <v>0</v>
      </c>
      <c r="AX26" s="407">
        <f t="shared" si="1"/>
        <v>0</v>
      </c>
      <c r="AY26" s="407">
        <f t="shared" si="1"/>
        <v>0</v>
      </c>
      <c r="AZ26" s="407">
        <f t="shared" si="1"/>
        <v>0</v>
      </c>
      <c r="BA26" s="294"/>
    </row>
    <row r="27" spans="1:53" s="300" customFormat="1" ht="15.75" hidden="1" outlineLevel="1">
      <c r="A27" s="500"/>
      <c r="B27" s="295"/>
      <c r="C27" s="296"/>
      <c r="D27" s="301"/>
      <c r="E27" s="301"/>
      <c r="F27" s="301"/>
      <c r="G27" s="301"/>
      <c r="H27" s="301"/>
      <c r="I27" s="301"/>
      <c r="J27" s="301"/>
      <c r="K27" s="301"/>
      <c r="L27" s="301"/>
      <c r="M27" s="301"/>
      <c r="N27" s="301"/>
      <c r="O27" s="301"/>
      <c r="P27" s="301"/>
      <c r="Q27" s="301"/>
      <c r="R27" s="301"/>
      <c r="S27" s="301"/>
      <c r="T27" s="301"/>
      <c r="V27" s="301"/>
      <c r="W27" s="301"/>
      <c r="X27" s="301"/>
      <c r="Y27" s="301"/>
      <c r="Z27" s="301"/>
      <c r="AA27" s="301"/>
      <c r="AB27" s="301"/>
      <c r="AC27" s="301"/>
      <c r="AD27" s="301"/>
      <c r="AE27" s="301"/>
      <c r="AF27" s="301"/>
      <c r="AG27" s="301"/>
      <c r="AH27" s="301"/>
      <c r="AI27" s="301"/>
      <c r="AJ27" s="301"/>
      <c r="AK27" s="301"/>
      <c r="AL27" s="301"/>
      <c r="AM27" s="408"/>
      <c r="AN27" s="409"/>
      <c r="AO27" s="409"/>
      <c r="AP27" s="409"/>
      <c r="AQ27" s="409"/>
      <c r="AR27" s="409"/>
      <c r="AS27" s="409"/>
      <c r="AT27" s="409"/>
      <c r="AU27" s="409"/>
      <c r="AV27" s="409"/>
      <c r="AW27" s="409"/>
      <c r="AX27" s="409"/>
      <c r="AY27" s="409"/>
      <c r="AZ27" s="409"/>
      <c r="BA27" s="299"/>
    </row>
    <row r="28" spans="1:53" s="280" customFormat="1" ht="15" hidden="1" outlineLevel="1">
      <c r="A28" s="498">
        <v>3</v>
      </c>
      <c r="B28" s="291" t="s">
        <v>3</v>
      </c>
      <c r="C28" s="288" t="s">
        <v>25</v>
      </c>
      <c r="D28" s="292"/>
      <c r="E28" s="292"/>
      <c r="F28" s="292"/>
      <c r="G28" s="292"/>
      <c r="H28" s="292"/>
      <c r="I28" s="292"/>
      <c r="J28" s="292"/>
      <c r="K28" s="292"/>
      <c r="L28" s="292"/>
      <c r="M28" s="292"/>
      <c r="N28" s="292"/>
      <c r="O28" s="292"/>
      <c r="P28" s="292"/>
      <c r="Q28" s="292"/>
      <c r="R28" s="292"/>
      <c r="S28" s="292"/>
      <c r="T28" s="292"/>
      <c r="U28" s="288"/>
      <c r="V28" s="292"/>
      <c r="W28" s="292"/>
      <c r="X28" s="292"/>
      <c r="Y28" s="292"/>
      <c r="Z28" s="292"/>
      <c r="AA28" s="292"/>
      <c r="AB28" s="292"/>
      <c r="AC28" s="292"/>
      <c r="AD28" s="292"/>
      <c r="AE28" s="292"/>
      <c r="AF28" s="292"/>
      <c r="AG28" s="292"/>
      <c r="AH28" s="292"/>
      <c r="AI28" s="292"/>
      <c r="AJ28" s="292"/>
      <c r="AK28" s="292"/>
      <c r="AL28" s="292"/>
      <c r="AM28" s="406"/>
      <c r="AN28" s="406"/>
      <c r="AO28" s="406"/>
      <c r="AP28" s="406"/>
      <c r="AQ28" s="406"/>
      <c r="AR28" s="406"/>
      <c r="AS28" s="406"/>
      <c r="AT28" s="406"/>
      <c r="AU28" s="406"/>
      <c r="AV28" s="406"/>
      <c r="AW28" s="406"/>
      <c r="AX28" s="406"/>
      <c r="AY28" s="406"/>
      <c r="AZ28" s="406"/>
      <c r="BA28" s="293">
        <f>SUM(AM28:AZ28)</f>
        <v>0</v>
      </c>
    </row>
    <row r="29" spans="1:53" s="280" customFormat="1" ht="15" hidden="1" outlineLevel="1">
      <c r="A29" s="498"/>
      <c r="B29" s="291" t="s">
        <v>214</v>
      </c>
      <c r="C29" s="288" t="s">
        <v>163</v>
      </c>
      <c r="D29" s="292"/>
      <c r="E29" s="292"/>
      <c r="F29" s="292"/>
      <c r="G29" s="292"/>
      <c r="H29" s="292"/>
      <c r="I29" s="292"/>
      <c r="J29" s="292"/>
      <c r="K29" s="292"/>
      <c r="L29" s="292"/>
      <c r="M29" s="292"/>
      <c r="N29" s="292"/>
      <c r="O29" s="292"/>
      <c r="P29" s="292"/>
      <c r="Q29" s="292"/>
      <c r="R29" s="292"/>
      <c r="S29" s="292"/>
      <c r="T29" s="292"/>
      <c r="U29" s="464"/>
      <c r="V29" s="292"/>
      <c r="W29" s="292"/>
      <c r="X29" s="292"/>
      <c r="Y29" s="292"/>
      <c r="Z29" s="292"/>
      <c r="AA29" s="292"/>
      <c r="AB29" s="292"/>
      <c r="AC29" s="292"/>
      <c r="AD29" s="292"/>
      <c r="AE29" s="292"/>
      <c r="AF29" s="292"/>
      <c r="AG29" s="292"/>
      <c r="AH29" s="292"/>
      <c r="AI29" s="292"/>
      <c r="AJ29" s="292"/>
      <c r="AK29" s="292"/>
      <c r="AL29" s="292"/>
      <c r="AM29" s="407">
        <f>AM28</f>
        <v>0</v>
      </c>
      <c r="AN29" s="407">
        <f>AN28</f>
        <v>0</v>
      </c>
      <c r="AO29" s="407">
        <f t="shared" ref="AO29:AZ29" si="2">AO28</f>
        <v>0</v>
      </c>
      <c r="AP29" s="407">
        <f t="shared" si="2"/>
        <v>0</v>
      </c>
      <c r="AQ29" s="407">
        <f t="shared" si="2"/>
        <v>0</v>
      </c>
      <c r="AR29" s="407">
        <f t="shared" si="2"/>
        <v>0</v>
      </c>
      <c r="AS29" s="407">
        <f t="shared" si="2"/>
        <v>0</v>
      </c>
      <c r="AT29" s="407">
        <f t="shared" si="2"/>
        <v>0</v>
      </c>
      <c r="AU29" s="407">
        <f t="shared" si="2"/>
        <v>0</v>
      </c>
      <c r="AV29" s="407">
        <f t="shared" si="2"/>
        <v>0</v>
      </c>
      <c r="AW29" s="407">
        <f t="shared" si="2"/>
        <v>0</v>
      </c>
      <c r="AX29" s="407">
        <f t="shared" si="2"/>
        <v>0</v>
      </c>
      <c r="AY29" s="407">
        <f t="shared" si="2"/>
        <v>0</v>
      </c>
      <c r="AZ29" s="407">
        <f t="shared" si="2"/>
        <v>0</v>
      </c>
      <c r="BA29" s="294"/>
    </row>
    <row r="30" spans="1:53" s="280" customFormat="1" ht="15" hidden="1" outlineLevel="1">
      <c r="A30" s="498"/>
      <c r="B30" s="291"/>
      <c r="C30" s="302"/>
      <c r="D30" s="288"/>
      <c r="E30" s="288"/>
      <c r="F30" s="288"/>
      <c r="G30" s="288"/>
      <c r="H30" s="288"/>
      <c r="I30" s="288"/>
      <c r="J30" s="288"/>
      <c r="K30" s="288"/>
      <c r="L30" s="288"/>
      <c r="M30" s="288"/>
      <c r="N30" s="288"/>
      <c r="O30" s="288"/>
      <c r="P30" s="288"/>
      <c r="Q30" s="288"/>
      <c r="R30" s="288"/>
      <c r="S30" s="288"/>
      <c r="T30" s="288"/>
      <c r="V30" s="288"/>
      <c r="W30" s="288"/>
      <c r="X30" s="288"/>
      <c r="Y30" s="288"/>
      <c r="Z30" s="288"/>
      <c r="AA30" s="288"/>
      <c r="AB30" s="288"/>
      <c r="AC30" s="288"/>
      <c r="AD30" s="288"/>
      <c r="AE30" s="288"/>
      <c r="AF30" s="288"/>
      <c r="AG30" s="288"/>
      <c r="AH30" s="288"/>
      <c r="AI30" s="288"/>
      <c r="AJ30" s="288"/>
      <c r="AK30" s="288"/>
      <c r="AL30" s="288"/>
      <c r="AM30" s="408"/>
      <c r="AN30" s="408"/>
      <c r="AO30" s="408"/>
      <c r="AP30" s="408"/>
      <c r="AQ30" s="408"/>
      <c r="AR30" s="408"/>
      <c r="AS30" s="408"/>
      <c r="AT30" s="408"/>
      <c r="AU30" s="408"/>
      <c r="AV30" s="408"/>
      <c r="AW30" s="408"/>
      <c r="AX30" s="408"/>
      <c r="AY30" s="408"/>
      <c r="AZ30" s="408"/>
      <c r="BA30" s="303"/>
    </row>
    <row r="31" spans="1:53" s="280" customFormat="1" ht="15" hidden="1" outlineLevel="1">
      <c r="A31" s="498">
        <v>4</v>
      </c>
      <c r="B31" s="291" t="s">
        <v>4</v>
      </c>
      <c r="C31" s="288" t="s">
        <v>25</v>
      </c>
      <c r="D31" s="292"/>
      <c r="E31" s="292"/>
      <c r="F31" s="292"/>
      <c r="G31" s="292"/>
      <c r="H31" s="292"/>
      <c r="I31" s="292"/>
      <c r="J31" s="292"/>
      <c r="K31" s="292"/>
      <c r="L31" s="292"/>
      <c r="M31" s="292"/>
      <c r="N31" s="292"/>
      <c r="O31" s="292"/>
      <c r="P31" s="292"/>
      <c r="Q31" s="292"/>
      <c r="R31" s="292"/>
      <c r="S31" s="292"/>
      <c r="T31" s="292"/>
      <c r="U31" s="288"/>
      <c r="V31" s="292"/>
      <c r="W31" s="292"/>
      <c r="X31" s="292"/>
      <c r="Y31" s="292"/>
      <c r="Z31" s="292"/>
      <c r="AA31" s="292"/>
      <c r="AB31" s="292"/>
      <c r="AC31" s="292"/>
      <c r="AD31" s="292"/>
      <c r="AE31" s="292"/>
      <c r="AF31" s="292"/>
      <c r="AG31" s="292"/>
      <c r="AH31" s="292"/>
      <c r="AI31" s="292"/>
      <c r="AJ31" s="292"/>
      <c r="AK31" s="292"/>
      <c r="AL31" s="292"/>
      <c r="AM31" s="406"/>
      <c r="AN31" s="406"/>
      <c r="AO31" s="406"/>
      <c r="AP31" s="406"/>
      <c r="AQ31" s="406"/>
      <c r="AR31" s="406"/>
      <c r="AS31" s="406"/>
      <c r="AT31" s="406"/>
      <c r="AU31" s="406"/>
      <c r="AV31" s="406"/>
      <c r="AW31" s="406"/>
      <c r="AX31" s="406"/>
      <c r="AY31" s="406"/>
      <c r="AZ31" s="406"/>
      <c r="BA31" s="293">
        <f>SUM(AM31:AZ31)</f>
        <v>0</v>
      </c>
    </row>
    <row r="32" spans="1:53" s="280" customFormat="1" ht="15" hidden="1" outlineLevel="1">
      <c r="A32" s="498"/>
      <c r="B32" s="291" t="s">
        <v>214</v>
      </c>
      <c r="C32" s="288" t="s">
        <v>163</v>
      </c>
      <c r="D32" s="292"/>
      <c r="E32" s="292"/>
      <c r="F32" s="292"/>
      <c r="G32" s="292"/>
      <c r="H32" s="292"/>
      <c r="I32" s="292"/>
      <c r="J32" s="292"/>
      <c r="K32" s="292"/>
      <c r="L32" s="292"/>
      <c r="M32" s="292"/>
      <c r="N32" s="292"/>
      <c r="O32" s="292"/>
      <c r="P32" s="292"/>
      <c r="Q32" s="292"/>
      <c r="R32" s="292"/>
      <c r="S32" s="292"/>
      <c r="T32" s="292"/>
      <c r="U32" s="464"/>
      <c r="V32" s="292"/>
      <c r="W32" s="292"/>
      <c r="X32" s="292"/>
      <c r="Y32" s="292"/>
      <c r="Z32" s="292"/>
      <c r="AA32" s="292"/>
      <c r="AB32" s="292"/>
      <c r="AC32" s="292"/>
      <c r="AD32" s="292"/>
      <c r="AE32" s="292"/>
      <c r="AF32" s="292"/>
      <c r="AG32" s="292"/>
      <c r="AH32" s="292"/>
      <c r="AI32" s="292"/>
      <c r="AJ32" s="292"/>
      <c r="AK32" s="292"/>
      <c r="AL32" s="292"/>
      <c r="AM32" s="407">
        <f>AM31</f>
        <v>0</v>
      </c>
      <c r="AN32" s="407">
        <f>AN31</f>
        <v>0</v>
      </c>
      <c r="AO32" s="407">
        <f t="shared" ref="AO32:AZ32" si="3">AO31</f>
        <v>0</v>
      </c>
      <c r="AP32" s="407">
        <f t="shared" si="3"/>
        <v>0</v>
      </c>
      <c r="AQ32" s="407">
        <f t="shared" si="3"/>
        <v>0</v>
      </c>
      <c r="AR32" s="407">
        <f t="shared" si="3"/>
        <v>0</v>
      </c>
      <c r="AS32" s="407">
        <f t="shared" si="3"/>
        <v>0</v>
      </c>
      <c r="AT32" s="407">
        <f t="shared" si="3"/>
        <v>0</v>
      </c>
      <c r="AU32" s="407">
        <f t="shared" si="3"/>
        <v>0</v>
      </c>
      <c r="AV32" s="407">
        <f t="shared" si="3"/>
        <v>0</v>
      </c>
      <c r="AW32" s="407">
        <f t="shared" si="3"/>
        <v>0</v>
      </c>
      <c r="AX32" s="407">
        <f t="shared" si="3"/>
        <v>0</v>
      </c>
      <c r="AY32" s="407">
        <f t="shared" si="3"/>
        <v>0</v>
      </c>
      <c r="AZ32" s="407">
        <f t="shared" si="3"/>
        <v>0</v>
      </c>
      <c r="BA32" s="294"/>
    </row>
    <row r="33" spans="1:53" s="280" customFormat="1" ht="15" hidden="1" outlineLevel="1">
      <c r="A33" s="498"/>
      <c r="B33" s="291"/>
      <c r="C33" s="302"/>
      <c r="D33" s="301"/>
      <c r="E33" s="301"/>
      <c r="F33" s="301"/>
      <c r="G33" s="301"/>
      <c r="H33" s="301"/>
      <c r="I33" s="301"/>
      <c r="J33" s="301"/>
      <c r="K33" s="301"/>
      <c r="L33" s="301"/>
      <c r="M33" s="301"/>
      <c r="N33" s="301"/>
      <c r="O33" s="301"/>
      <c r="P33" s="301"/>
      <c r="Q33" s="301"/>
      <c r="R33" s="301"/>
      <c r="S33" s="301"/>
      <c r="T33" s="301"/>
      <c r="U33" s="288"/>
      <c r="V33" s="301"/>
      <c r="W33" s="301"/>
      <c r="X33" s="301"/>
      <c r="Y33" s="301"/>
      <c r="Z33" s="301"/>
      <c r="AA33" s="301"/>
      <c r="AB33" s="301"/>
      <c r="AC33" s="301"/>
      <c r="AD33" s="301"/>
      <c r="AE33" s="301"/>
      <c r="AF33" s="301"/>
      <c r="AG33" s="301"/>
      <c r="AH33" s="301"/>
      <c r="AI33" s="301"/>
      <c r="AJ33" s="301"/>
      <c r="AK33" s="301"/>
      <c r="AL33" s="301"/>
      <c r="AM33" s="408"/>
      <c r="AN33" s="408"/>
      <c r="AO33" s="408"/>
      <c r="AP33" s="408"/>
      <c r="AQ33" s="408"/>
      <c r="AR33" s="408"/>
      <c r="AS33" s="408"/>
      <c r="AT33" s="408"/>
      <c r="AU33" s="408"/>
      <c r="AV33" s="408"/>
      <c r="AW33" s="408"/>
      <c r="AX33" s="408"/>
      <c r="AY33" s="408"/>
      <c r="AZ33" s="408"/>
      <c r="BA33" s="303"/>
    </row>
    <row r="34" spans="1:53" s="280" customFormat="1" ht="15" hidden="1" outlineLevel="1">
      <c r="A34" s="498">
        <v>5</v>
      </c>
      <c r="B34" s="291" t="s">
        <v>5</v>
      </c>
      <c r="C34" s="288" t="s">
        <v>25</v>
      </c>
      <c r="D34" s="292"/>
      <c r="E34" s="292"/>
      <c r="F34" s="292"/>
      <c r="G34" s="292"/>
      <c r="H34" s="292"/>
      <c r="I34" s="292"/>
      <c r="J34" s="292"/>
      <c r="K34" s="292"/>
      <c r="L34" s="292"/>
      <c r="M34" s="292"/>
      <c r="N34" s="292"/>
      <c r="O34" s="292"/>
      <c r="P34" s="292"/>
      <c r="Q34" s="292"/>
      <c r="R34" s="292"/>
      <c r="S34" s="292"/>
      <c r="T34" s="292"/>
      <c r="U34" s="288"/>
      <c r="V34" s="292"/>
      <c r="W34" s="292"/>
      <c r="X34" s="292"/>
      <c r="Y34" s="292"/>
      <c r="Z34" s="292"/>
      <c r="AA34" s="292"/>
      <c r="AB34" s="292"/>
      <c r="AC34" s="292"/>
      <c r="AD34" s="292"/>
      <c r="AE34" s="292"/>
      <c r="AF34" s="292"/>
      <c r="AG34" s="292"/>
      <c r="AH34" s="292"/>
      <c r="AI34" s="292"/>
      <c r="AJ34" s="292"/>
      <c r="AK34" s="292"/>
      <c r="AL34" s="292"/>
      <c r="AM34" s="406"/>
      <c r="AN34" s="406"/>
      <c r="AO34" s="406"/>
      <c r="AP34" s="406"/>
      <c r="AQ34" s="406"/>
      <c r="AR34" s="406"/>
      <c r="AS34" s="406"/>
      <c r="AT34" s="406"/>
      <c r="AU34" s="406"/>
      <c r="AV34" s="406"/>
      <c r="AW34" s="406"/>
      <c r="AX34" s="406"/>
      <c r="AY34" s="406"/>
      <c r="AZ34" s="406"/>
      <c r="BA34" s="293">
        <f>SUM(AM34:AZ34)</f>
        <v>0</v>
      </c>
    </row>
    <row r="35" spans="1:53" s="280" customFormat="1" ht="15" hidden="1" outlineLevel="1">
      <c r="A35" s="498"/>
      <c r="B35" s="291" t="s">
        <v>214</v>
      </c>
      <c r="C35" s="288" t="s">
        <v>163</v>
      </c>
      <c r="D35" s="292"/>
      <c r="E35" s="292"/>
      <c r="F35" s="292"/>
      <c r="G35" s="292"/>
      <c r="H35" s="292"/>
      <c r="I35" s="292"/>
      <c r="J35" s="292"/>
      <c r="K35" s="292"/>
      <c r="L35" s="292"/>
      <c r="M35" s="292"/>
      <c r="N35" s="292"/>
      <c r="O35" s="292"/>
      <c r="P35" s="292"/>
      <c r="Q35" s="292"/>
      <c r="R35" s="292"/>
      <c r="S35" s="292"/>
      <c r="T35" s="292"/>
      <c r="U35" s="464"/>
      <c r="V35" s="292"/>
      <c r="W35" s="292"/>
      <c r="X35" s="292"/>
      <c r="Y35" s="292"/>
      <c r="Z35" s="292"/>
      <c r="AA35" s="292"/>
      <c r="AB35" s="292"/>
      <c r="AC35" s="292"/>
      <c r="AD35" s="292"/>
      <c r="AE35" s="292"/>
      <c r="AF35" s="292"/>
      <c r="AG35" s="292"/>
      <c r="AH35" s="292"/>
      <c r="AI35" s="292"/>
      <c r="AJ35" s="292"/>
      <c r="AK35" s="292"/>
      <c r="AL35" s="292"/>
      <c r="AM35" s="407">
        <f>AM34</f>
        <v>0</v>
      </c>
      <c r="AN35" s="407">
        <f>AN34</f>
        <v>0</v>
      </c>
      <c r="AO35" s="407">
        <f t="shared" ref="AO35:AZ35" si="4">AO34</f>
        <v>0</v>
      </c>
      <c r="AP35" s="407">
        <f t="shared" si="4"/>
        <v>0</v>
      </c>
      <c r="AQ35" s="407">
        <f t="shared" si="4"/>
        <v>0</v>
      </c>
      <c r="AR35" s="407">
        <f t="shared" si="4"/>
        <v>0</v>
      </c>
      <c r="AS35" s="407">
        <f t="shared" si="4"/>
        <v>0</v>
      </c>
      <c r="AT35" s="407">
        <f t="shared" si="4"/>
        <v>0</v>
      </c>
      <c r="AU35" s="407">
        <f t="shared" si="4"/>
        <v>0</v>
      </c>
      <c r="AV35" s="407">
        <f t="shared" si="4"/>
        <v>0</v>
      </c>
      <c r="AW35" s="407">
        <f t="shared" si="4"/>
        <v>0</v>
      </c>
      <c r="AX35" s="407">
        <f t="shared" si="4"/>
        <v>0</v>
      </c>
      <c r="AY35" s="407">
        <f t="shared" si="4"/>
        <v>0</v>
      </c>
      <c r="AZ35" s="407">
        <f t="shared" si="4"/>
        <v>0</v>
      </c>
      <c r="BA35" s="294"/>
    </row>
    <row r="36" spans="1:53" s="280" customFormat="1" ht="15" hidden="1" outlineLevel="1">
      <c r="A36" s="498"/>
      <c r="B36" s="291"/>
      <c r="C36" s="302"/>
      <c r="D36" s="301"/>
      <c r="E36" s="301"/>
      <c r="F36" s="301"/>
      <c r="G36" s="301"/>
      <c r="H36" s="301"/>
      <c r="I36" s="301"/>
      <c r="J36" s="301"/>
      <c r="K36" s="301"/>
      <c r="L36" s="301"/>
      <c r="M36" s="301"/>
      <c r="N36" s="301"/>
      <c r="O36" s="301"/>
      <c r="P36" s="301"/>
      <c r="Q36" s="301"/>
      <c r="R36" s="301"/>
      <c r="S36" s="301"/>
      <c r="T36" s="301"/>
      <c r="U36" s="288"/>
      <c r="V36" s="301"/>
      <c r="W36" s="301"/>
      <c r="X36" s="301"/>
      <c r="Y36" s="301"/>
      <c r="Z36" s="301"/>
      <c r="AA36" s="301"/>
      <c r="AB36" s="301"/>
      <c r="AC36" s="301"/>
      <c r="AD36" s="301"/>
      <c r="AE36" s="301"/>
      <c r="AF36" s="301"/>
      <c r="AG36" s="301"/>
      <c r="AH36" s="301"/>
      <c r="AI36" s="301"/>
      <c r="AJ36" s="301"/>
      <c r="AK36" s="301"/>
      <c r="AL36" s="301"/>
      <c r="AM36" s="408"/>
      <c r="AN36" s="408"/>
      <c r="AO36" s="408"/>
      <c r="AP36" s="408"/>
      <c r="AQ36" s="408"/>
      <c r="AR36" s="408"/>
      <c r="AS36" s="408"/>
      <c r="AT36" s="408"/>
      <c r="AU36" s="408"/>
      <c r="AV36" s="408"/>
      <c r="AW36" s="408"/>
      <c r="AX36" s="408"/>
      <c r="AY36" s="408"/>
      <c r="AZ36" s="408"/>
      <c r="BA36" s="303"/>
    </row>
    <row r="37" spans="1:53" s="280" customFormat="1" ht="15" hidden="1" outlineLevel="1">
      <c r="A37" s="498">
        <v>6</v>
      </c>
      <c r="B37" s="291" t="s">
        <v>6</v>
      </c>
      <c r="C37" s="288" t="s">
        <v>25</v>
      </c>
      <c r="D37" s="292"/>
      <c r="E37" s="292"/>
      <c r="F37" s="292"/>
      <c r="G37" s="292"/>
      <c r="H37" s="292"/>
      <c r="I37" s="292"/>
      <c r="J37" s="292"/>
      <c r="K37" s="292"/>
      <c r="L37" s="292"/>
      <c r="M37" s="292"/>
      <c r="N37" s="292"/>
      <c r="O37" s="292"/>
      <c r="P37" s="292"/>
      <c r="Q37" s="292"/>
      <c r="R37" s="292"/>
      <c r="S37" s="292"/>
      <c r="T37" s="292"/>
      <c r="U37" s="288"/>
      <c r="V37" s="292"/>
      <c r="W37" s="292"/>
      <c r="X37" s="292"/>
      <c r="Y37" s="292"/>
      <c r="Z37" s="292"/>
      <c r="AA37" s="292"/>
      <c r="AB37" s="292"/>
      <c r="AC37" s="292"/>
      <c r="AD37" s="292"/>
      <c r="AE37" s="292"/>
      <c r="AF37" s="292"/>
      <c r="AG37" s="292"/>
      <c r="AH37" s="292"/>
      <c r="AI37" s="292"/>
      <c r="AJ37" s="292"/>
      <c r="AK37" s="292"/>
      <c r="AL37" s="292"/>
      <c r="AM37" s="406"/>
      <c r="AN37" s="406"/>
      <c r="AO37" s="406"/>
      <c r="AP37" s="406"/>
      <c r="AQ37" s="406"/>
      <c r="AR37" s="406"/>
      <c r="AS37" s="406"/>
      <c r="AT37" s="406"/>
      <c r="AU37" s="406"/>
      <c r="AV37" s="406"/>
      <c r="AW37" s="406"/>
      <c r="AX37" s="406"/>
      <c r="AY37" s="406"/>
      <c r="AZ37" s="406"/>
      <c r="BA37" s="293">
        <f>SUM(AM37:AZ37)</f>
        <v>0</v>
      </c>
    </row>
    <row r="38" spans="1:53" s="280" customFormat="1" ht="15" hidden="1" outlineLevel="1">
      <c r="A38" s="498"/>
      <c r="B38" s="291" t="s">
        <v>214</v>
      </c>
      <c r="C38" s="288" t="s">
        <v>163</v>
      </c>
      <c r="D38" s="292"/>
      <c r="E38" s="292"/>
      <c r="F38" s="292"/>
      <c r="G38" s="292"/>
      <c r="H38" s="292"/>
      <c r="I38" s="292"/>
      <c r="J38" s="292"/>
      <c r="K38" s="292"/>
      <c r="L38" s="292"/>
      <c r="M38" s="292"/>
      <c r="N38" s="292"/>
      <c r="O38" s="292"/>
      <c r="P38" s="292"/>
      <c r="Q38" s="292"/>
      <c r="R38" s="292"/>
      <c r="S38" s="292"/>
      <c r="T38" s="292"/>
      <c r="U38" s="464"/>
      <c r="V38" s="292"/>
      <c r="W38" s="292"/>
      <c r="X38" s="292"/>
      <c r="Y38" s="292"/>
      <c r="Z38" s="292"/>
      <c r="AA38" s="292"/>
      <c r="AB38" s="292"/>
      <c r="AC38" s="292"/>
      <c r="AD38" s="292"/>
      <c r="AE38" s="292"/>
      <c r="AF38" s="292"/>
      <c r="AG38" s="292"/>
      <c r="AH38" s="292"/>
      <c r="AI38" s="292"/>
      <c r="AJ38" s="292"/>
      <c r="AK38" s="292"/>
      <c r="AL38" s="292"/>
      <c r="AM38" s="407">
        <f>AM37</f>
        <v>0</v>
      </c>
      <c r="AN38" s="407">
        <f>AN37</f>
        <v>0</v>
      </c>
      <c r="AO38" s="407">
        <f t="shared" ref="AO38:AZ38" si="5">AO37</f>
        <v>0</v>
      </c>
      <c r="AP38" s="407">
        <f t="shared" si="5"/>
        <v>0</v>
      </c>
      <c r="AQ38" s="407">
        <f t="shared" si="5"/>
        <v>0</v>
      </c>
      <c r="AR38" s="407">
        <f t="shared" si="5"/>
        <v>0</v>
      </c>
      <c r="AS38" s="407">
        <f t="shared" si="5"/>
        <v>0</v>
      </c>
      <c r="AT38" s="407">
        <f t="shared" si="5"/>
        <v>0</v>
      </c>
      <c r="AU38" s="407">
        <f t="shared" si="5"/>
        <v>0</v>
      </c>
      <c r="AV38" s="407">
        <f t="shared" si="5"/>
        <v>0</v>
      </c>
      <c r="AW38" s="407">
        <f t="shared" si="5"/>
        <v>0</v>
      </c>
      <c r="AX38" s="407">
        <f t="shared" si="5"/>
        <v>0</v>
      </c>
      <c r="AY38" s="407">
        <f t="shared" si="5"/>
        <v>0</v>
      </c>
      <c r="AZ38" s="407">
        <f t="shared" si="5"/>
        <v>0</v>
      </c>
      <c r="BA38" s="294"/>
    </row>
    <row r="39" spans="1:53" s="280" customFormat="1" ht="15" hidden="1" outlineLevel="1">
      <c r="A39" s="498"/>
      <c r="B39" s="291"/>
      <c r="C39" s="302"/>
      <c r="D39" s="301"/>
      <c r="E39" s="301"/>
      <c r="F39" s="301"/>
      <c r="G39" s="301"/>
      <c r="H39" s="301"/>
      <c r="I39" s="301"/>
      <c r="J39" s="301"/>
      <c r="K39" s="301"/>
      <c r="L39" s="301"/>
      <c r="M39" s="301"/>
      <c r="N39" s="301"/>
      <c r="O39" s="301"/>
      <c r="P39" s="301"/>
      <c r="Q39" s="301"/>
      <c r="R39" s="301"/>
      <c r="S39" s="301"/>
      <c r="T39" s="301"/>
      <c r="U39" s="288"/>
      <c r="V39" s="301"/>
      <c r="W39" s="301"/>
      <c r="X39" s="301"/>
      <c r="Y39" s="301"/>
      <c r="Z39" s="301"/>
      <c r="AA39" s="301"/>
      <c r="AB39" s="301"/>
      <c r="AC39" s="301"/>
      <c r="AD39" s="301"/>
      <c r="AE39" s="301"/>
      <c r="AF39" s="301"/>
      <c r="AG39" s="301"/>
      <c r="AH39" s="301"/>
      <c r="AI39" s="301"/>
      <c r="AJ39" s="301"/>
      <c r="AK39" s="301"/>
      <c r="AL39" s="301"/>
      <c r="AM39" s="408"/>
      <c r="AN39" s="408"/>
      <c r="AO39" s="408"/>
      <c r="AP39" s="408"/>
      <c r="AQ39" s="408"/>
      <c r="AR39" s="408"/>
      <c r="AS39" s="408"/>
      <c r="AT39" s="408"/>
      <c r="AU39" s="408"/>
      <c r="AV39" s="408"/>
      <c r="AW39" s="408"/>
      <c r="AX39" s="408"/>
      <c r="AY39" s="408"/>
      <c r="AZ39" s="408"/>
      <c r="BA39" s="303"/>
    </row>
    <row r="40" spans="1:53" s="280" customFormat="1" ht="15" hidden="1" outlineLevel="1">
      <c r="A40" s="498">
        <v>7</v>
      </c>
      <c r="B40" s="291" t="s">
        <v>42</v>
      </c>
      <c r="C40" s="288" t="s">
        <v>25</v>
      </c>
      <c r="D40" s="292"/>
      <c r="E40" s="292"/>
      <c r="F40" s="292"/>
      <c r="G40" s="292"/>
      <c r="H40" s="292"/>
      <c r="I40" s="292"/>
      <c r="J40" s="292"/>
      <c r="K40" s="292"/>
      <c r="L40" s="292"/>
      <c r="M40" s="292"/>
      <c r="N40" s="292"/>
      <c r="O40" s="292"/>
      <c r="P40" s="292"/>
      <c r="Q40" s="292"/>
      <c r="R40" s="292"/>
      <c r="S40" s="292"/>
      <c r="T40" s="292"/>
      <c r="U40" s="288"/>
      <c r="V40" s="292"/>
      <c r="W40" s="292"/>
      <c r="X40" s="292"/>
      <c r="Y40" s="292"/>
      <c r="Z40" s="292"/>
      <c r="AA40" s="292"/>
      <c r="AB40" s="292"/>
      <c r="AC40" s="292"/>
      <c r="AD40" s="292"/>
      <c r="AE40" s="292"/>
      <c r="AF40" s="292"/>
      <c r="AG40" s="292"/>
      <c r="AH40" s="292"/>
      <c r="AI40" s="292"/>
      <c r="AJ40" s="292"/>
      <c r="AK40" s="292"/>
      <c r="AL40" s="292"/>
      <c r="AM40" s="406"/>
      <c r="AN40" s="406"/>
      <c r="AO40" s="406"/>
      <c r="AP40" s="406"/>
      <c r="AQ40" s="406"/>
      <c r="AR40" s="406"/>
      <c r="AS40" s="406"/>
      <c r="AT40" s="406"/>
      <c r="AU40" s="406"/>
      <c r="AV40" s="406"/>
      <c r="AW40" s="406"/>
      <c r="AX40" s="406"/>
      <c r="AY40" s="406"/>
      <c r="AZ40" s="406"/>
      <c r="BA40" s="293">
        <f>SUM(AM40:AZ40)</f>
        <v>0</v>
      </c>
    </row>
    <row r="41" spans="1:53" s="280" customFormat="1" ht="15" hidden="1" outlineLevel="1">
      <c r="A41" s="498"/>
      <c r="B41" s="291" t="s">
        <v>214</v>
      </c>
      <c r="C41" s="288" t="s">
        <v>163</v>
      </c>
      <c r="D41" s="292"/>
      <c r="E41" s="292"/>
      <c r="F41" s="292"/>
      <c r="G41" s="292"/>
      <c r="H41" s="292"/>
      <c r="I41" s="292"/>
      <c r="J41" s="292"/>
      <c r="K41" s="292"/>
      <c r="L41" s="292"/>
      <c r="M41" s="292"/>
      <c r="N41" s="292"/>
      <c r="O41" s="292"/>
      <c r="P41" s="292"/>
      <c r="Q41" s="292"/>
      <c r="R41" s="292"/>
      <c r="S41" s="292"/>
      <c r="T41" s="292"/>
      <c r="U41" s="288"/>
      <c r="V41" s="292"/>
      <c r="W41" s="292"/>
      <c r="X41" s="292"/>
      <c r="Y41" s="292"/>
      <c r="Z41" s="292"/>
      <c r="AA41" s="292"/>
      <c r="AB41" s="292"/>
      <c r="AC41" s="292"/>
      <c r="AD41" s="292"/>
      <c r="AE41" s="292"/>
      <c r="AF41" s="292"/>
      <c r="AG41" s="292"/>
      <c r="AH41" s="292"/>
      <c r="AI41" s="292"/>
      <c r="AJ41" s="292"/>
      <c r="AK41" s="292"/>
      <c r="AL41" s="292"/>
      <c r="AM41" s="407">
        <f>AM40</f>
        <v>0</v>
      </c>
      <c r="AN41" s="407">
        <f>AN40</f>
        <v>0</v>
      </c>
      <c r="AO41" s="407">
        <f t="shared" ref="AO41:AZ41" si="6">AO40</f>
        <v>0</v>
      </c>
      <c r="AP41" s="407">
        <f t="shared" si="6"/>
        <v>0</v>
      </c>
      <c r="AQ41" s="407">
        <f t="shared" si="6"/>
        <v>0</v>
      </c>
      <c r="AR41" s="407">
        <f t="shared" si="6"/>
        <v>0</v>
      </c>
      <c r="AS41" s="407">
        <f t="shared" si="6"/>
        <v>0</v>
      </c>
      <c r="AT41" s="407">
        <f t="shared" si="6"/>
        <v>0</v>
      </c>
      <c r="AU41" s="407">
        <f t="shared" si="6"/>
        <v>0</v>
      </c>
      <c r="AV41" s="407">
        <f t="shared" si="6"/>
        <v>0</v>
      </c>
      <c r="AW41" s="407">
        <f t="shared" si="6"/>
        <v>0</v>
      </c>
      <c r="AX41" s="407">
        <f t="shared" si="6"/>
        <v>0</v>
      </c>
      <c r="AY41" s="407">
        <f t="shared" si="6"/>
        <v>0</v>
      </c>
      <c r="AZ41" s="407">
        <f t="shared" si="6"/>
        <v>0</v>
      </c>
      <c r="BA41" s="294"/>
    </row>
    <row r="42" spans="1:53" s="280" customFormat="1" ht="15" hidden="1" outlineLevel="1">
      <c r="A42" s="498"/>
      <c r="B42" s="291"/>
      <c r="C42" s="302"/>
      <c r="D42" s="301"/>
      <c r="E42" s="301"/>
      <c r="F42" s="301"/>
      <c r="G42" s="301"/>
      <c r="H42" s="301"/>
      <c r="I42" s="301"/>
      <c r="J42" s="301"/>
      <c r="K42" s="301"/>
      <c r="L42" s="301"/>
      <c r="M42" s="301"/>
      <c r="N42" s="301"/>
      <c r="O42" s="301"/>
      <c r="P42" s="301"/>
      <c r="Q42" s="301"/>
      <c r="R42" s="301"/>
      <c r="S42" s="301"/>
      <c r="T42" s="301"/>
      <c r="U42" s="288"/>
      <c r="V42" s="301"/>
      <c r="W42" s="301"/>
      <c r="X42" s="301"/>
      <c r="Y42" s="301"/>
      <c r="Z42" s="301"/>
      <c r="AA42" s="301"/>
      <c r="AB42" s="301"/>
      <c r="AC42" s="301"/>
      <c r="AD42" s="301"/>
      <c r="AE42" s="301"/>
      <c r="AF42" s="301"/>
      <c r="AG42" s="301"/>
      <c r="AH42" s="301"/>
      <c r="AI42" s="301"/>
      <c r="AJ42" s="301"/>
      <c r="AK42" s="301"/>
      <c r="AL42" s="301"/>
      <c r="AM42" s="408"/>
      <c r="AN42" s="408"/>
      <c r="AO42" s="408"/>
      <c r="AP42" s="408"/>
      <c r="AQ42" s="408"/>
      <c r="AR42" s="408"/>
      <c r="AS42" s="408"/>
      <c r="AT42" s="408"/>
      <c r="AU42" s="408"/>
      <c r="AV42" s="408"/>
      <c r="AW42" s="408"/>
      <c r="AX42" s="408"/>
      <c r="AY42" s="408"/>
      <c r="AZ42" s="408"/>
      <c r="BA42" s="303"/>
    </row>
    <row r="43" spans="1:53" s="280" customFormat="1" ht="15" hidden="1" outlineLevel="1">
      <c r="A43" s="498">
        <v>8</v>
      </c>
      <c r="B43" s="291" t="s">
        <v>481</v>
      </c>
      <c r="C43" s="288" t="s">
        <v>25</v>
      </c>
      <c r="D43" s="292"/>
      <c r="E43" s="292"/>
      <c r="F43" s="292"/>
      <c r="G43" s="292"/>
      <c r="H43" s="292"/>
      <c r="I43" s="292"/>
      <c r="J43" s="292"/>
      <c r="K43" s="292"/>
      <c r="L43" s="292"/>
      <c r="M43" s="292"/>
      <c r="N43" s="292"/>
      <c r="O43" s="292"/>
      <c r="P43" s="292"/>
      <c r="Q43" s="292"/>
      <c r="R43" s="292"/>
      <c r="S43" s="292"/>
      <c r="T43" s="292"/>
      <c r="U43" s="288"/>
      <c r="V43" s="292"/>
      <c r="W43" s="292"/>
      <c r="X43" s="292"/>
      <c r="Y43" s="292"/>
      <c r="Z43" s="292"/>
      <c r="AA43" s="292"/>
      <c r="AB43" s="292"/>
      <c r="AC43" s="292"/>
      <c r="AD43" s="292"/>
      <c r="AE43" s="292"/>
      <c r="AF43" s="292"/>
      <c r="AG43" s="292"/>
      <c r="AH43" s="292"/>
      <c r="AI43" s="292"/>
      <c r="AJ43" s="292"/>
      <c r="AK43" s="292"/>
      <c r="AL43" s="292"/>
      <c r="AM43" s="406"/>
      <c r="AN43" s="406"/>
      <c r="AO43" s="406"/>
      <c r="AP43" s="406"/>
      <c r="AQ43" s="406"/>
      <c r="AR43" s="406"/>
      <c r="AS43" s="406"/>
      <c r="AT43" s="406"/>
      <c r="AU43" s="406"/>
      <c r="AV43" s="406"/>
      <c r="AW43" s="406"/>
      <c r="AX43" s="406"/>
      <c r="AY43" s="406"/>
      <c r="AZ43" s="406"/>
      <c r="BA43" s="293">
        <f>SUM(AM43:AZ43)</f>
        <v>0</v>
      </c>
    </row>
    <row r="44" spans="1:53" s="280" customFormat="1" ht="15" hidden="1" outlineLevel="1">
      <c r="A44" s="498"/>
      <c r="B44" s="291" t="s">
        <v>214</v>
      </c>
      <c r="C44" s="288" t="s">
        <v>163</v>
      </c>
      <c r="D44" s="292"/>
      <c r="E44" s="292"/>
      <c r="F44" s="292"/>
      <c r="G44" s="292"/>
      <c r="H44" s="292"/>
      <c r="I44" s="292"/>
      <c r="J44" s="292"/>
      <c r="K44" s="292"/>
      <c r="L44" s="292"/>
      <c r="M44" s="292"/>
      <c r="N44" s="292"/>
      <c r="O44" s="292"/>
      <c r="P44" s="292"/>
      <c r="Q44" s="292"/>
      <c r="R44" s="292"/>
      <c r="S44" s="292"/>
      <c r="T44" s="292"/>
      <c r="U44" s="288"/>
      <c r="V44" s="292"/>
      <c r="W44" s="292"/>
      <c r="X44" s="292"/>
      <c r="Y44" s="292"/>
      <c r="Z44" s="292"/>
      <c r="AA44" s="292"/>
      <c r="AB44" s="292"/>
      <c r="AC44" s="292"/>
      <c r="AD44" s="292"/>
      <c r="AE44" s="292"/>
      <c r="AF44" s="292"/>
      <c r="AG44" s="292"/>
      <c r="AH44" s="292"/>
      <c r="AI44" s="292"/>
      <c r="AJ44" s="292"/>
      <c r="AK44" s="292"/>
      <c r="AL44" s="292"/>
      <c r="AM44" s="407">
        <f>AM43</f>
        <v>0</v>
      </c>
      <c r="AN44" s="407">
        <f>AN43</f>
        <v>0</v>
      </c>
      <c r="AO44" s="407">
        <f t="shared" ref="AO44:AZ44" si="7">AO43</f>
        <v>0</v>
      </c>
      <c r="AP44" s="407">
        <f t="shared" si="7"/>
        <v>0</v>
      </c>
      <c r="AQ44" s="407">
        <f t="shared" si="7"/>
        <v>0</v>
      </c>
      <c r="AR44" s="407">
        <f t="shared" si="7"/>
        <v>0</v>
      </c>
      <c r="AS44" s="407">
        <f t="shared" si="7"/>
        <v>0</v>
      </c>
      <c r="AT44" s="407">
        <f t="shared" si="7"/>
        <v>0</v>
      </c>
      <c r="AU44" s="407">
        <f t="shared" si="7"/>
        <v>0</v>
      </c>
      <c r="AV44" s="407">
        <f t="shared" si="7"/>
        <v>0</v>
      </c>
      <c r="AW44" s="407">
        <f t="shared" si="7"/>
        <v>0</v>
      </c>
      <c r="AX44" s="407">
        <f t="shared" si="7"/>
        <v>0</v>
      </c>
      <c r="AY44" s="407">
        <f t="shared" si="7"/>
        <v>0</v>
      </c>
      <c r="AZ44" s="407">
        <f t="shared" si="7"/>
        <v>0</v>
      </c>
      <c r="BA44" s="294"/>
    </row>
    <row r="45" spans="1:53" s="280" customFormat="1" ht="15" hidden="1" outlineLevel="1">
      <c r="A45" s="498"/>
      <c r="B45" s="291"/>
      <c r="C45" s="302"/>
      <c r="D45" s="301"/>
      <c r="E45" s="301"/>
      <c r="F45" s="301"/>
      <c r="G45" s="301"/>
      <c r="H45" s="301"/>
      <c r="I45" s="301"/>
      <c r="J45" s="301"/>
      <c r="K45" s="301"/>
      <c r="L45" s="301"/>
      <c r="M45" s="301"/>
      <c r="N45" s="301"/>
      <c r="O45" s="301"/>
      <c r="P45" s="301"/>
      <c r="Q45" s="301"/>
      <c r="R45" s="301"/>
      <c r="S45" s="301"/>
      <c r="T45" s="301"/>
      <c r="U45" s="288"/>
      <c r="V45" s="301"/>
      <c r="W45" s="301"/>
      <c r="X45" s="301"/>
      <c r="Y45" s="301"/>
      <c r="Z45" s="301"/>
      <c r="AA45" s="301"/>
      <c r="AB45" s="301"/>
      <c r="AC45" s="301"/>
      <c r="AD45" s="301"/>
      <c r="AE45" s="301"/>
      <c r="AF45" s="301"/>
      <c r="AG45" s="301"/>
      <c r="AH45" s="301"/>
      <c r="AI45" s="301"/>
      <c r="AJ45" s="301"/>
      <c r="AK45" s="301"/>
      <c r="AL45" s="301"/>
      <c r="AM45" s="408"/>
      <c r="AN45" s="408"/>
      <c r="AO45" s="408"/>
      <c r="AP45" s="408"/>
      <c r="AQ45" s="408"/>
      <c r="AR45" s="408"/>
      <c r="AS45" s="408"/>
      <c r="AT45" s="408"/>
      <c r="AU45" s="408"/>
      <c r="AV45" s="408"/>
      <c r="AW45" s="408"/>
      <c r="AX45" s="408"/>
      <c r="AY45" s="408"/>
      <c r="AZ45" s="408"/>
      <c r="BA45" s="303"/>
    </row>
    <row r="46" spans="1:53" s="280" customFormat="1" ht="15" hidden="1" outlineLevel="1">
      <c r="A46" s="498">
        <v>9</v>
      </c>
      <c r="B46" s="291" t="s">
        <v>7</v>
      </c>
      <c r="C46" s="288" t="s">
        <v>25</v>
      </c>
      <c r="D46" s="292"/>
      <c r="E46" s="292"/>
      <c r="F46" s="292"/>
      <c r="G46" s="292"/>
      <c r="H46" s="292"/>
      <c r="I46" s="292"/>
      <c r="J46" s="292"/>
      <c r="K46" s="292"/>
      <c r="L46" s="292"/>
      <c r="M46" s="292"/>
      <c r="N46" s="292"/>
      <c r="O46" s="292"/>
      <c r="P46" s="292"/>
      <c r="Q46" s="292"/>
      <c r="R46" s="292"/>
      <c r="S46" s="292"/>
      <c r="T46" s="292"/>
      <c r="U46" s="288"/>
      <c r="V46" s="292"/>
      <c r="W46" s="292"/>
      <c r="X46" s="292"/>
      <c r="Y46" s="292"/>
      <c r="Z46" s="292"/>
      <c r="AA46" s="292"/>
      <c r="AB46" s="292"/>
      <c r="AC46" s="292"/>
      <c r="AD46" s="292"/>
      <c r="AE46" s="292"/>
      <c r="AF46" s="292"/>
      <c r="AG46" s="292"/>
      <c r="AH46" s="292"/>
      <c r="AI46" s="292"/>
      <c r="AJ46" s="292"/>
      <c r="AK46" s="292"/>
      <c r="AL46" s="292"/>
      <c r="AM46" s="406"/>
      <c r="AN46" s="406"/>
      <c r="AO46" s="406"/>
      <c r="AP46" s="406"/>
      <c r="AQ46" s="406"/>
      <c r="AR46" s="406"/>
      <c r="AS46" s="406"/>
      <c r="AT46" s="406"/>
      <c r="AU46" s="406"/>
      <c r="AV46" s="406"/>
      <c r="AW46" s="406"/>
      <c r="AX46" s="406"/>
      <c r="AY46" s="406"/>
      <c r="AZ46" s="406"/>
      <c r="BA46" s="293">
        <f>SUM(AM46:AZ46)</f>
        <v>0</v>
      </c>
    </row>
    <row r="47" spans="1:53" s="280" customFormat="1" ht="15" hidden="1" outlineLevel="1">
      <c r="A47" s="498"/>
      <c r="B47" s="291" t="s">
        <v>214</v>
      </c>
      <c r="C47" s="288" t="s">
        <v>163</v>
      </c>
      <c r="D47" s="292"/>
      <c r="E47" s="292"/>
      <c r="F47" s="292"/>
      <c r="G47" s="292"/>
      <c r="H47" s="292"/>
      <c r="I47" s="292"/>
      <c r="J47" s="292"/>
      <c r="K47" s="292"/>
      <c r="L47" s="292"/>
      <c r="M47" s="292"/>
      <c r="N47" s="292"/>
      <c r="O47" s="292"/>
      <c r="P47" s="292"/>
      <c r="Q47" s="292"/>
      <c r="R47" s="292"/>
      <c r="S47" s="292"/>
      <c r="T47" s="292"/>
      <c r="U47" s="288"/>
      <c r="V47" s="292"/>
      <c r="W47" s="292"/>
      <c r="X47" s="292"/>
      <c r="Y47" s="292"/>
      <c r="Z47" s="292"/>
      <c r="AA47" s="292"/>
      <c r="AB47" s="292"/>
      <c r="AC47" s="292"/>
      <c r="AD47" s="292"/>
      <c r="AE47" s="292"/>
      <c r="AF47" s="292"/>
      <c r="AG47" s="292"/>
      <c r="AH47" s="292"/>
      <c r="AI47" s="292"/>
      <c r="AJ47" s="292"/>
      <c r="AK47" s="292"/>
      <c r="AL47" s="292"/>
      <c r="AM47" s="407">
        <f>AM46</f>
        <v>0</v>
      </c>
      <c r="AN47" s="407">
        <f>AN46</f>
        <v>0</v>
      </c>
      <c r="AO47" s="407">
        <f t="shared" ref="AO47:AZ47" si="8">AO46</f>
        <v>0</v>
      </c>
      <c r="AP47" s="407">
        <f t="shared" si="8"/>
        <v>0</v>
      </c>
      <c r="AQ47" s="407">
        <f t="shared" si="8"/>
        <v>0</v>
      </c>
      <c r="AR47" s="407">
        <f t="shared" si="8"/>
        <v>0</v>
      </c>
      <c r="AS47" s="407">
        <f t="shared" si="8"/>
        <v>0</v>
      </c>
      <c r="AT47" s="407">
        <f t="shared" si="8"/>
        <v>0</v>
      </c>
      <c r="AU47" s="407">
        <f t="shared" si="8"/>
        <v>0</v>
      </c>
      <c r="AV47" s="407">
        <f t="shared" si="8"/>
        <v>0</v>
      </c>
      <c r="AW47" s="407">
        <f t="shared" si="8"/>
        <v>0</v>
      </c>
      <c r="AX47" s="407">
        <f t="shared" si="8"/>
        <v>0</v>
      </c>
      <c r="AY47" s="407">
        <f t="shared" si="8"/>
        <v>0</v>
      </c>
      <c r="AZ47" s="407">
        <f t="shared" si="8"/>
        <v>0</v>
      </c>
      <c r="BA47" s="294"/>
    </row>
    <row r="48" spans="1:53" s="280" customFormat="1" ht="15" hidden="1" outlineLevel="1">
      <c r="A48" s="498"/>
      <c r="B48" s="304"/>
      <c r="C48" s="305"/>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408"/>
      <c r="AN48" s="408"/>
      <c r="AO48" s="408"/>
      <c r="AP48" s="408"/>
      <c r="AQ48" s="408"/>
      <c r="AR48" s="408"/>
      <c r="AS48" s="408"/>
      <c r="AT48" s="408"/>
      <c r="AU48" s="408"/>
      <c r="AV48" s="408"/>
      <c r="AW48" s="408"/>
      <c r="AX48" s="408"/>
      <c r="AY48" s="408"/>
      <c r="AZ48" s="408"/>
      <c r="BA48" s="303"/>
    </row>
    <row r="49" spans="1:56" s="290" customFormat="1" ht="15.75" hidden="1" outlineLevel="1">
      <c r="A49" s="499"/>
      <c r="B49" s="285" t="s">
        <v>8</v>
      </c>
      <c r="C49" s="286"/>
      <c r="D49" s="286"/>
      <c r="E49" s="286"/>
      <c r="F49" s="286"/>
      <c r="G49" s="286"/>
      <c r="H49" s="286"/>
      <c r="I49" s="286"/>
      <c r="J49" s="286"/>
      <c r="K49" s="286"/>
      <c r="L49" s="286"/>
      <c r="M49" s="286"/>
      <c r="N49" s="286"/>
      <c r="O49" s="286"/>
      <c r="P49" s="286"/>
      <c r="Q49" s="286"/>
      <c r="R49" s="286"/>
      <c r="S49" s="286"/>
      <c r="T49" s="286"/>
      <c r="U49" s="288"/>
      <c r="V49" s="286"/>
      <c r="W49" s="286"/>
      <c r="X49" s="286"/>
      <c r="Y49" s="286"/>
      <c r="Z49" s="286"/>
      <c r="AA49" s="286"/>
      <c r="AB49" s="286"/>
      <c r="AC49" s="286"/>
      <c r="AD49" s="286"/>
      <c r="AE49" s="286"/>
      <c r="AF49" s="286"/>
      <c r="AG49" s="286"/>
      <c r="AH49" s="286"/>
      <c r="AI49" s="286"/>
      <c r="AJ49" s="286"/>
      <c r="AK49" s="286"/>
      <c r="AL49" s="286"/>
      <c r="AM49" s="410"/>
      <c r="AN49" s="410"/>
      <c r="AO49" s="410"/>
      <c r="AP49" s="410"/>
      <c r="AQ49" s="410"/>
      <c r="AR49" s="410"/>
      <c r="AS49" s="410"/>
      <c r="AT49" s="410"/>
      <c r="AU49" s="410"/>
      <c r="AV49" s="410"/>
      <c r="AW49" s="410"/>
      <c r="AX49" s="410"/>
      <c r="AY49" s="410"/>
      <c r="AZ49" s="410"/>
      <c r="BA49" s="289"/>
      <c r="BC49" s="306"/>
      <c r="BD49" s="306"/>
    </row>
    <row r="50" spans="1:56" s="280" customFormat="1" ht="15" hidden="1" outlineLevel="1">
      <c r="A50" s="498">
        <v>10</v>
      </c>
      <c r="B50" s="307" t="s">
        <v>22</v>
      </c>
      <c r="C50" s="288" t="s">
        <v>25</v>
      </c>
      <c r="D50" s="292"/>
      <c r="E50" s="292"/>
      <c r="F50" s="292"/>
      <c r="G50" s="292"/>
      <c r="H50" s="292"/>
      <c r="I50" s="292"/>
      <c r="J50" s="292"/>
      <c r="K50" s="292"/>
      <c r="L50" s="292"/>
      <c r="M50" s="292"/>
      <c r="N50" s="292"/>
      <c r="O50" s="292"/>
      <c r="P50" s="292"/>
      <c r="Q50" s="292"/>
      <c r="R50" s="292"/>
      <c r="S50" s="292"/>
      <c r="T50" s="292"/>
      <c r="U50" s="292">
        <v>12</v>
      </c>
      <c r="V50" s="292"/>
      <c r="W50" s="292"/>
      <c r="X50" s="292"/>
      <c r="Y50" s="292"/>
      <c r="Z50" s="292"/>
      <c r="AA50" s="292"/>
      <c r="AB50" s="292"/>
      <c r="AC50" s="292"/>
      <c r="AD50" s="292"/>
      <c r="AE50" s="292"/>
      <c r="AF50" s="292"/>
      <c r="AG50" s="292"/>
      <c r="AH50" s="292"/>
      <c r="AI50" s="292"/>
      <c r="AJ50" s="292"/>
      <c r="AK50" s="292"/>
      <c r="AL50" s="292"/>
      <c r="AM50" s="411"/>
      <c r="AN50" s="411"/>
      <c r="AO50" s="411"/>
      <c r="AP50" s="411"/>
      <c r="AQ50" s="411"/>
      <c r="AR50" s="411"/>
      <c r="AS50" s="411"/>
      <c r="AT50" s="411"/>
      <c r="AU50" s="411"/>
      <c r="AV50" s="411"/>
      <c r="AW50" s="411"/>
      <c r="AX50" s="411"/>
      <c r="AY50" s="411"/>
      <c r="AZ50" s="411"/>
      <c r="BA50" s="293">
        <f>SUM(AM50:AZ50)</f>
        <v>0</v>
      </c>
    </row>
    <row r="51" spans="1:56" s="280" customFormat="1" ht="15" hidden="1" outlineLevel="1">
      <c r="A51" s="498"/>
      <c r="B51" s="291" t="s">
        <v>214</v>
      </c>
      <c r="C51" s="288" t="s">
        <v>163</v>
      </c>
      <c r="D51" s="292"/>
      <c r="E51" s="292"/>
      <c r="F51" s="292"/>
      <c r="G51" s="292"/>
      <c r="H51" s="292"/>
      <c r="I51" s="292"/>
      <c r="J51" s="292"/>
      <c r="K51" s="292"/>
      <c r="L51" s="292"/>
      <c r="M51" s="292"/>
      <c r="N51" s="292"/>
      <c r="O51" s="292"/>
      <c r="P51" s="292"/>
      <c r="Q51" s="292"/>
      <c r="R51" s="292"/>
      <c r="S51" s="292"/>
      <c r="T51" s="292"/>
      <c r="U51" s="292">
        <f>U50</f>
        <v>12</v>
      </c>
      <c r="V51" s="292"/>
      <c r="W51" s="292"/>
      <c r="X51" s="292"/>
      <c r="Y51" s="292"/>
      <c r="Z51" s="292"/>
      <c r="AA51" s="292"/>
      <c r="AB51" s="292"/>
      <c r="AC51" s="292"/>
      <c r="AD51" s="292"/>
      <c r="AE51" s="292"/>
      <c r="AF51" s="292"/>
      <c r="AG51" s="292"/>
      <c r="AH51" s="292"/>
      <c r="AI51" s="292"/>
      <c r="AJ51" s="292"/>
      <c r="AK51" s="292"/>
      <c r="AL51" s="292"/>
      <c r="AM51" s="407">
        <f>AM50</f>
        <v>0</v>
      </c>
      <c r="AN51" s="407">
        <f>AN50</f>
        <v>0</v>
      </c>
      <c r="AO51" s="407">
        <f t="shared" ref="AO51:AZ51" si="9">AO50</f>
        <v>0</v>
      </c>
      <c r="AP51" s="407">
        <f t="shared" si="9"/>
        <v>0</v>
      </c>
      <c r="AQ51" s="407">
        <f t="shared" si="9"/>
        <v>0</v>
      </c>
      <c r="AR51" s="407">
        <f t="shared" si="9"/>
        <v>0</v>
      </c>
      <c r="AS51" s="407">
        <f t="shared" si="9"/>
        <v>0</v>
      </c>
      <c r="AT51" s="407">
        <f t="shared" si="9"/>
        <v>0</v>
      </c>
      <c r="AU51" s="407">
        <f t="shared" si="9"/>
        <v>0</v>
      </c>
      <c r="AV51" s="407">
        <f t="shared" si="9"/>
        <v>0</v>
      </c>
      <c r="AW51" s="407">
        <f t="shared" si="9"/>
        <v>0</v>
      </c>
      <c r="AX51" s="407">
        <f t="shared" si="9"/>
        <v>0</v>
      </c>
      <c r="AY51" s="407">
        <f t="shared" si="9"/>
        <v>0</v>
      </c>
      <c r="AZ51" s="407">
        <f t="shared" si="9"/>
        <v>0</v>
      </c>
      <c r="BA51" s="308"/>
    </row>
    <row r="52" spans="1:56" s="280" customFormat="1" ht="15" hidden="1" outlineLevel="1">
      <c r="A52" s="498"/>
      <c r="B52" s="307"/>
      <c r="C52" s="309"/>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412"/>
      <c r="AN52" s="412"/>
      <c r="AO52" s="412"/>
      <c r="AP52" s="412"/>
      <c r="AQ52" s="412"/>
      <c r="AR52" s="412"/>
      <c r="AS52" s="412"/>
      <c r="AT52" s="412"/>
      <c r="AU52" s="412"/>
      <c r="AV52" s="412"/>
      <c r="AW52" s="412"/>
      <c r="AX52" s="412"/>
      <c r="AY52" s="412"/>
      <c r="AZ52" s="412"/>
      <c r="BA52" s="310"/>
    </row>
    <row r="53" spans="1:56" s="280" customFormat="1" ht="15" hidden="1" outlineLevel="1">
      <c r="A53" s="498">
        <v>11</v>
      </c>
      <c r="B53" s="311" t="s">
        <v>21</v>
      </c>
      <c r="C53" s="288" t="s">
        <v>25</v>
      </c>
      <c r="D53" s="292"/>
      <c r="E53" s="292"/>
      <c r="F53" s="292"/>
      <c r="G53" s="292"/>
      <c r="H53" s="292"/>
      <c r="I53" s="292"/>
      <c r="J53" s="292"/>
      <c r="K53" s="292"/>
      <c r="L53" s="292"/>
      <c r="M53" s="292"/>
      <c r="N53" s="292"/>
      <c r="O53" s="292"/>
      <c r="P53" s="292"/>
      <c r="Q53" s="292"/>
      <c r="R53" s="292"/>
      <c r="S53" s="292"/>
      <c r="T53" s="292"/>
      <c r="U53" s="292">
        <v>12</v>
      </c>
      <c r="V53" s="292"/>
      <c r="W53" s="292"/>
      <c r="X53" s="292"/>
      <c r="Y53" s="292"/>
      <c r="Z53" s="292"/>
      <c r="AA53" s="292"/>
      <c r="AB53" s="292"/>
      <c r="AC53" s="292"/>
      <c r="AD53" s="292"/>
      <c r="AE53" s="292"/>
      <c r="AF53" s="292"/>
      <c r="AG53" s="292"/>
      <c r="AH53" s="292"/>
      <c r="AI53" s="292"/>
      <c r="AJ53" s="292"/>
      <c r="AK53" s="292"/>
      <c r="AL53" s="292"/>
      <c r="AM53" s="411"/>
      <c r="AN53" s="411"/>
      <c r="AO53" s="411"/>
      <c r="AP53" s="411"/>
      <c r="AQ53" s="411"/>
      <c r="AR53" s="411"/>
      <c r="AS53" s="411"/>
      <c r="AT53" s="411"/>
      <c r="AU53" s="411"/>
      <c r="AV53" s="411"/>
      <c r="AW53" s="411"/>
      <c r="AX53" s="411"/>
      <c r="AY53" s="411"/>
      <c r="AZ53" s="411"/>
      <c r="BA53" s="293">
        <f>SUM(AM53:AZ53)</f>
        <v>0</v>
      </c>
    </row>
    <row r="54" spans="1:56" s="280" customFormat="1" ht="15" hidden="1" outlineLevel="1">
      <c r="A54" s="498"/>
      <c r="B54" s="312" t="s">
        <v>214</v>
      </c>
      <c r="C54" s="288" t="s">
        <v>163</v>
      </c>
      <c r="D54" s="292"/>
      <c r="E54" s="292"/>
      <c r="F54" s="292"/>
      <c r="G54" s="292"/>
      <c r="H54" s="292"/>
      <c r="I54" s="292"/>
      <c r="J54" s="292"/>
      <c r="K54" s="292"/>
      <c r="L54" s="292"/>
      <c r="M54" s="292"/>
      <c r="N54" s="292"/>
      <c r="O54" s="292"/>
      <c r="P54" s="292"/>
      <c r="Q54" s="292"/>
      <c r="R54" s="292"/>
      <c r="S54" s="292"/>
      <c r="T54" s="292"/>
      <c r="U54" s="292">
        <f>U53</f>
        <v>12</v>
      </c>
      <c r="V54" s="292"/>
      <c r="W54" s="292"/>
      <c r="X54" s="292"/>
      <c r="Y54" s="292"/>
      <c r="Z54" s="292"/>
      <c r="AA54" s="292"/>
      <c r="AB54" s="292"/>
      <c r="AC54" s="292"/>
      <c r="AD54" s="292"/>
      <c r="AE54" s="292"/>
      <c r="AF54" s="292"/>
      <c r="AG54" s="292"/>
      <c r="AH54" s="292"/>
      <c r="AI54" s="292"/>
      <c r="AJ54" s="292"/>
      <c r="AK54" s="292"/>
      <c r="AL54" s="292"/>
      <c r="AM54" s="407">
        <f>AM53</f>
        <v>0</v>
      </c>
      <c r="AN54" s="407">
        <f>AN53</f>
        <v>0</v>
      </c>
      <c r="AO54" s="407">
        <f t="shared" ref="AO54:AZ54" si="10">AO53</f>
        <v>0</v>
      </c>
      <c r="AP54" s="407">
        <f t="shared" si="10"/>
        <v>0</v>
      </c>
      <c r="AQ54" s="407">
        <f t="shared" si="10"/>
        <v>0</v>
      </c>
      <c r="AR54" s="407">
        <f t="shared" si="10"/>
        <v>0</v>
      </c>
      <c r="AS54" s="407">
        <f t="shared" si="10"/>
        <v>0</v>
      </c>
      <c r="AT54" s="407">
        <f t="shared" si="10"/>
        <v>0</v>
      </c>
      <c r="AU54" s="407">
        <f t="shared" si="10"/>
        <v>0</v>
      </c>
      <c r="AV54" s="407">
        <f t="shared" si="10"/>
        <v>0</v>
      </c>
      <c r="AW54" s="407">
        <f t="shared" si="10"/>
        <v>0</v>
      </c>
      <c r="AX54" s="407">
        <f t="shared" si="10"/>
        <v>0</v>
      </c>
      <c r="AY54" s="407">
        <f t="shared" si="10"/>
        <v>0</v>
      </c>
      <c r="AZ54" s="407">
        <f t="shared" si="10"/>
        <v>0</v>
      </c>
      <c r="BA54" s="308"/>
    </row>
    <row r="55" spans="1:56" s="280" customFormat="1" ht="15" hidden="1" outlineLevel="1">
      <c r="A55" s="498"/>
      <c r="B55" s="311"/>
      <c r="C55" s="309"/>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412"/>
      <c r="AN55" s="413"/>
      <c r="AO55" s="412"/>
      <c r="AP55" s="412"/>
      <c r="AQ55" s="412"/>
      <c r="AR55" s="412"/>
      <c r="AS55" s="412"/>
      <c r="AT55" s="412"/>
      <c r="AU55" s="412"/>
      <c r="AV55" s="412"/>
      <c r="AW55" s="412"/>
      <c r="AX55" s="412"/>
      <c r="AY55" s="412"/>
      <c r="AZ55" s="412"/>
      <c r="BA55" s="310"/>
    </row>
    <row r="56" spans="1:56" s="280" customFormat="1" ht="15" hidden="1" outlineLevel="1">
      <c r="A56" s="498">
        <v>12</v>
      </c>
      <c r="B56" s="311" t="s">
        <v>23</v>
      </c>
      <c r="C56" s="288" t="s">
        <v>25</v>
      </c>
      <c r="D56" s="292"/>
      <c r="E56" s="292"/>
      <c r="F56" s="292"/>
      <c r="G56" s="292"/>
      <c r="H56" s="292"/>
      <c r="I56" s="292"/>
      <c r="J56" s="292"/>
      <c r="K56" s="292"/>
      <c r="L56" s="292"/>
      <c r="M56" s="292"/>
      <c r="N56" s="292"/>
      <c r="O56" s="292"/>
      <c r="P56" s="292"/>
      <c r="Q56" s="292"/>
      <c r="R56" s="292"/>
      <c r="S56" s="292"/>
      <c r="T56" s="292"/>
      <c r="U56" s="292">
        <v>3</v>
      </c>
      <c r="V56" s="292"/>
      <c r="W56" s="292"/>
      <c r="X56" s="292"/>
      <c r="Y56" s="292"/>
      <c r="Z56" s="292"/>
      <c r="AA56" s="292"/>
      <c r="AB56" s="292"/>
      <c r="AC56" s="292"/>
      <c r="AD56" s="292"/>
      <c r="AE56" s="292"/>
      <c r="AF56" s="292"/>
      <c r="AG56" s="292"/>
      <c r="AH56" s="292"/>
      <c r="AI56" s="292"/>
      <c r="AJ56" s="292"/>
      <c r="AK56" s="292"/>
      <c r="AL56" s="292"/>
      <c r="AM56" s="411"/>
      <c r="AN56" s="411"/>
      <c r="AO56" s="411"/>
      <c r="AP56" s="411"/>
      <c r="AQ56" s="411"/>
      <c r="AR56" s="411"/>
      <c r="AS56" s="411"/>
      <c r="AT56" s="411"/>
      <c r="AU56" s="411"/>
      <c r="AV56" s="411"/>
      <c r="AW56" s="411"/>
      <c r="AX56" s="411"/>
      <c r="AY56" s="411"/>
      <c r="AZ56" s="411"/>
      <c r="BA56" s="293">
        <f>SUM(AM56:AZ56)</f>
        <v>0</v>
      </c>
    </row>
    <row r="57" spans="1:56" s="280" customFormat="1" ht="15" hidden="1" outlineLevel="1">
      <c r="A57" s="498"/>
      <c r="B57" s="312" t="s">
        <v>214</v>
      </c>
      <c r="C57" s="288" t="s">
        <v>163</v>
      </c>
      <c r="D57" s="292"/>
      <c r="E57" s="292"/>
      <c r="F57" s="292"/>
      <c r="G57" s="292"/>
      <c r="H57" s="292"/>
      <c r="I57" s="292"/>
      <c r="J57" s="292"/>
      <c r="K57" s="292"/>
      <c r="L57" s="292"/>
      <c r="M57" s="292"/>
      <c r="N57" s="292"/>
      <c r="O57" s="292"/>
      <c r="P57" s="292"/>
      <c r="Q57" s="292"/>
      <c r="R57" s="292"/>
      <c r="S57" s="292"/>
      <c r="T57" s="292"/>
      <c r="U57" s="292">
        <f>U56</f>
        <v>3</v>
      </c>
      <c r="V57" s="292"/>
      <c r="W57" s="292"/>
      <c r="X57" s="292"/>
      <c r="Y57" s="292"/>
      <c r="Z57" s="292"/>
      <c r="AA57" s="292"/>
      <c r="AB57" s="292"/>
      <c r="AC57" s="292"/>
      <c r="AD57" s="292"/>
      <c r="AE57" s="292"/>
      <c r="AF57" s="292"/>
      <c r="AG57" s="292"/>
      <c r="AH57" s="292"/>
      <c r="AI57" s="292"/>
      <c r="AJ57" s="292"/>
      <c r="AK57" s="292"/>
      <c r="AL57" s="292"/>
      <c r="AM57" s="407">
        <f>AM56</f>
        <v>0</v>
      </c>
      <c r="AN57" s="407">
        <f>AN56</f>
        <v>0</v>
      </c>
      <c r="AO57" s="407">
        <f t="shared" ref="AO57:AZ57" si="11">AO56</f>
        <v>0</v>
      </c>
      <c r="AP57" s="407">
        <f t="shared" si="11"/>
        <v>0</v>
      </c>
      <c r="AQ57" s="407">
        <f t="shared" si="11"/>
        <v>0</v>
      </c>
      <c r="AR57" s="407">
        <f t="shared" si="11"/>
        <v>0</v>
      </c>
      <c r="AS57" s="407">
        <f t="shared" si="11"/>
        <v>0</v>
      </c>
      <c r="AT57" s="407">
        <f t="shared" si="11"/>
        <v>0</v>
      </c>
      <c r="AU57" s="407">
        <f t="shared" si="11"/>
        <v>0</v>
      </c>
      <c r="AV57" s="407">
        <f t="shared" si="11"/>
        <v>0</v>
      </c>
      <c r="AW57" s="407">
        <f t="shared" si="11"/>
        <v>0</v>
      </c>
      <c r="AX57" s="407">
        <f t="shared" si="11"/>
        <v>0</v>
      </c>
      <c r="AY57" s="407">
        <f t="shared" si="11"/>
        <v>0</v>
      </c>
      <c r="AZ57" s="407">
        <f t="shared" si="11"/>
        <v>0</v>
      </c>
      <c r="BA57" s="308"/>
    </row>
    <row r="58" spans="1:56" s="280" customFormat="1" ht="15" hidden="1" outlineLevel="1">
      <c r="A58" s="498"/>
      <c r="B58" s="311"/>
      <c r="C58" s="309"/>
      <c r="D58" s="313"/>
      <c r="E58" s="313"/>
      <c r="F58" s="313"/>
      <c r="G58" s="313"/>
      <c r="H58" s="313"/>
      <c r="I58" s="313"/>
      <c r="J58" s="313"/>
      <c r="K58" s="313"/>
      <c r="L58" s="313"/>
      <c r="M58" s="313"/>
      <c r="N58" s="313"/>
      <c r="O58" s="313"/>
      <c r="P58" s="313"/>
      <c r="Q58" s="313"/>
      <c r="R58" s="313"/>
      <c r="S58" s="313"/>
      <c r="T58" s="313"/>
      <c r="U58" s="288"/>
      <c r="V58" s="313"/>
      <c r="W58" s="313"/>
      <c r="X58" s="313"/>
      <c r="Y58" s="313"/>
      <c r="Z58" s="313"/>
      <c r="AA58" s="313"/>
      <c r="AB58" s="313"/>
      <c r="AC58" s="313"/>
      <c r="AD58" s="313"/>
      <c r="AE58" s="313"/>
      <c r="AF58" s="313"/>
      <c r="AG58" s="313"/>
      <c r="AH58" s="313"/>
      <c r="AI58" s="313"/>
      <c r="AJ58" s="313"/>
      <c r="AK58" s="313"/>
      <c r="AL58" s="313"/>
      <c r="AM58" s="412"/>
      <c r="AN58" s="413"/>
      <c r="AO58" s="412"/>
      <c r="AP58" s="412"/>
      <c r="AQ58" s="412"/>
      <c r="AR58" s="412"/>
      <c r="AS58" s="412"/>
      <c r="AT58" s="412"/>
      <c r="AU58" s="412"/>
      <c r="AV58" s="412"/>
      <c r="AW58" s="412"/>
      <c r="AX58" s="412"/>
      <c r="AY58" s="412"/>
      <c r="AZ58" s="412"/>
      <c r="BA58" s="310"/>
    </row>
    <row r="59" spans="1:56" s="280" customFormat="1" ht="15" hidden="1" outlineLevel="1">
      <c r="A59" s="498">
        <v>13</v>
      </c>
      <c r="B59" s="311" t="s">
        <v>24</v>
      </c>
      <c r="C59" s="288" t="s">
        <v>25</v>
      </c>
      <c r="D59" s="292"/>
      <c r="E59" s="292"/>
      <c r="F59" s="292"/>
      <c r="G59" s="292"/>
      <c r="H59" s="292"/>
      <c r="I59" s="292"/>
      <c r="J59" s="292"/>
      <c r="K59" s="292"/>
      <c r="L59" s="292"/>
      <c r="M59" s="292"/>
      <c r="N59" s="292"/>
      <c r="O59" s="292"/>
      <c r="P59" s="292"/>
      <c r="Q59" s="292"/>
      <c r="R59" s="292"/>
      <c r="S59" s="292"/>
      <c r="T59" s="292"/>
      <c r="U59" s="292">
        <v>12</v>
      </c>
      <c r="V59" s="292"/>
      <c r="W59" s="292"/>
      <c r="X59" s="292"/>
      <c r="Y59" s="292"/>
      <c r="Z59" s="292"/>
      <c r="AA59" s="292"/>
      <c r="AB59" s="292"/>
      <c r="AC59" s="292"/>
      <c r="AD59" s="292"/>
      <c r="AE59" s="292"/>
      <c r="AF59" s="292"/>
      <c r="AG59" s="292"/>
      <c r="AH59" s="292"/>
      <c r="AI59" s="292"/>
      <c r="AJ59" s="292"/>
      <c r="AK59" s="292"/>
      <c r="AL59" s="292"/>
      <c r="AM59" s="411"/>
      <c r="AN59" s="411"/>
      <c r="AO59" s="411"/>
      <c r="AP59" s="411"/>
      <c r="AQ59" s="411"/>
      <c r="AR59" s="411"/>
      <c r="AS59" s="411"/>
      <c r="AT59" s="411"/>
      <c r="AU59" s="411"/>
      <c r="AV59" s="411"/>
      <c r="AW59" s="411"/>
      <c r="AX59" s="411"/>
      <c r="AY59" s="411"/>
      <c r="AZ59" s="411"/>
      <c r="BA59" s="293">
        <f>SUM(AM59:AZ59)</f>
        <v>0</v>
      </c>
    </row>
    <row r="60" spans="1:56" s="280" customFormat="1" ht="15" hidden="1" outlineLevel="1">
      <c r="A60" s="498"/>
      <c r="B60" s="312" t="s">
        <v>214</v>
      </c>
      <c r="C60" s="288" t="s">
        <v>163</v>
      </c>
      <c r="D60" s="292"/>
      <c r="E60" s="292"/>
      <c r="F60" s="292"/>
      <c r="G60" s="292"/>
      <c r="H60" s="292"/>
      <c r="I60" s="292"/>
      <c r="J60" s="292"/>
      <c r="K60" s="292"/>
      <c r="L60" s="292"/>
      <c r="M60" s="292"/>
      <c r="N60" s="292"/>
      <c r="O60" s="292"/>
      <c r="P60" s="292"/>
      <c r="Q60" s="292"/>
      <c r="R60" s="292"/>
      <c r="S60" s="292"/>
      <c r="T60" s="292"/>
      <c r="U60" s="292">
        <f>U59</f>
        <v>12</v>
      </c>
      <c r="V60" s="292"/>
      <c r="W60" s="292"/>
      <c r="X60" s="292"/>
      <c r="Y60" s="292"/>
      <c r="Z60" s="292"/>
      <c r="AA60" s="292"/>
      <c r="AB60" s="292"/>
      <c r="AC60" s="292"/>
      <c r="AD60" s="292"/>
      <c r="AE60" s="292"/>
      <c r="AF60" s="292"/>
      <c r="AG60" s="292"/>
      <c r="AH60" s="292"/>
      <c r="AI60" s="292"/>
      <c r="AJ60" s="292"/>
      <c r="AK60" s="292"/>
      <c r="AL60" s="292"/>
      <c r="AM60" s="407">
        <f>AM59</f>
        <v>0</v>
      </c>
      <c r="AN60" s="407">
        <f>AN59</f>
        <v>0</v>
      </c>
      <c r="AO60" s="407">
        <f t="shared" ref="AO60:AZ60" si="12">AO59</f>
        <v>0</v>
      </c>
      <c r="AP60" s="407">
        <f t="shared" si="12"/>
        <v>0</v>
      </c>
      <c r="AQ60" s="407">
        <f t="shared" si="12"/>
        <v>0</v>
      </c>
      <c r="AR60" s="407">
        <f t="shared" si="12"/>
        <v>0</v>
      </c>
      <c r="AS60" s="407">
        <f t="shared" si="12"/>
        <v>0</v>
      </c>
      <c r="AT60" s="407">
        <f t="shared" si="12"/>
        <v>0</v>
      </c>
      <c r="AU60" s="407">
        <f t="shared" si="12"/>
        <v>0</v>
      </c>
      <c r="AV60" s="407">
        <f t="shared" si="12"/>
        <v>0</v>
      </c>
      <c r="AW60" s="407">
        <f t="shared" si="12"/>
        <v>0</v>
      </c>
      <c r="AX60" s="407">
        <f t="shared" si="12"/>
        <v>0</v>
      </c>
      <c r="AY60" s="407">
        <f t="shared" si="12"/>
        <v>0</v>
      </c>
      <c r="AZ60" s="407">
        <f t="shared" si="12"/>
        <v>0</v>
      </c>
      <c r="BA60" s="308"/>
    </row>
    <row r="61" spans="1:56" s="280" customFormat="1" ht="15" hidden="1" outlineLevel="1">
      <c r="A61" s="498"/>
      <c r="B61" s="311"/>
      <c r="C61" s="309"/>
      <c r="D61" s="313"/>
      <c r="E61" s="313"/>
      <c r="F61" s="313"/>
      <c r="G61" s="313"/>
      <c r="H61" s="313"/>
      <c r="I61" s="313"/>
      <c r="J61" s="313"/>
      <c r="K61" s="313"/>
      <c r="L61" s="313"/>
      <c r="M61" s="313"/>
      <c r="N61" s="313"/>
      <c r="O61" s="313"/>
      <c r="P61" s="313"/>
      <c r="Q61" s="313"/>
      <c r="R61" s="313"/>
      <c r="S61" s="313"/>
      <c r="T61" s="313"/>
      <c r="U61" s="288"/>
      <c r="V61" s="313"/>
      <c r="W61" s="313"/>
      <c r="X61" s="313"/>
      <c r="Y61" s="313"/>
      <c r="Z61" s="313"/>
      <c r="AA61" s="313"/>
      <c r="AB61" s="313"/>
      <c r="AC61" s="313"/>
      <c r="AD61" s="313"/>
      <c r="AE61" s="313"/>
      <c r="AF61" s="313"/>
      <c r="AG61" s="313"/>
      <c r="AH61" s="313"/>
      <c r="AI61" s="313"/>
      <c r="AJ61" s="313"/>
      <c r="AK61" s="313"/>
      <c r="AL61" s="313"/>
      <c r="AM61" s="412"/>
      <c r="AN61" s="412"/>
      <c r="AO61" s="412"/>
      <c r="AP61" s="412"/>
      <c r="AQ61" s="412"/>
      <c r="AR61" s="412"/>
      <c r="AS61" s="412"/>
      <c r="AT61" s="412"/>
      <c r="AU61" s="412"/>
      <c r="AV61" s="412"/>
      <c r="AW61" s="412"/>
      <c r="AX61" s="412"/>
      <c r="AY61" s="412"/>
      <c r="AZ61" s="412"/>
      <c r="BA61" s="310"/>
    </row>
    <row r="62" spans="1:56" s="280" customFormat="1" ht="15" hidden="1" outlineLevel="1">
      <c r="A62" s="498">
        <v>14</v>
      </c>
      <c r="B62" s="311" t="s">
        <v>20</v>
      </c>
      <c r="C62" s="288" t="s">
        <v>25</v>
      </c>
      <c r="D62" s="292"/>
      <c r="E62" s="292"/>
      <c r="F62" s="292"/>
      <c r="G62" s="292"/>
      <c r="H62" s="292"/>
      <c r="I62" s="292"/>
      <c r="J62" s="292"/>
      <c r="K62" s="292"/>
      <c r="L62" s="292"/>
      <c r="M62" s="292"/>
      <c r="N62" s="292"/>
      <c r="O62" s="292"/>
      <c r="P62" s="292"/>
      <c r="Q62" s="292"/>
      <c r="R62" s="292"/>
      <c r="S62" s="292"/>
      <c r="T62" s="292"/>
      <c r="U62" s="292">
        <v>12</v>
      </c>
      <c r="V62" s="292"/>
      <c r="W62" s="292"/>
      <c r="X62" s="292"/>
      <c r="Y62" s="292"/>
      <c r="Z62" s="292"/>
      <c r="AA62" s="292"/>
      <c r="AB62" s="292"/>
      <c r="AC62" s="292"/>
      <c r="AD62" s="292"/>
      <c r="AE62" s="292"/>
      <c r="AF62" s="292"/>
      <c r="AG62" s="292"/>
      <c r="AH62" s="292"/>
      <c r="AI62" s="292"/>
      <c r="AJ62" s="292"/>
      <c r="AK62" s="292"/>
      <c r="AL62" s="292"/>
      <c r="AM62" s="411"/>
      <c r="AN62" s="411"/>
      <c r="AO62" s="411"/>
      <c r="AP62" s="411"/>
      <c r="AQ62" s="411"/>
      <c r="AR62" s="411"/>
      <c r="AS62" s="411"/>
      <c r="AT62" s="411"/>
      <c r="AU62" s="411"/>
      <c r="AV62" s="411"/>
      <c r="AW62" s="411"/>
      <c r="AX62" s="411"/>
      <c r="AY62" s="411"/>
      <c r="AZ62" s="411"/>
      <c r="BA62" s="293">
        <f>SUM(AM62:AZ62)</f>
        <v>0</v>
      </c>
    </row>
    <row r="63" spans="1:56" s="280" customFormat="1" ht="15" hidden="1" outlineLevel="1">
      <c r="A63" s="498"/>
      <c r="B63" s="312" t="s">
        <v>214</v>
      </c>
      <c r="C63" s="288" t="s">
        <v>163</v>
      </c>
      <c r="D63" s="292"/>
      <c r="E63" s="292"/>
      <c r="F63" s="292"/>
      <c r="G63" s="292"/>
      <c r="H63" s="292"/>
      <c r="I63" s="292"/>
      <c r="J63" s="292"/>
      <c r="K63" s="292"/>
      <c r="L63" s="292"/>
      <c r="M63" s="292"/>
      <c r="N63" s="292"/>
      <c r="O63" s="292"/>
      <c r="P63" s="292"/>
      <c r="Q63" s="292"/>
      <c r="R63" s="292"/>
      <c r="S63" s="292"/>
      <c r="T63" s="292"/>
      <c r="U63" s="292">
        <f>U62</f>
        <v>12</v>
      </c>
      <c r="V63" s="292"/>
      <c r="W63" s="292"/>
      <c r="X63" s="292"/>
      <c r="Y63" s="292"/>
      <c r="Z63" s="292"/>
      <c r="AA63" s="292"/>
      <c r="AB63" s="292"/>
      <c r="AC63" s="292"/>
      <c r="AD63" s="292"/>
      <c r="AE63" s="292"/>
      <c r="AF63" s="292"/>
      <c r="AG63" s="292"/>
      <c r="AH63" s="292"/>
      <c r="AI63" s="292"/>
      <c r="AJ63" s="292"/>
      <c r="AK63" s="292"/>
      <c r="AL63" s="292"/>
      <c r="AM63" s="407">
        <f>AM62</f>
        <v>0</v>
      </c>
      <c r="AN63" s="407">
        <f>AN62</f>
        <v>0</v>
      </c>
      <c r="AO63" s="407">
        <f t="shared" ref="AO63:AZ63" si="13">AO62</f>
        <v>0</v>
      </c>
      <c r="AP63" s="407">
        <f t="shared" si="13"/>
        <v>0</v>
      </c>
      <c r="AQ63" s="407">
        <f t="shared" si="13"/>
        <v>0</v>
      </c>
      <c r="AR63" s="407">
        <f t="shared" si="13"/>
        <v>0</v>
      </c>
      <c r="AS63" s="407">
        <f t="shared" si="13"/>
        <v>0</v>
      </c>
      <c r="AT63" s="407">
        <f t="shared" si="13"/>
        <v>0</v>
      </c>
      <c r="AU63" s="407">
        <f t="shared" si="13"/>
        <v>0</v>
      </c>
      <c r="AV63" s="407">
        <f t="shared" si="13"/>
        <v>0</v>
      </c>
      <c r="AW63" s="407">
        <f t="shared" si="13"/>
        <v>0</v>
      </c>
      <c r="AX63" s="407">
        <f t="shared" si="13"/>
        <v>0</v>
      </c>
      <c r="AY63" s="407">
        <f t="shared" si="13"/>
        <v>0</v>
      </c>
      <c r="AZ63" s="407">
        <f t="shared" si="13"/>
        <v>0</v>
      </c>
      <c r="BA63" s="308"/>
    </row>
    <row r="64" spans="1:56" s="280" customFormat="1" ht="15" hidden="1" outlineLevel="1">
      <c r="A64" s="498"/>
      <c r="B64" s="311"/>
      <c r="C64" s="309"/>
      <c r="D64" s="313"/>
      <c r="E64" s="313"/>
      <c r="F64" s="313"/>
      <c r="G64" s="313"/>
      <c r="H64" s="313"/>
      <c r="I64" s="313"/>
      <c r="J64" s="313"/>
      <c r="K64" s="313"/>
      <c r="L64" s="313"/>
      <c r="M64" s="313"/>
      <c r="N64" s="313"/>
      <c r="O64" s="313"/>
      <c r="P64" s="313"/>
      <c r="Q64" s="313"/>
      <c r="R64" s="313"/>
      <c r="S64" s="313"/>
      <c r="T64" s="313"/>
      <c r="U64" s="288"/>
      <c r="V64" s="313"/>
      <c r="W64" s="313"/>
      <c r="X64" s="313"/>
      <c r="Y64" s="313"/>
      <c r="Z64" s="313"/>
      <c r="AA64" s="313"/>
      <c r="AB64" s="313"/>
      <c r="AC64" s="313"/>
      <c r="AD64" s="313"/>
      <c r="AE64" s="313"/>
      <c r="AF64" s="313"/>
      <c r="AG64" s="313"/>
      <c r="AH64" s="313"/>
      <c r="AI64" s="313"/>
      <c r="AJ64" s="313"/>
      <c r="AK64" s="313"/>
      <c r="AL64" s="313"/>
      <c r="AM64" s="412"/>
      <c r="AN64" s="413"/>
      <c r="AO64" s="412"/>
      <c r="AP64" s="412"/>
      <c r="AQ64" s="412"/>
      <c r="AR64" s="412"/>
      <c r="AS64" s="412"/>
      <c r="AT64" s="412"/>
      <c r="AU64" s="412"/>
      <c r="AV64" s="412"/>
      <c r="AW64" s="412"/>
      <c r="AX64" s="412"/>
      <c r="AY64" s="412"/>
      <c r="AZ64" s="412"/>
      <c r="BA64" s="310"/>
    </row>
    <row r="65" spans="1:53" s="280" customFormat="1" ht="15" hidden="1" outlineLevel="1">
      <c r="A65" s="498">
        <v>15</v>
      </c>
      <c r="B65" s="311" t="s">
        <v>482</v>
      </c>
      <c r="C65" s="288" t="s">
        <v>25</v>
      </c>
      <c r="D65" s="292"/>
      <c r="E65" s="292"/>
      <c r="F65" s="292"/>
      <c r="G65" s="292"/>
      <c r="H65" s="292"/>
      <c r="I65" s="292"/>
      <c r="J65" s="292"/>
      <c r="K65" s="292"/>
      <c r="L65" s="292"/>
      <c r="M65" s="292"/>
      <c r="N65" s="292"/>
      <c r="O65" s="292"/>
      <c r="P65" s="292"/>
      <c r="Q65" s="292"/>
      <c r="R65" s="292"/>
      <c r="S65" s="292"/>
      <c r="T65" s="292"/>
      <c r="U65" s="288"/>
      <c r="V65" s="292"/>
      <c r="W65" s="292"/>
      <c r="X65" s="292"/>
      <c r="Y65" s="292"/>
      <c r="Z65" s="292"/>
      <c r="AA65" s="292"/>
      <c r="AB65" s="292"/>
      <c r="AC65" s="292"/>
      <c r="AD65" s="292"/>
      <c r="AE65" s="292"/>
      <c r="AF65" s="292"/>
      <c r="AG65" s="292"/>
      <c r="AH65" s="292"/>
      <c r="AI65" s="292"/>
      <c r="AJ65" s="292"/>
      <c r="AK65" s="292"/>
      <c r="AL65" s="292"/>
      <c r="AM65" s="411"/>
      <c r="AN65" s="411"/>
      <c r="AO65" s="411"/>
      <c r="AP65" s="411"/>
      <c r="AQ65" s="411"/>
      <c r="AR65" s="411"/>
      <c r="AS65" s="411"/>
      <c r="AT65" s="411"/>
      <c r="AU65" s="411"/>
      <c r="AV65" s="411"/>
      <c r="AW65" s="411"/>
      <c r="AX65" s="411"/>
      <c r="AY65" s="411"/>
      <c r="AZ65" s="411"/>
      <c r="BA65" s="293">
        <f>SUM(AM65:AZ65)</f>
        <v>0</v>
      </c>
    </row>
    <row r="66" spans="1:53" s="280" customFormat="1" ht="15" hidden="1" outlineLevel="1">
      <c r="A66" s="498"/>
      <c r="B66" s="312" t="s">
        <v>214</v>
      </c>
      <c r="C66" s="288" t="s">
        <v>163</v>
      </c>
      <c r="D66" s="292"/>
      <c r="E66" s="292"/>
      <c r="F66" s="292"/>
      <c r="G66" s="292"/>
      <c r="H66" s="292"/>
      <c r="I66" s="292"/>
      <c r="J66" s="292"/>
      <c r="K66" s="292"/>
      <c r="L66" s="292"/>
      <c r="M66" s="292"/>
      <c r="N66" s="292"/>
      <c r="O66" s="292"/>
      <c r="P66" s="292"/>
      <c r="Q66" s="292"/>
      <c r="R66" s="292"/>
      <c r="S66" s="292"/>
      <c r="T66" s="292"/>
      <c r="U66" s="288"/>
      <c r="V66" s="292"/>
      <c r="W66" s="292"/>
      <c r="X66" s="292"/>
      <c r="Y66" s="292"/>
      <c r="Z66" s="292"/>
      <c r="AA66" s="292"/>
      <c r="AB66" s="292"/>
      <c r="AC66" s="292"/>
      <c r="AD66" s="292"/>
      <c r="AE66" s="292"/>
      <c r="AF66" s="292"/>
      <c r="AG66" s="292"/>
      <c r="AH66" s="292"/>
      <c r="AI66" s="292"/>
      <c r="AJ66" s="292"/>
      <c r="AK66" s="292"/>
      <c r="AL66" s="292"/>
      <c r="AM66" s="407">
        <f>AM65</f>
        <v>0</v>
      </c>
      <c r="AN66" s="407">
        <f>AN65</f>
        <v>0</v>
      </c>
      <c r="AO66" s="407">
        <f t="shared" ref="AO66:AZ66" si="14">AO65</f>
        <v>0</v>
      </c>
      <c r="AP66" s="407">
        <f t="shared" si="14"/>
        <v>0</v>
      </c>
      <c r="AQ66" s="407">
        <f t="shared" si="14"/>
        <v>0</v>
      </c>
      <c r="AR66" s="407">
        <f t="shared" si="14"/>
        <v>0</v>
      </c>
      <c r="AS66" s="407">
        <f t="shared" si="14"/>
        <v>0</v>
      </c>
      <c r="AT66" s="407">
        <f t="shared" si="14"/>
        <v>0</v>
      </c>
      <c r="AU66" s="407">
        <f t="shared" si="14"/>
        <v>0</v>
      </c>
      <c r="AV66" s="407">
        <f t="shared" si="14"/>
        <v>0</v>
      </c>
      <c r="AW66" s="407">
        <f t="shared" si="14"/>
        <v>0</v>
      </c>
      <c r="AX66" s="407">
        <f t="shared" si="14"/>
        <v>0</v>
      </c>
      <c r="AY66" s="407">
        <f t="shared" si="14"/>
        <v>0</v>
      </c>
      <c r="AZ66" s="407">
        <f t="shared" si="14"/>
        <v>0</v>
      </c>
      <c r="BA66" s="308"/>
    </row>
    <row r="67" spans="1:53" s="280" customFormat="1" ht="15" hidden="1" outlineLevel="1">
      <c r="A67" s="498"/>
      <c r="B67" s="311"/>
      <c r="C67" s="309"/>
      <c r="D67" s="313"/>
      <c r="E67" s="313"/>
      <c r="F67" s="313"/>
      <c r="G67" s="313"/>
      <c r="H67" s="313"/>
      <c r="I67" s="313"/>
      <c r="J67" s="313"/>
      <c r="K67" s="313"/>
      <c r="L67" s="313"/>
      <c r="M67" s="313"/>
      <c r="N67" s="313"/>
      <c r="O67" s="313"/>
      <c r="P67" s="313"/>
      <c r="Q67" s="313"/>
      <c r="R67" s="313"/>
      <c r="S67" s="313"/>
      <c r="T67" s="313"/>
      <c r="U67" s="288"/>
      <c r="V67" s="313"/>
      <c r="W67" s="313"/>
      <c r="X67" s="313"/>
      <c r="Y67" s="313"/>
      <c r="Z67" s="313"/>
      <c r="AA67" s="313"/>
      <c r="AB67" s="313"/>
      <c r="AC67" s="313"/>
      <c r="AD67" s="313"/>
      <c r="AE67" s="313"/>
      <c r="AF67" s="313"/>
      <c r="AG67" s="313"/>
      <c r="AH67" s="313"/>
      <c r="AI67" s="313"/>
      <c r="AJ67" s="313"/>
      <c r="AK67" s="313"/>
      <c r="AL67" s="313"/>
      <c r="AM67" s="414"/>
      <c r="AN67" s="412"/>
      <c r="AO67" s="412"/>
      <c r="AP67" s="412"/>
      <c r="AQ67" s="412"/>
      <c r="AR67" s="412"/>
      <c r="AS67" s="412"/>
      <c r="AT67" s="412"/>
      <c r="AU67" s="412"/>
      <c r="AV67" s="412"/>
      <c r="AW67" s="412"/>
      <c r="AX67" s="412"/>
      <c r="AY67" s="412"/>
      <c r="AZ67" s="412"/>
      <c r="BA67" s="310"/>
    </row>
    <row r="68" spans="1:53" s="280" customFormat="1" ht="30" hidden="1" outlineLevel="1">
      <c r="A68" s="498">
        <v>16</v>
      </c>
      <c r="B68" s="311" t="s">
        <v>483</v>
      </c>
      <c r="C68" s="288" t="s">
        <v>25</v>
      </c>
      <c r="D68" s="292"/>
      <c r="E68" s="292"/>
      <c r="F68" s="292"/>
      <c r="G68" s="292"/>
      <c r="H68" s="292"/>
      <c r="I68" s="292"/>
      <c r="J68" s="292"/>
      <c r="K68" s="292"/>
      <c r="L68" s="292"/>
      <c r="M68" s="292"/>
      <c r="N68" s="292"/>
      <c r="O68" s="292"/>
      <c r="P68" s="292"/>
      <c r="Q68" s="292"/>
      <c r="R68" s="292"/>
      <c r="S68" s="292"/>
      <c r="T68" s="292"/>
      <c r="U68" s="288"/>
      <c r="V68" s="292"/>
      <c r="W68" s="292"/>
      <c r="X68" s="292"/>
      <c r="Y68" s="292"/>
      <c r="Z68" s="292"/>
      <c r="AA68" s="292"/>
      <c r="AB68" s="292"/>
      <c r="AC68" s="292"/>
      <c r="AD68" s="292"/>
      <c r="AE68" s="292"/>
      <c r="AF68" s="292"/>
      <c r="AG68" s="292"/>
      <c r="AH68" s="292"/>
      <c r="AI68" s="292"/>
      <c r="AJ68" s="292"/>
      <c r="AK68" s="292"/>
      <c r="AL68" s="292"/>
      <c r="AM68" s="411"/>
      <c r="AN68" s="411"/>
      <c r="AO68" s="411"/>
      <c r="AP68" s="411"/>
      <c r="AQ68" s="411"/>
      <c r="AR68" s="411"/>
      <c r="AS68" s="411"/>
      <c r="AT68" s="411"/>
      <c r="AU68" s="411"/>
      <c r="AV68" s="411"/>
      <c r="AW68" s="411"/>
      <c r="AX68" s="411"/>
      <c r="AY68" s="411"/>
      <c r="AZ68" s="411"/>
      <c r="BA68" s="293">
        <f>SUM(AM68:AZ68)</f>
        <v>0</v>
      </c>
    </row>
    <row r="69" spans="1:53" s="280" customFormat="1" ht="15" hidden="1" outlineLevel="1">
      <c r="A69" s="498"/>
      <c r="B69" s="312" t="s">
        <v>214</v>
      </c>
      <c r="C69" s="288" t="s">
        <v>163</v>
      </c>
      <c r="D69" s="292"/>
      <c r="E69" s="292"/>
      <c r="F69" s="292"/>
      <c r="G69" s="292"/>
      <c r="H69" s="292"/>
      <c r="I69" s="292"/>
      <c r="J69" s="292"/>
      <c r="K69" s="292"/>
      <c r="L69" s="292"/>
      <c r="M69" s="292"/>
      <c r="N69" s="292"/>
      <c r="O69" s="292"/>
      <c r="P69" s="292"/>
      <c r="Q69" s="292"/>
      <c r="R69" s="292"/>
      <c r="S69" s="292"/>
      <c r="T69" s="292"/>
      <c r="U69" s="288"/>
      <c r="V69" s="292"/>
      <c r="W69" s="292"/>
      <c r="X69" s="292"/>
      <c r="Y69" s="292"/>
      <c r="Z69" s="292"/>
      <c r="AA69" s="292"/>
      <c r="AB69" s="292"/>
      <c r="AC69" s="292"/>
      <c r="AD69" s="292"/>
      <c r="AE69" s="292"/>
      <c r="AF69" s="292"/>
      <c r="AG69" s="292"/>
      <c r="AH69" s="292"/>
      <c r="AI69" s="292"/>
      <c r="AJ69" s="292"/>
      <c r="AK69" s="292"/>
      <c r="AL69" s="292"/>
      <c r="AM69" s="407">
        <f>AM68</f>
        <v>0</v>
      </c>
      <c r="AN69" s="407">
        <f>AN68</f>
        <v>0</v>
      </c>
      <c r="AO69" s="407">
        <f t="shared" ref="AO69:AZ69" si="15">AO68</f>
        <v>0</v>
      </c>
      <c r="AP69" s="407">
        <f t="shared" si="15"/>
        <v>0</v>
      </c>
      <c r="AQ69" s="407">
        <f t="shared" si="15"/>
        <v>0</v>
      </c>
      <c r="AR69" s="407">
        <f t="shared" si="15"/>
        <v>0</v>
      </c>
      <c r="AS69" s="407">
        <f t="shared" si="15"/>
        <v>0</v>
      </c>
      <c r="AT69" s="407">
        <f t="shared" si="15"/>
        <v>0</v>
      </c>
      <c r="AU69" s="407">
        <f t="shared" si="15"/>
        <v>0</v>
      </c>
      <c r="AV69" s="407">
        <f t="shared" si="15"/>
        <v>0</v>
      </c>
      <c r="AW69" s="407">
        <f t="shared" si="15"/>
        <v>0</v>
      </c>
      <c r="AX69" s="407">
        <f t="shared" si="15"/>
        <v>0</v>
      </c>
      <c r="AY69" s="407">
        <f t="shared" si="15"/>
        <v>0</v>
      </c>
      <c r="AZ69" s="407">
        <f t="shared" si="15"/>
        <v>0</v>
      </c>
      <c r="BA69" s="308"/>
    </row>
    <row r="70" spans="1:53" s="280" customFormat="1" ht="15" hidden="1" outlineLevel="1">
      <c r="A70" s="498"/>
      <c r="B70" s="311"/>
      <c r="C70" s="309"/>
      <c r="D70" s="313"/>
      <c r="E70" s="313"/>
      <c r="F70" s="313"/>
      <c r="G70" s="313"/>
      <c r="H70" s="313"/>
      <c r="I70" s="313"/>
      <c r="J70" s="313"/>
      <c r="K70" s="313"/>
      <c r="L70" s="313"/>
      <c r="M70" s="313"/>
      <c r="N70" s="313"/>
      <c r="O70" s="313"/>
      <c r="P70" s="313"/>
      <c r="Q70" s="313"/>
      <c r="R70" s="313"/>
      <c r="S70" s="313"/>
      <c r="T70" s="313"/>
      <c r="U70" s="288"/>
      <c r="V70" s="313"/>
      <c r="W70" s="313"/>
      <c r="X70" s="313"/>
      <c r="Y70" s="313"/>
      <c r="Z70" s="313"/>
      <c r="AA70" s="313"/>
      <c r="AB70" s="313"/>
      <c r="AC70" s="313"/>
      <c r="AD70" s="313"/>
      <c r="AE70" s="313"/>
      <c r="AF70" s="313"/>
      <c r="AG70" s="313"/>
      <c r="AH70" s="313"/>
      <c r="AI70" s="313"/>
      <c r="AJ70" s="313"/>
      <c r="AK70" s="313"/>
      <c r="AL70" s="313"/>
      <c r="AM70" s="414"/>
      <c r="AN70" s="412"/>
      <c r="AO70" s="412"/>
      <c r="AP70" s="412"/>
      <c r="AQ70" s="412"/>
      <c r="AR70" s="412"/>
      <c r="AS70" s="412"/>
      <c r="AT70" s="412"/>
      <c r="AU70" s="412"/>
      <c r="AV70" s="412"/>
      <c r="AW70" s="412"/>
      <c r="AX70" s="412"/>
      <c r="AY70" s="412"/>
      <c r="AZ70" s="412"/>
      <c r="BA70" s="310"/>
    </row>
    <row r="71" spans="1:53" s="280" customFormat="1" ht="15" hidden="1" outlineLevel="1">
      <c r="A71" s="498">
        <v>17</v>
      </c>
      <c r="B71" s="311" t="s">
        <v>9</v>
      </c>
      <c r="C71" s="288" t="s">
        <v>25</v>
      </c>
      <c r="D71" s="292"/>
      <c r="E71" s="292"/>
      <c r="F71" s="292"/>
      <c r="G71" s="292"/>
      <c r="H71" s="292"/>
      <c r="I71" s="292"/>
      <c r="J71" s="292"/>
      <c r="K71" s="292"/>
      <c r="L71" s="292"/>
      <c r="M71" s="292"/>
      <c r="N71" s="292"/>
      <c r="O71" s="292"/>
      <c r="P71" s="292"/>
      <c r="Q71" s="292"/>
      <c r="R71" s="292"/>
      <c r="S71" s="292"/>
      <c r="T71" s="292"/>
      <c r="U71" s="288"/>
      <c r="V71" s="292"/>
      <c r="W71" s="292"/>
      <c r="X71" s="292"/>
      <c r="Y71" s="292"/>
      <c r="Z71" s="292"/>
      <c r="AA71" s="292"/>
      <c r="AB71" s="292"/>
      <c r="AC71" s="292"/>
      <c r="AD71" s="292"/>
      <c r="AE71" s="292"/>
      <c r="AF71" s="292"/>
      <c r="AG71" s="292"/>
      <c r="AH71" s="292"/>
      <c r="AI71" s="292"/>
      <c r="AJ71" s="292"/>
      <c r="AK71" s="292"/>
      <c r="AL71" s="292"/>
      <c r="AM71" s="411"/>
      <c r="AN71" s="411"/>
      <c r="AO71" s="411"/>
      <c r="AP71" s="411"/>
      <c r="AQ71" s="411"/>
      <c r="AR71" s="411"/>
      <c r="AS71" s="411"/>
      <c r="AT71" s="411"/>
      <c r="AU71" s="411"/>
      <c r="AV71" s="411"/>
      <c r="AW71" s="411"/>
      <c r="AX71" s="411"/>
      <c r="AY71" s="411"/>
      <c r="AZ71" s="411"/>
      <c r="BA71" s="293">
        <f>SUM(AM71:AZ71)</f>
        <v>0</v>
      </c>
    </row>
    <row r="72" spans="1:53" s="280" customFormat="1" ht="15" hidden="1" outlineLevel="1">
      <c r="A72" s="498"/>
      <c r="B72" s="312" t="s">
        <v>214</v>
      </c>
      <c r="C72" s="288" t="s">
        <v>163</v>
      </c>
      <c r="D72" s="292"/>
      <c r="E72" s="292"/>
      <c r="F72" s="292"/>
      <c r="G72" s="292"/>
      <c r="H72" s="292"/>
      <c r="I72" s="292"/>
      <c r="J72" s="292"/>
      <c r="K72" s="292"/>
      <c r="L72" s="292"/>
      <c r="M72" s="292"/>
      <c r="N72" s="292"/>
      <c r="O72" s="292"/>
      <c r="P72" s="292"/>
      <c r="Q72" s="292"/>
      <c r="R72" s="292"/>
      <c r="S72" s="292"/>
      <c r="T72" s="292"/>
      <c r="U72" s="288"/>
      <c r="V72" s="292"/>
      <c r="W72" s="292"/>
      <c r="X72" s="292"/>
      <c r="Y72" s="292"/>
      <c r="Z72" s="292"/>
      <c r="AA72" s="292"/>
      <c r="AB72" s="292"/>
      <c r="AC72" s="292"/>
      <c r="AD72" s="292"/>
      <c r="AE72" s="292"/>
      <c r="AF72" s="292"/>
      <c r="AG72" s="292"/>
      <c r="AH72" s="292"/>
      <c r="AI72" s="292"/>
      <c r="AJ72" s="292"/>
      <c r="AK72" s="292"/>
      <c r="AL72" s="292"/>
      <c r="AM72" s="407">
        <f>AM71</f>
        <v>0</v>
      </c>
      <c r="AN72" s="407">
        <f>AN71</f>
        <v>0</v>
      </c>
      <c r="AO72" s="407">
        <f t="shared" ref="AO72:AZ72" si="16">AO71</f>
        <v>0</v>
      </c>
      <c r="AP72" s="407">
        <f t="shared" si="16"/>
        <v>0</v>
      </c>
      <c r="AQ72" s="407">
        <f t="shared" si="16"/>
        <v>0</v>
      </c>
      <c r="AR72" s="407">
        <f t="shared" si="16"/>
        <v>0</v>
      </c>
      <c r="AS72" s="407">
        <f t="shared" si="16"/>
        <v>0</v>
      </c>
      <c r="AT72" s="407">
        <f t="shared" si="16"/>
        <v>0</v>
      </c>
      <c r="AU72" s="407">
        <f t="shared" si="16"/>
        <v>0</v>
      </c>
      <c r="AV72" s="407">
        <f t="shared" si="16"/>
        <v>0</v>
      </c>
      <c r="AW72" s="407">
        <f t="shared" si="16"/>
        <v>0</v>
      </c>
      <c r="AX72" s="407">
        <f t="shared" si="16"/>
        <v>0</v>
      </c>
      <c r="AY72" s="407">
        <f t="shared" si="16"/>
        <v>0</v>
      </c>
      <c r="AZ72" s="407">
        <f t="shared" si="16"/>
        <v>0</v>
      </c>
      <c r="BA72" s="308"/>
    </row>
    <row r="73" spans="1:53" s="280" customFormat="1" ht="15" hidden="1" outlineLevel="1">
      <c r="A73" s="498"/>
      <c r="B73" s="312"/>
      <c r="C73" s="302"/>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8"/>
      <c r="AL73" s="288"/>
      <c r="AM73" s="415"/>
      <c r="AN73" s="416"/>
      <c r="AO73" s="416"/>
      <c r="AP73" s="416"/>
      <c r="AQ73" s="416"/>
      <c r="AR73" s="416"/>
      <c r="AS73" s="416"/>
      <c r="AT73" s="416"/>
      <c r="AU73" s="416"/>
      <c r="AV73" s="416"/>
      <c r="AW73" s="416"/>
      <c r="AX73" s="416"/>
      <c r="AY73" s="416"/>
      <c r="AZ73" s="416"/>
      <c r="BA73" s="314"/>
    </row>
    <row r="74" spans="1:53" s="290" customFormat="1" ht="15.75" hidden="1" outlineLevel="1">
      <c r="A74" s="499"/>
      <c r="B74" s="285" t="s">
        <v>10</v>
      </c>
      <c r="C74" s="286"/>
      <c r="D74" s="286"/>
      <c r="E74" s="286"/>
      <c r="F74" s="286"/>
      <c r="G74" s="286"/>
      <c r="H74" s="286"/>
      <c r="I74" s="286"/>
      <c r="J74" s="286"/>
      <c r="K74" s="286"/>
      <c r="L74" s="286"/>
      <c r="M74" s="286"/>
      <c r="N74" s="286"/>
      <c r="O74" s="286"/>
      <c r="P74" s="286"/>
      <c r="Q74" s="286"/>
      <c r="R74" s="286"/>
      <c r="S74" s="286"/>
      <c r="T74" s="286"/>
      <c r="U74" s="287"/>
      <c r="V74" s="286"/>
      <c r="W74" s="286"/>
      <c r="X74" s="286"/>
      <c r="Y74" s="286"/>
      <c r="Z74" s="286"/>
      <c r="AA74" s="286"/>
      <c r="AB74" s="286"/>
      <c r="AC74" s="286"/>
      <c r="AD74" s="286"/>
      <c r="AE74" s="286"/>
      <c r="AF74" s="286"/>
      <c r="AG74" s="286"/>
      <c r="AH74" s="286"/>
      <c r="AI74" s="286"/>
      <c r="AJ74" s="286"/>
      <c r="AK74" s="286"/>
      <c r="AL74" s="286"/>
      <c r="AM74" s="410"/>
      <c r="AN74" s="410"/>
      <c r="AO74" s="410"/>
      <c r="AP74" s="410"/>
      <c r="AQ74" s="410"/>
      <c r="AR74" s="410"/>
      <c r="AS74" s="410"/>
      <c r="AT74" s="410"/>
      <c r="AU74" s="410"/>
      <c r="AV74" s="410"/>
      <c r="AW74" s="410"/>
      <c r="AX74" s="410"/>
      <c r="AY74" s="410"/>
      <c r="AZ74" s="410"/>
      <c r="BA74" s="289"/>
    </row>
    <row r="75" spans="1:53" s="280" customFormat="1" ht="15" hidden="1" outlineLevel="1">
      <c r="A75" s="498">
        <v>18</v>
      </c>
      <c r="B75" s="312" t="s">
        <v>11</v>
      </c>
      <c r="C75" s="288" t="s">
        <v>25</v>
      </c>
      <c r="D75" s="292"/>
      <c r="E75" s="292"/>
      <c r="F75" s="292"/>
      <c r="G75" s="292"/>
      <c r="H75" s="292"/>
      <c r="I75" s="292"/>
      <c r="J75" s="292"/>
      <c r="K75" s="292"/>
      <c r="L75" s="292"/>
      <c r="M75" s="292"/>
      <c r="N75" s="292"/>
      <c r="O75" s="292"/>
      <c r="P75" s="292"/>
      <c r="Q75" s="292"/>
      <c r="R75" s="292"/>
      <c r="S75" s="292"/>
      <c r="T75" s="292"/>
      <c r="U75" s="292">
        <v>12</v>
      </c>
      <c r="V75" s="292"/>
      <c r="W75" s="292"/>
      <c r="X75" s="292"/>
      <c r="Y75" s="292"/>
      <c r="Z75" s="292"/>
      <c r="AA75" s="292"/>
      <c r="AB75" s="292"/>
      <c r="AC75" s="292"/>
      <c r="AD75" s="292"/>
      <c r="AE75" s="292"/>
      <c r="AF75" s="292"/>
      <c r="AG75" s="292"/>
      <c r="AH75" s="292"/>
      <c r="AI75" s="292"/>
      <c r="AJ75" s="292"/>
      <c r="AK75" s="292"/>
      <c r="AL75" s="292"/>
      <c r="AM75" s="411"/>
      <c r="AN75" s="411"/>
      <c r="AO75" s="411"/>
      <c r="AP75" s="411"/>
      <c r="AQ75" s="411"/>
      <c r="AR75" s="411"/>
      <c r="AS75" s="411"/>
      <c r="AT75" s="411"/>
      <c r="AU75" s="411"/>
      <c r="AV75" s="411"/>
      <c r="AW75" s="411"/>
      <c r="AX75" s="411"/>
      <c r="AY75" s="411"/>
      <c r="AZ75" s="411"/>
      <c r="BA75" s="293">
        <f>SUM(AM75:AZ75)</f>
        <v>0</v>
      </c>
    </row>
    <row r="76" spans="1:53" s="280" customFormat="1" ht="15" hidden="1" outlineLevel="1">
      <c r="A76" s="498"/>
      <c r="B76" s="312" t="s">
        <v>214</v>
      </c>
      <c r="C76" s="288" t="s">
        <v>163</v>
      </c>
      <c r="D76" s="292"/>
      <c r="E76" s="292"/>
      <c r="F76" s="292"/>
      <c r="G76" s="292"/>
      <c r="H76" s="292"/>
      <c r="I76" s="292"/>
      <c r="J76" s="292"/>
      <c r="K76" s="292"/>
      <c r="L76" s="292"/>
      <c r="M76" s="292"/>
      <c r="N76" s="292"/>
      <c r="O76" s="292"/>
      <c r="P76" s="292"/>
      <c r="Q76" s="292"/>
      <c r="R76" s="292"/>
      <c r="S76" s="292"/>
      <c r="T76" s="292"/>
      <c r="U76" s="292">
        <f>U75</f>
        <v>12</v>
      </c>
      <c r="V76" s="292"/>
      <c r="W76" s="292"/>
      <c r="X76" s="292"/>
      <c r="Y76" s="292"/>
      <c r="Z76" s="292"/>
      <c r="AA76" s="292"/>
      <c r="AB76" s="292"/>
      <c r="AC76" s="292"/>
      <c r="AD76" s="292"/>
      <c r="AE76" s="292"/>
      <c r="AF76" s="292"/>
      <c r="AG76" s="292"/>
      <c r="AH76" s="292"/>
      <c r="AI76" s="292"/>
      <c r="AJ76" s="292"/>
      <c r="AK76" s="292"/>
      <c r="AL76" s="292"/>
      <c r="AM76" s="407">
        <f>AM75</f>
        <v>0</v>
      </c>
      <c r="AN76" s="407">
        <f>AN75</f>
        <v>0</v>
      </c>
      <c r="AO76" s="407">
        <f t="shared" ref="AO76:AZ76" si="17">AO75</f>
        <v>0</v>
      </c>
      <c r="AP76" s="407">
        <f t="shared" si="17"/>
        <v>0</v>
      </c>
      <c r="AQ76" s="407">
        <f t="shared" si="17"/>
        <v>0</v>
      </c>
      <c r="AR76" s="407">
        <f t="shared" si="17"/>
        <v>0</v>
      </c>
      <c r="AS76" s="407">
        <f t="shared" si="17"/>
        <v>0</v>
      </c>
      <c r="AT76" s="407">
        <f t="shared" si="17"/>
        <v>0</v>
      </c>
      <c r="AU76" s="407">
        <f t="shared" si="17"/>
        <v>0</v>
      </c>
      <c r="AV76" s="407">
        <f t="shared" si="17"/>
        <v>0</v>
      </c>
      <c r="AW76" s="407">
        <f t="shared" si="17"/>
        <v>0</v>
      </c>
      <c r="AX76" s="407">
        <f t="shared" si="17"/>
        <v>0</v>
      </c>
      <c r="AY76" s="407">
        <f t="shared" si="17"/>
        <v>0</v>
      </c>
      <c r="AZ76" s="407">
        <f t="shared" si="17"/>
        <v>0</v>
      </c>
      <c r="BA76" s="294"/>
    </row>
    <row r="77" spans="1:53" s="306" customFormat="1" ht="15" hidden="1" outlineLevel="1">
      <c r="A77" s="501"/>
      <c r="B77" s="312"/>
      <c r="C77" s="302"/>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8"/>
      <c r="AL77" s="288"/>
      <c r="AM77" s="408"/>
      <c r="AN77" s="417"/>
      <c r="AO77" s="417"/>
      <c r="AP77" s="417"/>
      <c r="AQ77" s="417"/>
      <c r="AR77" s="417"/>
      <c r="AS77" s="417"/>
      <c r="AT77" s="417"/>
      <c r="AU77" s="417"/>
      <c r="AV77" s="417"/>
      <c r="AW77" s="417"/>
      <c r="AX77" s="417"/>
      <c r="AY77" s="417"/>
      <c r="AZ77" s="417"/>
      <c r="BA77" s="303"/>
    </row>
    <row r="78" spans="1:53" s="280" customFormat="1" ht="15" hidden="1" outlineLevel="1">
      <c r="A78" s="498">
        <v>19</v>
      </c>
      <c r="B78" s="312" t="s">
        <v>12</v>
      </c>
      <c r="C78" s="288" t="s">
        <v>25</v>
      </c>
      <c r="D78" s="292"/>
      <c r="E78" s="292"/>
      <c r="F78" s="292"/>
      <c r="G78" s="292"/>
      <c r="H78" s="292"/>
      <c r="I78" s="292"/>
      <c r="J78" s="292"/>
      <c r="K78" s="292"/>
      <c r="L78" s="292"/>
      <c r="M78" s="292"/>
      <c r="N78" s="292"/>
      <c r="O78" s="292"/>
      <c r="P78" s="292"/>
      <c r="Q78" s="292"/>
      <c r="R78" s="292"/>
      <c r="S78" s="292"/>
      <c r="T78" s="292"/>
      <c r="U78" s="292">
        <v>12</v>
      </c>
      <c r="V78" s="292"/>
      <c r="W78" s="292"/>
      <c r="X78" s="292"/>
      <c r="Y78" s="292"/>
      <c r="Z78" s="292"/>
      <c r="AA78" s="292"/>
      <c r="AB78" s="292"/>
      <c r="AC78" s="292"/>
      <c r="AD78" s="292"/>
      <c r="AE78" s="292"/>
      <c r="AF78" s="292"/>
      <c r="AG78" s="292"/>
      <c r="AH78" s="292"/>
      <c r="AI78" s="292"/>
      <c r="AJ78" s="292"/>
      <c r="AK78" s="292"/>
      <c r="AL78" s="292"/>
      <c r="AM78" s="406"/>
      <c r="AN78" s="411"/>
      <c r="AO78" s="411"/>
      <c r="AP78" s="411"/>
      <c r="AQ78" s="411"/>
      <c r="AR78" s="411"/>
      <c r="AS78" s="411"/>
      <c r="AT78" s="411"/>
      <c r="AU78" s="411"/>
      <c r="AV78" s="411"/>
      <c r="AW78" s="411"/>
      <c r="AX78" s="411"/>
      <c r="AY78" s="411"/>
      <c r="AZ78" s="411"/>
      <c r="BA78" s="293">
        <f>SUM(AM78:AZ78)</f>
        <v>0</v>
      </c>
    </row>
    <row r="79" spans="1:53" s="280" customFormat="1" ht="15" hidden="1" outlineLevel="1">
      <c r="A79" s="498"/>
      <c r="B79" s="312" t="s">
        <v>214</v>
      </c>
      <c r="C79" s="288" t="s">
        <v>163</v>
      </c>
      <c r="D79" s="292"/>
      <c r="E79" s="292"/>
      <c r="F79" s="292"/>
      <c r="G79" s="292"/>
      <c r="H79" s="292"/>
      <c r="I79" s="292"/>
      <c r="J79" s="292"/>
      <c r="K79" s="292"/>
      <c r="L79" s="292"/>
      <c r="M79" s="292"/>
      <c r="N79" s="292"/>
      <c r="O79" s="292"/>
      <c r="P79" s="292"/>
      <c r="Q79" s="292"/>
      <c r="R79" s="292"/>
      <c r="S79" s="292"/>
      <c r="T79" s="292"/>
      <c r="U79" s="292">
        <f>U78</f>
        <v>12</v>
      </c>
      <c r="V79" s="292"/>
      <c r="W79" s="292"/>
      <c r="X79" s="292"/>
      <c r="Y79" s="292"/>
      <c r="Z79" s="292"/>
      <c r="AA79" s="292"/>
      <c r="AB79" s="292"/>
      <c r="AC79" s="292"/>
      <c r="AD79" s="292"/>
      <c r="AE79" s="292"/>
      <c r="AF79" s="292"/>
      <c r="AG79" s="292"/>
      <c r="AH79" s="292"/>
      <c r="AI79" s="292"/>
      <c r="AJ79" s="292"/>
      <c r="AK79" s="292"/>
      <c r="AL79" s="292"/>
      <c r="AM79" s="407">
        <f>AM78</f>
        <v>0</v>
      </c>
      <c r="AN79" s="407">
        <f>AN78</f>
        <v>0</v>
      </c>
      <c r="AO79" s="407">
        <f t="shared" ref="AO79:AZ79" si="18">AO78</f>
        <v>0</v>
      </c>
      <c r="AP79" s="407">
        <f t="shared" si="18"/>
        <v>0</v>
      </c>
      <c r="AQ79" s="407">
        <f t="shared" si="18"/>
        <v>0</v>
      </c>
      <c r="AR79" s="407">
        <f t="shared" si="18"/>
        <v>0</v>
      </c>
      <c r="AS79" s="407">
        <f t="shared" si="18"/>
        <v>0</v>
      </c>
      <c r="AT79" s="407">
        <f t="shared" si="18"/>
        <v>0</v>
      </c>
      <c r="AU79" s="407">
        <f t="shared" si="18"/>
        <v>0</v>
      </c>
      <c r="AV79" s="407">
        <f t="shared" si="18"/>
        <v>0</v>
      </c>
      <c r="AW79" s="407">
        <f t="shared" si="18"/>
        <v>0</v>
      </c>
      <c r="AX79" s="407">
        <f t="shared" si="18"/>
        <v>0</v>
      </c>
      <c r="AY79" s="407">
        <f t="shared" si="18"/>
        <v>0</v>
      </c>
      <c r="AZ79" s="407">
        <f t="shared" si="18"/>
        <v>0</v>
      </c>
      <c r="BA79" s="294"/>
    </row>
    <row r="80" spans="1:53" s="280" customFormat="1" ht="15" hidden="1" outlineLevel="1">
      <c r="A80" s="498"/>
      <c r="B80" s="312"/>
      <c r="C80" s="302"/>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8"/>
      <c r="AL80" s="288"/>
      <c r="AM80" s="418"/>
      <c r="AN80" s="418"/>
      <c r="AO80" s="408"/>
      <c r="AP80" s="408"/>
      <c r="AQ80" s="408"/>
      <c r="AR80" s="408"/>
      <c r="AS80" s="408"/>
      <c r="AT80" s="408"/>
      <c r="AU80" s="408"/>
      <c r="AV80" s="408"/>
      <c r="AW80" s="408"/>
      <c r="AX80" s="408"/>
      <c r="AY80" s="408"/>
      <c r="AZ80" s="408"/>
      <c r="BA80" s="303"/>
    </row>
    <row r="81" spans="1:53" s="280" customFormat="1" ht="15" hidden="1" outlineLevel="1">
      <c r="A81" s="498">
        <v>20</v>
      </c>
      <c r="B81" s="312" t="s">
        <v>13</v>
      </c>
      <c r="C81" s="288" t="s">
        <v>25</v>
      </c>
      <c r="D81" s="292"/>
      <c r="E81" s="292"/>
      <c r="F81" s="292"/>
      <c r="G81" s="292"/>
      <c r="H81" s="292"/>
      <c r="I81" s="292"/>
      <c r="J81" s="292"/>
      <c r="K81" s="292"/>
      <c r="L81" s="292"/>
      <c r="M81" s="292"/>
      <c r="N81" s="292"/>
      <c r="O81" s="292"/>
      <c r="P81" s="292"/>
      <c r="Q81" s="292"/>
      <c r="R81" s="292"/>
      <c r="S81" s="292"/>
      <c r="T81" s="292"/>
      <c r="U81" s="292">
        <v>12</v>
      </c>
      <c r="V81" s="292"/>
      <c r="W81" s="292"/>
      <c r="X81" s="292"/>
      <c r="Y81" s="292"/>
      <c r="Z81" s="292"/>
      <c r="AA81" s="292"/>
      <c r="AB81" s="292"/>
      <c r="AC81" s="292"/>
      <c r="AD81" s="292"/>
      <c r="AE81" s="292"/>
      <c r="AF81" s="292"/>
      <c r="AG81" s="292"/>
      <c r="AH81" s="292"/>
      <c r="AI81" s="292"/>
      <c r="AJ81" s="292"/>
      <c r="AK81" s="292"/>
      <c r="AL81" s="292"/>
      <c r="AM81" s="406"/>
      <c r="AN81" s="411"/>
      <c r="AO81" s="411"/>
      <c r="AP81" s="411"/>
      <c r="AQ81" s="411"/>
      <c r="AR81" s="411"/>
      <c r="AS81" s="411"/>
      <c r="AT81" s="411"/>
      <c r="AU81" s="411"/>
      <c r="AV81" s="411"/>
      <c r="AW81" s="411"/>
      <c r="AX81" s="411"/>
      <c r="AY81" s="411"/>
      <c r="AZ81" s="411"/>
      <c r="BA81" s="293">
        <f>SUM(AM81:AZ81)</f>
        <v>0</v>
      </c>
    </row>
    <row r="82" spans="1:53" s="280" customFormat="1" ht="15" hidden="1" outlineLevel="1">
      <c r="A82" s="498"/>
      <c r="B82" s="312" t="s">
        <v>214</v>
      </c>
      <c r="C82" s="288" t="s">
        <v>163</v>
      </c>
      <c r="D82" s="292"/>
      <c r="E82" s="292"/>
      <c r="F82" s="292"/>
      <c r="G82" s="292"/>
      <c r="H82" s="292"/>
      <c r="I82" s="292"/>
      <c r="J82" s="292"/>
      <c r="K82" s="292"/>
      <c r="L82" s="292"/>
      <c r="M82" s="292"/>
      <c r="N82" s="292"/>
      <c r="O82" s="292"/>
      <c r="P82" s="292"/>
      <c r="Q82" s="292"/>
      <c r="R82" s="292"/>
      <c r="S82" s="292"/>
      <c r="T82" s="292"/>
      <c r="U82" s="292">
        <f>U81</f>
        <v>12</v>
      </c>
      <c r="V82" s="292"/>
      <c r="W82" s="292"/>
      <c r="X82" s="292"/>
      <c r="Y82" s="292"/>
      <c r="Z82" s="292"/>
      <c r="AA82" s="292"/>
      <c r="AB82" s="292"/>
      <c r="AC82" s="292"/>
      <c r="AD82" s="292"/>
      <c r="AE82" s="292"/>
      <c r="AF82" s="292"/>
      <c r="AG82" s="292"/>
      <c r="AH82" s="292"/>
      <c r="AI82" s="292"/>
      <c r="AJ82" s="292"/>
      <c r="AK82" s="292"/>
      <c r="AL82" s="292"/>
      <c r="AM82" s="407">
        <f>AM81</f>
        <v>0</v>
      </c>
      <c r="AN82" s="407">
        <f>AN81</f>
        <v>0</v>
      </c>
      <c r="AO82" s="407">
        <f t="shared" ref="AO82:AZ82" si="19">AO81</f>
        <v>0</v>
      </c>
      <c r="AP82" s="407">
        <f t="shared" si="19"/>
        <v>0</v>
      </c>
      <c r="AQ82" s="407">
        <f t="shared" si="19"/>
        <v>0</v>
      </c>
      <c r="AR82" s="407">
        <f t="shared" si="19"/>
        <v>0</v>
      </c>
      <c r="AS82" s="407">
        <f t="shared" si="19"/>
        <v>0</v>
      </c>
      <c r="AT82" s="407">
        <f t="shared" si="19"/>
        <v>0</v>
      </c>
      <c r="AU82" s="407">
        <f t="shared" si="19"/>
        <v>0</v>
      </c>
      <c r="AV82" s="407">
        <f t="shared" si="19"/>
        <v>0</v>
      </c>
      <c r="AW82" s="407">
        <f t="shared" si="19"/>
        <v>0</v>
      </c>
      <c r="AX82" s="407">
        <f t="shared" si="19"/>
        <v>0</v>
      </c>
      <c r="AY82" s="407">
        <f t="shared" si="19"/>
        <v>0</v>
      </c>
      <c r="AZ82" s="407">
        <f t="shared" si="19"/>
        <v>0</v>
      </c>
      <c r="BA82" s="303"/>
    </row>
    <row r="83" spans="1:53" s="280" customFormat="1" ht="15" hidden="1" outlineLevel="1">
      <c r="A83" s="498"/>
      <c r="B83" s="312"/>
      <c r="C83" s="302"/>
      <c r="D83" s="288"/>
      <c r="E83" s="288"/>
      <c r="F83" s="288"/>
      <c r="G83" s="288"/>
      <c r="H83" s="288"/>
      <c r="I83" s="288"/>
      <c r="J83" s="288"/>
      <c r="K83" s="288"/>
      <c r="L83" s="288"/>
      <c r="M83" s="288"/>
      <c r="N83" s="288"/>
      <c r="O83" s="288"/>
      <c r="P83" s="288"/>
      <c r="Q83" s="288"/>
      <c r="R83" s="288"/>
      <c r="S83" s="288"/>
      <c r="T83" s="288"/>
      <c r="U83" s="315"/>
      <c r="V83" s="288"/>
      <c r="W83" s="288"/>
      <c r="X83" s="288"/>
      <c r="Y83" s="288"/>
      <c r="Z83" s="288"/>
      <c r="AA83" s="288"/>
      <c r="AB83" s="288"/>
      <c r="AC83" s="288"/>
      <c r="AD83" s="288"/>
      <c r="AE83" s="288"/>
      <c r="AF83" s="288"/>
      <c r="AG83" s="288"/>
      <c r="AH83" s="288"/>
      <c r="AI83" s="288"/>
      <c r="AJ83" s="288"/>
      <c r="AK83" s="288"/>
      <c r="AL83" s="288"/>
      <c r="AM83" s="408"/>
      <c r="AN83" s="408"/>
      <c r="AO83" s="408"/>
      <c r="AP83" s="408"/>
      <c r="AQ83" s="408"/>
      <c r="AR83" s="408"/>
      <c r="AS83" s="408"/>
      <c r="AT83" s="408"/>
      <c r="AU83" s="408"/>
      <c r="AV83" s="408"/>
      <c r="AW83" s="408"/>
      <c r="AX83" s="408"/>
      <c r="AY83" s="408"/>
      <c r="AZ83" s="408"/>
      <c r="BA83" s="303"/>
    </row>
    <row r="84" spans="1:53" s="280" customFormat="1" ht="15" hidden="1" outlineLevel="1">
      <c r="A84" s="498">
        <v>21</v>
      </c>
      <c r="B84" s="312" t="s">
        <v>22</v>
      </c>
      <c r="C84" s="288" t="s">
        <v>25</v>
      </c>
      <c r="D84" s="292"/>
      <c r="E84" s="292"/>
      <c r="F84" s="292"/>
      <c r="G84" s="292"/>
      <c r="H84" s="292"/>
      <c r="I84" s="292"/>
      <c r="J84" s="292"/>
      <c r="K84" s="292"/>
      <c r="L84" s="292"/>
      <c r="M84" s="292"/>
      <c r="N84" s="292"/>
      <c r="O84" s="292"/>
      <c r="P84" s="292"/>
      <c r="Q84" s="292"/>
      <c r="R84" s="292"/>
      <c r="S84" s="292"/>
      <c r="T84" s="292"/>
      <c r="U84" s="292">
        <v>12</v>
      </c>
      <c r="V84" s="292"/>
      <c r="W84" s="292"/>
      <c r="X84" s="292"/>
      <c r="Y84" s="292"/>
      <c r="Z84" s="292"/>
      <c r="AA84" s="292"/>
      <c r="AB84" s="292"/>
      <c r="AC84" s="292"/>
      <c r="AD84" s="292"/>
      <c r="AE84" s="292"/>
      <c r="AF84" s="292"/>
      <c r="AG84" s="292"/>
      <c r="AH84" s="292"/>
      <c r="AI84" s="292"/>
      <c r="AJ84" s="292"/>
      <c r="AK84" s="292"/>
      <c r="AL84" s="292"/>
      <c r="AM84" s="406"/>
      <c r="AN84" s="411"/>
      <c r="AO84" s="411"/>
      <c r="AP84" s="411"/>
      <c r="AQ84" s="411"/>
      <c r="AR84" s="411"/>
      <c r="AS84" s="411"/>
      <c r="AT84" s="411"/>
      <c r="AU84" s="411"/>
      <c r="AV84" s="411"/>
      <c r="AW84" s="411"/>
      <c r="AX84" s="411"/>
      <c r="AY84" s="411"/>
      <c r="AZ84" s="411"/>
      <c r="BA84" s="293">
        <f>SUM(AM84:AZ84)</f>
        <v>0</v>
      </c>
    </row>
    <row r="85" spans="1:53" s="280" customFormat="1" ht="15" hidden="1" outlineLevel="1">
      <c r="A85" s="498"/>
      <c r="B85" s="312" t="s">
        <v>214</v>
      </c>
      <c r="C85" s="288" t="s">
        <v>163</v>
      </c>
      <c r="D85" s="292"/>
      <c r="E85" s="292"/>
      <c r="F85" s="292"/>
      <c r="G85" s="292"/>
      <c r="H85" s="292"/>
      <c r="I85" s="292"/>
      <c r="J85" s="292"/>
      <c r="K85" s="292"/>
      <c r="L85" s="292"/>
      <c r="M85" s="292"/>
      <c r="N85" s="292"/>
      <c r="O85" s="292"/>
      <c r="P85" s="292"/>
      <c r="Q85" s="292"/>
      <c r="R85" s="292"/>
      <c r="S85" s="292"/>
      <c r="T85" s="292"/>
      <c r="U85" s="292">
        <f>U84</f>
        <v>12</v>
      </c>
      <c r="V85" s="292"/>
      <c r="W85" s="292"/>
      <c r="X85" s="292"/>
      <c r="Y85" s="292"/>
      <c r="Z85" s="292"/>
      <c r="AA85" s="292"/>
      <c r="AB85" s="292"/>
      <c r="AC85" s="292"/>
      <c r="AD85" s="292"/>
      <c r="AE85" s="292"/>
      <c r="AF85" s="292"/>
      <c r="AG85" s="292"/>
      <c r="AH85" s="292"/>
      <c r="AI85" s="292"/>
      <c r="AJ85" s="292"/>
      <c r="AK85" s="292"/>
      <c r="AL85" s="292"/>
      <c r="AM85" s="407">
        <f>AM84</f>
        <v>0</v>
      </c>
      <c r="AN85" s="407">
        <f>AN84</f>
        <v>0</v>
      </c>
      <c r="AO85" s="407">
        <f t="shared" ref="AO85:AZ85" si="20">AO84</f>
        <v>0</v>
      </c>
      <c r="AP85" s="407">
        <f t="shared" si="20"/>
        <v>0</v>
      </c>
      <c r="AQ85" s="407">
        <f t="shared" si="20"/>
        <v>0</v>
      </c>
      <c r="AR85" s="407">
        <f t="shared" si="20"/>
        <v>0</v>
      </c>
      <c r="AS85" s="407">
        <f t="shared" si="20"/>
        <v>0</v>
      </c>
      <c r="AT85" s="407">
        <f t="shared" si="20"/>
        <v>0</v>
      </c>
      <c r="AU85" s="407">
        <f t="shared" si="20"/>
        <v>0</v>
      </c>
      <c r="AV85" s="407">
        <f t="shared" si="20"/>
        <v>0</v>
      </c>
      <c r="AW85" s="407">
        <f t="shared" si="20"/>
        <v>0</v>
      </c>
      <c r="AX85" s="407">
        <f t="shared" si="20"/>
        <v>0</v>
      </c>
      <c r="AY85" s="407">
        <f t="shared" si="20"/>
        <v>0</v>
      </c>
      <c r="AZ85" s="407">
        <f t="shared" si="20"/>
        <v>0</v>
      </c>
      <c r="BA85" s="294"/>
    </row>
    <row r="86" spans="1:53" s="280" customFormat="1" ht="15" hidden="1" outlineLevel="1">
      <c r="A86" s="498"/>
      <c r="B86" s="312"/>
      <c r="C86" s="302"/>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8"/>
      <c r="AL86" s="288"/>
      <c r="AM86" s="418"/>
      <c r="AN86" s="408"/>
      <c r="AO86" s="408"/>
      <c r="AP86" s="408"/>
      <c r="AQ86" s="408"/>
      <c r="AR86" s="408"/>
      <c r="AS86" s="408"/>
      <c r="AT86" s="408"/>
      <c r="AU86" s="408"/>
      <c r="AV86" s="408"/>
      <c r="AW86" s="408"/>
      <c r="AX86" s="408"/>
      <c r="AY86" s="408"/>
      <c r="AZ86" s="408"/>
      <c r="BA86" s="303"/>
    </row>
    <row r="87" spans="1:53" s="280" customFormat="1" ht="15" hidden="1" outlineLevel="1">
      <c r="A87" s="498">
        <v>22</v>
      </c>
      <c r="B87" s="312" t="s">
        <v>9</v>
      </c>
      <c r="C87" s="288" t="s">
        <v>25</v>
      </c>
      <c r="D87" s="292"/>
      <c r="E87" s="292"/>
      <c r="F87" s="292"/>
      <c r="G87" s="292"/>
      <c r="H87" s="292"/>
      <c r="I87" s="292"/>
      <c r="J87" s="292"/>
      <c r="K87" s="292"/>
      <c r="L87" s="292"/>
      <c r="M87" s="292"/>
      <c r="N87" s="292"/>
      <c r="O87" s="292"/>
      <c r="P87" s="292"/>
      <c r="Q87" s="292"/>
      <c r="R87" s="292"/>
      <c r="S87" s="292"/>
      <c r="T87" s="292"/>
      <c r="U87" s="288"/>
      <c r="V87" s="292"/>
      <c r="W87" s="292"/>
      <c r="X87" s="292"/>
      <c r="Y87" s="292"/>
      <c r="Z87" s="292"/>
      <c r="AA87" s="292"/>
      <c r="AB87" s="292"/>
      <c r="AC87" s="292"/>
      <c r="AD87" s="292"/>
      <c r="AE87" s="292"/>
      <c r="AF87" s="292"/>
      <c r="AG87" s="292"/>
      <c r="AH87" s="292"/>
      <c r="AI87" s="292"/>
      <c r="AJ87" s="292"/>
      <c r="AK87" s="292"/>
      <c r="AL87" s="292"/>
      <c r="AM87" s="406"/>
      <c r="AN87" s="411"/>
      <c r="AO87" s="411"/>
      <c r="AP87" s="411"/>
      <c r="AQ87" s="411"/>
      <c r="AR87" s="411"/>
      <c r="AS87" s="411"/>
      <c r="AT87" s="411"/>
      <c r="AU87" s="411"/>
      <c r="AV87" s="411"/>
      <c r="AW87" s="411"/>
      <c r="AX87" s="411"/>
      <c r="AY87" s="411"/>
      <c r="AZ87" s="411"/>
      <c r="BA87" s="293">
        <f>SUM(AM87:AZ87)</f>
        <v>0</v>
      </c>
    </row>
    <row r="88" spans="1:53" s="280" customFormat="1" ht="15" hidden="1" outlineLevel="1">
      <c r="A88" s="498"/>
      <c r="B88" s="312" t="s">
        <v>214</v>
      </c>
      <c r="C88" s="288" t="s">
        <v>163</v>
      </c>
      <c r="D88" s="292"/>
      <c r="E88" s="292"/>
      <c r="F88" s="292"/>
      <c r="G88" s="292"/>
      <c r="H88" s="292"/>
      <c r="I88" s="292"/>
      <c r="J88" s="292"/>
      <c r="K88" s="292"/>
      <c r="L88" s="292"/>
      <c r="M88" s="292"/>
      <c r="N88" s="292"/>
      <c r="O88" s="292"/>
      <c r="P88" s="292"/>
      <c r="Q88" s="292"/>
      <c r="R88" s="292"/>
      <c r="S88" s="292"/>
      <c r="T88" s="292"/>
      <c r="U88" s="288"/>
      <c r="V88" s="292"/>
      <c r="W88" s="292"/>
      <c r="X88" s="292"/>
      <c r="Y88" s="292"/>
      <c r="Z88" s="292"/>
      <c r="AA88" s="292"/>
      <c r="AB88" s="292"/>
      <c r="AC88" s="292"/>
      <c r="AD88" s="292"/>
      <c r="AE88" s="292"/>
      <c r="AF88" s="292"/>
      <c r="AG88" s="292"/>
      <c r="AH88" s="292"/>
      <c r="AI88" s="292"/>
      <c r="AJ88" s="292"/>
      <c r="AK88" s="292"/>
      <c r="AL88" s="292"/>
      <c r="AM88" s="407">
        <f>AM87</f>
        <v>0</v>
      </c>
      <c r="AN88" s="407">
        <f>AN87</f>
        <v>0</v>
      </c>
      <c r="AO88" s="407">
        <f t="shared" ref="AO88:AZ88" si="21">AO87</f>
        <v>0</v>
      </c>
      <c r="AP88" s="407">
        <f t="shared" si="21"/>
        <v>0</v>
      </c>
      <c r="AQ88" s="407">
        <f t="shared" si="21"/>
        <v>0</v>
      </c>
      <c r="AR88" s="407">
        <f t="shared" si="21"/>
        <v>0</v>
      </c>
      <c r="AS88" s="407">
        <f t="shared" si="21"/>
        <v>0</v>
      </c>
      <c r="AT88" s="407">
        <f t="shared" si="21"/>
        <v>0</v>
      </c>
      <c r="AU88" s="407">
        <f t="shared" si="21"/>
        <v>0</v>
      </c>
      <c r="AV88" s="407">
        <f t="shared" si="21"/>
        <v>0</v>
      </c>
      <c r="AW88" s="407">
        <f t="shared" si="21"/>
        <v>0</v>
      </c>
      <c r="AX88" s="407">
        <f t="shared" si="21"/>
        <v>0</v>
      </c>
      <c r="AY88" s="407">
        <f t="shared" si="21"/>
        <v>0</v>
      </c>
      <c r="AZ88" s="407">
        <f t="shared" si="21"/>
        <v>0</v>
      </c>
      <c r="BA88" s="303"/>
    </row>
    <row r="89" spans="1:53" s="280" customFormat="1" ht="15" hidden="1" outlineLevel="1">
      <c r="A89" s="498"/>
      <c r="B89" s="312"/>
      <c r="C89" s="302"/>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8"/>
      <c r="AL89" s="288"/>
      <c r="AM89" s="408"/>
      <c r="AN89" s="408"/>
      <c r="AO89" s="408"/>
      <c r="AP89" s="408"/>
      <c r="AQ89" s="408"/>
      <c r="AR89" s="408"/>
      <c r="AS89" s="408"/>
      <c r="AT89" s="408"/>
      <c r="AU89" s="408"/>
      <c r="AV89" s="408"/>
      <c r="AW89" s="408"/>
      <c r="AX89" s="408"/>
      <c r="AY89" s="408"/>
      <c r="AZ89" s="408"/>
      <c r="BA89" s="303"/>
    </row>
    <row r="90" spans="1:53" s="290" customFormat="1" ht="15.75" hidden="1" outlineLevel="1">
      <c r="A90" s="499"/>
      <c r="B90" s="285" t="s">
        <v>14</v>
      </c>
      <c r="C90" s="286"/>
      <c r="D90" s="287"/>
      <c r="E90" s="287"/>
      <c r="F90" s="287"/>
      <c r="G90" s="287"/>
      <c r="H90" s="287"/>
      <c r="I90" s="287"/>
      <c r="J90" s="287"/>
      <c r="K90" s="287"/>
      <c r="L90" s="287"/>
      <c r="M90" s="287"/>
      <c r="N90" s="287"/>
      <c r="O90" s="287"/>
      <c r="P90" s="287"/>
      <c r="Q90" s="287"/>
      <c r="R90" s="287"/>
      <c r="S90" s="287"/>
      <c r="T90" s="287"/>
      <c r="U90" s="287"/>
      <c r="V90" s="287"/>
      <c r="W90" s="286"/>
      <c r="X90" s="286"/>
      <c r="Y90" s="286"/>
      <c r="Z90" s="286"/>
      <c r="AA90" s="286"/>
      <c r="AB90" s="286"/>
      <c r="AC90" s="286"/>
      <c r="AD90" s="286"/>
      <c r="AE90" s="286"/>
      <c r="AF90" s="286"/>
      <c r="AG90" s="286"/>
      <c r="AH90" s="286"/>
      <c r="AI90" s="286"/>
      <c r="AJ90" s="286"/>
      <c r="AK90" s="286"/>
      <c r="AL90" s="286"/>
      <c r="AM90" s="410"/>
      <c r="AN90" s="410"/>
      <c r="AO90" s="410"/>
      <c r="AP90" s="410"/>
      <c r="AQ90" s="410"/>
      <c r="AR90" s="410"/>
      <c r="AS90" s="410"/>
      <c r="AT90" s="410"/>
      <c r="AU90" s="410"/>
      <c r="AV90" s="410"/>
      <c r="AW90" s="410"/>
      <c r="AX90" s="410"/>
      <c r="AY90" s="410"/>
      <c r="AZ90" s="410"/>
      <c r="BA90" s="289"/>
    </row>
    <row r="91" spans="1:53" s="280" customFormat="1" ht="15" hidden="1" outlineLevel="1">
      <c r="A91" s="498">
        <v>23</v>
      </c>
      <c r="B91" s="312" t="s">
        <v>14</v>
      </c>
      <c r="C91" s="288" t="s">
        <v>25</v>
      </c>
      <c r="D91" s="292"/>
      <c r="E91" s="292"/>
      <c r="F91" s="292"/>
      <c r="G91" s="292"/>
      <c r="H91" s="292"/>
      <c r="I91" s="292"/>
      <c r="J91" s="292"/>
      <c r="K91" s="292"/>
      <c r="L91" s="292"/>
      <c r="M91" s="292"/>
      <c r="N91" s="292"/>
      <c r="O91" s="292"/>
      <c r="P91" s="292"/>
      <c r="Q91" s="292"/>
      <c r="R91" s="292"/>
      <c r="S91" s="292"/>
      <c r="T91" s="292"/>
      <c r="U91" s="288"/>
      <c r="V91" s="292"/>
      <c r="W91" s="292"/>
      <c r="X91" s="292"/>
      <c r="Y91" s="292"/>
      <c r="Z91" s="292"/>
      <c r="AA91" s="292"/>
      <c r="AB91" s="292"/>
      <c r="AC91" s="292"/>
      <c r="AD91" s="292"/>
      <c r="AE91" s="292"/>
      <c r="AF91" s="292"/>
      <c r="AG91" s="292"/>
      <c r="AH91" s="292"/>
      <c r="AI91" s="292"/>
      <c r="AJ91" s="292"/>
      <c r="AK91" s="292"/>
      <c r="AL91" s="292"/>
      <c r="AM91" s="406"/>
      <c r="AN91" s="406"/>
      <c r="AO91" s="406"/>
      <c r="AP91" s="406"/>
      <c r="AQ91" s="406"/>
      <c r="AR91" s="406"/>
      <c r="AS91" s="406"/>
      <c r="AT91" s="406"/>
      <c r="AU91" s="406"/>
      <c r="AV91" s="406"/>
      <c r="AW91" s="406"/>
      <c r="AX91" s="406"/>
      <c r="AY91" s="406"/>
      <c r="AZ91" s="406"/>
      <c r="BA91" s="293">
        <f>SUM(AM91:AZ91)</f>
        <v>0</v>
      </c>
    </row>
    <row r="92" spans="1:53" s="280" customFormat="1" ht="15" hidden="1" outlineLevel="1">
      <c r="A92" s="498"/>
      <c r="B92" s="312" t="s">
        <v>214</v>
      </c>
      <c r="C92" s="288" t="s">
        <v>163</v>
      </c>
      <c r="D92" s="292"/>
      <c r="E92" s="292"/>
      <c r="F92" s="292"/>
      <c r="G92" s="292"/>
      <c r="H92" s="292"/>
      <c r="I92" s="292"/>
      <c r="J92" s="292"/>
      <c r="K92" s="292"/>
      <c r="L92" s="292"/>
      <c r="M92" s="292"/>
      <c r="N92" s="292"/>
      <c r="O92" s="292"/>
      <c r="P92" s="292"/>
      <c r="Q92" s="292"/>
      <c r="R92" s="292"/>
      <c r="S92" s="292"/>
      <c r="T92" s="292"/>
      <c r="U92" s="464"/>
      <c r="V92" s="292"/>
      <c r="W92" s="292"/>
      <c r="X92" s="292"/>
      <c r="Y92" s="292"/>
      <c r="Z92" s="292"/>
      <c r="AA92" s="292"/>
      <c r="AB92" s="292"/>
      <c r="AC92" s="292"/>
      <c r="AD92" s="292"/>
      <c r="AE92" s="292"/>
      <c r="AF92" s="292"/>
      <c r="AG92" s="292"/>
      <c r="AH92" s="292"/>
      <c r="AI92" s="292"/>
      <c r="AJ92" s="292"/>
      <c r="AK92" s="292"/>
      <c r="AL92" s="292"/>
      <c r="AM92" s="407">
        <f>AM91</f>
        <v>0</v>
      </c>
      <c r="AN92" s="407">
        <f>AN91</f>
        <v>0</v>
      </c>
      <c r="AO92" s="407">
        <f t="shared" ref="AO92:AZ92" si="22">AO91</f>
        <v>0</v>
      </c>
      <c r="AP92" s="407">
        <f t="shared" si="22"/>
        <v>0</v>
      </c>
      <c r="AQ92" s="407">
        <f t="shared" si="22"/>
        <v>0</v>
      </c>
      <c r="AR92" s="407">
        <f t="shared" si="22"/>
        <v>0</v>
      </c>
      <c r="AS92" s="407">
        <f t="shared" si="22"/>
        <v>0</v>
      </c>
      <c r="AT92" s="407">
        <f t="shared" si="22"/>
        <v>0</v>
      </c>
      <c r="AU92" s="407">
        <f t="shared" si="22"/>
        <v>0</v>
      </c>
      <c r="AV92" s="407">
        <f t="shared" si="22"/>
        <v>0</v>
      </c>
      <c r="AW92" s="407">
        <f t="shared" si="22"/>
        <v>0</v>
      </c>
      <c r="AX92" s="407">
        <f t="shared" si="22"/>
        <v>0</v>
      </c>
      <c r="AY92" s="407">
        <f t="shared" si="22"/>
        <v>0</v>
      </c>
      <c r="AZ92" s="407">
        <f t="shared" si="22"/>
        <v>0</v>
      </c>
      <c r="BA92" s="294"/>
    </row>
    <row r="93" spans="1:53" s="280" customFormat="1" ht="15" hidden="1" outlineLevel="1">
      <c r="A93" s="498"/>
      <c r="B93" s="312"/>
      <c r="C93" s="302"/>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408"/>
      <c r="AN93" s="408"/>
      <c r="AO93" s="408"/>
      <c r="AP93" s="408"/>
      <c r="AQ93" s="408"/>
      <c r="AR93" s="408"/>
      <c r="AS93" s="408"/>
      <c r="AT93" s="408"/>
      <c r="AU93" s="408"/>
      <c r="AV93" s="408"/>
      <c r="AW93" s="408"/>
      <c r="AX93" s="408"/>
      <c r="AY93" s="408"/>
      <c r="AZ93" s="408"/>
      <c r="BA93" s="303"/>
    </row>
    <row r="94" spans="1:53" s="290" customFormat="1" ht="15.75" hidden="1" outlineLevel="1">
      <c r="A94" s="499"/>
      <c r="B94" s="285" t="s">
        <v>484</v>
      </c>
      <c r="C94" s="286"/>
      <c r="D94" s="287"/>
      <c r="E94" s="287"/>
      <c r="F94" s="287"/>
      <c r="G94" s="287"/>
      <c r="H94" s="287"/>
      <c r="I94" s="287"/>
      <c r="J94" s="287"/>
      <c r="K94" s="287"/>
      <c r="L94" s="287"/>
      <c r="M94" s="287"/>
      <c r="N94" s="287"/>
      <c r="O94" s="287"/>
      <c r="P94" s="287"/>
      <c r="Q94" s="287"/>
      <c r="R94" s="287"/>
      <c r="S94" s="287"/>
      <c r="T94" s="287"/>
      <c r="U94" s="287"/>
      <c r="V94" s="287"/>
      <c r="W94" s="286"/>
      <c r="X94" s="286"/>
      <c r="Y94" s="286"/>
      <c r="Z94" s="286"/>
      <c r="AA94" s="286"/>
      <c r="AB94" s="286"/>
      <c r="AC94" s="286"/>
      <c r="AD94" s="286"/>
      <c r="AE94" s="286"/>
      <c r="AF94" s="286"/>
      <c r="AG94" s="286"/>
      <c r="AH94" s="286"/>
      <c r="AI94" s="286"/>
      <c r="AJ94" s="286"/>
      <c r="AK94" s="286"/>
      <c r="AL94" s="286"/>
      <c r="AM94" s="410"/>
      <c r="AN94" s="410"/>
      <c r="AO94" s="410"/>
      <c r="AP94" s="410"/>
      <c r="AQ94" s="410"/>
      <c r="AR94" s="410"/>
      <c r="AS94" s="410"/>
      <c r="AT94" s="410"/>
      <c r="AU94" s="410"/>
      <c r="AV94" s="410"/>
      <c r="AW94" s="410"/>
      <c r="AX94" s="410"/>
      <c r="AY94" s="410"/>
      <c r="AZ94" s="410"/>
      <c r="BA94" s="289"/>
    </row>
    <row r="95" spans="1:53" s="280" customFormat="1" ht="15" hidden="1" outlineLevel="1">
      <c r="A95" s="498">
        <v>24</v>
      </c>
      <c r="B95" s="312" t="s">
        <v>14</v>
      </c>
      <c r="C95" s="288" t="s">
        <v>25</v>
      </c>
      <c r="D95" s="292"/>
      <c r="E95" s="292"/>
      <c r="F95" s="292"/>
      <c r="G95" s="292"/>
      <c r="H95" s="292"/>
      <c r="I95" s="292"/>
      <c r="J95" s="292"/>
      <c r="K95" s="292"/>
      <c r="L95" s="292"/>
      <c r="M95" s="292"/>
      <c r="N95" s="292"/>
      <c r="O95" s="292"/>
      <c r="P95" s="292"/>
      <c r="Q95" s="292"/>
      <c r="R95" s="292"/>
      <c r="S95" s="292"/>
      <c r="T95" s="292"/>
      <c r="U95" s="288"/>
      <c r="V95" s="292"/>
      <c r="W95" s="292"/>
      <c r="X95" s="292"/>
      <c r="Y95" s="292"/>
      <c r="Z95" s="292"/>
      <c r="AA95" s="292"/>
      <c r="AB95" s="292"/>
      <c r="AC95" s="292"/>
      <c r="AD95" s="292"/>
      <c r="AE95" s="292"/>
      <c r="AF95" s="292"/>
      <c r="AG95" s="292"/>
      <c r="AH95" s="292"/>
      <c r="AI95" s="292"/>
      <c r="AJ95" s="292"/>
      <c r="AK95" s="292"/>
      <c r="AL95" s="292"/>
      <c r="AM95" s="406"/>
      <c r="AN95" s="406"/>
      <c r="AO95" s="406"/>
      <c r="AP95" s="406"/>
      <c r="AQ95" s="406"/>
      <c r="AR95" s="406"/>
      <c r="AS95" s="406"/>
      <c r="AT95" s="406"/>
      <c r="AU95" s="406"/>
      <c r="AV95" s="406"/>
      <c r="AW95" s="406"/>
      <c r="AX95" s="406"/>
      <c r="AY95" s="406"/>
      <c r="AZ95" s="406"/>
      <c r="BA95" s="293">
        <f>SUM(AM95:AZ95)</f>
        <v>0</v>
      </c>
    </row>
    <row r="96" spans="1:53" s="280" customFormat="1" ht="15" hidden="1" outlineLevel="1">
      <c r="A96" s="498"/>
      <c r="B96" s="312" t="s">
        <v>214</v>
      </c>
      <c r="C96" s="288" t="s">
        <v>163</v>
      </c>
      <c r="D96" s="292"/>
      <c r="E96" s="292"/>
      <c r="F96" s="292"/>
      <c r="G96" s="292"/>
      <c r="H96" s="292"/>
      <c r="I96" s="292"/>
      <c r="J96" s="292"/>
      <c r="K96" s="292"/>
      <c r="L96" s="292"/>
      <c r="M96" s="292"/>
      <c r="N96" s="292"/>
      <c r="O96" s="292"/>
      <c r="P96" s="292"/>
      <c r="Q96" s="292"/>
      <c r="R96" s="292"/>
      <c r="S96" s="292"/>
      <c r="T96" s="292"/>
      <c r="U96" s="464"/>
      <c r="V96" s="292"/>
      <c r="W96" s="292"/>
      <c r="X96" s="292"/>
      <c r="Y96" s="292"/>
      <c r="Z96" s="292"/>
      <c r="AA96" s="292"/>
      <c r="AB96" s="292"/>
      <c r="AC96" s="292"/>
      <c r="AD96" s="292"/>
      <c r="AE96" s="292"/>
      <c r="AF96" s="292"/>
      <c r="AG96" s="292"/>
      <c r="AH96" s="292"/>
      <c r="AI96" s="292"/>
      <c r="AJ96" s="292"/>
      <c r="AK96" s="292"/>
      <c r="AL96" s="292"/>
      <c r="AM96" s="407">
        <f>AM95</f>
        <v>0</v>
      </c>
      <c r="AN96" s="407">
        <f>AN95</f>
        <v>0</v>
      </c>
      <c r="AO96" s="407">
        <f t="shared" ref="AO96:AZ96" si="23">AO95</f>
        <v>0</v>
      </c>
      <c r="AP96" s="407">
        <f t="shared" si="23"/>
        <v>0</v>
      </c>
      <c r="AQ96" s="407">
        <f t="shared" si="23"/>
        <v>0</v>
      </c>
      <c r="AR96" s="407">
        <f t="shared" si="23"/>
        <v>0</v>
      </c>
      <c r="AS96" s="407">
        <f t="shared" si="23"/>
        <v>0</v>
      </c>
      <c r="AT96" s="407">
        <f t="shared" si="23"/>
        <v>0</v>
      </c>
      <c r="AU96" s="407">
        <f t="shared" si="23"/>
        <v>0</v>
      </c>
      <c r="AV96" s="407">
        <f t="shared" si="23"/>
        <v>0</v>
      </c>
      <c r="AW96" s="407">
        <f t="shared" si="23"/>
        <v>0</v>
      </c>
      <c r="AX96" s="407">
        <f t="shared" si="23"/>
        <v>0</v>
      </c>
      <c r="AY96" s="407">
        <f t="shared" si="23"/>
        <v>0</v>
      </c>
      <c r="AZ96" s="407">
        <f t="shared" si="23"/>
        <v>0</v>
      </c>
      <c r="BA96" s="294"/>
    </row>
    <row r="97" spans="1:53" s="280" customFormat="1" ht="15" hidden="1" outlineLevel="1">
      <c r="A97" s="498"/>
      <c r="B97" s="312"/>
      <c r="C97" s="302"/>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8"/>
      <c r="AL97" s="288"/>
      <c r="AM97" s="408"/>
      <c r="AN97" s="408"/>
      <c r="AO97" s="408"/>
      <c r="AP97" s="408"/>
      <c r="AQ97" s="408"/>
      <c r="AR97" s="408"/>
      <c r="AS97" s="408"/>
      <c r="AT97" s="408"/>
      <c r="AU97" s="408"/>
      <c r="AV97" s="408"/>
      <c r="AW97" s="408"/>
      <c r="AX97" s="408"/>
      <c r="AY97" s="408"/>
      <c r="AZ97" s="408"/>
      <c r="BA97" s="303"/>
    </row>
    <row r="98" spans="1:53" s="280" customFormat="1" ht="15" hidden="1" outlineLevel="1">
      <c r="A98" s="498">
        <v>25</v>
      </c>
      <c r="B98" s="311" t="s">
        <v>21</v>
      </c>
      <c r="C98" s="288" t="s">
        <v>25</v>
      </c>
      <c r="D98" s="292"/>
      <c r="E98" s="292"/>
      <c r="F98" s="292"/>
      <c r="G98" s="292"/>
      <c r="H98" s="292"/>
      <c r="I98" s="292"/>
      <c r="J98" s="292"/>
      <c r="K98" s="292"/>
      <c r="L98" s="292"/>
      <c r="M98" s="292"/>
      <c r="N98" s="292"/>
      <c r="O98" s="292"/>
      <c r="P98" s="292"/>
      <c r="Q98" s="292"/>
      <c r="R98" s="292"/>
      <c r="S98" s="292"/>
      <c r="T98" s="292"/>
      <c r="U98" s="292">
        <v>0</v>
      </c>
      <c r="V98" s="292"/>
      <c r="W98" s="292"/>
      <c r="X98" s="292"/>
      <c r="Y98" s="292"/>
      <c r="Z98" s="292"/>
      <c r="AA98" s="292"/>
      <c r="AB98" s="292"/>
      <c r="AC98" s="292"/>
      <c r="AD98" s="292"/>
      <c r="AE98" s="292"/>
      <c r="AF98" s="292"/>
      <c r="AG98" s="292"/>
      <c r="AH98" s="292"/>
      <c r="AI98" s="292"/>
      <c r="AJ98" s="292"/>
      <c r="AK98" s="292"/>
      <c r="AL98" s="292"/>
      <c r="AM98" s="411"/>
      <c r="AN98" s="411"/>
      <c r="AO98" s="411"/>
      <c r="AP98" s="411"/>
      <c r="AQ98" s="411"/>
      <c r="AR98" s="411"/>
      <c r="AS98" s="411"/>
      <c r="AT98" s="411"/>
      <c r="AU98" s="411"/>
      <c r="AV98" s="411"/>
      <c r="AW98" s="411"/>
      <c r="AX98" s="411"/>
      <c r="AY98" s="411"/>
      <c r="AZ98" s="411"/>
      <c r="BA98" s="293">
        <f>SUM(AM98:AZ98)</f>
        <v>0</v>
      </c>
    </row>
    <row r="99" spans="1:53" s="280" customFormat="1" ht="15" hidden="1" outlineLevel="1">
      <c r="A99" s="498"/>
      <c r="B99" s="312" t="s">
        <v>214</v>
      </c>
      <c r="C99" s="288" t="s">
        <v>163</v>
      </c>
      <c r="D99" s="292"/>
      <c r="E99" s="292"/>
      <c r="F99" s="292"/>
      <c r="G99" s="292"/>
      <c r="H99" s="292"/>
      <c r="I99" s="292"/>
      <c r="J99" s="292"/>
      <c r="K99" s="292"/>
      <c r="L99" s="292"/>
      <c r="M99" s="292"/>
      <c r="N99" s="292"/>
      <c r="O99" s="292"/>
      <c r="P99" s="292"/>
      <c r="Q99" s="292"/>
      <c r="R99" s="292"/>
      <c r="S99" s="292"/>
      <c r="T99" s="292"/>
      <c r="U99" s="292">
        <f>U98</f>
        <v>0</v>
      </c>
      <c r="V99" s="292"/>
      <c r="W99" s="292"/>
      <c r="X99" s="292"/>
      <c r="Y99" s="292"/>
      <c r="Z99" s="292"/>
      <c r="AA99" s="292"/>
      <c r="AB99" s="292"/>
      <c r="AC99" s="292"/>
      <c r="AD99" s="292"/>
      <c r="AE99" s="292"/>
      <c r="AF99" s="292"/>
      <c r="AG99" s="292"/>
      <c r="AH99" s="292"/>
      <c r="AI99" s="292"/>
      <c r="AJ99" s="292"/>
      <c r="AK99" s="292"/>
      <c r="AL99" s="292"/>
      <c r="AM99" s="407">
        <f>AM98</f>
        <v>0</v>
      </c>
      <c r="AN99" s="407">
        <f>AN98</f>
        <v>0</v>
      </c>
      <c r="AO99" s="407">
        <f t="shared" ref="AO99:AZ99" si="24">AO98</f>
        <v>0</v>
      </c>
      <c r="AP99" s="407">
        <f t="shared" si="24"/>
        <v>0</v>
      </c>
      <c r="AQ99" s="407">
        <f t="shared" si="24"/>
        <v>0</v>
      </c>
      <c r="AR99" s="407">
        <f t="shared" si="24"/>
        <v>0</v>
      </c>
      <c r="AS99" s="407">
        <f t="shared" si="24"/>
        <v>0</v>
      </c>
      <c r="AT99" s="407">
        <f t="shared" si="24"/>
        <v>0</v>
      </c>
      <c r="AU99" s="407">
        <f t="shared" si="24"/>
        <v>0</v>
      </c>
      <c r="AV99" s="407">
        <f t="shared" si="24"/>
        <v>0</v>
      </c>
      <c r="AW99" s="407">
        <f t="shared" si="24"/>
        <v>0</v>
      </c>
      <c r="AX99" s="407">
        <f t="shared" si="24"/>
        <v>0</v>
      </c>
      <c r="AY99" s="407">
        <f t="shared" si="24"/>
        <v>0</v>
      </c>
      <c r="AZ99" s="407">
        <f t="shared" si="24"/>
        <v>0</v>
      </c>
      <c r="BA99" s="308"/>
    </row>
    <row r="100" spans="1:53" s="280" customFormat="1" ht="15" hidden="1" outlineLevel="1">
      <c r="A100" s="498"/>
      <c r="B100" s="311"/>
      <c r="C100" s="309"/>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8"/>
      <c r="AL100" s="288"/>
      <c r="AM100" s="412"/>
      <c r="AN100" s="413"/>
      <c r="AO100" s="412"/>
      <c r="AP100" s="412"/>
      <c r="AQ100" s="412"/>
      <c r="AR100" s="412"/>
      <c r="AS100" s="412"/>
      <c r="AT100" s="412"/>
      <c r="AU100" s="412"/>
      <c r="AV100" s="412"/>
      <c r="AW100" s="412"/>
      <c r="AX100" s="412"/>
      <c r="AY100" s="412"/>
      <c r="AZ100" s="412"/>
      <c r="BA100" s="310"/>
    </row>
    <row r="101" spans="1:53" s="290" customFormat="1" ht="15.75" hidden="1" outlineLevel="1">
      <c r="A101" s="499"/>
      <c r="B101" s="285" t="s">
        <v>15</v>
      </c>
      <c r="C101" s="317"/>
      <c r="D101" s="287"/>
      <c r="E101" s="286"/>
      <c r="F101" s="286"/>
      <c r="G101" s="286"/>
      <c r="H101" s="286"/>
      <c r="I101" s="286"/>
      <c r="J101" s="286"/>
      <c r="K101" s="286"/>
      <c r="L101" s="286"/>
      <c r="M101" s="286"/>
      <c r="N101" s="286"/>
      <c r="O101" s="286"/>
      <c r="P101" s="286"/>
      <c r="Q101" s="286"/>
      <c r="R101" s="286"/>
      <c r="S101" s="286"/>
      <c r="T101" s="286"/>
      <c r="U101" s="288"/>
      <c r="V101" s="286"/>
      <c r="W101" s="286"/>
      <c r="X101" s="286"/>
      <c r="Y101" s="286"/>
      <c r="Z101" s="286"/>
      <c r="AA101" s="286"/>
      <c r="AB101" s="286"/>
      <c r="AC101" s="286"/>
      <c r="AD101" s="286"/>
      <c r="AE101" s="286"/>
      <c r="AF101" s="286"/>
      <c r="AG101" s="286"/>
      <c r="AH101" s="286"/>
      <c r="AI101" s="286"/>
      <c r="AJ101" s="286"/>
      <c r="AK101" s="286"/>
      <c r="AL101" s="286"/>
      <c r="AM101" s="410"/>
      <c r="AN101" s="410"/>
      <c r="AO101" s="410"/>
      <c r="AP101" s="410"/>
      <c r="AQ101" s="410"/>
      <c r="AR101" s="410"/>
      <c r="AS101" s="410"/>
      <c r="AT101" s="410"/>
      <c r="AU101" s="410"/>
      <c r="AV101" s="410"/>
      <c r="AW101" s="410"/>
      <c r="AX101" s="410"/>
      <c r="AY101" s="410"/>
      <c r="AZ101" s="410"/>
      <c r="BA101" s="289"/>
    </row>
    <row r="102" spans="1:53" s="280" customFormat="1" ht="15" hidden="1" outlineLevel="1">
      <c r="A102" s="498">
        <v>26</v>
      </c>
      <c r="B102" s="318" t="s">
        <v>16</v>
      </c>
      <c r="C102" s="288" t="s">
        <v>25</v>
      </c>
      <c r="D102" s="292"/>
      <c r="E102" s="292"/>
      <c r="F102" s="292"/>
      <c r="G102" s="292"/>
      <c r="H102" s="292"/>
      <c r="I102" s="292"/>
      <c r="J102" s="292"/>
      <c r="K102" s="292"/>
      <c r="L102" s="292"/>
      <c r="M102" s="292"/>
      <c r="N102" s="292"/>
      <c r="O102" s="292"/>
      <c r="P102" s="292"/>
      <c r="Q102" s="292"/>
      <c r="R102" s="292"/>
      <c r="S102" s="292"/>
      <c r="T102" s="292"/>
      <c r="U102" s="292">
        <v>12</v>
      </c>
      <c r="V102" s="292"/>
      <c r="W102" s="292"/>
      <c r="X102" s="292"/>
      <c r="Y102" s="292"/>
      <c r="Z102" s="292"/>
      <c r="AA102" s="292"/>
      <c r="AB102" s="292"/>
      <c r="AC102" s="292"/>
      <c r="AD102" s="292"/>
      <c r="AE102" s="292"/>
      <c r="AF102" s="292"/>
      <c r="AG102" s="292"/>
      <c r="AH102" s="292"/>
      <c r="AI102" s="292"/>
      <c r="AJ102" s="292"/>
      <c r="AK102" s="292"/>
      <c r="AL102" s="292"/>
      <c r="AM102" s="406"/>
      <c r="AN102" s="406"/>
      <c r="AO102" s="406"/>
      <c r="AP102" s="406"/>
      <c r="AQ102" s="406"/>
      <c r="AR102" s="406"/>
      <c r="AS102" s="411"/>
      <c r="AT102" s="411"/>
      <c r="AU102" s="411"/>
      <c r="AV102" s="411"/>
      <c r="AW102" s="411"/>
      <c r="AX102" s="411"/>
      <c r="AY102" s="411"/>
      <c r="AZ102" s="411"/>
      <c r="BA102" s="293">
        <f>SUM(AM102:AZ102)</f>
        <v>0</v>
      </c>
    </row>
    <row r="103" spans="1:53" s="280" customFormat="1" ht="15" hidden="1" outlineLevel="1">
      <c r="A103" s="498"/>
      <c r="B103" s="312" t="s">
        <v>214</v>
      </c>
      <c r="C103" s="288" t="s">
        <v>163</v>
      </c>
      <c r="D103" s="292"/>
      <c r="E103" s="292"/>
      <c r="F103" s="292"/>
      <c r="G103" s="292"/>
      <c r="H103" s="292"/>
      <c r="I103" s="292"/>
      <c r="J103" s="292"/>
      <c r="K103" s="292"/>
      <c r="L103" s="292"/>
      <c r="M103" s="292"/>
      <c r="N103" s="292"/>
      <c r="O103" s="292"/>
      <c r="P103" s="292"/>
      <c r="Q103" s="292"/>
      <c r="R103" s="292"/>
      <c r="S103" s="292"/>
      <c r="T103" s="292"/>
      <c r="U103" s="292">
        <f>U102</f>
        <v>12</v>
      </c>
      <c r="V103" s="292"/>
      <c r="W103" s="292"/>
      <c r="X103" s="292"/>
      <c r="Y103" s="292"/>
      <c r="Z103" s="292"/>
      <c r="AA103" s="292"/>
      <c r="AB103" s="292"/>
      <c r="AC103" s="292"/>
      <c r="AD103" s="292"/>
      <c r="AE103" s="292"/>
      <c r="AF103" s="292"/>
      <c r="AG103" s="292"/>
      <c r="AH103" s="292"/>
      <c r="AI103" s="292"/>
      <c r="AJ103" s="292"/>
      <c r="AK103" s="292"/>
      <c r="AL103" s="292"/>
      <c r="AM103" s="407">
        <f>AM102</f>
        <v>0</v>
      </c>
      <c r="AN103" s="407">
        <f>AN102</f>
        <v>0</v>
      </c>
      <c r="AO103" s="407">
        <f t="shared" ref="AO103:AZ103" si="25">AO102</f>
        <v>0</v>
      </c>
      <c r="AP103" s="407">
        <f t="shared" si="25"/>
        <v>0</v>
      </c>
      <c r="AQ103" s="407">
        <f t="shared" si="25"/>
        <v>0</v>
      </c>
      <c r="AR103" s="407">
        <f t="shared" si="25"/>
        <v>0</v>
      </c>
      <c r="AS103" s="407">
        <f t="shared" si="25"/>
        <v>0</v>
      </c>
      <c r="AT103" s="407">
        <f t="shared" si="25"/>
        <v>0</v>
      </c>
      <c r="AU103" s="407">
        <f t="shared" si="25"/>
        <v>0</v>
      </c>
      <c r="AV103" s="407">
        <f t="shared" si="25"/>
        <v>0</v>
      </c>
      <c r="AW103" s="407">
        <f t="shared" si="25"/>
        <v>0</v>
      </c>
      <c r="AX103" s="407">
        <f t="shared" si="25"/>
        <v>0</v>
      </c>
      <c r="AY103" s="407">
        <f t="shared" si="25"/>
        <v>0</v>
      </c>
      <c r="AZ103" s="407">
        <f t="shared" si="25"/>
        <v>0</v>
      </c>
      <c r="BA103" s="303"/>
    </row>
    <row r="104" spans="1:53" s="306" customFormat="1" ht="15" hidden="1" outlineLevel="1">
      <c r="A104" s="501"/>
      <c r="B104" s="319"/>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419"/>
      <c r="AN104" s="420"/>
      <c r="AO104" s="420"/>
      <c r="AP104" s="420"/>
      <c r="AQ104" s="420"/>
      <c r="AR104" s="420"/>
      <c r="AS104" s="420"/>
      <c r="AT104" s="420"/>
      <c r="AU104" s="420"/>
      <c r="AV104" s="420"/>
      <c r="AW104" s="420"/>
      <c r="AX104" s="420"/>
      <c r="AY104" s="420"/>
      <c r="AZ104" s="420"/>
      <c r="BA104" s="294"/>
    </row>
    <row r="105" spans="1:53" s="280" customFormat="1" ht="15" hidden="1" outlineLevel="1">
      <c r="A105" s="498">
        <v>27</v>
      </c>
      <c r="B105" s="318" t="s">
        <v>17</v>
      </c>
      <c r="C105" s="288" t="s">
        <v>25</v>
      </c>
      <c r="D105" s="292"/>
      <c r="E105" s="292"/>
      <c r="F105" s="292"/>
      <c r="G105" s="292"/>
      <c r="H105" s="292"/>
      <c r="I105" s="292"/>
      <c r="J105" s="292"/>
      <c r="K105" s="292"/>
      <c r="L105" s="292"/>
      <c r="M105" s="292"/>
      <c r="N105" s="292"/>
      <c r="O105" s="292"/>
      <c r="P105" s="292"/>
      <c r="Q105" s="292"/>
      <c r="R105" s="292"/>
      <c r="S105" s="292"/>
      <c r="T105" s="292"/>
      <c r="U105" s="292">
        <v>12</v>
      </c>
      <c r="V105" s="292"/>
      <c r="W105" s="292"/>
      <c r="X105" s="292"/>
      <c r="Y105" s="292"/>
      <c r="Z105" s="292"/>
      <c r="AA105" s="292"/>
      <c r="AB105" s="292"/>
      <c r="AC105" s="292"/>
      <c r="AD105" s="292"/>
      <c r="AE105" s="292"/>
      <c r="AF105" s="292"/>
      <c r="AG105" s="292"/>
      <c r="AH105" s="292"/>
      <c r="AI105" s="292"/>
      <c r="AJ105" s="292"/>
      <c r="AK105" s="292"/>
      <c r="AL105" s="292"/>
      <c r="AM105" s="406"/>
      <c r="AN105" s="406"/>
      <c r="AO105" s="406"/>
      <c r="AP105" s="406"/>
      <c r="AQ105" s="406"/>
      <c r="AR105" s="406"/>
      <c r="AS105" s="411"/>
      <c r="AT105" s="411"/>
      <c r="AU105" s="411"/>
      <c r="AV105" s="411"/>
      <c r="AW105" s="411"/>
      <c r="AX105" s="411"/>
      <c r="AY105" s="411"/>
      <c r="AZ105" s="411"/>
      <c r="BA105" s="293">
        <f>SUM(AM105:AZ105)</f>
        <v>0</v>
      </c>
    </row>
    <row r="106" spans="1:53" s="280" customFormat="1" ht="15" hidden="1" outlineLevel="1">
      <c r="A106" s="498"/>
      <c r="B106" s="312" t="s">
        <v>214</v>
      </c>
      <c r="C106" s="288" t="s">
        <v>163</v>
      </c>
      <c r="D106" s="292"/>
      <c r="E106" s="292"/>
      <c r="F106" s="292"/>
      <c r="G106" s="292"/>
      <c r="H106" s="292"/>
      <c r="I106" s="292"/>
      <c r="J106" s="292"/>
      <c r="K106" s="292"/>
      <c r="L106" s="292"/>
      <c r="M106" s="292"/>
      <c r="N106" s="292"/>
      <c r="O106" s="292"/>
      <c r="P106" s="292"/>
      <c r="Q106" s="292"/>
      <c r="R106" s="292"/>
      <c r="S106" s="292"/>
      <c r="T106" s="292"/>
      <c r="U106" s="292">
        <f>U105</f>
        <v>12</v>
      </c>
      <c r="V106" s="292"/>
      <c r="W106" s="292"/>
      <c r="X106" s="292"/>
      <c r="Y106" s="292"/>
      <c r="Z106" s="292"/>
      <c r="AA106" s="292"/>
      <c r="AB106" s="292"/>
      <c r="AC106" s="292"/>
      <c r="AD106" s="292"/>
      <c r="AE106" s="292"/>
      <c r="AF106" s="292"/>
      <c r="AG106" s="292"/>
      <c r="AH106" s="292"/>
      <c r="AI106" s="292"/>
      <c r="AJ106" s="292"/>
      <c r="AK106" s="292"/>
      <c r="AL106" s="292"/>
      <c r="AM106" s="407">
        <f>AM105</f>
        <v>0</v>
      </c>
      <c r="AN106" s="407">
        <f>AN105</f>
        <v>0</v>
      </c>
      <c r="AO106" s="407">
        <f>AO105</f>
        <v>0</v>
      </c>
      <c r="AP106" s="407">
        <f>AP105</f>
        <v>0</v>
      </c>
      <c r="AQ106" s="407">
        <f t="shared" ref="AQ106:AZ106" si="26">AQ105</f>
        <v>0</v>
      </c>
      <c r="AR106" s="407">
        <f t="shared" si="26"/>
        <v>0</v>
      </c>
      <c r="AS106" s="407">
        <f t="shared" si="26"/>
        <v>0</v>
      </c>
      <c r="AT106" s="407">
        <f t="shared" si="26"/>
        <v>0</v>
      </c>
      <c r="AU106" s="407">
        <f t="shared" si="26"/>
        <v>0</v>
      </c>
      <c r="AV106" s="407">
        <f t="shared" si="26"/>
        <v>0</v>
      </c>
      <c r="AW106" s="407">
        <f t="shared" si="26"/>
        <v>0</v>
      </c>
      <c r="AX106" s="407">
        <f t="shared" si="26"/>
        <v>0</v>
      </c>
      <c r="AY106" s="407">
        <f t="shared" si="26"/>
        <v>0</v>
      </c>
      <c r="AZ106" s="407">
        <f t="shared" si="26"/>
        <v>0</v>
      </c>
      <c r="BA106" s="303"/>
    </row>
    <row r="107" spans="1:53" s="306" customFormat="1" ht="15.75" hidden="1" outlineLevel="1">
      <c r="A107" s="501"/>
      <c r="B107" s="320"/>
      <c r="C107" s="297"/>
      <c r="D107" s="288"/>
      <c r="E107" s="288"/>
      <c r="F107" s="288"/>
      <c r="G107" s="288"/>
      <c r="H107" s="288"/>
      <c r="I107" s="288"/>
      <c r="J107" s="288"/>
      <c r="K107" s="288"/>
      <c r="L107" s="288"/>
      <c r="M107" s="288"/>
      <c r="N107" s="288"/>
      <c r="O107" s="288"/>
      <c r="P107" s="288"/>
      <c r="Q107" s="288"/>
      <c r="R107" s="288"/>
      <c r="S107" s="288"/>
      <c r="T107" s="288"/>
      <c r="U107" s="297"/>
      <c r="V107" s="288"/>
      <c r="W107" s="288"/>
      <c r="X107" s="288"/>
      <c r="Y107" s="288"/>
      <c r="Z107" s="288"/>
      <c r="AA107" s="288"/>
      <c r="AB107" s="288"/>
      <c r="AC107" s="288"/>
      <c r="AD107" s="288"/>
      <c r="AE107" s="288"/>
      <c r="AF107" s="288"/>
      <c r="AG107" s="288"/>
      <c r="AH107" s="288"/>
      <c r="AI107" s="288"/>
      <c r="AJ107" s="288"/>
      <c r="AK107" s="288"/>
      <c r="AL107" s="288"/>
      <c r="AM107" s="408"/>
      <c r="AN107" s="408"/>
      <c r="AO107" s="408"/>
      <c r="AP107" s="408"/>
      <c r="AQ107" s="408"/>
      <c r="AR107" s="408"/>
      <c r="AS107" s="408"/>
      <c r="AT107" s="408"/>
      <c r="AU107" s="408"/>
      <c r="AV107" s="408"/>
      <c r="AW107" s="408"/>
      <c r="AX107" s="408"/>
      <c r="AY107" s="408"/>
      <c r="AZ107" s="408"/>
      <c r="BA107" s="303"/>
    </row>
    <row r="108" spans="1:53" s="280" customFormat="1" ht="15" hidden="1" outlineLevel="1">
      <c r="A108" s="498">
        <v>28</v>
      </c>
      <c r="B108" s="318" t="s">
        <v>18</v>
      </c>
      <c r="C108" s="288" t="s">
        <v>25</v>
      </c>
      <c r="D108" s="292"/>
      <c r="E108" s="292"/>
      <c r="F108" s="292"/>
      <c r="G108" s="292"/>
      <c r="H108" s="292"/>
      <c r="I108" s="292"/>
      <c r="J108" s="292"/>
      <c r="K108" s="292"/>
      <c r="L108" s="292"/>
      <c r="M108" s="292"/>
      <c r="N108" s="292"/>
      <c r="O108" s="292"/>
      <c r="P108" s="292"/>
      <c r="Q108" s="292"/>
      <c r="R108" s="292"/>
      <c r="S108" s="292"/>
      <c r="T108" s="292"/>
      <c r="U108" s="292">
        <v>0</v>
      </c>
      <c r="V108" s="292"/>
      <c r="W108" s="292"/>
      <c r="X108" s="292"/>
      <c r="Y108" s="292"/>
      <c r="Z108" s="292"/>
      <c r="AA108" s="292"/>
      <c r="AB108" s="292"/>
      <c r="AC108" s="292"/>
      <c r="AD108" s="292"/>
      <c r="AE108" s="292"/>
      <c r="AF108" s="292"/>
      <c r="AG108" s="292"/>
      <c r="AH108" s="292"/>
      <c r="AI108" s="292"/>
      <c r="AJ108" s="292"/>
      <c r="AK108" s="292"/>
      <c r="AL108" s="292"/>
      <c r="AM108" s="406"/>
      <c r="AN108" s="406"/>
      <c r="AO108" s="406"/>
      <c r="AP108" s="406"/>
      <c r="AQ108" s="406"/>
      <c r="AR108" s="406"/>
      <c r="AS108" s="411"/>
      <c r="AT108" s="411"/>
      <c r="AU108" s="411"/>
      <c r="AV108" s="411"/>
      <c r="AW108" s="411"/>
      <c r="AX108" s="411"/>
      <c r="AY108" s="411"/>
      <c r="AZ108" s="411"/>
      <c r="BA108" s="293">
        <f>SUM(AM108:AZ108)</f>
        <v>0</v>
      </c>
    </row>
    <row r="109" spans="1:53" s="280" customFormat="1" ht="15" hidden="1" outlineLevel="1">
      <c r="A109" s="498"/>
      <c r="B109" s="312" t="s">
        <v>214</v>
      </c>
      <c r="C109" s="288" t="s">
        <v>163</v>
      </c>
      <c r="D109" s="292"/>
      <c r="E109" s="292"/>
      <c r="F109" s="292"/>
      <c r="G109" s="292"/>
      <c r="H109" s="292"/>
      <c r="I109" s="292"/>
      <c r="J109" s="292"/>
      <c r="K109" s="292"/>
      <c r="L109" s="292"/>
      <c r="M109" s="292"/>
      <c r="N109" s="292"/>
      <c r="O109" s="292"/>
      <c r="P109" s="292"/>
      <c r="Q109" s="292"/>
      <c r="R109" s="292"/>
      <c r="S109" s="292"/>
      <c r="T109" s="292"/>
      <c r="U109" s="292">
        <f>U108</f>
        <v>0</v>
      </c>
      <c r="V109" s="292"/>
      <c r="W109" s="292"/>
      <c r="X109" s="292"/>
      <c r="Y109" s="292"/>
      <c r="Z109" s="292"/>
      <c r="AA109" s="292"/>
      <c r="AB109" s="292"/>
      <c r="AC109" s="292"/>
      <c r="AD109" s="292"/>
      <c r="AE109" s="292"/>
      <c r="AF109" s="292"/>
      <c r="AG109" s="292"/>
      <c r="AH109" s="292"/>
      <c r="AI109" s="292"/>
      <c r="AJ109" s="292"/>
      <c r="AK109" s="292"/>
      <c r="AL109" s="292"/>
      <c r="AM109" s="407">
        <f>AM108</f>
        <v>0</v>
      </c>
      <c r="AN109" s="407">
        <f>AN108</f>
        <v>0</v>
      </c>
      <c r="AO109" s="407">
        <f t="shared" ref="AO109:AY109" si="27">AO108</f>
        <v>0</v>
      </c>
      <c r="AP109" s="407">
        <f t="shared" si="27"/>
        <v>0</v>
      </c>
      <c r="AQ109" s="407">
        <f t="shared" si="27"/>
        <v>0</v>
      </c>
      <c r="AR109" s="407">
        <f t="shared" si="27"/>
        <v>0</v>
      </c>
      <c r="AS109" s="407">
        <f t="shared" si="27"/>
        <v>0</v>
      </c>
      <c r="AT109" s="407">
        <f t="shared" si="27"/>
        <v>0</v>
      </c>
      <c r="AU109" s="407">
        <f t="shared" si="27"/>
        <v>0</v>
      </c>
      <c r="AV109" s="407">
        <f t="shared" si="27"/>
        <v>0</v>
      </c>
      <c r="AW109" s="407">
        <f t="shared" si="27"/>
        <v>0</v>
      </c>
      <c r="AX109" s="407">
        <f t="shared" si="27"/>
        <v>0</v>
      </c>
      <c r="AY109" s="407">
        <f t="shared" si="27"/>
        <v>0</v>
      </c>
      <c r="AZ109" s="407">
        <f>AZ108</f>
        <v>0</v>
      </c>
      <c r="BA109" s="294"/>
    </row>
    <row r="110" spans="1:53" s="306" customFormat="1" ht="15" hidden="1" outlineLevel="1">
      <c r="A110" s="501"/>
      <c r="B110" s="319"/>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8"/>
      <c r="AL110" s="288"/>
      <c r="AM110" s="408"/>
      <c r="AN110" s="408"/>
      <c r="AO110" s="408"/>
      <c r="AP110" s="408"/>
      <c r="AQ110" s="408"/>
      <c r="AR110" s="408"/>
      <c r="AS110" s="408"/>
      <c r="AT110" s="408"/>
      <c r="AU110" s="408"/>
      <c r="AV110" s="408"/>
      <c r="AW110" s="408"/>
      <c r="AX110" s="408"/>
      <c r="AY110" s="408"/>
      <c r="AZ110" s="408"/>
      <c r="BA110" s="303"/>
    </row>
    <row r="111" spans="1:53" s="280" customFormat="1" ht="15" hidden="1" outlineLevel="1">
      <c r="A111" s="498">
        <v>29</v>
      </c>
      <c r="B111" s="321" t="s">
        <v>19</v>
      </c>
      <c r="C111" s="288" t="s">
        <v>25</v>
      </c>
      <c r="D111" s="292"/>
      <c r="E111" s="292"/>
      <c r="F111" s="292"/>
      <c r="G111" s="292"/>
      <c r="H111" s="292"/>
      <c r="I111" s="292"/>
      <c r="J111" s="292"/>
      <c r="K111" s="292"/>
      <c r="L111" s="292"/>
      <c r="M111" s="292"/>
      <c r="N111" s="292"/>
      <c r="O111" s="292"/>
      <c r="P111" s="292"/>
      <c r="Q111" s="292"/>
      <c r="R111" s="292"/>
      <c r="S111" s="292"/>
      <c r="T111" s="292"/>
      <c r="U111" s="292">
        <v>0</v>
      </c>
      <c r="V111" s="292"/>
      <c r="W111" s="292"/>
      <c r="X111" s="292"/>
      <c r="Y111" s="292"/>
      <c r="Z111" s="292"/>
      <c r="AA111" s="292"/>
      <c r="AB111" s="292"/>
      <c r="AC111" s="292"/>
      <c r="AD111" s="292"/>
      <c r="AE111" s="292"/>
      <c r="AF111" s="292"/>
      <c r="AG111" s="292"/>
      <c r="AH111" s="292"/>
      <c r="AI111" s="292"/>
      <c r="AJ111" s="292"/>
      <c r="AK111" s="292"/>
      <c r="AL111" s="292"/>
      <c r="AM111" s="406"/>
      <c r="AN111" s="406"/>
      <c r="AO111" s="406"/>
      <c r="AP111" s="406"/>
      <c r="AQ111" s="406"/>
      <c r="AR111" s="406"/>
      <c r="AS111" s="411"/>
      <c r="AT111" s="411"/>
      <c r="AU111" s="411"/>
      <c r="AV111" s="411"/>
      <c r="AW111" s="411"/>
      <c r="AX111" s="411"/>
      <c r="AY111" s="411"/>
      <c r="AZ111" s="411"/>
      <c r="BA111" s="293">
        <f>SUM(AM111:AZ111)</f>
        <v>0</v>
      </c>
    </row>
    <row r="112" spans="1:53" s="280" customFormat="1" ht="15" hidden="1" outlineLevel="1">
      <c r="A112" s="498"/>
      <c r="B112" s="321" t="s">
        <v>214</v>
      </c>
      <c r="C112" s="288" t="s">
        <v>163</v>
      </c>
      <c r="D112" s="292"/>
      <c r="E112" s="292"/>
      <c r="F112" s="292"/>
      <c r="G112" s="292"/>
      <c r="H112" s="292"/>
      <c r="I112" s="292"/>
      <c r="J112" s="292"/>
      <c r="K112" s="292"/>
      <c r="L112" s="292"/>
      <c r="M112" s="292"/>
      <c r="N112" s="292"/>
      <c r="O112" s="292"/>
      <c r="P112" s="292"/>
      <c r="Q112" s="292"/>
      <c r="R112" s="292"/>
      <c r="S112" s="292"/>
      <c r="T112" s="292"/>
      <c r="U112" s="292">
        <f>U111</f>
        <v>0</v>
      </c>
      <c r="V112" s="292"/>
      <c r="W112" s="292"/>
      <c r="X112" s="292"/>
      <c r="Y112" s="292"/>
      <c r="Z112" s="292"/>
      <c r="AA112" s="292"/>
      <c r="AB112" s="292"/>
      <c r="AC112" s="292"/>
      <c r="AD112" s="292"/>
      <c r="AE112" s="292"/>
      <c r="AF112" s="292"/>
      <c r="AG112" s="292"/>
      <c r="AH112" s="292"/>
      <c r="AI112" s="292"/>
      <c r="AJ112" s="292"/>
      <c r="AK112" s="292"/>
      <c r="AL112" s="292"/>
      <c r="AM112" s="407">
        <f>AM111</f>
        <v>0</v>
      </c>
      <c r="AN112" s="407">
        <f t="shared" ref="AN112:AY112" si="28">AN111</f>
        <v>0</v>
      </c>
      <c r="AO112" s="407">
        <f t="shared" si="28"/>
        <v>0</v>
      </c>
      <c r="AP112" s="407">
        <f t="shared" si="28"/>
        <v>0</v>
      </c>
      <c r="AQ112" s="407">
        <f t="shared" si="28"/>
        <v>0</v>
      </c>
      <c r="AR112" s="407">
        <f t="shared" si="28"/>
        <v>0</v>
      </c>
      <c r="AS112" s="407">
        <f t="shared" si="28"/>
        <v>0</v>
      </c>
      <c r="AT112" s="407">
        <f t="shared" si="28"/>
        <v>0</v>
      </c>
      <c r="AU112" s="407">
        <f t="shared" si="28"/>
        <v>0</v>
      </c>
      <c r="AV112" s="407">
        <f t="shared" si="28"/>
        <v>0</v>
      </c>
      <c r="AW112" s="407">
        <f t="shared" si="28"/>
        <v>0</v>
      </c>
      <c r="AX112" s="407">
        <f t="shared" si="28"/>
        <v>0</v>
      </c>
      <c r="AY112" s="407">
        <f t="shared" si="28"/>
        <v>0</v>
      </c>
      <c r="AZ112" s="407">
        <f>AZ111</f>
        <v>0</v>
      </c>
      <c r="BA112" s="494"/>
    </row>
    <row r="113" spans="1:53" s="280" customFormat="1" ht="15" hidden="1" outlineLevel="1">
      <c r="A113" s="498"/>
      <c r="B113" s="321"/>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8"/>
      <c r="AL113" s="288"/>
      <c r="AM113" s="288"/>
      <c r="AN113" s="408"/>
      <c r="AO113" s="408"/>
      <c r="AP113" s="408"/>
      <c r="AQ113" s="408"/>
      <c r="AR113" s="408"/>
      <c r="AS113" s="412"/>
      <c r="AT113" s="412"/>
      <c r="AU113" s="412"/>
      <c r="AV113" s="412"/>
      <c r="AW113" s="412"/>
      <c r="AX113" s="412"/>
      <c r="AY113" s="412"/>
      <c r="AZ113" s="412"/>
      <c r="BA113" s="310"/>
    </row>
    <row r="114" spans="1:53" s="280" customFormat="1" ht="15" hidden="1" outlineLevel="1">
      <c r="A114" s="498">
        <v>30</v>
      </c>
      <c r="B114" s="321" t="s">
        <v>485</v>
      </c>
      <c r="C114" s="288" t="s">
        <v>25</v>
      </c>
      <c r="D114" s="292"/>
      <c r="E114" s="292"/>
      <c r="F114" s="292"/>
      <c r="G114" s="292"/>
      <c r="H114" s="292"/>
      <c r="I114" s="292"/>
      <c r="J114" s="292"/>
      <c r="K114" s="292"/>
      <c r="L114" s="292"/>
      <c r="M114" s="292"/>
      <c r="N114" s="292"/>
      <c r="O114" s="292"/>
      <c r="P114" s="292"/>
      <c r="Q114" s="292"/>
      <c r="R114" s="292"/>
      <c r="S114" s="292"/>
      <c r="T114" s="292"/>
      <c r="U114" s="292">
        <v>0</v>
      </c>
      <c r="V114" s="292"/>
      <c r="W114" s="292"/>
      <c r="X114" s="292"/>
      <c r="Y114" s="292"/>
      <c r="Z114" s="292"/>
      <c r="AA114" s="292"/>
      <c r="AB114" s="292"/>
      <c r="AC114" s="292"/>
      <c r="AD114" s="292"/>
      <c r="AE114" s="292"/>
      <c r="AF114" s="292"/>
      <c r="AG114" s="292"/>
      <c r="AH114" s="292"/>
      <c r="AI114" s="292"/>
      <c r="AJ114" s="292"/>
      <c r="AK114" s="292"/>
      <c r="AL114" s="292"/>
      <c r="AM114" s="406"/>
      <c r="AN114" s="406"/>
      <c r="AO114" s="406"/>
      <c r="AP114" s="406"/>
      <c r="AQ114" s="406"/>
      <c r="AR114" s="406"/>
      <c r="AS114" s="411"/>
      <c r="AT114" s="411"/>
      <c r="AU114" s="411"/>
      <c r="AV114" s="411"/>
      <c r="AW114" s="411"/>
      <c r="AX114" s="411"/>
      <c r="AY114" s="411"/>
      <c r="AZ114" s="411"/>
      <c r="BA114" s="293">
        <f>SUM(AM114:AZ114)</f>
        <v>0</v>
      </c>
    </row>
    <row r="115" spans="1:53" s="280" customFormat="1" ht="15" hidden="1" outlineLevel="1">
      <c r="A115" s="498"/>
      <c r="B115" s="321" t="s">
        <v>214</v>
      </c>
      <c r="C115" s="288" t="s">
        <v>163</v>
      </c>
      <c r="D115" s="292"/>
      <c r="E115" s="292"/>
      <c r="F115" s="292"/>
      <c r="G115" s="292"/>
      <c r="H115" s="292"/>
      <c r="I115" s="292"/>
      <c r="J115" s="292"/>
      <c r="K115" s="292"/>
      <c r="L115" s="292"/>
      <c r="M115" s="292"/>
      <c r="N115" s="292"/>
      <c r="O115" s="292"/>
      <c r="P115" s="292"/>
      <c r="Q115" s="292"/>
      <c r="R115" s="292"/>
      <c r="S115" s="292"/>
      <c r="T115" s="292"/>
      <c r="U115" s="292">
        <f>U114</f>
        <v>0</v>
      </c>
      <c r="V115" s="292"/>
      <c r="W115" s="292"/>
      <c r="X115" s="292"/>
      <c r="Y115" s="292"/>
      <c r="Z115" s="292"/>
      <c r="AA115" s="292"/>
      <c r="AB115" s="292"/>
      <c r="AC115" s="292"/>
      <c r="AD115" s="292"/>
      <c r="AE115" s="292"/>
      <c r="AF115" s="292"/>
      <c r="AG115" s="292"/>
      <c r="AH115" s="292"/>
      <c r="AI115" s="292"/>
      <c r="AJ115" s="292"/>
      <c r="AK115" s="292"/>
      <c r="AL115" s="292"/>
      <c r="AM115" s="407">
        <f>AM114</f>
        <v>0</v>
      </c>
      <c r="AN115" s="407">
        <f t="shared" ref="AN115:AZ115" si="29">AN114</f>
        <v>0</v>
      </c>
      <c r="AO115" s="407">
        <f t="shared" si="29"/>
        <v>0</v>
      </c>
      <c r="AP115" s="407">
        <f t="shared" si="29"/>
        <v>0</v>
      </c>
      <c r="AQ115" s="407">
        <f t="shared" si="29"/>
        <v>0</v>
      </c>
      <c r="AR115" s="407">
        <f t="shared" si="29"/>
        <v>0</v>
      </c>
      <c r="AS115" s="407">
        <f t="shared" si="29"/>
        <v>0</v>
      </c>
      <c r="AT115" s="407">
        <f t="shared" si="29"/>
        <v>0</v>
      </c>
      <c r="AU115" s="407">
        <f t="shared" si="29"/>
        <v>0</v>
      </c>
      <c r="AV115" s="407">
        <f t="shared" si="29"/>
        <v>0</v>
      </c>
      <c r="AW115" s="407">
        <f t="shared" si="29"/>
        <v>0</v>
      </c>
      <c r="AX115" s="407">
        <f t="shared" si="29"/>
        <v>0</v>
      </c>
      <c r="AY115" s="407">
        <f t="shared" si="29"/>
        <v>0</v>
      </c>
      <c r="AZ115" s="407">
        <f t="shared" si="29"/>
        <v>0</v>
      </c>
      <c r="BA115" s="494"/>
    </row>
    <row r="116" spans="1:53" s="280" customFormat="1" ht="15" hidden="1" outlineLevel="1">
      <c r="A116" s="498"/>
      <c r="B116" s="321"/>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8"/>
      <c r="AL116" s="288"/>
      <c r="AM116" s="288"/>
      <c r="AN116" s="408"/>
      <c r="AO116" s="408"/>
      <c r="AP116" s="408"/>
      <c r="AQ116" s="408"/>
      <c r="AR116" s="408"/>
      <c r="AS116" s="412"/>
      <c r="AT116" s="412"/>
      <c r="AU116" s="412"/>
      <c r="AV116" s="412"/>
      <c r="AW116" s="412"/>
      <c r="AX116" s="412"/>
      <c r="AY116" s="412"/>
      <c r="AZ116" s="412"/>
      <c r="BA116" s="310"/>
    </row>
    <row r="117" spans="1:53" s="280" customFormat="1" ht="15.75" hidden="1" outlineLevel="1">
      <c r="A117" s="498"/>
      <c r="B117" s="285" t="s">
        <v>486</v>
      </c>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8"/>
      <c r="AL117" s="288"/>
      <c r="AM117" s="288"/>
      <c r="AN117" s="408"/>
      <c r="AO117" s="408"/>
      <c r="AP117" s="408"/>
      <c r="AQ117" s="408"/>
      <c r="AR117" s="408"/>
      <c r="AS117" s="412"/>
      <c r="AT117" s="412"/>
      <c r="AU117" s="412"/>
      <c r="AV117" s="412"/>
      <c r="AW117" s="412"/>
      <c r="AX117" s="412"/>
      <c r="AY117" s="412"/>
      <c r="AZ117" s="412"/>
      <c r="BA117" s="310"/>
    </row>
    <row r="118" spans="1:53" s="280" customFormat="1" ht="15" hidden="1" outlineLevel="1">
      <c r="A118" s="498">
        <v>31</v>
      </c>
      <c r="B118" s="321" t="s">
        <v>487</v>
      </c>
      <c r="C118" s="288" t="s">
        <v>25</v>
      </c>
      <c r="D118" s="292"/>
      <c r="E118" s="292"/>
      <c r="F118" s="292"/>
      <c r="G118" s="292"/>
      <c r="H118" s="292"/>
      <c r="I118" s="292"/>
      <c r="J118" s="292"/>
      <c r="K118" s="292"/>
      <c r="L118" s="292"/>
      <c r="M118" s="292"/>
      <c r="N118" s="292"/>
      <c r="O118" s="292"/>
      <c r="P118" s="292"/>
      <c r="Q118" s="292"/>
      <c r="R118" s="292"/>
      <c r="S118" s="292"/>
      <c r="T118" s="292"/>
      <c r="U118" s="292">
        <v>0</v>
      </c>
      <c r="V118" s="292"/>
      <c r="W118" s="292"/>
      <c r="X118" s="292"/>
      <c r="Y118" s="292"/>
      <c r="Z118" s="292"/>
      <c r="AA118" s="292"/>
      <c r="AB118" s="292"/>
      <c r="AC118" s="292"/>
      <c r="AD118" s="292"/>
      <c r="AE118" s="292"/>
      <c r="AF118" s="292"/>
      <c r="AG118" s="292"/>
      <c r="AH118" s="292"/>
      <c r="AI118" s="292"/>
      <c r="AJ118" s="292"/>
      <c r="AK118" s="292"/>
      <c r="AL118" s="292"/>
      <c r="AM118" s="406"/>
      <c r="AN118" s="406"/>
      <c r="AO118" s="406"/>
      <c r="AP118" s="406"/>
      <c r="AQ118" s="406"/>
      <c r="AR118" s="406"/>
      <c r="AS118" s="411"/>
      <c r="AT118" s="411"/>
      <c r="AU118" s="411"/>
      <c r="AV118" s="411"/>
      <c r="AW118" s="411"/>
      <c r="AX118" s="411"/>
      <c r="AY118" s="411"/>
      <c r="AZ118" s="411"/>
      <c r="BA118" s="293">
        <f>SUM(AM118:AZ118)</f>
        <v>0</v>
      </c>
    </row>
    <row r="119" spans="1:53" s="280" customFormat="1" ht="15" hidden="1" outlineLevel="1">
      <c r="A119" s="498"/>
      <c r="B119" s="321" t="s">
        <v>214</v>
      </c>
      <c r="C119" s="288" t="s">
        <v>163</v>
      </c>
      <c r="D119" s="292"/>
      <c r="E119" s="292"/>
      <c r="F119" s="292"/>
      <c r="G119" s="292"/>
      <c r="H119" s="292"/>
      <c r="I119" s="292"/>
      <c r="J119" s="292"/>
      <c r="K119" s="292"/>
      <c r="L119" s="292"/>
      <c r="M119" s="292"/>
      <c r="N119" s="292"/>
      <c r="O119" s="292"/>
      <c r="P119" s="292"/>
      <c r="Q119" s="292"/>
      <c r="R119" s="292"/>
      <c r="S119" s="292"/>
      <c r="T119" s="292"/>
      <c r="U119" s="292">
        <f>U118</f>
        <v>0</v>
      </c>
      <c r="V119" s="292"/>
      <c r="W119" s="292"/>
      <c r="X119" s="292"/>
      <c r="Y119" s="292"/>
      <c r="Z119" s="292"/>
      <c r="AA119" s="292"/>
      <c r="AB119" s="292"/>
      <c r="AC119" s="292"/>
      <c r="AD119" s="292"/>
      <c r="AE119" s="292"/>
      <c r="AF119" s="292"/>
      <c r="AG119" s="292"/>
      <c r="AH119" s="292"/>
      <c r="AI119" s="292"/>
      <c r="AJ119" s="292"/>
      <c r="AK119" s="292"/>
      <c r="AL119" s="292"/>
      <c r="AM119" s="407">
        <f>AM118</f>
        <v>0</v>
      </c>
      <c r="AN119" s="407">
        <f t="shared" ref="AN119:AZ119" si="30">AN118</f>
        <v>0</v>
      </c>
      <c r="AO119" s="407">
        <f t="shared" si="30"/>
        <v>0</v>
      </c>
      <c r="AP119" s="407">
        <f t="shared" si="30"/>
        <v>0</v>
      </c>
      <c r="AQ119" s="407">
        <f t="shared" si="30"/>
        <v>0</v>
      </c>
      <c r="AR119" s="407">
        <f t="shared" si="30"/>
        <v>0</v>
      </c>
      <c r="AS119" s="407">
        <f t="shared" si="30"/>
        <v>0</v>
      </c>
      <c r="AT119" s="407">
        <f t="shared" si="30"/>
        <v>0</v>
      </c>
      <c r="AU119" s="407">
        <f t="shared" si="30"/>
        <v>0</v>
      </c>
      <c r="AV119" s="407">
        <f t="shared" si="30"/>
        <v>0</v>
      </c>
      <c r="AW119" s="407">
        <f t="shared" si="30"/>
        <v>0</v>
      </c>
      <c r="AX119" s="407">
        <f t="shared" si="30"/>
        <v>0</v>
      </c>
      <c r="AY119" s="407">
        <f t="shared" si="30"/>
        <v>0</v>
      </c>
      <c r="AZ119" s="407">
        <f t="shared" si="30"/>
        <v>0</v>
      </c>
      <c r="BA119" s="494"/>
    </row>
    <row r="120" spans="1:53" s="280" customFormat="1" ht="15" hidden="1" outlineLevel="1">
      <c r="A120" s="498"/>
      <c r="B120" s="321"/>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8"/>
      <c r="AL120" s="288"/>
      <c r="AM120" s="408"/>
      <c r="AN120" s="408"/>
      <c r="AO120" s="408"/>
      <c r="AP120" s="408"/>
      <c r="AQ120" s="408"/>
      <c r="AR120" s="408"/>
      <c r="AS120" s="412"/>
      <c r="AT120" s="412"/>
      <c r="AU120" s="412"/>
      <c r="AV120" s="412"/>
      <c r="AW120" s="412"/>
      <c r="AX120" s="412"/>
      <c r="AY120" s="412"/>
      <c r="AZ120" s="412"/>
      <c r="BA120" s="310"/>
    </row>
    <row r="121" spans="1:53" s="280" customFormat="1" ht="15" hidden="1" outlineLevel="1">
      <c r="A121" s="498">
        <v>32</v>
      </c>
      <c r="B121" s="321" t="s">
        <v>488</v>
      </c>
      <c r="C121" s="288" t="s">
        <v>25</v>
      </c>
      <c r="D121" s="292"/>
      <c r="E121" s="292"/>
      <c r="F121" s="292"/>
      <c r="G121" s="292"/>
      <c r="H121" s="292"/>
      <c r="I121" s="292"/>
      <c r="J121" s="292"/>
      <c r="K121" s="292"/>
      <c r="L121" s="292"/>
      <c r="M121" s="292"/>
      <c r="N121" s="292"/>
      <c r="O121" s="292"/>
      <c r="P121" s="292"/>
      <c r="Q121" s="292"/>
      <c r="R121" s="292"/>
      <c r="S121" s="292"/>
      <c r="T121" s="292"/>
      <c r="U121" s="292">
        <v>0</v>
      </c>
      <c r="V121" s="292"/>
      <c r="W121" s="292"/>
      <c r="X121" s="292"/>
      <c r="Y121" s="292"/>
      <c r="Z121" s="292"/>
      <c r="AA121" s="292"/>
      <c r="AB121" s="292"/>
      <c r="AC121" s="292"/>
      <c r="AD121" s="292"/>
      <c r="AE121" s="292"/>
      <c r="AF121" s="292"/>
      <c r="AG121" s="292"/>
      <c r="AH121" s="292"/>
      <c r="AI121" s="292"/>
      <c r="AJ121" s="292"/>
      <c r="AK121" s="292"/>
      <c r="AL121" s="292"/>
      <c r="AM121" s="406"/>
      <c r="AN121" s="406"/>
      <c r="AO121" s="406"/>
      <c r="AP121" s="406"/>
      <c r="AQ121" s="406"/>
      <c r="AR121" s="406"/>
      <c r="AS121" s="411"/>
      <c r="AT121" s="411"/>
      <c r="AU121" s="411"/>
      <c r="AV121" s="411"/>
      <c r="AW121" s="411"/>
      <c r="AX121" s="411"/>
      <c r="AY121" s="411"/>
      <c r="AZ121" s="411"/>
      <c r="BA121" s="293">
        <f>SUM(AM121:AZ121)</f>
        <v>0</v>
      </c>
    </row>
    <row r="122" spans="1:53" s="280" customFormat="1" ht="15" hidden="1" outlineLevel="1">
      <c r="A122" s="498"/>
      <c r="B122" s="321" t="s">
        <v>214</v>
      </c>
      <c r="C122" s="288" t="s">
        <v>163</v>
      </c>
      <c r="D122" s="292"/>
      <c r="E122" s="292"/>
      <c r="F122" s="292"/>
      <c r="G122" s="292"/>
      <c r="H122" s="292"/>
      <c r="I122" s="292"/>
      <c r="J122" s="292"/>
      <c r="K122" s="292"/>
      <c r="L122" s="292"/>
      <c r="M122" s="292"/>
      <c r="N122" s="292"/>
      <c r="O122" s="292"/>
      <c r="P122" s="292"/>
      <c r="Q122" s="292"/>
      <c r="R122" s="292"/>
      <c r="S122" s="292"/>
      <c r="T122" s="292"/>
      <c r="U122" s="292">
        <f>U121</f>
        <v>0</v>
      </c>
      <c r="V122" s="292"/>
      <c r="W122" s="292"/>
      <c r="X122" s="292"/>
      <c r="Y122" s="292"/>
      <c r="Z122" s="292"/>
      <c r="AA122" s="292"/>
      <c r="AB122" s="292"/>
      <c r="AC122" s="292"/>
      <c r="AD122" s="292"/>
      <c r="AE122" s="292"/>
      <c r="AF122" s="292"/>
      <c r="AG122" s="292"/>
      <c r="AH122" s="292"/>
      <c r="AI122" s="292"/>
      <c r="AJ122" s="292"/>
      <c r="AK122" s="292"/>
      <c r="AL122" s="292"/>
      <c r="AM122" s="407">
        <f>AM121</f>
        <v>0</v>
      </c>
      <c r="AN122" s="407">
        <f t="shared" ref="AN122:AZ122" si="31">AN121</f>
        <v>0</v>
      </c>
      <c r="AO122" s="407">
        <f t="shared" si="31"/>
        <v>0</v>
      </c>
      <c r="AP122" s="407">
        <f t="shared" si="31"/>
        <v>0</v>
      </c>
      <c r="AQ122" s="407">
        <f t="shared" si="31"/>
        <v>0</v>
      </c>
      <c r="AR122" s="407">
        <f t="shared" si="31"/>
        <v>0</v>
      </c>
      <c r="AS122" s="407">
        <f t="shared" si="31"/>
        <v>0</v>
      </c>
      <c r="AT122" s="407">
        <f t="shared" si="31"/>
        <v>0</v>
      </c>
      <c r="AU122" s="407">
        <f t="shared" si="31"/>
        <v>0</v>
      </c>
      <c r="AV122" s="407">
        <f t="shared" si="31"/>
        <v>0</v>
      </c>
      <c r="AW122" s="407">
        <f t="shared" si="31"/>
        <v>0</v>
      </c>
      <c r="AX122" s="407">
        <f t="shared" si="31"/>
        <v>0</v>
      </c>
      <c r="AY122" s="407">
        <f t="shared" si="31"/>
        <v>0</v>
      </c>
      <c r="AZ122" s="407">
        <f t="shared" si="31"/>
        <v>0</v>
      </c>
      <c r="BA122" s="494"/>
    </row>
    <row r="123" spans="1:53" s="280" customFormat="1" ht="15" hidden="1" outlineLevel="1">
      <c r="A123" s="498"/>
      <c r="B123" s="321"/>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8"/>
      <c r="AL123" s="288"/>
      <c r="AM123" s="408"/>
      <c r="AN123" s="408"/>
      <c r="AO123" s="408"/>
      <c r="AP123" s="408"/>
      <c r="AQ123" s="408"/>
      <c r="AR123" s="408"/>
      <c r="AS123" s="412"/>
      <c r="AT123" s="412"/>
      <c r="AU123" s="412"/>
      <c r="AV123" s="412"/>
      <c r="AW123" s="412"/>
      <c r="AX123" s="412"/>
      <c r="AY123" s="412"/>
      <c r="AZ123" s="412"/>
      <c r="BA123" s="310"/>
    </row>
    <row r="124" spans="1:53" s="280" customFormat="1" ht="15" hidden="1" outlineLevel="1">
      <c r="A124" s="498">
        <v>33</v>
      </c>
      <c r="B124" s="321" t="s">
        <v>489</v>
      </c>
      <c r="C124" s="288" t="s">
        <v>25</v>
      </c>
      <c r="D124" s="292"/>
      <c r="E124" s="292"/>
      <c r="F124" s="292"/>
      <c r="G124" s="292"/>
      <c r="H124" s="292"/>
      <c r="I124" s="292"/>
      <c r="J124" s="292"/>
      <c r="K124" s="292"/>
      <c r="L124" s="292"/>
      <c r="M124" s="292"/>
      <c r="N124" s="292"/>
      <c r="O124" s="292"/>
      <c r="P124" s="292"/>
      <c r="Q124" s="292"/>
      <c r="R124" s="292"/>
      <c r="S124" s="292"/>
      <c r="T124" s="292"/>
      <c r="U124" s="292">
        <v>12</v>
      </c>
      <c r="V124" s="292"/>
      <c r="W124" s="292"/>
      <c r="X124" s="292"/>
      <c r="Y124" s="292"/>
      <c r="Z124" s="292"/>
      <c r="AA124" s="292"/>
      <c r="AB124" s="292"/>
      <c r="AC124" s="292"/>
      <c r="AD124" s="292"/>
      <c r="AE124" s="292"/>
      <c r="AF124" s="292"/>
      <c r="AG124" s="292"/>
      <c r="AH124" s="292"/>
      <c r="AI124" s="292"/>
      <c r="AJ124" s="292"/>
      <c r="AK124" s="292"/>
      <c r="AL124" s="292"/>
      <c r="AM124" s="406"/>
      <c r="AN124" s="406"/>
      <c r="AO124" s="406"/>
      <c r="AP124" s="406"/>
      <c r="AQ124" s="406"/>
      <c r="AR124" s="406"/>
      <c r="AS124" s="411"/>
      <c r="AT124" s="411"/>
      <c r="AU124" s="411"/>
      <c r="AV124" s="411"/>
      <c r="AW124" s="411"/>
      <c r="AX124" s="411"/>
      <c r="AY124" s="411"/>
      <c r="AZ124" s="411"/>
      <c r="BA124" s="293">
        <f>SUM(AM124:AZ124)</f>
        <v>0</v>
      </c>
    </row>
    <row r="125" spans="1:53" s="280" customFormat="1" ht="15" hidden="1" outlineLevel="1">
      <c r="A125" s="498"/>
      <c r="B125" s="321" t="s">
        <v>214</v>
      </c>
      <c r="C125" s="288" t="s">
        <v>163</v>
      </c>
      <c r="D125" s="292"/>
      <c r="E125" s="292"/>
      <c r="F125" s="292"/>
      <c r="G125" s="292"/>
      <c r="H125" s="292"/>
      <c r="I125" s="292"/>
      <c r="J125" s="292"/>
      <c r="K125" s="292"/>
      <c r="L125" s="292"/>
      <c r="M125" s="292"/>
      <c r="N125" s="292"/>
      <c r="O125" s="292"/>
      <c r="P125" s="292"/>
      <c r="Q125" s="292"/>
      <c r="R125" s="292"/>
      <c r="S125" s="292"/>
      <c r="T125" s="292"/>
      <c r="U125" s="292">
        <f>U124</f>
        <v>12</v>
      </c>
      <c r="V125" s="292"/>
      <c r="W125" s="292"/>
      <c r="X125" s="292"/>
      <c r="Y125" s="292"/>
      <c r="Z125" s="292"/>
      <c r="AA125" s="292"/>
      <c r="AB125" s="292"/>
      <c r="AC125" s="292"/>
      <c r="AD125" s="292"/>
      <c r="AE125" s="292"/>
      <c r="AF125" s="292"/>
      <c r="AG125" s="292"/>
      <c r="AH125" s="292"/>
      <c r="AI125" s="292"/>
      <c r="AJ125" s="292"/>
      <c r="AK125" s="292"/>
      <c r="AL125" s="292"/>
      <c r="AM125" s="407">
        <f>AM124</f>
        <v>0</v>
      </c>
      <c r="AN125" s="407">
        <f t="shared" ref="AN125:AZ125" si="32">AN124</f>
        <v>0</v>
      </c>
      <c r="AO125" s="407">
        <f t="shared" si="32"/>
        <v>0</v>
      </c>
      <c r="AP125" s="407">
        <f t="shared" si="32"/>
        <v>0</v>
      </c>
      <c r="AQ125" s="407">
        <f t="shared" si="32"/>
        <v>0</v>
      </c>
      <c r="AR125" s="407">
        <f t="shared" si="32"/>
        <v>0</v>
      </c>
      <c r="AS125" s="407">
        <f t="shared" si="32"/>
        <v>0</v>
      </c>
      <c r="AT125" s="407">
        <f t="shared" si="32"/>
        <v>0</v>
      </c>
      <c r="AU125" s="407">
        <f t="shared" si="32"/>
        <v>0</v>
      </c>
      <c r="AV125" s="407">
        <f t="shared" si="32"/>
        <v>0</v>
      </c>
      <c r="AW125" s="407">
        <f t="shared" si="32"/>
        <v>0</v>
      </c>
      <c r="AX125" s="407">
        <f t="shared" si="32"/>
        <v>0</v>
      </c>
      <c r="AY125" s="407">
        <f t="shared" si="32"/>
        <v>0</v>
      </c>
      <c r="AZ125" s="407">
        <f t="shared" si="32"/>
        <v>0</v>
      </c>
      <c r="BA125" s="494"/>
    </row>
    <row r="126" spans="1:53" s="280" customFormat="1" ht="15" hidden="1" outlineLevel="1">
      <c r="A126" s="498"/>
      <c r="B126" s="312"/>
      <c r="C126" s="322"/>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288"/>
      <c r="AG126" s="288"/>
      <c r="AH126" s="288"/>
      <c r="AI126" s="288"/>
      <c r="AJ126" s="288"/>
      <c r="AK126" s="288"/>
      <c r="AL126" s="288"/>
      <c r="AM126" s="408"/>
      <c r="AN126" s="408"/>
      <c r="AO126" s="408"/>
      <c r="AP126" s="408"/>
      <c r="AQ126" s="408"/>
      <c r="AR126" s="408"/>
      <c r="AS126" s="408"/>
      <c r="AT126" s="408"/>
      <c r="AU126" s="408"/>
      <c r="AV126" s="408"/>
      <c r="AW126" s="408"/>
      <c r="AX126" s="408"/>
      <c r="AY126" s="408"/>
      <c r="AZ126" s="408"/>
      <c r="BA126" s="303"/>
    </row>
    <row r="127" spans="1:53" s="280" customFormat="1" ht="15.75" collapsed="1">
      <c r="A127" s="498"/>
      <c r="B127" s="324" t="s">
        <v>237</v>
      </c>
      <c r="C127" s="325"/>
      <c r="D127" s="325">
        <f>SUM(D22:D125)</f>
        <v>0</v>
      </c>
      <c r="E127" s="325"/>
      <c r="F127" s="325"/>
      <c r="G127" s="325"/>
      <c r="H127" s="325"/>
      <c r="I127" s="325"/>
      <c r="J127" s="325"/>
      <c r="K127" s="325"/>
      <c r="L127" s="325"/>
      <c r="M127" s="325"/>
      <c r="N127" s="325"/>
      <c r="O127" s="325"/>
      <c r="P127" s="325"/>
      <c r="Q127" s="325"/>
      <c r="R127" s="325"/>
      <c r="S127" s="325"/>
      <c r="T127" s="325"/>
      <c r="U127" s="325"/>
      <c r="V127" s="325">
        <f>SUM(V22:V125)</f>
        <v>0</v>
      </c>
      <c r="W127" s="325"/>
      <c r="X127" s="325"/>
      <c r="Y127" s="325"/>
      <c r="Z127" s="325"/>
      <c r="AA127" s="325"/>
      <c r="AB127" s="325"/>
      <c r="AC127" s="325"/>
      <c r="AD127" s="325"/>
      <c r="AE127" s="325"/>
      <c r="AF127" s="326"/>
      <c r="AG127" s="326"/>
      <c r="AH127" s="326"/>
      <c r="AI127" s="326"/>
      <c r="AJ127" s="326"/>
      <c r="AK127" s="326"/>
      <c r="AL127" s="326"/>
      <c r="AM127" s="326">
        <f>IF(AM21="kWh",SUMPRODUCT(D22:D125,AM22:AM125))</f>
        <v>0</v>
      </c>
      <c r="AN127" s="326">
        <f>IF(AN21="kWh",SUMPRODUCT(D22:D125,AN22:AN125))</f>
        <v>0</v>
      </c>
      <c r="AO127" s="326">
        <f>IF(AO21="kW",SUMPRODUCT(U22:U125,V22:V125,AO22:AO125),SUMPRODUCT(D22:D125,AO22:AO125))</f>
        <v>0</v>
      </c>
      <c r="AP127" s="326">
        <f>IF(AP21="kW",SUMPRODUCT(U22:U125,V22:V125,AP22:AP125),SUMPRODUCT(D22:D125,AP22:AP125))</f>
        <v>0</v>
      </c>
      <c r="AQ127" s="326">
        <f>IF(AQ21="kW",SUMPRODUCT(U22:U125,V22:V125,AQ22:AQ125),SUMPRODUCT(D22:D125,AQ22:AQ125))</f>
        <v>0</v>
      </c>
      <c r="AR127" s="326">
        <f>IF(AR21="kW",SUMPRODUCT(U22:U125,V22:V125,AR22:AR125),SUMPRODUCT(D22:D125,AR22:AR125))</f>
        <v>0</v>
      </c>
      <c r="AS127" s="326">
        <f>IF(AS21="kW",SUMPRODUCT(U22:U125,V22:V125,AS22:AS125),SUMPRODUCT(D22:D125,AS22:AS125))</f>
        <v>0</v>
      </c>
      <c r="AT127" s="326">
        <f>IF(AT21="kW",SUMPRODUCT(U22:U125,V22:V125,AT22:AT125),SUMPRODUCT(D22:D125,AT22:AT125))</f>
        <v>0</v>
      </c>
      <c r="AU127" s="326">
        <f>IF(AU21="kW",SUMPRODUCT(U22:U125,V22:V125,AU22:AU125),SUMPRODUCT(D22:D125,AU22:AU125))</f>
        <v>0</v>
      </c>
      <c r="AV127" s="326">
        <f>IF(AV21="kW",SUMPRODUCT(U22:U125,V22:V125,AV22:AV125),SUMPRODUCT(D22:D125,AV22:AV125))</f>
        <v>0</v>
      </c>
      <c r="AW127" s="326">
        <f>IF(AW21="kW",SUMPRODUCT(U22:U125,V22:V125,AW22:AW125),SUMPRODUCT(D22:D125,AW22:AW125))</f>
        <v>0</v>
      </c>
      <c r="AX127" s="326">
        <f>IF(AX21="kW",SUMPRODUCT(U22:U125,V22:V125,AX22:AX125),SUMPRODUCT(D22:D125,AX22:AX125))</f>
        <v>0</v>
      </c>
      <c r="AY127" s="326">
        <f>IF(AY21="kW",SUMPRODUCT(U22:U125,V22:V125,AY22:AY125),SUMPRODUCT(D22:D125,AY22:AY125))</f>
        <v>0</v>
      </c>
      <c r="AZ127" s="326">
        <f>IF(AZ21="kW",SUMPRODUCT(U22:U125,V22:V125,AZ22:AZ125),SUMPRODUCT(D22:D125,AZ22:AZ125))</f>
        <v>0</v>
      </c>
      <c r="BA127" s="327"/>
    </row>
    <row r="128" spans="1:53" s="280" customFormat="1" ht="15.75">
      <c r="A128" s="498"/>
      <c r="B128" s="328" t="s">
        <v>238</v>
      </c>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f>HLOOKUP(AM20,'2. LRAMVA Threshold'!$B$42:$Q$53,3,FALSE)</f>
        <v>0</v>
      </c>
      <c r="AN128" s="325">
        <f>HLOOKUP(AN20,'2. LRAMVA Threshold'!$B$42:$Q$53,3,FALSE)</f>
        <v>0</v>
      </c>
      <c r="AO128" s="325">
        <f>HLOOKUP(AO20,'2. LRAMVA Threshold'!$B$42:$Q$53,3,FALSE)</f>
        <v>0</v>
      </c>
      <c r="AP128" s="325">
        <f>HLOOKUP(AP20,'2. LRAMVA Threshold'!$B$42:$Q$53,3,FALSE)</f>
        <v>0</v>
      </c>
      <c r="AQ128" s="325">
        <f>HLOOKUP(AQ20,'2. LRAMVA Threshold'!$B$42:$Q$53,3,FALSE)</f>
        <v>0</v>
      </c>
      <c r="AR128" s="325">
        <f>HLOOKUP(AR20,'2. LRAMVA Threshold'!$B$42:$Q$53,3,FALSE)</f>
        <v>0</v>
      </c>
      <c r="AS128" s="325">
        <f>HLOOKUP(AS20,'2. LRAMVA Threshold'!$B$42:$Q$53,3,FALSE)</f>
        <v>0</v>
      </c>
      <c r="AT128" s="325">
        <f>HLOOKUP(AT20,'2. LRAMVA Threshold'!$B$42:$Q$53,3,FALSE)</f>
        <v>0</v>
      </c>
      <c r="AU128" s="325">
        <f>HLOOKUP(AU20,'2. LRAMVA Threshold'!$B$42:$Q$53,3,FALSE)</f>
        <v>0</v>
      </c>
      <c r="AV128" s="325">
        <f>HLOOKUP(AV20,'2. LRAMVA Threshold'!$B$42:$Q$53,3,FALSE)</f>
        <v>0</v>
      </c>
      <c r="AW128" s="325">
        <f>HLOOKUP(AW20,'2. LRAMVA Threshold'!$B$42:$Q$53,3,FALSE)</f>
        <v>0</v>
      </c>
      <c r="AX128" s="325">
        <f>HLOOKUP(AX20,'2. LRAMVA Threshold'!$B$42:$Q$53,3,FALSE)</f>
        <v>0</v>
      </c>
      <c r="AY128" s="325">
        <f>HLOOKUP(AY20,'2. LRAMVA Threshold'!$B$42:$Q$53,3,FALSE)</f>
        <v>0</v>
      </c>
      <c r="AZ128" s="325">
        <f>HLOOKUP(AZ20,'2. LRAMVA Threshold'!$B$42:$Q$53,3,FALSE)</f>
        <v>0</v>
      </c>
      <c r="BA128" s="329"/>
    </row>
    <row r="129" spans="1:54" s="300" customFormat="1" ht="15">
      <c r="A129" s="500"/>
      <c r="B129" s="321"/>
      <c r="C129" s="330"/>
      <c r="D129" s="331"/>
      <c r="E129" s="331"/>
      <c r="F129" s="331"/>
      <c r="G129" s="331"/>
      <c r="H129" s="331"/>
      <c r="I129" s="331"/>
      <c r="J129" s="331"/>
      <c r="K129" s="331"/>
      <c r="L129" s="331"/>
      <c r="M129" s="331"/>
      <c r="N129" s="331"/>
      <c r="O129" s="331"/>
      <c r="P129" s="331"/>
      <c r="Q129" s="331"/>
      <c r="R129" s="331"/>
      <c r="S129" s="331"/>
      <c r="T129" s="331"/>
      <c r="U129" s="331"/>
      <c r="V129" s="332"/>
      <c r="W129" s="331"/>
      <c r="X129" s="331"/>
      <c r="Y129" s="331"/>
      <c r="Z129" s="333"/>
      <c r="AA129" s="333"/>
      <c r="AB129" s="333"/>
      <c r="AC129" s="333"/>
      <c r="AD129" s="331"/>
      <c r="AE129" s="331"/>
      <c r="AF129" s="331"/>
      <c r="AG129" s="331"/>
      <c r="AH129" s="331"/>
      <c r="AI129" s="331"/>
      <c r="AJ129" s="331"/>
      <c r="AK129" s="331"/>
      <c r="AL129" s="331"/>
      <c r="AM129" s="297"/>
      <c r="AN129" s="297"/>
      <c r="AO129" s="297"/>
      <c r="AP129" s="297"/>
      <c r="AQ129" s="297"/>
      <c r="AR129" s="297"/>
      <c r="AS129" s="297"/>
      <c r="AT129" s="297"/>
      <c r="AU129" s="297"/>
      <c r="AV129" s="297"/>
      <c r="AW129" s="297"/>
      <c r="AX129" s="297"/>
      <c r="AY129" s="297"/>
      <c r="AZ129" s="297"/>
      <c r="BA129" s="334"/>
    </row>
    <row r="130" spans="1:54" s="341" customFormat="1" ht="15">
      <c r="A130" s="497"/>
      <c r="B130" s="321" t="s">
        <v>164</v>
      </c>
      <c r="C130" s="335"/>
      <c r="D130" s="335"/>
      <c r="E130" s="335"/>
      <c r="F130" s="335"/>
      <c r="G130" s="335"/>
      <c r="H130" s="335"/>
      <c r="I130" s="335"/>
      <c r="J130" s="335"/>
      <c r="K130" s="335"/>
      <c r="L130" s="335"/>
      <c r="M130" s="335"/>
      <c r="N130" s="335"/>
      <c r="O130" s="335"/>
      <c r="P130" s="335"/>
      <c r="Q130" s="335"/>
      <c r="R130" s="335"/>
      <c r="S130" s="335"/>
      <c r="T130" s="335"/>
      <c r="U130" s="335"/>
      <c r="V130" s="335"/>
      <c r="W130" s="335"/>
      <c r="X130" s="335"/>
      <c r="Y130" s="335"/>
      <c r="Z130" s="335"/>
      <c r="AA130" s="336"/>
      <c r="AB130" s="336"/>
      <c r="AC130" s="336"/>
      <c r="AD130" s="337"/>
      <c r="AE130" s="337"/>
      <c r="AF130" s="337"/>
      <c r="AG130" s="337"/>
      <c r="AH130" s="337"/>
      <c r="AI130" s="337"/>
      <c r="AJ130" s="337"/>
      <c r="AK130" s="337"/>
      <c r="AL130" s="337"/>
      <c r="AM130" s="822">
        <f>HLOOKUP(AM$20,'3.  Distribution Rates'!$C$122:$P$133,3,FALSE)</f>
        <v>1.2699999999999999E-2</v>
      </c>
      <c r="AN130" s="822">
        <f>HLOOKUP(AN$20,'3.  Distribution Rates'!$C$122:$P$133,3,FALSE)</f>
        <v>1.3599999999999999E-2</v>
      </c>
      <c r="AO130" s="338">
        <f>HLOOKUP(AO$20,'3.  Distribution Rates'!$C$122:$P$133,3,FALSE)</f>
        <v>2.5594999999999999</v>
      </c>
      <c r="AP130" s="338">
        <f>HLOOKUP(AP$20,'3.  Distribution Rates'!$C$122:$P$133,3,FALSE)</f>
        <v>0</v>
      </c>
      <c r="AQ130" s="338">
        <f>HLOOKUP(AQ$20,'3.  Distribution Rates'!$C$122:$P$133,3,FALSE)</f>
        <v>1.61E-2</v>
      </c>
      <c r="AR130" s="338">
        <f>HLOOKUP(AR$20,'3.  Distribution Rates'!$C$122:$P$133,3,FALSE)</f>
        <v>17.905000000000001</v>
      </c>
      <c r="AS130" s="338">
        <f>HLOOKUP(AS$20,'3.  Distribution Rates'!$C$122:$P$133,3,FALSE)</f>
        <v>0</v>
      </c>
      <c r="AT130" s="338">
        <f>HLOOKUP(AT$20,'3.  Distribution Rates'!$C$122:$P$133,3,FALSE)</f>
        <v>0</v>
      </c>
      <c r="AU130" s="338">
        <f>HLOOKUP(AU$20,'3.  Distribution Rates'!$C$122:$P$133,3,FALSE)</f>
        <v>0</v>
      </c>
      <c r="AV130" s="338">
        <f>HLOOKUP(AV$20,'3.  Distribution Rates'!$C$122:$P$133,3,FALSE)</f>
        <v>0</v>
      </c>
      <c r="AW130" s="338">
        <f>HLOOKUP(AW$20,'3.  Distribution Rates'!$C$122:$P$133,3,FALSE)</f>
        <v>0</v>
      </c>
      <c r="AX130" s="338">
        <f>HLOOKUP(AX$20,'3.  Distribution Rates'!$C$122:$P$133,3,FALSE)</f>
        <v>0</v>
      </c>
      <c r="AY130" s="338">
        <f>HLOOKUP(AY$20,'3.  Distribution Rates'!$C$122:$P$133,3,FALSE)</f>
        <v>0</v>
      </c>
      <c r="AZ130" s="338">
        <f>HLOOKUP(AZ$20,'3.  Distribution Rates'!$C$122:$P$133,3,FALSE)</f>
        <v>0</v>
      </c>
      <c r="BA130" s="339"/>
      <c r="BB130" s="340"/>
    </row>
    <row r="131" spans="1:54" s="300" customFormat="1" ht="15.75">
      <c r="A131" s="500"/>
      <c r="B131" s="295" t="s">
        <v>252</v>
      </c>
      <c r="C131" s="342"/>
      <c r="D131" s="333"/>
      <c r="E131" s="331"/>
      <c r="F131" s="331"/>
      <c r="G131" s="331"/>
      <c r="H131" s="331"/>
      <c r="I131" s="331"/>
      <c r="J131" s="331"/>
      <c r="K131" s="331"/>
      <c r="L131" s="331"/>
      <c r="M131" s="331"/>
      <c r="N131" s="331"/>
      <c r="O131" s="331"/>
      <c r="P131" s="331"/>
      <c r="Q131" s="331"/>
      <c r="R131" s="331"/>
      <c r="S131" s="331"/>
      <c r="T131" s="331"/>
      <c r="U131" s="331"/>
      <c r="V131" s="297"/>
      <c r="W131" s="331"/>
      <c r="X131" s="331"/>
      <c r="Y131" s="331"/>
      <c r="Z131" s="333"/>
      <c r="AA131" s="333"/>
      <c r="AB131" s="333"/>
      <c r="AC131" s="333"/>
      <c r="AD131" s="331"/>
      <c r="AE131" s="331"/>
      <c r="AF131" s="331"/>
      <c r="AG131" s="331"/>
      <c r="AH131" s="331"/>
      <c r="AI131" s="331"/>
      <c r="AJ131" s="331"/>
      <c r="AK131" s="331"/>
      <c r="AL131" s="331"/>
      <c r="AM131" s="343">
        <f t="shared" ref="AM131:AR131" si="33">AM127*AM130</f>
        <v>0</v>
      </c>
      <c r="AN131" s="343">
        <f t="shared" si="33"/>
        <v>0</v>
      </c>
      <c r="AO131" s="344">
        <f t="shared" si="33"/>
        <v>0</v>
      </c>
      <c r="AP131" s="344">
        <f t="shared" si="33"/>
        <v>0</v>
      </c>
      <c r="AQ131" s="344">
        <f t="shared" si="33"/>
        <v>0</v>
      </c>
      <c r="AR131" s="344">
        <f t="shared" si="33"/>
        <v>0</v>
      </c>
      <c r="AS131" s="344">
        <f>AS127*AS130</f>
        <v>0</v>
      </c>
      <c r="AT131" s="344">
        <f t="shared" ref="AT131:AZ131" si="34">AT127*AT130</f>
        <v>0</v>
      </c>
      <c r="AU131" s="344">
        <f t="shared" si="34"/>
        <v>0</v>
      </c>
      <c r="AV131" s="344">
        <f t="shared" si="34"/>
        <v>0</v>
      </c>
      <c r="AW131" s="344">
        <f t="shared" si="34"/>
        <v>0</v>
      </c>
      <c r="AX131" s="344">
        <f t="shared" si="34"/>
        <v>0</v>
      </c>
      <c r="AY131" s="344">
        <f t="shared" si="34"/>
        <v>0</v>
      </c>
      <c r="AZ131" s="344">
        <f t="shared" si="34"/>
        <v>0</v>
      </c>
      <c r="BA131" s="403">
        <f>SUM(AM131:AZ131)</f>
        <v>0</v>
      </c>
    </row>
    <row r="132" spans="1:54" s="300" customFormat="1" ht="15.75">
      <c r="A132" s="500"/>
      <c r="B132" s="346" t="s">
        <v>210</v>
      </c>
      <c r="C132" s="342"/>
      <c r="D132" s="347"/>
      <c r="E132" s="331"/>
      <c r="F132" s="331"/>
      <c r="G132" s="331"/>
      <c r="H132" s="331"/>
      <c r="I132" s="331"/>
      <c r="J132" s="331"/>
      <c r="K132" s="331"/>
      <c r="L132" s="331"/>
      <c r="M132" s="331"/>
      <c r="N132" s="331"/>
      <c r="O132" s="331"/>
      <c r="P132" s="331"/>
      <c r="Q132" s="331"/>
      <c r="R132" s="331"/>
      <c r="S132" s="331"/>
      <c r="T132" s="331"/>
      <c r="U132" s="331"/>
      <c r="V132" s="297"/>
      <c r="W132" s="331"/>
      <c r="X132" s="331"/>
      <c r="Y132" s="331"/>
      <c r="Z132" s="333"/>
      <c r="AA132" s="333"/>
      <c r="AB132" s="333"/>
      <c r="AC132" s="333"/>
      <c r="AD132" s="331"/>
      <c r="AE132" s="331"/>
      <c r="AF132" s="331"/>
      <c r="AG132" s="331"/>
      <c r="AH132" s="331"/>
      <c r="AI132" s="331"/>
      <c r="AJ132" s="331"/>
      <c r="AK132" s="331"/>
      <c r="AL132" s="331"/>
      <c r="AM132" s="344">
        <f t="shared" ref="AM132:AR132" si="35">AM128*AM130</f>
        <v>0</v>
      </c>
      <c r="AN132" s="344">
        <f t="shared" si="35"/>
        <v>0</v>
      </c>
      <c r="AO132" s="344">
        <f t="shared" si="35"/>
        <v>0</v>
      </c>
      <c r="AP132" s="344">
        <f t="shared" si="35"/>
        <v>0</v>
      </c>
      <c r="AQ132" s="344">
        <f t="shared" si="35"/>
        <v>0</v>
      </c>
      <c r="AR132" s="344">
        <f t="shared" si="35"/>
        <v>0</v>
      </c>
      <c r="AS132" s="344">
        <f>AS128*AS130</f>
        <v>0</v>
      </c>
      <c r="AT132" s="344">
        <f t="shared" ref="AT132:AZ132" si="36">AT128*AT130</f>
        <v>0</v>
      </c>
      <c r="AU132" s="344">
        <f t="shared" si="36"/>
        <v>0</v>
      </c>
      <c r="AV132" s="344">
        <f t="shared" si="36"/>
        <v>0</v>
      </c>
      <c r="AW132" s="344">
        <f t="shared" si="36"/>
        <v>0</v>
      </c>
      <c r="AX132" s="344">
        <f t="shared" si="36"/>
        <v>0</v>
      </c>
      <c r="AY132" s="344">
        <f t="shared" si="36"/>
        <v>0</v>
      </c>
      <c r="AZ132" s="344">
        <f t="shared" si="36"/>
        <v>0</v>
      </c>
      <c r="BA132" s="403">
        <f>SUM(AM132:AZ132)</f>
        <v>0</v>
      </c>
    </row>
    <row r="133" spans="1:54" s="347" customFormat="1" ht="17.25" customHeight="1">
      <c r="A133" s="502"/>
      <c r="B133" s="346" t="s">
        <v>255</v>
      </c>
      <c r="C133" s="342"/>
      <c r="E133" s="331"/>
      <c r="F133" s="331"/>
      <c r="G133" s="331"/>
      <c r="H133" s="331"/>
      <c r="I133" s="331"/>
      <c r="J133" s="331"/>
      <c r="K133" s="331"/>
      <c r="L133" s="331"/>
      <c r="M133" s="331"/>
      <c r="N133" s="331"/>
      <c r="O133" s="331"/>
      <c r="P133" s="331"/>
      <c r="Q133" s="331"/>
      <c r="R133" s="331"/>
      <c r="S133" s="331"/>
      <c r="T133" s="331"/>
      <c r="U133" s="331"/>
      <c r="V133" s="297"/>
      <c r="W133" s="331"/>
      <c r="X133" s="331"/>
      <c r="Y133" s="331"/>
      <c r="AD133" s="331"/>
      <c r="AE133" s="331"/>
      <c r="AF133" s="331"/>
      <c r="AG133" s="331"/>
      <c r="AH133" s="331"/>
      <c r="AI133" s="331"/>
      <c r="AJ133" s="331"/>
      <c r="AK133" s="331"/>
      <c r="AL133" s="331"/>
      <c r="AM133" s="348"/>
      <c r="AN133" s="348"/>
      <c r="AO133" s="348"/>
      <c r="AP133" s="348"/>
      <c r="AQ133" s="348"/>
      <c r="AR133" s="348"/>
      <c r="AS133" s="348"/>
      <c r="AT133" s="348"/>
      <c r="AU133" s="348"/>
      <c r="AV133" s="348"/>
      <c r="AW133" s="348"/>
      <c r="AX133" s="348"/>
      <c r="AY133" s="348"/>
      <c r="AZ133" s="348"/>
      <c r="BA133" s="403">
        <f>BA131-BA132</f>
        <v>0</v>
      </c>
    </row>
    <row r="134" spans="1:54" s="351" customFormat="1" ht="19.5" customHeight="1">
      <c r="A134" s="497"/>
      <c r="B134" s="321"/>
      <c r="C134" s="347"/>
      <c r="D134" s="347"/>
      <c r="E134" s="331"/>
      <c r="F134" s="331"/>
      <c r="G134" s="331"/>
      <c r="H134" s="331"/>
      <c r="I134" s="331"/>
      <c r="J134" s="331"/>
      <c r="K134" s="331"/>
      <c r="L134" s="331"/>
      <c r="M134" s="331"/>
      <c r="N134" s="331"/>
      <c r="O134" s="331"/>
      <c r="P134" s="331"/>
      <c r="Q134" s="331"/>
      <c r="R134" s="331"/>
      <c r="S134" s="331"/>
      <c r="T134" s="331"/>
      <c r="U134" s="331"/>
      <c r="V134" s="297"/>
      <c r="W134" s="331"/>
      <c r="X134" s="331"/>
      <c r="Y134" s="331"/>
      <c r="Z134" s="347"/>
      <c r="AA134" s="342"/>
      <c r="AB134" s="347"/>
      <c r="AC134" s="347"/>
      <c r="AD134" s="331"/>
      <c r="AE134" s="331"/>
      <c r="AF134" s="331"/>
      <c r="AG134" s="331"/>
      <c r="AH134" s="331"/>
      <c r="AI134" s="331"/>
      <c r="AJ134" s="331"/>
      <c r="AK134" s="331"/>
      <c r="AL134" s="331"/>
      <c r="AM134" s="349"/>
      <c r="AN134" s="349"/>
      <c r="AO134" s="349"/>
      <c r="AP134" s="349"/>
      <c r="AQ134" s="349"/>
      <c r="AR134" s="349"/>
      <c r="AS134" s="349"/>
      <c r="AT134" s="349"/>
      <c r="AU134" s="349"/>
      <c r="AV134" s="349"/>
      <c r="AW134" s="349"/>
      <c r="AX134" s="349"/>
      <c r="AY134" s="349"/>
      <c r="AZ134" s="349"/>
      <c r="BA134" s="350"/>
    </row>
    <row r="135" spans="1:54" s="280" customFormat="1" ht="15">
      <c r="A135" s="498"/>
      <c r="B135" s="352" t="s">
        <v>215</v>
      </c>
      <c r="C135" s="353"/>
      <c r="D135" s="276"/>
      <c r="E135" s="276"/>
      <c r="F135" s="276"/>
      <c r="G135" s="276"/>
      <c r="H135" s="276"/>
      <c r="I135" s="276"/>
      <c r="J135" s="276"/>
      <c r="K135" s="276"/>
      <c r="L135" s="276"/>
      <c r="M135" s="276"/>
      <c r="N135" s="276"/>
      <c r="O135" s="276"/>
      <c r="P135" s="276"/>
      <c r="Q135" s="276"/>
      <c r="R135" s="276"/>
      <c r="S135" s="276"/>
      <c r="T135" s="276"/>
      <c r="U135" s="276"/>
      <c r="V135" s="354"/>
      <c r="W135" s="276"/>
      <c r="X135" s="276"/>
      <c r="Y135" s="276"/>
      <c r="Z135" s="301"/>
      <c r="AA135" s="306"/>
      <c r="AB135" s="306"/>
      <c r="AC135" s="276"/>
      <c r="AD135" s="276"/>
      <c r="AE135" s="306"/>
      <c r="AF135" s="306"/>
      <c r="AG135" s="306"/>
      <c r="AH135" s="306"/>
      <c r="AI135" s="306"/>
      <c r="AJ135" s="306"/>
      <c r="AK135" s="306"/>
      <c r="AL135" s="306"/>
      <c r="AM135" s="288">
        <f>SUMPRODUCT($E$22:$E$125,AM22:AM125)</f>
        <v>0</v>
      </c>
      <c r="AN135" s="288">
        <f>SUMPRODUCT($E$22:$E$125,AN22:AN125)</f>
        <v>0</v>
      </c>
      <c r="AO135" s="288">
        <f>IF(AO21="kW",SUMPRODUCT($U$22:$U$125,$W$22:$W$125,AO22:AO125),SUMPRODUCT($E$22:$E$125,AO22:AO125))</f>
        <v>0</v>
      </c>
      <c r="AP135" s="288">
        <f t="shared" ref="AP135:AZ135" si="37">IF(AP21="kW",SUMPRODUCT($U$22:$U$125,$W$22:$W$125,AP22:AP125),SUMPRODUCT($E$22:$E$125,AP22:AP125))</f>
        <v>0</v>
      </c>
      <c r="AQ135" s="288">
        <f t="shared" si="37"/>
        <v>0</v>
      </c>
      <c r="AR135" s="288">
        <f t="shared" si="37"/>
        <v>0</v>
      </c>
      <c r="AS135" s="288">
        <f t="shared" si="37"/>
        <v>0</v>
      </c>
      <c r="AT135" s="288">
        <f t="shared" si="37"/>
        <v>0</v>
      </c>
      <c r="AU135" s="288">
        <f t="shared" si="37"/>
        <v>0</v>
      </c>
      <c r="AV135" s="288">
        <f t="shared" si="37"/>
        <v>0</v>
      </c>
      <c r="AW135" s="288">
        <f t="shared" si="37"/>
        <v>0</v>
      </c>
      <c r="AX135" s="288">
        <f t="shared" si="37"/>
        <v>0</v>
      </c>
      <c r="AY135" s="288">
        <f t="shared" si="37"/>
        <v>0</v>
      </c>
      <c r="AZ135" s="288">
        <f t="shared" si="37"/>
        <v>0</v>
      </c>
      <c r="BA135" s="334"/>
    </row>
    <row r="136" spans="1:54" s="280" customFormat="1" ht="15">
      <c r="A136" s="498"/>
      <c r="B136" s="352" t="s">
        <v>216</v>
      </c>
      <c r="C136" s="353"/>
      <c r="D136" s="276"/>
      <c r="E136" s="276"/>
      <c r="F136" s="276"/>
      <c r="G136" s="276"/>
      <c r="H136" s="276"/>
      <c r="I136" s="276"/>
      <c r="J136" s="276"/>
      <c r="K136" s="276"/>
      <c r="L136" s="276"/>
      <c r="M136" s="276"/>
      <c r="N136" s="276"/>
      <c r="O136" s="276"/>
      <c r="P136" s="276"/>
      <c r="Q136" s="276"/>
      <c r="R136" s="276"/>
      <c r="S136" s="276"/>
      <c r="T136" s="276"/>
      <c r="U136" s="276"/>
      <c r="V136" s="354"/>
      <c r="W136" s="276"/>
      <c r="X136" s="276"/>
      <c r="Y136" s="276"/>
      <c r="Z136" s="301"/>
      <c r="AA136" s="306"/>
      <c r="AB136" s="306"/>
      <c r="AC136" s="276"/>
      <c r="AD136" s="276"/>
      <c r="AE136" s="306"/>
      <c r="AF136" s="306"/>
      <c r="AG136" s="306"/>
      <c r="AH136" s="306"/>
      <c r="AI136" s="306"/>
      <c r="AJ136" s="306"/>
      <c r="AK136" s="306"/>
      <c r="AL136" s="306"/>
      <c r="AM136" s="288">
        <f>SUMPRODUCT($F$22:$F$125,AM22:AM125)</f>
        <v>0</v>
      </c>
      <c r="AN136" s="288">
        <f>SUMPRODUCT($F$22:$F$125,AN22:AN125)</f>
        <v>0</v>
      </c>
      <c r="AO136" s="288">
        <f>IF(AO21="kW",SUMPRODUCT($U$22:$U$125,$X$22:$X$125,AO22:AO125),SUMPRODUCT($F$22:$F$125,AO22:AO125))</f>
        <v>0</v>
      </c>
      <c r="AP136" s="288">
        <f t="shared" ref="AP136:AZ136" si="38">IF(AP21="kW",SUMPRODUCT($U$22:$U$125,$X$22:$X$125,AP22:AP125),SUMPRODUCT($F$22:$F$125,AP22:AP125))</f>
        <v>0</v>
      </c>
      <c r="AQ136" s="288">
        <f t="shared" si="38"/>
        <v>0</v>
      </c>
      <c r="AR136" s="288">
        <f t="shared" si="38"/>
        <v>0</v>
      </c>
      <c r="AS136" s="288">
        <f t="shared" si="38"/>
        <v>0</v>
      </c>
      <c r="AT136" s="288">
        <f t="shared" si="38"/>
        <v>0</v>
      </c>
      <c r="AU136" s="288">
        <f t="shared" si="38"/>
        <v>0</v>
      </c>
      <c r="AV136" s="288">
        <f t="shared" si="38"/>
        <v>0</v>
      </c>
      <c r="AW136" s="288">
        <f t="shared" si="38"/>
        <v>0</v>
      </c>
      <c r="AX136" s="288">
        <f t="shared" si="38"/>
        <v>0</v>
      </c>
      <c r="AY136" s="288">
        <f t="shared" si="38"/>
        <v>0</v>
      </c>
      <c r="AZ136" s="288">
        <f t="shared" si="38"/>
        <v>0</v>
      </c>
      <c r="BA136" s="334"/>
    </row>
    <row r="137" spans="1:54" s="280" customFormat="1" ht="15">
      <c r="A137" s="498"/>
      <c r="B137" s="352" t="s">
        <v>217</v>
      </c>
      <c r="C137" s="353"/>
      <c r="D137" s="276"/>
      <c r="E137" s="276"/>
      <c r="F137" s="276"/>
      <c r="G137" s="276"/>
      <c r="H137" s="276"/>
      <c r="I137" s="276"/>
      <c r="J137" s="276"/>
      <c r="K137" s="276"/>
      <c r="L137" s="276"/>
      <c r="M137" s="276"/>
      <c r="N137" s="276"/>
      <c r="O137" s="276"/>
      <c r="P137" s="276"/>
      <c r="Q137" s="276"/>
      <c r="R137" s="276"/>
      <c r="S137" s="276"/>
      <c r="T137" s="276"/>
      <c r="U137" s="276"/>
      <c r="V137" s="354"/>
      <c r="W137" s="276"/>
      <c r="X137" s="276"/>
      <c r="Y137" s="276"/>
      <c r="Z137" s="301"/>
      <c r="AA137" s="306"/>
      <c r="AB137" s="306"/>
      <c r="AC137" s="276"/>
      <c r="AD137" s="276"/>
      <c r="AE137" s="306"/>
      <c r="AF137" s="306"/>
      <c r="AG137" s="306"/>
      <c r="AH137" s="306"/>
      <c r="AI137" s="306"/>
      <c r="AJ137" s="306"/>
      <c r="AK137" s="306"/>
      <c r="AL137" s="306"/>
      <c r="AM137" s="288">
        <f>SUMPRODUCT($G$22:$G$125,AM22:AM125)</f>
        <v>0</v>
      </c>
      <c r="AN137" s="288">
        <f>SUMPRODUCT($G$22:$G$125,AN22:AN125)</f>
        <v>0</v>
      </c>
      <c r="AO137" s="288">
        <f>IF(AO21="kW",SUMPRODUCT($U$22:$U$125,$Y$22:$Y$125,AO22:AO125),SUMPRODUCT($G$22:$G$125,AO22:AO125))</f>
        <v>0</v>
      </c>
      <c r="AP137" s="288">
        <f t="shared" ref="AP137:AZ137" si="39">IF(AP21="kW",SUMPRODUCT($U$22:$U$125,$Y$22:$Y$125,AP22:AP125),SUMPRODUCT($G$22:$G$125,AP22:AP125))</f>
        <v>0</v>
      </c>
      <c r="AQ137" s="288">
        <f t="shared" si="39"/>
        <v>0</v>
      </c>
      <c r="AR137" s="288">
        <f t="shared" si="39"/>
        <v>0</v>
      </c>
      <c r="AS137" s="288">
        <f t="shared" si="39"/>
        <v>0</v>
      </c>
      <c r="AT137" s="288">
        <f t="shared" si="39"/>
        <v>0</v>
      </c>
      <c r="AU137" s="288">
        <f t="shared" si="39"/>
        <v>0</v>
      </c>
      <c r="AV137" s="288">
        <f t="shared" si="39"/>
        <v>0</v>
      </c>
      <c r="AW137" s="288">
        <f t="shared" si="39"/>
        <v>0</v>
      </c>
      <c r="AX137" s="288">
        <f t="shared" si="39"/>
        <v>0</v>
      </c>
      <c r="AY137" s="288">
        <f t="shared" si="39"/>
        <v>0</v>
      </c>
      <c r="AZ137" s="288">
        <f t="shared" si="39"/>
        <v>0</v>
      </c>
      <c r="BA137" s="334"/>
    </row>
    <row r="138" spans="1:54" s="280" customFormat="1" ht="15">
      <c r="A138" s="498"/>
      <c r="B138" s="352" t="s">
        <v>218</v>
      </c>
      <c r="C138" s="353"/>
      <c r="D138" s="276"/>
      <c r="E138" s="276"/>
      <c r="F138" s="276"/>
      <c r="G138" s="276"/>
      <c r="H138" s="276"/>
      <c r="I138" s="276"/>
      <c r="J138" s="276"/>
      <c r="K138" s="276"/>
      <c r="L138" s="276"/>
      <c r="M138" s="276"/>
      <c r="N138" s="276"/>
      <c r="O138" s="276"/>
      <c r="P138" s="276"/>
      <c r="Q138" s="276"/>
      <c r="R138" s="276"/>
      <c r="S138" s="276"/>
      <c r="T138" s="276"/>
      <c r="U138" s="276"/>
      <c r="V138" s="354"/>
      <c r="W138" s="276"/>
      <c r="X138" s="276"/>
      <c r="Y138" s="276"/>
      <c r="Z138" s="301"/>
      <c r="AA138" s="306"/>
      <c r="AB138" s="306"/>
      <c r="AC138" s="276"/>
      <c r="AD138" s="276"/>
      <c r="AE138" s="306"/>
      <c r="AF138" s="306"/>
      <c r="AG138" s="306"/>
      <c r="AH138" s="306"/>
      <c r="AI138" s="306"/>
      <c r="AJ138" s="306"/>
      <c r="AK138" s="306"/>
      <c r="AL138" s="306"/>
      <c r="AM138" s="288">
        <f>SUMPRODUCT($H$22:$H$125,AM22:AM125)</f>
        <v>0</v>
      </c>
      <c r="AN138" s="288">
        <f>SUMPRODUCT($H$22:$H$125,AN22:AN125)</f>
        <v>0</v>
      </c>
      <c r="AO138" s="288">
        <f>IF(AO21="kW",SUMPRODUCT($U$22:$U$125,$Z$22:$Z$125,AO22:AO125),SUMPRODUCT($H$22:$H$125,AO22:AO125))</f>
        <v>0</v>
      </c>
      <c r="AP138" s="288">
        <f t="shared" ref="AP138:AZ138" si="40">IF(AP21="kW",SUMPRODUCT($U$22:$U$125,$Z$22:$Z$125,AP22:AP125),SUMPRODUCT($H$22:$H$125,AP22:AP125))</f>
        <v>0</v>
      </c>
      <c r="AQ138" s="288">
        <f t="shared" si="40"/>
        <v>0</v>
      </c>
      <c r="AR138" s="288">
        <f t="shared" si="40"/>
        <v>0</v>
      </c>
      <c r="AS138" s="288">
        <f t="shared" si="40"/>
        <v>0</v>
      </c>
      <c r="AT138" s="288">
        <f t="shared" si="40"/>
        <v>0</v>
      </c>
      <c r="AU138" s="288">
        <f t="shared" si="40"/>
        <v>0</v>
      </c>
      <c r="AV138" s="288">
        <f t="shared" si="40"/>
        <v>0</v>
      </c>
      <c r="AW138" s="288">
        <f t="shared" si="40"/>
        <v>0</v>
      </c>
      <c r="AX138" s="288">
        <f t="shared" si="40"/>
        <v>0</v>
      </c>
      <c r="AY138" s="288">
        <f t="shared" si="40"/>
        <v>0</v>
      </c>
      <c r="AZ138" s="288">
        <f t="shared" si="40"/>
        <v>0</v>
      </c>
      <c r="BA138" s="334"/>
    </row>
    <row r="139" spans="1:54" s="280" customFormat="1" ht="15">
      <c r="A139" s="498"/>
      <c r="B139" s="352" t="s">
        <v>219</v>
      </c>
      <c r="C139" s="353"/>
      <c r="D139" s="276"/>
      <c r="E139" s="276"/>
      <c r="F139" s="276"/>
      <c r="G139" s="276"/>
      <c r="H139" s="276"/>
      <c r="I139" s="276"/>
      <c r="J139" s="276"/>
      <c r="K139" s="276"/>
      <c r="L139" s="276"/>
      <c r="M139" s="276"/>
      <c r="N139" s="276"/>
      <c r="O139" s="276"/>
      <c r="P139" s="276"/>
      <c r="Q139" s="276"/>
      <c r="R139" s="276"/>
      <c r="S139" s="276"/>
      <c r="T139" s="276"/>
      <c r="U139" s="276"/>
      <c r="V139" s="354"/>
      <c r="W139" s="276"/>
      <c r="X139" s="276"/>
      <c r="Y139" s="276"/>
      <c r="Z139" s="301"/>
      <c r="AA139" s="306"/>
      <c r="AB139" s="306"/>
      <c r="AC139" s="276"/>
      <c r="AD139" s="276"/>
      <c r="AE139" s="306"/>
      <c r="AF139" s="306"/>
      <c r="AG139" s="306"/>
      <c r="AH139" s="306"/>
      <c r="AI139" s="306"/>
      <c r="AJ139" s="306"/>
      <c r="AK139" s="306"/>
      <c r="AL139" s="306"/>
      <c r="AM139" s="288">
        <f>SUMPRODUCT($I$22:$I$125,AM22:AM125)</f>
        <v>0</v>
      </c>
      <c r="AN139" s="288">
        <f>SUMPRODUCT($I$22:$I$125,AN22:AN125)</f>
        <v>0</v>
      </c>
      <c r="AO139" s="288">
        <f>IF(AO21="kW",SUMPRODUCT($U$22:$U$125,$AA$22:$AA$125,AO22:AO125),SUMPRODUCT($I$22:$I$125,AO22:AO125))</f>
        <v>0</v>
      </c>
      <c r="AP139" s="288">
        <f t="shared" ref="AP139:AZ139" si="41">IF(AP21="kW",SUMPRODUCT($U$22:$U$125,$AA$22:$AA$125,AP22:AP125),SUMPRODUCT($I$22:$I$125,AP22:AP125))</f>
        <v>0</v>
      </c>
      <c r="AQ139" s="288">
        <f t="shared" si="41"/>
        <v>0</v>
      </c>
      <c r="AR139" s="288">
        <f t="shared" si="41"/>
        <v>0</v>
      </c>
      <c r="AS139" s="288">
        <f t="shared" si="41"/>
        <v>0</v>
      </c>
      <c r="AT139" s="288">
        <f t="shared" si="41"/>
        <v>0</v>
      </c>
      <c r="AU139" s="288">
        <f t="shared" si="41"/>
        <v>0</v>
      </c>
      <c r="AV139" s="288">
        <f t="shared" si="41"/>
        <v>0</v>
      </c>
      <c r="AW139" s="288">
        <f t="shared" si="41"/>
        <v>0</v>
      </c>
      <c r="AX139" s="288">
        <f t="shared" si="41"/>
        <v>0</v>
      </c>
      <c r="AY139" s="288">
        <f t="shared" si="41"/>
        <v>0</v>
      </c>
      <c r="AZ139" s="288">
        <f t="shared" si="41"/>
        <v>0</v>
      </c>
      <c r="BA139" s="334"/>
    </row>
    <row r="140" spans="1:54" s="280" customFormat="1" ht="15">
      <c r="A140" s="498"/>
      <c r="B140" s="352" t="s">
        <v>220</v>
      </c>
      <c r="C140" s="353"/>
      <c r="D140" s="306"/>
      <c r="E140" s="306"/>
      <c r="F140" s="306"/>
      <c r="G140" s="306"/>
      <c r="H140" s="306"/>
      <c r="I140" s="306"/>
      <c r="J140" s="306"/>
      <c r="K140" s="306"/>
      <c r="L140" s="306"/>
      <c r="M140" s="306"/>
      <c r="N140" s="306"/>
      <c r="O140" s="306"/>
      <c r="P140" s="306"/>
      <c r="Q140" s="306"/>
      <c r="R140" s="306"/>
      <c r="S140" s="306"/>
      <c r="T140" s="306"/>
      <c r="U140" s="306"/>
      <c r="V140" s="354"/>
      <c r="W140" s="306"/>
      <c r="X140" s="306"/>
      <c r="Y140" s="306"/>
      <c r="Z140" s="301"/>
      <c r="AA140" s="306"/>
      <c r="AB140" s="306"/>
      <c r="AC140" s="306"/>
      <c r="AD140" s="306"/>
      <c r="AE140" s="306"/>
      <c r="AF140" s="306"/>
      <c r="AG140" s="306"/>
      <c r="AH140" s="306"/>
      <c r="AI140" s="306"/>
      <c r="AJ140" s="306"/>
      <c r="AK140" s="306"/>
      <c r="AL140" s="306"/>
      <c r="AM140" s="288">
        <f>SUMPRODUCT($J$22:$J$125,AM22:AM125)</f>
        <v>0</v>
      </c>
      <c r="AN140" s="288">
        <f>SUMPRODUCT($J$22:$J$125,AN22:AN125)</f>
        <v>0</v>
      </c>
      <c r="AO140" s="288">
        <f>IF(AO21="kW",SUMPRODUCT($U$22:$U$125,$AB$22:$AB$125,AO22:AO125),SUMPRODUCT($J$22:$J$125,AO22:AO125))</f>
        <v>0</v>
      </c>
      <c r="AP140" s="288">
        <f t="shared" ref="AP140:AZ140" si="42">IF(AP21="kW",SUMPRODUCT($U$22:$U$125,$AB$22:$AB$125,AP22:AP125),SUMPRODUCT($J$22:$J$125,AP22:AP125))</f>
        <v>0</v>
      </c>
      <c r="AQ140" s="288">
        <f t="shared" si="42"/>
        <v>0</v>
      </c>
      <c r="AR140" s="288">
        <f t="shared" si="42"/>
        <v>0</v>
      </c>
      <c r="AS140" s="288">
        <f t="shared" si="42"/>
        <v>0</v>
      </c>
      <c r="AT140" s="288">
        <f t="shared" si="42"/>
        <v>0</v>
      </c>
      <c r="AU140" s="288">
        <f t="shared" si="42"/>
        <v>0</v>
      </c>
      <c r="AV140" s="288">
        <f t="shared" si="42"/>
        <v>0</v>
      </c>
      <c r="AW140" s="288">
        <f t="shared" si="42"/>
        <v>0</v>
      </c>
      <c r="AX140" s="288">
        <f t="shared" si="42"/>
        <v>0</v>
      </c>
      <c r="AY140" s="288">
        <f t="shared" si="42"/>
        <v>0</v>
      </c>
      <c r="AZ140" s="288">
        <f t="shared" si="42"/>
        <v>0</v>
      </c>
      <c r="BA140" s="334"/>
    </row>
    <row r="141" spans="1:54" s="280" customFormat="1" ht="15">
      <c r="A141" s="498"/>
      <c r="B141" s="352" t="s">
        <v>221</v>
      </c>
      <c r="C141" s="353"/>
      <c r="D141" s="332"/>
      <c r="E141" s="332"/>
      <c r="F141" s="332"/>
      <c r="G141" s="332"/>
      <c r="H141" s="332"/>
      <c r="I141" s="332"/>
      <c r="J141" s="332"/>
      <c r="K141" s="332"/>
      <c r="L141" s="332"/>
      <c r="M141" s="332"/>
      <c r="N141" s="332"/>
      <c r="O141" s="332"/>
      <c r="P141" s="332"/>
      <c r="Q141" s="332"/>
      <c r="R141" s="332"/>
      <c r="S141" s="332"/>
      <c r="T141" s="332"/>
      <c r="U141" s="332"/>
      <c r="V141" s="306"/>
      <c r="W141" s="276"/>
      <c r="X141" s="276"/>
      <c r="Y141" s="306"/>
      <c r="Z141" s="301"/>
      <c r="AA141" s="306"/>
      <c r="AB141" s="306"/>
      <c r="AC141" s="354"/>
      <c r="AD141" s="354"/>
      <c r="AE141" s="306"/>
      <c r="AF141" s="306"/>
      <c r="AG141" s="306"/>
      <c r="AH141" s="306"/>
      <c r="AI141" s="306"/>
      <c r="AJ141" s="306"/>
      <c r="AK141" s="306"/>
      <c r="AL141" s="306"/>
      <c r="AM141" s="288">
        <f>SUMPRODUCT($K$22:$K$125,AM22:AM125)</f>
        <v>0</v>
      </c>
      <c r="AN141" s="288">
        <f>SUMPRODUCT($K$22:$K$125,AN22:AN125)</f>
        <v>0</v>
      </c>
      <c r="AO141" s="288">
        <f>IF(AO21="kW",SUMPRODUCT($U$22:$U$125,$AC$22:$AC$125,AO22:AO125),SUMPRODUCT($K$22:$K$125,AO22:AO125))</f>
        <v>0</v>
      </c>
      <c r="AP141" s="288">
        <f t="shared" ref="AP141:AZ141" si="43">IF(AP21="kW",SUMPRODUCT($U$22:$U$125,$AC$22:$AC$125,AP22:AP125),SUMPRODUCT($K$22:$K$125,AP22:AP125))</f>
        <v>0</v>
      </c>
      <c r="AQ141" s="288">
        <f t="shared" si="43"/>
        <v>0</v>
      </c>
      <c r="AR141" s="288">
        <f t="shared" si="43"/>
        <v>0</v>
      </c>
      <c r="AS141" s="288">
        <f t="shared" si="43"/>
        <v>0</v>
      </c>
      <c r="AT141" s="288">
        <f t="shared" si="43"/>
        <v>0</v>
      </c>
      <c r="AU141" s="288">
        <f t="shared" si="43"/>
        <v>0</v>
      </c>
      <c r="AV141" s="288">
        <f t="shared" si="43"/>
        <v>0</v>
      </c>
      <c r="AW141" s="288">
        <f t="shared" si="43"/>
        <v>0</v>
      </c>
      <c r="AX141" s="288">
        <f t="shared" si="43"/>
        <v>0</v>
      </c>
      <c r="AY141" s="288">
        <f t="shared" si="43"/>
        <v>0</v>
      </c>
      <c r="AZ141" s="288">
        <f t="shared" si="43"/>
        <v>0</v>
      </c>
      <c r="BA141" s="334"/>
    </row>
    <row r="142" spans="1:54" s="280" customFormat="1" ht="15">
      <c r="A142" s="498"/>
      <c r="B142" s="352" t="s">
        <v>222</v>
      </c>
      <c r="C142" s="353"/>
      <c r="D142" s="332"/>
      <c r="E142" s="332"/>
      <c r="F142" s="332"/>
      <c r="G142" s="332"/>
      <c r="H142" s="332"/>
      <c r="I142" s="332"/>
      <c r="J142" s="332"/>
      <c r="K142" s="332"/>
      <c r="L142" s="332"/>
      <c r="M142" s="332"/>
      <c r="N142" s="332"/>
      <c r="O142" s="332"/>
      <c r="P142" s="332"/>
      <c r="Q142" s="332"/>
      <c r="R142" s="332"/>
      <c r="S142" s="332"/>
      <c r="T142" s="332"/>
      <c r="U142" s="332"/>
      <c r="V142" s="354"/>
      <c r="W142" s="276"/>
      <c r="X142" s="276"/>
      <c r="Y142" s="306"/>
      <c r="Z142" s="301"/>
      <c r="AA142" s="306"/>
      <c r="AB142" s="306"/>
      <c r="AC142" s="354"/>
      <c r="AD142" s="354"/>
      <c r="AE142" s="306"/>
      <c r="AF142" s="306"/>
      <c r="AG142" s="306"/>
      <c r="AH142" s="306"/>
      <c r="AI142" s="306"/>
      <c r="AJ142" s="306"/>
      <c r="AK142" s="306"/>
      <c r="AL142" s="306"/>
      <c r="AM142" s="288">
        <f>SUMPRODUCT($L$22:$L$125,AM22:AM125)</f>
        <v>0</v>
      </c>
      <c r="AN142" s="288">
        <f>SUMPRODUCT($L$22:$L$125,AN22:AN125)</f>
        <v>0</v>
      </c>
      <c r="AO142" s="288">
        <f>IF(AO21="kW",SUMPRODUCT($U$22:$U$125,$AD$22:$AD$125,AO22:AO125),SUMPRODUCT($L$22:$L$125,AO22:AO125))</f>
        <v>0</v>
      </c>
      <c r="AP142" s="288">
        <f t="shared" ref="AP142:AZ142" si="44">IF(AP21="kW",SUMPRODUCT($U$22:$U$125,$AD$22:$AD$125,AP22:AP125),SUMPRODUCT($L$22:$L$125,AP22:AP125))</f>
        <v>0</v>
      </c>
      <c r="AQ142" s="288">
        <f t="shared" si="44"/>
        <v>0</v>
      </c>
      <c r="AR142" s="288">
        <f t="shared" si="44"/>
        <v>0</v>
      </c>
      <c r="AS142" s="288">
        <f t="shared" si="44"/>
        <v>0</v>
      </c>
      <c r="AT142" s="288">
        <f t="shared" si="44"/>
        <v>0</v>
      </c>
      <c r="AU142" s="288">
        <f t="shared" si="44"/>
        <v>0</v>
      </c>
      <c r="AV142" s="288">
        <f t="shared" si="44"/>
        <v>0</v>
      </c>
      <c r="AW142" s="288">
        <f t="shared" si="44"/>
        <v>0</v>
      </c>
      <c r="AX142" s="288">
        <f t="shared" si="44"/>
        <v>0</v>
      </c>
      <c r="AY142" s="288">
        <f t="shared" si="44"/>
        <v>0</v>
      </c>
      <c r="AZ142" s="288">
        <f t="shared" si="44"/>
        <v>0</v>
      </c>
      <c r="BA142" s="334"/>
    </row>
    <row r="143" spans="1:54" s="280" customFormat="1" ht="15">
      <c r="A143" s="498"/>
      <c r="B143" s="352" t="s">
        <v>223</v>
      </c>
      <c r="C143" s="353"/>
      <c r="D143" s="332"/>
      <c r="E143" s="332"/>
      <c r="F143" s="332"/>
      <c r="G143" s="332"/>
      <c r="H143" s="332"/>
      <c r="I143" s="332"/>
      <c r="J143" s="332"/>
      <c r="K143" s="332"/>
      <c r="L143" s="332"/>
      <c r="M143" s="332"/>
      <c r="N143" s="332"/>
      <c r="O143" s="332"/>
      <c r="P143" s="332"/>
      <c r="Q143" s="332"/>
      <c r="R143" s="332"/>
      <c r="S143" s="332"/>
      <c r="T143" s="332"/>
      <c r="U143" s="332"/>
      <c r="V143" s="354"/>
      <c r="W143" s="276"/>
      <c r="X143" s="276"/>
      <c r="Y143" s="306"/>
      <c r="Z143" s="301"/>
      <c r="AA143" s="306"/>
      <c r="AB143" s="306"/>
      <c r="AC143" s="354"/>
      <c r="AD143" s="354"/>
      <c r="AE143" s="306"/>
      <c r="AF143" s="306"/>
      <c r="AG143" s="306"/>
      <c r="AH143" s="306"/>
      <c r="AI143" s="306"/>
      <c r="AJ143" s="306"/>
      <c r="AK143" s="306"/>
      <c r="AL143" s="306"/>
      <c r="AM143" s="288">
        <f>SUMPRODUCT($M$22:$M$125,AM22:AM125)</f>
        <v>0</v>
      </c>
      <c r="AN143" s="288">
        <f>SUMPRODUCT($M$22:$M$125,AN22:AN125)</f>
        <v>0</v>
      </c>
      <c r="AO143" s="288">
        <f>IF(AO21="kW",SUMPRODUCT($U$22:$U$125,$AE$22:$AE$125,AO22:AO125),SUMPRODUCT($M$22:$M$125,AO22:AO125))</f>
        <v>0</v>
      </c>
      <c r="AP143" s="288">
        <f t="shared" ref="AP143:AZ143" si="45">IF(AP21="kW",SUMPRODUCT($U$22:$U$125,$AE$22:$AE$125,AP22:AP125),SUMPRODUCT($M$22:$M$125,AP22:AP125))</f>
        <v>0</v>
      </c>
      <c r="AQ143" s="288">
        <f t="shared" si="45"/>
        <v>0</v>
      </c>
      <c r="AR143" s="288">
        <f t="shared" si="45"/>
        <v>0</v>
      </c>
      <c r="AS143" s="288">
        <f t="shared" si="45"/>
        <v>0</v>
      </c>
      <c r="AT143" s="288">
        <f t="shared" si="45"/>
        <v>0</v>
      </c>
      <c r="AU143" s="288">
        <f t="shared" si="45"/>
        <v>0</v>
      </c>
      <c r="AV143" s="288">
        <f t="shared" si="45"/>
        <v>0</v>
      </c>
      <c r="AW143" s="288">
        <f t="shared" si="45"/>
        <v>0</v>
      </c>
      <c r="AX143" s="288">
        <f t="shared" si="45"/>
        <v>0</v>
      </c>
      <c r="AY143" s="288">
        <f t="shared" si="45"/>
        <v>0</v>
      </c>
      <c r="AZ143" s="288">
        <f t="shared" si="45"/>
        <v>0</v>
      </c>
      <c r="BA143" s="334"/>
    </row>
    <row r="144" spans="1:54" s="280" customFormat="1" ht="15">
      <c r="A144" s="498"/>
      <c r="B144" s="352" t="s">
        <v>833</v>
      </c>
      <c r="C144" s="353"/>
      <c r="D144" s="332"/>
      <c r="E144" s="332"/>
      <c r="F144" s="332"/>
      <c r="G144" s="332"/>
      <c r="H144" s="332"/>
      <c r="I144" s="332"/>
      <c r="J144" s="332"/>
      <c r="K144" s="332"/>
      <c r="L144" s="332"/>
      <c r="M144" s="332"/>
      <c r="N144" s="332"/>
      <c r="O144" s="332"/>
      <c r="P144" s="332"/>
      <c r="Q144" s="332"/>
      <c r="R144" s="332"/>
      <c r="S144" s="332"/>
      <c r="T144" s="332"/>
      <c r="U144" s="332"/>
      <c r="V144" s="354"/>
      <c r="W144" s="276"/>
      <c r="X144" s="276"/>
      <c r="Y144" s="306"/>
      <c r="Z144" s="301"/>
      <c r="AA144" s="306"/>
      <c r="AB144" s="306"/>
      <c r="AC144" s="354"/>
      <c r="AD144" s="354"/>
      <c r="AE144" s="306"/>
      <c r="AF144" s="306"/>
      <c r="AG144" s="306"/>
      <c r="AH144" s="306"/>
      <c r="AI144" s="306"/>
      <c r="AJ144" s="306"/>
      <c r="AK144" s="306"/>
      <c r="AL144" s="306"/>
      <c r="AM144" s="288">
        <f>SUMPRODUCT($N$22:$N$125,AM22:AM125)</f>
        <v>0</v>
      </c>
      <c r="AN144" s="288">
        <f>SUMPRODUCT($N$22:$N$125,AN22:AN125)</f>
        <v>0</v>
      </c>
      <c r="AO144" s="288">
        <f>IF(AO21="kW",SUMPRODUCT($U$22:$U$125,$AF$22:$AF$125,AO22:AO125),SUMPRODUCT($N$22:$N$125,AO22:AO125))</f>
        <v>0</v>
      </c>
      <c r="AP144" s="288">
        <f t="shared" ref="AP144:AZ144" si="46">IF(AP21="kW",SUMPRODUCT($U$22:$U$125,$AF$22:$AF$125,AP22:AP125),SUMPRODUCT($N$22:$N$125,AP22:AP125))</f>
        <v>0</v>
      </c>
      <c r="AQ144" s="288">
        <f t="shared" si="46"/>
        <v>0</v>
      </c>
      <c r="AR144" s="288">
        <f t="shared" si="46"/>
        <v>0</v>
      </c>
      <c r="AS144" s="288">
        <f t="shared" si="46"/>
        <v>0</v>
      </c>
      <c r="AT144" s="288">
        <f t="shared" si="46"/>
        <v>0</v>
      </c>
      <c r="AU144" s="288">
        <f t="shared" si="46"/>
        <v>0</v>
      </c>
      <c r="AV144" s="288">
        <f t="shared" si="46"/>
        <v>0</v>
      </c>
      <c r="AW144" s="288">
        <f t="shared" si="46"/>
        <v>0</v>
      </c>
      <c r="AX144" s="288">
        <f t="shared" si="46"/>
        <v>0</v>
      </c>
      <c r="AY144" s="288">
        <f t="shared" si="46"/>
        <v>0</v>
      </c>
      <c r="AZ144" s="288">
        <f t="shared" si="46"/>
        <v>0</v>
      </c>
      <c r="BA144" s="334"/>
    </row>
    <row r="145" spans="1:54" s="280" customFormat="1" ht="15">
      <c r="A145" s="498"/>
      <c r="B145" s="352" t="s">
        <v>834</v>
      </c>
      <c r="C145" s="353"/>
      <c r="D145" s="332"/>
      <c r="E145" s="332"/>
      <c r="F145" s="332"/>
      <c r="G145" s="332"/>
      <c r="H145" s="332"/>
      <c r="I145" s="332"/>
      <c r="J145" s="332"/>
      <c r="K145" s="332"/>
      <c r="L145" s="332"/>
      <c r="M145" s="332"/>
      <c r="N145" s="332"/>
      <c r="O145" s="332"/>
      <c r="P145" s="332"/>
      <c r="Q145" s="332"/>
      <c r="R145" s="332"/>
      <c r="S145" s="332"/>
      <c r="T145" s="332"/>
      <c r="U145" s="332"/>
      <c r="V145" s="354"/>
      <c r="W145" s="276"/>
      <c r="X145" s="276"/>
      <c r="Y145" s="306"/>
      <c r="Z145" s="301"/>
      <c r="AA145" s="306"/>
      <c r="AB145" s="306"/>
      <c r="AC145" s="354"/>
      <c r="AD145" s="354"/>
      <c r="AE145" s="306"/>
      <c r="AF145" s="306"/>
      <c r="AG145" s="306"/>
      <c r="AH145" s="306"/>
      <c r="AI145" s="306"/>
      <c r="AJ145" s="306"/>
      <c r="AK145" s="306"/>
      <c r="AL145" s="306"/>
      <c r="AM145" s="288">
        <f>SUMPRODUCT($O$22:$O$125,AM22:AM125)</f>
        <v>0</v>
      </c>
      <c r="AN145" s="288">
        <f>SUMPRODUCT($O$22:$O$125,AN22:AN125)</f>
        <v>0</v>
      </c>
      <c r="AO145" s="288">
        <f>IF(AO21="kW",SUMPRODUCT($U$22:$U$125,$AG$22:$AG$125,AO22:AO125),SUMPRODUCT($O$22:$O$125,AO22:AO125))</f>
        <v>0</v>
      </c>
      <c r="AP145" s="288">
        <f t="shared" ref="AP145:AZ145" si="47">IF(AP21="kW",SUMPRODUCT($U$22:$U$125,$AG$22:$AG$125,AP22:AP125),SUMPRODUCT($O$22:$O$125,AP22:AP125))</f>
        <v>0</v>
      </c>
      <c r="AQ145" s="288">
        <f t="shared" si="47"/>
        <v>0</v>
      </c>
      <c r="AR145" s="288">
        <f t="shared" si="47"/>
        <v>0</v>
      </c>
      <c r="AS145" s="288">
        <f t="shared" si="47"/>
        <v>0</v>
      </c>
      <c r="AT145" s="288">
        <f t="shared" si="47"/>
        <v>0</v>
      </c>
      <c r="AU145" s="288">
        <f t="shared" si="47"/>
        <v>0</v>
      </c>
      <c r="AV145" s="288">
        <f t="shared" si="47"/>
        <v>0</v>
      </c>
      <c r="AW145" s="288">
        <f t="shared" si="47"/>
        <v>0</v>
      </c>
      <c r="AX145" s="288">
        <f t="shared" si="47"/>
        <v>0</v>
      </c>
      <c r="AY145" s="288">
        <f t="shared" si="47"/>
        <v>0</v>
      </c>
      <c r="AZ145" s="288">
        <f t="shared" si="47"/>
        <v>0</v>
      </c>
      <c r="BA145" s="334"/>
    </row>
    <row r="146" spans="1:54" s="280" customFormat="1" ht="15">
      <c r="A146" s="498"/>
      <c r="B146" s="352" t="s">
        <v>835</v>
      </c>
      <c r="C146" s="353"/>
      <c r="D146" s="332"/>
      <c r="E146" s="332"/>
      <c r="F146" s="332"/>
      <c r="G146" s="332"/>
      <c r="H146" s="332"/>
      <c r="I146" s="332"/>
      <c r="J146" s="332"/>
      <c r="K146" s="332"/>
      <c r="L146" s="332"/>
      <c r="M146" s="332"/>
      <c r="N146" s="332"/>
      <c r="O146" s="332"/>
      <c r="P146" s="332"/>
      <c r="Q146" s="332"/>
      <c r="R146" s="332"/>
      <c r="S146" s="332"/>
      <c r="T146" s="332"/>
      <c r="U146" s="332"/>
      <c r="V146" s="354"/>
      <c r="W146" s="276"/>
      <c r="X146" s="276"/>
      <c r="Y146" s="306"/>
      <c r="Z146" s="301"/>
      <c r="AA146" s="306"/>
      <c r="AB146" s="306"/>
      <c r="AC146" s="354"/>
      <c r="AD146" s="354"/>
      <c r="AE146" s="306"/>
      <c r="AF146" s="306"/>
      <c r="AG146" s="306"/>
      <c r="AH146" s="306"/>
      <c r="AI146" s="306"/>
      <c r="AJ146" s="306"/>
      <c r="AK146" s="306"/>
      <c r="AL146" s="306"/>
      <c r="AM146" s="288">
        <f>SUMPRODUCT($P$22:$P$125,AM22:AM125)</f>
        <v>0</v>
      </c>
      <c r="AN146" s="288">
        <f>SUMPRODUCT($P$22:$P$125,AN22:AN125)</f>
        <v>0</v>
      </c>
      <c r="AO146" s="288">
        <f>IF(AO21="kW",SUMPRODUCT($U$22:$U$125,$AH$22:$AH$125,AO22:AO125),SUMPRODUCT($P$22:$P$125,AO22:AO125))</f>
        <v>0</v>
      </c>
      <c r="AP146" s="288">
        <f t="shared" ref="AP146:AZ146" si="48">IF(AP21="kW",SUMPRODUCT($U$22:$U$125,$AH$22:$AH$125,AP22:AP125),SUMPRODUCT($P$22:$P$125,AP22:AP125))</f>
        <v>0</v>
      </c>
      <c r="AQ146" s="288">
        <f t="shared" si="48"/>
        <v>0</v>
      </c>
      <c r="AR146" s="288">
        <f t="shared" si="48"/>
        <v>0</v>
      </c>
      <c r="AS146" s="288">
        <f t="shared" si="48"/>
        <v>0</v>
      </c>
      <c r="AT146" s="288">
        <f t="shared" si="48"/>
        <v>0</v>
      </c>
      <c r="AU146" s="288">
        <f t="shared" si="48"/>
        <v>0</v>
      </c>
      <c r="AV146" s="288">
        <f t="shared" si="48"/>
        <v>0</v>
      </c>
      <c r="AW146" s="288">
        <f t="shared" si="48"/>
        <v>0</v>
      </c>
      <c r="AX146" s="288">
        <f t="shared" si="48"/>
        <v>0</v>
      </c>
      <c r="AY146" s="288">
        <f t="shared" si="48"/>
        <v>0</v>
      </c>
      <c r="AZ146" s="288">
        <f t="shared" si="48"/>
        <v>0</v>
      </c>
      <c r="BA146" s="334"/>
    </row>
    <row r="147" spans="1:54" s="280" customFormat="1" ht="15">
      <c r="A147" s="498"/>
      <c r="B147" s="352" t="s">
        <v>836</v>
      </c>
      <c r="C147" s="353"/>
      <c r="D147" s="332"/>
      <c r="E147" s="332"/>
      <c r="F147" s="332"/>
      <c r="G147" s="332"/>
      <c r="H147" s="332"/>
      <c r="I147" s="332"/>
      <c r="J147" s="332"/>
      <c r="K147" s="332"/>
      <c r="L147" s="332"/>
      <c r="M147" s="332"/>
      <c r="N147" s="332"/>
      <c r="O147" s="332"/>
      <c r="P147" s="332"/>
      <c r="Q147" s="332"/>
      <c r="R147" s="332"/>
      <c r="S147" s="332"/>
      <c r="T147" s="332"/>
      <c r="U147" s="332"/>
      <c r="V147" s="354"/>
      <c r="W147" s="276"/>
      <c r="X147" s="276"/>
      <c r="Y147" s="306"/>
      <c r="Z147" s="301"/>
      <c r="AA147" s="306"/>
      <c r="AB147" s="306"/>
      <c r="AC147" s="354"/>
      <c r="AD147" s="354"/>
      <c r="AE147" s="306"/>
      <c r="AF147" s="306"/>
      <c r="AG147" s="306"/>
      <c r="AH147" s="306"/>
      <c r="AI147" s="306"/>
      <c r="AJ147" s="306"/>
      <c r="AK147" s="306"/>
      <c r="AL147" s="306"/>
      <c r="AM147" s="288">
        <f>SUMPRODUCT($Q$22:$Q$125,AM22:AM125)</f>
        <v>0</v>
      </c>
      <c r="AN147" s="288">
        <f>SUMPRODUCT($Q$22:$Q$125,AN22:AN125)</f>
        <v>0</v>
      </c>
      <c r="AO147" s="288">
        <f>IF(AO21="kW",SUMPRODUCT($U$22:$U$125,$AI$22:$AI$125,AO22:AO125),SUMPRODUCT($Q$22:$Q$125,AO22:AO125))</f>
        <v>0</v>
      </c>
      <c r="AP147" s="288">
        <f t="shared" ref="AP147:AZ147" si="49">IF(AP21="kW",SUMPRODUCT($U$22:$U$125,$AI$22:$AI$125,AP22:AP125),SUMPRODUCT($Q$22:$Q$125,AP22:AP125))</f>
        <v>0</v>
      </c>
      <c r="AQ147" s="288">
        <f t="shared" si="49"/>
        <v>0</v>
      </c>
      <c r="AR147" s="288">
        <f t="shared" si="49"/>
        <v>0</v>
      </c>
      <c r="AS147" s="288">
        <f t="shared" si="49"/>
        <v>0</v>
      </c>
      <c r="AT147" s="288">
        <f t="shared" si="49"/>
        <v>0</v>
      </c>
      <c r="AU147" s="288">
        <f t="shared" si="49"/>
        <v>0</v>
      </c>
      <c r="AV147" s="288">
        <f t="shared" si="49"/>
        <v>0</v>
      </c>
      <c r="AW147" s="288">
        <f t="shared" si="49"/>
        <v>0</v>
      </c>
      <c r="AX147" s="288">
        <f t="shared" si="49"/>
        <v>0</v>
      </c>
      <c r="AY147" s="288">
        <f t="shared" si="49"/>
        <v>0</v>
      </c>
      <c r="AZ147" s="288">
        <f t="shared" si="49"/>
        <v>0</v>
      </c>
      <c r="BA147" s="334"/>
    </row>
    <row r="148" spans="1:54" s="280" customFormat="1" ht="15">
      <c r="A148" s="498"/>
      <c r="B148" s="352" t="s">
        <v>837</v>
      </c>
      <c r="C148" s="353"/>
      <c r="D148" s="332"/>
      <c r="E148" s="332"/>
      <c r="F148" s="332"/>
      <c r="G148" s="332"/>
      <c r="H148" s="332"/>
      <c r="I148" s="332"/>
      <c r="J148" s="332"/>
      <c r="K148" s="332"/>
      <c r="L148" s="332"/>
      <c r="M148" s="332"/>
      <c r="N148" s="332"/>
      <c r="O148" s="332"/>
      <c r="P148" s="332"/>
      <c r="Q148" s="332"/>
      <c r="R148" s="332"/>
      <c r="S148" s="332"/>
      <c r="T148" s="332"/>
      <c r="U148" s="332"/>
      <c r="V148" s="354"/>
      <c r="W148" s="276"/>
      <c r="X148" s="276"/>
      <c r="Y148" s="306"/>
      <c r="Z148" s="301"/>
      <c r="AA148" s="306"/>
      <c r="AB148" s="306"/>
      <c r="AC148" s="354"/>
      <c r="AD148" s="354"/>
      <c r="AE148" s="306"/>
      <c r="AF148" s="306"/>
      <c r="AG148" s="306"/>
      <c r="AH148" s="306"/>
      <c r="AI148" s="306"/>
      <c r="AJ148" s="306"/>
      <c r="AK148" s="306"/>
      <c r="AL148" s="306"/>
      <c r="AM148" s="288">
        <f>SUMPRODUCT($R$22:$R$125,AM22:AM125)</f>
        <v>0</v>
      </c>
      <c r="AN148" s="288">
        <f>SUMPRODUCT($R$22:$R$125,AN22:AN125)</f>
        <v>0</v>
      </c>
      <c r="AO148" s="288">
        <f>IF(AO21="kW",SUMPRODUCT($U$22:$U$125,$AJ$22:$AJ$125,AO22:AO125),SUMPRODUCT($R$22:$R$125,AO22:AO125))</f>
        <v>0</v>
      </c>
      <c r="AP148" s="288">
        <f t="shared" ref="AP148:AZ148" si="50">IF(AP21="kW",SUMPRODUCT($U$22:$U$125,$AJ$22:$AJ$125,AP22:AP125),SUMPRODUCT($R$22:$R$125,AP22:AP125))</f>
        <v>0</v>
      </c>
      <c r="AQ148" s="288">
        <f t="shared" si="50"/>
        <v>0</v>
      </c>
      <c r="AR148" s="288">
        <f t="shared" si="50"/>
        <v>0</v>
      </c>
      <c r="AS148" s="288">
        <f t="shared" si="50"/>
        <v>0</v>
      </c>
      <c r="AT148" s="288">
        <f t="shared" si="50"/>
        <v>0</v>
      </c>
      <c r="AU148" s="288">
        <f t="shared" si="50"/>
        <v>0</v>
      </c>
      <c r="AV148" s="288">
        <f t="shared" si="50"/>
        <v>0</v>
      </c>
      <c r="AW148" s="288">
        <f t="shared" si="50"/>
        <v>0</v>
      </c>
      <c r="AX148" s="288">
        <f t="shared" si="50"/>
        <v>0</v>
      </c>
      <c r="AY148" s="288">
        <f t="shared" si="50"/>
        <v>0</v>
      </c>
      <c r="AZ148" s="288">
        <f t="shared" si="50"/>
        <v>0</v>
      </c>
      <c r="BA148" s="334"/>
    </row>
    <row r="149" spans="1:54" s="280" customFormat="1" ht="15">
      <c r="A149" s="498"/>
      <c r="B149" s="352" t="s">
        <v>838</v>
      </c>
      <c r="C149" s="353"/>
      <c r="D149" s="332"/>
      <c r="E149" s="332"/>
      <c r="F149" s="332"/>
      <c r="G149" s="332"/>
      <c r="H149" s="332"/>
      <c r="I149" s="332"/>
      <c r="J149" s="332"/>
      <c r="K149" s="332"/>
      <c r="L149" s="332"/>
      <c r="M149" s="332"/>
      <c r="N149" s="332"/>
      <c r="O149" s="332"/>
      <c r="P149" s="332"/>
      <c r="Q149" s="332"/>
      <c r="R149" s="332"/>
      <c r="S149" s="332"/>
      <c r="T149" s="332"/>
      <c r="U149" s="332"/>
      <c r="V149" s="354"/>
      <c r="W149" s="276"/>
      <c r="X149" s="276"/>
      <c r="Y149" s="306"/>
      <c r="Z149" s="301"/>
      <c r="AA149" s="306"/>
      <c r="AB149" s="306"/>
      <c r="AC149" s="354"/>
      <c r="AD149" s="354"/>
      <c r="AE149" s="306"/>
      <c r="AF149" s="306"/>
      <c r="AG149" s="306"/>
      <c r="AH149" s="306"/>
      <c r="AI149" s="306"/>
      <c r="AJ149" s="306"/>
      <c r="AK149" s="306"/>
      <c r="AL149" s="306"/>
      <c r="AM149" s="288">
        <f>SUMPRODUCT($S$22:$S$125,AM22:AM125)</f>
        <v>0</v>
      </c>
      <c r="AN149" s="288">
        <f>SUMPRODUCT($S$22:$S$125,AN22:AN125)</f>
        <v>0</v>
      </c>
      <c r="AO149" s="288">
        <f>IF(AO21="kW",SUMPRODUCT($U$22:$U$125,$AK$22:$AK$125,AO22:AO125),SUMPRODUCT($S$22:$S$125,AO22:AO125))</f>
        <v>0</v>
      </c>
      <c r="AP149" s="288">
        <f t="shared" ref="AP149:AZ149" si="51">IF(AP21="kW",SUMPRODUCT($U$22:$U$125,$AK$22:$AK$125,AP22:AP125),SUMPRODUCT($S$22:$S$125,AP22:AP125))</f>
        <v>0</v>
      </c>
      <c r="AQ149" s="288">
        <f t="shared" si="51"/>
        <v>0</v>
      </c>
      <c r="AR149" s="288">
        <f t="shared" si="51"/>
        <v>0</v>
      </c>
      <c r="AS149" s="288">
        <f t="shared" si="51"/>
        <v>0</v>
      </c>
      <c r="AT149" s="288">
        <f t="shared" si="51"/>
        <v>0</v>
      </c>
      <c r="AU149" s="288">
        <f t="shared" si="51"/>
        <v>0</v>
      </c>
      <c r="AV149" s="288">
        <f t="shared" si="51"/>
        <v>0</v>
      </c>
      <c r="AW149" s="288">
        <f t="shared" si="51"/>
        <v>0</v>
      </c>
      <c r="AX149" s="288">
        <f t="shared" si="51"/>
        <v>0</v>
      </c>
      <c r="AY149" s="288">
        <f t="shared" si="51"/>
        <v>0</v>
      </c>
      <c r="AZ149" s="288">
        <f t="shared" si="51"/>
        <v>0</v>
      </c>
      <c r="BA149" s="334"/>
    </row>
    <row r="150" spans="1:54" ht="15">
      <c r="B150" s="355" t="s">
        <v>839</v>
      </c>
      <c r="C150" s="356"/>
      <c r="D150" s="357"/>
      <c r="E150" s="357"/>
      <c r="F150" s="357"/>
      <c r="G150" s="357"/>
      <c r="H150" s="357"/>
      <c r="I150" s="357"/>
      <c r="J150" s="357"/>
      <c r="K150" s="357"/>
      <c r="L150" s="357"/>
      <c r="M150" s="357"/>
      <c r="N150" s="357"/>
      <c r="O150" s="357"/>
      <c r="P150" s="357"/>
      <c r="Q150" s="357"/>
      <c r="R150" s="357"/>
      <c r="S150" s="357"/>
      <c r="T150" s="357"/>
      <c r="U150" s="357"/>
      <c r="V150" s="358"/>
      <c r="W150" s="359"/>
      <c r="X150" s="360"/>
      <c r="Y150" s="358"/>
      <c r="Z150" s="361"/>
      <c r="AA150" s="362"/>
      <c r="AB150" s="362"/>
      <c r="AC150" s="358"/>
      <c r="AD150" s="358"/>
      <c r="AE150" s="362"/>
      <c r="AF150" s="362"/>
      <c r="AG150" s="362"/>
      <c r="AH150" s="362"/>
      <c r="AI150" s="362"/>
      <c r="AJ150" s="362"/>
      <c r="AK150" s="362"/>
      <c r="AL150" s="362"/>
      <c r="AM150" s="323">
        <f>SUMPRODUCT($T$22:$T$125,AM22:AM125)</f>
        <v>0</v>
      </c>
      <c r="AN150" s="323">
        <f>SUMPRODUCT($T$22:$T$125,AN22:AN125)</f>
        <v>0</v>
      </c>
      <c r="AO150" s="323">
        <f>IF(AO21="kW",SUMPRODUCT($U$22:$U$125,$AL$22:$AL$125,AO22:AO125),SUMPRODUCT($T$22:$T$125,AO22:AO125))</f>
        <v>0</v>
      </c>
      <c r="AP150" s="323">
        <f t="shared" ref="AP150:AZ150" si="52">IF(AP21="kW",SUMPRODUCT($U$22:$U$125,$AL$22:$AL$125,AP22:AP125),SUMPRODUCT($T$22:$T$125,AP22:AP125))</f>
        <v>0</v>
      </c>
      <c r="AQ150" s="323">
        <f t="shared" si="52"/>
        <v>0</v>
      </c>
      <c r="AR150" s="323">
        <f t="shared" si="52"/>
        <v>0</v>
      </c>
      <c r="AS150" s="323">
        <f t="shared" si="52"/>
        <v>0</v>
      </c>
      <c r="AT150" s="323">
        <f t="shared" si="52"/>
        <v>0</v>
      </c>
      <c r="AU150" s="323">
        <f t="shared" si="52"/>
        <v>0</v>
      </c>
      <c r="AV150" s="323">
        <f t="shared" si="52"/>
        <v>0</v>
      </c>
      <c r="AW150" s="323">
        <f t="shared" si="52"/>
        <v>0</v>
      </c>
      <c r="AX150" s="323">
        <f t="shared" si="52"/>
        <v>0</v>
      </c>
      <c r="AY150" s="323">
        <f t="shared" si="52"/>
        <v>0</v>
      </c>
      <c r="AZ150" s="323">
        <f t="shared" si="52"/>
        <v>0</v>
      </c>
      <c r="BA150" s="793"/>
      <c r="BB150" s="363"/>
    </row>
    <row r="151" spans="1:54" ht="15">
      <c r="B151" s="739"/>
      <c r="C151" s="353"/>
      <c r="D151" s="740"/>
      <c r="E151" s="740"/>
      <c r="F151" s="740"/>
      <c r="G151" s="740"/>
      <c r="H151" s="740"/>
      <c r="I151" s="740"/>
      <c r="J151" s="740"/>
      <c r="K151" s="740"/>
      <c r="L151" s="740"/>
      <c r="M151" s="740"/>
      <c r="N151" s="740"/>
      <c r="O151" s="740"/>
      <c r="P151" s="740"/>
      <c r="Q151" s="740"/>
      <c r="R151" s="740"/>
      <c r="S151" s="740"/>
      <c r="T151" s="740"/>
      <c r="U151" s="740"/>
      <c r="V151" s="741"/>
      <c r="W151" s="742"/>
      <c r="X151" s="743"/>
      <c r="Y151" s="741"/>
      <c r="Z151" s="301"/>
      <c r="AA151" s="386"/>
      <c r="AB151" s="386"/>
      <c r="AC151" s="741"/>
      <c r="AD151" s="741"/>
      <c r="AE151" s="386"/>
      <c r="AF151" s="386"/>
      <c r="AG151" s="386"/>
      <c r="AH151" s="386"/>
      <c r="AI151" s="386"/>
      <c r="AJ151" s="386"/>
      <c r="AK151" s="386"/>
      <c r="AL151" s="386"/>
      <c r="AM151" s="288"/>
      <c r="AN151" s="288"/>
      <c r="AO151" s="288"/>
      <c r="AP151" s="288"/>
      <c r="AQ151" s="288"/>
      <c r="AR151" s="288"/>
      <c r="AS151" s="288"/>
      <c r="AT151" s="288"/>
      <c r="AU151" s="288"/>
      <c r="AV151" s="288"/>
      <c r="AW151" s="288"/>
      <c r="AX151" s="288"/>
      <c r="AY151" s="288"/>
      <c r="AZ151" s="288"/>
      <c r="BB151" s="363"/>
    </row>
    <row r="152" spans="1:54" ht="15">
      <c r="B152" s="739"/>
      <c r="C152" s="353"/>
      <c r="D152" s="740"/>
      <c r="E152" s="740"/>
      <c r="F152" s="740"/>
      <c r="G152" s="740"/>
      <c r="H152" s="740"/>
      <c r="I152" s="740"/>
      <c r="J152" s="740"/>
      <c r="K152" s="740"/>
      <c r="L152" s="740"/>
      <c r="M152" s="740"/>
      <c r="N152" s="740"/>
      <c r="O152" s="740"/>
      <c r="P152" s="740"/>
      <c r="Q152" s="740"/>
      <c r="R152" s="740"/>
      <c r="S152" s="740"/>
      <c r="T152" s="740"/>
      <c r="U152" s="740"/>
      <c r="V152" s="741"/>
      <c r="W152" s="742"/>
      <c r="X152" s="743"/>
      <c r="Y152" s="741"/>
      <c r="Z152" s="301"/>
      <c r="AA152" s="386"/>
      <c r="AB152" s="386"/>
      <c r="AC152" s="741"/>
      <c r="AD152" s="741"/>
      <c r="AE152" s="386"/>
      <c r="AF152" s="386"/>
      <c r="AG152" s="386"/>
      <c r="AH152" s="386"/>
      <c r="AI152" s="386"/>
      <c r="AJ152" s="386"/>
      <c r="AK152" s="386"/>
      <c r="AL152" s="386"/>
      <c r="AM152" s="288"/>
      <c r="AN152" s="288"/>
      <c r="AO152" s="288"/>
      <c r="AP152" s="288"/>
      <c r="AQ152" s="288"/>
      <c r="AR152" s="288"/>
      <c r="AS152" s="288"/>
      <c r="AT152" s="288"/>
      <c r="AU152" s="288"/>
      <c r="AV152" s="288"/>
      <c r="AW152" s="288"/>
      <c r="AX152" s="288"/>
      <c r="AY152" s="288"/>
      <c r="AZ152" s="288"/>
      <c r="BB152" s="363"/>
    </row>
    <row r="153" spans="1:54" ht="15">
      <c r="B153" s="739"/>
      <c r="C153" s="353"/>
      <c r="D153" s="740"/>
      <c r="E153" s="740"/>
      <c r="F153" s="740"/>
      <c r="G153" s="740"/>
      <c r="H153" s="740"/>
      <c r="I153" s="740"/>
      <c r="J153" s="740"/>
      <c r="K153" s="740"/>
      <c r="L153" s="740"/>
      <c r="M153" s="740"/>
      <c r="N153" s="740"/>
      <c r="O153" s="740"/>
      <c r="P153" s="740"/>
      <c r="Q153" s="740"/>
      <c r="R153" s="740"/>
      <c r="S153" s="740"/>
      <c r="T153" s="740"/>
      <c r="U153" s="740"/>
      <c r="V153" s="741"/>
      <c r="W153" s="742"/>
      <c r="X153" s="743"/>
      <c r="Y153" s="741"/>
      <c r="Z153" s="301"/>
      <c r="AA153" s="386"/>
      <c r="AB153" s="386"/>
      <c r="AC153" s="741"/>
      <c r="AD153" s="741"/>
      <c r="AE153" s="386"/>
      <c r="AF153" s="386"/>
      <c r="AG153" s="386"/>
      <c r="AH153" s="386"/>
      <c r="AI153" s="386"/>
      <c r="AJ153" s="386"/>
      <c r="AK153" s="386"/>
      <c r="AL153" s="386"/>
      <c r="AM153" s="288"/>
      <c r="AN153" s="288"/>
      <c r="AO153" s="288"/>
      <c r="AP153" s="288"/>
      <c r="AQ153" s="288"/>
      <c r="AR153" s="288"/>
      <c r="AS153" s="288"/>
      <c r="AT153" s="288"/>
      <c r="AU153" s="288"/>
      <c r="AV153" s="288"/>
      <c r="AW153" s="288"/>
      <c r="AX153" s="288"/>
      <c r="AY153" s="288"/>
      <c r="AZ153" s="288"/>
      <c r="BB153" s="363"/>
    </row>
    <row r="154" spans="1:54" ht="21.75" customHeight="1">
      <c r="B154" s="364" t="s">
        <v>577</v>
      </c>
      <c r="C154" s="365"/>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7"/>
      <c r="AA154" s="368"/>
      <c r="AB154" s="366"/>
      <c r="AC154" s="366"/>
      <c r="AD154" s="366"/>
      <c r="AE154" s="366"/>
      <c r="AF154" s="366"/>
      <c r="AG154" s="366"/>
      <c r="AH154" s="366"/>
      <c r="AI154" s="366"/>
      <c r="AJ154" s="366"/>
      <c r="AK154" s="366"/>
      <c r="AL154" s="366"/>
      <c r="AM154" s="369"/>
      <c r="AN154" s="369"/>
      <c r="AO154" s="369"/>
      <c r="AP154" s="369"/>
      <c r="AQ154" s="369"/>
      <c r="AR154" s="369"/>
      <c r="AS154" s="369"/>
      <c r="AT154" s="369"/>
      <c r="AU154" s="369"/>
      <c r="AV154" s="369"/>
      <c r="AW154" s="369"/>
      <c r="AX154" s="369"/>
      <c r="AY154" s="369"/>
      <c r="AZ154" s="369"/>
      <c r="BA154" s="370"/>
      <c r="BB154" s="363"/>
    </row>
    <row r="156" spans="1:54" ht="15.75">
      <c r="B156" s="277" t="s">
        <v>241</v>
      </c>
      <c r="C156" s="278"/>
      <c r="D156" s="579" t="s">
        <v>522</v>
      </c>
      <c r="F156" s="579"/>
      <c r="V156" s="278"/>
      <c r="AM156" s="267"/>
      <c r="AN156" s="264"/>
      <c r="AO156" s="264"/>
      <c r="AP156" s="264"/>
      <c r="AQ156" s="264"/>
      <c r="AR156" s="264"/>
      <c r="AS156" s="264"/>
      <c r="AT156" s="264"/>
      <c r="AU156" s="264"/>
      <c r="AV156" s="264"/>
      <c r="AW156" s="264"/>
      <c r="AX156" s="264"/>
      <c r="AY156" s="264"/>
      <c r="AZ156" s="264"/>
      <c r="BA156" s="279"/>
    </row>
    <row r="157" spans="1:54" ht="34.5" customHeight="1">
      <c r="B157" s="949" t="s">
        <v>211</v>
      </c>
      <c r="C157" s="951" t="s">
        <v>33</v>
      </c>
      <c r="D157" s="281" t="s">
        <v>420</v>
      </c>
      <c r="E157" s="960" t="s">
        <v>209</v>
      </c>
      <c r="F157" s="961"/>
      <c r="G157" s="961"/>
      <c r="H157" s="961"/>
      <c r="I157" s="961"/>
      <c r="J157" s="961"/>
      <c r="K157" s="961"/>
      <c r="L157" s="961"/>
      <c r="M157" s="961"/>
      <c r="N157" s="961"/>
      <c r="O157" s="961"/>
      <c r="P157" s="961"/>
      <c r="Q157" s="961"/>
      <c r="R157" s="961"/>
      <c r="S157" s="961"/>
      <c r="T157" s="962"/>
      <c r="U157" s="958" t="s">
        <v>213</v>
      </c>
      <c r="V157" s="281" t="s">
        <v>421</v>
      </c>
      <c r="W157" s="955" t="s">
        <v>212</v>
      </c>
      <c r="X157" s="956"/>
      <c r="Y157" s="956"/>
      <c r="Z157" s="956"/>
      <c r="AA157" s="956"/>
      <c r="AB157" s="956"/>
      <c r="AC157" s="956"/>
      <c r="AD157" s="956"/>
      <c r="AE157" s="956"/>
      <c r="AF157" s="956"/>
      <c r="AG157" s="956"/>
      <c r="AH157" s="956"/>
      <c r="AI157" s="956"/>
      <c r="AJ157" s="956"/>
      <c r="AK157" s="956"/>
      <c r="AL157" s="963"/>
      <c r="AM157" s="955" t="s">
        <v>242</v>
      </c>
      <c r="AN157" s="956"/>
      <c r="AO157" s="956"/>
      <c r="AP157" s="956"/>
      <c r="AQ157" s="956"/>
      <c r="AR157" s="956"/>
      <c r="AS157" s="956"/>
      <c r="AT157" s="956"/>
      <c r="AU157" s="956"/>
      <c r="AV157" s="956"/>
      <c r="AW157" s="956"/>
      <c r="AX157" s="956"/>
      <c r="AY157" s="956"/>
      <c r="AZ157" s="956"/>
      <c r="BA157" s="957"/>
    </row>
    <row r="158" spans="1:54" ht="60.75" customHeight="1">
      <c r="B158" s="950"/>
      <c r="C158" s="952"/>
      <c r="D158" s="282">
        <v>2012</v>
      </c>
      <c r="E158" s="282">
        <v>2013</v>
      </c>
      <c r="F158" s="282">
        <v>2014</v>
      </c>
      <c r="G158" s="282">
        <v>2015</v>
      </c>
      <c r="H158" s="282">
        <v>2016</v>
      </c>
      <c r="I158" s="282">
        <v>2017</v>
      </c>
      <c r="J158" s="282">
        <v>2018</v>
      </c>
      <c r="K158" s="282">
        <v>2019</v>
      </c>
      <c r="L158" s="282">
        <v>2020</v>
      </c>
      <c r="M158" s="282">
        <v>2021</v>
      </c>
      <c r="N158" s="282">
        <v>2022</v>
      </c>
      <c r="O158" s="282">
        <v>2023</v>
      </c>
      <c r="P158" s="282">
        <v>2024</v>
      </c>
      <c r="Q158" s="282">
        <v>2025</v>
      </c>
      <c r="R158" s="282">
        <v>2026</v>
      </c>
      <c r="S158" s="282">
        <v>2027</v>
      </c>
      <c r="T158" s="282">
        <v>2028</v>
      </c>
      <c r="U158" s="959"/>
      <c r="V158" s="282">
        <v>2012</v>
      </c>
      <c r="W158" s="282">
        <v>2013</v>
      </c>
      <c r="X158" s="282">
        <v>2014</v>
      </c>
      <c r="Y158" s="282">
        <v>2015</v>
      </c>
      <c r="Z158" s="282">
        <v>2016</v>
      </c>
      <c r="AA158" s="282">
        <v>2017</v>
      </c>
      <c r="AB158" s="282">
        <v>2018</v>
      </c>
      <c r="AC158" s="282">
        <v>2019</v>
      </c>
      <c r="AD158" s="282">
        <v>2020</v>
      </c>
      <c r="AE158" s="282">
        <v>2021</v>
      </c>
      <c r="AF158" s="282">
        <v>2022</v>
      </c>
      <c r="AG158" s="282">
        <v>2023</v>
      </c>
      <c r="AH158" s="282">
        <v>2024</v>
      </c>
      <c r="AI158" s="282">
        <v>2025</v>
      </c>
      <c r="AJ158" s="282">
        <v>2026</v>
      </c>
      <c r="AK158" s="282">
        <v>2027</v>
      </c>
      <c r="AL158" s="282">
        <v>2028</v>
      </c>
      <c r="AM158" s="282" t="str">
        <f>'1.  LRAMVA Summary'!D53</f>
        <v>Residential</v>
      </c>
      <c r="AN158" s="282" t="str">
        <f>'1.  LRAMVA Summary'!E53</f>
        <v>GS&lt;50 kW</v>
      </c>
      <c r="AO158" s="282" t="str">
        <f>'1.  LRAMVA Summary'!F53</f>
        <v>GS 50 - 4,999 kW</v>
      </c>
      <c r="AP158" s="282" t="str">
        <f>'1.  LRAMVA Summary'!G53</f>
        <v>Large Use</v>
      </c>
      <c r="AQ158" s="282" t="str">
        <f>'1.  LRAMVA Summary'!H53</f>
        <v>Unmetered</v>
      </c>
      <c r="AR158" s="282" t="str">
        <f>'1.  LRAMVA Summary'!I53</f>
        <v>Street Lights</v>
      </c>
      <c r="AS158" s="282" t="str">
        <f>'1.  LRAMVA Summary'!J53</f>
        <v/>
      </c>
      <c r="AT158" s="282" t="str">
        <f>'1.  LRAMVA Summary'!K53</f>
        <v/>
      </c>
      <c r="AU158" s="282" t="str">
        <f>'1.  LRAMVA Summary'!L53</f>
        <v/>
      </c>
      <c r="AV158" s="282" t="str">
        <f>'1.  LRAMVA Summary'!M53</f>
        <v/>
      </c>
      <c r="AW158" s="282" t="str">
        <f>'1.  LRAMVA Summary'!N53</f>
        <v/>
      </c>
      <c r="AX158" s="282" t="str">
        <f>'1.  LRAMVA Summary'!O53</f>
        <v/>
      </c>
      <c r="AY158" s="282" t="str">
        <f>'1.  LRAMVA Summary'!P53</f>
        <v/>
      </c>
      <c r="AZ158" s="282" t="str">
        <f>'1.  LRAMVA Summary'!Q53</f>
        <v/>
      </c>
      <c r="BA158" s="284" t="str">
        <f>'1.  LRAMVA Summary'!R53</f>
        <v>Total</v>
      </c>
    </row>
    <row r="159" spans="1:54" ht="15.75" customHeight="1">
      <c r="A159" s="499"/>
      <c r="B159" s="285" t="s">
        <v>0</v>
      </c>
      <c r="C159" s="286"/>
      <c r="D159" s="286"/>
      <c r="E159" s="286"/>
      <c r="F159" s="286"/>
      <c r="G159" s="286"/>
      <c r="H159" s="286"/>
      <c r="I159" s="286"/>
      <c r="J159" s="286"/>
      <c r="K159" s="286"/>
      <c r="L159" s="286"/>
      <c r="M159" s="286"/>
      <c r="N159" s="286"/>
      <c r="O159" s="286"/>
      <c r="P159" s="286"/>
      <c r="Q159" s="286"/>
      <c r="R159" s="286"/>
      <c r="S159" s="286"/>
      <c r="T159" s="286"/>
      <c r="U159" s="287"/>
      <c r="V159" s="286"/>
      <c r="W159" s="286"/>
      <c r="X159" s="286"/>
      <c r="Y159" s="286"/>
      <c r="Z159" s="286"/>
      <c r="AA159" s="286"/>
      <c r="AB159" s="286"/>
      <c r="AC159" s="286"/>
      <c r="AD159" s="286"/>
      <c r="AE159" s="286"/>
      <c r="AF159" s="286"/>
      <c r="AG159" s="286"/>
      <c r="AH159" s="286"/>
      <c r="AI159" s="286"/>
      <c r="AJ159" s="286"/>
      <c r="AK159" s="286"/>
      <c r="AL159" s="286"/>
      <c r="AM159" s="288" t="str">
        <f>'1.  LRAMVA Summary'!D54</f>
        <v>kWh</v>
      </c>
      <c r="AN159" s="288" t="str">
        <f>'1.  LRAMVA Summary'!E54</f>
        <v>kWh</v>
      </c>
      <c r="AO159" s="288" t="str">
        <f>'1.  LRAMVA Summary'!F54</f>
        <v>kw</v>
      </c>
      <c r="AP159" s="288" t="str">
        <f>'1.  LRAMVA Summary'!G54</f>
        <v>kW</v>
      </c>
      <c r="AQ159" s="288" t="str">
        <f>'1.  LRAMVA Summary'!H54</f>
        <v>kWh</v>
      </c>
      <c r="AR159" s="288" t="str">
        <f>'1.  LRAMVA Summary'!I54</f>
        <v>kW</v>
      </c>
      <c r="AS159" s="288">
        <f>'1.  LRAMVA Summary'!J54</f>
        <v>0</v>
      </c>
      <c r="AT159" s="288">
        <f>'1.  LRAMVA Summary'!K54</f>
        <v>0</v>
      </c>
      <c r="AU159" s="288">
        <f>'1.  LRAMVA Summary'!L54</f>
        <v>0</v>
      </c>
      <c r="AV159" s="288">
        <f>'1.  LRAMVA Summary'!M54</f>
        <v>0</v>
      </c>
      <c r="AW159" s="288">
        <f>'1.  LRAMVA Summary'!N54</f>
        <v>0</v>
      </c>
      <c r="AX159" s="288">
        <f>'1.  LRAMVA Summary'!O54</f>
        <v>0</v>
      </c>
      <c r="AY159" s="288">
        <f>'1.  LRAMVA Summary'!P54</f>
        <v>0</v>
      </c>
      <c r="AZ159" s="288">
        <f>'1.  LRAMVA Summary'!Q54</f>
        <v>0</v>
      </c>
      <c r="BA159" s="371"/>
    </row>
    <row r="160" spans="1:54" ht="15" hidden="1" outlineLevel="1">
      <c r="A160" s="498">
        <v>1</v>
      </c>
      <c r="B160" s="291" t="s">
        <v>1</v>
      </c>
      <c r="C160" s="288" t="s">
        <v>25</v>
      </c>
      <c r="D160" s="292"/>
      <c r="E160" s="292"/>
      <c r="F160" s="292"/>
      <c r="G160" s="292"/>
      <c r="H160" s="292"/>
      <c r="I160" s="292"/>
      <c r="J160" s="292"/>
      <c r="K160" s="292"/>
      <c r="L160" s="292"/>
      <c r="M160" s="292"/>
      <c r="N160" s="292"/>
      <c r="O160" s="292"/>
      <c r="P160" s="292"/>
      <c r="Q160" s="292"/>
      <c r="R160" s="292"/>
      <c r="S160" s="292"/>
      <c r="T160" s="292"/>
      <c r="U160" s="288"/>
      <c r="V160" s="292"/>
      <c r="W160" s="292"/>
      <c r="X160" s="292"/>
      <c r="Y160" s="292"/>
      <c r="Z160" s="292"/>
      <c r="AA160" s="292"/>
      <c r="AB160" s="292"/>
      <c r="AC160" s="292"/>
      <c r="AD160" s="292"/>
      <c r="AE160" s="292"/>
      <c r="AF160" s="292"/>
      <c r="AG160" s="292"/>
      <c r="AH160" s="292"/>
      <c r="AI160" s="292"/>
      <c r="AJ160" s="292"/>
      <c r="AK160" s="292"/>
      <c r="AL160" s="292"/>
      <c r="AM160" s="406"/>
      <c r="AN160" s="406"/>
      <c r="AO160" s="406"/>
      <c r="AP160" s="406"/>
      <c r="AQ160" s="406"/>
      <c r="AR160" s="406"/>
      <c r="AS160" s="406"/>
      <c r="AT160" s="406"/>
      <c r="AU160" s="406"/>
      <c r="AV160" s="406"/>
      <c r="AW160" s="406"/>
      <c r="AX160" s="406"/>
      <c r="AY160" s="406"/>
      <c r="AZ160" s="406"/>
      <c r="BA160" s="293">
        <f>SUM(AM160:AZ160)</f>
        <v>0</v>
      </c>
    </row>
    <row r="161" spans="1:53" ht="15" hidden="1" outlineLevel="1">
      <c r="B161" s="291" t="s">
        <v>243</v>
      </c>
      <c r="C161" s="288" t="s">
        <v>163</v>
      </c>
      <c r="D161" s="292"/>
      <c r="E161" s="292"/>
      <c r="F161" s="292"/>
      <c r="G161" s="292"/>
      <c r="H161" s="292"/>
      <c r="I161" s="292"/>
      <c r="J161" s="292"/>
      <c r="K161" s="292"/>
      <c r="L161" s="292"/>
      <c r="M161" s="292"/>
      <c r="N161" s="292"/>
      <c r="O161" s="292"/>
      <c r="P161" s="292"/>
      <c r="Q161" s="292"/>
      <c r="R161" s="292"/>
      <c r="S161" s="292"/>
      <c r="T161" s="292"/>
      <c r="U161" s="464"/>
      <c r="V161" s="292"/>
      <c r="W161" s="292"/>
      <c r="X161" s="292"/>
      <c r="Y161" s="292"/>
      <c r="Z161" s="292"/>
      <c r="AA161" s="292"/>
      <c r="AB161" s="292"/>
      <c r="AC161" s="292"/>
      <c r="AD161" s="292"/>
      <c r="AE161" s="292"/>
      <c r="AF161" s="292"/>
      <c r="AG161" s="292"/>
      <c r="AH161" s="292"/>
      <c r="AI161" s="292"/>
      <c r="AJ161" s="292"/>
      <c r="AK161" s="292"/>
      <c r="AL161" s="292"/>
      <c r="AM161" s="407">
        <f>AM160</f>
        <v>0</v>
      </c>
      <c r="AN161" s="407">
        <f>AN160</f>
        <v>0</v>
      </c>
      <c r="AO161" s="407">
        <f t="shared" ref="AO161:AZ161" si="53">AO160</f>
        <v>0</v>
      </c>
      <c r="AP161" s="407">
        <f t="shared" si="53"/>
        <v>0</v>
      </c>
      <c r="AQ161" s="407">
        <f t="shared" si="53"/>
        <v>0</v>
      </c>
      <c r="AR161" s="407">
        <f t="shared" si="53"/>
        <v>0</v>
      </c>
      <c r="AS161" s="407">
        <f t="shared" si="53"/>
        <v>0</v>
      </c>
      <c r="AT161" s="407">
        <f t="shared" si="53"/>
        <v>0</v>
      </c>
      <c r="AU161" s="407">
        <f t="shared" si="53"/>
        <v>0</v>
      </c>
      <c r="AV161" s="407">
        <f t="shared" si="53"/>
        <v>0</v>
      </c>
      <c r="AW161" s="407">
        <f t="shared" si="53"/>
        <v>0</v>
      </c>
      <c r="AX161" s="407">
        <f t="shared" si="53"/>
        <v>0</v>
      </c>
      <c r="AY161" s="407">
        <f t="shared" si="53"/>
        <v>0</v>
      </c>
      <c r="AZ161" s="407">
        <f t="shared" si="53"/>
        <v>0</v>
      </c>
      <c r="BA161" s="494"/>
    </row>
    <row r="162" spans="1:53" ht="15.75" hidden="1" outlineLevel="1">
      <c r="A162" s="500"/>
      <c r="B162" s="295"/>
      <c r="C162" s="296"/>
      <c r="D162" s="296"/>
      <c r="E162" s="296"/>
      <c r="F162" s="296"/>
      <c r="G162" s="296"/>
      <c r="H162" s="296"/>
      <c r="I162" s="296"/>
      <c r="J162" s="296"/>
      <c r="K162" s="296"/>
      <c r="L162" s="296"/>
      <c r="M162" s="296"/>
      <c r="N162" s="296"/>
      <c r="O162" s="296"/>
      <c r="P162" s="296"/>
      <c r="Q162" s="296"/>
      <c r="R162" s="296"/>
      <c r="S162" s="296"/>
      <c r="T162" s="296"/>
      <c r="U162" s="300"/>
      <c r="V162" s="296"/>
      <c r="W162" s="296"/>
      <c r="X162" s="296"/>
      <c r="Y162" s="296"/>
      <c r="Z162" s="296"/>
      <c r="AA162" s="296"/>
      <c r="AB162" s="296"/>
      <c r="AC162" s="296"/>
      <c r="AD162" s="296"/>
      <c r="AE162" s="296"/>
      <c r="AF162" s="296"/>
      <c r="AG162" s="296"/>
      <c r="AH162" s="296"/>
      <c r="AI162" s="296"/>
      <c r="AJ162" s="296"/>
      <c r="AK162" s="296"/>
      <c r="AL162" s="296"/>
      <c r="AM162" s="408"/>
      <c r="AN162" s="409"/>
      <c r="AO162" s="409"/>
      <c r="AP162" s="409"/>
      <c r="AQ162" s="409"/>
      <c r="AR162" s="409"/>
      <c r="AS162" s="409"/>
      <c r="AT162" s="409"/>
      <c r="AU162" s="409"/>
      <c r="AV162" s="409"/>
      <c r="AW162" s="409"/>
      <c r="AX162" s="409"/>
      <c r="AY162" s="409"/>
      <c r="AZ162" s="409"/>
      <c r="BA162" s="299"/>
    </row>
    <row r="163" spans="1:53" ht="15" hidden="1" outlineLevel="1">
      <c r="A163" s="498">
        <v>2</v>
      </c>
      <c r="B163" s="291" t="s">
        <v>2</v>
      </c>
      <c r="C163" s="288" t="s">
        <v>25</v>
      </c>
      <c r="D163" s="292"/>
      <c r="E163" s="292"/>
      <c r="F163" s="292"/>
      <c r="G163" s="292"/>
      <c r="H163" s="292"/>
      <c r="I163" s="292"/>
      <c r="J163" s="292"/>
      <c r="K163" s="292"/>
      <c r="L163" s="292"/>
      <c r="M163" s="292"/>
      <c r="N163" s="292"/>
      <c r="O163" s="292"/>
      <c r="P163" s="292"/>
      <c r="Q163" s="292"/>
      <c r="R163" s="292"/>
      <c r="S163" s="292"/>
      <c r="T163" s="292"/>
      <c r="U163" s="288"/>
      <c r="V163" s="292"/>
      <c r="W163" s="292"/>
      <c r="X163" s="292"/>
      <c r="Y163" s="292"/>
      <c r="Z163" s="292"/>
      <c r="AA163" s="292"/>
      <c r="AB163" s="292"/>
      <c r="AC163" s="292"/>
      <c r="AD163" s="292"/>
      <c r="AE163" s="292"/>
      <c r="AF163" s="292"/>
      <c r="AG163" s="292"/>
      <c r="AH163" s="292"/>
      <c r="AI163" s="292"/>
      <c r="AJ163" s="292"/>
      <c r="AK163" s="292"/>
      <c r="AL163" s="292"/>
      <c r="AM163" s="406"/>
      <c r="AN163" s="406"/>
      <c r="AO163" s="406"/>
      <c r="AP163" s="406"/>
      <c r="AQ163" s="406"/>
      <c r="AR163" s="406"/>
      <c r="AS163" s="406"/>
      <c r="AT163" s="406"/>
      <c r="AU163" s="406"/>
      <c r="AV163" s="406"/>
      <c r="AW163" s="406"/>
      <c r="AX163" s="406"/>
      <c r="AY163" s="406"/>
      <c r="AZ163" s="406"/>
      <c r="BA163" s="293">
        <f>SUM(AM163:AZ163)</f>
        <v>0</v>
      </c>
    </row>
    <row r="164" spans="1:53" ht="15" hidden="1" outlineLevel="1">
      <c r="B164" s="291" t="s">
        <v>243</v>
      </c>
      <c r="C164" s="288" t="s">
        <v>163</v>
      </c>
      <c r="D164" s="292"/>
      <c r="E164" s="292"/>
      <c r="F164" s="292"/>
      <c r="G164" s="292"/>
      <c r="H164" s="292"/>
      <c r="I164" s="292"/>
      <c r="J164" s="292"/>
      <c r="K164" s="292"/>
      <c r="L164" s="292"/>
      <c r="M164" s="292"/>
      <c r="N164" s="292"/>
      <c r="O164" s="292"/>
      <c r="P164" s="292"/>
      <c r="Q164" s="292"/>
      <c r="R164" s="292"/>
      <c r="S164" s="292"/>
      <c r="T164" s="292"/>
      <c r="U164" s="464"/>
      <c r="V164" s="292"/>
      <c r="W164" s="292"/>
      <c r="X164" s="292"/>
      <c r="Y164" s="292"/>
      <c r="Z164" s="292"/>
      <c r="AA164" s="292"/>
      <c r="AB164" s="292"/>
      <c r="AC164" s="292"/>
      <c r="AD164" s="292"/>
      <c r="AE164" s="292"/>
      <c r="AF164" s="292"/>
      <c r="AG164" s="292"/>
      <c r="AH164" s="292"/>
      <c r="AI164" s="292"/>
      <c r="AJ164" s="292"/>
      <c r="AK164" s="292"/>
      <c r="AL164" s="292"/>
      <c r="AM164" s="407">
        <f>AM163</f>
        <v>0</v>
      </c>
      <c r="AN164" s="407">
        <f>AN163</f>
        <v>0</v>
      </c>
      <c r="AO164" s="407">
        <f t="shared" ref="AO164:AZ164" si="54">AO163</f>
        <v>0</v>
      </c>
      <c r="AP164" s="407">
        <f t="shared" si="54"/>
        <v>0</v>
      </c>
      <c r="AQ164" s="407">
        <f t="shared" si="54"/>
        <v>0</v>
      </c>
      <c r="AR164" s="407">
        <f t="shared" si="54"/>
        <v>0</v>
      </c>
      <c r="AS164" s="407">
        <f t="shared" si="54"/>
        <v>0</v>
      </c>
      <c r="AT164" s="407">
        <f t="shared" si="54"/>
        <v>0</v>
      </c>
      <c r="AU164" s="407">
        <f t="shared" si="54"/>
        <v>0</v>
      </c>
      <c r="AV164" s="407">
        <f t="shared" si="54"/>
        <v>0</v>
      </c>
      <c r="AW164" s="407">
        <f t="shared" si="54"/>
        <v>0</v>
      </c>
      <c r="AX164" s="407">
        <f t="shared" si="54"/>
        <v>0</v>
      </c>
      <c r="AY164" s="407">
        <f t="shared" si="54"/>
        <v>0</v>
      </c>
      <c r="AZ164" s="407">
        <f t="shared" si="54"/>
        <v>0</v>
      </c>
      <c r="BA164" s="494"/>
    </row>
    <row r="165" spans="1:53" ht="15.75" hidden="1" outlineLevel="1">
      <c r="A165" s="500"/>
      <c r="B165" s="295"/>
      <c r="C165" s="296"/>
      <c r="D165" s="301"/>
      <c r="E165" s="301"/>
      <c r="F165" s="301"/>
      <c r="G165" s="301"/>
      <c r="H165" s="301"/>
      <c r="I165" s="301"/>
      <c r="J165" s="301"/>
      <c r="K165" s="301"/>
      <c r="L165" s="301"/>
      <c r="M165" s="301"/>
      <c r="N165" s="301"/>
      <c r="O165" s="301"/>
      <c r="P165" s="301"/>
      <c r="Q165" s="301"/>
      <c r="R165" s="301"/>
      <c r="S165" s="301"/>
      <c r="T165" s="301"/>
      <c r="U165" s="300"/>
      <c r="V165" s="301"/>
      <c r="W165" s="301"/>
      <c r="X165" s="301"/>
      <c r="Y165" s="301"/>
      <c r="Z165" s="301"/>
      <c r="AA165" s="301"/>
      <c r="AB165" s="301"/>
      <c r="AC165" s="301"/>
      <c r="AD165" s="301"/>
      <c r="AE165" s="301"/>
      <c r="AF165" s="301"/>
      <c r="AG165" s="301"/>
      <c r="AH165" s="301"/>
      <c r="AI165" s="301"/>
      <c r="AJ165" s="301"/>
      <c r="AK165" s="301"/>
      <c r="AL165" s="301"/>
      <c r="AM165" s="408"/>
      <c r="AN165" s="409"/>
      <c r="AO165" s="409"/>
      <c r="AP165" s="409"/>
      <c r="AQ165" s="409"/>
      <c r="AR165" s="409"/>
      <c r="AS165" s="409"/>
      <c r="AT165" s="409"/>
      <c r="AU165" s="409"/>
      <c r="AV165" s="409"/>
      <c r="AW165" s="409"/>
      <c r="AX165" s="409"/>
      <c r="AY165" s="409"/>
      <c r="AZ165" s="409"/>
      <c r="BA165" s="299"/>
    </row>
    <row r="166" spans="1:53" ht="15" hidden="1" outlineLevel="1">
      <c r="A166" s="498">
        <v>3</v>
      </c>
      <c r="B166" s="291" t="s">
        <v>3</v>
      </c>
      <c r="C166" s="288" t="s">
        <v>25</v>
      </c>
      <c r="D166" s="292"/>
      <c r="E166" s="292"/>
      <c r="F166" s="292"/>
      <c r="G166" s="292"/>
      <c r="H166" s="292"/>
      <c r="I166" s="292"/>
      <c r="J166" s="292"/>
      <c r="K166" s="292"/>
      <c r="L166" s="292"/>
      <c r="M166" s="292"/>
      <c r="N166" s="292"/>
      <c r="O166" s="292"/>
      <c r="P166" s="292"/>
      <c r="Q166" s="292"/>
      <c r="R166" s="292"/>
      <c r="S166" s="292"/>
      <c r="T166" s="292"/>
      <c r="U166" s="288"/>
      <c r="V166" s="292"/>
      <c r="W166" s="292"/>
      <c r="X166" s="292"/>
      <c r="Y166" s="292"/>
      <c r="Z166" s="292"/>
      <c r="AA166" s="292"/>
      <c r="AB166" s="292"/>
      <c r="AC166" s="292"/>
      <c r="AD166" s="292"/>
      <c r="AE166" s="292"/>
      <c r="AF166" s="292"/>
      <c r="AG166" s="292"/>
      <c r="AH166" s="292"/>
      <c r="AI166" s="292"/>
      <c r="AJ166" s="292"/>
      <c r="AK166" s="292"/>
      <c r="AL166" s="292"/>
      <c r="AM166" s="406"/>
      <c r="AN166" s="406"/>
      <c r="AO166" s="406"/>
      <c r="AP166" s="406"/>
      <c r="AQ166" s="406"/>
      <c r="AR166" s="406"/>
      <c r="AS166" s="406"/>
      <c r="AT166" s="406"/>
      <c r="AU166" s="406"/>
      <c r="AV166" s="406"/>
      <c r="AW166" s="406"/>
      <c r="AX166" s="406"/>
      <c r="AY166" s="406"/>
      <c r="AZ166" s="406"/>
      <c r="BA166" s="293">
        <f>SUM(AM166:AZ166)</f>
        <v>0</v>
      </c>
    </row>
    <row r="167" spans="1:53" ht="15" hidden="1" outlineLevel="1">
      <c r="B167" s="291" t="s">
        <v>243</v>
      </c>
      <c r="C167" s="288" t="s">
        <v>163</v>
      </c>
      <c r="D167" s="292"/>
      <c r="E167" s="292"/>
      <c r="F167" s="292"/>
      <c r="G167" s="292"/>
      <c r="H167" s="292"/>
      <c r="I167" s="292"/>
      <c r="J167" s="292"/>
      <c r="K167" s="292"/>
      <c r="L167" s="292"/>
      <c r="M167" s="292"/>
      <c r="N167" s="292"/>
      <c r="O167" s="292"/>
      <c r="P167" s="292"/>
      <c r="Q167" s="292"/>
      <c r="R167" s="292"/>
      <c r="S167" s="292"/>
      <c r="T167" s="292"/>
      <c r="U167" s="464"/>
      <c r="V167" s="292"/>
      <c r="W167" s="292"/>
      <c r="X167" s="292"/>
      <c r="Y167" s="292"/>
      <c r="Z167" s="292"/>
      <c r="AA167" s="292"/>
      <c r="AB167" s="292"/>
      <c r="AC167" s="292"/>
      <c r="AD167" s="292"/>
      <c r="AE167" s="292"/>
      <c r="AF167" s="292"/>
      <c r="AG167" s="292"/>
      <c r="AH167" s="292"/>
      <c r="AI167" s="292"/>
      <c r="AJ167" s="292"/>
      <c r="AK167" s="292"/>
      <c r="AL167" s="292"/>
      <c r="AM167" s="407">
        <f>AM166</f>
        <v>0</v>
      </c>
      <c r="AN167" s="407">
        <f>AN166</f>
        <v>0</v>
      </c>
      <c r="AO167" s="407">
        <f t="shared" ref="AO167:AZ167" si="55">AO166</f>
        <v>0</v>
      </c>
      <c r="AP167" s="407">
        <f t="shared" si="55"/>
        <v>0</v>
      </c>
      <c r="AQ167" s="407">
        <f t="shared" si="55"/>
        <v>0</v>
      </c>
      <c r="AR167" s="407">
        <f t="shared" si="55"/>
        <v>0</v>
      </c>
      <c r="AS167" s="407">
        <f t="shared" si="55"/>
        <v>0</v>
      </c>
      <c r="AT167" s="407">
        <f t="shared" si="55"/>
        <v>0</v>
      </c>
      <c r="AU167" s="407">
        <f t="shared" si="55"/>
        <v>0</v>
      </c>
      <c r="AV167" s="407">
        <f t="shared" si="55"/>
        <v>0</v>
      </c>
      <c r="AW167" s="407">
        <f t="shared" si="55"/>
        <v>0</v>
      </c>
      <c r="AX167" s="407">
        <f t="shared" si="55"/>
        <v>0</v>
      </c>
      <c r="AY167" s="407">
        <f t="shared" si="55"/>
        <v>0</v>
      </c>
      <c r="AZ167" s="407">
        <f t="shared" si="55"/>
        <v>0</v>
      </c>
      <c r="BA167" s="494"/>
    </row>
    <row r="168" spans="1:53" ht="15" hidden="1" outlineLevel="1">
      <c r="B168" s="291"/>
      <c r="C168" s="302"/>
      <c r="D168" s="288"/>
      <c r="E168" s="288"/>
      <c r="F168" s="288"/>
      <c r="G168" s="288"/>
      <c r="H168" s="288"/>
      <c r="I168" s="288"/>
      <c r="J168" s="288"/>
      <c r="K168" s="288"/>
      <c r="L168" s="288"/>
      <c r="M168" s="288"/>
      <c r="N168" s="288"/>
      <c r="O168" s="288"/>
      <c r="P168" s="288"/>
      <c r="Q168" s="288"/>
      <c r="R168" s="288"/>
      <c r="S168" s="288"/>
      <c r="T168" s="288"/>
      <c r="U168" s="280"/>
      <c r="V168" s="288"/>
      <c r="W168" s="288"/>
      <c r="X168" s="288"/>
      <c r="Y168" s="288"/>
      <c r="Z168" s="288"/>
      <c r="AA168" s="288"/>
      <c r="AB168" s="288"/>
      <c r="AC168" s="288"/>
      <c r="AD168" s="288"/>
      <c r="AE168" s="288"/>
      <c r="AF168" s="288"/>
      <c r="AG168" s="288"/>
      <c r="AH168" s="288"/>
      <c r="AI168" s="288"/>
      <c r="AJ168" s="288"/>
      <c r="AK168" s="288"/>
      <c r="AL168" s="288"/>
      <c r="AM168" s="408"/>
      <c r="AN168" s="408"/>
      <c r="AO168" s="408"/>
      <c r="AP168" s="408"/>
      <c r="AQ168" s="408"/>
      <c r="AR168" s="408"/>
      <c r="AS168" s="408"/>
      <c r="AT168" s="408"/>
      <c r="AU168" s="408"/>
      <c r="AV168" s="408"/>
      <c r="AW168" s="408"/>
      <c r="AX168" s="408"/>
      <c r="AY168" s="408"/>
      <c r="AZ168" s="408"/>
      <c r="BA168" s="303"/>
    </row>
    <row r="169" spans="1:53" ht="15" hidden="1" outlineLevel="1">
      <c r="A169" s="498">
        <v>4</v>
      </c>
      <c r="B169" s="291" t="s">
        <v>4</v>
      </c>
      <c r="C169" s="288" t="s">
        <v>25</v>
      </c>
      <c r="D169" s="292"/>
      <c r="E169" s="292"/>
      <c r="F169" s="292"/>
      <c r="G169" s="292"/>
      <c r="H169" s="292"/>
      <c r="I169" s="292"/>
      <c r="J169" s="292"/>
      <c r="K169" s="292"/>
      <c r="L169" s="292"/>
      <c r="M169" s="292"/>
      <c r="N169" s="292"/>
      <c r="O169" s="292"/>
      <c r="P169" s="292"/>
      <c r="Q169" s="292"/>
      <c r="R169" s="292"/>
      <c r="S169" s="292"/>
      <c r="T169" s="292"/>
      <c r="U169" s="288"/>
      <c r="V169" s="292"/>
      <c r="W169" s="292"/>
      <c r="X169" s="292"/>
      <c r="Y169" s="292"/>
      <c r="Z169" s="292"/>
      <c r="AA169" s="292"/>
      <c r="AB169" s="292"/>
      <c r="AC169" s="292"/>
      <c r="AD169" s="292"/>
      <c r="AE169" s="292"/>
      <c r="AF169" s="292"/>
      <c r="AG169" s="292"/>
      <c r="AH169" s="292"/>
      <c r="AI169" s="292"/>
      <c r="AJ169" s="292"/>
      <c r="AK169" s="292"/>
      <c r="AL169" s="292"/>
      <c r="AM169" s="406"/>
      <c r="AN169" s="406"/>
      <c r="AO169" s="406"/>
      <c r="AP169" s="406"/>
      <c r="AQ169" s="406"/>
      <c r="AR169" s="406"/>
      <c r="AS169" s="406"/>
      <c r="AT169" s="406"/>
      <c r="AU169" s="406"/>
      <c r="AV169" s="406"/>
      <c r="AW169" s="406"/>
      <c r="AX169" s="406"/>
      <c r="AY169" s="406"/>
      <c r="AZ169" s="406"/>
      <c r="BA169" s="293">
        <f>SUM(AM169:AZ169)</f>
        <v>0</v>
      </c>
    </row>
    <row r="170" spans="1:53" ht="15" hidden="1" outlineLevel="1">
      <c r="B170" s="291" t="s">
        <v>243</v>
      </c>
      <c r="C170" s="288" t="s">
        <v>163</v>
      </c>
      <c r="D170" s="292"/>
      <c r="E170" s="292"/>
      <c r="F170" s="292"/>
      <c r="G170" s="292"/>
      <c r="H170" s="292"/>
      <c r="I170" s="292"/>
      <c r="J170" s="292"/>
      <c r="K170" s="292"/>
      <c r="L170" s="292"/>
      <c r="M170" s="292"/>
      <c r="N170" s="292"/>
      <c r="O170" s="292"/>
      <c r="P170" s="292"/>
      <c r="Q170" s="292"/>
      <c r="R170" s="292"/>
      <c r="S170" s="292"/>
      <c r="T170" s="292"/>
      <c r="U170" s="464"/>
      <c r="V170" s="292"/>
      <c r="W170" s="292"/>
      <c r="X170" s="292"/>
      <c r="Y170" s="292"/>
      <c r="Z170" s="292"/>
      <c r="AA170" s="292"/>
      <c r="AB170" s="292"/>
      <c r="AC170" s="292"/>
      <c r="AD170" s="292"/>
      <c r="AE170" s="292"/>
      <c r="AF170" s="292"/>
      <c r="AG170" s="292"/>
      <c r="AH170" s="292"/>
      <c r="AI170" s="292"/>
      <c r="AJ170" s="292"/>
      <c r="AK170" s="292"/>
      <c r="AL170" s="292"/>
      <c r="AM170" s="407">
        <f>AM169</f>
        <v>0</v>
      </c>
      <c r="AN170" s="407">
        <f>AN169</f>
        <v>0</v>
      </c>
      <c r="AO170" s="407">
        <f t="shared" ref="AO170:AZ170" si="56">AO169</f>
        <v>0</v>
      </c>
      <c r="AP170" s="407">
        <f t="shared" si="56"/>
        <v>0</v>
      </c>
      <c r="AQ170" s="407">
        <f t="shared" si="56"/>
        <v>0</v>
      </c>
      <c r="AR170" s="407">
        <f t="shared" si="56"/>
        <v>0</v>
      </c>
      <c r="AS170" s="407">
        <f t="shared" si="56"/>
        <v>0</v>
      </c>
      <c r="AT170" s="407">
        <f t="shared" si="56"/>
        <v>0</v>
      </c>
      <c r="AU170" s="407">
        <f t="shared" si="56"/>
        <v>0</v>
      </c>
      <c r="AV170" s="407">
        <f t="shared" si="56"/>
        <v>0</v>
      </c>
      <c r="AW170" s="407">
        <f t="shared" si="56"/>
        <v>0</v>
      </c>
      <c r="AX170" s="407">
        <f t="shared" si="56"/>
        <v>0</v>
      </c>
      <c r="AY170" s="407">
        <f t="shared" si="56"/>
        <v>0</v>
      </c>
      <c r="AZ170" s="407">
        <f t="shared" si="56"/>
        <v>0</v>
      </c>
      <c r="BA170" s="494"/>
    </row>
    <row r="171" spans="1:53" ht="15" hidden="1" outlineLevel="1">
      <c r="B171" s="291"/>
      <c r="C171" s="302"/>
      <c r="D171" s="301"/>
      <c r="E171" s="301"/>
      <c r="F171" s="301"/>
      <c r="G171" s="301"/>
      <c r="H171" s="301"/>
      <c r="I171" s="301"/>
      <c r="J171" s="301"/>
      <c r="K171" s="301"/>
      <c r="L171" s="301"/>
      <c r="M171" s="301"/>
      <c r="N171" s="301"/>
      <c r="O171" s="301"/>
      <c r="P171" s="301"/>
      <c r="Q171" s="301"/>
      <c r="R171" s="301"/>
      <c r="S171" s="301"/>
      <c r="T171" s="301"/>
      <c r="U171" s="288"/>
      <c r="V171" s="301"/>
      <c r="W171" s="301"/>
      <c r="X171" s="301"/>
      <c r="Y171" s="301"/>
      <c r="Z171" s="301"/>
      <c r="AA171" s="301"/>
      <c r="AB171" s="301"/>
      <c r="AC171" s="301"/>
      <c r="AD171" s="301"/>
      <c r="AE171" s="301"/>
      <c r="AF171" s="301"/>
      <c r="AG171" s="301"/>
      <c r="AH171" s="301"/>
      <c r="AI171" s="301"/>
      <c r="AJ171" s="301"/>
      <c r="AK171" s="301"/>
      <c r="AL171" s="301"/>
      <c r="AM171" s="408"/>
      <c r="AN171" s="408"/>
      <c r="AO171" s="408"/>
      <c r="AP171" s="408"/>
      <c r="AQ171" s="408"/>
      <c r="AR171" s="408"/>
      <c r="AS171" s="408"/>
      <c r="AT171" s="408"/>
      <c r="AU171" s="408"/>
      <c r="AV171" s="408"/>
      <c r="AW171" s="408"/>
      <c r="AX171" s="408"/>
      <c r="AY171" s="408"/>
      <c r="AZ171" s="408"/>
      <c r="BA171" s="303"/>
    </row>
    <row r="172" spans="1:53" ht="15" hidden="1" outlineLevel="1">
      <c r="A172" s="498">
        <v>5</v>
      </c>
      <c r="B172" s="291" t="s">
        <v>5</v>
      </c>
      <c r="C172" s="288" t="s">
        <v>25</v>
      </c>
      <c r="D172" s="292"/>
      <c r="E172" s="292"/>
      <c r="F172" s="292"/>
      <c r="G172" s="292"/>
      <c r="H172" s="292"/>
      <c r="I172" s="292"/>
      <c r="J172" s="292"/>
      <c r="K172" s="292"/>
      <c r="L172" s="292"/>
      <c r="M172" s="292"/>
      <c r="N172" s="292"/>
      <c r="O172" s="292"/>
      <c r="P172" s="292"/>
      <c r="Q172" s="292"/>
      <c r="R172" s="292"/>
      <c r="S172" s="292"/>
      <c r="T172" s="292"/>
      <c r="U172" s="288"/>
      <c r="V172" s="292"/>
      <c r="W172" s="292"/>
      <c r="X172" s="292"/>
      <c r="Y172" s="292"/>
      <c r="Z172" s="292"/>
      <c r="AA172" s="292"/>
      <c r="AB172" s="292"/>
      <c r="AC172" s="292"/>
      <c r="AD172" s="292"/>
      <c r="AE172" s="292"/>
      <c r="AF172" s="292"/>
      <c r="AG172" s="292"/>
      <c r="AH172" s="292"/>
      <c r="AI172" s="292"/>
      <c r="AJ172" s="292"/>
      <c r="AK172" s="292"/>
      <c r="AL172" s="292"/>
      <c r="AM172" s="406"/>
      <c r="AN172" s="406"/>
      <c r="AO172" s="406"/>
      <c r="AP172" s="406"/>
      <c r="AQ172" s="406"/>
      <c r="AR172" s="406"/>
      <c r="AS172" s="406"/>
      <c r="AT172" s="406"/>
      <c r="AU172" s="406"/>
      <c r="AV172" s="406"/>
      <c r="AW172" s="406"/>
      <c r="AX172" s="406"/>
      <c r="AY172" s="406"/>
      <c r="AZ172" s="406"/>
      <c r="BA172" s="293">
        <f>SUM(AM172:AZ172)</f>
        <v>0</v>
      </c>
    </row>
    <row r="173" spans="1:53" ht="15" hidden="1" outlineLevel="1">
      <c r="B173" s="291" t="s">
        <v>243</v>
      </c>
      <c r="C173" s="288" t="s">
        <v>163</v>
      </c>
      <c r="D173" s="292"/>
      <c r="E173" s="292"/>
      <c r="F173" s="292"/>
      <c r="G173" s="292"/>
      <c r="H173" s="292"/>
      <c r="I173" s="292"/>
      <c r="J173" s="292"/>
      <c r="K173" s="292"/>
      <c r="L173" s="292"/>
      <c r="M173" s="292"/>
      <c r="N173" s="292"/>
      <c r="O173" s="292"/>
      <c r="P173" s="292"/>
      <c r="Q173" s="292"/>
      <c r="R173" s="292"/>
      <c r="S173" s="292"/>
      <c r="T173" s="292"/>
      <c r="U173" s="464"/>
      <c r="V173" s="292"/>
      <c r="W173" s="292"/>
      <c r="X173" s="292"/>
      <c r="Y173" s="292"/>
      <c r="Z173" s="292"/>
      <c r="AA173" s="292"/>
      <c r="AB173" s="292"/>
      <c r="AC173" s="292"/>
      <c r="AD173" s="292"/>
      <c r="AE173" s="292"/>
      <c r="AF173" s="292"/>
      <c r="AG173" s="292"/>
      <c r="AH173" s="292"/>
      <c r="AI173" s="292"/>
      <c r="AJ173" s="292"/>
      <c r="AK173" s="292"/>
      <c r="AL173" s="292"/>
      <c r="AM173" s="407">
        <f>AM172</f>
        <v>0</v>
      </c>
      <c r="AN173" s="407">
        <f>AN172</f>
        <v>0</v>
      </c>
      <c r="AO173" s="407">
        <f t="shared" ref="AO173:AZ173" si="57">AO172</f>
        <v>0</v>
      </c>
      <c r="AP173" s="407">
        <f t="shared" si="57"/>
        <v>0</v>
      </c>
      <c r="AQ173" s="407">
        <f t="shared" si="57"/>
        <v>0</v>
      </c>
      <c r="AR173" s="407">
        <f t="shared" si="57"/>
        <v>0</v>
      </c>
      <c r="AS173" s="407">
        <f t="shared" si="57"/>
        <v>0</v>
      </c>
      <c r="AT173" s="407">
        <f t="shared" si="57"/>
        <v>0</v>
      </c>
      <c r="AU173" s="407">
        <f t="shared" si="57"/>
        <v>0</v>
      </c>
      <c r="AV173" s="407">
        <f t="shared" si="57"/>
        <v>0</v>
      </c>
      <c r="AW173" s="407">
        <f t="shared" si="57"/>
        <v>0</v>
      </c>
      <c r="AX173" s="407">
        <f t="shared" si="57"/>
        <v>0</v>
      </c>
      <c r="AY173" s="407">
        <f t="shared" si="57"/>
        <v>0</v>
      </c>
      <c r="AZ173" s="407">
        <f t="shared" si="57"/>
        <v>0</v>
      </c>
      <c r="BA173" s="494"/>
    </row>
    <row r="174" spans="1:53" ht="15" hidden="1" outlineLevel="1">
      <c r="B174" s="291"/>
      <c r="C174" s="302"/>
      <c r="D174" s="301"/>
      <c r="E174" s="301"/>
      <c r="F174" s="301"/>
      <c r="G174" s="301"/>
      <c r="H174" s="301"/>
      <c r="I174" s="301"/>
      <c r="J174" s="301"/>
      <c r="K174" s="301"/>
      <c r="L174" s="301"/>
      <c r="M174" s="301"/>
      <c r="N174" s="301"/>
      <c r="O174" s="301"/>
      <c r="P174" s="301"/>
      <c r="Q174" s="301"/>
      <c r="R174" s="301"/>
      <c r="S174" s="301"/>
      <c r="T174" s="301"/>
      <c r="U174" s="288"/>
      <c r="V174" s="301"/>
      <c r="W174" s="301"/>
      <c r="X174" s="301"/>
      <c r="Y174" s="301"/>
      <c r="Z174" s="301"/>
      <c r="AA174" s="301"/>
      <c r="AB174" s="301"/>
      <c r="AC174" s="301"/>
      <c r="AD174" s="301"/>
      <c r="AE174" s="301"/>
      <c r="AF174" s="301"/>
      <c r="AG174" s="301"/>
      <c r="AH174" s="301"/>
      <c r="AI174" s="301"/>
      <c r="AJ174" s="301"/>
      <c r="AK174" s="301"/>
      <c r="AL174" s="301"/>
      <c r="AM174" s="408"/>
      <c r="AN174" s="408"/>
      <c r="AO174" s="408"/>
      <c r="AP174" s="408"/>
      <c r="AQ174" s="408"/>
      <c r="AR174" s="408"/>
      <c r="AS174" s="408"/>
      <c r="AT174" s="408"/>
      <c r="AU174" s="408"/>
      <c r="AV174" s="408"/>
      <c r="AW174" s="408"/>
      <c r="AX174" s="408"/>
      <c r="AY174" s="408"/>
      <c r="AZ174" s="408"/>
      <c r="BA174" s="303"/>
    </row>
    <row r="175" spans="1:53" ht="15" hidden="1" outlineLevel="1">
      <c r="A175" s="498">
        <v>6</v>
      </c>
      <c r="B175" s="291" t="s">
        <v>6</v>
      </c>
      <c r="C175" s="288" t="s">
        <v>25</v>
      </c>
      <c r="D175" s="292"/>
      <c r="E175" s="292"/>
      <c r="F175" s="292"/>
      <c r="G175" s="292"/>
      <c r="H175" s="292"/>
      <c r="I175" s="292"/>
      <c r="J175" s="292"/>
      <c r="K175" s="292"/>
      <c r="L175" s="292"/>
      <c r="M175" s="292"/>
      <c r="N175" s="292"/>
      <c r="O175" s="292"/>
      <c r="P175" s="292"/>
      <c r="Q175" s="292"/>
      <c r="R175" s="292"/>
      <c r="S175" s="292"/>
      <c r="T175" s="292"/>
      <c r="U175" s="288"/>
      <c r="V175" s="292"/>
      <c r="W175" s="292"/>
      <c r="X175" s="292"/>
      <c r="Y175" s="292"/>
      <c r="Z175" s="292"/>
      <c r="AA175" s="292"/>
      <c r="AB175" s="292"/>
      <c r="AC175" s="292"/>
      <c r="AD175" s="292"/>
      <c r="AE175" s="292"/>
      <c r="AF175" s="292"/>
      <c r="AG175" s="292"/>
      <c r="AH175" s="292"/>
      <c r="AI175" s="292"/>
      <c r="AJ175" s="292"/>
      <c r="AK175" s="292"/>
      <c r="AL175" s="292"/>
      <c r="AM175" s="406"/>
      <c r="AN175" s="406"/>
      <c r="AO175" s="406"/>
      <c r="AP175" s="406"/>
      <c r="AQ175" s="406"/>
      <c r="AR175" s="406"/>
      <c r="AS175" s="406"/>
      <c r="AT175" s="406"/>
      <c r="AU175" s="406"/>
      <c r="AV175" s="406"/>
      <c r="AW175" s="406"/>
      <c r="AX175" s="406"/>
      <c r="AY175" s="406"/>
      <c r="AZ175" s="406"/>
      <c r="BA175" s="293">
        <f>SUM(AM175:AZ175)</f>
        <v>0</v>
      </c>
    </row>
    <row r="176" spans="1:53" ht="15" hidden="1" outlineLevel="1">
      <c r="B176" s="291" t="s">
        <v>243</v>
      </c>
      <c r="C176" s="288" t="s">
        <v>163</v>
      </c>
      <c r="D176" s="292"/>
      <c r="E176" s="292"/>
      <c r="F176" s="292"/>
      <c r="G176" s="292"/>
      <c r="H176" s="292"/>
      <c r="I176" s="292"/>
      <c r="J176" s="292"/>
      <c r="K176" s="292"/>
      <c r="L176" s="292"/>
      <c r="M176" s="292"/>
      <c r="N176" s="292"/>
      <c r="O176" s="292"/>
      <c r="P176" s="292"/>
      <c r="Q176" s="292"/>
      <c r="R176" s="292"/>
      <c r="S176" s="292"/>
      <c r="T176" s="292"/>
      <c r="U176" s="464"/>
      <c r="V176" s="292"/>
      <c r="W176" s="292"/>
      <c r="X176" s="292"/>
      <c r="Y176" s="292"/>
      <c r="Z176" s="292"/>
      <c r="AA176" s="292"/>
      <c r="AB176" s="292"/>
      <c r="AC176" s="292"/>
      <c r="AD176" s="292"/>
      <c r="AE176" s="292"/>
      <c r="AF176" s="292"/>
      <c r="AG176" s="292"/>
      <c r="AH176" s="292"/>
      <c r="AI176" s="292"/>
      <c r="AJ176" s="292"/>
      <c r="AK176" s="292"/>
      <c r="AL176" s="292"/>
      <c r="AM176" s="407">
        <f>AM175</f>
        <v>0</v>
      </c>
      <c r="AN176" s="407">
        <f>AN175</f>
        <v>0</v>
      </c>
      <c r="AO176" s="407">
        <f t="shared" ref="AO176:AZ176" si="58">AO175</f>
        <v>0</v>
      </c>
      <c r="AP176" s="407">
        <f t="shared" si="58"/>
        <v>0</v>
      </c>
      <c r="AQ176" s="407">
        <f t="shared" si="58"/>
        <v>0</v>
      </c>
      <c r="AR176" s="407">
        <f t="shared" si="58"/>
        <v>0</v>
      </c>
      <c r="AS176" s="407">
        <f t="shared" si="58"/>
        <v>0</v>
      </c>
      <c r="AT176" s="407">
        <f t="shared" si="58"/>
        <v>0</v>
      </c>
      <c r="AU176" s="407">
        <f t="shared" si="58"/>
        <v>0</v>
      </c>
      <c r="AV176" s="407">
        <f t="shared" si="58"/>
        <v>0</v>
      </c>
      <c r="AW176" s="407">
        <f t="shared" si="58"/>
        <v>0</v>
      </c>
      <c r="AX176" s="407">
        <f t="shared" si="58"/>
        <v>0</v>
      </c>
      <c r="AY176" s="407">
        <f t="shared" si="58"/>
        <v>0</v>
      </c>
      <c r="AZ176" s="407">
        <f t="shared" si="58"/>
        <v>0</v>
      </c>
      <c r="BA176" s="494"/>
    </row>
    <row r="177" spans="1:53" ht="15" hidden="1" outlineLevel="1">
      <c r="B177" s="291"/>
      <c r="C177" s="302"/>
      <c r="D177" s="301"/>
      <c r="E177" s="301"/>
      <c r="F177" s="301"/>
      <c r="G177" s="301"/>
      <c r="H177" s="301"/>
      <c r="I177" s="301"/>
      <c r="J177" s="301"/>
      <c r="K177" s="301"/>
      <c r="L177" s="301"/>
      <c r="M177" s="301"/>
      <c r="N177" s="301"/>
      <c r="O177" s="301"/>
      <c r="P177" s="301"/>
      <c r="Q177" s="301"/>
      <c r="R177" s="301"/>
      <c r="S177" s="301"/>
      <c r="T177" s="301"/>
      <c r="U177" s="288"/>
      <c r="V177" s="301"/>
      <c r="W177" s="301"/>
      <c r="X177" s="301"/>
      <c r="Y177" s="301"/>
      <c r="Z177" s="301"/>
      <c r="AA177" s="301"/>
      <c r="AB177" s="301"/>
      <c r="AC177" s="301"/>
      <c r="AD177" s="301"/>
      <c r="AE177" s="301"/>
      <c r="AF177" s="301"/>
      <c r="AG177" s="301"/>
      <c r="AH177" s="301"/>
      <c r="AI177" s="301"/>
      <c r="AJ177" s="301"/>
      <c r="AK177" s="301"/>
      <c r="AL177" s="301"/>
      <c r="AM177" s="408"/>
      <c r="AN177" s="408"/>
      <c r="AO177" s="408"/>
      <c r="AP177" s="408"/>
      <c r="AQ177" s="408"/>
      <c r="AR177" s="408"/>
      <c r="AS177" s="408"/>
      <c r="AT177" s="408"/>
      <c r="AU177" s="408"/>
      <c r="AV177" s="408"/>
      <c r="AW177" s="408"/>
      <c r="AX177" s="408"/>
      <c r="AY177" s="408"/>
      <c r="AZ177" s="408"/>
      <c r="BA177" s="303"/>
    </row>
    <row r="178" spans="1:53" ht="15" hidden="1" outlineLevel="1">
      <c r="A178" s="498">
        <v>7</v>
      </c>
      <c r="B178" s="291" t="s">
        <v>42</v>
      </c>
      <c r="C178" s="288" t="s">
        <v>25</v>
      </c>
      <c r="D178" s="292"/>
      <c r="E178" s="292"/>
      <c r="F178" s="292"/>
      <c r="G178" s="292"/>
      <c r="H178" s="292"/>
      <c r="I178" s="292"/>
      <c r="J178" s="292"/>
      <c r="K178" s="292"/>
      <c r="L178" s="292"/>
      <c r="M178" s="292"/>
      <c r="N178" s="292"/>
      <c r="O178" s="292"/>
      <c r="P178" s="292"/>
      <c r="Q178" s="292"/>
      <c r="R178" s="292"/>
      <c r="S178" s="292"/>
      <c r="T178" s="292"/>
      <c r="U178" s="288"/>
      <c r="V178" s="292"/>
      <c r="W178" s="292"/>
      <c r="X178" s="292"/>
      <c r="Y178" s="292"/>
      <c r="Z178" s="292"/>
      <c r="AA178" s="292"/>
      <c r="AB178" s="292"/>
      <c r="AC178" s="292"/>
      <c r="AD178" s="292"/>
      <c r="AE178" s="292"/>
      <c r="AF178" s="292"/>
      <c r="AG178" s="292"/>
      <c r="AH178" s="292"/>
      <c r="AI178" s="292"/>
      <c r="AJ178" s="292"/>
      <c r="AK178" s="292"/>
      <c r="AL178" s="292"/>
      <c r="AM178" s="406"/>
      <c r="AN178" s="406"/>
      <c r="AO178" s="406"/>
      <c r="AP178" s="406"/>
      <c r="AQ178" s="406"/>
      <c r="AR178" s="406"/>
      <c r="AS178" s="406"/>
      <c r="AT178" s="406"/>
      <c r="AU178" s="406"/>
      <c r="AV178" s="406"/>
      <c r="AW178" s="406"/>
      <c r="AX178" s="406"/>
      <c r="AY178" s="406"/>
      <c r="AZ178" s="406"/>
      <c r="BA178" s="293">
        <f>SUM(AM178:AZ178)</f>
        <v>0</v>
      </c>
    </row>
    <row r="179" spans="1:53" ht="15" hidden="1" outlineLevel="1">
      <c r="B179" s="291" t="s">
        <v>243</v>
      </c>
      <c r="C179" s="288" t="s">
        <v>163</v>
      </c>
      <c r="D179" s="292"/>
      <c r="E179" s="292"/>
      <c r="F179" s="292"/>
      <c r="G179" s="292"/>
      <c r="H179" s="292"/>
      <c r="I179" s="292"/>
      <c r="J179" s="292"/>
      <c r="K179" s="292"/>
      <c r="L179" s="292"/>
      <c r="M179" s="292"/>
      <c r="N179" s="292"/>
      <c r="O179" s="292"/>
      <c r="P179" s="292"/>
      <c r="Q179" s="292"/>
      <c r="R179" s="292"/>
      <c r="S179" s="292"/>
      <c r="T179" s="292"/>
      <c r="U179" s="288"/>
      <c r="V179" s="292"/>
      <c r="W179" s="292"/>
      <c r="X179" s="292"/>
      <c r="Y179" s="292"/>
      <c r="Z179" s="292"/>
      <c r="AA179" s="292"/>
      <c r="AB179" s="292"/>
      <c r="AC179" s="292"/>
      <c r="AD179" s="292"/>
      <c r="AE179" s="292"/>
      <c r="AF179" s="292"/>
      <c r="AG179" s="292"/>
      <c r="AH179" s="292"/>
      <c r="AI179" s="292"/>
      <c r="AJ179" s="292"/>
      <c r="AK179" s="292"/>
      <c r="AL179" s="292"/>
      <c r="AM179" s="407">
        <f>AM178</f>
        <v>0</v>
      </c>
      <c r="AN179" s="407">
        <f>AN178</f>
        <v>0</v>
      </c>
      <c r="AO179" s="407">
        <f t="shared" ref="AO179:AZ179" si="59">AO178</f>
        <v>0</v>
      </c>
      <c r="AP179" s="407">
        <f t="shared" si="59"/>
        <v>0</v>
      </c>
      <c r="AQ179" s="407">
        <f t="shared" si="59"/>
        <v>0</v>
      </c>
      <c r="AR179" s="407">
        <f t="shared" si="59"/>
        <v>0</v>
      </c>
      <c r="AS179" s="407">
        <f t="shared" si="59"/>
        <v>0</v>
      </c>
      <c r="AT179" s="407">
        <f t="shared" si="59"/>
        <v>0</v>
      </c>
      <c r="AU179" s="407">
        <f t="shared" si="59"/>
        <v>0</v>
      </c>
      <c r="AV179" s="407">
        <f t="shared" si="59"/>
        <v>0</v>
      </c>
      <c r="AW179" s="407">
        <f t="shared" si="59"/>
        <v>0</v>
      </c>
      <c r="AX179" s="407">
        <f t="shared" si="59"/>
        <v>0</v>
      </c>
      <c r="AY179" s="407">
        <f t="shared" si="59"/>
        <v>0</v>
      </c>
      <c r="AZ179" s="407">
        <f t="shared" si="59"/>
        <v>0</v>
      </c>
      <c r="BA179" s="494"/>
    </row>
    <row r="180" spans="1:53" ht="15" hidden="1" outlineLevel="1">
      <c r="B180" s="291"/>
      <c r="C180" s="302"/>
      <c r="D180" s="301"/>
      <c r="E180" s="301"/>
      <c r="F180" s="301"/>
      <c r="G180" s="301"/>
      <c r="H180" s="301"/>
      <c r="I180" s="301"/>
      <c r="J180" s="301"/>
      <c r="K180" s="301"/>
      <c r="L180" s="301"/>
      <c r="M180" s="301"/>
      <c r="N180" s="301"/>
      <c r="O180" s="301"/>
      <c r="P180" s="301"/>
      <c r="Q180" s="301"/>
      <c r="R180" s="301"/>
      <c r="S180" s="301"/>
      <c r="T180" s="301"/>
      <c r="U180" s="288"/>
      <c r="V180" s="301"/>
      <c r="W180" s="301"/>
      <c r="X180" s="301"/>
      <c r="Y180" s="301"/>
      <c r="Z180" s="301"/>
      <c r="AA180" s="301"/>
      <c r="AB180" s="301"/>
      <c r="AC180" s="301"/>
      <c r="AD180" s="301"/>
      <c r="AE180" s="301"/>
      <c r="AF180" s="301"/>
      <c r="AG180" s="301"/>
      <c r="AH180" s="301"/>
      <c r="AI180" s="301"/>
      <c r="AJ180" s="301"/>
      <c r="AK180" s="301"/>
      <c r="AL180" s="301"/>
      <c r="AM180" s="408"/>
      <c r="AN180" s="408"/>
      <c r="AO180" s="408"/>
      <c r="AP180" s="408"/>
      <c r="AQ180" s="408"/>
      <c r="AR180" s="408"/>
      <c r="AS180" s="408"/>
      <c r="AT180" s="408"/>
      <c r="AU180" s="408"/>
      <c r="AV180" s="408"/>
      <c r="AW180" s="408"/>
      <c r="AX180" s="408"/>
      <c r="AY180" s="408"/>
      <c r="AZ180" s="408"/>
      <c r="BA180" s="303"/>
    </row>
    <row r="181" spans="1:53" s="280" customFormat="1" ht="15" hidden="1" outlineLevel="1">
      <c r="A181" s="498">
        <v>8</v>
      </c>
      <c r="B181" s="291" t="s">
        <v>481</v>
      </c>
      <c r="C181" s="288" t="s">
        <v>25</v>
      </c>
      <c r="D181" s="292"/>
      <c r="E181" s="292"/>
      <c r="F181" s="292"/>
      <c r="G181" s="292"/>
      <c r="H181" s="292"/>
      <c r="I181" s="292"/>
      <c r="J181" s="292"/>
      <c r="K181" s="292"/>
      <c r="L181" s="292"/>
      <c r="M181" s="292"/>
      <c r="N181" s="292"/>
      <c r="O181" s="292"/>
      <c r="P181" s="292"/>
      <c r="Q181" s="292"/>
      <c r="R181" s="292"/>
      <c r="S181" s="292"/>
      <c r="T181" s="292"/>
      <c r="U181" s="288"/>
      <c r="V181" s="292"/>
      <c r="W181" s="292"/>
      <c r="X181" s="292"/>
      <c r="Y181" s="292"/>
      <c r="Z181" s="292"/>
      <c r="AA181" s="292"/>
      <c r="AB181" s="292"/>
      <c r="AC181" s="292"/>
      <c r="AD181" s="292"/>
      <c r="AE181" s="292"/>
      <c r="AF181" s="292"/>
      <c r="AG181" s="292"/>
      <c r="AH181" s="292"/>
      <c r="AI181" s="292"/>
      <c r="AJ181" s="292"/>
      <c r="AK181" s="292"/>
      <c r="AL181" s="292"/>
      <c r="AM181" s="406"/>
      <c r="AN181" s="406"/>
      <c r="AO181" s="406"/>
      <c r="AP181" s="406"/>
      <c r="AQ181" s="406"/>
      <c r="AR181" s="406"/>
      <c r="AS181" s="406"/>
      <c r="AT181" s="406"/>
      <c r="AU181" s="406"/>
      <c r="AV181" s="406"/>
      <c r="AW181" s="406"/>
      <c r="AX181" s="406"/>
      <c r="AY181" s="406"/>
      <c r="AZ181" s="406"/>
      <c r="BA181" s="293">
        <f>SUM(AM181:AZ181)</f>
        <v>0</v>
      </c>
    </row>
    <row r="182" spans="1:53" s="280" customFormat="1" ht="15" hidden="1" outlineLevel="1">
      <c r="A182" s="498"/>
      <c r="B182" s="291" t="s">
        <v>243</v>
      </c>
      <c r="C182" s="288" t="s">
        <v>163</v>
      </c>
      <c r="D182" s="292"/>
      <c r="E182" s="292"/>
      <c r="F182" s="292"/>
      <c r="G182" s="292"/>
      <c r="H182" s="292"/>
      <c r="I182" s="292"/>
      <c r="J182" s="292"/>
      <c r="K182" s="292"/>
      <c r="L182" s="292"/>
      <c r="M182" s="292"/>
      <c r="N182" s="292"/>
      <c r="O182" s="292"/>
      <c r="P182" s="292"/>
      <c r="Q182" s="292"/>
      <c r="R182" s="292"/>
      <c r="S182" s="292"/>
      <c r="T182" s="292"/>
      <c r="U182" s="288"/>
      <c r="V182" s="292"/>
      <c r="W182" s="292"/>
      <c r="X182" s="292"/>
      <c r="Y182" s="292"/>
      <c r="Z182" s="292"/>
      <c r="AA182" s="292"/>
      <c r="AB182" s="292"/>
      <c r="AC182" s="292"/>
      <c r="AD182" s="292"/>
      <c r="AE182" s="292"/>
      <c r="AF182" s="292"/>
      <c r="AG182" s="292"/>
      <c r="AH182" s="292"/>
      <c r="AI182" s="292"/>
      <c r="AJ182" s="292"/>
      <c r="AK182" s="292"/>
      <c r="AL182" s="292"/>
      <c r="AM182" s="407">
        <f>AM181</f>
        <v>0</v>
      </c>
      <c r="AN182" s="407">
        <f>AN181</f>
        <v>0</v>
      </c>
      <c r="AO182" s="407">
        <f t="shared" ref="AO182:AZ182" si="60">AO181</f>
        <v>0</v>
      </c>
      <c r="AP182" s="407">
        <f t="shared" si="60"/>
        <v>0</v>
      </c>
      <c r="AQ182" s="407">
        <f t="shared" si="60"/>
        <v>0</v>
      </c>
      <c r="AR182" s="407">
        <f t="shared" si="60"/>
        <v>0</v>
      </c>
      <c r="AS182" s="407">
        <f t="shared" si="60"/>
        <v>0</v>
      </c>
      <c r="AT182" s="407">
        <f t="shared" si="60"/>
        <v>0</v>
      </c>
      <c r="AU182" s="407">
        <f t="shared" si="60"/>
        <v>0</v>
      </c>
      <c r="AV182" s="407">
        <f t="shared" si="60"/>
        <v>0</v>
      </c>
      <c r="AW182" s="407">
        <f t="shared" si="60"/>
        <v>0</v>
      </c>
      <c r="AX182" s="407">
        <f t="shared" si="60"/>
        <v>0</v>
      </c>
      <c r="AY182" s="407">
        <f t="shared" si="60"/>
        <v>0</v>
      </c>
      <c r="AZ182" s="407">
        <f t="shared" si="60"/>
        <v>0</v>
      </c>
      <c r="BA182" s="494"/>
    </row>
    <row r="183" spans="1:53" s="280" customFormat="1" ht="15" hidden="1" outlineLevel="1">
      <c r="A183" s="498"/>
      <c r="B183" s="291"/>
      <c r="C183" s="302"/>
      <c r="D183" s="301"/>
      <c r="E183" s="301"/>
      <c r="F183" s="301"/>
      <c r="G183" s="301"/>
      <c r="H183" s="301"/>
      <c r="I183" s="301"/>
      <c r="J183" s="301"/>
      <c r="K183" s="301"/>
      <c r="L183" s="301"/>
      <c r="M183" s="301"/>
      <c r="N183" s="301"/>
      <c r="O183" s="301"/>
      <c r="P183" s="301"/>
      <c r="Q183" s="301"/>
      <c r="R183" s="301"/>
      <c r="S183" s="301"/>
      <c r="T183" s="301"/>
      <c r="U183" s="288"/>
      <c r="V183" s="301"/>
      <c r="W183" s="301"/>
      <c r="X183" s="301"/>
      <c r="Y183" s="301"/>
      <c r="Z183" s="301"/>
      <c r="AA183" s="301"/>
      <c r="AB183" s="301"/>
      <c r="AC183" s="301"/>
      <c r="AD183" s="301"/>
      <c r="AE183" s="301"/>
      <c r="AF183" s="301"/>
      <c r="AG183" s="301"/>
      <c r="AH183" s="301"/>
      <c r="AI183" s="301"/>
      <c r="AJ183" s="301"/>
      <c r="AK183" s="301"/>
      <c r="AL183" s="301"/>
      <c r="AM183" s="408"/>
      <c r="AN183" s="408"/>
      <c r="AO183" s="408"/>
      <c r="AP183" s="408"/>
      <c r="AQ183" s="408"/>
      <c r="AR183" s="408"/>
      <c r="AS183" s="408"/>
      <c r="AT183" s="408"/>
      <c r="AU183" s="408"/>
      <c r="AV183" s="408"/>
      <c r="AW183" s="408"/>
      <c r="AX183" s="408"/>
      <c r="AY183" s="408"/>
      <c r="AZ183" s="408"/>
      <c r="BA183" s="303"/>
    </row>
    <row r="184" spans="1:53" ht="15" hidden="1" outlineLevel="1">
      <c r="A184" s="498">
        <v>9</v>
      </c>
      <c r="B184" s="291" t="s">
        <v>7</v>
      </c>
      <c r="C184" s="288" t="s">
        <v>25</v>
      </c>
      <c r="D184" s="292"/>
      <c r="E184" s="292"/>
      <c r="F184" s="292"/>
      <c r="G184" s="292"/>
      <c r="H184" s="292"/>
      <c r="I184" s="292"/>
      <c r="J184" s="292"/>
      <c r="K184" s="292"/>
      <c r="L184" s="292"/>
      <c r="M184" s="292"/>
      <c r="N184" s="292"/>
      <c r="O184" s="292"/>
      <c r="P184" s="292"/>
      <c r="Q184" s="292"/>
      <c r="R184" s="292"/>
      <c r="S184" s="292"/>
      <c r="T184" s="292"/>
      <c r="U184" s="288"/>
      <c r="V184" s="292"/>
      <c r="W184" s="292"/>
      <c r="X184" s="292"/>
      <c r="Y184" s="292"/>
      <c r="Z184" s="292"/>
      <c r="AA184" s="292"/>
      <c r="AB184" s="292"/>
      <c r="AC184" s="292"/>
      <c r="AD184" s="292"/>
      <c r="AE184" s="292"/>
      <c r="AF184" s="292"/>
      <c r="AG184" s="292"/>
      <c r="AH184" s="292"/>
      <c r="AI184" s="292"/>
      <c r="AJ184" s="292"/>
      <c r="AK184" s="292"/>
      <c r="AL184" s="292"/>
      <c r="AM184" s="406"/>
      <c r="AN184" s="406"/>
      <c r="AO184" s="406"/>
      <c r="AP184" s="406"/>
      <c r="AQ184" s="406"/>
      <c r="AR184" s="406"/>
      <c r="AS184" s="406"/>
      <c r="AT184" s="406"/>
      <c r="AU184" s="406"/>
      <c r="AV184" s="406"/>
      <c r="AW184" s="406"/>
      <c r="AX184" s="406"/>
      <c r="AY184" s="406"/>
      <c r="AZ184" s="406"/>
      <c r="BA184" s="293">
        <f>SUM(AM184:AZ184)</f>
        <v>0</v>
      </c>
    </row>
    <row r="185" spans="1:53" ht="15" hidden="1" outlineLevel="1">
      <c r="B185" s="291" t="s">
        <v>243</v>
      </c>
      <c r="C185" s="288" t="s">
        <v>163</v>
      </c>
      <c r="D185" s="292"/>
      <c r="E185" s="292"/>
      <c r="F185" s="292"/>
      <c r="G185" s="292"/>
      <c r="H185" s="292"/>
      <c r="I185" s="292"/>
      <c r="J185" s="292"/>
      <c r="K185" s="292"/>
      <c r="L185" s="292"/>
      <c r="M185" s="292"/>
      <c r="N185" s="292"/>
      <c r="O185" s="292"/>
      <c r="P185" s="292"/>
      <c r="Q185" s="292"/>
      <c r="R185" s="292"/>
      <c r="S185" s="292"/>
      <c r="T185" s="292"/>
      <c r="U185" s="288"/>
      <c r="V185" s="292"/>
      <c r="W185" s="292"/>
      <c r="X185" s="292"/>
      <c r="Y185" s="292"/>
      <c r="Z185" s="292"/>
      <c r="AA185" s="292"/>
      <c r="AB185" s="292"/>
      <c r="AC185" s="292"/>
      <c r="AD185" s="292"/>
      <c r="AE185" s="292"/>
      <c r="AF185" s="292"/>
      <c r="AG185" s="292"/>
      <c r="AH185" s="292"/>
      <c r="AI185" s="292"/>
      <c r="AJ185" s="292"/>
      <c r="AK185" s="292"/>
      <c r="AL185" s="292"/>
      <c r="AM185" s="407">
        <f>AM184</f>
        <v>0</v>
      </c>
      <c r="AN185" s="407">
        <f>AN184</f>
        <v>0</v>
      </c>
      <c r="AO185" s="407">
        <f t="shared" ref="AO185:AZ185" si="61">AO184</f>
        <v>0</v>
      </c>
      <c r="AP185" s="407">
        <f t="shared" si="61"/>
        <v>0</v>
      </c>
      <c r="AQ185" s="407">
        <f t="shared" si="61"/>
        <v>0</v>
      </c>
      <c r="AR185" s="407">
        <f t="shared" si="61"/>
        <v>0</v>
      </c>
      <c r="AS185" s="407">
        <f t="shared" si="61"/>
        <v>0</v>
      </c>
      <c r="AT185" s="407">
        <f t="shared" si="61"/>
        <v>0</v>
      </c>
      <c r="AU185" s="407">
        <f t="shared" si="61"/>
        <v>0</v>
      </c>
      <c r="AV185" s="407">
        <f t="shared" si="61"/>
        <v>0</v>
      </c>
      <c r="AW185" s="407">
        <f t="shared" si="61"/>
        <v>0</v>
      </c>
      <c r="AX185" s="407">
        <f t="shared" si="61"/>
        <v>0</v>
      </c>
      <c r="AY185" s="407">
        <f t="shared" si="61"/>
        <v>0</v>
      </c>
      <c r="AZ185" s="407">
        <f t="shared" si="61"/>
        <v>0</v>
      </c>
      <c r="BA185" s="494"/>
    </row>
    <row r="186" spans="1:53" ht="15" hidden="1" outlineLevel="1">
      <c r="B186" s="304"/>
      <c r="C186" s="305"/>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288"/>
      <c r="AF186" s="288"/>
      <c r="AG186" s="288"/>
      <c r="AH186" s="288"/>
      <c r="AI186" s="288"/>
      <c r="AJ186" s="288"/>
      <c r="AK186" s="288"/>
      <c r="AL186" s="288"/>
      <c r="AM186" s="408"/>
      <c r="AN186" s="408"/>
      <c r="AO186" s="408"/>
      <c r="AP186" s="408"/>
      <c r="AQ186" s="408"/>
      <c r="AR186" s="408"/>
      <c r="AS186" s="408"/>
      <c r="AT186" s="408"/>
      <c r="AU186" s="408"/>
      <c r="AV186" s="408"/>
      <c r="AW186" s="408"/>
      <c r="AX186" s="408"/>
      <c r="AY186" s="408"/>
      <c r="AZ186" s="408"/>
      <c r="BA186" s="303"/>
    </row>
    <row r="187" spans="1:53" ht="15.75" hidden="1" outlineLevel="1">
      <c r="A187" s="499"/>
      <c r="B187" s="285" t="s">
        <v>8</v>
      </c>
      <c r="C187" s="286"/>
      <c r="D187" s="286"/>
      <c r="E187" s="286"/>
      <c r="F187" s="286"/>
      <c r="G187" s="286"/>
      <c r="H187" s="286"/>
      <c r="I187" s="286"/>
      <c r="J187" s="286"/>
      <c r="K187" s="286"/>
      <c r="L187" s="286"/>
      <c r="M187" s="286"/>
      <c r="N187" s="286"/>
      <c r="O187" s="286"/>
      <c r="P187" s="286"/>
      <c r="Q187" s="286"/>
      <c r="R187" s="286"/>
      <c r="S187" s="286"/>
      <c r="T187" s="286"/>
      <c r="U187" s="288"/>
      <c r="V187" s="286"/>
      <c r="W187" s="286"/>
      <c r="X187" s="286"/>
      <c r="Y187" s="286"/>
      <c r="Z187" s="286"/>
      <c r="AA187" s="286"/>
      <c r="AB187" s="286"/>
      <c r="AC187" s="286"/>
      <c r="AD187" s="286"/>
      <c r="AE187" s="286"/>
      <c r="AF187" s="286"/>
      <c r="AG187" s="286"/>
      <c r="AH187" s="286"/>
      <c r="AI187" s="286"/>
      <c r="AJ187" s="286"/>
      <c r="AK187" s="286"/>
      <c r="AL187" s="286"/>
      <c r="AM187" s="410"/>
      <c r="AN187" s="410"/>
      <c r="AO187" s="410"/>
      <c r="AP187" s="410"/>
      <c r="AQ187" s="410"/>
      <c r="AR187" s="410"/>
      <c r="AS187" s="410"/>
      <c r="AT187" s="410"/>
      <c r="AU187" s="410"/>
      <c r="AV187" s="410"/>
      <c r="AW187" s="410"/>
      <c r="AX187" s="410"/>
      <c r="AY187" s="410"/>
      <c r="AZ187" s="410"/>
      <c r="BA187" s="289"/>
    </row>
    <row r="188" spans="1:53" ht="15" hidden="1" outlineLevel="1">
      <c r="A188" s="498">
        <v>10</v>
      </c>
      <c r="B188" s="307" t="s">
        <v>22</v>
      </c>
      <c r="C188" s="288" t="s">
        <v>25</v>
      </c>
      <c r="D188" s="292"/>
      <c r="E188" s="292"/>
      <c r="F188" s="292"/>
      <c r="G188" s="292"/>
      <c r="H188" s="292"/>
      <c r="I188" s="292"/>
      <c r="J188" s="292"/>
      <c r="K188" s="292"/>
      <c r="L188" s="292"/>
      <c r="M188" s="292"/>
      <c r="N188" s="292"/>
      <c r="O188" s="292"/>
      <c r="P188" s="292"/>
      <c r="Q188" s="292"/>
      <c r="R188" s="292"/>
      <c r="S188" s="292"/>
      <c r="T188" s="292"/>
      <c r="U188" s="292">
        <v>12</v>
      </c>
      <c r="V188" s="292"/>
      <c r="W188" s="292"/>
      <c r="X188" s="292"/>
      <c r="Y188" s="292"/>
      <c r="Z188" s="292"/>
      <c r="AA188" s="292"/>
      <c r="AB188" s="292"/>
      <c r="AC188" s="292"/>
      <c r="AD188" s="292"/>
      <c r="AE188" s="292"/>
      <c r="AF188" s="292"/>
      <c r="AG188" s="292"/>
      <c r="AH188" s="292"/>
      <c r="AI188" s="292"/>
      <c r="AJ188" s="292"/>
      <c r="AK188" s="292"/>
      <c r="AL188" s="292"/>
      <c r="AM188" s="463"/>
      <c r="AN188" s="465"/>
      <c r="AO188" s="465"/>
      <c r="AP188" s="411"/>
      <c r="AQ188" s="411"/>
      <c r="AR188" s="411"/>
      <c r="AS188" s="411"/>
      <c r="AT188" s="411"/>
      <c r="AU188" s="411"/>
      <c r="AV188" s="411"/>
      <c r="AW188" s="411"/>
      <c r="AX188" s="411"/>
      <c r="AY188" s="411"/>
      <c r="AZ188" s="411"/>
      <c r="BA188" s="293">
        <f>SUM(AM188:AZ188)</f>
        <v>0</v>
      </c>
    </row>
    <row r="189" spans="1:53" ht="15" hidden="1" outlineLevel="1">
      <c r="B189" s="291" t="s">
        <v>243</v>
      </c>
      <c r="C189" s="288" t="s">
        <v>163</v>
      </c>
      <c r="D189" s="292"/>
      <c r="E189" s="292"/>
      <c r="F189" s="292"/>
      <c r="G189" s="292"/>
      <c r="H189" s="292"/>
      <c r="I189" s="292"/>
      <c r="J189" s="292"/>
      <c r="K189" s="292"/>
      <c r="L189" s="292"/>
      <c r="M189" s="292"/>
      <c r="N189" s="292"/>
      <c r="O189" s="292"/>
      <c r="P189" s="292"/>
      <c r="Q189" s="292"/>
      <c r="R189" s="292"/>
      <c r="S189" s="292"/>
      <c r="T189" s="292"/>
      <c r="U189" s="292">
        <f>U188</f>
        <v>12</v>
      </c>
      <c r="V189" s="292"/>
      <c r="W189" s="292"/>
      <c r="X189" s="292"/>
      <c r="Y189" s="292"/>
      <c r="Z189" s="292"/>
      <c r="AA189" s="292"/>
      <c r="AB189" s="292"/>
      <c r="AC189" s="292"/>
      <c r="AD189" s="292"/>
      <c r="AE189" s="292"/>
      <c r="AF189" s="292"/>
      <c r="AG189" s="292"/>
      <c r="AH189" s="292"/>
      <c r="AI189" s="292"/>
      <c r="AJ189" s="292"/>
      <c r="AK189" s="292"/>
      <c r="AL189" s="292"/>
      <c r="AM189" s="407">
        <f>AM188</f>
        <v>0</v>
      </c>
      <c r="AN189" s="407">
        <f>AN188</f>
        <v>0</v>
      </c>
      <c r="AO189" s="407">
        <f t="shared" ref="AO189:AZ189" si="62">AO188</f>
        <v>0</v>
      </c>
      <c r="AP189" s="407">
        <f t="shared" si="62"/>
        <v>0</v>
      </c>
      <c r="AQ189" s="407">
        <f t="shared" si="62"/>
        <v>0</v>
      </c>
      <c r="AR189" s="407">
        <f t="shared" si="62"/>
        <v>0</v>
      </c>
      <c r="AS189" s="407">
        <f t="shared" si="62"/>
        <v>0</v>
      </c>
      <c r="AT189" s="407">
        <f t="shared" si="62"/>
        <v>0</v>
      </c>
      <c r="AU189" s="407">
        <f t="shared" si="62"/>
        <v>0</v>
      </c>
      <c r="AV189" s="407">
        <f t="shared" si="62"/>
        <v>0</v>
      </c>
      <c r="AW189" s="407">
        <f t="shared" si="62"/>
        <v>0</v>
      </c>
      <c r="AX189" s="407">
        <f t="shared" si="62"/>
        <v>0</v>
      </c>
      <c r="AY189" s="407">
        <f t="shared" si="62"/>
        <v>0</v>
      </c>
      <c r="AZ189" s="407">
        <f t="shared" si="62"/>
        <v>0</v>
      </c>
      <c r="BA189" s="494"/>
    </row>
    <row r="190" spans="1:53" ht="15" hidden="1" outlineLevel="1">
      <c r="B190" s="307"/>
      <c r="C190" s="309"/>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c r="AA190" s="288"/>
      <c r="AB190" s="288"/>
      <c r="AC190" s="288"/>
      <c r="AD190" s="288"/>
      <c r="AE190" s="288"/>
      <c r="AF190" s="288"/>
      <c r="AG190" s="288"/>
      <c r="AH190" s="288"/>
      <c r="AI190" s="288"/>
      <c r="AJ190" s="288"/>
      <c r="AK190" s="288"/>
      <c r="AL190" s="288"/>
      <c r="AM190" s="412"/>
      <c r="AN190" s="412"/>
      <c r="AO190" s="412"/>
      <c r="AP190" s="412"/>
      <c r="AQ190" s="412"/>
      <c r="AR190" s="412"/>
      <c r="AS190" s="412"/>
      <c r="AT190" s="412"/>
      <c r="AU190" s="412"/>
      <c r="AV190" s="412"/>
      <c r="AW190" s="412"/>
      <c r="AX190" s="412"/>
      <c r="AY190" s="412"/>
      <c r="AZ190" s="412"/>
      <c r="BA190" s="310"/>
    </row>
    <row r="191" spans="1:53" ht="15" hidden="1" outlineLevel="1">
      <c r="A191" s="498">
        <v>11</v>
      </c>
      <c r="B191" s="311" t="s">
        <v>21</v>
      </c>
      <c r="C191" s="288" t="s">
        <v>25</v>
      </c>
      <c r="D191" s="292"/>
      <c r="E191" s="292"/>
      <c r="F191" s="292"/>
      <c r="G191" s="292"/>
      <c r="H191" s="292"/>
      <c r="I191" s="292"/>
      <c r="J191" s="292"/>
      <c r="K191" s="292"/>
      <c r="L191" s="292"/>
      <c r="M191" s="292"/>
      <c r="N191" s="292"/>
      <c r="O191" s="292"/>
      <c r="P191" s="292"/>
      <c r="Q191" s="292"/>
      <c r="R191" s="292"/>
      <c r="S191" s="292"/>
      <c r="T191" s="292"/>
      <c r="U191" s="292">
        <v>12</v>
      </c>
      <c r="V191" s="292"/>
      <c r="W191" s="292"/>
      <c r="X191" s="292"/>
      <c r="Y191" s="292"/>
      <c r="Z191" s="292"/>
      <c r="AA191" s="292"/>
      <c r="AB191" s="292"/>
      <c r="AC191" s="292"/>
      <c r="AD191" s="292"/>
      <c r="AE191" s="292"/>
      <c r="AF191" s="292"/>
      <c r="AG191" s="292"/>
      <c r="AH191" s="292"/>
      <c r="AI191" s="292"/>
      <c r="AJ191" s="292"/>
      <c r="AK191" s="292"/>
      <c r="AL191" s="292"/>
      <c r="AM191" s="411"/>
      <c r="AN191" s="465"/>
      <c r="AO191" s="411"/>
      <c r="AP191" s="411"/>
      <c r="AQ191" s="411"/>
      <c r="AR191" s="411"/>
      <c r="AS191" s="411"/>
      <c r="AT191" s="411"/>
      <c r="AU191" s="411"/>
      <c r="AV191" s="411"/>
      <c r="AW191" s="411"/>
      <c r="AX191" s="411"/>
      <c r="AY191" s="411"/>
      <c r="AZ191" s="411"/>
      <c r="BA191" s="293">
        <f>SUM(AM191:AZ191)</f>
        <v>0</v>
      </c>
    </row>
    <row r="192" spans="1:53" ht="15" hidden="1" outlineLevel="1">
      <c r="B192" s="291" t="s">
        <v>243</v>
      </c>
      <c r="C192" s="288" t="s">
        <v>163</v>
      </c>
      <c r="D192" s="292"/>
      <c r="E192" s="292"/>
      <c r="F192" s="292"/>
      <c r="G192" s="292"/>
      <c r="H192" s="292"/>
      <c r="I192" s="292"/>
      <c r="J192" s="292"/>
      <c r="K192" s="292"/>
      <c r="L192" s="292"/>
      <c r="M192" s="292"/>
      <c r="N192" s="292"/>
      <c r="O192" s="292"/>
      <c r="P192" s="292"/>
      <c r="Q192" s="292"/>
      <c r="R192" s="292"/>
      <c r="S192" s="292"/>
      <c r="T192" s="292"/>
      <c r="U192" s="292">
        <f>U191</f>
        <v>12</v>
      </c>
      <c r="V192" s="292"/>
      <c r="W192" s="292"/>
      <c r="X192" s="292"/>
      <c r="Y192" s="292"/>
      <c r="Z192" s="292"/>
      <c r="AA192" s="292"/>
      <c r="AB192" s="292"/>
      <c r="AC192" s="292"/>
      <c r="AD192" s="292"/>
      <c r="AE192" s="292"/>
      <c r="AF192" s="292"/>
      <c r="AG192" s="292"/>
      <c r="AH192" s="292"/>
      <c r="AI192" s="292"/>
      <c r="AJ192" s="292"/>
      <c r="AK192" s="292"/>
      <c r="AL192" s="292"/>
      <c r="AM192" s="407">
        <f>AM191</f>
        <v>0</v>
      </c>
      <c r="AN192" s="407">
        <f>AN191</f>
        <v>0</v>
      </c>
      <c r="AO192" s="407">
        <f t="shared" ref="AO192:AZ192" si="63">AO191</f>
        <v>0</v>
      </c>
      <c r="AP192" s="407">
        <f t="shared" si="63"/>
        <v>0</v>
      </c>
      <c r="AQ192" s="407">
        <f t="shared" si="63"/>
        <v>0</v>
      </c>
      <c r="AR192" s="407">
        <f t="shared" si="63"/>
        <v>0</v>
      </c>
      <c r="AS192" s="407">
        <f t="shared" si="63"/>
        <v>0</v>
      </c>
      <c r="AT192" s="407">
        <f t="shared" si="63"/>
        <v>0</v>
      </c>
      <c r="AU192" s="407">
        <f t="shared" si="63"/>
        <v>0</v>
      </c>
      <c r="AV192" s="407">
        <f t="shared" si="63"/>
        <v>0</v>
      </c>
      <c r="AW192" s="407">
        <f t="shared" si="63"/>
        <v>0</v>
      </c>
      <c r="AX192" s="407">
        <f t="shared" si="63"/>
        <v>0</v>
      </c>
      <c r="AY192" s="407">
        <f t="shared" si="63"/>
        <v>0</v>
      </c>
      <c r="AZ192" s="407">
        <f t="shared" si="63"/>
        <v>0</v>
      </c>
      <c r="BA192" s="494"/>
    </row>
    <row r="193" spans="1:53" ht="15" hidden="1" outlineLevel="1">
      <c r="B193" s="311"/>
      <c r="C193" s="309"/>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c r="AA193" s="288"/>
      <c r="AB193" s="288"/>
      <c r="AC193" s="288"/>
      <c r="AD193" s="288"/>
      <c r="AE193" s="288"/>
      <c r="AF193" s="288"/>
      <c r="AG193" s="288"/>
      <c r="AH193" s="288"/>
      <c r="AI193" s="288"/>
      <c r="AJ193" s="288"/>
      <c r="AK193" s="288"/>
      <c r="AL193" s="288"/>
      <c r="AM193" s="412"/>
      <c r="AN193" s="413"/>
      <c r="AO193" s="412"/>
      <c r="AP193" s="412"/>
      <c r="AQ193" s="412"/>
      <c r="AR193" s="412"/>
      <c r="AS193" s="412"/>
      <c r="AT193" s="412"/>
      <c r="AU193" s="412"/>
      <c r="AV193" s="412"/>
      <c r="AW193" s="412"/>
      <c r="AX193" s="412"/>
      <c r="AY193" s="412"/>
      <c r="AZ193" s="412"/>
      <c r="BA193" s="310"/>
    </row>
    <row r="194" spans="1:53" ht="15" hidden="1" outlineLevel="1">
      <c r="A194" s="498">
        <v>12</v>
      </c>
      <c r="B194" s="311" t="s">
        <v>23</v>
      </c>
      <c r="C194" s="288" t="s">
        <v>25</v>
      </c>
      <c r="D194" s="292"/>
      <c r="E194" s="292"/>
      <c r="F194" s="292"/>
      <c r="G194" s="292"/>
      <c r="H194" s="292"/>
      <c r="I194" s="292"/>
      <c r="J194" s="292"/>
      <c r="K194" s="292"/>
      <c r="L194" s="292"/>
      <c r="M194" s="292"/>
      <c r="N194" s="292"/>
      <c r="O194" s="292"/>
      <c r="P194" s="292"/>
      <c r="Q194" s="292"/>
      <c r="R194" s="292"/>
      <c r="S194" s="292"/>
      <c r="T194" s="292"/>
      <c r="U194" s="292">
        <v>3</v>
      </c>
      <c r="V194" s="292"/>
      <c r="W194" s="292"/>
      <c r="X194" s="292"/>
      <c r="Y194" s="292"/>
      <c r="Z194" s="292"/>
      <c r="AA194" s="292"/>
      <c r="AB194" s="292"/>
      <c r="AC194" s="292"/>
      <c r="AD194" s="292"/>
      <c r="AE194" s="292"/>
      <c r="AF194" s="292"/>
      <c r="AG194" s="292"/>
      <c r="AH194" s="292"/>
      <c r="AI194" s="292"/>
      <c r="AJ194" s="292"/>
      <c r="AK194" s="292"/>
      <c r="AL194" s="292"/>
      <c r="AM194" s="411"/>
      <c r="AN194" s="411"/>
      <c r="AO194" s="411"/>
      <c r="AP194" s="411"/>
      <c r="AQ194" s="411"/>
      <c r="AR194" s="411"/>
      <c r="AS194" s="411"/>
      <c r="AT194" s="411"/>
      <c r="AU194" s="411"/>
      <c r="AV194" s="411"/>
      <c r="AW194" s="411"/>
      <c r="AX194" s="411"/>
      <c r="AY194" s="411"/>
      <c r="AZ194" s="411"/>
      <c r="BA194" s="293">
        <f>SUM(AM194:AZ194)</f>
        <v>0</v>
      </c>
    </row>
    <row r="195" spans="1:53" ht="15" hidden="1" outlineLevel="1">
      <c r="B195" s="291" t="s">
        <v>243</v>
      </c>
      <c r="C195" s="288" t="s">
        <v>163</v>
      </c>
      <c r="D195" s="292"/>
      <c r="E195" s="292"/>
      <c r="F195" s="292"/>
      <c r="G195" s="292"/>
      <c r="H195" s="292"/>
      <c r="I195" s="292"/>
      <c r="J195" s="292"/>
      <c r="K195" s="292"/>
      <c r="L195" s="292"/>
      <c r="M195" s="292"/>
      <c r="N195" s="292"/>
      <c r="O195" s="292"/>
      <c r="P195" s="292"/>
      <c r="Q195" s="292"/>
      <c r="R195" s="292"/>
      <c r="S195" s="292"/>
      <c r="T195" s="292"/>
      <c r="U195" s="292">
        <f>U194</f>
        <v>3</v>
      </c>
      <c r="V195" s="292"/>
      <c r="W195" s="292"/>
      <c r="X195" s="292"/>
      <c r="Y195" s="292"/>
      <c r="Z195" s="292"/>
      <c r="AA195" s="292"/>
      <c r="AB195" s="292"/>
      <c r="AC195" s="292"/>
      <c r="AD195" s="292"/>
      <c r="AE195" s="292"/>
      <c r="AF195" s="292"/>
      <c r="AG195" s="292"/>
      <c r="AH195" s="292"/>
      <c r="AI195" s="292"/>
      <c r="AJ195" s="292"/>
      <c r="AK195" s="292"/>
      <c r="AL195" s="292"/>
      <c r="AM195" s="407">
        <f>AM194</f>
        <v>0</v>
      </c>
      <c r="AN195" s="407">
        <f>AN194</f>
        <v>0</v>
      </c>
      <c r="AO195" s="407">
        <f t="shared" ref="AO195:AZ195" si="64">AO194</f>
        <v>0</v>
      </c>
      <c r="AP195" s="407">
        <f t="shared" si="64"/>
        <v>0</v>
      </c>
      <c r="AQ195" s="407">
        <f t="shared" si="64"/>
        <v>0</v>
      </c>
      <c r="AR195" s="407">
        <f t="shared" si="64"/>
        <v>0</v>
      </c>
      <c r="AS195" s="407">
        <f t="shared" si="64"/>
        <v>0</v>
      </c>
      <c r="AT195" s="407">
        <f t="shared" si="64"/>
        <v>0</v>
      </c>
      <c r="AU195" s="407">
        <f t="shared" si="64"/>
        <v>0</v>
      </c>
      <c r="AV195" s="407">
        <f t="shared" si="64"/>
        <v>0</v>
      </c>
      <c r="AW195" s="407">
        <f t="shared" si="64"/>
        <v>0</v>
      </c>
      <c r="AX195" s="407">
        <f t="shared" si="64"/>
        <v>0</v>
      </c>
      <c r="AY195" s="407">
        <f t="shared" si="64"/>
        <v>0</v>
      </c>
      <c r="AZ195" s="407">
        <f t="shared" si="64"/>
        <v>0</v>
      </c>
      <c r="BA195" s="494"/>
    </row>
    <row r="196" spans="1:53" ht="15" hidden="1" outlineLevel="1">
      <c r="B196" s="311"/>
      <c r="C196" s="309"/>
      <c r="D196" s="313"/>
      <c r="E196" s="313"/>
      <c r="F196" s="313"/>
      <c r="G196" s="313"/>
      <c r="H196" s="313"/>
      <c r="I196" s="313"/>
      <c r="J196" s="313"/>
      <c r="K196" s="313"/>
      <c r="L196" s="313"/>
      <c r="M196" s="313"/>
      <c r="N196" s="313"/>
      <c r="O196" s="313"/>
      <c r="P196" s="313"/>
      <c r="Q196" s="313"/>
      <c r="R196" s="313"/>
      <c r="S196" s="313"/>
      <c r="T196" s="313"/>
      <c r="U196" s="288"/>
      <c r="V196" s="313"/>
      <c r="W196" s="313"/>
      <c r="X196" s="313"/>
      <c r="Y196" s="313"/>
      <c r="Z196" s="313"/>
      <c r="AA196" s="313"/>
      <c r="AB196" s="313"/>
      <c r="AC196" s="313"/>
      <c r="AD196" s="313"/>
      <c r="AE196" s="313"/>
      <c r="AF196" s="313"/>
      <c r="AG196" s="313"/>
      <c r="AH196" s="313"/>
      <c r="AI196" s="313"/>
      <c r="AJ196" s="313"/>
      <c r="AK196" s="313"/>
      <c r="AL196" s="313"/>
      <c r="AM196" s="412"/>
      <c r="AN196" s="413"/>
      <c r="AO196" s="412"/>
      <c r="AP196" s="412"/>
      <c r="AQ196" s="412"/>
      <c r="AR196" s="412"/>
      <c r="AS196" s="412"/>
      <c r="AT196" s="412"/>
      <c r="AU196" s="412"/>
      <c r="AV196" s="412"/>
      <c r="AW196" s="412"/>
      <c r="AX196" s="412"/>
      <c r="AY196" s="412"/>
      <c r="AZ196" s="412"/>
      <c r="BA196" s="310"/>
    </row>
    <row r="197" spans="1:53" ht="15" hidden="1" outlineLevel="1">
      <c r="A197" s="498">
        <v>13</v>
      </c>
      <c r="B197" s="311" t="s">
        <v>24</v>
      </c>
      <c r="C197" s="288" t="s">
        <v>25</v>
      </c>
      <c r="D197" s="292"/>
      <c r="E197" s="292"/>
      <c r="F197" s="292"/>
      <c r="G197" s="292"/>
      <c r="H197" s="292"/>
      <c r="I197" s="292"/>
      <c r="J197" s="292"/>
      <c r="K197" s="292"/>
      <c r="L197" s="292"/>
      <c r="M197" s="292"/>
      <c r="N197" s="292"/>
      <c r="O197" s="292"/>
      <c r="P197" s="292"/>
      <c r="Q197" s="292"/>
      <c r="R197" s="292"/>
      <c r="S197" s="292"/>
      <c r="T197" s="292"/>
      <c r="U197" s="292">
        <v>12</v>
      </c>
      <c r="V197" s="292"/>
      <c r="W197" s="292"/>
      <c r="X197" s="292"/>
      <c r="Y197" s="292"/>
      <c r="Z197" s="292"/>
      <c r="AA197" s="292"/>
      <c r="AB197" s="292"/>
      <c r="AC197" s="292"/>
      <c r="AD197" s="292"/>
      <c r="AE197" s="292"/>
      <c r="AF197" s="292"/>
      <c r="AG197" s="292"/>
      <c r="AH197" s="292"/>
      <c r="AI197" s="292"/>
      <c r="AJ197" s="292"/>
      <c r="AK197" s="292"/>
      <c r="AL197" s="292"/>
      <c r="AM197" s="411"/>
      <c r="AN197" s="411"/>
      <c r="AO197" s="411"/>
      <c r="AP197" s="411"/>
      <c r="AQ197" s="411"/>
      <c r="AR197" s="411"/>
      <c r="AS197" s="411"/>
      <c r="AT197" s="411"/>
      <c r="AU197" s="411"/>
      <c r="AV197" s="411"/>
      <c r="AW197" s="411"/>
      <c r="AX197" s="411"/>
      <c r="AY197" s="411"/>
      <c r="AZ197" s="411"/>
      <c r="BA197" s="293">
        <f>SUM(AM197:AZ197)</f>
        <v>0</v>
      </c>
    </row>
    <row r="198" spans="1:53" ht="15" hidden="1" outlineLevel="1">
      <c r="B198" s="291" t="s">
        <v>243</v>
      </c>
      <c r="C198" s="288" t="s">
        <v>163</v>
      </c>
      <c r="D198" s="292"/>
      <c r="E198" s="292"/>
      <c r="F198" s="292"/>
      <c r="G198" s="292"/>
      <c r="H198" s="292"/>
      <c r="I198" s="292"/>
      <c r="J198" s="292"/>
      <c r="K198" s="292"/>
      <c r="L198" s="292"/>
      <c r="M198" s="292"/>
      <c r="N198" s="292"/>
      <c r="O198" s="292"/>
      <c r="P198" s="292"/>
      <c r="Q198" s="292"/>
      <c r="R198" s="292"/>
      <c r="S198" s="292"/>
      <c r="T198" s="292"/>
      <c r="U198" s="292">
        <f>U197</f>
        <v>12</v>
      </c>
      <c r="V198" s="292"/>
      <c r="W198" s="292"/>
      <c r="X198" s="292"/>
      <c r="Y198" s="292"/>
      <c r="Z198" s="292"/>
      <c r="AA198" s="292"/>
      <c r="AB198" s="292"/>
      <c r="AC198" s="292"/>
      <c r="AD198" s="292"/>
      <c r="AE198" s="292"/>
      <c r="AF198" s="292"/>
      <c r="AG198" s="292"/>
      <c r="AH198" s="292"/>
      <c r="AI198" s="292"/>
      <c r="AJ198" s="292"/>
      <c r="AK198" s="292"/>
      <c r="AL198" s="292"/>
      <c r="AM198" s="407">
        <f>AM197</f>
        <v>0</v>
      </c>
      <c r="AN198" s="407">
        <f>AN197</f>
        <v>0</v>
      </c>
      <c r="AO198" s="407">
        <f t="shared" ref="AO198:AZ198" si="65">AO197</f>
        <v>0</v>
      </c>
      <c r="AP198" s="407">
        <f t="shared" si="65"/>
        <v>0</v>
      </c>
      <c r="AQ198" s="407">
        <f t="shared" si="65"/>
        <v>0</v>
      </c>
      <c r="AR198" s="407">
        <f t="shared" si="65"/>
        <v>0</v>
      </c>
      <c r="AS198" s="407">
        <f t="shared" si="65"/>
        <v>0</v>
      </c>
      <c r="AT198" s="407">
        <f t="shared" si="65"/>
        <v>0</v>
      </c>
      <c r="AU198" s="407">
        <f t="shared" si="65"/>
        <v>0</v>
      </c>
      <c r="AV198" s="407">
        <f t="shared" si="65"/>
        <v>0</v>
      </c>
      <c r="AW198" s="407">
        <f t="shared" si="65"/>
        <v>0</v>
      </c>
      <c r="AX198" s="407">
        <f t="shared" si="65"/>
        <v>0</v>
      </c>
      <c r="AY198" s="407">
        <f t="shared" si="65"/>
        <v>0</v>
      </c>
      <c r="AZ198" s="407">
        <f t="shared" si="65"/>
        <v>0</v>
      </c>
      <c r="BA198" s="494"/>
    </row>
    <row r="199" spans="1:53" ht="15" hidden="1" outlineLevel="1">
      <c r="B199" s="311"/>
      <c r="C199" s="309"/>
      <c r="D199" s="313"/>
      <c r="E199" s="313"/>
      <c r="F199" s="313"/>
      <c r="G199" s="313"/>
      <c r="H199" s="313"/>
      <c r="I199" s="313"/>
      <c r="J199" s="313"/>
      <c r="K199" s="313"/>
      <c r="L199" s="313"/>
      <c r="M199" s="313"/>
      <c r="N199" s="313"/>
      <c r="O199" s="313"/>
      <c r="P199" s="313"/>
      <c r="Q199" s="313"/>
      <c r="R199" s="313"/>
      <c r="S199" s="313"/>
      <c r="T199" s="313"/>
      <c r="U199" s="288"/>
      <c r="V199" s="313"/>
      <c r="W199" s="313"/>
      <c r="X199" s="313"/>
      <c r="Y199" s="313"/>
      <c r="Z199" s="313"/>
      <c r="AA199" s="313"/>
      <c r="AB199" s="313"/>
      <c r="AC199" s="313"/>
      <c r="AD199" s="313"/>
      <c r="AE199" s="313"/>
      <c r="AF199" s="313"/>
      <c r="AG199" s="313"/>
      <c r="AH199" s="313"/>
      <c r="AI199" s="313"/>
      <c r="AJ199" s="313"/>
      <c r="AK199" s="313"/>
      <c r="AL199" s="313"/>
      <c r="AM199" s="412"/>
      <c r="AN199" s="412"/>
      <c r="AO199" s="412"/>
      <c r="AP199" s="412"/>
      <c r="AQ199" s="412"/>
      <c r="AR199" s="412"/>
      <c r="AS199" s="412"/>
      <c r="AT199" s="412"/>
      <c r="AU199" s="412"/>
      <c r="AV199" s="412"/>
      <c r="AW199" s="412"/>
      <c r="AX199" s="412"/>
      <c r="AY199" s="412"/>
      <c r="AZ199" s="412"/>
      <c r="BA199" s="310"/>
    </row>
    <row r="200" spans="1:53" ht="15" hidden="1" outlineLevel="1">
      <c r="A200" s="498">
        <v>14</v>
      </c>
      <c r="B200" s="311" t="s">
        <v>20</v>
      </c>
      <c r="C200" s="288" t="s">
        <v>25</v>
      </c>
      <c r="D200" s="292"/>
      <c r="E200" s="292"/>
      <c r="F200" s="292"/>
      <c r="G200" s="292"/>
      <c r="H200" s="292"/>
      <c r="I200" s="292"/>
      <c r="J200" s="292"/>
      <c r="K200" s="292"/>
      <c r="L200" s="292"/>
      <c r="M200" s="292"/>
      <c r="N200" s="292"/>
      <c r="O200" s="292"/>
      <c r="P200" s="292"/>
      <c r="Q200" s="292"/>
      <c r="R200" s="292"/>
      <c r="S200" s="292"/>
      <c r="T200" s="292"/>
      <c r="U200" s="292">
        <v>12</v>
      </c>
      <c r="V200" s="292"/>
      <c r="W200" s="292"/>
      <c r="X200" s="292"/>
      <c r="Y200" s="292"/>
      <c r="Z200" s="292"/>
      <c r="AA200" s="292"/>
      <c r="AB200" s="292"/>
      <c r="AC200" s="292"/>
      <c r="AD200" s="292"/>
      <c r="AE200" s="292"/>
      <c r="AF200" s="292"/>
      <c r="AG200" s="292"/>
      <c r="AH200" s="292"/>
      <c r="AI200" s="292"/>
      <c r="AJ200" s="292"/>
      <c r="AK200" s="292"/>
      <c r="AL200" s="292"/>
      <c r="AM200" s="411"/>
      <c r="AN200" s="411"/>
      <c r="AO200" s="411"/>
      <c r="AP200" s="411"/>
      <c r="AQ200" s="411"/>
      <c r="AR200" s="411"/>
      <c r="AS200" s="411"/>
      <c r="AT200" s="411"/>
      <c r="AU200" s="411"/>
      <c r="AV200" s="411"/>
      <c r="AW200" s="411"/>
      <c r="AX200" s="411"/>
      <c r="AY200" s="411"/>
      <c r="AZ200" s="411"/>
      <c r="BA200" s="293">
        <f>SUM(AM200:AZ200)</f>
        <v>0</v>
      </c>
    </row>
    <row r="201" spans="1:53" ht="15" hidden="1" outlineLevel="1">
      <c r="B201" s="291" t="s">
        <v>243</v>
      </c>
      <c r="C201" s="288" t="s">
        <v>163</v>
      </c>
      <c r="D201" s="292"/>
      <c r="E201" s="292"/>
      <c r="F201" s="292"/>
      <c r="G201" s="292"/>
      <c r="H201" s="292"/>
      <c r="I201" s="292"/>
      <c r="J201" s="292"/>
      <c r="K201" s="292"/>
      <c r="L201" s="292"/>
      <c r="M201" s="292"/>
      <c r="N201" s="292"/>
      <c r="O201" s="292"/>
      <c r="P201" s="292"/>
      <c r="Q201" s="292"/>
      <c r="R201" s="292"/>
      <c r="S201" s="292"/>
      <c r="T201" s="292"/>
      <c r="U201" s="292">
        <f>U200</f>
        <v>12</v>
      </c>
      <c r="V201" s="292"/>
      <c r="W201" s="292"/>
      <c r="X201" s="292"/>
      <c r="Y201" s="292"/>
      <c r="Z201" s="292"/>
      <c r="AA201" s="292"/>
      <c r="AB201" s="292"/>
      <c r="AC201" s="292"/>
      <c r="AD201" s="292"/>
      <c r="AE201" s="292"/>
      <c r="AF201" s="292"/>
      <c r="AG201" s="292"/>
      <c r="AH201" s="292"/>
      <c r="AI201" s="292"/>
      <c r="AJ201" s="292"/>
      <c r="AK201" s="292"/>
      <c r="AL201" s="292"/>
      <c r="AM201" s="407">
        <f>AM200</f>
        <v>0</v>
      </c>
      <c r="AN201" s="407">
        <f>AN200</f>
        <v>0</v>
      </c>
      <c r="AO201" s="407">
        <f t="shared" ref="AO201:AZ201" si="66">AO200</f>
        <v>0</v>
      </c>
      <c r="AP201" s="407">
        <f t="shared" si="66"/>
        <v>0</v>
      </c>
      <c r="AQ201" s="407">
        <f t="shared" si="66"/>
        <v>0</v>
      </c>
      <c r="AR201" s="407">
        <f t="shared" si="66"/>
        <v>0</v>
      </c>
      <c r="AS201" s="407">
        <f t="shared" si="66"/>
        <v>0</v>
      </c>
      <c r="AT201" s="407">
        <f t="shared" si="66"/>
        <v>0</v>
      </c>
      <c r="AU201" s="407">
        <f t="shared" si="66"/>
        <v>0</v>
      </c>
      <c r="AV201" s="407">
        <f t="shared" si="66"/>
        <v>0</v>
      </c>
      <c r="AW201" s="407">
        <f t="shared" si="66"/>
        <v>0</v>
      </c>
      <c r="AX201" s="407">
        <f t="shared" si="66"/>
        <v>0</v>
      </c>
      <c r="AY201" s="407">
        <f t="shared" si="66"/>
        <v>0</v>
      </c>
      <c r="AZ201" s="407">
        <f t="shared" si="66"/>
        <v>0</v>
      </c>
      <c r="BA201" s="494"/>
    </row>
    <row r="202" spans="1:53" ht="15" hidden="1" outlineLevel="1">
      <c r="B202" s="311"/>
      <c r="C202" s="309"/>
      <c r="D202" s="313"/>
      <c r="E202" s="313"/>
      <c r="F202" s="313"/>
      <c r="G202" s="313"/>
      <c r="H202" s="313"/>
      <c r="I202" s="313"/>
      <c r="J202" s="313"/>
      <c r="K202" s="313"/>
      <c r="L202" s="313"/>
      <c r="M202" s="313"/>
      <c r="N202" s="313"/>
      <c r="O202" s="313"/>
      <c r="P202" s="313"/>
      <c r="Q202" s="313"/>
      <c r="R202" s="313"/>
      <c r="S202" s="313"/>
      <c r="T202" s="313"/>
      <c r="U202" s="288"/>
      <c r="V202" s="313"/>
      <c r="W202" s="313"/>
      <c r="X202" s="313"/>
      <c r="Y202" s="313"/>
      <c r="Z202" s="313"/>
      <c r="AA202" s="313"/>
      <c r="AB202" s="313"/>
      <c r="AC202" s="313"/>
      <c r="AD202" s="313"/>
      <c r="AE202" s="313"/>
      <c r="AF202" s="313"/>
      <c r="AG202" s="313"/>
      <c r="AH202" s="313"/>
      <c r="AI202" s="313"/>
      <c r="AJ202" s="313"/>
      <c r="AK202" s="313"/>
      <c r="AL202" s="313"/>
      <c r="AM202" s="412"/>
      <c r="AN202" s="413"/>
      <c r="AO202" s="412"/>
      <c r="AP202" s="412"/>
      <c r="AQ202" s="412"/>
      <c r="AR202" s="412"/>
      <c r="AS202" s="412"/>
      <c r="AT202" s="412"/>
      <c r="AU202" s="412"/>
      <c r="AV202" s="412"/>
      <c r="AW202" s="412"/>
      <c r="AX202" s="412"/>
      <c r="AY202" s="412"/>
      <c r="AZ202" s="412"/>
      <c r="BA202" s="310"/>
    </row>
    <row r="203" spans="1:53" s="280" customFormat="1" ht="15" hidden="1" outlineLevel="1">
      <c r="A203" s="498">
        <v>15</v>
      </c>
      <c r="B203" s="311" t="s">
        <v>482</v>
      </c>
      <c r="C203" s="288" t="s">
        <v>25</v>
      </c>
      <c r="D203" s="292"/>
      <c r="E203" s="292"/>
      <c r="F203" s="292"/>
      <c r="G203" s="292"/>
      <c r="H203" s="292"/>
      <c r="I203" s="292"/>
      <c r="J203" s="292"/>
      <c r="K203" s="292"/>
      <c r="L203" s="292"/>
      <c r="M203" s="292"/>
      <c r="N203" s="292"/>
      <c r="O203" s="292"/>
      <c r="P203" s="292"/>
      <c r="Q203" s="292"/>
      <c r="R203" s="292"/>
      <c r="S203" s="292"/>
      <c r="T203" s="292"/>
      <c r="U203" s="288"/>
      <c r="V203" s="292"/>
      <c r="W203" s="292"/>
      <c r="X203" s="292"/>
      <c r="Y203" s="292"/>
      <c r="Z203" s="292"/>
      <c r="AA203" s="292"/>
      <c r="AB203" s="292"/>
      <c r="AC203" s="292"/>
      <c r="AD203" s="292"/>
      <c r="AE203" s="292"/>
      <c r="AF203" s="292"/>
      <c r="AG203" s="292"/>
      <c r="AH203" s="292"/>
      <c r="AI203" s="292"/>
      <c r="AJ203" s="292"/>
      <c r="AK203" s="292"/>
      <c r="AL203" s="292"/>
      <c r="AM203" s="411"/>
      <c r="AN203" s="411"/>
      <c r="AO203" s="411"/>
      <c r="AP203" s="411"/>
      <c r="AQ203" s="411"/>
      <c r="AR203" s="411"/>
      <c r="AS203" s="411"/>
      <c r="AT203" s="411"/>
      <c r="AU203" s="411"/>
      <c r="AV203" s="411"/>
      <c r="AW203" s="411"/>
      <c r="AX203" s="411"/>
      <c r="AY203" s="411"/>
      <c r="AZ203" s="411"/>
      <c r="BA203" s="293">
        <f>SUM(AM203:AZ203)</f>
        <v>0</v>
      </c>
    </row>
    <row r="204" spans="1:53" s="280" customFormat="1" ht="15" hidden="1" outlineLevel="1">
      <c r="A204" s="498"/>
      <c r="B204" s="312" t="s">
        <v>243</v>
      </c>
      <c r="C204" s="288" t="s">
        <v>163</v>
      </c>
      <c r="D204" s="292"/>
      <c r="E204" s="292"/>
      <c r="F204" s="292"/>
      <c r="G204" s="292"/>
      <c r="H204" s="292"/>
      <c r="I204" s="292"/>
      <c r="J204" s="292"/>
      <c r="K204" s="292"/>
      <c r="L204" s="292"/>
      <c r="M204" s="292"/>
      <c r="N204" s="292"/>
      <c r="O204" s="292"/>
      <c r="P204" s="292"/>
      <c r="Q204" s="292"/>
      <c r="R204" s="292"/>
      <c r="S204" s="292"/>
      <c r="T204" s="292"/>
      <c r="U204" s="288"/>
      <c r="V204" s="292"/>
      <c r="W204" s="292"/>
      <c r="X204" s="292"/>
      <c r="Y204" s="292"/>
      <c r="Z204" s="292"/>
      <c r="AA204" s="292"/>
      <c r="AB204" s="292"/>
      <c r="AC204" s="292"/>
      <c r="AD204" s="292"/>
      <c r="AE204" s="292"/>
      <c r="AF204" s="292"/>
      <c r="AG204" s="292"/>
      <c r="AH204" s="292"/>
      <c r="AI204" s="292"/>
      <c r="AJ204" s="292"/>
      <c r="AK204" s="292"/>
      <c r="AL204" s="292"/>
      <c r="AM204" s="407">
        <f>AM203</f>
        <v>0</v>
      </c>
      <c r="AN204" s="407">
        <f>AN203</f>
        <v>0</v>
      </c>
      <c r="AO204" s="407">
        <f t="shared" ref="AO204:AZ204" si="67">AO203</f>
        <v>0</v>
      </c>
      <c r="AP204" s="407">
        <f t="shared" si="67"/>
        <v>0</v>
      </c>
      <c r="AQ204" s="407">
        <f t="shared" si="67"/>
        <v>0</v>
      </c>
      <c r="AR204" s="407">
        <f t="shared" si="67"/>
        <v>0</v>
      </c>
      <c r="AS204" s="407">
        <f t="shared" si="67"/>
        <v>0</v>
      </c>
      <c r="AT204" s="407">
        <f t="shared" si="67"/>
        <v>0</v>
      </c>
      <c r="AU204" s="407">
        <f t="shared" si="67"/>
        <v>0</v>
      </c>
      <c r="AV204" s="407">
        <f t="shared" si="67"/>
        <v>0</v>
      </c>
      <c r="AW204" s="407">
        <f t="shared" si="67"/>
        <v>0</v>
      </c>
      <c r="AX204" s="407">
        <f t="shared" si="67"/>
        <v>0</v>
      </c>
      <c r="AY204" s="407">
        <f t="shared" si="67"/>
        <v>0</v>
      </c>
      <c r="AZ204" s="407">
        <f t="shared" si="67"/>
        <v>0</v>
      </c>
      <c r="BA204" s="494"/>
    </row>
    <row r="205" spans="1:53" s="280" customFormat="1" ht="15" hidden="1" outlineLevel="1">
      <c r="A205" s="498"/>
      <c r="B205" s="311"/>
      <c r="C205" s="309"/>
      <c r="D205" s="313"/>
      <c r="E205" s="313"/>
      <c r="F205" s="313"/>
      <c r="G205" s="313"/>
      <c r="H205" s="313"/>
      <c r="I205" s="313"/>
      <c r="J205" s="313"/>
      <c r="K205" s="313"/>
      <c r="L205" s="313"/>
      <c r="M205" s="313"/>
      <c r="N205" s="313"/>
      <c r="O205" s="313"/>
      <c r="P205" s="313"/>
      <c r="Q205" s="313"/>
      <c r="R205" s="313"/>
      <c r="S205" s="313"/>
      <c r="T205" s="313"/>
      <c r="U205" s="288"/>
      <c r="V205" s="313"/>
      <c r="W205" s="313"/>
      <c r="X205" s="313"/>
      <c r="Y205" s="313"/>
      <c r="Z205" s="313"/>
      <c r="AA205" s="313"/>
      <c r="AB205" s="313"/>
      <c r="AC205" s="313"/>
      <c r="AD205" s="313"/>
      <c r="AE205" s="313"/>
      <c r="AF205" s="313"/>
      <c r="AG205" s="313"/>
      <c r="AH205" s="313"/>
      <c r="AI205" s="313"/>
      <c r="AJ205" s="313"/>
      <c r="AK205" s="313"/>
      <c r="AL205" s="313"/>
      <c r="AM205" s="414"/>
      <c r="AN205" s="412"/>
      <c r="AO205" s="412"/>
      <c r="AP205" s="412"/>
      <c r="AQ205" s="412"/>
      <c r="AR205" s="412"/>
      <c r="AS205" s="412"/>
      <c r="AT205" s="412"/>
      <c r="AU205" s="412"/>
      <c r="AV205" s="412"/>
      <c r="AW205" s="412"/>
      <c r="AX205" s="412"/>
      <c r="AY205" s="412"/>
      <c r="AZ205" s="412"/>
      <c r="BA205" s="310"/>
    </row>
    <row r="206" spans="1:53" s="280" customFormat="1" ht="30" hidden="1" outlineLevel="1">
      <c r="A206" s="498">
        <v>16</v>
      </c>
      <c r="B206" s="311" t="s">
        <v>483</v>
      </c>
      <c r="C206" s="288" t="s">
        <v>25</v>
      </c>
      <c r="D206" s="292"/>
      <c r="E206" s="292"/>
      <c r="F206" s="292"/>
      <c r="G206" s="292"/>
      <c r="H206" s="292"/>
      <c r="I206" s="292"/>
      <c r="J206" s="292"/>
      <c r="K206" s="292"/>
      <c r="L206" s="292"/>
      <c r="M206" s="292"/>
      <c r="N206" s="292"/>
      <c r="O206" s="292"/>
      <c r="P206" s="292"/>
      <c r="Q206" s="292"/>
      <c r="R206" s="292"/>
      <c r="S206" s="292"/>
      <c r="T206" s="292"/>
      <c r="U206" s="288"/>
      <c r="V206" s="292"/>
      <c r="W206" s="292"/>
      <c r="X206" s="292"/>
      <c r="Y206" s="292"/>
      <c r="Z206" s="292"/>
      <c r="AA206" s="292"/>
      <c r="AB206" s="292"/>
      <c r="AC206" s="292"/>
      <c r="AD206" s="292"/>
      <c r="AE206" s="292"/>
      <c r="AF206" s="292"/>
      <c r="AG206" s="292"/>
      <c r="AH206" s="292"/>
      <c r="AI206" s="292"/>
      <c r="AJ206" s="292"/>
      <c r="AK206" s="292"/>
      <c r="AL206" s="292"/>
      <c r="AM206" s="411"/>
      <c r="AN206" s="411"/>
      <c r="AO206" s="411"/>
      <c r="AP206" s="411"/>
      <c r="AQ206" s="411"/>
      <c r="AR206" s="411"/>
      <c r="AS206" s="411"/>
      <c r="AT206" s="411"/>
      <c r="AU206" s="411"/>
      <c r="AV206" s="411"/>
      <c r="AW206" s="411"/>
      <c r="AX206" s="411"/>
      <c r="AY206" s="411"/>
      <c r="AZ206" s="411"/>
      <c r="BA206" s="293">
        <f>SUM(AM206:AZ206)</f>
        <v>0</v>
      </c>
    </row>
    <row r="207" spans="1:53" s="280" customFormat="1" ht="15" hidden="1" outlineLevel="1">
      <c r="A207" s="498"/>
      <c r="B207" s="312" t="s">
        <v>243</v>
      </c>
      <c r="C207" s="288" t="s">
        <v>163</v>
      </c>
      <c r="D207" s="292"/>
      <c r="E207" s="292"/>
      <c r="F207" s="292"/>
      <c r="G207" s="292"/>
      <c r="H207" s="292"/>
      <c r="I207" s="292"/>
      <c r="J207" s="292"/>
      <c r="K207" s="292"/>
      <c r="L207" s="292"/>
      <c r="M207" s="292"/>
      <c r="N207" s="292"/>
      <c r="O207" s="292"/>
      <c r="P207" s="292"/>
      <c r="Q207" s="292"/>
      <c r="R207" s="292"/>
      <c r="S207" s="292"/>
      <c r="T207" s="292"/>
      <c r="U207" s="288"/>
      <c r="V207" s="292"/>
      <c r="W207" s="292"/>
      <c r="X207" s="292"/>
      <c r="Y207" s="292"/>
      <c r="Z207" s="292"/>
      <c r="AA207" s="292"/>
      <c r="AB207" s="292"/>
      <c r="AC207" s="292"/>
      <c r="AD207" s="292"/>
      <c r="AE207" s="292"/>
      <c r="AF207" s="292"/>
      <c r="AG207" s="292"/>
      <c r="AH207" s="292"/>
      <c r="AI207" s="292"/>
      <c r="AJ207" s="292"/>
      <c r="AK207" s="292"/>
      <c r="AL207" s="292"/>
      <c r="AM207" s="407">
        <f>AM206</f>
        <v>0</v>
      </c>
      <c r="AN207" s="407">
        <f>AN206</f>
        <v>0</v>
      </c>
      <c r="AO207" s="407">
        <f t="shared" ref="AO207:AZ207" si="68">AO206</f>
        <v>0</v>
      </c>
      <c r="AP207" s="407">
        <f t="shared" si="68"/>
        <v>0</v>
      </c>
      <c r="AQ207" s="407">
        <f t="shared" si="68"/>
        <v>0</v>
      </c>
      <c r="AR207" s="407">
        <f t="shared" si="68"/>
        <v>0</v>
      </c>
      <c r="AS207" s="407">
        <f t="shared" si="68"/>
        <v>0</v>
      </c>
      <c r="AT207" s="407">
        <f t="shared" si="68"/>
        <v>0</v>
      </c>
      <c r="AU207" s="407">
        <f t="shared" si="68"/>
        <v>0</v>
      </c>
      <c r="AV207" s="407">
        <f t="shared" si="68"/>
        <v>0</v>
      </c>
      <c r="AW207" s="407">
        <f t="shared" si="68"/>
        <v>0</v>
      </c>
      <c r="AX207" s="407">
        <f t="shared" si="68"/>
        <v>0</v>
      </c>
      <c r="AY207" s="407">
        <f t="shared" si="68"/>
        <v>0</v>
      </c>
      <c r="AZ207" s="407">
        <f t="shared" si="68"/>
        <v>0</v>
      </c>
      <c r="BA207" s="494"/>
    </row>
    <row r="208" spans="1:53" s="280" customFormat="1" ht="15" hidden="1" outlineLevel="1">
      <c r="A208" s="498"/>
      <c r="B208" s="311"/>
      <c r="C208" s="309"/>
      <c r="D208" s="313"/>
      <c r="E208" s="313"/>
      <c r="F208" s="313"/>
      <c r="G208" s="313"/>
      <c r="H208" s="313"/>
      <c r="I208" s="313"/>
      <c r="J208" s="313"/>
      <c r="K208" s="313"/>
      <c r="L208" s="313"/>
      <c r="M208" s="313"/>
      <c r="N208" s="313"/>
      <c r="O208" s="313"/>
      <c r="P208" s="313"/>
      <c r="Q208" s="313"/>
      <c r="R208" s="313"/>
      <c r="S208" s="313"/>
      <c r="T208" s="313"/>
      <c r="U208" s="288"/>
      <c r="V208" s="313"/>
      <c r="W208" s="313"/>
      <c r="X208" s="313"/>
      <c r="Y208" s="313"/>
      <c r="Z208" s="313"/>
      <c r="AA208" s="313"/>
      <c r="AB208" s="313"/>
      <c r="AC208" s="313"/>
      <c r="AD208" s="313"/>
      <c r="AE208" s="313"/>
      <c r="AF208" s="313"/>
      <c r="AG208" s="313"/>
      <c r="AH208" s="313"/>
      <c r="AI208" s="313"/>
      <c r="AJ208" s="313"/>
      <c r="AK208" s="313"/>
      <c r="AL208" s="313"/>
      <c r="AM208" s="414"/>
      <c r="AN208" s="412"/>
      <c r="AO208" s="412"/>
      <c r="AP208" s="412"/>
      <c r="AQ208" s="412"/>
      <c r="AR208" s="412"/>
      <c r="AS208" s="412"/>
      <c r="AT208" s="412"/>
      <c r="AU208" s="412"/>
      <c r="AV208" s="412"/>
      <c r="AW208" s="412"/>
      <c r="AX208" s="412"/>
      <c r="AY208" s="412"/>
      <c r="AZ208" s="412"/>
      <c r="BA208" s="310"/>
    </row>
    <row r="209" spans="1:53" ht="15" hidden="1" outlineLevel="1">
      <c r="A209" s="498">
        <v>17</v>
      </c>
      <c r="B209" s="311" t="s">
        <v>9</v>
      </c>
      <c r="C209" s="288" t="s">
        <v>25</v>
      </c>
      <c r="D209" s="292"/>
      <c r="E209" s="292"/>
      <c r="F209" s="292"/>
      <c r="G209" s="292"/>
      <c r="H209" s="292"/>
      <c r="I209" s="292"/>
      <c r="J209" s="292"/>
      <c r="K209" s="292"/>
      <c r="L209" s="292"/>
      <c r="M209" s="292"/>
      <c r="N209" s="292"/>
      <c r="O209" s="292"/>
      <c r="P209" s="292"/>
      <c r="Q209" s="292"/>
      <c r="R209" s="292"/>
      <c r="S209" s="292"/>
      <c r="T209" s="292"/>
      <c r="U209" s="288"/>
      <c r="V209" s="292"/>
      <c r="W209" s="292"/>
      <c r="X209" s="292"/>
      <c r="Y209" s="292"/>
      <c r="Z209" s="292"/>
      <c r="AA209" s="292"/>
      <c r="AB209" s="292"/>
      <c r="AC209" s="292"/>
      <c r="AD209" s="292"/>
      <c r="AE209" s="292"/>
      <c r="AF209" s="292"/>
      <c r="AG209" s="292"/>
      <c r="AH209" s="292"/>
      <c r="AI209" s="292"/>
      <c r="AJ209" s="292"/>
      <c r="AK209" s="292"/>
      <c r="AL209" s="292"/>
      <c r="AM209" s="411"/>
      <c r="AN209" s="411"/>
      <c r="AO209" s="411"/>
      <c r="AP209" s="411"/>
      <c r="AQ209" s="411"/>
      <c r="AR209" s="411"/>
      <c r="AS209" s="411"/>
      <c r="AT209" s="411"/>
      <c r="AU209" s="411"/>
      <c r="AV209" s="411"/>
      <c r="AW209" s="411"/>
      <c r="AX209" s="411"/>
      <c r="AY209" s="411"/>
      <c r="AZ209" s="411"/>
      <c r="BA209" s="293">
        <f>SUM(AM209:AZ209)</f>
        <v>0</v>
      </c>
    </row>
    <row r="210" spans="1:53" ht="15" hidden="1" outlineLevel="1">
      <c r="B210" s="291" t="s">
        <v>243</v>
      </c>
      <c r="C210" s="288" t="s">
        <v>163</v>
      </c>
      <c r="D210" s="292"/>
      <c r="E210" s="292"/>
      <c r="F210" s="292"/>
      <c r="G210" s="292"/>
      <c r="H210" s="292"/>
      <c r="I210" s="292"/>
      <c r="J210" s="292"/>
      <c r="K210" s="292"/>
      <c r="L210" s="292"/>
      <c r="M210" s="292"/>
      <c r="N210" s="292"/>
      <c r="O210" s="292"/>
      <c r="P210" s="292"/>
      <c r="Q210" s="292"/>
      <c r="R210" s="292"/>
      <c r="S210" s="292"/>
      <c r="T210" s="292"/>
      <c r="U210" s="288"/>
      <c r="V210" s="292"/>
      <c r="W210" s="292"/>
      <c r="X210" s="292"/>
      <c r="Y210" s="292"/>
      <c r="Z210" s="292"/>
      <c r="AA210" s="292"/>
      <c r="AB210" s="292"/>
      <c r="AC210" s="292"/>
      <c r="AD210" s="292"/>
      <c r="AE210" s="292"/>
      <c r="AF210" s="292"/>
      <c r="AG210" s="292"/>
      <c r="AH210" s="292"/>
      <c r="AI210" s="292"/>
      <c r="AJ210" s="292"/>
      <c r="AK210" s="292"/>
      <c r="AL210" s="292"/>
      <c r="AM210" s="407">
        <f>AM209</f>
        <v>0</v>
      </c>
      <c r="AN210" s="407">
        <f>AN209</f>
        <v>0</v>
      </c>
      <c r="AO210" s="407">
        <f t="shared" ref="AO210:AZ210" si="69">AO209</f>
        <v>0</v>
      </c>
      <c r="AP210" s="407">
        <f t="shared" si="69"/>
        <v>0</v>
      </c>
      <c r="AQ210" s="407">
        <f t="shared" si="69"/>
        <v>0</v>
      </c>
      <c r="AR210" s="407">
        <f t="shared" si="69"/>
        <v>0</v>
      </c>
      <c r="AS210" s="407">
        <f t="shared" si="69"/>
        <v>0</v>
      </c>
      <c r="AT210" s="407">
        <f t="shared" si="69"/>
        <v>0</v>
      </c>
      <c r="AU210" s="407">
        <f t="shared" si="69"/>
        <v>0</v>
      </c>
      <c r="AV210" s="407">
        <f t="shared" si="69"/>
        <v>0</v>
      </c>
      <c r="AW210" s="407">
        <f t="shared" si="69"/>
        <v>0</v>
      </c>
      <c r="AX210" s="407">
        <f t="shared" si="69"/>
        <v>0</v>
      </c>
      <c r="AY210" s="407">
        <f t="shared" si="69"/>
        <v>0</v>
      </c>
      <c r="AZ210" s="407">
        <f t="shared" si="69"/>
        <v>0</v>
      </c>
      <c r="BA210" s="494"/>
    </row>
    <row r="211" spans="1:53" ht="15" hidden="1" outlineLevel="1">
      <c r="B211" s="312"/>
      <c r="C211" s="302"/>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c r="AA211" s="288"/>
      <c r="AB211" s="288"/>
      <c r="AC211" s="288"/>
      <c r="AD211" s="288"/>
      <c r="AE211" s="288"/>
      <c r="AF211" s="288"/>
      <c r="AG211" s="288"/>
      <c r="AH211" s="288"/>
      <c r="AI211" s="288"/>
      <c r="AJ211" s="288"/>
      <c r="AK211" s="288"/>
      <c r="AL211" s="288"/>
      <c r="AM211" s="415"/>
      <c r="AN211" s="416"/>
      <c r="AO211" s="416"/>
      <c r="AP211" s="416"/>
      <c r="AQ211" s="416"/>
      <c r="AR211" s="416"/>
      <c r="AS211" s="416"/>
      <c r="AT211" s="416"/>
      <c r="AU211" s="416"/>
      <c r="AV211" s="416"/>
      <c r="AW211" s="416"/>
      <c r="AX211" s="416"/>
      <c r="AY211" s="416"/>
      <c r="AZ211" s="416"/>
      <c r="BA211" s="314"/>
    </row>
    <row r="212" spans="1:53" ht="15.75" hidden="1" outlineLevel="1">
      <c r="A212" s="499"/>
      <c r="B212" s="285" t="s">
        <v>10</v>
      </c>
      <c r="C212" s="286"/>
      <c r="D212" s="286"/>
      <c r="E212" s="286"/>
      <c r="F212" s="286"/>
      <c r="G212" s="286"/>
      <c r="H212" s="286"/>
      <c r="I212" s="286"/>
      <c r="J212" s="286"/>
      <c r="K212" s="286"/>
      <c r="L212" s="286"/>
      <c r="M212" s="286"/>
      <c r="N212" s="286"/>
      <c r="O212" s="286"/>
      <c r="P212" s="286"/>
      <c r="Q212" s="286"/>
      <c r="R212" s="286"/>
      <c r="S212" s="286"/>
      <c r="T212" s="286"/>
      <c r="U212" s="287"/>
      <c r="V212" s="286"/>
      <c r="W212" s="286"/>
      <c r="X212" s="286"/>
      <c r="Y212" s="286"/>
      <c r="Z212" s="286"/>
      <c r="AA212" s="286"/>
      <c r="AB212" s="286"/>
      <c r="AC212" s="286"/>
      <c r="AD212" s="286"/>
      <c r="AE212" s="286"/>
      <c r="AF212" s="286"/>
      <c r="AG212" s="286"/>
      <c r="AH212" s="286"/>
      <c r="AI212" s="286"/>
      <c r="AJ212" s="286"/>
      <c r="AK212" s="286"/>
      <c r="AL212" s="286"/>
      <c r="AM212" s="410"/>
      <c r="AN212" s="410"/>
      <c r="AO212" s="410"/>
      <c r="AP212" s="410"/>
      <c r="AQ212" s="410"/>
      <c r="AR212" s="410"/>
      <c r="AS212" s="410"/>
      <c r="AT212" s="410"/>
      <c r="AU212" s="410"/>
      <c r="AV212" s="410"/>
      <c r="AW212" s="410"/>
      <c r="AX212" s="410"/>
      <c r="AY212" s="410"/>
      <c r="AZ212" s="410"/>
      <c r="BA212" s="289"/>
    </row>
    <row r="213" spans="1:53" ht="15" hidden="1" outlineLevel="1">
      <c r="A213" s="498">
        <v>18</v>
      </c>
      <c r="B213" s="312" t="s">
        <v>11</v>
      </c>
      <c r="C213" s="288" t="s">
        <v>25</v>
      </c>
      <c r="D213" s="292"/>
      <c r="E213" s="292"/>
      <c r="F213" s="292"/>
      <c r="G213" s="292"/>
      <c r="H213" s="292"/>
      <c r="I213" s="292"/>
      <c r="J213" s="292"/>
      <c r="K213" s="292"/>
      <c r="L213" s="292"/>
      <c r="M213" s="292"/>
      <c r="N213" s="292"/>
      <c r="O213" s="292"/>
      <c r="P213" s="292"/>
      <c r="Q213" s="292"/>
      <c r="R213" s="292"/>
      <c r="S213" s="292"/>
      <c r="T213" s="292"/>
      <c r="U213" s="292">
        <v>12</v>
      </c>
      <c r="V213" s="292"/>
      <c r="W213" s="292"/>
      <c r="X213" s="292"/>
      <c r="Y213" s="292"/>
      <c r="Z213" s="292"/>
      <c r="AA213" s="292"/>
      <c r="AB213" s="292"/>
      <c r="AC213" s="292"/>
      <c r="AD213" s="292"/>
      <c r="AE213" s="292"/>
      <c r="AF213" s="292"/>
      <c r="AG213" s="292"/>
      <c r="AH213" s="292"/>
      <c r="AI213" s="292"/>
      <c r="AJ213" s="292"/>
      <c r="AK213" s="292"/>
      <c r="AL213" s="292"/>
      <c r="AM213" s="422"/>
      <c r="AN213" s="411"/>
      <c r="AO213" s="411"/>
      <c r="AP213" s="411"/>
      <c r="AQ213" s="411"/>
      <c r="AR213" s="411"/>
      <c r="AS213" s="411"/>
      <c r="AT213" s="411"/>
      <c r="AU213" s="411"/>
      <c r="AV213" s="411"/>
      <c r="AW213" s="411"/>
      <c r="AX213" s="411"/>
      <c r="AY213" s="411"/>
      <c r="AZ213" s="411"/>
      <c r="BA213" s="293">
        <f>SUM(AM213:AZ213)</f>
        <v>0</v>
      </c>
    </row>
    <row r="214" spans="1:53" ht="15" hidden="1" outlineLevel="1">
      <c r="B214" s="291" t="s">
        <v>243</v>
      </c>
      <c r="C214" s="288" t="s">
        <v>163</v>
      </c>
      <c r="D214" s="292"/>
      <c r="E214" s="292"/>
      <c r="F214" s="292"/>
      <c r="G214" s="292"/>
      <c r="H214" s="292"/>
      <c r="I214" s="292"/>
      <c r="J214" s="292"/>
      <c r="K214" s="292"/>
      <c r="L214" s="292"/>
      <c r="M214" s="292"/>
      <c r="N214" s="292"/>
      <c r="O214" s="292"/>
      <c r="P214" s="292"/>
      <c r="Q214" s="292"/>
      <c r="R214" s="292"/>
      <c r="S214" s="292"/>
      <c r="T214" s="292"/>
      <c r="U214" s="292">
        <f>U213</f>
        <v>12</v>
      </c>
      <c r="V214" s="292"/>
      <c r="W214" s="292"/>
      <c r="X214" s="292"/>
      <c r="Y214" s="292"/>
      <c r="Z214" s="292"/>
      <c r="AA214" s="292"/>
      <c r="AB214" s="292"/>
      <c r="AC214" s="292"/>
      <c r="AD214" s="292"/>
      <c r="AE214" s="292"/>
      <c r="AF214" s="292"/>
      <c r="AG214" s="292"/>
      <c r="AH214" s="292"/>
      <c r="AI214" s="292"/>
      <c r="AJ214" s="292"/>
      <c r="AK214" s="292"/>
      <c r="AL214" s="292"/>
      <c r="AM214" s="407">
        <f>AM213</f>
        <v>0</v>
      </c>
      <c r="AN214" s="407">
        <f>AN213</f>
        <v>0</v>
      </c>
      <c r="AO214" s="407">
        <f t="shared" ref="AO214:AZ214" si="70">AO213</f>
        <v>0</v>
      </c>
      <c r="AP214" s="407">
        <f t="shared" si="70"/>
        <v>0</v>
      </c>
      <c r="AQ214" s="407">
        <f t="shared" si="70"/>
        <v>0</v>
      </c>
      <c r="AR214" s="407">
        <f t="shared" si="70"/>
        <v>0</v>
      </c>
      <c r="AS214" s="407">
        <f t="shared" si="70"/>
        <v>0</v>
      </c>
      <c r="AT214" s="407">
        <f t="shared" si="70"/>
        <v>0</v>
      </c>
      <c r="AU214" s="407">
        <f t="shared" si="70"/>
        <v>0</v>
      </c>
      <c r="AV214" s="407">
        <f t="shared" si="70"/>
        <v>0</v>
      </c>
      <c r="AW214" s="407">
        <f t="shared" si="70"/>
        <v>0</v>
      </c>
      <c r="AX214" s="407">
        <f t="shared" si="70"/>
        <v>0</v>
      </c>
      <c r="AY214" s="407">
        <f t="shared" si="70"/>
        <v>0</v>
      </c>
      <c r="AZ214" s="407">
        <f t="shared" si="70"/>
        <v>0</v>
      </c>
      <c r="BA214" s="494"/>
    </row>
    <row r="215" spans="1:53" ht="15" hidden="1" outlineLevel="1">
      <c r="A215" s="501"/>
      <c r="B215" s="312"/>
      <c r="C215" s="302"/>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288"/>
      <c r="AF215" s="288"/>
      <c r="AG215" s="288"/>
      <c r="AH215" s="288"/>
      <c r="AI215" s="288"/>
      <c r="AJ215" s="288"/>
      <c r="AK215" s="288"/>
      <c r="AL215" s="288"/>
      <c r="AM215" s="408"/>
      <c r="AN215" s="417"/>
      <c r="AO215" s="417"/>
      <c r="AP215" s="417"/>
      <c r="AQ215" s="417"/>
      <c r="AR215" s="417"/>
      <c r="AS215" s="417"/>
      <c r="AT215" s="417"/>
      <c r="AU215" s="417"/>
      <c r="AV215" s="417"/>
      <c r="AW215" s="417"/>
      <c r="AX215" s="417"/>
      <c r="AY215" s="417"/>
      <c r="AZ215" s="417"/>
      <c r="BA215" s="303"/>
    </row>
    <row r="216" spans="1:53" ht="15" hidden="1" outlineLevel="1">
      <c r="A216" s="498">
        <v>19</v>
      </c>
      <c r="B216" s="312" t="s">
        <v>12</v>
      </c>
      <c r="C216" s="288" t="s">
        <v>25</v>
      </c>
      <c r="D216" s="292"/>
      <c r="E216" s="292"/>
      <c r="F216" s="292"/>
      <c r="G216" s="292"/>
      <c r="H216" s="292"/>
      <c r="I216" s="292"/>
      <c r="J216" s="292"/>
      <c r="K216" s="292"/>
      <c r="L216" s="292"/>
      <c r="M216" s="292"/>
      <c r="N216" s="292"/>
      <c r="O216" s="292"/>
      <c r="P216" s="292"/>
      <c r="Q216" s="292"/>
      <c r="R216" s="292"/>
      <c r="S216" s="292"/>
      <c r="T216" s="292"/>
      <c r="U216" s="292">
        <v>12</v>
      </c>
      <c r="V216" s="292"/>
      <c r="W216" s="292"/>
      <c r="X216" s="292"/>
      <c r="Y216" s="292"/>
      <c r="Z216" s="292"/>
      <c r="AA216" s="292"/>
      <c r="AB216" s="292"/>
      <c r="AC216" s="292"/>
      <c r="AD216" s="292"/>
      <c r="AE216" s="292"/>
      <c r="AF216" s="292"/>
      <c r="AG216" s="292"/>
      <c r="AH216" s="292"/>
      <c r="AI216" s="292"/>
      <c r="AJ216" s="292"/>
      <c r="AK216" s="292"/>
      <c r="AL216" s="292"/>
      <c r="AM216" s="406"/>
      <c r="AN216" s="411"/>
      <c r="AO216" s="411"/>
      <c r="AP216" s="411"/>
      <c r="AQ216" s="411"/>
      <c r="AR216" s="411"/>
      <c r="AS216" s="411"/>
      <c r="AT216" s="411"/>
      <c r="AU216" s="411"/>
      <c r="AV216" s="411"/>
      <c r="AW216" s="411"/>
      <c r="AX216" s="411"/>
      <c r="AY216" s="411"/>
      <c r="AZ216" s="411"/>
      <c r="BA216" s="293">
        <f>SUM(AM216:AZ216)</f>
        <v>0</v>
      </c>
    </row>
    <row r="217" spans="1:53" ht="15" hidden="1" outlineLevel="1">
      <c r="B217" s="291" t="s">
        <v>243</v>
      </c>
      <c r="C217" s="288" t="s">
        <v>163</v>
      </c>
      <c r="D217" s="292"/>
      <c r="E217" s="292"/>
      <c r="F217" s="292"/>
      <c r="G217" s="292"/>
      <c r="H217" s="292"/>
      <c r="I217" s="292"/>
      <c r="J217" s="292"/>
      <c r="K217" s="292"/>
      <c r="L217" s="292"/>
      <c r="M217" s="292"/>
      <c r="N217" s="292"/>
      <c r="O217" s="292"/>
      <c r="P217" s="292"/>
      <c r="Q217" s="292"/>
      <c r="R217" s="292"/>
      <c r="S217" s="292"/>
      <c r="T217" s="292"/>
      <c r="U217" s="292">
        <f>U216</f>
        <v>12</v>
      </c>
      <c r="V217" s="292"/>
      <c r="W217" s="292"/>
      <c r="X217" s="292"/>
      <c r="Y217" s="292"/>
      <c r="Z217" s="292"/>
      <c r="AA217" s="292"/>
      <c r="AB217" s="292"/>
      <c r="AC217" s="292"/>
      <c r="AD217" s="292"/>
      <c r="AE217" s="292"/>
      <c r="AF217" s="292"/>
      <c r="AG217" s="292"/>
      <c r="AH217" s="292"/>
      <c r="AI217" s="292"/>
      <c r="AJ217" s="292"/>
      <c r="AK217" s="292"/>
      <c r="AL217" s="292"/>
      <c r="AM217" s="407">
        <f>AM216</f>
        <v>0</v>
      </c>
      <c r="AN217" s="407">
        <f>AN216</f>
        <v>0</v>
      </c>
      <c r="AO217" s="407">
        <f t="shared" ref="AO217:AZ217" si="71">AO216</f>
        <v>0</v>
      </c>
      <c r="AP217" s="407">
        <f t="shared" si="71"/>
        <v>0</v>
      </c>
      <c r="AQ217" s="407">
        <f t="shared" si="71"/>
        <v>0</v>
      </c>
      <c r="AR217" s="407">
        <f t="shared" si="71"/>
        <v>0</v>
      </c>
      <c r="AS217" s="407">
        <f t="shared" si="71"/>
        <v>0</v>
      </c>
      <c r="AT217" s="407">
        <f t="shared" si="71"/>
        <v>0</v>
      </c>
      <c r="AU217" s="407">
        <f t="shared" si="71"/>
        <v>0</v>
      </c>
      <c r="AV217" s="407">
        <f t="shared" si="71"/>
        <v>0</v>
      </c>
      <c r="AW217" s="407">
        <f t="shared" si="71"/>
        <v>0</v>
      </c>
      <c r="AX217" s="407">
        <f t="shared" si="71"/>
        <v>0</v>
      </c>
      <c r="AY217" s="407">
        <f t="shared" si="71"/>
        <v>0</v>
      </c>
      <c r="AZ217" s="407">
        <f t="shared" si="71"/>
        <v>0</v>
      </c>
      <c r="BA217" s="494"/>
    </row>
    <row r="218" spans="1:53" ht="15" hidden="1" outlineLevel="1">
      <c r="B218" s="312"/>
      <c r="C218" s="302"/>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288"/>
      <c r="AE218" s="288"/>
      <c r="AF218" s="288"/>
      <c r="AG218" s="288"/>
      <c r="AH218" s="288"/>
      <c r="AI218" s="288"/>
      <c r="AJ218" s="288"/>
      <c r="AK218" s="288"/>
      <c r="AL218" s="288"/>
      <c r="AM218" s="418"/>
      <c r="AN218" s="418"/>
      <c r="AO218" s="408"/>
      <c r="AP218" s="408"/>
      <c r="AQ218" s="408"/>
      <c r="AR218" s="408"/>
      <c r="AS218" s="408"/>
      <c r="AT218" s="408"/>
      <c r="AU218" s="408"/>
      <c r="AV218" s="408"/>
      <c r="AW218" s="408"/>
      <c r="AX218" s="408"/>
      <c r="AY218" s="408"/>
      <c r="AZ218" s="408"/>
      <c r="BA218" s="303"/>
    </row>
    <row r="219" spans="1:53" ht="15" hidden="1" outlineLevel="1">
      <c r="A219" s="498">
        <v>20</v>
      </c>
      <c r="B219" s="312" t="s">
        <v>13</v>
      </c>
      <c r="C219" s="288" t="s">
        <v>25</v>
      </c>
      <c r="D219" s="292"/>
      <c r="E219" s="292"/>
      <c r="F219" s="292"/>
      <c r="G219" s="292"/>
      <c r="H219" s="292"/>
      <c r="I219" s="292"/>
      <c r="J219" s="292"/>
      <c r="K219" s="292"/>
      <c r="L219" s="292"/>
      <c r="M219" s="292"/>
      <c r="N219" s="292"/>
      <c r="O219" s="292"/>
      <c r="P219" s="292"/>
      <c r="Q219" s="292"/>
      <c r="R219" s="292"/>
      <c r="S219" s="292"/>
      <c r="T219" s="292"/>
      <c r="U219" s="292">
        <v>12</v>
      </c>
      <c r="V219" s="292"/>
      <c r="W219" s="292"/>
      <c r="X219" s="292"/>
      <c r="Y219" s="292"/>
      <c r="Z219" s="292"/>
      <c r="AA219" s="292"/>
      <c r="AB219" s="292"/>
      <c r="AC219" s="292"/>
      <c r="AD219" s="292"/>
      <c r="AE219" s="292"/>
      <c r="AF219" s="292"/>
      <c r="AG219" s="292"/>
      <c r="AH219" s="292"/>
      <c r="AI219" s="292"/>
      <c r="AJ219" s="292"/>
      <c r="AK219" s="292"/>
      <c r="AL219" s="292"/>
      <c r="AM219" s="406"/>
      <c r="AN219" s="411"/>
      <c r="AO219" s="411"/>
      <c r="AP219" s="411"/>
      <c r="AQ219" s="411"/>
      <c r="AR219" s="411"/>
      <c r="AS219" s="411"/>
      <c r="AT219" s="411"/>
      <c r="AU219" s="411"/>
      <c r="AV219" s="411"/>
      <c r="AW219" s="411"/>
      <c r="AX219" s="411"/>
      <c r="AY219" s="411"/>
      <c r="AZ219" s="411"/>
      <c r="BA219" s="293">
        <f>SUM(AM219:AZ219)</f>
        <v>0</v>
      </c>
    </row>
    <row r="220" spans="1:53" ht="15" hidden="1" outlineLevel="1">
      <c r="B220" s="291" t="s">
        <v>243</v>
      </c>
      <c r="C220" s="288" t="s">
        <v>163</v>
      </c>
      <c r="D220" s="292"/>
      <c r="E220" s="292"/>
      <c r="F220" s="292"/>
      <c r="G220" s="292"/>
      <c r="H220" s="292"/>
      <c r="I220" s="292"/>
      <c r="J220" s="292"/>
      <c r="K220" s="292"/>
      <c r="L220" s="292"/>
      <c r="M220" s="292"/>
      <c r="N220" s="292"/>
      <c r="O220" s="292"/>
      <c r="P220" s="292"/>
      <c r="Q220" s="292"/>
      <c r="R220" s="292"/>
      <c r="S220" s="292"/>
      <c r="T220" s="292"/>
      <c r="U220" s="292">
        <f>U219</f>
        <v>12</v>
      </c>
      <c r="V220" s="292"/>
      <c r="W220" s="292"/>
      <c r="X220" s="292"/>
      <c r="Y220" s="292"/>
      <c r="Z220" s="292"/>
      <c r="AA220" s="292"/>
      <c r="AB220" s="292"/>
      <c r="AC220" s="292"/>
      <c r="AD220" s="292"/>
      <c r="AE220" s="292"/>
      <c r="AF220" s="292"/>
      <c r="AG220" s="292"/>
      <c r="AH220" s="292"/>
      <c r="AI220" s="292"/>
      <c r="AJ220" s="292"/>
      <c r="AK220" s="292"/>
      <c r="AL220" s="292"/>
      <c r="AM220" s="407">
        <f>AM219</f>
        <v>0</v>
      </c>
      <c r="AN220" s="407">
        <f>AN219</f>
        <v>0</v>
      </c>
      <c r="AO220" s="407">
        <f t="shared" ref="AO220:AZ220" si="72">AO219</f>
        <v>0</v>
      </c>
      <c r="AP220" s="407">
        <f t="shared" si="72"/>
        <v>0</v>
      </c>
      <c r="AQ220" s="407">
        <f t="shared" si="72"/>
        <v>0</v>
      </c>
      <c r="AR220" s="407">
        <f t="shared" si="72"/>
        <v>0</v>
      </c>
      <c r="AS220" s="407">
        <f t="shared" si="72"/>
        <v>0</v>
      </c>
      <c r="AT220" s="407">
        <f t="shared" si="72"/>
        <v>0</v>
      </c>
      <c r="AU220" s="407">
        <f t="shared" si="72"/>
        <v>0</v>
      </c>
      <c r="AV220" s="407">
        <f t="shared" si="72"/>
        <v>0</v>
      </c>
      <c r="AW220" s="407">
        <f t="shared" si="72"/>
        <v>0</v>
      </c>
      <c r="AX220" s="407">
        <f t="shared" si="72"/>
        <v>0</v>
      </c>
      <c r="AY220" s="407">
        <f t="shared" si="72"/>
        <v>0</v>
      </c>
      <c r="AZ220" s="407">
        <f t="shared" si="72"/>
        <v>0</v>
      </c>
      <c r="BA220" s="494"/>
    </row>
    <row r="221" spans="1:53" ht="15" hidden="1" outlineLevel="1">
      <c r="B221" s="312"/>
      <c r="C221" s="302"/>
      <c r="D221" s="288"/>
      <c r="E221" s="288"/>
      <c r="F221" s="288"/>
      <c r="G221" s="288"/>
      <c r="H221" s="288"/>
      <c r="I221" s="288"/>
      <c r="J221" s="288"/>
      <c r="K221" s="288"/>
      <c r="L221" s="288"/>
      <c r="M221" s="288"/>
      <c r="N221" s="288"/>
      <c r="O221" s="288"/>
      <c r="P221" s="288"/>
      <c r="Q221" s="288"/>
      <c r="R221" s="288"/>
      <c r="S221" s="288"/>
      <c r="T221" s="288"/>
      <c r="U221" s="315"/>
      <c r="V221" s="288"/>
      <c r="W221" s="288"/>
      <c r="X221" s="288"/>
      <c r="Y221" s="288"/>
      <c r="Z221" s="288"/>
      <c r="AA221" s="288"/>
      <c r="AB221" s="288"/>
      <c r="AC221" s="288"/>
      <c r="AD221" s="288"/>
      <c r="AE221" s="288"/>
      <c r="AF221" s="288"/>
      <c r="AG221" s="288"/>
      <c r="AH221" s="288"/>
      <c r="AI221" s="288"/>
      <c r="AJ221" s="288"/>
      <c r="AK221" s="288"/>
      <c r="AL221" s="288"/>
      <c r="AM221" s="408"/>
      <c r="AN221" s="408"/>
      <c r="AO221" s="408"/>
      <c r="AP221" s="408"/>
      <c r="AQ221" s="408"/>
      <c r="AR221" s="408"/>
      <c r="AS221" s="408"/>
      <c r="AT221" s="408"/>
      <c r="AU221" s="408"/>
      <c r="AV221" s="408"/>
      <c r="AW221" s="408"/>
      <c r="AX221" s="408"/>
      <c r="AY221" s="408"/>
      <c r="AZ221" s="408"/>
      <c r="BA221" s="303"/>
    </row>
    <row r="222" spans="1:53" ht="15" hidden="1" outlineLevel="1">
      <c r="A222" s="498">
        <v>21</v>
      </c>
      <c r="B222" s="312" t="s">
        <v>22</v>
      </c>
      <c r="C222" s="288" t="s">
        <v>25</v>
      </c>
      <c r="D222" s="292"/>
      <c r="E222" s="292"/>
      <c r="F222" s="292"/>
      <c r="G222" s="292"/>
      <c r="H222" s="292"/>
      <c r="I222" s="292"/>
      <c r="J222" s="292"/>
      <c r="K222" s="292"/>
      <c r="L222" s="292"/>
      <c r="M222" s="292"/>
      <c r="N222" s="292"/>
      <c r="O222" s="292"/>
      <c r="P222" s="292"/>
      <c r="Q222" s="292"/>
      <c r="R222" s="292"/>
      <c r="S222" s="292"/>
      <c r="T222" s="292"/>
      <c r="U222" s="292">
        <v>12</v>
      </c>
      <c r="V222" s="292"/>
      <c r="W222" s="292"/>
      <c r="X222" s="292"/>
      <c r="Y222" s="292"/>
      <c r="Z222" s="292"/>
      <c r="AA222" s="292"/>
      <c r="AB222" s="292"/>
      <c r="AC222" s="292"/>
      <c r="AD222" s="292"/>
      <c r="AE222" s="292"/>
      <c r="AF222" s="292"/>
      <c r="AG222" s="292"/>
      <c r="AH222" s="292"/>
      <c r="AI222" s="292"/>
      <c r="AJ222" s="292"/>
      <c r="AK222" s="292"/>
      <c r="AL222" s="292"/>
      <c r="AM222" s="406"/>
      <c r="AN222" s="411"/>
      <c r="AO222" s="411"/>
      <c r="AP222" s="411"/>
      <c r="AQ222" s="411"/>
      <c r="AR222" s="411"/>
      <c r="AS222" s="411"/>
      <c r="AT222" s="411"/>
      <c r="AU222" s="411"/>
      <c r="AV222" s="411"/>
      <c r="AW222" s="411"/>
      <c r="AX222" s="411"/>
      <c r="AY222" s="411"/>
      <c r="AZ222" s="411"/>
      <c r="BA222" s="293">
        <f>SUM(AM222:AZ222)</f>
        <v>0</v>
      </c>
    </row>
    <row r="223" spans="1:53" ht="15" hidden="1" outlineLevel="1">
      <c r="B223" s="291" t="s">
        <v>243</v>
      </c>
      <c r="C223" s="288" t="s">
        <v>163</v>
      </c>
      <c r="D223" s="292"/>
      <c r="E223" s="292"/>
      <c r="F223" s="292"/>
      <c r="G223" s="292"/>
      <c r="H223" s="292"/>
      <c r="I223" s="292"/>
      <c r="J223" s="292"/>
      <c r="K223" s="292"/>
      <c r="L223" s="292"/>
      <c r="M223" s="292"/>
      <c r="N223" s="292"/>
      <c r="O223" s="292"/>
      <c r="P223" s="292"/>
      <c r="Q223" s="292"/>
      <c r="R223" s="292"/>
      <c r="S223" s="292"/>
      <c r="T223" s="292"/>
      <c r="U223" s="292">
        <f>U222</f>
        <v>12</v>
      </c>
      <c r="V223" s="292"/>
      <c r="W223" s="292"/>
      <c r="X223" s="292"/>
      <c r="Y223" s="292"/>
      <c r="Z223" s="292"/>
      <c r="AA223" s="292"/>
      <c r="AB223" s="292"/>
      <c r="AC223" s="292"/>
      <c r="AD223" s="292"/>
      <c r="AE223" s="292"/>
      <c r="AF223" s="292"/>
      <c r="AG223" s="292"/>
      <c r="AH223" s="292"/>
      <c r="AI223" s="292"/>
      <c r="AJ223" s="292"/>
      <c r="AK223" s="292"/>
      <c r="AL223" s="292"/>
      <c r="AM223" s="407">
        <f>AM222</f>
        <v>0</v>
      </c>
      <c r="AN223" s="407">
        <f>AN222</f>
        <v>0</v>
      </c>
      <c r="AO223" s="407">
        <f t="shared" ref="AO223:AZ223" si="73">AO222</f>
        <v>0</v>
      </c>
      <c r="AP223" s="407">
        <f t="shared" si="73"/>
        <v>0</v>
      </c>
      <c r="AQ223" s="407">
        <f t="shared" si="73"/>
        <v>0</v>
      </c>
      <c r="AR223" s="407">
        <f t="shared" si="73"/>
        <v>0</v>
      </c>
      <c r="AS223" s="407">
        <f t="shared" si="73"/>
        <v>0</v>
      </c>
      <c r="AT223" s="407">
        <f t="shared" si="73"/>
        <v>0</v>
      </c>
      <c r="AU223" s="407">
        <f t="shared" si="73"/>
        <v>0</v>
      </c>
      <c r="AV223" s="407">
        <f t="shared" si="73"/>
        <v>0</v>
      </c>
      <c r="AW223" s="407">
        <f t="shared" si="73"/>
        <v>0</v>
      </c>
      <c r="AX223" s="407">
        <f t="shared" si="73"/>
        <v>0</v>
      </c>
      <c r="AY223" s="407">
        <f t="shared" si="73"/>
        <v>0</v>
      </c>
      <c r="AZ223" s="407">
        <f t="shared" si="73"/>
        <v>0</v>
      </c>
      <c r="BA223" s="494"/>
    </row>
    <row r="224" spans="1:53" ht="15" hidden="1" outlineLevel="1">
      <c r="B224" s="312"/>
      <c r="C224" s="302"/>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288"/>
      <c r="AF224" s="288"/>
      <c r="AG224" s="288"/>
      <c r="AH224" s="288"/>
      <c r="AI224" s="288"/>
      <c r="AJ224" s="288"/>
      <c r="AK224" s="288"/>
      <c r="AL224" s="288"/>
      <c r="AM224" s="418"/>
      <c r="AN224" s="408"/>
      <c r="AO224" s="408"/>
      <c r="AP224" s="408"/>
      <c r="AQ224" s="408"/>
      <c r="AR224" s="408"/>
      <c r="AS224" s="408"/>
      <c r="AT224" s="408"/>
      <c r="AU224" s="408"/>
      <c r="AV224" s="408"/>
      <c r="AW224" s="408"/>
      <c r="AX224" s="408"/>
      <c r="AY224" s="408"/>
      <c r="AZ224" s="408"/>
      <c r="BA224" s="303"/>
    </row>
    <row r="225" spans="1:53" ht="15" hidden="1" outlineLevel="1">
      <c r="A225" s="498">
        <v>22</v>
      </c>
      <c r="B225" s="312" t="s">
        <v>9</v>
      </c>
      <c r="C225" s="288" t="s">
        <v>25</v>
      </c>
      <c r="D225" s="292"/>
      <c r="E225" s="292"/>
      <c r="F225" s="292"/>
      <c r="G225" s="292"/>
      <c r="H225" s="292"/>
      <c r="I225" s="292"/>
      <c r="J225" s="292"/>
      <c r="K225" s="292"/>
      <c r="L225" s="292"/>
      <c r="M225" s="292"/>
      <c r="N225" s="292"/>
      <c r="O225" s="292"/>
      <c r="P225" s="292"/>
      <c r="Q225" s="292"/>
      <c r="R225" s="292"/>
      <c r="S225" s="292"/>
      <c r="T225" s="292"/>
      <c r="U225" s="288"/>
      <c r="V225" s="292"/>
      <c r="W225" s="292"/>
      <c r="X225" s="292"/>
      <c r="Y225" s="292"/>
      <c r="Z225" s="292"/>
      <c r="AA225" s="292"/>
      <c r="AB225" s="292"/>
      <c r="AC225" s="292"/>
      <c r="AD225" s="292"/>
      <c r="AE225" s="292"/>
      <c r="AF225" s="292"/>
      <c r="AG225" s="292"/>
      <c r="AH225" s="292"/>
      <c r="AI225" s="292"/>
      <c r="AJ225" s="292"/>
      <c r="AK225" s="292"/>
      <c r="AL225" s="292"/>
      <c r="AM225" s="406"/>
      <c r="AN225" s="411"/>
      <c r="AO225" s="411"/>
      <c r="AP225" s="411"/>
      <c r="AQ225" s="411"/>
      <c r="AR225" s="411"/>
      <c r="AS225" s="411"/>
      <c r="AT225" s="411"/>
      <c r="AU225" s="411"/>
      <c r="AV225" s="411"/>
      <c r="AW225" s="411"/>
      <c r="AX225" s="411"/>
      <c r="AY225" s="411"/>
      <c r="AZ225" s="411"/>
      <c r="BA225" s="293">
        <f>SUM(AM225:AZ225)</f>
        <v>0</v>
      </c>
    </row>
    <row r="226" spans="1:53" ht="15" hidden="1" outlineLevel="1">
      <c r="B226" s="291" t="s">
        <v>243</v>
      </c>
      <c r="C226" s="288" t="s">
        <v>163</v>
      </c>
      <c r="D226" s="292"/>
      <c r="E226" s="292"/>
      <c r="F226" s="292"/>
      <c r="G226" s="292"/>
      <c r="H226" s="292"/>
      <c r="I226" s="292"/>
      <c r="J226" s="292"/>
      <c r="K226" s="292"/>
      <c r="L226" s="292"/>
      <c r="M226" s="292"/>
      <c r="N226" s="292"/>
      <c r="O226" s="292"/>
      <c r="P226" s="292"/>
      <c r="Q226" s="292"/>
      <c r="R226" s="292"/>
      <c r="S226" s="292"/>
      <c r="T226" s="292"/>
      <c r="U226" s="288"/>
      <c r="V226" s="292"/>
      <c r="W226" s="292"/>
      <c r="X226" s="292"/>
      <c r="Y226" s="292"/>
      <c r="Z226" s="292"/>
      <c r="AA226" s="292"/>
      <c r="AB226" s="292"/>
      <c r="AC226" s="292"/>
      <c r="AD226" s="292"/>
      <c r="AE226" s="292"/>
      <c r="AF226" s="292"/>
      <c r="AG226" s="292"/>
      <c r="AH226" s="292"/>
      <c r="AI226" s="292"/>
      <c r="AJ226" s="292"/>
      <c r="AK226" s="292"/>
      <c r="AL226" s="292"/>
      <c r="AM226" s="407">
        <f>AM225</f>
        <v>0</v>
      </c>
      <c r="AN226" s="407">
        <f>AN225</f>
        <v>0</v>
      </c>
      <c r="AO226" s="407">
        <f t="shared" ref="AO226:AZ226" si="74">AO225</f>
        <v>0</v>
      </c>
      <c r="AP226" s="407">
        <f t="shared" si="74"/>
        <v>0</v>
      </c>
      <c r="AQ226" s="407">
        <f t="shared" si="74"/>
        <v>0</v>
      </c>
      <c r="AR226" s="407">
        <f t="shared" si="74"/>
        <v>0</v>
      </c>
      <c r="AS226" s="407">
        <f t="shared" si="74"/>
        <v>0</v>
      </c>
      <c r="AT226" s="407">
        <f t="shared" si="74"/>
        <v>0</v>
      </c>
      <c r="AU226" s="407">
        <f t="shared" si="74"/>
        <v>0</v>
      </c>
      <c r="AV226" s="407">
        <f t="shared" si="74"/>
        <v>0</v>
      </c>
      <c r="AW226" s="407">
        <f t="shared" si="74"/>
        <v>0</v>
      </c>
      <c r="AX226" s="407">
        <f t="shared" si="74"/>
        <v>0</v>
      </c>
      <c r="AY226" s="407">
        <f t="shared" si="74"/>
        <v>0</v>
      </c>
      <c r="AZ226" s="407">
        <f t="shared" si="74"/>
        <v>0</v>
      </c>
      <c r="BA226" s="494"/>
    </row>
    <row r="227" spans="1:53" ht="15" hidden="1" outlineLevel="1">
      <c r="B227" s="312"/>
      <c r="C227" s="302"/>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c r="AA227" s="288"/>
      <c r="AB227" s="288"/>
      <c r="AC227" s="288"/>
      <c r="AD227" s="288"/>
      <c r="AE227" s="288"/>
      <c r="AF227" s="288"/>
      <c r="AG227" s="288"/>
      <c r="AH227" s="288"/>
      <c r="AI227" s="288"/>
      <c r="AJ227" s="288"/>
      <c r="AK227" s="288"/>
      <c r="AL227" s="288"/>
      <c r="AM227" s="408"/>
      <c r="AN227" s="408"/>
      <c r="AO227" s="408"/>
      <c r="AP227" s="408"/>
      <c r="AQ227" s="408"/>
      <c r="AR227" s="408"/>
      <c r="AS227" s="408"/>
      <c r="AT227" s="408"/>
      <c r="AU227" s="408"/>
      <c r="AV227" s="408"/>
      <c r="AW227" s="408"/>
      <c r="AX227" s="408"/>
      <c r="AY227" s="408"/>
      <c r="AZ227" s="408"/>
      <c r="BA227" s="303"/>
    </row>
    <row r="228" spans="1:53" ht="15.75" hidden="1" outlineLevel="1">
      <c r="A228" s="499"/>
      <c r="B228" s="285" t="s">
        <v>14</v>
      </c>
      <c r="C228" s="286"/>
      <c r="D228" s="287"/>
      <c r="E228" s="287"/>
      <c r="F228" s="287"/>
      <c r="G228" s="287"/>
      <c r="H228" s="287"/>
      <c r="I228" s="287"/>
      <c r="J228" s="287"/>
      <c r="K228" s="287"/>
      <c r="L228" s="287"/>
      <c r="M228" s="287"/>
      <c r="N228" s="287"/>
      <c r="O228" s="287"/>
      <c r="P228" s="287"/>
      <c r="Q228" s="287"/>
      <c r="R228" s="287"/>
      <c r="S228" s="287"/>
      <c r="T228" s="287"/>
      <c r="U228" s="287"/>
      <c r="V228" s="287"/>
      <c r="W228" s="286"/>
      <c r="X228" s="286"/>
      <c r="Y228" s="286"/>
      <c r="Z228" s="286"/>
      <c r="AA228" s="286"/>
      <c r="AB228" s="286"/>
      <c r="AC228" s="286"/>
      <c r="AD228" s="286"/>
      <c r="AE228" s="286"/>
      <c r="AF228" s="286"/>
      <c r="AG228" s="286"/>
      <c r="AH228" s="286"/>
      <c r="AI228" s="286"/>
      <c r="AJ228" s="286"/>
      <c r="AK228" s="286"/>
      <c r="AL228" s="286"/>
      <c r="AM228" s="410"/>
      <c r="AN228" s="410"/>
      <c r="AO228" s="410"/>
      <c r="AP228" s="410"/>
      <c r="AQ228" s="410"/>
      <c r="AR228" s="410"/>
      <c r="AS228" s="410"/>
      <c r="AT228" s="410"/>
      <c r="AU228" s="410"/>
      <c r="AV228" s="410"/>
      <c r="AW228" s="410"/>
      <c r="AX228" s="410"/>
      <c r="AY228" s="410"/>
      <c r="AZ228" s="410"/>
      <c r="BA228" s="289"/>
    </row>
    <row r="229" spans="1:53" ht="15" hidden="1" outlineLevel="1">
      <c r="A229" s="498">
        <v>23</v>
      </c>
      <c r="B229" s="312" t="s">
        <v>14</v>
      </c>
      <c r="C229" s="288" t="s">
        <v>25</v>
      </c>
      <c r="D229" s="292"/>
      <c r="E229" s="292"/>
      <c r="F229" s="292"/>
      <c r="G229" s="292"/>
      <c r="H229" s="292"/>
      <c r="I229" s="292"/>
      <c r="J229" s="292"/>
      <c r="K229" s="292"/>
      <c r="L229" s="292"/>
      <c r="M229" s="292"/>
      <c r="N229" s="292"/>
      <c r="O229" s="292"/>
      <c r="P229" s="292"/>
      <c r="Q229" s="292"/>
      <c r="R229" s="292"/>
      <c r="S229" s="292"/>
      <c r="T229" s="292"/>
      <c r="U229" s="288"/>
      <c r="V229" s="292"/>
      <c r="W229" s="292"/>
      <c r="X229" s="292"/>
      <c r="Y229" s="292"/>
      <c r="Z229" s="292"/>
      <c r="AA229" s="292"/>
      <c r="AB229" s="292"/>
      <c r="AC229" s="292"/>
      <c r="AD229" s="292"/>
      <c r="AE229" s="292"/>
      <c r="AF229" s="292"/>
      <c r="AG229" s="292"/>
      <c r="AH229" s="292"/>
      <c r="AI229" s="292"/>
      <c r="AJ229" s="292"/>
      <c r="AK229" s="292"/>
      <c r="AL229" s="292"/>
      <c r="AM229" s="466"/>
      <c r="AN229" s="406"/>
      <c r="AO229" s="406"/>
      <c r="AP229" s="406"/>
      <c r="AQ229" s="406"/>
      <c r="AR229" s="406"/>
      <c r="AS229" s="406"/>
      <c r="AT229" s="406"/>
      <c r="AU229" s="406"/>
      <c r="AV229" s="406"/>
      <c r="AW229" s="406"/>
      <c r="AX229" s="406"/>
      <c r="AY229" s="406"/>
      <c r="AZ229" s="406"/>
      <c r="BA229" s="293">
        <f>SUM(AM229:AZ229)</f>
        <v>0</v>
      </c>
    </row>
    <row r="230" spans="1:53" ht="15" hidden="1" outlineLevel="1">
      <c r="B230" s="291" t="s">
        <v>243</v>
      </c>
      <c r="C230" s="288" t="s">
        <v>163</v>
      </c>
      <c r="D230" s="292"/>
      <c r="E230" s="292"/>
      <c r="F230" s="292"/>
      <c r="G230" s="292"/>
      <c r="H230" s="292"/>
      <c r="I230" s="292"/>
      <c r="J230" s="292"/>
      <c r="K230" s="292"/>
      <c r="L230" s="292"/>
      <c r="M230" s="292"/>
      <c r="N230" s="292"/>
      <c r="O230" s="292"/>
      <c r="P230" s="292"/>
      <c r="Q230" s="292"/>
      <c r="R230" s="292"/>
      <c r="S230" s="292"/>
      <c r="T230" s="292"/>
      <c r="U230" s="464"/>
      <c r="V230" s="292"/>
      <c r="W230" s="292"/>
      <c r="X230" s="292"/>
      <c r="Y230" s="292"/>
      <c r="Z230" s="292"/>
      <c r="AA230" s="292"/>
      <c r="AB230" s="292"/>
      <c r="AC230" s="292"/>
      <c r="AD230" s="292"/>
      <c r="AE230" s="292"/>
      <c r="AF230" s="292"/>
      <c r="AG230" s="292"/>
      <c r="AH230" s="292"/>
      <c r="AI230" s="292"/>
      <c r="AJ230" s="292"/>
      <c r="AK230" s="292"/>
      <c r="AL230" s="292"/>
      <c r="AM230" s="407">
        <f>AM229</f>
        <v>0</v>
      </c>
      <c r="AN230" s="407">
        <f>AN229</f>
        <v>0</v>
      </c>
      <c r="AO230" s="407">
        <f t="shared" ref="AO230:AZ230" si="75">AO229</f>
        <v>0</v>
      </c>
      <c r="AP230" s="407">
        <f t="shared" si="75"/>
        <v>0</v>
      </c>
      <c r="AQ230" s="407">
        <f t="shared" si="75"/>
        <v>0</v>
      </c>
      <c r="AR230" s="407">
        <f t="shared" si="75"/>
        <v>0</v>
      </c>
      <c r="AS230" s="407">
        <f t="shared" si="75"/>
        <v>0</v>
      </c>
      <c r="AT230" s="407">
        <f t="shared" si="75"/>
        <v>0</v>
      </c>
      <c r="AU230" s="407">
        <f t="shared" si="75"/>
        <v>0</v>
      </c>
      <c r="AV230" s="407">
        <f t="shared" si="75"/>
        <v>0</v>
      </c>
      <c r="AW230" s="407">
        <f t="shared" si="75"/>
        <v>0</v>
      </c>
      <c r="AX230" s="407">
        <f t="shared" si="75"/>
        <v>0</v>
      </c>
      <c r="AY230" s="407">
        <f t="shared" si="75"/>
        <v>0</v>
      </c>
      <c r="AZ230" s="407">
        <f t="shared" si="75"/>
        <v>0</v>
      </c>
      <c r="BA230" s="494"/>
    </row>
    <row r="231" spans="1:53" ht="15" hidden="1" outlineLevel="1">
      <c r="B231" s="312"/>
      <c r="C231" s="302"/>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288"/>
      <c r="AE231" s="288"/>
      <c r="AF231" s="288"/>
      <c r="AG231" s="288"/>
      <c r="AH231" s="288"/>
      <c r="AI231" s="288"/>
      <c r="AJ231" s="288"/>
      <c r="AK231" s="288"/>
      <c r="AL231" s="288"/>
      <c r="AM231" s="408"/>
      <c r="AN231" s="408"/>
      <c r="AO231" s="408"/>
      <c r="AP231" s="408"/>
      <c r="AQ231" s="408"/>
      <c r="AR231" s="408"/>
      <c r="AS231" s="408"/>
      <c r="AT231" s="408"/>
      <c r="AU231" s="408"/>
      <c r="AV231" s="408"/>
      <c r="AW231" s="408"/>
      <c r="AX231" s="408"/>
      <c r="AY231" s="408"/>
      <c r="AZ231" s="408"/>
      <c r="BA231" s="303"/>
    </row>
    <row r="232" spans="1:53" s="290" customFormat="1" ht="15.75" hidden="1" outlineLevel="1">
      <c r="A232" s="499"/>
      <c r="B232" s="285" t="s">
        <v>484</v>
      </c>
      <c r="C232" s="286"/>
      <c r="D232" s="287"/>
      <c r="E232" s="287"/>
      <c r="F232" s="287"/>
      <c r="G232" s="287"/>
      <c r="H232" s="287"/>
      <c r="I232" s="287"/>
      <c r="J232" s="287"/>
      <c r="K232" s="287"/>
      <c r="L232" s="287"/>
      <c r="M232" s="287"/>
      <c r="N232" s="287"/>
      <c r="O232" s="287"/>
      <c r="P232" s="287"/>
      <c r="Q232" s="287"/>
      <c r="R232" s="287"/>
      <c r="S232" s="287"/>
      <c r="T232" s="287"/>
      <c r="U232" s="287"/>
      <c r="V232" s="287"/>
      <c r="W232" s="286"/>
      <c r="X232" s="286"/>
      <c r="Y232" s="286"/>
      <c r="Z232" s="286"/>
      <c r="AA232" s="286"/>
      <c r="AB232" s="286"/>
      <c r="AC232" s="286"/>
      <c r="AD232" s="286"/>
      <c r="AE232" s="286"/>
      <c r="AF232" s="286"/>
      <c r="AG232" s="286"/>
      <c r="AH232" s="286"/>
      <c r="AI232" s="286"/>
      <c r="AJ232" s="286"/>
      <c r="AK232" s="286"/>
      <c r="AL232" s="286"/>
      <c r="AM232" s="410"/>
      <c r="AN232" s="410"/>
      <c r="AO232" s="410"/>
      <c r="AP232" s="410"/>
      <c r="AQ232" s="410"/>
      <c r="AR232" s="410"/>
      <c r="AS232" s="410"/>
      <c r="AT232" s="410"/>
      <c r="AU232" s="410"/>
      <c r="AV232" s="410"/>
      <c r="AW232" s="410"/>
      <c r="AX232" s="410"/>
      <c r="AY232" s="410"/>
      <c r="AZ232" s="410"/>
      <c r="BA232" s="289"/>
    </row>
    <row r="233" spans="1:53" s="280" customFormat="1" ht="15" hidden="1" outlineLevel="1">
      <c r="A233" s="498">
        <v>24</v>
      </c>
      <c r="B233" s="312" t="s">
        <v>14</v>
      </c>
      <c r="C233" s="288" t="s">
        <v>25</v>
      </c>
      <c r="D233" s="292"/>
      <c r="E233" s="292"/>
      <c r="F233" s="292"/>
      <c r="G233" s="292"/>
      <c r="H233" s="292"/>
      <c r="I233" s="292"/>
      <c r="J233" s="292"/>
      <c r="K233" s="292"/>
      <c r="L233" s="292"/>
      <c r="M233" s="292"/>
      <c r="N233" s="292"/>
      <c r="O233" s="292"/>
      <c r="P233" s="292"/>
      <c r="Q233" s="292"/>
      <c r="R233" s="292"/>
      <c r="S233" s="292"/>
      <c r="T233" s="292"/>
      <c r="U233" s="288"/>
      <c r="V233" s="292"/>
      <c r="W233" s="292"/>
      <c r="X233" s="292"/>
      <c r="Y233" s="292"/>
      <c r="Z233" s="292"/>
      <c r="AA233" s="292"/>
      <c r="AB233" s="292"/>
      <c r="AC233" s="292"/>
      <c r="AD233" s="292"/>
      <c r="AE233" s="292"/>
      <c r="AF233" s="292"/>
      <c r="AG233" s="292"/>
      <c r="AH233" s="292"/>
      <c r="AI233" s="292"/>
      <c r="AJ233" s="292"/>
      <c r="AK233" s="292"/>
      <c r="AL233" s="292"/>
      <c r="AM233" s="406"/>
      <c r="AN233" s="406"/>
      <c r="AO233" s="406"/>
      <c r="AP233" s="406"/>
      <c r="AQ233" s="406"/>
      <c r="AR233" s="406"/>
      <c r="AS233" s="406"/>
      <c r="AT233" s="406"/>
      <c r="AU233" s="406"/>
      <c r="AV233" s="406"/>
      <c r="AW233" s="406"/>
      <c r="AX233" s="406"/>
      <c r="AY233" s="406"/>
      <c r="AZ233" s="406"/>
      <c r="BA233" s="293">
        <f>SUM(AM233:AZ233)</f>
        <v>0</v>
      </c>
    </row>
    <row r="234" spans="1:53" s="280" customFormat="1" ht="15" hidden="1" outlineLevel="1">
      <c r="A234" s="498"/>
      <c r="B234" s="312" t="s">
        <v>243</v>
      </c>
      <c r="C234" s="288" t="s">
        <v>163</v>
      </c>
      <c r="D234" s="292"/>
      <c r="E234" s="292"/>
      <c r="F234" s="292"/>
      <c r="G234" s="292"/>
      <c r="H234" s="292"/>
      <c r="I234" s="292"/>
      <c r="J234" s="292"/>
      <c r="K234" s="292"/>
      <c r="L234" s="292"/>
      <c r="M234" s="292"/>
      <c r="N234" s="292"/>
      <c r="O234" s="292"/>
      <c r="P234" s="292"/>
      <c r="Q234" s="292"/>
      <c r="R234" s="292"/>
      <c r="S234" s="292"/>
      <c r="T234" s="292"/>
      <c r="U234" s="464"/>
      <c r="V234" s="292"/>
      <c r="W234" s="292"/>
      <c r="X234" s="292"/>
      <c r="Y234" s="292"/>
      <c r="Z234" s="292"/>
      <c r="AA234" s="292"/>
      <c r="AB234" s="292"/>
      <c r="AC234" s="292"/>
      <c r="AD234" s="292"/>
      <c r="AE234" s="292"/>
      <c r="AF234" s="292"/>
      <c r="AG234" s="292"/>
      <c r="AH234" s="292"/>
      <c r="AI234" s="292"/>
      <c r="AJ234" s="292"/>
      <c r="AK234" s="292"/>
      <c r="AL234" s="292"/>
      <c r="AM234" s="407">
        <f>AM233</f>
        <v>0</v>
      </c>
      <c r="AN234" s="407">
        <f>AN233</f>
        <v>0</v>
      </c>
      <c r="AO234" s="407">
        <f t="shared" ref="AO234:AZ234" si="76">AO233</f>
        <v>0</v>
      </c>
      <c r="AP234" s="407">
        <f t="shared" si="76"/>
        <v>0</v>
      </c>
      <c r="AQ234" s="407">
        <f t="shared" si="76"/>
        <v>0</v>
      </c>
      <c r="AR234" s="407">
        <f t="shared" si="76"/>
        <v>0</v>
      </c>
      <c r="AS234" s="407">
        <f t="shared" si="76"/>
        <v>0</v>
      </c>
      <c r="AT234" s="407">
        <f t="shared" si="76"/>
        <v>0</v>
      </c>
      <c r="AU234" s="407">
        <f t="shared" si="76"/>
        <v>0</v>
      </c>
      <c r="AV234" s="407">
        <f t="shared" si="76"/>
        <v>0</v>
      </c>
      <c r="AW234" s="407">
        <f t="shared" si="76"/>
        <v>0</v>
      </c>
      <c r="AX234" s="407">
        <f t="shared" si="76"/>
        <v>0</v>
      </c>
      <c r="AY234" s="407">
        <f t="shared" si="76"/>
        <v>0</v>
      </c>
      <c r="AZ234" s="407">
        <f t="shared" si="76"/>
        <v>0</v>
      </c>
      <c r="BA234" s="494"/>
    </row>
    <row r="235" spans="1:53" s="280" customFormat="1" ht="15" hidden="1" outlineLevel="1">
      <c r="A235" s="498"/>
      <c r="B235" s="312"/>
      <c r="C235" s="302"/>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288"/>
      <c r="AE235" s="288"/>
      <c r="AF235" s="288"/>
      <c r="AG235" s="288"/>
      <c r="AH235" s="288"/>
      <c r="AI235" s="288"/>
      <c r="AJ235" s="288"/>
      <c r="AK235" s="288"/>
      <c r="AL235" s="288"/>
      <c r="AM235" s="408"/>
      <c r="AN235" s="408"/>
      <c r="AO235" s="408"/>
      <c r="AP235" s="408"/>
      <c r="AQ235" s="408"/>
      <c r="AR235" s="408"/>
      <c r="AS235" s="408"/>
      <c r="AT235" s="408"/>
      <c r="AU235" s="408"/>
      <c r="AV235" s="408"/>
      <c r="AW235" s="408"/>
      <c r="AX235" s="408"/>
      <c r="AY235" s="408"/>
      <c r="AZ235" s="408"/>
      <c r="BA235" s="303"/>
    </row>
    <row r="236" spans="1:53" s="280" customFormat="1" ht="15" hidden="1" outlineLevel="1">
      <c r="A236" s="498">
        <v>25</v>
      </c>
      <c r="B236" s="311" t="s">
        <v>21</v>
      </c>
      <c r="C236" s="288" t="s">
        <v>25</v>
      </c>
      <c r="D236" s="292"/>
      <c r="E236" s="292"/>
      <c r="F236" s="292"/>
      <c r="G236" s="292"/>
      <c r="H236" s="292"/>
      <c r="I236" s="292"/>
      <c r="J236" s="292"/>
      <c r="K236" s="292"/>
      <c r="L236" s="292"/>
      <c r="M236" s="292"/>
      <c r="N236" s="292"/>
      <c r="O236" s="292"/>
      <c r="P236" s="292"/>
      <c r="Q236" s="292"/>
      <c r="R236" s="292"/>
      <c r="S236" s="292"/>
      <c r="T236" s="292"/>
      <c r="U236" s="292">
        <v>0</v>
      </c>
      <c r="V236" s="292"/>
      <c r="W236" s="292"/>
      <c r="X236" s="292"/>
      <c r="Y236" s="292"/>
      <c r="Z236" s="292"/>
      <c r="AA236" s="292"/>
      <c r="AB236" s="292"/>
      <c r="AC236" s="292"/>
      <c r="AD236" s="292"/>
      <c r="AE236" s="292"/>
      <c r="AF236" s="292"/>
      <c r="AG236" s="292"/>
      <c r="AH236" s="292"/>
      <c r="AI236" s="292"/>
      <c r="AJ236" s="292"/>
      <c r="AK236" s="292"/>
      <c r="AL236" s="292"/>
      <c r="AM236" s="411"/>
      <c r="AN236" s="411"/>
      <c r="AO236" s="411"/>
      <c r="AP236" s="411"/>
      <c r="AQ236" s="411"/>
      <c r="AR236" s="411"/>
      <c r="AS236" s="411"/>
      <c r="AT236" s="411"/>
      <c r="AU236" s="411"/>
      <c r="AV236" s="411"/>
      <c r="AW236" s="411"/>
      <c r="AX236" s="411"/>
      <c r="AY236" s="411"/>
      <c r="AZ236" s="411"/>
      <c r="BA236" s="293">
        <f>SUM(AM236:AZ236)</f>
        <v>0</v>
      </c>
    </row>
    <row r="237" spans="1:53" s="280" customFormat="1" ht="15" hidden="1" outlineLevel="1">
      <c r="A237" s="498"/>
      <c r="B237" s="312" t="s">
        <v>243</v>
      </c>
      <c r="C237" s="288" t="s">
        <v>163</v>
      </c>
      <c r="D237" s="292"/>
      <c r="E237" s="292"/>
      <c r="F237" s="292"/>
      <c r="G237" s="292"/>
      <c r="H237" s="292"/>
      <c r="I237" s="292"/>
      <c r="J237" s="292"/>
      <c r="K237" s="292"/>
      <c r="L237" s="292"/>
      <c r="M237" s="292"/>
      <c r="N237" s="292"/>
      <c r="O237" s="292"/>
      <c r="P237" s="292"/>
      <c r="Q237" s="292"/>
      <c r="R237" s="292"/>
      <c r="S237" s="292"/>
      <c r="T237" s="292"/>
      <c r="U237" s="292">
        <f>U236</f>
        <v>0</v>
      </c>
      <c r="V237" s="292"/>
      <c r="W237" s="292"/>
      <c r="X237" s="292"/>
      <c r="Y237" s="292"/>
      <c r="Z237" s="292"/>
      <c r="AA237" s="292"/>
      <c r="AB237" s="292"/>
      <c r="AC237" s="292"/>
      <c r="AD237" s="292"/>
      <c r="AE237" s="292"/>
      <c r="AF237" s="292"/>
      <c r="AG237" s="292"/>
      <c r="AH237" s="292"/>
      <c r="AI237" s="292"/>
      <c r="AJ237" s="292"/>
      <c r="AK237" s="292"/>
      <c r="AL237" s="292"/>
      <c r="AM237" s="407">
        <f>AM236</f>
        <v>0</v>
      </c>
      <c r="AN237" s="407">
        <f>AN236</f>
        <v>0</v>
      </c>
      <c r="AO237" s="407">
        <f t="shared" ref="AO237:AZ237" si="77">AO236</f>
        <v>0</v>
      </c>
      <c r="AP237" s="407">
        <f t="shared" si="77"/>
        <v>0</v>
      </c>
      <c r="AQ237" s="407">
        <f t="shared" si="77"/>
        <v>0</v>
      </c>
      <c r="AR237" s="407">
        <f t="shared" si="77"/>
        <v>0</v>
      </c>
      <c r="AS237" s="407">
        <f t="shared" si="77"/>
        <v>0</v>
      </c>
      <c r="AT237" s="407">
        <f t="shared" si="77"/>
        <v>0</v>
      </c>
      <c r="AU237" s="407">
        <f t="shared" si="77"/>
        <v>0</v>
      </c>
      <c r="AV237" s="407">
        <f t="shared" si="77"/>
        <v>0</v>
      </c>
      <c r="AW237" s="407">
        <f t="shared" si="77"/>
        <v>0</v>
      </c>
      <c r="AX237" s="407">
        <f t="shared" si="77"/>
        <v>0</v>
      </c>
      <c r="AY237" s="407">
        <f t="shared" si="77"/>
        <v>0</v>
      </c>
      <c r="AZ237" s="407">
        <f t="shared" si="77"/>
        <v>0</v>
      </c>
      <c r="BA237" s="494"/>
    </row>
    <row r="238" spans="1:53" s="280" customFormat="1" ht="15" hidden="1" outlineLevel="1">
      <c r="A238" s="498"/>
      <c r="B238" s="311"/>
      <c r="C238" s="309"/>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c r="AA238" s="288"/>
      <c r="AB238" s="288"/>
      <c r="AC238" s="288"/>
      <c r="AD238" s="288"/>
      <c r="AE238" s="288"/>
      <c r="AF238" s="288"/>
      <c r="AG238" s="288"/>
      <c r="AH238" s="288"/>
      <c r="AI238" s="288"/>
      <c r="AJ238" s="288"/>
      <c r="AK238" s="288"/>
      <c r="AL238" s="288"/>
      <c r="AM238" s="412"/>
      <c r="AN238" s="413"/>
      <c r="AO238" s="412"/>
      <c r="AP238" s="412"/>
      <c r="AQ238" s="412"/>
      <c r="AR238" s="412"/>
      <c r="AS238" s="412"/>
      <c r="AT238" s="412"/>
      <c r="AU238" s="412"/>
      <c r="AV238" s="412"/>
      <c r="AW238" s="412"/>
      <c r="AX238" s="412"/>
      <c r="AY238" s="412"/>
      <c r="AZ238" s="412"/>
      <c r="BA238" s="310"/>
    </row>
    <row r="239" spans="1:53" ht="15.75" hidden="1" outlineLevel="1">
      <c r="A239" s="499"/>
      <c r="B239" s="285" t="s">
        <v>15</v>
      </c>
      <c r="C239" s="317"/>
      <c r="D239" s="287"/>
      <c r="E239" s="286"/>
      <c r="F239" s="286"/>
      <c r="G239" s="286"/>
      <c r="H239" s="286"/>
      <c r="I239" s="286"/>
      <c r="J239" s="286"/>
      <c r="K239" s="286"/>
      <c r="L239" s="286"/>
      <c r="M239" s="286"/>
      <c r="N239" s="286"/>
      <c r="O239" s="286"/>
      <c r="P239" s="286"/>
      <c r="Q239" s="286"/>
      <c r="R239" s="286"/>
      <c r="S239" s="286"/>
      <c r="T239" s="286"/>
      <c r="U239" s="288"/>
      <c r="V239" s="286"/>
      <c r="W239" s="286"/>
      <c r="X239" s="286"/>
      <c r="Y239" s="286"/>
      <c r="Z239" s="286"/>
      <c r="AA239" s="286"/>
      <c r="AB239" s="286"/>
      <c r="AC239" s="286"/>
      <c r="AD239" s="286"/>
      <c r="AE239" s="286"/>
      <c r="AF239" s="286"/>
      <c r="AG239" s="286"/>
      <c r="AH239" s="286"/>
      <c r="AI239" s="286"/>
      <c r="AJ239" s="286"/>
      <c r="AK239" s="286"/>
      <c r="AL239" s="286"/>
      <c r="AM239" s="410"/>
      <c r="AN239" s="410"/>
      <c r="AO239" s="410"/>
      <c r="AP239" s="410"/>
      <c r="AQ239" s="410"/>
      <c r="AR239" s="410"/>
      <c r="AS239" s="410"/>
      <c r="AT239" s="410"/>
      <c r="AU239" s="410"/>
      <c r="AV239" s="410"/>
      <c r="AW239" s="410"/>
      <c r="AX239" s="410"/>
      <c r="AY239" s="410"/>
      <c r="AZ239" s="410"/>
      <c r="BA239" s="289"/>
    </row>
    <row r="240" spans="1:53" ht="15" hidden="1" outlineLevel="1">
      <c r="A240" s="498">
        <v>26</v>
      </c>
      <c r="B240" s="318" t="s">
        <v>16</v>
      </c>
      <c r="C240" s="288" t="s">
        <v>25</v>
      </c>
      <c r="D240" s="292"/>
      <c r="E240" s="292"/>
      <c r="F240" s="292"/>
      <c r="G240" s="292"/>
      <c r="H240" s="292"/>
      <c r="I240" s="292"/>
      <c r="J240" s="292"/>
      <c r="K240" s="292"/>
      <c r="L240" s="292"/>
      <c r="M240" s="292"/>
      <c r="N240" s="292"/>
      <c r="O240" s="292"/>
      <c r="P240" s="292"/>
      <c r="Q240" s="292"/>
      <c r="R240" s="292"/>
      <c r="S240" s="292"/>
      <c r="T240" s="292"/>
      <c r="U240" s="292">
        <v>12</v>
      </c>
      <c r="V240" s="292"/>
      <c r="W240" s="292"/>
      <c r="X240" s="292"/>
      <c r="Y240" s="292"/>
      <c r="Z240" s="292"/>
      <c r="AA240" s="292"/>
      <c r="AB240" s="292"/>
      <c r="AC240" s="292"/>
      <c r="AD240" s="292"/>
      <c r="AE240" s="292"/>
      <c r="AF240" s="292"/>
      <c r="AG240" s="292"/>
      <c r="AH240" s="292"/>
      <c r="AI240" s="292"/>
      <c r="AJ240" s="292"/>
      <c r="AK240" s="292"/>
      <c r="AL240" s="292"/>
      <c r="AM240" s="422"/>
      <c r="AN240" s="411"/>
      <c r="AO240" s="465"/>
      <c r="AP240" s="411"/>
      <c r="AQ240" s="411"/>
      <c r="AR240" s="411"/>
      <c r="AS240" s="411"/>
      <c r="AT240" s="411"/>
      <c r="AU240" s="411"/>
      <c r="AV240" s="411"/>
      <c r="AW240" s="411"/>
      <c r="AX240" s="411"/>
      <c r="AY240" s="411"/>
      <c r="AZ240" s="411"/>
      <c r="BA240" s="293">
        <f>SUM(AM240:AZ240)</f>
        <v>0</v>
      </c>
    </row>
    <row r="241" spans="1:53" ht="15" hidden="1" outlineLevel="1">
      <c r="B241" s="291" t="s">
        <v>243</v>
      </c>
      <c r="C241" s="288" t="s">
        <v>163</v>
      </c>
      <c r="D241" s="292"/>
      <c r="E241" s="292"/>
      <c r="F241" s="292"/>
      <c r="G241" s="292"/>
      <c r="H241" s="292"/>
      <c r="I241" s="292"/>
      <c r="J241" s="292"/>
      <c r="K241" s="292"/>
      <c r="L241" s="292"/>
      <c r="M241" s="292"/>
      <c r="N241" s="292"/>
      <c r="O241" s="292"/>
      <c r="P241" s="292"/>
      <c r="Q241" s="292"/>
      <c r="R241" s="292"/>
      <c r="S241" s="292"/>
      <c r="T241" s="292"/>
      <c r="U241" s="292">
        <f>U240</f>
        <v>12</v>
      </c>
      <c r="V241" s="292"/>
      <c r="W241" s="292"/>
      <c r="X241" s="292"/>
      <c r="Y241" s="292"/>
      <c r="Z241" s="292"/>
      <c r="AA241" s="292"/>
      <c r="AB241" s="292"/>
      <c r="AC241" s="292"/>
      <c r="AD241" s="292"/>
      <c r="AE241" s="292"/>
      <c r="AF241" s="292"/>
      <c r="AG241" s="292"/>
      <c r="AH241" s="292"/>
      <c r="AI241" s="292"/>
      <c r="AJ241" s="292"/>
      <c r="AK241" s="292"/>
      <c r="AL241" s="292"/>
      <c r="AM241" s="407">
        <f>AM240</f>
        <v>0</v>
      </c>
      <c r="AN241" s="407">
        <f>AN240</f>
        <v>0</v>
      </c>
      <c r="AO241" s="407">
        <f t="shared" ref="AO241:AZ241" si="78">AO240</f>
        <v>0</v>
      </c>
      <c r="AP241" s="407">
        <f t="shared" si="78"/>
        <v>0</v>
      </c>
      <c r="AQ241" s="407">
        <f t="shared" si="78"/>
        <v>0</v>
      </c>
      <c r="AR241" s="407">
        <f t="shared" si="78"/>
        <v>0</v>
      </c>
      <c r="AS241" s="407">
        <f t="shared" si="78"/>
        <v>0</v>
      </c>
      <c r="AT241" s="407">
        <f t="shared" si="78"/>
        <v>0</v>
      </c>
      <c r="AU241" s="407">
        <f t="shared" si="78"/>
        <v>0</v>
      </c>
      <c r="AV241" s="407">
        <f t="shared" si="78"/>
        <v>0</v>
      </c>
      <c r="AW241" s="407">
        <f t="shared" si="78"/>
        <v>0</v>
      </c>
      <c r="AX241" s="407">
        <f t="shared" si="78"/>
        <v>0</v>
      </c>
      <c r="AY241" s="407">
        <f t="shared" si="78"/>
        <v>0</v>
      </c>
      <c r="AZ241" s="407">
        <f t="shared" si="78"/>
        <v>0</v>
      </c>
      <c r="BA241" s="494"/>
    </row>
    <row r="242" spans="1:53" ht="15" hidden="1" outlineLevel="1">
      <c r="A242" s="501"/>
      <c r="B242" s="319"/>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288"/>
      <c r="AF242" s="288"/>
      <c r="AG242" s="288"/>
      <c r="AH242" s="288"/>
      <c r="AI242" s="288"/>
      <c r="AJ242" s="288"/>
      <c r="AK242" s="288"/>
      <c r="AL242" s="288"/>
      <c r="AM242" s="419"/>
      <c r="AN242" s="420"/>
      <c r="AO242" s="420"/>
      <c r="AP242" s="420"/>
      <c r="AQ242" s="420"/>
      <c r="AR242" s="420"/>
      <c r="AS242" s="420"/>
      <c r="AT242" s="420"/>
      <c r="AU242" s="420"/>
      <c r="AV242" s="420"/>
      <c r="AW242" s="420"/>
      <c r="AX242" s="420"/>
      <c r="AY242" s="420"/>
      <c r="AZ242" s="420"/>
      <c r="BA242" s="294"/>
    </row>
    <row r="243" spans="1:53" ht="15" hidden="1" outlineLevel="1">
      <c r="A243" s="498">
        <v>27</v>
      </c>
      <c r="B243" s="318" t="s">
        <v>17</v>
      </c>
      <c r="C243" s="288" t="s">
        <v>25</v>
      </c>
      <c r="D243" s="292"/>
      <c r="E243" s="292"/>
      <c r="F243" s="292"/>
      <c r="G243" s="292"/>
      <c r="H243" s="292"/>
      <c r="I243" s="292"/>
      <c r="J243" s="292"/>
      <c r="K243" s="292"/>
      <c r="L243" s="292"/>
      <c r="M243" s="292"/>
      <c r="N243" s="292"/>
      <c r="O243" s="292"/>
      <c r="P243" s="292"/>
      <c r="Q243" s="292"/>
      <c r="R243" s="292"/>
      <c r="S243" s="292"/>
      <c r="T243" s="292"/>
      <c r="U243" s="292">
        <v>12</v>
      </c>
      <c r="V243" s="292"/>
      <c r="W243" s="292"/>
      <c r="X243" s="292"/>
      <c r="Y243" s="292"/>
      <c r="Z243" s="292"/>
      <c r="AA243" s="292"/>
      <c r="AB243" s="292"/>
      <c r="AC243" s="292"/>
      <c r="AD243" s="292"/>
      <c r="AE243" s="292"/>
      <c r="AF243" s="292"/>
      <c r="AG243" s="292"/>
      <c r="AH243" s="292"/>
      <c r="AI243" s="292"/>
      <c r="AJ243" s="292"/>
      <c r="AK243" s="292"/>
      <c r="AL243" s="292"/>
      <c r="AM243" s="422"/>
      <c r="AN243" s="411"/>
      <c r="AO243" s="411"/>
      <c r="AP243" s="411"/>
      <c r="AQ243" s="411"/>
      <c r="AR243" s="411"/>
      <c r="AS243" s="411"/>
      <c r="AT243" s="411"/>
      <c r="AU243" s="411"/>
      <c r="AV243" s="411"/>
      <c r="AW243" s="411"/>
      <c r="AX243" s="411"/>
      <c r="AY243" s="411"/>
      <c r="AZ243" s="411"/>
      <c r="BA243" s="293">
        <f>SUM(AM243:AZ243)</f>
        <v>0</v>
      </c>
    </row>
    <row r="244" spans="1:53" ht="15" hidden="1" outlineLevel="1">
      <c r="B244" s="291" t="s">
        <v>243</v>
      </c>
      <c r="C244" s="288" t="s">
        <v>163</v>
      </c>
      <c r="D244" s="292"/>
      <c r="E244" s="292"/>
      <c r="F244" s="292"/>
      <c r="G244" s="292"/>
      <c r="H244" s="292"/>
      <c r="I244" s="292"/>
      <c r="J244" s="292"/>
      <c r="K244" s="292"/>
      <c r="L244" s="292"/>
      <c r="M244" s="292"/>
      <c r="N244" s="292"/>
      <c r="O244" s="292"/>
      <c r="P244" s="292"/>
      <c r="Q244" s="292"/>
      <c r="R244" s="292"/>
      <c r="S244" s="292"/>
      <c r="T244" s="292"/>
      <c r="U244" s="292">
        <f>U243</f>
        <v>12</v>
      </c>
      <c r="V244" s="292"/>
      <c r="W244" s="292"/>
      <c r="X244" s="292"/>
      <c r="Y244" s="292"/>
      <c r="Z244" s="292"/>
      <c r="AA244" s="292"/>
      <c r="AB244" s="292"/>
      <c r="AC244" s="292"/>
      <c r="AD244" s="292"/>
      <c r="AE244" s="292"/>
      <c r="AF244" s="292"/>
      <c r="AG244" s="292"/>
      <c r="AH244" s="292"/>
      <c r="AI244" s="292"/>
      <c r="AJ244" s="292"/>
      <c r="AK244" s="292"/>
      <c r="AL244" s="292"/>
      <c r="AM244" s="407">
        <f>AM243</f>
        <v>0</v>
      </c>
      <c r="AN244" s="407">
        <f>AN243</f>
        <v>0</v>
      </c>
      <c r="AO244" s="407">
        <f t="shared" ref="AO244:AZ244" si="79">AO243</f>
        <v>0</v>
      </c>
      <c r="AP244" s="407">
        <f t="shared" si="79"/>
        <v>0</v>
      </c>
      <c r="AQ244" s="407">
        <f t="shared" si="79"/>
        <v>0</v>
      </c>
      <c r="AR244" s="407">
        <f t="shared" si="79"/>
        <v>0</v>
      </c>
      <c r="AS244" s="407">
        <f t="shared" si="79"/>
        <v>0</v>
      </c>
      <c r="AT244" s="407">
        <f t="shared" si="79"/>
        <v>0</v>
      </c>
      <c r="AU244" s="407">
        <f t="shared" si="79"/>
        <v>0</v>
      </c>
      <c r="AV244" s="407">
        <f t="shared" si="79"/>
        <v>0</v>
      </c>
      <c r="AW244" s="407">
        <f t="shared" si="79"/>
        <v>0</v>
      </c>
      <c r="AX244" s="407">
        <f t="shared" si="79"/>
        <v>0</v>
      </c>
      <c r="AY244" s="407">
        <f t="shared" si="79"/>
        <v>0</v>
      </c>
      <c r="AZ244" s="407">
        <f t="shared" si="79"/>
        <v>0</v>
      </c>
      <c r="BA244" s="494"/>
    </row>
    <row r="245" spans="1:53" ht="15.75" hidden="1" outlineLevel="1">
      <c r="A245" s="501"/>
      <c r="B245" s="320"/>
      <c r="C245" s="297"/>
      <c r="D245" s="288"/>
      <c r="E245" s="288"/>
      <c r="F245" s="288"/>
      <c r="G245" s="288"/>
      <c r="H245" s="288"/>
      <c r="I245" s="288"/>
      <c r="J245" s="288"/>
      <c r="K245" s="288"/>
      <c r="L245" s="288"/>
      <c r="M245" s="288"/>
      <c r="N245" s="288"/>
      <c r="O245" s="288"/>
      <c r="P245" s="288"/>
      <c r="Q245" s="288"/>
      <c r="R245" s="288"/>
      <c r="S245" s="288"/>
      <c r="T245" s="288"/>
      <c r="U245" s="297"/>
      <c r="V245" s="288"/>
      <c r="W245" s="288"/>
      <c r="X245" s="288"/>
      <c r="Y245" s="288"/>
      <c r="Z245" s="288"/>
      <c r="AA245" s="288"/>
      <c r="AB245" s="288"/>
      <c r="AC245" s="288"/>
      <c r="AD245" s="288"/>
      <c r="AE245" s="288"/>
      <c r="AF245" s="288"/>
      <c r="AG245" s="288"/>
      <c r="AH245" s="288"/>
      <c r="AI245" s="288"/>
      <c r="AJ245" s="288"/>
      <c r="AK245" s="288"/>
      <c r="AL245" s="288"/>
      <c r="AM245" s="408"/>
      <c r="AN245" s="408"/>
      <c r="AO245" s="408"/>
      <c r="AP245" s="408"/>
      <c r="AQ245" s="408"/>
      <c r="AR245" s="408"/>
      <c r="AS245" s="408"/>
      <c r="AT245" s="408"/>
      <c r="AU245" s="408"/>
      <c r="AV245" s="408"/>
      <c r="AW245" s="408"/>
      <c r="AX245" s="408"/>
      <c r="AY245" s="408"/>
      <c r="AZ245" s="408"/>
      <c r="BA245" s="303"/>
    </row>
    <row r="246" spans="1:53" ht="15" hidden="1" outlineLevel="1">
      <c r="A246" s="498">
        <v>28</v>
      </c>
      <c r="B246" s="318" t="s">
        <v>18</v>
      </c>
      <c r="C246" s="288" t="s">
        <v>25</v>
      </c>
      <c r="D246" s="292"/>
      <c r="E246" s="292"/>
      <c r="F246" s="292"/>
      <c r="G246" s="292"/>
      <c r="H246" s="292"/>
      <c r="I246" s="292"/>
      <c r="J246" s="292"/>
      <c r="K246" s="292"/>
      <c r="L246" s="292"/>
      <c r="M246" s="292"/>
      <c r="N246" s="292"/>
      <c r="O246" s="292"/>
      <c r="P246" s="292"/>
      <c r="Q246" s="292"/>
      <c r="R246" s="292"/>
      <c r="S246" s="292"/>
      <c r="T246" s="292"/>
      <c r="U246" s="292">
        <v>0</v>
      </c>
      <c r="V246" s="292"/>
      <c r="W246" s="292"/>
      <c r="X246" s="292"/>
      <c r="Y246" s="292"/>
      <c r="Z246" s="292"/>
      <c r="AA246" s="292"/>
      <c r="AB246" s="292"/>
      <c r="AC246" s="292"/>
      <c r="AD246" s="292"/>
      <c r="AE246" s="292"/>
      <c r="AF246" s="292"/>
      <c r="AG246" s="292"/>
      <c r="AH246" s="292"/>
      <c r="AI246" s="292"/>
      <c r="AJ246" s="292"/>
      <c r="AK246" s="292"/>
      <c r="AL246" s="292"/>
      <c r="AM246" s="422"/>
      <c r="AN246" s="411"/>
      <c r="AO246" s="411"/>
      <c r="AP246" s="411"/>
      <c r="AQ246" s="411"/>
      <c r="AR246" s="411"/>
      <c r="AS246" s="411"/>
      <c r="AT246" s="411"/>
      <c r="AU246" s="411"/>
      <c r="AV246" s="411"/>
      <c r="AW246" s="411"/>
      <c r="AX246" s="411"/>
      <c r="AY246" s="411"/>
      <c r="AZ246" s="411"/>
      <c r="BA246" s="293">
        <f>SUM(AM246:AZ246)</f>
        <v>0</v>
      </c>
    </row>
    <row r="247" spans="1:53" ht="15" hidden="1" outlineLevel="1">
      <c r="B247" s="291" t="s">
        <v>243</v>
      </c>
      <c r="C247" s="288" t="s">
        <v>163</v>
      </c>
      <c r="D247" s="292"/>
      <c r="E247" s="292"/>
      <c r="F247" s="292"/>
      <c r="G247" s="292"/>
      <c r="H247" s="292"/>
      <c r="I247" s="292"/>
      <c r="J247" s="292"/>
      <c r="K247" s="292"/>
      <c r="L247" s="292"/>
      <c r="M247" s="292"/>
      <c r="N247" s="292"/>
      <c r="O247" s="292"/>
      <c r="P247" s="292"/>
      <c r="Q247" s="292"/>
      <c r="R247" s="292"/>
      <c r="S247" s="292"/>
      <c r="T247" s="292"/>
      <c r="U247" s="292">
        <f>U246</f>
        <v>0</v>
      </c>
      <c r="V247" s="292"/>
      <c r="W247" s="292"/>
      <c r="X247" s="292"/>
      <c r="Y247" s="292"/>
      <c r="Z247" s="292"/>
      <c r="AA247" s="292"/>
      <c r="AB247" s="292"/>
      <c r="AC247" s="292"/>
      <c r="AD247" s="292"/>
      <c r="AE247" s="292"/>
      <c r="AF247" s="292"/>
      <c r="AG247" s="292"/>
      <c r="AH247" s="292"/>
      <c r="AI247" s="292"/>
      <c r="AJ247" s="292"/>
      <c r="AK247" s="292"/>
      <c r="AL247" s="292"/>
      <c r="AM247" s="407">
        <f>AM246</f>
        <v>0</v>
      </c>
      <c r="AN247" s="407">
        <f>AN246</f>
        <v>0</v>
      </c>
      <c r="AO247" s="407">
        <f t="shared" ref="AO247:AZ247" si="80">AO246</f>
        <v>0</v>
      </c>
      <c r="AP247" s="407">
        <f t="shared" si="80"/>
        <v>0</v>
      </c>
      <c r="AQ247" s="407">
        <f t="shared" si="80"/>
        <v>0</v>
      </c>
      <c r="AR247" s="407">
        <f t="shared" si="80"/>
        <v>0</v>
      </c>
      <c r="AS247" s="407">
        <f t="shared" si="80"/>
        <v>0</v>
      </c>
      <c r="AT247" s="407">
        <f t="shared" si="80"/>
        <v>0</v>
      </c>
      <c r="AU247" s="407">
        <f t="shared" si="80"/>
        <v>0</v>
      </c>
      <c r="AV247" s="407">
        <f t="shared" si="80"/>
        <v>0</v>
      </c>
      <c r="AW247" s="407">
        <f t="shared" si="80"/>
        <v>0</v>
      </c>
      <c r="AX247" s="407">
        <f t="shared" si="80"/>
        <v>0</v>
      </c>
      <c r="AY247" s="407">
        <f t="shared" si="80"/>
        <v>0</v>
      </c>
      <c r="AZ247" s="407">
        <f t="shared" si="80"/>
        <v>0</v>
      </c>
      <c r="BA247" s="494"/>
    </row>
    <row r="248" spans="1:53" ht="15" hidden="1" outlineLevel="1">
      <c r="A248" s="501"/>
      <c r="B248" s="319"/>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c r="AA248" s="288"/>
      <c r="AB248" s="288"/>
      <c r="AC248" s="288"/>
      <c r="AD248" s="288"/>
      <c r="AE248" s="288"/>
      <c r="AF248" s="288"/>
      <c r="AG248" s="288"/>
      <c r="AH248" s="288"/>
      <c r="AI248" s="288"/>
      <c r="AJ248" s="288"/>
      <c r="AK248" s="288"/>
      <c r="AL248" s="288"/>
      <c r="AM248" s="408"/>
      <c r="AN248" s="408"/>
      <c r="AO248" s="408"/>
      <c r="AP248" s="408"/>
      <c r="AQ248" s="408"/>
      <c r="AR248" s="408"/>
      <c r="AS248" s="408"/>
      <c r="AT248" s="408"/>
      <c r="AU248" s="408"/>
      <c r="AV248" s="408"/>
      <c r="AW248" s="408"/>
      <c r="AX248" s="408"/>
      <c r="AY248" s="408"/>
      <c r="AZ248" s="408"/>
      <c r="BA248" s="303"/>
    </row>
    <row r="249" spans="1:53" ht="15" hidden="1" outlineLevel="1">
      <c r="A249" s="498">
        <v>29</v>
      </c>
      <c r="B249" s="321" t="s">
        <v>19</v>
      </c>
      <c r="C249" s="288" t="s">
        <v>25</v>
      </c>
      <c r="D249" s="292"/>
      <c r="E249" s="292"/>
      <c r="F249" s="292"/>
      <c r="G249" s="292"/>
      <c r="H249" s="292"/>
      <c r="I249" s="292"/>
      <c r="J249" s="292"/>
      <c r="K249" s="292"/>
      <c r="L249" s="292"/>
      <c r="M249" s="292"/>
      <c r="N249" s="292"/>
      <c r="O249" s="292"/>
      <c r="P249" s="292"/>
      <c r="Q249" s="292"/>
      <c r="R249" s="292"/>
      <c r="S249" s="292"/>
      <c r="T249" s="292"/>
      <c r="U249" s="292">
        <v>0</v>
      </c>
      <c r="V249" s="292"/>
      <c r="W249" s="292"/>
      <c r="X249" s="292"/>
      <c r="Y249" s="292"/>
      <c r="Z249" s="292"/>
      <c r="AA249" s="292"/>
      <c r="AB249" s="292"/>
      <c r="AC249" s="292"/>
      <c r="AD249" s="292"/>
      <c r="AE249" s="292"/>
      <c r="AF249" s="292"/>
      <c r="AG249" s="292"/>
      <c r="AH249" s="292"/>
      <c r="AI249" s="292"/>
      <c r="AJ249" s="292"/>
      <c r="AK249" s="292"/>
      <c r="AL249" s="292"/>
      <c r="AM249" s="422"/>
      <c r="AN249" s="411"/>
      <c r="AO249" s="411"/>
      <c r="AP249" s="411"/>
      <c r="AQ249" s="411"/>
      <c r="AR249" s="411"/>
      <c r="AS249" s="411"/>
      <c r="AT249" s="411"/>
      <c r="AU249" s="411"/>
      <c r="AV249" s="411"/>
      <c r="AW249" s="411"/>
      <c r="AX249" s="411"/>
      <c r="AY249" s="411"/>
      <c r="AZ249" s="411"/>
      <c r="BA249" s="293">
        <f>SUM(AM249:AZ249)</f>
        <v>0</v>
      </c>
    </row>
    <row r="250" spans="1:53" ht="15" hidden="1" outlineLevel="1">
      <c r="B250" s="321" t="s">
        <v>243</v>
      </c>
      <c r="C250" s="288" t="s">
        <v>163</v>
      </c>
      <c r="D250" s="292"/>
      <c r="E250" s="292"/>
      <c r="F250" s="292"/>
      <c r="G250" s="292"/>
      <c r="H250" s="292"/>
      <c r="I250" s="292"/>
      <c r="J250" s="292"/>
      <c r="K250" s="292"/>
      <c r="L250" s="292"/>
      <c r="M250" s="292"/>
      <c r="N250" s="292"/>
      <c r="O250" s="292"/>
      <c r="P250" s="292"/>
      <c r="Q250" s="292"/>
      <c r="R250" s="292"/>
      <c r="S250" s="292"/>
      <c r="T250" s="292"/>
      <c r="U250" s="292">
        <f>U249</f>
        <v>0</v>
      </c>
      <c r="V250" s="292"/>
      <c r="W250" s="292"/>
      <c r="X250" s="292"/>
      <c r="Y250" s="292"/>
      <c r="Z250" s="292"/>
      <c r="AA250" s="292"/>
      <c r="AB250" s="292"/>
      <c r="AC250" s="292"/>
      <c r="AD250" s="292"/>
      <c r="AE250" s="292"/>
      <c r="AF250" s="292"/>
      <c r="AG250" s="292"/>
      <c r="AH250" s="292"/>
      <c r="AI250" s="292"/>
      <c r="AJ250" s="292"/>
      <c r="AK250" s="292"/>
      <c r="AL250" s="292"/>
      <c r="AM250" s="407">
        <f>AM249</f>
        <v>0</v>
      </c>
      <c r="AN250" s="407">
        <f t="shared" ref="AN250:AZ250" si="81">AN249</f>
        <v>0</v>
      </c>
      <c r="AO250" s="407">
        <f t="shared" si="81"/>
        <v>0</v>
      </c>
      <c r="AP250" s="407">
        <f t="shared" si="81"/>
        <v>0</v>
      </c>
      <c r="AQ250" s="407">
        <f t="shared" si="81"/>
        <v>0</v>
      </c>
      <c r="AR250" s="407">
        <f t="shared" si="81"/>
        <v>0</v>
      </c>
      <c r="AS250" s="407">
        <f t="shared" si="81"/>
        <v>0</v>
      </c>
      <c r="AT250" s="407">
        <f t="shared" si="81"/>
        <v>0</v>
      </c>
      <c r="AU250" s="407">
        <f t="shared" si="81"/>
        <v>0</v>
      </c>
      <c r="AV250" s="407">
        <f t="shared" si="81"/>
        <v>0</v>
      </c>
      <c r="AW250" s="407">
        <f t="shared" si="81"/>
        <v>0</v>
      </c>
      <c r="AX250" s="407">
        <f t="shared" si="81"/>
        <v>0</v>
      </c>
      <c r="AY250" s="407">
        <f t="shared" si="81"/>
        <v>0</v>
      </c>
      <c r="AZ250" s="407">
        <f t="shared" si="81"/>
        <v>0</v>
      </c>
      <c r="BA250" s="494"/>
    </row>
    <row r="251" spans="1:53" ht="15" hidden="1" outlineLevel="1">
      <c r="B251" s="321"/>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c r="AA251" s="288"/>
      <c r="AB251" s="288"/>
      <c r="AC251" s="288"/>
      <c r="AD251" s="288"/>
      <c r="AE251" s="288"/>
      <c r="AF251" s="288"/>
      <c r="AG251" s="288"/>
      <c r="AH251" s="288"/>
      <c r="AI251" s="288"/>
      <c r="AJ251" s="288"/>
      <c r="AK251" s="288"/>
      <c r="AL251" s="288"/>
      <c r="AM251" s="419"/>
      <c r="AN251" s="419"/>
      <c r="AO251" s="419"/>
      <c r="AP251" s="419"/>
      <c r="AQ251" s="419"/>
      <c r="AR251" s="419"/>
      <c r="AS251" s="419"/>
      <c r="AT251" s="419"/>
      <c r="AU251" s="419"/>
      <c r="AV251" s="419"/>
      <c r="AW251" s="419"/>
      <c r="AX251" s="419"/>
      <c r="AY251" s="419"/>
      <c r="AZ251" s="419"/>
      <c r="BA251" s="310"/>
    </row>
    <row r="252" spans="1:53" s="280" customFormat="1" ht="15" hidden="1" outlineLevel="1">
      <c r="A252" s="498">
        <v>30</v>
      </c>
      <c r="B252" s="321" t="s">
        <v>485</v>
      </c>
      <c r="C252" s="288" t="s">
        <v>25</v>
      </c>
      <c r="D252" s="292"/>
      <c r="E252" s="292"/>
      <c r="F252" s="292"/>
      <c r="G252" s="292"/>
      <c r="H252" s="292"/>
      <c r="I252" s="292"/>
      <c r="J252" s="292"/>
      <c r="K252" s="292"/>
      <c r="L252" s="292"/>
      <c r="M252" s="292"/>
      <c r="N252" s="292"/>
      <c r="O252" s="292"/>
      <c r="P252" s="292"/>
      <c r="Q252" s="292"/>
      <c r="R252" s="292"/>
      <c r="S252" s="292"/>
      <c r="T252" s="292"/>
      <c r="U252" s="292">
        <v>0</v>
      </c>
      <c r="V252" s="292"/>
      <c r="W252" s="292"/>
      <c r="X252" s="292"/>
      <c r="Y252" s="292"/>
      <c r="Z252" s="292"/>
      <c r="AA252" s="292"/>
      <c r="AB252" s="292"/>
      <c r="AC252" s="292"/>
      <c r="AD252" s="292"/>
      <c r="AE252" s="292"/>
      <c r="AF252" s="292"/>
      <c r="AG252" s="292"/>
      <c r="AH252" s="292"/>
      <c r="AI252" s="292"/>
      <c r="AJ252" s="292"/>
      <c r="AK252" s="292"/>
      <c r="AL252" s="292"/>
      <c r="AM252" s="406"/>
      <c r="AN252" s="406"/>
      <c r="AO252" s="406"/>
      <c r="AP252" s="406"/>
      <c r="AQ252" s="406"/>
      <c r="AR252" s="406"/>
      <c r="AS252" s="406"/>
      <c r="AT252" s="406"/>
      <c r="AU252" s="406"/>
      <c r="AV252" s="406"/>
      <c r="AW252" s="406"/>
      <c r="AX252" s="406"/>
      <c r="AY252" s="406"/>
      <c r="AZ252" s="406"/>
      <c r="BA252" s="293">
        <f>SUM(AM252:AZ252)</f>
        <v>0</v>
      </c>
    </row>
    <row r="253" spans="1:53" s="280" customFormat="1" ht="15" hidden="1" outlineLevel="1">
      <c r="A253" s="498"/>
      <c r="B253" s="321" t="s">
        <v>243</v>
      </c>
      <c r="C253" s="288" t="s">
        <v>163</v>
      </c>
      <c r="D253" s="292"/>
      <c r="E253" s="292"/>
      <c r="F253" s="292"/>
      <c r="G253" s="292"/>
      <c r="H253" s="292"/>
      <c r="I253" s="292"/>
      <c r="J253" s="292"/>
      <c r="K253" s="292"/>
      <c r="L253" s="292"/>
      <c r="M253" s="292"/>
      <c r="N253" s="292"/>
      <c r="O253" s="292"/>
      <c r="P253" s="292"/>
      <c r="Q253" s="292"/>
      <c r="R253" s="292"/>
      <c r="S253" s="292"/>
      <c r="T253" s="292"/>
      <c r="U253" s="292">
        <f>U252</f>
        <v>0</v>
      </c>
      <c r="V253" s="292"/>
      <c r="W253" s="292"/>
      <c r="X253" s="292"/>
      <c r="Y253" s="292"/>
      <c r="Z253" s="292"/>
      <c r="AA253" s="292"/>
      <c r="AB253" s="292"/>
      <c r="AC253" s="292"/>
      <c r="AD253" s="292"/>
      <c r="AE253" s="292"/>
      <c r="AF253" s="292"/>
      <c r="AG253" s="292"/>
      <c r="AH253" s="292"/>
      <c r="AI253" s="292"/>
      <c r="AJ253" s="292"/>
      <c r="AK253" s="292"/>
      <c r="AL253" s="292"/>
      <c r="AM253" s="407">
        <f>AM252</f>
        <v>0</v>
      </c>
      <c r="AN253" s="407">
        <f t="shared" ref="AN253:AZ253" si="82">AN252</f>
        <v>0</v>
      </c>
      <c r="AO253" s="407">
        <f t="shared" si="82"/>
        <v>0</v>
      </c>
      <c r="AP253" s="407">
        <f t="shared" si="82"/>
        <v>0</v>
      </c>
      <c r="AQ253" s="407">
        <f t="shared" si="82"/>
        <v>0</v>
      </c>
      <c r="AR253" s="407">
        <f t="shared" si="82"/>
        <v>0</v>
      </c>
      <c r="AS253" s="407">
        <f t="shared" si="82"/>
        <v>0</v>
      </c>
      <c r="AT253" s="407">
        <f t="shared" si="82"/>
        <v>0</v>
      </c>
      <c r="AU253" s="407">
        <f t="shared" si="82"/>
        <v>0</v>
      </c>
      <c r="AV253" s="407">
        <f t="shared" si="82"/>
        <v>0</v>
      </c>
      <c r="AW253" s="407">
        <f t="shared" si="82"/>
        <v>0</v>
      </c>
      <c r="AX253" s="407">
        <f t="shared" si="82"/>
        <v>0</v>
      </c>
      <c r="AY253" s="407">
        <f t="shared" si="82"/>
        <v>0</v>
      </c>
      <c r="AZ253" s="407">
        <f t="shared" si="82"/>
        <v>0</v>
      </c>
      <c r="BA253" s="494"/>
    </row>
    <row r="254" spans="1:53" s="280" customFormat="1" ht="15" hidden="1" outlineLevel="1">
      <c r="A254" s="498"/>
      <c r="B254" s="321"/>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288"/>
      <c r="AC254" s="288"/>
      <c r="AD254" s="288"/>
      <c r="AE254" s="288"/>
      <c r="AF254" s="288"/>
      <c r="AG254" s="288"/>
      <c r="AH254" s="288"/>
      <c r="AI254" s="288"/>
      <c r="AJ254" s="288"/>
      <c r="AK254" s="288"/>
      <c r="AL254" s="288"/>
      <c r="AM254" s="408"/>
      <c r="AN254" s="408"/>
      <c r="AO254" s="408"/>
      <c r="AP254" s="408"/>
      <c r="AQ254" s="408"/>
      <c r="AR254" s="408"/>
      <c r="AS254" s="408"/>
      <c r="AT254" s="408"/>
      <c r="AU254" s="408"/>
      <c r="AV254" s="408"/>
      <c r="AW254" s="408"/>
      <c r="AX254" s="408"/>
      <c r="AY254" s="408"/>
      <c r="AZ254" s="408"/>
      <c r="BA254" s="310"/>
    </row>
    <row r="255" spans="1:53" s="280" customFormat="1" ht="15.75" hidden="1" outlineLevel="1">
      <c r="A255" s="498"/>
      <c r="B255" s="285" t="s">
        <v>486</v>
      </c>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c r="AA255" s="288"/>
      <c r="AB255" s="288"/>
      <c r="AC255" s="288"/>
      <c r="AD255" s="288"/>
      <c r="AE255" s="288"/>
      <c r="AF255" s="288"/>
      <c r="AG255" s="288"/>
      <c r="AH255" s="288"/>
      <c r="AI255" s="288"/>
      <c r="AJ255" s="288"/>
      <c r="AK255" s="288"/>
      <c r="AL255" s="288"/>
      <c r="AM255" s="408"/>
      <c r="AN255" s="408"/>
      <c r="AO255" s="408"/>
      <c r="AP255" s="408"/>
      <c r="AQ255" s="408"/>
      <c r="AR255" s="408"/>
      <c r="AS255" s="408"/>
      <c r="AT255" s="408"/>
      <c r="AU255" s="408"/>
      <c r="AV255" s="408"/>
      <c r="AW255" s="408"/>
      <c r="AX255" s="408"/>
      <c r="AY255" s="408"/>
      <c r="AZ255" s="408"/>
      <c r="BA255" s="310"/>
    </row>
    <row r="256" spans="1:53" s="280" customFormat="1" ht="15" hidden="1" outlineLevel="1">
      <c r="A256" s="498">
        <v>31</v>
      </c>
      <c r="B256" s="321" t="s">
        <v>487</v>
      </c>
      <c r="C256" s="288" t="s">
        <v>25</v>
      </c>
      <c r="D256" s="292"/>
      <c r="E256" s="292"/>
      <c r="F256" s="292"/>
      <c r="G256" s="292"/>
      <c r="H256" s="292"/>
      <c r="I256" s="292"/>
      <c r="J256" s="292"/>
      <c r="K256" s="292"/>
      <c r="L256" s="292"/>
      <c r="M256" s="292"/>
      <c r="N256" s="292"/>
      <c r="O256" s="292"/>
      <c r="P256" s="292"/>
      <c r="Q256" s="292"/>
      <c r="R256" s="292"/>
      <c r="S256" s="292"/>
      <c r="T256" s="292"/>
      <c r="U256" s="292">
        <v>0</v>
      </c>
      <c r="V256" s="292"/>
      <c r="W256" s="292"/>
      <c r="X256" s="292"/>
      <c r="Y256" s="292"/>
      <c r="Z256" s="292"/>
      <c r="AA256" s="292"/>
      <c r="AB256" s="292"/>
      <c r="AC256" s="292"/>
      <c r="AD256" s="292"/>
      <c r="AE256" s="292"/>
      <c r="AF256" s="292"/>
      <c r="AG256" s="292"/>
      <c r="AH256" s="292"/>
      <c r="AI256" s="292"/>
      <c r="AJ256" s="292"/>
      <c r="AK256" s="292"/>
      <c r="AL256" s="292"/>
      <c r="AM256" s="406"/>
      <c r="AN256" s="406"/>
      <c r="AO256" s="406"/>
      <c r="AP256" s="406"/>
      <c r="AQ256" s="406"/>
      <c r="AR256" s="406"/>
      <c r="AS256" s="406"/>
      <c r="AT256" s="406"/>
      <c r="AU256" s="406"/>
      <c r="AV256" s="406"/>
      <c r="AW256" s="406"/>
      <c r="AX256" s="406"/>
      <c r="AY256" s="406"/>
      <c r="AZ256" s="406"/>
      <c r="BA256" s="293">
        <f>SUM(AM256:AZ256)</f>
        <v>0</v>
      </c>
    </row>
    <row r="257" spans="1:53" s="280" customFormat="1" ht="15" hidden="1" outlineLevel="1">
      <c r="A257" s="498"/>
      <c r="B257" s="321" t="s">
        <v>243</v>
      </c>
      <c r="C257" s="288" t="s">
        <v>163</v>
      </c>
      <c r="D257" s="292"/>
      <c r="E257" s="292"/>
      <c r="F257" s="292"/>
      <c r="G257" s="292"/>
      <c r="H257" s="292"/>
      <c r="I257" s="292"/>
      <c r="J257" s="292"/>
      <c r="K257" s="292"/>
      <c r="L257" s="292"/>
      <c r="M257" s="292"/>
      <c r="N257" s="292"/>
      <c r="O257" s="292"/>
      <c r="P257" s="292"/>
      <c r="Q257" s="292"/>
      <c r="R257" s="292"/>
      <c r="S257" s="292"/>
      <c r="T257" s="292"/>
      <c r="U257" s="292">
        <f>U256</f>
        <v>0</v>
      </c>
      <c r="V257" s="292"/>
      <c r="W257" s="292"/>
      <c r="X257" s="292"/>
      <c r="Y257" s="292"/>
      <c r="Z257" s="292"/>
      <c r="AA257" s="292"/>
      <c r="AB257" s="292"/>
      <c r="AC257" s="292"/>
      <c r="AD257" s="292"/>
      <c r="AE257" s="292"/>
      <c r="AF257" s="292"/>
      <c r="AG257" s="292"/>
      <c r="AH257" s="292"/>
      <c r="AI257" s="292"/>
      <c r="AJ257" s="292"/>
      <c r="AK257" s="292"/>
      <c r="AL257" s="292"/>
      <c r="AM257" s="407">
        <f>AM256</f>
        <v>0</v>
      </c>
      <c r="AN257" s="407">
        <f t="shared" ref="AN257:AZ257" si="83">AN256</f>
        <v>0</v>
      </c>
      <c r="AO257" s="407">
        <f t="shared" si="83"/>
        <v>0</v>
      </c>
      <c r="AP257" s="407">
        <f t="shared" si="83"/>
        <v>0</v>
      </c>
      <c r="AQ257" s="407">
        <f t="shared" si="83"/>
        <v>0</v>
      </c>
      <c r="AR257" s="407">
        <f t="shared" si="83"/>
        <v>0</v>
      </c>
      <c r="AS257" s="407">
        <f t="shared" si="83"/>
        <v>0</v>
      </c>
      <c r="AT257" s="407">
        <f t="shared" si="83"/>
        <v>0</v>
      </c>
      <c r="AU257" s="407">
        <f t="shared" si="83"/>
        <v>0</v>
      </c>
      <c r="AV257" s="407">
        <f t="shared" si="83"/>
        <v>0</v>
      </c>
      <c r="AW257" s="407">
        <f t="shared" si="83"/>
        <v>0</v>
      </c>
      <c r="AX257" s="407">
        <f t="shared" si="83"/>
        <v>0</v>
      </c>
      <c r="AY257" s="407">
        <f t="shared" si="83"/>
        <v>0</v>
      </c>
      <c r="AZ257" s="407">
        <f t="shared" si="83"/>
        <v>0</v>
      </c>
      <c r="BA257" s="494"/>
    </row>
    <row r="258" spans="1:53" s="280" customFormat="1" ht="15" hidden="1" outlineLevel="1">
      <c r="A258" s="498"/>
      <c r="B258" s="321"/>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288"/>
      <c r="AF258" s="288"/>
      <c r="AG258" s="288"/>
      <c r="AH258" s="288"/>
      <c r="AI258" s="288"/>
      <c r="AJ258" s="288"/>
      <c r="AK258" s="288"/>
      <c r="AL258" s="288"/>
      <c r="AM258" s="408"/>
      <c r="AN258" s="408"/>
      <c r="AO258" s="408"/>
      <c r="AP258" s="408"/>
      <c r="AQ258" s="408"/>
      <c r="AR258" s="408"/>
      <c r="AS258" s="408"/>
      <c r="AT258" s="408"/>
      <c r="AU258" s="408"/>
      <c r="AV258" s="408"/>
      <c r="AW258" s="408"/>
      <c r="AX258" s="408"/>
      <c r="AY258" s="408"/>
      <c r="AZ258" s="408"/>
      <c r="BA258" s="310"/>
    </row>
    <row r="259" spans="1:53" s="280" customFormat="1" ht="15" hidden="1" outlineLevel="1">
      <c r="A259" s="498">
        <v>32</v>
      </c>
      <c r="B259" s="321" t="s">
        <v>488</v>
      </c>
      <c r="C259" s="288" t="s">
        <v>25</v>
      </c>
      <c r="D259" s="292"/>
      <c r="E259" s="292"/>
      <c r="F259" s="292"/>
      <c r="G259" s="292"/>
      <c r="H259" s="292"/>
      <c r="I259" s="292"/>
      <c r="J259" s="292"/>
      <c r="K259" s="292"/>
      <c r="L259" s="292"/>
      <c r="M259" s="292"/>
      <c r="N259" s="292"/>
      <c r="O259" s="292"/>
      <c r="P259" s="292"/>
      <c r="Q259" s="292"/>
      <c r="R259" s="292"/>
      <c r="S259" s="292"/>
      <c r="T259" s="292"/>
      <c r="U259" s="292">
        <v>0</v>
      </c>
      <c r="V259" s="292"/>
      <c r="W259" s="292"/>
      <c r="X259" s="292"/>
      <c r="Y259" s="292"/>
      <c r="Z259" s="292"/>
      <c r="AA259" s="292"/>
      <c r="AB259" s="292"/>
      <c r="AC259" s="292"/>
      <c r="AD259" s="292"/>
      <c r="AE259" s="292"/>
      <c r="AF259" s="292"/>
      <c r="AG259" s="292"/>
      <c r="AH259" s="292"/>
      <c r="AI259" s="292"/>
      <c r="AJ259" s="292"/>
      <c r="AK259" s="292"/>
      <c r="AL259" s="292"/>
      <c r="AM259" s="406"/>
      <c r="AN259" s="406"/>
      <c r="AO259" s="406"/>
      <c r="AP259" s="406"/>
      <c r="AQ259" s="406"/>
      <c r="AR259" s="406"/>
      <c r="AS259" s="406"/>
      <c r="AT259" s="406"/>
      <c r="AU259" s="406"/>
      <c r="AV259" s="406"/>
      <c r="AW259" s="406"/>
      <c r="AX259" s="406"/>
      <c r="AY259" s="406"/>
      <c r="AZ259" s="406"/>
      <c r="BA259" s="293">
        <f>SUM(AM259:AZ259)</f>
        <v>0</v>
      </c>
    </row>
    <row r="260" spans="1:53" s="280" customFormat="1" ht="15" hidden="1" outlineLevel="1">
      <c r="A260" s="498"/>
      <c r="B260" s="321" t="s">
        <v>243</v>
      </c>
      <c r="C260" s="288" t="s">
        <v>163</v>
      </c>
      <c r="D260" s="292"/>
      <c r="E260" s="292"/>
      <c r="F260" s="292"/>
      <c r="G260" s="292"/>
      <c r="H260" s="292"/>
      <c r="I260" s="292"/>
      <c r="J260" s="292"/>
      <c r="K260" s="292"/>
      <c r="L260" s="292"/>
      <c r="M260" s="292"/>
      <c r="N260" s="292"/>
      <c r="O260" s="292"/>
      <c r="P260" s="292"/>
      <c r="Q260" s="292"/>
      <c r="R260" s="292"/>
      <c r="S260" s="292"/>
      <c r="T260" s="292"/>
      <c r="U260" s="292">
        <f>U259</f>
        <v>0</v>
      </c>
      <c r="V260" s="292"/>
      <c r="W260" s="292"/>
      <c r="X260" s="292"/>
      <c r="Y260" s="292"/>
      <c r="Z260" s="292"/>
      <c r="AA260" s="292"/>
      <c r="AB260" s="292"/>
      <c r="AC260" s="292"/>
      <c r="AD260" s="292"/>
      <c r="AE260" s="292"/>
      <c r="AF260" s="292"/>
      <c r="AG260" s="292"/>
      <c r="AH260" s="292"/>
      <c r="AI260" s="292"/>
      <c r="AJ260" s="292"/>
      <c r="AK260" s="292"/>
      <c r="AL260" s="292"/>
      <c r="AM260" s="407">
        <f>AM259</f>
        <v>0</v>
      </c>
      <c r="AN260" s="407">
        <f t="shared" ref="AN260:AZ260" si="84">AN259</f>
        <v>0</v>
      </c>
      <c r="AO260" s="407">
        <f t="shared" si="84"/>
        <v>0</v>
      </c>
      <c r="AP260" s="407">
        <f t="shared" si="84"/>
        <v>0</v>
      </c>
      <c r="AQ260" s="407">
        <f t="shared" si="84"/>
        <v>0</v>
      </c>
      <c r="AR260" s="407">
        <f t="shared" si="84"/>
        <v>0</v>
      </c>
      <c r="AS260" s="407">
        <f t="shared" si="84"/>
        <v>0</v>
      </c>
      <c r="AT260" s="407">
        <f t="shared" si="84"/>
        <v>0</v>
      </c>
      <c r="AU260" s="407">
        <f t="shared" si="84"/>
        <v>0</v>
      </c>
      <c r="AV260" s="407">
        <f t="shared" si="84"/>
        <v>0</v>
      </c>
      <c r="AW260" s="407">
        <f t="shared" si="84"/>
        <v>0</v>
      </c>
      <c r="AX260" s="407">
        <f t="shared" si="84"/>
        <v>0</v>
      </c>
      <c r="AY260" s="407">
        <f t="shared" si="84"/>
        <v>0</v>
      </c>
      <c r="AZ260" s="407">
        <f t="shared" si="84"/>
        <v>0</v>
      </c>
      <c r="BA260" s="494"/>
    </row>
    <row r="261" spans="1:53" s="280" customFormat="1" ht="15" hidden="1" outlineLevel="1">
      <c r="A261" s="498"/>
      <c r="B261" s="321"/>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c r="AA261" s="288"/>
      <c r="AB261" s="288"/>
      <c r="AC261" s="288"/>
      <c r="AD261" s="288"/>
      <c r="AE261" s="288"/>
      <c r="AF261" s="288"/>
      <c r="AG261" s="288"/>
      <c r="AH261" s="288"/>
      <c r="AI261" s="288"/>
      <c r="AJ261" s="288"/>
      <c r="AK261" s="288"/>
      <c r="AL261" s="288"/>
      <c r="AM261" s="408"/>
      <c r="AN261" s="408"/>
      <c r="AO261" s="408"/>
      <c r="AP261" s="408"/>
      <c r="AQ261" s="408"/>
      <c r="AR261" s="408"/>
      <c r="AS261" s="408"/>
      <c r="AT261" s="408"/>
      <c r="AU261" s="408"/>
      <c r="AV261" s="408"/>
      <c r="AW261" s="408"/>
      <c r="AX261" s="408"/>
      <c r="AY261" s="408"/>
      <c r="AZ261" s="408"/>
      <c r="BA261" s="310"/>
    </row>
    <row r="262" spans="1:53" s="280" customFormat="1" ht="15" hidden="1" outlineLevel="1">
      <c r="A262" s="498">
        <v>33</v>
      </c>
      <c r="B262" s="321" t="s">
        <v>489</v>
      </c>
      <c r="C262" s="288" t="s">
        <v>25</v>
      </c>
      <c r="D262" s="292"/>
      <c r="E262" s="292"/>
      <c r="F262" s="292"/>
      <c r="G262" s="292"/>
      <c r="H262" s="292"/>
      <c r="I262" s="292"/>
      <c r="J262" s="292"/>
      <c r="K262" s="292"/>
      <c r="L262" s="292"/>
      <c r="M262" s="292"/>
      <c r="N262" s="292"/>
      <c r="O262" s="292"/>
      <c r="P262" s="292"/>
      <c r="Q262" s="292"/>
      <c r="R262" s="292"/>
      <c r="S262" s="292"/>
      <c r="T262" s="292"/>
      <c r="U262" s="292">
        <v>12</v>
      </c>
      <c r="V262" s="292"/>
      <c r="W262" s="292"/>
      <c r="X262" s="292"/>
      <c r="Y262" s="292"/>
      <c r="Z262" s="292"/>
      <c r="AA262" s="292"/>
      <c r="AB262" s="292"/>
      <c r="AC262" s="292"/>
      <c r="AD262" s="292"/>
      <c r="AE262" s="292"/>
      <c r="AF262" s="292"/>
      <c r="AG262" s="292"/>
      <c r="AH262" s="292"/>
      <c r="AI262" s="292"/>
      <c r="AJ262" s="292"/>
      <c r="AK262" s="292"/>
      <c r="AL262" s="292"/>
      <c r="AM262" s="406"/>
      <c r="AN262" s="406"/>
      <c r="AO262" s="406"/>
      <c r="AP262" s="406"/>
      <c r="AQ262" s="406"/>
      <c r="AR262" s="406"/>
      <c r="AS262" s="406"/>
      <c r="AT262" s="406"/>
      <c r="AU262" s="406"/>
      <c r="AV262" s="406"/>
      <c r="AW262" s="406"/>
      <c r="AX262" s="406"/>
      <c r="AY262" s="406"/>
      <c r="AZ262" s="406"/>
      <c r="BA262" s="293">
        <f>SUM(AM262:AZ262)</f>
        <v>0</v>
      </c>
    </row>
    <row r="263" spans="1:53" s="280" customFormat="1" ht="15" hidden="1" outlineLevel="1">
      <c r="A263" s="498"/>
      <c r="B263" s="321" t="s">
        <v>243</v>
      </c>
      <c r="C263" s="288" t="s">
        <v>163</v>
      </c>
      <c r="D263" s="292"/>
      <c r="E263" s="292"/>
      <c r="F263" s="292"/>
      <c r="G263" s="292"/>
      <c r="H263" s="292"/>
      <c r="I263" s="292"/>
      <c r="J263" s="292"/>
      <c r="K263" s="292"/>
      <c r="L263" s="292"/>
      <c r="M263" s="292"/>
      <c r="N263" s="292"/>
      <c r="O263" s="292"/>
      <c r="P263" s="292"/>
      <c r="Q263" s="292"/>
      <c r="R263" s="292"/>
      <c r="S263" s="292"/>
      <c r="T263" s="292"/>
      <c r="U263" s="292">
        <f>U262</f>
        <v>12</v>
      </c>
      <c r="V263" s="292"/>
      <c r="W263" s="292"/>
      <c r="X263" s="292"/>
      <c r="Y263" s="292"/>
      <c r="Z263" s="292"/>
      <c r="AA263" s="292"/>
      <c r="AB263" s="292"/>
      <c r="AC263" s="292"/>
      <c r="AD263" s="292"/>
      <c r="AE263" s="292"/>
      <c r="AF263" s="292"/>
      <c r="AG263" s="292"/>
      <c r="AH263" s="292"/>
      <c r="AI263" s="292"/>
      <c r="AJ263" s="292"/>
      <c r="AK263" s="292"/>
      <c r="AL263" s="292"/>
      <c r="AM263" s="407">
        <f>AM262</f>
        <v>0</v>
      </c>
      <c r="AN263" s="407">
        <f t="shared" ref="AN263:AZ263" si="85">AN262</f>
        <v>0</v>
      </c>
      <c r="AO263" s="407">
        <f t="shared" si="85"/>
        <v>0</v>
      </c>
      <c r="AP263" s="407">
        <f t="shared" si="85"/>
        <v>0</v>
      </c>
      <c r="AQ263" s="407">
        <f t="shared" si="85"/>
        <v>0</v>
      </c>
      <c r="AR263" s="407">
        <f t="shared" si="85"/>
        <v>0</v>
      </c>
      <c r="AS263" s="407">
        <f t="shared" si="85"/>
        <v>0</v>
      </c>
      <c r="AT263" s="407">
        <f t="shared" si="85"/>
        <v>0</v>
      </c>
      <c r="AU263" s="407">
        <f t="shared" si="85"/>
        <v>0</v>
      </c>
      <c r="AV263" s="407">
        <f t="shared" si="85"/>
        <v>0</v>
      </c>
      <c r="AW263" s="407">
        <f t="shared" si="85"/>
        <v>0</v>
      </c>
      <c r="AX263" s="407">
        <f t="shared" si="85"/>
        <v>0</v>
      </c>
      <c r="AY263" s="407">
        <f t="shared" si="85"/>
        <v>0</v>
      </c>
      <c r="AZ263" s="407">
        <f t="shared" si="85"/>
        <v>0</v>
      </c>
      <c r="BA263" s="494"/>
    </row>
    <row r="264" spans="1:53" ht="15" hidden="1" outlineLevel="1">
      <c r="B264" s="312"/>
      <c r="C264" s="322"/>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288"/>
      <c r="AG264" s="288"/>
      <c r="AH264" s="288"/>
      <c r="AI264" s="288"/>
      <c r="AJ264" s="288"/>
      <c r="AK264" s="288"/>
      <c r="AL264" s="288"/>
      <c r="AM264" s="298"/>
      <c r="AN264" s="298"/>
      <c r="AO264" s="298"/>
      <c r="AP264" s="298"/>
      <c r="AQ264" s="298"/>
      <c r="AR264" s="298"/>
      <c r="AS264" s="298"/>
      <c r="AT264" s="298"/>
      <c r="AU264" s="298"/>
      <c r="AV264" s="298"/>
      <c r="AW264" s="298"/>
      <c r="AX264" s="298"/>
      <c r="AY264" s="298"/>
      <c r="AZ264" s="298"/>
      <c r="BA264" s="303"/>
    </row>
    <row r="265" spans="1:53" ht="15.75" collapsed="1">
      <c r="B265" s="324" t="s">
        <v>244</v>
      </c>
      <c r="C265" s="326"/>
      <c r="D265" s="326">
        <f>SUM(D160:D263)</f>
        <v>0</v>
      </c>
      <c r="E265" s="326"/>
      <c r="F265" s="326"/>
      <c r="G265" s="326"/>
      <c r="H265" s="326"/>
      <c r="I265" s="326"/>
      <c r="J265" s="326"/>
      <c r="K265" s="326"/>
      <c r="L265" s="326"/>
      <c r="M265" s="326"/>
      <c r="N265" s="326"/>
      <c r="O265" s="326"/>
      <c r="P265" s="326"/>
      <c r="Q265" s="326"/>
      <c r="R265" s="326"/>
      <c r="S265" s="326"/>
      <c r="T265" s="326"/>
      <c r="U265" s="326"/>
      <c r="V265" s="326">
        <f>SUM(V160:V263)</f>
        <v>0</v>
      </c>
      <c r="W265" s="326"/>
      <c r="X265" s="326"/>
      <c r="Y265" s="326"/>
      <c r="Z265" s="326"/>
      <c r="AA265" s="326"/>
      <c r="AB265" s="326"/>
      <c r="AC265" s="326"/>
      <c r="AD265" s="326"/>
      <c r="AE265" s="326"/>
      <c r="AF265" s="326"/>
      <c r="AG265" s="326"/>
      <c r="AH265" s="326"/>
      <c r="AI265" s="326"/>
      <c r="AJ265" s="326"/>
      <c r="AK265" s="326"/>
      <c r="AL265" s="326"/>
      <c r="AM265" s="326">
        <f>IF(AM159="kWh",SUMPRODUCT(D160:D263,AM160:AM263))</f>
        <v>0</v>
      </c>
      <c r="AN265" s="326">
        <f>IF(AN159="kWh",SUMPRODUCT(D160:D263,AN160:AN263))</f>
        <v>0</v>
      </c>
      <c r="AO265" s="326">
        <f>IF(AO159="kW",SUMPRODUCT(U160:U263,V160:V263,AO160:AO263),SUMPRODUCT(D160:D263,AO160:AO263))</f>
        <v>0</v>
      </c>
      <c r="AP265" s="326">
        <f>IF(AP159="kW",SUMPRODUCT(U160:U263,V160:V263,AP160:AP263),SUMPRODUCT(D160:D263,AP160:AP263))</f>
        <v>0</v>
      </c>
      <c r="AQ265" s="326">
        <f>IF(AQ159="kW",SUMPRODUCT(U160:U263,V160:V263,AQ160:AQ263),SUMPRODUCT(D160:D263,AQ160:AQ263))</f>
        <v>0</v>
      </c>
      <c r="AR265" s="326">
        <f>IF(AR159="kW",SUMPRODUCT(U160:U263,V160:V263,AR160:AR263),SUMPRODUCT(D160:D263,AR160:AR263))</f>
        <v>0</v>
      </c>
      <c r="AS265" s="326">
        <f>IF(AS159="kW",SUMPRODUCT(U160:U263,V160:V263,AS160:AS263),SUMPRODUCT(D160:D263,AS160:AS263))</f>
        <v>0</v>
      </c>
      <c r="AT265" s="326">
        <f>IF(AT159="kW",SUMPRODUCT(U160:U263,V160:V263,AT160:AT263),SUMPRODUCT(D160:D263,AT160:AT263))</f>
        <v>0</v>
      </c>
      <c r="AU265" s="326">
        <f>IF(AU159="kW",SUMPRODUCT(U160:U263,V160:V263,AU160:AU263),SUMPRODUCT(D160:D263,AU160:AU263))</f>
        <v>0</v>
      </c>
      <c r="AV265" s="326">
        <f>IF(AV159="kW",SUMPRODUCT(U160:U263,V160:V263,AV160:AV263),SUMPRODUCT(D160:D263,AV160:AV263))</f>
        <v>0</v>
      </c>
      <c r="AW265" s="326">
        <f>IF(AW159="kW",SUMPRODUCT(U160:U263,V160:V263,AW160:AW263),SUMPRODUCT(D160:D263,AW160:AW263))</f>
        <v>0</v>
      </c>
      <c r="AX265" s="326">
        <f>IF(AX159="kW",SUMPRODUCT(U160:U263,V160:V263,AX160:AX263),SUMPRODUCT(D160:D263,AX160:AX263))</f>
        <v>0</v>
      </c>
      <c r="AY265" s="326">
        <f>IF(AY159="kW",SUMPRODUCT(U160:U263,V160:V263,AY160:AY263),SUMPRODUCT(D160:D263,AY160:AY263))</f>
        <v>0</v>
      </c>
      <c r="AZ265" s="326">
        <f>IF(AZ159="kW",SUMPRODUCT(U160:U263,V160:V263,AZ160:AZ263),SUMPRODUCT(D160:D263,AZ160:AZ263))</f>
        <v>0</v>
      </c>
      <c r="BA265" s="327"/>
    </row>
    <row r="266" spans="1:53" ht="15.75">
      <c r="B266" s="328" t="s">
        <v>245</v>
      </c>
      <c r="C266" s="325"/>
      <c r="D266" s="325"/>
      <c r="E266" s="325"/>
      <c r="F266" s="325"/>
      <c r="G266" s="325"/>
      <c r="H266" s="325"/>
      <c r="I266" s="325"/>
      <c r="J266" s="325"/>
      <c r="K266" s="325"/>
      <c r="L266" s="325"/>
      <c r="M266" s="325"/>
      <c r="N266" s="325"/>
      <c r="O266" s="325"/>
      <c r="P266" s="325"/>
      <c r="Q266" s="325"/>
      <c r="R266" s="325"/>
      <c r="S266" s="325"/>
      <c r="T266" s="325"/>
      <c r="U266" s="325"/>
      <c r="V266" s="325"/>
      <c r="W266" s="325"/>
      <c r="X266" s="325"/>
      <c r="Y266" s="325"/>
      <c r="Z266" s="325"/>
      <c r="AA266" s="325"/>
      <c r="AB266" s="325"/>
      <c r="AC266" s="325"/>
      <c r="AD266" s="325"/>
      <c r="AE266" s="325"/>
      <c r="AF266" s="325"/>
      <c r="AG266" s="325"/>
      <c r="AH266" s="325"/>
      <c r="AI266" s="325"/>
      <c r="AJ266" s="325"/>
      <c r="AK266" s="325"/>
      <c r="AL266" s="325"/>
      <c r="AM266" s="325">
        <f>HLOOKUP(AM158,'2. LRAMVA Threshold'!$B$42:$Q$53,4,FALSE)</f>
        <v>0</v>
      </c>
      <c r="AN266" s="325">
        <f>HLOOKUP(AN158,'2. LRAMVA Threshold'!$B$42:$Q$53,4,FALSE)</f>
        <v>0</v>
      </c>
      <c r="AO266" s="325">
        <f>HLOOKUP(AO158,'2. LRAMVA Threshold'!$B$42:$Q$53,4,FALSE)</f>
        <v>0</v>
      </c>
      <c r="AP266" s="325">
        <f>HLOOKUP(AP158,'2. LRAMVA Threshold'!$B$42:$Q$53,4,FALSE)</f>
        <v>0</v>
      </c>
      <c r="AQ266" s="325">
        <f>HLOOKUP(AQ158,'2. LRAMVA Threshold'!$B$42:$Q$53,4,FALSE)</f>
        <v>0</v>
      </c>
      <c r="AR266" s="325">
        <f>HLOOKUP(AR158,'2. LRAMVA Threshold'!$B$42:$Q$53,4,FALSE)</f>
        <v>0</v>
      </c>
      <c r="AS266" s="325">
        <f>HLOOKUP(AS158,'2. LRAMVA Threshold'!$B$42:$Q$53,4,FALSE)</f>
        <v>0</v>
      </c>
      <c r="AT266" s="325">
        <f>HLOOKUP(AT158,'2. LRAMVA Threshold'!$B$42:$Q$53,4,FALSE)</f>
        <v>0</v>
      </c>
      <c r="AU266" s="325">
        <f>HLOOKUP(AU158,'2. LRAMVA Threshold'!$B$42:$Q$53,4,FALSE)</f>
        <v>0</v>
      </c>
      <c r="AV266" s="325">
        <f>HLOOKUP(AV158,'2. LRAMVA Threshold'!$B$42:$Q$53,4,FALSE)</f>
        <v>0</v>
      </c>
      <c r="AW266" s="325">
        <f>HLOOKUP(AW158,'2. LRAMVA Threshold'!$B$42:$Q$53,4,FALSE)</f>
        <v>0</v>
      </c>
      <c r="AX266" s="325">
        <f>HLOOKUP(AX158,'2. LRAMVA Threshold'!$B$42:$Q$53,4,FALSE)</f>
        <v>0</v>
      </c>
      <c r="AY266" s="325">
        <f>HLOOKUP(AY158,'2. LRAMVA Threshold'!$B$42:$Q$53,4,FALSE)</f>
        <v>0</v>
      </c>
      <c r="AZ266" s="325">
        <f>HLOOKUP(AZ158,'2. LRAMVA Threshold'!$B$42:$Q$53,4,FALSE)</f>
        <v>0</v>
      </c>
      <c r="BA266" s="329"/>
    </row>
    <row r="267" spans="1:53" ht="15">
      <c r="B267" s="321"/>
      <c r="C267" s="330"/>
      <c r="D267" s="331"/>
      <c r="E267" s="331"/>
      <c r="F267" s="331"/>
      <c r="G267" s="331"/>
      <c r="H267" s="331"/>
      <c r="I267" s="331"/>
      <c r="J267" s="331"/>
      <c r="K267" s="331"/>
      <c r="L267" s="331"/>
      <c r="M267" s="331"/>
      <c r="N267" s="331"/>
      <c r="O267" s="331"/>
      <c r="P267" s="331"/>
      <c r="Q267" s="331"/>
      <c r="R267" s="331"/>
      <c r="S267" s="331"/>
      <c r="T267" s="331"/>
      <c r="U267" s="331"/>
      <c r="V267" s="332"/>
      <c r="W267" s="331"/>
      <c r="X267" s="331"/>
      <c r="Y267" s="331"/>
      <c r="Z267" s="333"/>
      <c r="AA267" s="333"/>
      <c r="AB267" s="333"/>
      <c r="AC267" s="333"/>
      <c r="AD267" s="331"/>
      <c r="AE267" s="331"/>
      <c r="AF267" s="331"/>
      <c r="AG267" s="331"/>
      <c r="AH267" s="331"/>
      <c r="AI267" s="331"/>
      <c r="AJ267" s="331"/>
      <c r="AK267" s="331"/>
      <c r="AL267" s="331"/>
      <c r="AM267" s="297"/>
      <c r="AN267" s="297"/>
      <c r="AO267" s="297"/>
      <c r="AP267" s="297"/>
      <c r="AQ267" s="297"/>
      <c r="AR267" s="297"/>
      <c r="AS267" s="297"/>
      <c r="AT267" s="297"/>
      <c r="AU267" s="297"/>
      <c r="AV267" s="297"/>
      <c r="AW267" s="297"/>
      <c r="AX267" s="297"/>
      <c r="AY267" s="297"/>
      <c r="AZ267" s="297"/>
      <c r="BA267" s="334"/>
    </row>
    <row r="268" spans="1:53" ht="15">
      <c r="B268" s="321" t="s">
        <v>165</v>
      </c>
      <c r="C268" s="335"/>
      <c r="D268" s="335"/>
      <c r="E268" s="372"/>
      <c r="F268" s="372"/>
      <c r="G268" s="372"/>
      <c r="H268" s="372"/>
      <c r="I268" s="372"/>
      <c r="J268" s="372"/>
      <c r="K268" s="372"/>
      <c r="L268" s="372"/>
      <c r="M268" s="372"/>
      <c r="N268" s="372"/>
      <c r="O268" s="372"/>
      <c r="P268" s="372"/>
      <c r="Q268" s="372"/>
      <c r="R268" s="372"/>
      <c r="S268" s="372"/>
      <c r="T268" s="372"/>
      <c r="U268" s="372"/>
      <c r="V268" s="288"/>
      <c r="W268" s="337"/>
      <c r="X268" s="337"/>
      <c r="Y268" s="337"/>
      <c r="Z268" s="336"/>
      <c r="AA268" s="336"/>
      <c r="AB268" s="336"/>
      <c r="AC268" s="336"/>
      <c r="AD268" s="337"/>
      <c r="AE268" s="337"/>
      <c r="AF268" s="337"/>
      <c r="AG268" s="337"/>
      <c r="AH268" s="337"/>
      <c r="AI268" s="337"/>
      <c r="AJ268" s="337"/>
      <c r="AK268" s="337"/>
      <c r="AL268" s="337"/>
      <c r="AM268" s="822">
        <f>HLOOKUP(AM$20,'3.  Distribution Rates'!$C$122:$P$133,4,FALSE)</f>
        <v>1.2800000000000001E-2</v>
      </c>
      <c r="AN268" s="822">
        <f>HLOOKUP(AN$20,'3.  Distribution Rates'!$C$122:$P$133,4,FALSE)</f>
        <v>1.37E-2</v>
      </c>
      <c r="AO268" s="338">
        <f>HLOOKUP(AO$20,'3.  Distribution Rates'!$C$122:$P$133,4,FALSE)</f>
        <v>2.5467</v>
      </c>
      <c r="AP268" s="338">
        <f>HLOOKUP(AP$20,'3.  Distribution Rates'!$C$122:$P$133,4,FALSE)</f>
        <v>0</v>
      </c>
      <c r="AQ268" s="338">
        <f>HLOOKUP(AQ$20,'3.  Distribution Rates'!$C$122:$P$133,4,FALSE)</f>
        <v>1.6199999999999999E-2</v>
      </c>
      <c r="AR268" s="338">
        <f>HLOOKUP(AR$20,'3.  Distribution Rates'!$C$122:$P$133,4,FALSE)</f>
        <v>19.329999999999998</v>
      </c>
      <c r="AS268" s="338">
        <f>HLOOKUP(AS$20,'3.  Distribution Rates'!$C$122:$P$133,4,FALSE)</f>
        <v>0</v>
      </c>
      <c r="AT268" s="338">
        <f>HLOOKUP(AT$20,'3.  Distribution Rates'!$C$122:$P$133,4,FALSE)</f>
        <v>0</v>
      </c>
      <c r="AU268" s="338">
        <f>HLOOKUP(AU$20,'3.  Distribution Rates'!$C$122:$P$133,4,FALSE)</f>
        <v>0</v>
      </c>
      <c r="AV268" s="338">
        <f>HLOOKUP(AV$20,'3.  Distribution Rates'!$C$122:$P$133,4,FALSE)</f>
        <v>0</v>
      </c>
      <c r="AW268" s="338">
        <f>HLOOKUP(AW$20,'3.  Distribution Rates'!$C$122:$P$133,4,FALSE)</f>
        <v>0</v>
      </c>
      <c r="AX268" s="338">
        <f>HLOOKUP(AX$20,'3.  Distribution Rates'!$C$122:$P$133,4,FALSE)</f>
        <v>0</v>
      </c>
      <c r="AY268" s="338">
        <f>HLOOKUP(AY$20,'3.  Distribution Rates'!$C$122:$P$133,4,FALSE)</f>
        <v>0</v>
      </c>
      <c r="AZ268" s="338">
        <f>HLOOKUP(AZ$20,'3.  Distribution Rates'!$C$122:$P$133,4,FALSE)</f>
        <v>0</v>
      </c>
      <c r="BA268" s="373"/>
    </row>
    <row r="269" spans="1:53" ht="15">
      <c r="B269" s="291" t="s">
        <v>154</v>
      </c>
      <c r="C269" s="342"/>
      <c r="D269" s="306"/>
      <c r="E269" s="276"/>
      <c r="F269" s="276"/>
      <c r="G269" s="276"/>
      <c r="H269" s="276"/>
      <c r="I269" s="276"/>
      <c r="J269" s="276"/>
      <c r="K269" s="276"/>
      <c r="L269" s="276"/>
      <c r="M269" s="276"/>
      <c r="N269" s="276"/>
      <c r="O269" s="276"/>
      <c r="P269" s="276"/>
      <c r="Q269" s="276"/>
      <c r="R269" s="276"/>
      <c r="S269" s="276"/>
      <c r="T269" s="276"/>
      <c r="U269" s="276"/>
      <c r="V269" s="288"/>
      <c r="W269" s="276"/>
      <c r="X269" s="276"/>
      <c r="Y269" s="276"/>
      <c r="Z269" s="306"/>
      <c r="AA269" s="306"/>
      <c r="AB269" s="306"/>
      <c r="AC269" s="306"/>
      <c r="AD269" s="276"/>
      <c r="AE269" s="276"/>
      <c r="AF269" s="276"/>
      <c r="AG269" s="276"/>
      <c r="AH269" s="276"/>
      <c r="AI269" s="276"/>
      <c r="AJ269" s="276"/>
      <c r="AK269" s="276"/>
      <c r="AL269" s="276"/>
      <c r="AM269" s="374">
        <f>AM135*AM268</f>
        <v>0</v>
      </c>
      <c r="AN269" s="374">
        <f>AN135*AN268</f>
        <v>0</v>
      </c>
      <c r="AO269" s="374">
        <f t="shared" ref="AO269:AZ269" si="86">AO135*AO268</f>
        <v>0</v>
      </c>
      <c r="AP269" s="374">
        <f t="shared" si="86"/>
        <v>0</v>
      </c>
      <c r="AQ269" s="374">
        <f t="shared" si="86"/>
        <v>0</v>
      </c>
      <c r="AR269" s="374">
        <f t="shared" si="86"/>
        <v>0</v>
      </c>
      <c r="AS269" s="374">
        <f t="shared" si="86"/>
        <v>0</v>
      </c>
      <c r="AT269" s="374">
        <f t="shared" si="86"/>
        <v>0</v>
      </c>
      <c r="AU269" s="374">
        <f t="shared" si="86"/>
        <v>0</v>
      </c>
      <c r="AV269" s="374">
        <f t="shared" si="86"/>
        <v>0</v>
      </c>
      <c r="AW269" s="374">
        <f t="shared" si="86"/>
        <v>0</v>
      </c>
      <c r="AX269" s="374">
        <f t="shared" si="86"/>
        <v>0</v>
      </c>
      <c r="AY269" s="374">
        <f t="shared" si="86"/>
        <v>0</v>
      </c>
      <c r="AZ269" s="374">
        <f t="shared" si="86"/>
        <v>0</v>
      </c>
      <c r="BA269" s="612">
        <f>SUM(AM269:AZ269)</f>
        <v>0</v>
      </c>
    </row>
    <row r="270" spans="1:53" ht="15">
      <c r="B270" s="291" t="s">
        <v>155</v>
      </c>
      <c r="C270" s="342"/>
      <c r="D270" s="306"/>
      <c r="E270" s="276"/>
      <c r="F270" s="276"/>
      <c r="G270" s="276"/>
      <c r="H270" s="276"/>
      <c r="I270" s="276"/>
      <c r="J270" s="276"/>
      <c r="K270" s="276"/>
      <c r="L270" s="276"/>
      <c r="M270" s="276"/>
      <c r="N270" s="276"/>
      <c r="O270" s="276"/>
      <c r="P270" s="276"/>
      <c r="Q270" s="276"/>
      <c r="R270" s="276"/>
      <c r="S270" s="276"/>
      <c r="T270" s="276"/>
      <c r="U270" s="276"/>
      <c r="V270" s="288"/>
      <c r="W270" s="276"/>
      <c r="X270" s="276"/>
      <c r="Y270" s="276"/>
      <c r="Z270" s="306"/>
      <c r="AA270" s="306"/>
      <c r="AB270" s="306"/>
      <c r="AC270" s="306"/>
      <c r="AD270" s="276"/>
      <c r="AE270" s="276"/>
      <c r="AF270" s="276"/>
      <c r="AG270" s="276"/>
      <c r="AH270" s="276"/>
      <c r="AI270" s="276"/>
      <c r="AJ270" s="276"/>
      <c r="AK270" s="276"/>
      <c r="AL270" s="276"/>
      <c r="AM270" s="374">
        <f t="shared" ref="AM270:AZ270" si="87">AM265*AM268</f>
        <v>0</v>
      </c>
      <c r="AN270" s="374">
        <f t="shared" si="87"/>
        <v>0</v>
      </c>
      <c r="AO270" s="375">
        <f t="shared" si="87"/>
        <v>0</v>
      </c>
      <c r="AP270" s="374">
        <f t="shared" si="87"/>
        <v>0</v>
      </c>
      <c r="AQ270" s="374">
        <f t="shared" si="87"/>
        <v>0</v>
      </c>
      <c r="AR270" s="375">
        <f t="shared" si="87"/>
        <v>0</v>
      </c>
      <c r="AS270" s="374">
        <f t="shared" si="87"/>
        <v>0</v>
      </c>
      <c r="AT270" s="374">
        <f t="shared" si="87"/>
        <v>0</v>
      </c>
      <c r="AU270" s="375">
        <f t="shared" si="87"/>
        <v>0</v>
      </c>
      <c r="AV270" s="374">
        <f t="shared" si="87"/>
        <v>0</v>
      </c>
      <c r="AW270" s="374">
        <f t="shared" si="87"/>
        <v>0</v>
      </c>
      <c r="AX270" s="375">
        <f t="shared" si="87"/>
        <v>0</v>
      </c>
      <c r="AY270" s="374">
        <f t="shared" si="87"/>
        <v>0</v>
      </c>
      <c r="AZ270" s="374">
        <f t="shared" si="87"/>
        <v>0</v>
      </c>
      <c r="BA270" s="612">
        <f>SUM(AM270:AZ270)</f>
        <v>0</v>
      </c>
    </row>
    <row r="271" spans="1:53" s="376" customFormat="1" ht="15.75">
      <c r="A271" s="500"/>
      <c r="B271" s="346" t="s">
        <v>253</v>
      </c>
      <c r="C271" s="342"/>
      <c r="D271" s="333"/>
      <c r="E271" s="331"/>
      <c r="F271" s="331"/>
      <c r="G271" s="331"/>
      <c r="H271" s="331"/>
      <c r="I271" s="331"/>
      <c r="J271" s="331"/>
      <c r="K271" s="331"/>
      <c r="L271" s="331"/>
      <c r="M271" s="331"/>
      <c r="N271" s="331"/>
      <c r="O271" s="331"/>
      <c r="P271" s="331"/>
      <c r="Q271" s="331"/>
      <c r="R271" s="331"/>
      <c r="S271" s="331"/>
      <c r="T271" s="331"/>
      <c r="U271" s="331"/>
      <c r="V271" s="297"/>
      <c r="W271" s="331"/>
      <c r="X271" s="331"/>
      <c r="Y271" s="331"/>
      <c r="Z271" s="333"/>
      <c r="AA271" s="333"/>
      <c r="AB271" s="333"/>
      <c r="AC271" s="333"/>
      <c r="AD271" s="331"/>
      <c r="AE271" s="331"/>
      <c r="AF271" s="331"/>
      <c r="AG271" s="331"/>
      <c r="AH271" s="331"/>
      <c r="AI271" s="331"/>
      <c r="AJ271" s="331"/>
      <c r="AK271" s="331"/>
      <c r="AL271" s="331"/>
      <c r="AM271" s="343">
        <f>SUM(AM269:AM270)</f>
        <v>0</v>
      </c>
      <c r="AN271" s="343">
        <f t="shared" ref="AN271:AS271" si="88">SUM(AN269:AN270)</f>
        <v>0</v>
      </c>
      <c r="AO271" s="343">
        <f t="shared" si="88"/>
        <v>0</v>
      </c>
      <c r="AP271" s="343">
        <f t="shared" si="88"/>
        <v>0</v>
      </c>
      <c r="AQ271" s="343">
        <f t="shared" si="88"/>
        <v>0</v>
      </c>
      <c r="AR271" s="343">
        <f t="shared" si="88"/>
        <v>0</v>
      </c>
      <c r="AS271" s="343">
        <f t="shared" si="88"/>
        <v>0</v>
      </c>
      <c r="AT271" s="343">
        <f t="shared" ref="AT271:AZ271" si="89">SUM(AT269:AT270)</f>
        <v>0</v>
      </c>
      <c r="AU271" s="343">
        <f t="shared" si="89"/>
        <v>0</v>
      </c>
      <c r="AV271" s="343">
        <f t="shared" si="89"/>
        <v>0</v>
      </c>
      <c r="AW271" s="343">
        <f t="shared" si="89"/>
        <v>0</v>
      </c>
      <c r="AX271" s="343">
        <f t="shared" si="89"/>
        <v>0</v>
      </c>
      <c r="AY271" s="343">
        <f t="shared" si="89"/>
        <v>0</v>
      </c>
      <c r="AZ271" s="343">
        <f t="shared" si="89"/>
        <v>0</v>
      </c>
      <c r="BA271" s="403">
        <f>SUM(BA269:BA270)</f>
        <v>0</v>
      </c>
    </row>
    <row r="272" spans="1:53" s="376" customFormat="1" ht="15.75">
      <c r="A272" s="500"/>
      <c r="B272" s="346" t="s">
        <v>246</v>
      </c>
      <c r="C272" s="342"/>
      <c r="D272" s="347"/>
      <c r="E272" s="331"/>
      <c r="F272" s="331"/>
      <c r="G272" s="331"/>
      <c r="H272" s="331"/>
      <c r="I272" s="331"/>
      <c r="J272" s="331"/>
      <c r="K272" s="331"/>
      <c r="L272" s="331"/>
      <c r="M272" s="331"/>
      <c r="N272" s="331"/>
      <c r="O272" s="331"/>
      <c r="P272" s="331"/>
      <c r="Q272" s="331"/>
      <c r="R272" s="331"/>
      <c r="S272" s="331"/>
      <c r="T272" s="331"/>
      <c r="U272" s="331"/>
      <c r="V272" s="297"/>
      <c r="W272" s="331"/>
      <c r="X272" s="331"/>
      <c r="Y272" s="331"/>
      <c r="Z272" s="333"/>
      <c r="AA272" s="333"/>
      <c r="AB272" s="333"/>
      <c r="AC272" s="333"/>
      <c r="AD272" s="331"/>
      <c r="AE272" s="331"/>
      <c r="AF272" s="331"/>
      <c r="AG272" s="331"/>
      <c r="AH272" s="331"/>
      <c r="AI272" s="331"/>
      <c r="AJ272" s="331"/>
      <c r="AK272" s="331"/>
      <c r="AL272" s="331"/>
      <c r="AM272" s="344">
        <f t="shared" ref="AM272:AS272" si="90">AM266*AM268</f>
        <v>0</v>
      </c>
      <c r="AN272" s="344">
        <f t="shared" si="90"/>
        <v>0</v>
      </c>
      <c r="AO272" s="344">
        <f t="shared" si="90"/>
        <v>0</v>
      </c>
      <c r="AP272" s="344">
        <f t="shared" si="90"/>
        <v>0</v>
      </c>
      <c r="AQ272" s="344">
        <f t="shared" si="90"/>
        <v>0</v>
      </c>
      <c r="AR272" s="344">
        <f t="shared" si="90"/>
        <v>0</v>
      </c>
      <c r="AS272" s="344">
        <f t="shared" si="90"/>
        <v>0</v>
      </c>
      <c r="AT272" s="344">
        <f t="shared" ref="AT272:AZ272" si="91">AT266*AT268</f>
        <v>0</v>
      </c>
      <c r="AU272" s="344">
        <f t="shared" si="91"/>
        <v>0</v>
      </c>
      <c r="AV272" s="344">
        <f t="shared" si="91"/>
        <v>0</v>
      </c>
      <c r="AW272" s="344">
        <f t="shared" si="91"/>
        <v>0</v>
      </c>
      <c r="AX272" s="344">
        <f t="shared" si="91"/>
        <v>0</v>
      </c>
      <c r="AY272" s="344">
        <f t="shared" si="91"/>
        <v>0</v>
      </c>
      <c r="AZ272" s="344">
        <f t="shared" si="91"/>
        <v>0</v>
      </c>
      <c r="BA272" s="403">
        <f>SUM(AM272:AZ272)</f>
        <v>0</v>
      </c>
    </row>
    <row r="273" spans="1:55" s="376" customFormat="1" ht="15.75">
      <c r="A273" s="500"/>
      <c r="B273" s="346" t="s">
        <v>254</v>
      </c>
      <c r="C273" s="342"/>
      <c r="D273" s="347"/>
      <c r="E273" s="331"/>
      <c r="F273" s="331"/>
      <c r="G273" s="331"/>
      <c r="H273" s="331"/>
      <c r="I273" s="331"/>
      <c r="J273" s="331"/>
      <c r="K273" s="331"/>
      <c r="L273" s="331"/>
      <c r="M273" s="331"/>
      <c r="N273" s="331"/>
      <c r="O273" s="331"/>
      <c r="P273" s="331"/>
      <c r="Q273" s="331"/>
      <c r="R273" s="331"/>
      <c r="S273" s="331"/>
      <c r="T273" s="331"/>
      <c r="U273" s="331"/>
      <c r="V273" s="297"/>
      <c r="W273" s="331"/>
      <c r="X273" s="331"/>
      <c r="Y273" s="331"/>
      <c r="Z273" s="347"/>
      <c r="AA273" s="347"/>
      <c r="AB273" s="347"/>
      <c r="AC273" s="347"/>
      <c r="AD273" s="331"/>
      <c r="AE273" s="331"/>
      <c r="AF273" s="331"/>
      <c r="AG273" s="331"/>
      <c r="AH273" s="331"/>
      <c r="AI273" s="331"/>
      <c r="AJ273" s="331"/>
      <c r="AK273" s="331"/>
      <c r="AL273" s="331"/>
      <c r="BA273" s="403">
        <f>BA271-BA272</f>
        <v>0</v>
      </c>
    </row>
    <row r="274" spans="1:55" ht="15">
      <c r="B274" s="321"/>
      <c r="C274" s="347"/>
      <c r="D274" s="347"/>
      <c r="E274" s="331"/>
      <c r="F274" s="331"/>
      <c r="G274" s="331"/>
      <c r="H274" s="331"/>
      <c r="I274" s="331"/>
      <c r="J274" s="331"/>
      <c r="K274" s="331"/>
      <c r="L274" s="331"/>
      <c r="M274" s="331"/>
      <c r="N274" s="331"/>
      <c r="O274" s="331"/>
      <c r="P274" s="331"/>
      <c r="Q274" s="331"/>
      <c r="R274" s="331"/>
      <c r="S274" s="331"/>
      <c r="T274" s="331"/>
      <c r="U274" s="331"/>
      <c r="V274" s="297"/>
      <c r="W274" s="331"/>
      <c r="X274" s="331"/>
      <c r="Y274" s="331"/>
      <c r="Z274" s="347"/>
      <c r="AA274" s="342"/>
      <c r="AB274" s="347"/>
      <c r="AC274" s="347"/>
      <c r="AD274" s="331"/>
      <c r="AE274" s="331"/>
      <c r="AF274" s="331"/>
      <c r="AG274" s="331"/>
      <c r="AH274" s="331"/>
      <c r="AI274" s="331"/>
      <c r="AJ274" s="331"/>
      <c r="AK274" s="331"/>
      <c r="AL274" s="331"/>
      <c r="BA274" s="345"/>
    </row>
    <row r="275" spans="1:55" ht="15">
      <c r="B275" s="291" t="s">
        <v>70</v>
      </c>
      <c r="C275" s="353"/>
      <c r="D275" s="276"/>
      <c r="E275" s="276"/>
      <c r="F275" s="276"/>
      <c r="G275" s="276"/>
      <c r="H275" s="276"/>
      <c r="I275" s="276"/>
      <c r="J275" s="276"/>
      <c r="K275" s="276"/>
      <c r="L275" s="276"/>
      <c r="M275" s="276"/>
      <c r="N275" s="276"/>
      <c r="O275" s="276"/>
      <c r="P275" s="276"/>
      <c r="Q275" s="276"/>
      <c r="R275" s="276"/>
      <c r="S275" s="276"/>
      <c r="T275" s="276"/>
      <c r="U275" s="276"/>
      <c r="V275" s="354"/>
      <c r="W275" s="276"/>
      <c r="X275" s="276"/>
      <c r="Y275" s="276"/>
      <c r="Z275" s="301"/>
      <c r="AA275" s="306"/>
      <c r="AB275" s="306"/>
      <c r="AC275" s="276"/>
      <c r="AD275" s="276"/>
      <c r="AE275" s="306"/>
      <c r="AF275" s="306"/>
      <c r="AG275" s="306"/>
      <c r="AH275" s="306"/>
      <c r="AI275" s="306"/>
      <c r="AJ275" s="306"/>
      <c r="AK275" s="306"/>
      <c r="AL275" s="306"/>
      <c r="AM275" s="288">
        <f>SUMPRODUCT($E$160:$E$263,AM160:AM263)</f>
        <v>0</v>
      </c>
      <c r="AN275" s="288">
        <f>SUMPRODUCT($E$160:$E$263,AN160:AN263)</f>
        <v>0</v>
      </c>
      <c r="AO275" s="288">
        <f>IF(AO159="kW",SUMPRODUCT(U160:U263,W160:W263,AO160:AO263),SUMPRODUCT(E160:E263,AO160:AO263))</f>
        <v>0</v>
      </c>
      <c r="AP275" s="288">
        <f>IF(AP159="kW",SUMPRODUCT(U160:U263,W160:W263,AP160:AP263),SUMPRODUCT(E160:E263,AP160:AP263))</f>
        <v>0</v>
      </c>
      <c r="AQ275" s="288">
        <f>IF(AQ159="kW",SUMPRODUCT(U160:U263,W160:W263,AQ160:AQ263),SUMPRODUCT(E160:E263,AQ160:AQ263))</f>
        <v>0</v>
      </c>
      <c r="AR275" s="288">
        <f>IF(AR159="kW",SUMPRODUCT(U160:U263,W160:W263,AR160:AR263),SUMPRODUCT(E160:E263, AR160:AR263))</f>
        <v>0</v>
      </c>
      <c r="AS275" s="288">
        <f>IF(AS159="kW",SUMPRODUCT(U160:U263,W160:W263,AS160:AS263),SUMPRODUCT(E160:E263,AS160:AS263))</f>
        <v>0</v>
      </c>
      <c r="AT275" s="288">
        <f>IF(AT159="kW",SUMPRODUCT(U160:U263,W160:W263,AT160:AT263),SUMPRODUCT(E160:E263,AT160:AT263))</f>
        <v>0</v>
      </c>
      <c r="AU275" s="288">
        <f>IF(AU159="kW",SUMPRODUCT(U160:U263,W160:W263,AU160:AU263),SUMPRODUCT(E160:E263,AU160:AU263))</f>
        <v>0</v>
      </c>
      <c r="AV275" s="288">
        <f>IF(AV159="kW",SUMPRODUCT(U160:U263,W160:W263,AV160:AV263),SUMPRODUCT(E160:E263,AV160:AV263))</f>
        <v>0</v>
      </c>
      <c r="AW275" s="288">
        <f>IF(AW159="kW",SUMPRODUCT(U160:U263,W160:W263,AW160:AW263),SUMPRODUCT(E160:E263,AW160:AW263))</f>
        <v>0</v>
      </c>
      <c r="AX275" s="288">
        <f>IF(AX159="kW",SUMPRODUCT(U160:U263,W160:W263,AX160:AX263),SUMPRODUCT(E160:E263,AX160:AX263))</f>
        <v>0</v>
      </c>
      <c r="AY275" s="288">
        <f>IF(AY159="kW",SUMPRODUCT(U160:U263,W160:W263,AY160:AY263),SUMPRODUCT(E160:E263,AY160:AY263))</f>
        <v>0</v>
      </c>
      <c r="AZ275" s="288">
        <f>IF(AZ159="kW",SUMPRODUCT(U160:U263,W160:W263,AZ160:AZ263),SUMPRODUCT(E160:E263,AZ160:AZ263))</f>
        <v>0</v>
      </c>
      <c r="BA275" s="345"/>
      <c r="BC275" s="280"/>
    </row>
    <row r="276" spans="1:55" ht="15">
      <c r="B276" s="291" t="s">
        <v>71</v>
      </c>
      <c r="C276" s="353"/>
      <c r="D276" s="276"/>
      <c r="E276" s="276"/>
      <c r="F276" s="276"/>
      <c r="G276" s="276"/>
      <c r="H276" s="276"/>
      <c r="I276" s="276"/>
      <c r="J276" s="276"/>
      <c r="K276" s="276"/>
      <c r="L276" s="276"/>
      <c r="M276" s="276"/>
      <c r="N276" s="276"/>
      <c r="O276" s="276"/>
      <c r="P276" s="276"/>
      <c r="Q276" s="276"/>
      <c r="R276" s="276"/>
      <c r="S276" s="276"/>
      <c r="T276" s="276"/>
      <c r="U276" s="276"/>
      <c r="V276" s="354"/>
      <c r="W276" s="276"/>
      <c r="X276" s="276"/>
      <c r="Y276" s="276"/>
      <c r="Z276" s="301"/>
      <c r="AA276" s="306"/>
      <c r="AB276" s="306"/>
      <c r="AC276" s="276"/>
      <c r="AD276" s="276"/>
      <c r="AE276" s="306"/>
      <c r="AF276" s="306"/>
      <c r="AG276" s="306"/>
      <c r="AH276" s="306"/>
      <c r="AI276" s="306"/>
      <c r="AJ276" s="306"/>
      <c r="AK276" s="306"/>
      <c r="AL276" s="306"/>
      <c r="AM276" s="288">
        <f>SUMPRODUCT($F$160:$F$263,AM160:AM263)</f>
        <v>0</v>
      </c>
      <c r="AN276" s="288">
        <f>SUMPRODUCT($F$160:$F$263,AN160:AN263)</f>
        <v>0</v>
      </c>
      <c r="AO276" s="288">
        <f>IF(AO159="kW",SUMPRODUCT(U160:U263,X160:X263,AO160:AO263),SUMPRODUCT(F160:F263,AO160:AO263))</f>
        <v>0</v>
      </c>
      <c r="AP276" s="288">
        <f>IF(AP159="kW",SUMPRODUCT(U160:U263,X160:X263,AP160:AP263),SUMPRODUCT(F160:F263,AP160:AP263))</f>
        <v>0</v>
      </c>
      <c r="AQ276" s="288">
        <f>IF(AQ159="kW",SUMPRODUCT(U160:U263,X160:X263,AQ160:AQ263),SUMPRODUCT(F160:F263, AQ160:AQ263))</f>
        <v>0</v>
      </c>
      <c r="AR276" s="288">
        <f>IF(AR159="kW",SUMPRODUCT(U160:U263,X160:X263,AR160:AR263),SUMPRODUCT(F160:F263, AR160:AR263))</f>
        <v>0</v>
      </c>
      <c r="AS276" s="288">
        <f>IF(AS159="kW",SUMPRODUCT(U160:U263,X160:X263,AS160:AS263),SUMPRODUCT(F160:F263,AS160:AS263))</f>
        <v>0</v>
      </c>
      <c r="AT276" s="288">
        <f>IF(AT159="kW",SUMPRODUCT(U160:U263,X160:X263,AT160:AT263),SUMPRODUCT(F160:F263,AT160:AT263))</f>
        <v>0</v>
      </c>
      <c r="AU276" s="288">
        <f>IF(AU159="kW",SUMPRODUCT(U160:U263,X160:X263,AU160:AU263),SUMPRODUCT(F160:F263,AU160:AU263))</f>
        <v>0</v>
      </c>
      <c r="AV276" s="288">
        <f>IF(AV159="kW",SUMPRODUCT(U160:U263,X160:X263,AV160:AV263),SUMPRODUCT(F160:F263,AV160:AV263))</f>
        <v>0</v>
      </c>
      <c r="AW276" s="288">
        <f>IF(AW159="kW",SUMPRODUCT(U160:U263,X160:X263,AW160:AW263),SUMPRODUCT(F160:F263,AW160:AW263))</f>
        <v>0</v>
      </c>
      <c r="AX276" s="288">
        <f>IF(AX159="kW",SUMPRODUCT(U160:U263,X160:X263,AX160:AX263),SUMPRODUCT(F160:F263,AX160:AX263))</f>
        <v>0</v>
      </c>
      <c r="AY276" s="288">
        <f>IF(AY159="kW",SUMPRODUCT(U160:U263,X160:X263,AY160:AY263),SUMPRODUCT(F160:F263,AY160:AY263))</f>
        <v>0</v>
      </c>
      <c r="AZ276" s="288">
        <f>IF(AZ159="kW",SUMPRODUCT(U160:U263,X160:X263,AZ160:AZ263),SUMPRODUCT(F160:F263,AZ160:AZ263))</f>
        <v>0</v>
      </c>
      <c r="BA276" s="334"/>
    </row>
    <row r="277" spans="1:55" ht="15">
      <c r="B277" s="321" t="s">
        <v>189</v>
      </c>
      <c r="C277" s="353"/>
      <c r="D277" s="276"/>
      <c r="E277" s="276"/>
      <c r="F277" s="276"/>
      <c r="G277" s="276"/>
      <c r="H277" s="276"/>
      <c r="I277" s="276"/>
      <c r="J277" s="276"/>
      <c r="K277" s="276"/>
      <c r="L277" s="276"/>
      <c r="M277" s="276"/>
      <c r="N277" s="276"/>
      <c r="O277" s="276"/>
      <c r="P277" s="276"/>
      <c r="Q277" s="276"/>
      <c r="R277" s="276"/>
      <c r="S277" s="276"/>
      <c r="T277" s="276"/>
      <c r="U277" s="276"/>
      <c r="V277" s="354"/>
      <c r="W277" s="276"/>
      <c r="X277" s="276"/>
      <c r="Y277" s="276"/>
      <c r="Z277" s="301"/>
      <c r="AA277" s="306"/>
      <c r="AB277" s="306"/>
      <c r="AC277" s="276"/>
      <c r="AD277" s="276"/>
      <c r="AE277" s="306"/>
      <c r="AF277" s="306"/>
      <c r="AG277" s="306"/>
      <c r="AH277" s="306"/>
      <c r="AI277" s="306"/>
      <c r="AJ277" s="306"/>
      <c r="AK277" s="306"/>
      <c r="AL277" s="306"/>
      <c r="AM277" s="288">
        <f>SUMPRODUCT($G$160:$G$263,AM160:AM263)</f>
        <v>0</v>
      </c>
      <c r="AN277" s="288">
        <f>SUMPRODUCT($G$160:$G$263,AN160:AN263)</f>
        <v>0</v>
      </c>
      <c r="AO277" s="288">
        <f>IF(AO159="kW",SUMPRODUCT(U160:U263,Y160:Y263,AO160:AO263),SUMPRODUCT(G160:G263,AO160:AO263))</f>
        <v>0</v>
      </c>
      <c r="AP277" s="288">
        <f>IF(AP159="kW",SUMPRODUCT(U160:U263,Y160:Y263,AP160:AP263),SUMPRODUCT(G160:G263,AP160:AP263))</f>
        <v>0</v>
      </c>
      <c r="AQ277" s="288">
        <f>IF(AQ159="kW",SUMPRODUCT(U160:U263,Y160:Y263,AQ160:AQ263),SUMPRODUCT(G160:G263, AQ160:AQ263))</f>
        <v>0</v>
      </c>
      <c r="AR277" s="288">
        <f>IF(AR159="kW",SUMPRODUCT(U160:U263,Y160:Y263,AR160:AR263),SUMPRODUCT(G160:G263, AR160:AR263))</f>
        <v>0</v>
      </c>
      <c r="AS277" s="288">
        <f>IF(AS159="kW",SUMPRODUCT(U160:U263,Y160:Y263,AS160:AS263),SUMPRODUCT(G160:G263,AS160:AS263))</f>
        <v>0</v>
      </c>
      <c r="AT277" s="288">
        <f>IF(AT159="kW",SUMPRODUCT(U160:U263,Y160:Y263,AT160:AT263),SUMPRODUCT(G160:G263,AT160:AT263))</f>
        <v>0</v>
      </c>
      <c r="AU277" s="288">
        <f>IF(AU159="kW",SUMPRODUCT(U160:U263,Y160:Y263,AU160:AU263),SUMPRODUCT(G160:G263,AU160:AU263))</f>
        <v>0</v>
      </c>
      <c r="AV277" s="288">
        <f>IF(AV159="kW",SUMPRODUCT(U160:U263,Y160:Y263,AV160:AV263),SUMPRODUCT(G160:G263,AV160:AV263))</f>
        <v>0</v>
      </c>
      <c r="AW277" s="288">
        <f>IF(AW159="kW",SUMPRODUCT(U160:U263,Y160:Y263,AW160:AW263),SUMPRODUCT(G160:G263,AW160:AW263))</f>
        <v>0</v>
      </c>
      <c r="AX277" s="288">
        <f>IF(AX159="kW",SUMPRODUCT(U160:U263,Y160:Y263,AX160:AX263),SUMPRODUCT(G160:G263,AX160:AX263))</f>
        <v>0</v>
      </c>
      <c r="AY277" s="288">
        <f>IF(AY159="kW",SUMPRODUCT(U160:U263,Y160:Y263,AY160:AY263),SUMPRODUCT(G160:G263,AY160:AY263))</f>
        <v>0</v>
      </c>
      <c r="AZ277" s="288">
        <f>IF(AZ159="kW",SUMPRODUCT(U160:U263,Y160:Y263,AZ160:AZ263),SUMPRODUCT(G160:G263,AZ160:AZ263))</f>
        <v>0</v>
      </c>
      <c r="BA277" s="334"/>
    </row>
    <row r="278" spans="1:55" ht="15">
      <c r="B278" s="321" t="s">
        <v>190</v>
      </c>
      <c r="C278" s="353"/>
      <c r="D278" s="276"/>
      <c r="E278" s="276"/>
      <c r="F278" s="276"/>
      <c r="G278" s="276"/>
      <c r="H278" s="276"/>
      <c r="I278" s="276"/>
      <c r="J278" s="276"/>
      <c r="K278" s="276"/>
      <c r="L278" s="276"/>
      <c r="M278" s="276"/>
      <c r="N278" s="276"/>
      <c r="O278" s="276"/>
      <c r="P278" s="276"/>
      <c r="Q278" s="276"/>
      <c r="R278" s="276"/>
      <c r="S278" s="276"/>
      <c r="T278" s="276"/>
      <c r="U278" s="276"/>
      <c r="V278" s="354"/>
      <c r="W278" s="276"/>
      <c r="X278" s="276"/>
      <c r="Y278" s="276"/>
      <c r="Z278" s="301"/>
      <c r="AA278" s="306"/>
      <c r="AB278" s="306"/>
      <c r="AC278" s="276"/>
      <c r="AD278" s="276"/>
      <c r="AE278" s="306"/>
      <c r="AF278" s="306"/>
      <c r="AG278" s="306"/>
      <c r="AH278" s="306"/>
      <c r="AI278" s="306"/>
      <c r="AJ278" s="306"/>
      <c r="AK278" s="306"/>
      <c r="AL278" s="306"/>
      <c r="AM278" s="288">
        <f>SUMPRODUCT($H$160:$H$263,AM160:AM263)</f>
        <v>0</v>
      </c>
      <c r="AN278" s="288">
        <f>SUMPRODUCT($H$160:$H$263,AN160:AN263)</f>
        <v>0</v>
      </c>
      <c r="AO278" s="288">
        <f>IF(AO159="kW",SUMPRODUCT(U160:U263,Z160:Z263,AO160:AO263),SUMPRODUCT(H160:H263,AO160:AO263))</f>
        <v>0</v>
      </c>
      <c r="AP278" s="288">
        <f>IF(AP159="kW",SUMPRODUCT(U160:U263,Z160:Z263,AP160:AP263),SUMPRODUCT(H160:H263,AP160:AP263))</f>
        <v>0</v>
      </c>
      <c r="AQ278" s="288">
        <f>IF(AQ159="kW",SUMPRODUCT(U160:U263,Z160:Z263,AQ160:AQ263),SUMPRODUCT(H160:H263, AQ160:AQ263))</f>
        <v>0</v>
      </c>
      <c r="AR278" s="288">
        <f>IF(AR159="kW",SUMPRODUCT(U160:U263,Z160:Z263,AR160:AR263),SUMPRODUCT(H160:H263, AR160:AR263))</f>
        <v>0</v>
      </c>
      <c r="AS278" s="288">
        <f>IF(AS159="kW",SUMPRODUCT(U160:U263,Z160:Z263,AS160:AS263),SUMPRODUCT(H160:H263,AS160:AS263))</f>
        <v>0</v>
      </c>
      <c r="AT278" s="288">
        <f>IF(AT159="kW",SUMPRODUCT(U160:U263,Z160:Z263,AT160:AT263),SUMPRODUCT(H160:H263,AT160:AT263))</f>
        <v>0</v>
      </c>
      <c r="AU278" s="288">
        <f>IF(AU159="kW",SUMPRODUCT(U160:U263,Z160:Z263,AU160:AU263),SUMPRODUCT(H160:H263,AU160:AU263))</f>
        <v>0</v>
      </c>
      <c r="AV278" s="288">
        <f>IF(AV159="kW",SUMPRODUCT(U160:U263,Z160:Z263,AV160:AV263),SUMPRODUCT(H160:H263,AV160:AV263))</f>
        <v>0</v>
      </c>
      <c r="AW278" s="288">
        <f>IF(AW159="kW",SUMPRODUCT(U160:U263,Z160:Z263,AW160:AW263),SUMPRODUCT(H160:H263,AW160:AW263))</f>
        <v>0</v>
      </c>
      <c r="AX278" s="288">
        <f>IF(AX159="kW",SUMPRODUCT(U160:U263,Z160:Z263,AX160:AX263),SUMPRODUCT(H160:H263,AX160:AX263))</f>
        <v>0</v>
      </c>
      <c r="AY278" s="288">
        <f>IF(AY159="kW",SUMPRODUCT(U160:U263,Z160:Z263,AY160:AY263),SUMPRODUCT(H160:H263,AY160:AY263))</f>
        <v>0</v>
      </c>
      <c r="AZ278" s="288">
        <f>IF(AZ159="kW",SUMPRODUCT(U160:U263,Z160:Z263,AZ160:AZ263),SUMPRODUCT(H160:H263,AZ160:AZ263))</f>
        <v>0</v>
      </c>
      <c r="BA278" s="334"/>
    </row>
    <row r="279" spans="1:55" ht="15">
      <c r="B279" s="321" t="s">
        <v>191</v>
      </c>
      <c r="C279" s="353"/>
      <c r="D279" s="276"/>
      <c r="E279" s="276"/>
      <c r="F279" s="276"/>
      <c r="G279" s="276"/>
      <c r="H279" s="276"/>
      <c r="I279" s="276"/>
      <c r="J279" s="276"/>
      <c r="K279" s="276"/>
      <c r="L279" s="276"/>
      <c r="M279" s="276"/>
      <c r="N279" s="276"/>
      <c r="O279" s="276"/>
      <c r="P279" s="276"/>
      <c r="Q279" s="276"/>
      <c r="R279" s="276"/>
      <c r="S279" s="276"/>
      <c r="T279" s="276"/>
      <c r="U279" s="276"/>
      <c r="V279" s="354"/>
      <c r="W279" s="276"/>
      <c r="X279" s="276"/>
      <c r="Y279" s="276"/>
      <c r="Z279" s="301"/>
      <c r="AA279" s="306"/>
      <c r="AB279" s="306"/>
      <c r="AC279" s="276"/>
      <c r="AD279" s="276"/>
      <c r="AE279" s="306"/>
      <c r="AF279" s="306"/>
      <c r="AG279" s="306"/>
      <c r="AH279" s="306"/>
      <c r="AI279" s="306"/>
      <c r="AJ279" s="306"/>
      <c r="AK279" s="306"/>
      <c r="AL279" s="306"/>
      <c r="AM279" s="288">
        <f>SUMPRODUCT($I$160:$I$263,AM160:AM263)</f>
        <v>0</v>
      </c>
      <c r="AN279" s="288">
        <f>SUMPRODUCT($I$160:$I$263,AN160:AN263)</f>
        <v>0</v>
      </c>
      <c r="AO279" s="288">
        <f>IF(AO159="kW",SUMPRODUCT(U160:U263,AA160:AA263,AO160:AO263),SUMPRODUCT(I160:I263,AO160:AO263))</f>
        <v>0</v>
      </c>
      <c r="AP279" s="288">
        <f>IF(AP159="kW",SUMPRODUCT(U160:U263,AA160:AA263,AP160:AP263),SUMPRODUCT(I160:I263,AP160:AP263))</f>
        <v>0</v>
      </c>
      <c r="AQ279" s="288">
        <f>IF(AQ159="kW",SUMPRODUCT(U160:U263,AA160:AA263,AQ160:AQ263),SUMPRODUCT(I160:I263, AQ160:AQ263))</f>
        <v>0</v>
      </c>
      <c r="AR279" s="288">
        <f>IF(AR159="kW",SUMPRODUCT(U160:U263,AA160:AA263,AR160:AR263),SUMPRODUCT(I160:I263, AR160:AR263))</f>
        <v>0</v>
      </c>
      <c r="AS279" s="288">
        <f>IF(AS159="kW",SUMPRODUCT(U160:U263,AA160:AA263,AS160:AS263),SUMPRODUCT(I160:I263,AS160:AS263))</f>
        <v>0</v>
      </c>
      <c r="AT279" s="288">
        <f>IF(AT159="kW",SUMPRODUCT(U160:U263,AA160:AA263,AT160:AT263),SUMPRODUCT(I160:I263,AT160:AT263))</f>
        <v>0</v>
      </c>
      <c r="AU279" s="288">
        <f>IF(AU159="kW",SUMPRODUCT(U160:U263,AA160:AA263,AU160:AU263),SUMPRODUCT(I160:I263,AU160:AU263))</f>
        <v>0</v>
      </c>
      <c r="AV279" s="288">
        <f>IF(AV159="kW",SUMPRODUCT(U160:U263,AA160:AA263,AV160:AV263),SUMPRODUCT(I160:I263,AV160:AV263))</f>
        <v>0</v>
      </c>
      <c r="AW279" s="288">
        <f>IF(AW159="kW",SUMPRODUCT(U160:U263,AA160:AA263,AW160:AW263),SUMPRODUCT(I160:I263,AW160:AW263))</f>
        <v>0</v>
      </c>
      <c r="AX279" s="288">
        <f>IF(AX159="kW",SUMPRODUCT(U160:U263,AA160:AA263,AX160:AX263),SUMPRODUCT(I160:I263,AX160:AX263))</f>
        <v>0</v>
      </c>
      <c r="AY279" s="288">
        <f>IF(AY159="kW",SUMPRODUCT(U160:U263,AA160:AA263,AY160:AY263),SUMPRODUCT(I160:I263,AY160:AY263))</f>
        <v>0</v>
      </c>
      <c r="AZ279" s="288">
        <f>IF(AZ159="kW",SUMPRODUCT(U160:U263,AA160:AA263,AZ160:AZ263),SUMPRODUCT(I160:I263,AZ160:AZ263))</f>
        <v>0</v>
      </c>
      <c r="BA279" s="334"/>
    </row>
    <row r="280" spans="1:55" ht="15">
      <c r="B280" s="321" t="s">
        <v>192</v>
      </c>
      <c r="C280" s="353"/>
      <c r="D280" s="306"/>
      <c r="E280" s="306"/>
      <c r="F280" s="306"/>
      <c r="G280" s="306"/>
      <c r="H280" s="306"/>
      <c r="I280" s="306"/>
      <c r="J280" s="306"/>
      <c r="K280" s="306"/>
      <c r="L280" s="306"/>
      <c r="M280" s="306"/>
      <c r="N280" s="306"/>
      <c r="O280" s="306"/>
      <c r="P280" s="306"/>
      <c r="Q280" s="306"/>
      <c r="R280" s="306"/>
      <c r="S280" s="306"/>
      <c r="T280" s="306"/>
      <c r="U280" s="306"/>
      <c r="V280" s="354"/>
      <c r="W280" s="306"/>
      <c r="X280" s="306"/>
      <c r="Y280" s="306"/>
      <c r="Z280" s="301"/>
      <c r="AA280" s="306"/>
      <c r="AB280" s="306"/>
      <c r="AC280" s="306"/>
      <c r="AD280" s="306"/>
      <c r="AE280" s="306"/>
      <c r="AF280" s="306"/>
      <c r="AG280" s="306"/>
      <c r="AH280" s="306"/>
      <c r="AI280" s="306"/>
      <c r="AJ280" s="306"/>
      <c r="AK280" s="306"/>
      <c r="AL280" s="306"/>
      <c r="AM280" s="288">
        <f>SUMPRODUCT($J$160:$J$263,AM160:AM263)</f>
        <v>0</v>
      </c>
      <c r="AN280" s="288">
        <f>SUMPRODUCT($J$160:$J$263,AN160:AN263)</f>
        <v>0</v>
      </c>
      <c r="AO280" s="288">
        <f>IF(AO159="kW",SUMPRODUCT(U160:U263,AB160:AB263,AO160:AO263),SUMPRODUCT(J160:J263,AO160:AO263))</f>
        <v>0</v>
      </c>
      <c r="AP280" s="288">
        <f>IF(AP159="kW",SUMPRODUCT(U160:U263,AB160:AB263,AP160:AP263),SUMPRODUCT(J160:J263,AP160:AP263))</f>
        <v>0</v>
      </c>
      <c r="AQ280" s="288">
        <f>IF(AQ159="kW",SUMPRODUCT(U160:U263,AB160:AB263,AQ160:AQ263),SUMPRODUCT(J160:J263, AQ160:AQ263))</f>
        <v>0</v>
      </c>
      <c r="AR280" s="288">
        <f>IF(AR159="kW",SUMPRODUCT(U160:U263,AB160:AB263,AR160:AR263),SUMPRODUCT(J160:J263, AR160:AR263))</f>
        <v>0</v>
      </c>
      <c r="AS280" s="288">
        <f>IF(AS159="kW",SUMPRODUCT(U160:U263,AB160:AB263,AS160:AS263),SUMPRODUCT(J160:J263,AS160:AS263))</f>
        <v>0</v>
      </c>
      <c r="AT280" s="288">
        <f>IF(AT159="kW",SUMPRODUCT(U160:U263,AB160:AB263,AT160:AT263),SUMPRODUCT(J160:J263,AT160:AT263))</f>
        <v>0</v>
      </c>
      <c r="AU280" s="288">
        <f>IF(AU159="kW",SUMPRODUCT(U160:U263,AB160:AB263,AU160:AU263),SUMPRODUCT(J160:J263,AU160:AU263))</f>
        <v>0</v>
      </c>
      <c r="AV280" s="288">
        <f>IF(AV159="kW",SUMPRODUCT(U160:U263,AB160:AB263,AV160:AV263),SUMPRODUCT(J160:J263,AV160:AV263))</f>
        <v>0</v>
      </c>
      <c r="AW280" s="288">
        <f>IF(AW159="kW",SUMPRODUCT(U160:U263,AB160:AB263,AW160:AW263),SUMPRODUCT(J160:J263,AW160:AW263))</f>
        <v>0</v>
      </c>
      <c r="AX280" s="288">
        <f>IF(AX159="kW",SUMPRODUCT(U160:U263,AB160:AB263,AX160:AX263),SUMPRODUCT(J160:J263,AX160:AX263))</f>
        <v>0</v>
      </c>
      <c r="AY280" s="288">
        <f>IF(AY159="kW",SUMPRODUCT(U160:U263,AB160:AB263,AY160:AY263),SUMPRODUCT(J160:J263,AY160:AY263))</f>
        <v>0</v>
      </c>
      <c r="AZ280" s="288">
        <f>IF(AZ159="kW",SUMPRODUCT(U160:U263,AB160:AB263,AZ160:AZ263),SUMPRODUCT(J160:J263,AZ160:AZ263))</f>
        <v>0</v>
      </c>
      <c r="BA280" s="334"/>
    </row>
    <row r="281" spans="1:55" ht="15">
      <c r="B281" s="321" t="s">
        <v>193</v>
      </c>
      <c r="C281" s="353"/>
      <c r="D281" s="332"/>
      <c r="E281" s="332"/>
      <c r="F281" s="332"/>
      <c r="G281" s="332"/>
      <c r="H281" s="332"/>
      <c r="I281" s="332"/>
      <c r="J281" s="332"/>
      <c r="K281" s="332"/>
      <c r="L281" s="332"/>
      <c r="M281" s="332"/>
      <c r="N281" s="332"/>
      <c r="O281" s="332"/>
      <c r="P281" s="332"/>
      <c r="Q281" s="332"/>
      <c r="R281" s="332"/>
      <c r="S281" s="332"/>
      <c r="T281" s="332"/>
      <c r="U281" s="332"/>
      <c r="V281" s="306"/>
      <c r="W281" s="276"/>
      <c r="X281" s="276"/>
      <c r="Y281" s="306"/>
      <c r="Z281" s="301"/>
      <c r="AA281" s="306"/>
      <c r="AB281" s="306"/>
      <c r="AC281" s="354"/>
      <c r="AD281" s="354"/>
      <c r="AE281" s="306"/>
      <c r="AF281" s="306"/>
      <c r="AG281" s="306"/>
      <c r="AH281" s="306"/>
      <c r="AI281" s="306"/>
      <c r="AJ281" s="306"/>
      <c r="AK281" s="306"/>
      <c r="AL281" s="306"/>
      <c r="AM281" s="288">
        <f>SUMPRODUCT($K$160:$K$263,AM160:AM263)</f>
        <v>0</v>
      </c>
      <c r="AN281" s="288">
        <f>SUMPRODUCT($K$160:$K$263,AN160:AN263)</f>
        <v>0</v>
      </c>
      <c r="AO281" s="288">
        <f>IF(AO159="kW",SUMPRODUCT(U160:U263,AC160:AC263,AO160:AO263),SUMPRODUCT(K160:K263,AO160:AO263))</f>
        <v>0</v>
      </c>
      <c r="AP281" s="288">
        <f>IF(AP159="kW",SUMPRODUCT(U160:U263,AC160:AC263,AP160:AP263),SUMPRODUCT(K160:K263,AP160:AP263))</f>
        <v>0</v>
      </c>
      <c r="AQ281" s="288">
        <f>IF(AQ159="kW",SUMPRODUCT(U160:U263,AC160:AC263,AQ160:AQ263),SUMPRODUCT(K160:K263, AQ160:AQ263))</f>
        <v>0</v>
      </c>
      <c r="AR281" s="288">
        <f>IF(AR159="kW",SUMPRODUCT(U160:U263,AC160:AC263,AR160:AR263),SUMPRODUCT(K160:K263, AR160:AR263))</f>
        <v>0</v>
      </c>
      <c r="AS281" s="288">
        <f>IF(AS159="kW",SUMPRODUCT(U160:U263,AC160:AC263,AS160:AS263),SUMPRODUCT(K160:K263,AS160:AS263))</f>
        <v>0</v>
      </c>
      <c r="AT281" s="288">
        <f>IF(AT159="kW",SUMPRODUCT(U160:U263,AC160:AC263,AT160:AT263),SUMPRODUCT(K160:K263,AT160:AT263))</f>
        <v>0</v>
      </c>
      <c r="AU281" s="288">
        <f>IF(AU159="kW",SUMPRODUCT(U160:U263,AC160:AC263,AU160:AU263),SUMPRODUCT(K160:K263,AU160:AU263))</f>
        <v>0</v>
      </c>
      <c r="AV281" s="288">
        <f>IF(AV159="kW",SUMPRODUCT(U160:U263,AC160:AC263,AV160:AV263),SUMPRODUCT(K160:K263,AV160:AV263))</f>
        <v>0</v>
      </c>
      <c r="AW281" s="288">
        <f>IF(AW159="kW",SUMPRODUCT(U160:U263,AC160:AC263,AW160:AW263),SUMPRODUCT(K160:K263,AW160:AW263))</f>
        <v>0</v>
      </c>
      <c r="AX281" s="288">
        <f>IF(AX159="kW",SUMPRODUCT(U160:U263,AC160:AC263,AX160:AX263),SUMPRODUCT(K160:K263,AX160:AX263))</f>
        <v>0</v>
      </c>
      <c r="AY281" s="288">
        <f>IF(AY159="kW",SUMPRODUCT(U160:U263,AC160:AC263,AY160:AY263),SUMPRODUCT(K160:K263,AY160:AY263))</f>
        <v>0</v>
      </c>
      <c r="AZ281" s="288">
        <f>IF(AZ159="kW",SUMPRODUCT(U160:U263,AC160:AC263,AZ160:AZ263),SUMPRODUCT(K160:K263,AZ160:AZ263))</f>
        <v>0</v>
      </c>
      <c r="BA281" s="334"/>
    </row>
    <row r="282" spans="1:55" ht="15">
      <c r="B282" s="321" t="s">
        <v>194</v>
      </c>
      <c r="C282" s="353"/>
      <c r="D282" s="332"/>
      <c r="E282" s="332"/>
      <c r="F282" s="332"/>
      <c r="G282" s="332"/>
      <c r="H282" s="332"/>
      <c r="I282" s="332"/>
      <c r="J282" s="332"/>
      <c r="K282" s="332"/>
      <c r="L282" s="332"/>
      <c r="M282" s="332"/>
      <c r="N282" s="332"/>
      <c r="O282" s="332"/>
      <c r="P282" s="332"/>
      <c r="Q282" s="332"/>
      <c r="R282" s="332"/>
      <c r="S282" s="332"/>
      <c r="T282" s="332"/>
      <c r="U282" s="332"/>
      <c r="V282" s="306"/>
      <c r="W282" s="276"/>
      <c r="X282" s="276"/>
      <c r="Y282" s="306"/>
      <c r="Z282" s="301"/>
      <c r="AA282" s="306"/>
      <c r="AB282" s="306"/>
      <c r="AC282" s="354"/>
      <c r="AD282" s="354"/>
      <c r="AE282" s="306"/>
      <c r="AF282" s="306"/>
      <c r="AG282" s="306"/>
      <c r="AH282" s="306"/>
      <c r="AI282" s="306"/>
      <c r="AJ282" s="306"/>
      <c r="AK282" s="306"/>
      <c r="AL282" s="306"/>
      <c r="AM282" s="288">
        <f>SUMPRODUCT($L$160:$L$263,AM160:AM263)</f>
        <v>0</v>
      </c>
      <c r="AN282" s="288">
        <f>SUMPRODUCT($L$160:$L$263,AN160:AN263)</f>
        <v>0</v>
      </c>
      <c r="AO282" s="288">
        <f>IF(AO159="kW",SUMPRODUCT($U$160:$U$263,$AD$160:$AD$263,AO160:AO263),SUMPRODUCT($L$160:$L$263,AO160:AO263))</f>
        <v>0</v>
      </c>
      <c r="AP282" s="288">
        <f t="shared" ref="AP282:AZ282" si="92">IF(AP159="kW",SUMPRODUCT($U$160:$U$263,$AD$160:$AD$263,AP160:AP263),SUMPRODUCT($L$160:$L$263,AP160:AP263))</f>
        <v>0</v>
      </c>
      <c r="AQ282" s="288">
        <f t="shared" si="92"/>
        <v>0</v>
      </c>
      <c r="AR282" s="288">
        <f t="shared" si="92"/>
        <v>0</v>
      </c>
      <c r="AS282" s="288">
        <f t="shared" si="92"/>
        <v>0</v>
      </c>
      <c r="AT282" s="288">
        <f t="shared" si="92"/>
        <v>0</v>
      </c>
      <c r="AU282" s="288">
        <f t="shared" si="92"/>
        <v>0</v>
      </c>
      <c r="AV282" s="288">
        <f t="shared" si="92"/>
        <v>0</v>
      </c>
      <c r="AW282" s="288">
        <f t="shared" si="92"/>
        <v>0</v>
      </c>
      <c r="AX282" s="288">
        <f t="shared" si="92"/>
        <v>0</v>
      </c>
      <c r="AY282" s="288">
        <f t="shared" si="92"/>
        <v>0</v>
      </c>
      <c r="AZ282" s="288">
        <f t="shared" si="92"/>
        <v>0</v>
      </c>
      <c r="BA282" s="334"/>
    </row>
    <row r="283" spans="1:55" ht="15">
      <c r="B283" s="321" t="s">
        <v>912</v>
      </c>
      <c r="C283" s="353"/>
      <c r="D283" s="332"/>
      <c r="E283" s="332"/>
      <c r="F283" s="332"/>
      <c r="G283" s="332"/>
      <c r="H283" s="332"/>
      <c r="I283" s="332"/>
      <c r="J283" s="332"/>
      <c r="K283" s="332"/>
      <c r="L283" s="332"/>
      <c r="M283" s="332"/>
      <c r="N283" s="332"/>
      <c r="O283" s="332"/>
      <c r="P283" s="332"/>
      <c r="Q283" s="332"/>
      <c r="R283" s="332"/>
      <c r="S283" s="332"/>
      <c r="T283" s="332"/>
      <c r="U283" s="332"/>
      <c r="V283" s="306"/>
      <c r="W283" s="276"/>
      <c r="X283" s="276"/>
      <c r="Y283" s="306"/>
      <c r="Z283" s="301"/>
      <c r="AA283" s="306"/>
      <c r="AB283" s="306"/>
      <c r="AC283" s="354"/>
      <c r="AD283" s="354"/>
      <c r="AE283" s="306"/>
      <c r="AF283" s="306"/>
      <c r="AG283" s="306"/>
      <c r="AH283" s="306"/>
      <c r="AI283" s="306"/>
      <c r="AJ283" s="306"/>
      <c r="AK283" s="306"/>
      <c r="AL283" s="306"/>
      <c r="AM283" s="288">
        <f>SUMPRODUCT($M$160:$M$263,AM160:AM263)</f>
        <v>0</v>
      </c>
      <c r="AN283" s="288">
        <f>SUMPRODUCT($M$160:$M$263,AN160:AN263)</f>
        <v>0</v>
      </c>
      <c r="AO283" s="288">
        <f>IF(AO159="kW",SUMPRODUCT($U$160:$U$263,$AE$160:$AE$263,AO160:AO263),SUMPRODUCT($M$160:$M$263,AO160:AO263))</f>
        <v>0</v>
      </c>
      <c r="AP283" s="288">
        <f t="shared" ref="AP283:AZ283" si="93">IF(AP159="kW",SUMPRODUCT($U$160:$U$263,$AE$160:$AE$263,AP160:AP263),SUMPRODUCT($M$160:$M$263,AP160:AP263))</f>
        <v>0</v>
      </c>
      <c r="AQ283" s="288">
        <f t="shared" si="93"/>
        <v>0</v>
      </c>
      <c r="AR283" s="288">
        <f t="shared" si="93"/>
        <v>0</v>
      </c>
      <c r="AS283" s="288">
        <f t="shared" si="93"/>
        <v>0</v>
      </c>
      <c r="AT283" s="288">
        <f t="shared" si="93"/>
        <v>0</v>
      </c>
      <c r="AU283" s="288">
        <f t="shared" si="93"/>
        <v>0</v>
      </c>
      <c r="AV283" s="288">
        <f t="shared" si="93"/>
        <v>0</v>
      </c>
      <c r="AW283" s="288">
        <f t="shared" si="93"/>
        <v>0</v>
      </c>
      <c r="AX283" s="288">
        <f t="shared" si="93"/>
        <v>0</v>
      </c>
      <c r="AY283" s="288">
        <f t="shared" si="93"/>
        <v>0</v>
      </c>
      <c r="AZ283" s="288">
        <f t="shared" si="93"/>
        <v>0</v>
      </c>
      <c r="BA283" s="334"/>
    </row>
    <row r="284" spans="1:55" ht="15">
      <c r="B284" s="321" t="s">
        <v>913</v>
      </c>
      <c r="C284" s="353"/>
      <c r="D284" s="332"/>
      <c r="E284" s="332"/>
      <c r="F284" s="332"/>
      <c r="G284" s="332"/>
      <c r="H284" s="332"/>
      <c r="I284" s="332"/>
      <c r="J284" s="332"/>
      <c r="K284" s="332"/>
      <c r="L284" s="332"/>
      <c r="M284" s="332"/>
      <c r="N284" s="332"/>
      <c r="O284" s="332"/>
      <c r="P284" s="332"/>
      <c r="Q284" s="332"/>
      <c r="R284" s="332"/>
      <c r="S284" s="332"/>
      <c r="T284" s="332"/>
      <c r="U284" s="332"/>
      <c r="V284" s="306"/>
      <c r="W284" s="276"/>
      <c r="X284" s="276"/>
      <c r="Y284" s="306"/>
      <c r="Z284" s="301"/>
      <c r="AA284" s="306"/>
      <c r="AB284" s="306"/>
      <c r="AC284" s="354"/>
      <c r="AD284" s="354"/>
      <c r="AE284" s="306"/>
      <c r="AF284" s="306"/>
      <c r="AG284" s="306"/>
      <c r="AH284" s="306"/>
      <c r="AI284" s="306"/>
      <c r="AJ284" s="306"/>
      <c r="AK284" s="306"/>
      <c r="AL284" s="306"/>
      <c r="AM284" s="288">
        <f>SUMPRODUCT($N$160:$N$263,AM160:AM263)</f>
        <v>0</v>
      </c>
      <c r="AN284" s="288">
        <f>SUMPRODUCT($N$160:$N$263,AN160:AN263)</f>
        <v>0</v>
      </c>
      <c r="AO284" s="288">
        <f>IF(AO159="kW",SUMPRODUCT($U$160:$U$263,$AF$160:$AF$263,AO160:AO263),SUMPRODUCT($N$160:$N$263,AO160:AO263))</f>
        <v>0</v>
      </c>
      <c r="AP284" s="288">
        <f t="shared" ref="AP284:AZ284" si="94">IF(AP159="kW",SUMPRODUCT($U$160:$U$263,$AF$160:$AF$263,AP160:AP263),SUMPRODUCT($N$160:$N$263,AP160:AP263))</f>
        <v>0</v>
      </c>
      <c r="AQ284" s="288">
        <f t="shared" si="94"/>
        <v>0</v>
      </c>
      <c r="AR284" s="288">
        <f t="shared" si="94"/>
        <v>0</v>
      </c>
      <c r="AS284" s="288">
        <f t="shared" si="94"/>
        <v>0</v>
      </c>
      <c r="AT284" s="288">
        <f t="shared" si="94"/>
        <v>0</v>
      </c>
      <c r="AU284" s="288">
        <f t="shared" si="94"/>
        <v>0</v>
      </c>
      <c r="AV284" s="288">
        <f t="shared" si="94"/>
        <v>0</v>
      </c>
      <c r="AW284" s="288">
        <f t="shared" si="94"/>
        <v>0</v>
      </c>
      <c r="AX284" s="288">
        <f t="shared" si="94"/>
        <v>0</v>
      </c>
      <c r="AY284" s="288">
        <f t="shared" si="94"/>
        <v>0</v>
      </c>
      <c r="AZ284" s="288">
        <f t="shared" si="94"/>
        <v>0</v>
      </c>
      <c r="BA284" s="334"/>
    </row>
    <row r="285" spans="1:55" ht="15">
      <c r="B285" s="321" t="s">
        <v>914</v>
      </c>
      <c r="C285" s="353"/>
      <c r="D285" s="332"/>
      <c r="E285" s="332"/>
      <c r="F285" s="332"/>
      <c r="G285" s="332"/>
      <c r="H285" s="332"/>
      <c r="I285" s="332"/>
      <c r="J285" s="332"/>
      <c r="K285" s="332"/>
      <c r="L285" s="332"/>
      <c r="M285" s="332"/>
      <c r="N285" s="332"/>
      <c r="O285" s="332"/>
      <c r="P285" s="332"/>
      <c r="Q285" s="332"/>
      <c r="R285" s="332"/>
      <c r="S285" s="332"/>
      <c r="T285" s="332"/>
      <c r="U285" s="332"/>
      <c r="V285" s="306"/>
      <c r="W285" s="276"/>
      <c r="X285" s="276"/>
      <c r="Y285" s="306"/>
      <c r="Z285" s="301"/>
      <c r="AA285" s="306"/>
      <c r="AB285" s="306"/>
      <c r="AC285" s="354"/>
      <c r="AD285" s="354"/>
      <c r="AE285" s="306"/>
      <c r="AF285" s="306"/>
      <c r="AG285" s="306"/>
      <c r="AH285" s="306"/>
      <c r="AI285" s="306"/>
      <c r="AJ285" s="306"/>
      <c r="AK285" s="306"/>
      <c r="AL285" s="306"/>
      <c r="AM285" s="288">
        <f>SUMPRODUCT($O$160:$O$263,AM160:AM263)</f>
        <v>0</v>
      </c>
      <c r="AN285" s="288">
        <f>SUMPRODUCT($O$160:$O$263,AN160:AN263)</f>
        <v>0</v>
      </c>
      <c r="AO285" s="288">
        <f>IF(AO159="kW",SUMPRODUCT($U$160:$U$263,$AG$160:$AG$263,AO160:AO263),SUMPRODUCT($O$160:$O$263,AO160:AO263))</f>
        <v>0</v>
      </c>
      <c r="AP285" s="288">
        <f t="shared" ref="AP285:AZ285" si="95">IF(AP159="kW",SUMPRODUCT($U$160:$U$263,$AG$160:$AG$263,AP160:AP263),SUMPRODUCT($O$160:$O$263,AP160:AP263))</f>
        <v>0</v>
      </c>
      <c r="AQ285" s="288">
        <f t="shared" si="95"/>
        <v>0</v>
      </c>
      <c r="AR285" s="288">
        <f t="shared" si="95"/>
        <v>0</v>
      </c>
      <c r="AS285" s="288">
        <f t="shared" si="95"/>
        <v>0</v>
      </c>
      <c r="AT285" s="288">
        <f t="shared" si="95"/>
        <v>0</v>
      </c>
      <c r="AU285" s="288">
        <f t="shared" si="95"/>
        <v>0</v>
      </c>
      <c r="AV285" s="288">
        <f t="shared" si="95"/>
        <v>0</v>
      </c>
      <c r="AW285" s="288">
        <f t="shared" si="95"/>
        <v>0</v>
      </c>
      <c r="AX285" s="288">
        <f t="shared" si="95"/>
        <v>0</v>
      </c>
      <c r="AY285" s="288">
        <f t="shared" si="95"/>
        <v>0</v>
      </c>
      <c r="AZ285" s="288">
        <f t="shared" si="95"/>
        <v>0</v>
      </c>
      <c r="BA285" s="334"/>
    </row>
    <row r="286" spans="1:55" ht="15">
      <c r="B286" s="321" t="s">
        <v>915</v>
      </c>
      <c r="C286" s="353"/>
      <c r="D286" s="332"/>
      <c r="E286" s="332"/>
      <c r="F286" s="332"/>
      <c r="G286" s="332"/>
      <c r="H286" s="332"/>
      <c r="I286" s="332"/>
      <c r="J286" s="332"/>
      <c r="K286" s="332"/>
      <c r="L286" s="332"/>
      <c r="M286" s="332"/>
      <c r="N286" s="332"/>
      <c r="O286" s="332"/>
      <c r="P286" s="332"/>
      <c r="Q286" s="332"/>
      <c r="R286" s="332"/>
      <c r="S286" s="332"/>
      <c r="T286" s="332"/>
      <c r="U286" s="332"/>
      <c r="V286" s="306"/>
      <c r="W286" s="276"/>
      <c r="X286" s="276"/>
      <c r="Y286" s="306"/>
      <c r="Z286" s="301"/>
      <c r="AA286" s="306"/>
      <c r="AB286" s="306"/>
      <c r="AC286" s="354"/>
      <c r="AD286" s="354"/>
      <c r="AE286" s="306"/>
      <c r="AF286" s="306"/>
      <c r="AG286" s="306"/>
      <c r="AH286" s="306"/>
      <c r="AI286" s="306"/>
      <c r="AJ286" s="306"/>
      <c r="AK286" s="306"/>
      <c r="AL286" s="306"/>
      <c r="AM286" s="288">
        <f>SUMPRODUCT($P$160:$P$263,AM160:AM263)</f>
        <v>0</v>
      </c>
      <c r="AN286" s="288">
        <f>SUMPRODUCT($P$160:$P$263,AN160:AN263)</f>
        <v>0</v>
      </c>
      <c r="AO286" s="288">
        <f>IF(AO159="kW",SUMPRODUCT($U$160:$U$263,$AH$160:$AH$263,AO160:AO263),SUMPRODUCT($P$160:$P$263,AO160:AO263))</f>
        <v>0</v>
      </c>
      <c r="AP286" s="288">
        <f t="shared" ref="AP286:AZ286" si="96">IF(AP159="kW",SUMPRODUCT($U$160:$U$263,$AH$160:$AH$263,AP160:AP263),SUMPRODUCT($P$160:$P$263,AP160:AP263))</f>
        <v>0</v>
      </c>
      <c r="AQ286" s="288">
        <f t="shared" si="96"/>
        <v>0</v>
      </c>
      <c r="AR286" s="288">
        <f t="shared" si="96"/>
        <v>0</v>
      </c>
      <c r="AS286" s="288">
        <f t="shared" si="96"/>
        <v>0</v>
      </c>
      <c r="AT286" s="288">
        <f t="shared" si="96"/>
        <v>0</v>
      </c>
      <c r="AU286" s="288">
        <f t="shared" si="96"/>
        <v>0</v>
      </c>
      <c r="AV286" s="288">
        <f t="shared" si="96"/>
        <v>0</v>
      </c>
      <c r="AW286" s="288">
        <f t="shared" si="96"/>
        <v>0</v>
      </c>
      <c r="AX286" s="288">
        <f t="shared" si="96"/>
        <v>0</v>
      </c>
      <c r="AY286" s="288">
        <f t="shared" si="96"/>
        <v>0</v>
      </c>
      <c r="AZ286" s="288">
        <f t="shared" si="96"/>
        <v>0</v>
      </c>
      <c r="BA286" s="334"/>
    </row>
    <row r="287" spans="1:55" ht="15">
      <c r="B287" s="321" t="s">
        <v>916</v>
      </c>
      <c r="C287" s="353"/>
      <c r="D287" s="332"/>
      <c r="E287" s="332"/>
      <c r="F287" s="332"/>
      <c r="G287" s="332"/>
      <c r="H287" s="332"/>
      <c r="I287" s="332"/>
      <c r="J287" s="332"/>
      <c r="K287" s="332"/>
      <c r="L287" s="332"/>
      <c r="M287" s="332"/>
      <c r="N287" s="332"/>
      <c r="O287" s="332"/>
      <c r="P287" s="332"/>
      <c r="Q287" s="332"/>
      <c r="R287" s="332"/>
      <c r="S287" s="332"/>
      <c r="T287" s="332"/>
      <c r="U287" s="332"/>
      <c r="V287" s="306"/>
      <c r="W287" s="276"/>
      <c r="X287" s="276"/>
      <c r="Y287" s="306"/>
      <c r="Z287" s="301"/>
      <c r="AA287" s="306"/>
      <c r="AB287" s="306"/>
      <c r="AC287" s="354"/>
      <c r="AD287" s="354"/>
      <c r="AE287" s="306"/>
      <c r="AF287" s="306"/>
      <c r="AG287" s="306"/>
      <c r="AH287" s="306"/>
      <c r="AI287" s="306"/>
      <c r="AJ287" s="306"/>
      <c r="AK287" s="306"/>
      <c r="AL287" s="306"/>
      <c r="AM287" s="288">
        <f>SUMPRODUCT($Q$160:$Q263,AM160:AM263)</f>
        <v>0</v>
      </c>
      <c r="AN287" s="288">
        <f>SUMPRODUCT($Q$160:$Q263,AN160:AN263)</f>
        <v>0</v>
      </c>
      <c r="AO287" s="288">
        <f>IF(AO159="kW",SUMPRODUCT($U$160:$U$263,$AI$160:$AI$263,AO160:AO263),SUMPRODUCT($Q$160:$Q$263,AO160:AO263))</f>
        <v>0</v>
      </c>
      <c r="AP287" s="288">
        <f t="shared" ref="AP287:AZ287" si="97">IF(AP159="kW",SUMPRODUCT($U$160:$U$263,$AI$160:$AI$263,AP160:AP263),SUMPRODUCT($Q$160:$Q$263,AP160:AP263))</f>
        <v>0</v>
      </c>
      <c r="AQ287" s="288">
        <f t="shared" si="97"/>
        <v>0</v>
      </c>
      <c r="AR287" s="288">
        <f t="shared" si="97"/>
        <v>0</v>
      </c>
      <c r="AS287" s="288">
        <f t="shared" si="97"/>
        <v>0</v>
      </c>
      <c r="AT287" s="288">
        <f t="shared" si="97"/>
        <v>0</v>
      </c>
      <c r="AU287" s="288">
        <f t="shared" si="97"/>
        <v>0</v>
      </c>
      <c r="AV287" s="288">
        <f t="shared" si="97"/>
        <v>0</v>
      </c>
      <c r="AW287" s="288">
        <f t="shared" si="97"/>
        <v>0</v>
      </c>
      <c r="AX287" s="288">
        <f t="shared" si="97"/>
        <v>0</v>
      </c>
      <c r="AY287" s="288">
        <f t="shared" si="97"/>
        <v>0</v>
      </c>
      <c r="AZ287" s="288">
        <f t="shared" si="97"/>
        <v>0</v>
      </c>
      <c r="BA287" s="334"/>
    </row>
    <row r="288" spans="1:55" ht="15">
      <c r="B288" s="321" t="s">
        <v>917</v>
      </c>
      <c r="C288" s="353"/>
      <c r="D288" s="332"/>
      <c r="E288" s="332"/>
      <c r="F288" s="332"/>
      <c r="G288" s="332"/>
      <c r="H288" s="332"/>
      <c r="I288" s="332"/>
      <c r="J288" s="332"/>
      <c r="K288" s="332"/>
      <c r="L288" s="332"/>
      <c r="M288" s="332"/>
      <c r="N288" s="332"/>
      <c r="O288" s="332"/>
      <c r="P288" s="332"/>
      <c r="Q288" s="332"/>
      <c r="R288" s="332"/>
      <c r="S288" s="332"/>
      <c r="T288" s="332"/>
      <c r="U288" s="332"/>
      <c r="V288" s="306"/>
      <c r="W288" s="276"/>
      <c r="X288" s="276"/>
      <c r="Y288" s="306"/>
      <c r="Z288" s="301"/>
      <c r="AA288" s="306"/>
      <c r="AB288" s="306"/>
      <c r="AC288" s="354"/>
      <c r="AD288" s="354"/>
      <c r="AE288" s="306"/>
      <c r="AF288" s="306"/>
      <c r="AG288" s="306"/>
      <c r="AH288" s="306"/>
      <c r="AI288" s="306"/>
      <c r="AJ288" s="306"/>
      <c r="AK288" s="306"/>
      <c r="AL288" s="306"/>
      <c r="AM288" s="288">
        <f>SUMPRODUCT($R$160:$R$263,AM160:AM263)</f>
        <v>0</v>
      </c>
      <c r="AN288" s="288">
        <f>SUMPRODUCT($R$160:$R$263,AN160:AN263)</f>
        <v>0</v>
      </c>
      <c r="AO288" s="288">
        <f>IF(AO159="kW",SUMPRODUCT($U$160:$U$263,$AJ$160:$AJ$263,AO160:AO263),SUMPRODUCT($R$160:$R$263,AO160:AO263))</f>
        <v>0</v>
      </c>
      <c r="AP288" s="288">
        <f t="shared" ref="AP288:AZ288" si="98">IF(AP159="kW",SUMPRODUCT($U$160:$U$263,$AJ$160:$AJ$263,AP160:AP263),SUMPRODUCT($R$160:$R$263,AP160:AP263))</f>
        <v>0</v>
      </c>
      <c r="AQ288" s="288">
        <f t="shared" si="98"/>
        <v>0</v>
      </c>
      <c r="AR288" s="288">
        <f t="shared" si="98"/>
        <v>0</v>
      </c>
      <c r="AS288" s="288">
        <f t="shared" si="98"/>
        <v>0</v>
      </c>
      <c r="AT288" s="288">
        <f t="shared" si="98"/>
        <v>0</v>
      </c>
      <c r="AU288" s="288">
        <f t="shared" si="98"/>
        <v>0</v>
      </c>
      <c r="AV288" s="288">
        <f t="shared" si="98"/>
        <v>0</v>
      </c>
      <c r="AW288" s="288">
        <f t="shared" si="98"/>
        <v>0</v>
      </c>
      <c r="AX288" s="288">
        <f t="shared" si="98"/>
        <v>0</v>
      </c>
      <c r="AY288" s="288">
        <f t="shared" si="98"/>
        <v>0</v>
      </c>
      <c r="AZ288" s="288">
        <f t="shared" si="98"/>
        <v>0</v>
      </c>
      <c r="BA288" s="334"/>
    </row>
    <row r="289" spans="1:53" ht="15">
      <c r="B289" s="377" t="s">
        <v>918</v>
      </c>
      <c r="C289" s="356"/>
      <c r="D289" s="378"/>
      <c r="E289" s="378"/>
      <c r="F289" s="378"/>
      <c r="G289" s="378"/>
      <c r="H289" s="378"/>
      <c r="I289" s="378"/>
      <c r="J289" s="378"/>
      <c r="K289" s="378"/>
      <c r="L289" s="378"/>
      <c r="M289" s="378"/>
      <c r="N289" s="378"/>
      <c r="O289" s="378"/>
      <c r="P289" s="378"/>
      <c r="Q289" s="378"/>
      <c r="R289" s="378"/>
      <c r="S289" s="378"/>
      <c r="T289" s="378"/>
      <c r="U289" s="378"/>
      <c r="V289" s="379"/>
      <c r="W289" s="380"/>
      <c r="X289" s="380"/>
      <c r="Y289" s="381"/>
      <c r="Z289" s="361"/>
      <c r="AA289" s="381"/>
      <c r="AB289" s="381"/>
      <c r="AC289" s="379"/>
      <c r="AD289" s="379"/>
      <c r="AE289" s="381"/>
      <c r="AF289" s="381"/>
      <c r="AG289" s="381"/>
      <c r="AH289" s="381"/>
      <c r="AI289" s="381"/>
      <c r="AJ289" s="381"/>
      <c r="AK289" s="381"/>
      <c r="AL289" s="381"/>
      <c r="AM289" s="323">
        <f>SUMPRODUCT($S$160:$S$263,AM160:AM263)</f>
        <v>0</v>
      </c>
      <c r="AN289" s="323">
        <f>SUMPRODUCT($S$160:$S$263,AN160:AN263)</f>
        <v>0</v>
      </c>
      <c r="AO289" s="323">
        <f>IF(AO159="kW",SUMPRODUCT($U$160:$U$263,$AK$160:$AK$263,AO160:AO263),SUMPRODUCT($S$160:$S$263,AO160:AO263))</f>
        <v>0</v>
      </c>
      <c r="AP289" s="323">
        <f t="shared" ref="AP289:AZ289" si="99">IF(AP159="kW",SUMPRODUCT($U$160:$U$263,$AK$160:$AK$263,AP160:AP263),SUMPRODUCT($S$160:$S$263,AP160:AP263))</f>
        <v>0</v>
      </c>
      <c r="AQ289" s="323">
        <f t="shared" si="99"/>
        <v>0</v>
      </c>
      <c r="AR289" s="323">
        <f t="shared" si="99"/>
        <v>0</v>
      </c>
      <c r="AS289" s="323">
        <f t="shared" si="99"/>
        <v>0</v>
      </c>
      <c r="AT289" s="323">
        <f t="shared" si="99"/>
        <v>0</v>
      </c>
      <c r="AU289" s="323">
        <f t="shared" si="99"/>
        <v>0</v>
      </c>
      <c r="AV289" s="323">
        <f t="shared" si="99"/>
        <v>0</v>
      </c>
      <c r="AW289" s="323">
        <f t="shared" si="99"/>
        <v>0</v>
      </c>
      <c r="AX289" s="323">
        <f t="shared" si="99"/>
        <v>0</v>
      </c>
      <c r="AY289" s="323">
        <f t="shared" si="99"/>
        <v>0</v>
      </c>
      <c r="AZ289" s="323">
        <f t="shared" si="99"/>
        <v>0</v>
      </c>
      <c r="BA289" s="382"/>
    </row>
    <row r="290" spans="1:53" ht="18.75" customHeight="1">
      <c r="B290" s="364" t="s">
        <v>577</v>
      </c>
      <c r="C290" s="383"/>
      <c r="D290" s="384"/>
      <c r="E290" s="384"/>
      <c r="F290" s="384"/>
      <c r="G290" s="384"/>
      <c r="H290" s="384"/>
      <c r="I290" s="384"/>
      <c r="J290" s="384"/>
      <c r="K290" s="384"/>
      <c r="L290" s="384"/>
      <c r="M290" s="384"/>
      <c r="N290" s="384"/>
      <c r="O290" s="384"/>
      <c r="P290" s="384"/>
      <c r="Q290" s="384"/>
      <c r="R290" s="384"/>
      <c r="S290" s="384"/>
      <c r="T290" s="384"/>
      <c r="U290" s="384"/>
      <c r="V290" s="384"/>
      <c r="W290" s="384"/>
      <c r="X290" s="384"/>
      <c r="Y290" s="384"/>
      <c r="Z290" s="367"/>
      <c r="AA290" s="368"/>
      <c r="AB290" s="384"/>
      <c r="AC290" s="384"/>
      <c r="AD290" s="384"/>
      <c r="AE290" s="384"/>
      <c r="AF290" s="384"/>
      <c r="AG290" s="384"/>
      <c r="AH290" s="384"/>
      <c r="AI290" s="384"/>
      <c r="AJ290" s="384"/>
      <c r="AK290" s="384"/>
      <c r="AL290" s="384"/>
      <c r="AM290" s="385"/>
      <c r="AN290" s="385"/>
      <c r="AO290" s="385"/>
      <c r="AP290" s="385"/>
      <c r="AQ290" s="385"/>
      <c r="AR290" s="385"/>
      <c r="AS290" s="385"/>
      <c r="AT290" s="385"/>
      <c r="AU290" s="385"/>
      <c r="AV290" s="385"/>
      <c r="AW290" s="385"/>
      <c r="AX290" s="385"/>
      <c r="AY290" s="385"/>
      <c r="AZ290" s="385"/>
      <c r="BA290" s="385"/>
    </row>
    <row r="291" spans="1:53">
      <c r="E291" s="386"/>
      <c r="F291" s="386"/>
      <c r="G291" s="386"/>
      <c r="H291" s="386"/>
      <c r="I291" s="386"/>
      <c r="J291" s="386"/>
      <c r="K291" s="386"/>
      <c r="L291" s="386"/>
      <c r="M291" s="386"/>
      <c r="N291" s="386"/>
      <c r="O291" s="386"/>
      <c r="P291" s="386"/>
      <c r="Q291" s="386"/>
      <c r="R291" s="386"/>
      <c r="S291" s="386"/>
      <c r="T291" s="386"/>
      <c r="U291" s="386"/>
      <c r="V291" s="386"/>
      <c r="W291" s="386"/>
      <c r="X291" s="386"/>
      <c r="Y291" s="386"/>
      <c r="Z291" s="386"/>
      <c r="AA291" s="386"/>
      <c r="AB291" s="386"/>
      <c r="AC291" s="386"/>
      <c r="AD291" s="386"/>
      <c r="AE291" s="386"/>
      <c r="AF291" s="386"/>
      <c r="AG291" s="386"/>
      <c r="AH291" s="386"/>
      <c r="AI291" s="386"/>
      <c r="AJ291" s="386"/>
      <c r="AK291" s="386"/>
      <c r="AL291" s="386"/>
      <c r="AM291" s="253"/>
      <c r="AN291" s="253"/>
      <c r="AO291" s="253"/>
      <c r="AP291" s="253"/>
      <c r="AQ291" s="253"/>
      <c r="AR291" s="253"/>
      <c r="AS291" s="253"/>
      <c r="AT291" s="253"/>
      <c r="AU291" s="253"/>
      <c r="AV291" s="253"/>
      <c r="AW291" s="253"/>
      <c r="AX291" s="253"/>
      <c r="AY291" s="253"/>
      <c r="AZ291" s="253"/>
    </row>
    <row r="292" spans="1:53" ht="15.75">
      <c r="B292" s="277" t="s">
        <v>247</v>
      </c>
      <c r="C292" s="278"/>
      <c r="D292" s="581" t="s">
        <v>522</v>
      </c>
      <c r="E292" s="579"/>
      <c r="V292" s="278"/>
      <c r="AM292" s="267"/>
      <c r="AN292" s="264"/>
      <c r="AO292" s="264"/>
      <c r="AP292" s="264"/>
      <c r="AQ292" s="264"/>
      <c r="AR292" s="264"/>
      <c r="AS292" s="264"/>
      <c r="AT292" s="264"/>
      <c r="AU292" s="264"/>
      <c r="AV292" s="264"/>
      <c r="AW292" s="264"/>
      <c r="AX292" s="264"/>
      <c r="AY292" s="264"/>
      <c r="AZ292" s="264"/>
      <c r="BA292" s="279"/>
    </row>
    <row r="293" spans="1:53" ht="33" customHeight="1">
      <c r="B293" s="949" t="s">
        <v>211</v>
      </c>
      <c r="C293" s="951" t="s">
        <v>33</v>
      </c>
      <c r="D293" s="281" t="s">
        <v>420</v>
      </c>
      <c r="E293" s="960" t="s">
        <v>209</v>
      </c>
      <c r="F293" s="961"/>
      <c r="G293" s="961"/>
      <c r="H293" s="961"/>
      <c r="I293" s="961"/>
      <c r="J293" s="961"/>
      <c r="K293" s="961"/>
      <c r="L293" s="961"/>
      <c r="M293" s="961"/>
      <c r="N293" s="961"/>
      <c r="O293" s="961"/>
      <c r="P293" s="961"/>
      <c r="Q293" s="961"/>
      <c r="R293" s="961"/>
      <c r="S293" s="961"/>
      <c r="T293" s="962"/>
      <c r="U293" s="958" t="s">
        <v>213</v>
      </c>
      <c r="V293" s="281" t="s">
        <v>421</v>
      </c>
      <c r="W293" s="955" t="s">
        <v>212</v>
      </c>
      <c r="X293" s="956"/>
      <c r="Y293" s="956"/>
      <c r="Z293" s="956"/>
      <c r="AA293" s="956"/>
      <c r="AB293" s="956"/>
      <c r="AC293" s="956"/>
      <c r="AD293" s="956"/>
      <c r="AE293" s="956"/>
      <c r="AF293" s="956"/>
      <c r="AG293" s="956"/>
      <c r="AH293" s="956"/>
      <c r="AI293" s="956"/>
      <c r="AJ293" s="956"/>
      <c r="AK293" s="956"/>
      <c r="AL293" s="963"/>
      <c r="AM293" s="955" t="s">
        <v>242</v>
      </c>
      <c r="AN293" s="956"/>
      <c r="AO293" s="956"/>
      <c r="AP293" s="956"/>
      <c r="AQ293" s="956"/>
      <c r="AR293" s="956"/>
      <c r="AS293" s="956"/>
      <c r="AT293" s="956"/>
      <c r="AU293" s="956"/>
      <c r="AV293" s="956"/>
      <c r="AW293" s="956"/>
      <c r="AX293" s="956"/>
      <c r="AY293" s="956"/>
      <c r="AZ293" s="956"/>
      <c r="BA293" s="957"/>
    </row>
    <row r="294" spans="1:53" ht="60.75" customHeight="1">
      <c r="B294" s="950"/>
      <c r="C294" s="952"/>
      <c r="D294" s="282">
        <v>2013</v>
      </c>
      <c r="E294" s="282">
        <v>2014</v>
      </c>
      <c r="F294" s="282">
        <v>2015</v>
      </c>
      <c r="G294" s="282">
        <v>2016</v>
      </c>
      <c r="H294" s="282">
        <v>2017</v>
      </c>
      <c r="I294" s="282">
        <v>2018</v>
      </c>
      <c r="J294" s="282">
        <v>2019</v>
      </c>
      <c r="K294" s="282">
        <v>2020</v>
      </c>
      <c r="L294" s="282">
        <v>2021</v>
      </c>
      <c r="M294" s="282">
        <v>2022</v>
      </c>
      <c r="N294" s="282">
        <v>2023</v>
      </c>
      <c r="O294" s="282">
        <v>2024</v>
      </c>
      <c r="P294" s="282">
        <v>2025</v>
      </c>
      <c r="Q294" s="282">
        <v>2026</v>
      </c>
      <c r="R294" s="282">
        <v>2027</v>
      </c>
      <c r="S294" s="282">
        <v>2028</v>
      </c>
      <c r="T294" s="282">
        <v>2029</v>
      </c>
      <c r="U294" s="959"/>
      <c r="V294" s="282">
        <v>2013</v>
      </c>
      <c r="W294" s="282">
        <v>2014</v>
      </c>
      <c r="X294" s="282">
        <v>2015</v>
      </c>
      <c r="Y294" s="282">
        <v>2016</v>
      </c>
      <c r="Z294" s="282">
        <v>2017</v>
      </c>
      <c r="AA294" s="282">
        <v>2018</v>
      </c>
      <c r="AB294" s="282">
        <v>2019</v>
      </c>
      <c r="AC294" s="282">
        <v>2020</v>
      </c>
      <c r="AD294" s="282">
        <v>2021</v>
      </c>
      <c r="AE294" s="282">
        <v>2022</v>
      </c>
      <c r="AF294" s="282">
        <v>2023</v>
      </c>
      <c r="AG294" s="282">
        <v>2024</v>
      </c>
      <c r="AH294" s="282">
        <v>2025</v>
      </c>
      <c r="AI294" s="282">
        <v>2026</v>
      </c>
      <c r="AJ294" s="282">
        <v>2027</v>
      </c>
      <c r="AK294" s="282">
        <v>2028</v>
      </c>
      <c r="AL294" s="282">
        <v>2029</v>
      </c>
      <c r="AM294" s="282" t="str">
        <f>'1.  LRAMVA Summary'!D53</f>
        <v>Residential</v>
      </c>
      <c r="AN294" s="282" t="str">
        <f>'1.  LRAMVA Summary'!E53</f>
        <v>GS&lt;50 kW</v>
      </c>
      <c r="AO294" s="282" t="str">
        <f>'1.  LRAMVA Summary'!F53</f>
        <v>GS 50 - 4,999 kW</v>
      </c>
      <c r="AP294" s="282" t="str">
        <f>'1.  LRAMVA Summary'!G53</f>
        <v>Large Use</v>
      </c>
      <c r="AQ294" s="282" t="str">
        <f>'1.  LRAMVA Summary'!H53</f>
        <v>Unmetered</v>
      </c>
      <c r="AR294" s="282" t="str">
        <f>'1.  LRAMVA Summary'!I53</f>
        <v>Street Lights</v>
      </c>
      <c r="AS294" s="282" t="str">
        <f>'1.  LRAMVA Summary'!J53</f>
        <v/>
      </c>
      <c r="AT294" s="282" t="str">
        <f>'1.  LRAMVA Summary'!K53</f>
        <v/>
      </c>
      <c r="AU294" s="282" t="str">
        <f>'1.  LRAMVA Summary'!L53</f>
        <v/>
      </c>
      <c r="AV294" s="282" t="str">
        <f>'1.  LRAMVA Summary'!M53</f>
        <v/>
      </c>
      <c r="AW294" s="282" t="str">
        <f>'1.  LRAMVA Summary'!N53</f>
        <v/>
      </c>
      <c r="AX294" s="282" t="str">
        <f>'1.  LRAMVA Summary'!O53</f>
        <v/>
      </c>
      <c r="AY294" s="282" t="str">
        <f>'1.  LRAMVA Summary'!P53</f>
        <v/>
      </c>
      <c r="AZ294" s="282" t="str">
        <f>'1.  LRAMVA Summary'!Q53</f>
        <v/>
      </c>
      <c r="BA294" s="284" t="str">
        <f>'1.  LRAMVA Summary'!R53</f>
        <v>Total</v>
      </c>
    </row>
    <row r="295" spans="1:53" ht="15" customHeight="1">
      <c r="A295" s="499"/>
      <c r="B295" s="285" t="s">
        <v>0</v>
      </c>
      <c r="C295" s="286"/>
      <c r="D295" s="286"/>
      <c r="E295" s="286"/>
      <c r="F295" s="286"/>
      <c r="G295" s="286"/>
      <c r="H295" s="286"/>
      <c r="I295" s="286"/>
      <c r="J295" s="286"/>
      <c r="K295" s="286"/>
      <c r="L295" s="286"/>
      <c r="M295" s="286"/>
      <c r="N295" s="286"/>
      <c r="O295" s="286"/>
      <c r="P295" s="286"/>
      <c r="Q295" s="286"/>
      <c r="R295" s="286"/>
      <c r="S295" s="286"/>
      <c r="T295" s="286"/>
      <c r="U295" s="287"/>
      <c r="V295" s="286"/>
      <c r="W295" s="286"/>
      <c r="X295" s="286"/>
      <c r="Y295" s="286"/>
      <c r="Z295" s="286"/>
      <c r="AA295" s="286"/>
      <c r="AB295" s="286"/>
      <c r="AC295" s="286"/>
      <c r="AD295" s="286"/>
      <c r="AE295" s="286"/>
      <c r="AF295" s="286"/>
      <c r="AG295" s="286"/>
      <c r="AH295" s="286"/>
      <c r="AI295" s="286"/>
      <c r="AJ295" s="286"/>
      <c r="AK295" s="286"/>
      <c r="AL295" s="286"/>
      <c r="AM295" s="288" t="str">
        <f>'1.  LRAMVA Summary'!D54</f>
        <v>kWh</v>
      </c>
      <c r="AN295" s="288" t="str">
        <f>'1.  LRAMVA Summary'!E54</f>
        <v>kWh</v>
      </c>
      <c r="AO295" s="288" t="str">
        <f>'1.  LRAMVA Summary'!F54</f>
        <v>kw</v>
      </c>
      <c r="AP295" s="288" t="str">
        <f>'1.  LRAMVA Summary'!G54</f>
        <v>kW</v>
      </c>
      <c r="AQ295" s="288" t="str">
        <f>'1.  LRAMVA Summary'!H54</f>
        <v>kWh</v>
      </c>
      <c r="AR295" s="288" t="str">
        <f>'1.  LRAMVA Summary'!I54</f>
        <v>kW</v>
      </c>
      <c r="AS295" s="288">
        <f>'1.  LRAMVA Summary'!J54</f>
        <v>0</v>
      </c>
      <c r="AT295" s="288">
        <f>'1.  LRAMVA Summary'!K54</f>
        <v>0</v>
      </c>
      <c r="AU295" s="288">
        <f>'1.  LRAMVA Summary'!L54</f>
        <v>0</v>
      </c>
      <c r="AV295" s="288">
        <f>'1.  LRAMVA Summary'!M54</f>
        <v>0</v>
      </c>
      <c r="AW295" s="288">
        <f>'1.  LRAMVA Summary'!N54</f>
        <v>0</v>
      </c>
      <c r="AX295" s="288">
        <f>'1.  LRAMVA Summary'!O54</f>
        <v>0</v>
      </c>
      <c r="AY295" s="288">
        <f>'1.  LRAMVA Summary'!P54</f>
        <v>0</v>
      </c>
      <c r="AZ295" s="288">
        <f>'1.  LRAMVA Summary'!Q54</f>
        <v>0</v>
      </c>
      <c r="BA295" s="289"/>
    </row>
    <row r="296" spans="1:53" ht="15" hidden="1" outlineLevel="1">
      <c r="A296" s="498">
        <v>1</v>
      </c>
      <c r="B296" s="291" t="s">
        <v>1</v>
      </c>
      <c r="C296" s="288" t="s">
        <v>25</v>
      </c>
      <c r="D296" s="292"/>
      <c r="E296" s="292"/>
      <c r="F296" s="292"/>
      <c r="G296" s="292"/>
      <c r="H296" s="292"/>
      <c r="I296" s="292"/>
      <c r="J296" s="292"/>
      <c r="K296" s="292"/>
      <c r="L296" s="292"/>
      <c r="M296" s="292"/>
      <c r="N296" s="292"/>
      <c r="O296" s="292"/>
      <c r="P296" s="292"/>
      <c r="Q296" s="292"/>
      <c r="R296" s="292"/>
      <c r="S296" s="292"/>
      <c r="T296" s="292"/>
      <c r="U296" s="288"/>
      <c r="V296" s="292"/>
      <c r="W296" s="292"/>
      <c r="X296" s="292"/>
      <c r="Y296" s="292"/>
      <c r="Z296" s="292"/>
      <c r="AA296" s="292"/>
      <c r="AB296" s="292"/>
      <c r="AC296" s="292"/>
      <c r="AD296" s="292"/>
      <c r="AE296" s="292"/>
      <c r="AF296" s="292"/>
      <c r="AG296" s="292"/>
      <c r="AH296" s="292"/>
      <c r="AI296" s="292"/>
      <c r="AJ296" s="292"/>
      <c r="AK296" s="292"/>
      <c r="AL296" s="292"/>
      <c r="AM296" s="406"/>
      <c r="AN296" s="406"/>
      <c r="AO296" s="406"/>
      <c r="AP296" s="406"/>
      <c r="AQ296" s="406"/>
      <c r="AR296" s="406"/>
      <c r="AS296" s="406"/>
      <c r="AT296" s="406"/>
      <c r="AU296" s="406"/>
      <c r="AV296" s="406"/>
      <c r="AW296" s="406"/>
      <c r="AX296" s="406"/>
      <c r="AY296" s="406"/>
      <c r="AZ296" s="406"/>
      <c r="BA296" s="293">
        <f>SUM(AM296:AZ296)</f>
        <v>0</v>
      </c>
    </row>
    <row r="297" spans="1:53" ht="15" hidden="1" outlineLevel="1">
      <c r="B297" s="291" t="s">
        <v>248</v>
      </c>
      <c r="C297" s="288" t="s">
        <v>163</v>
      </c>
      <c r="D297" s="292"/>
      <c r="E297" s="292"/>
      <c r="F297" s="292"/>
      <c r="G297" s="292"/>
      <c r="H297" s="292"/>
      <c r="I297" s="292"/>
      <c r="J297" s="292"/>
      <c r="K297" s="292"/>
      <c r="L297" s="292"/>
      <c r="M297" s="292"/>
      <c r="N297" s="292"/>
      <c r="O297" s="292"/>
      <c r="P297" s="292"/>
      <c r="Q297" s="292"/>
      <c r="R297" s="292"/>
      <c r="S297" s="292"/>
      <c r="T297" s="292"/>
      <c r="U297" s="464"/>
      <c r="V297" s="292"/>
      <c r="W297" s="292"/>
      <c r="X297" s="292"/>
      <c r="Y297" s="292"/>
      <c r="Z297" s="292"/>
      <c r="AA297" s="292"/>
      <c r="AB297" s="292"/>
      <c r="AC297" s="292"/>
      <c r="AD297" s="292"/>
      <c r="AE297" s="292"/>
      <c r="AF297" s="292"/>
      <c r="AG297" s="292"/>
      <c r="AH297" s="292"/>
      <c r="AI297" s="292"/>
      <c r="AJ297" s="292"/>
      <c r="AK297" s="292"/>
      <c r="AL297" s="292"/>
      <c r="AM297" s="407">
        <f>AM296</f>
        <v>0</v>
      </c>
      <c r="AN297" s="407">
        <f>AN296</f>
        <v>0</v>
      </c>
      <c r="AO297" s="407">
        <f t="shared" ref="AO297:AZ297" si="100">AO296</f>
        <v>0</v>
      </c>
      <c r="AP297" s="407">
        <f t="shared" si="100"/>
        <v>0</v>
      </c>
      <c r="AQ297" s="407">
        <f t="shared" si="100"/>
        <v>0</v>
      </c>
      <c r="AR297" s="407">
        <f t="shared" si="100"/>
        <v>0</v>
      </c>
      <c r="AS297" s="407">
        <f t="shared" si="100"/>
        <v>0</v>
      </c>
      <c r="AT297" s="407">
        <f t="shared" si="100"/>
        <v>0</v>
      </c>
      <c r="AU297" s="407">
        <f t="shared" si="100"/>
        <v>0</v>
      </c>
      <c r="AV297" s="407">
        <f t="shared" si="100"/>
        <v>0</v>
      </c>
      <c r="AW297" s="407">
        <f t="shared" si="100"/>
        <v>0</v>
      </c>
      <c r="AX297" s="407">
        <f t="shared" si="100"/>
        <v>0</v>
      </c>
      <c r="AY297" s="407">
        <f t="shared" si="100"/>
        <v>0</v>
      </c>
      <c r="AZ297" s="407">
        <f t="shared" si="100"/>
        <v>0</v>
      </c>
      <c r="BA297" s="294"/>
    </row>
    <row r="298" spans="1:53" ht="15.75" hidden="1" outlineLevel="1">
      <c r="A298" s="500"/>
      <c r="B298" s="295"/>
      <c r="C298" s="296"/>
      <c r="D298" s="296"/>
      <c r="E298" s="296"/>
      <c r="F298" s="296"/>
      <c r="G298" s="296"/>
      <c r="H298" s="296"/>
      <c r="I298" s="296"/>
      <c r="J298" s="296"/>
      <c r="K298" s="296"/>
      <c r="L298" s="296"/>
      <c r="M298" s="296"/>
      <c r="N298" s="296"/>
      <c r="O298" s="296"/>
      <c r="P298" s="296"/>
      <c r="Q298" s="296"/>
      <c r="R298" s="296"/>
      <c r="S298" s="296"/>
      <c r="T298" s="296"/>
      <c r="U298" s="300"/>
      <c r="V298" s="296"/>
      <c r="W298" s="296"/>
      <c r="X298" s="296"/>
      <c r="Y298" s="296"/>
      <c r="Z298" s="296"/>
      <c r="AA298" s="296"/>
      <c r="AB298" s="296"/>
      <c r="AC298" s="296"/>
      <c r="AD298" s="296"/>
      <c r="AE298" s="296"/>
      <c r="AF298" s="296"/>
      <c r="AG298" s="296"/>
      <c r="AH298" s="296"/>
      <c r="AI298" s="296"/>
      <c r="AJ298" s="296"/>
      <c r="AK298" s="296"/>
      <c r="AL298" s="296"/>
      <c r="AM298" s="408"/>
      <c r="AN298" s="409"/>
      <c r="AO298" s="409"/>
      <c r="AP298" s="409"/>
      <c r="AQ298" s="409"/>
      <c r="AR298" s="409"/>
      <c r="AS298" s="409"/>
      <c r="AT298" s="409"/>
      <c r="AU298" s="409"/>
      <c r="AV298" s="409"/>
      <c r="AW298" s="409"/>
      <c r="AX298" s="409"/>
      <c r="AY298" s="409"/>
      <c r="AZ298" s="409"/>
      <c r="BA298" s="299"/>
    </row>
    <row r="299" spans="1:53" ht="15" hidden="1" outlineLevel="1">
      <c r="A299" s="498">
        <v>2</v>
      </c>
      <c r="B299" s="291" t="s">
        <v>2</v>
      </c>
      <c r="C299" s="288" t="s">
        <v>25</v>
      </c>
      <c r="D299" s="292"/>
      <c r="E299" s="292"/>
      <c r="F299" s="292"/>
      <c r="G299" s="292"/>
      <c r="H299" s="292"/>
      <c r="I299" s="292"/>
      <c r="J299" s="292"/>
      <c r="K299" s="292"/>
      <c r="L299" s="292"/>
      <c r="M299" s="292"/>
      <c r="N299" s="292"/>
      <c r="O299" s="292"/>
      <c r="P299" s="292"/>
      <c r="Q299" s="292"/>
      <c r="R299" s="292"/>
      <c r="S299" s="292"/>
      <c r="T299" s="292"/>
      <c r="U299" s="288"/>
      <c r="V299" s="292"/>
      <c r="W299" s="292"/>
      <c r="X299" s="292"/>
      <c r="Y299" s="292"/>
      <c r="Z299" s="292"/>
      <c r="AA299" s="292"/>
      <c r="AB299" s="292"/>
      <c r="AC299" s="292"/>
      <c r="AD299" s="292"/>
      <c r="AE299" s="292"/>
      <c r="AF299" s="292"/>
      <c r="AG299" s="292"/>
      <c r="AH299" s="292"/>
      <c r="AI299" s="292"/>
      <c r="AJ299" s="292"/>
      <c r="AK299" s="292"/>
      <c r="AL299" s="292"/>
      <c r="AM299" s="406"/>
      <c r="AN299" s="406"/>
      <c r="AO299" s="406"/>
      <c r="AP299" s="406"/>
      <c r="AQ299" s="406"/>
      <c r="AR299" s="406"/>
      <c r="AS299" s="406"/>
      <c r="AT299" s="406"/>
      <c r="AU299" s="406"/>
      <c r="AV299" s="406"/>
      <c r="AW299" s="406"/>
      <c r="AX299" s="406"/>
      <c r="AY299" s="406"/>
      <c r="AZ299" s="406"/>
      <c r="BA299" s="293">
        <f>SUM(AM299:AZ299)</f>
        <v>0</v>
      </c>
    </row>
    <row r="300" spans="1:53" ht="15" hidden="1" outlineLevel="1">
      <c r="B300" s="291" t="s">
        <v>248</v>
      </c>
      <c r="C300" s="288" t="s">
        <v>163</v>
      </c>
      <c r="D300" s="292"/>
      <c r="E300" s="292"/>
      <c r="F300" s="292"/>
      <c r="G300" s="292"/>
      <c r="H300" s="292"/>
      <c r="I300" s="292"/>
      <c r="J300" s="292"/>
      <c r="K300" s="292"/>
      <c r="L300" s="292"/>
      <c r="M300" s="292"/>
      <c r="N300" s="292"/>
      <c r="O300" s="292"/>
      <c r="P300" s="292"/>
      <c r="Q300" s="292"/>
      <c r="R300" s="292"/>
      <c r="S300" s="292"/>
      <c r="T300" s="292"/>
      <c r="U300" s="464"/>
      <c r="V300" s="292"/>
      <c r="W300" s="292"/>
      <c r="X300" s="292"/>
      <c r="Y300" s="292"/>
      <c r="Z300" s="292"/>
      <c r="AA300" s="292"/>
      <c r="AB300" s="292"/>
      <c r="AC300" s="292"/>
      <c r="AD300" s="292"/>
      <c r="AE300" s="292"/>
      <c r="AF300" s="292"/>
      <c r="AG300" s="292"/>
      <c r="AH300" s="292"/>
      <c r="AI300" s="292"/>
      <c r="AJ300" s="292"/>
      <c r="AK300" s="292"/>
      <c r="AL300" s="292"/>
      <c r="AM300" s="407">
        <f>AM299</f>
        <v>0</v>
      </c>
      <c r="AN300" s="407">
        <f>AN299</f>
        <v>0</v>
      </c>
      <c r="AO300" s="407">
        <f t="shared" ref="AO300:AZ300" si="101">AO299</f>
        <v>0</v>
      </c>
      <c r="AP300" s="407">
        <f t="shared" si="101"/>
        <v>0</v>
      </c>
      <c r="AQ300" s="407">
        <f t="shared" si="101"/>
        <v>0</v>
      </c>
      <c r="AR300" s="407">
        <f t="shared" si="101"/>
        <v>0</v>
      </c>
      <c r="AS300" s="407">
        <f t="shared" si="101"/>
        <v>0</v>
      </c>
      <c r="AT300" s="407">
        <f t="shared" si="101"/>
        <v>0</v>
      </c>
      <c r="AU300" s="407">
        <f t="shared" si="101"/>
        <v>0</v>
      </c>
      <c r="AV300" s="407">
        <f t="shared" si="101"/>
        <v>0</v>
      </c>
      <c r="AW300" s="407">
        <f t="shared" si="101"/>
        <v>0</v>
      </c>
      <c r="AX300" s="407">
        <f t="shared" si="101"/>
        <v>0</v>
      </c>
      <c r="AY300" s="407">
        <f t="shared" si="101"/>
        <v>0</v>
      </c>
      <c r="AZ300" s="407">
        <f t="shared" si="101"/>
        <v>0</v>
      </c>
      <c r="BA300" s="294"/>
    </row>
    <row r="301" spans="1:53" ht="15.75" hidden="1" outlineLevel="1">
      <c r="A301" s="500"/>
      <c r="B301" s="295"/>
      <c r="C301" s="296"/>
      <c r="D301" s="301"/>
      <c r="E301" s="301"/>
      <c r="F301" s="301"/>
      <c r="G301" s="301"/>
      <c r="H301" s="301"/>
      <c r="I301" s="301"/>
      <c r="J301" s="301"/>
      <c r="K301" s="301"/>
      <c r="L301" s="301"/>
      <c r="M301" s="301"/>
      <c r="N301" s="301"/>
      <c r="O301" s="301"/>
      <c r="P301" s="301"/>
      <c r="Q301" s="301"/>
      <c r="R301" s="301"/>
      <c r="S301" s="301"/>
      <c r="T301" s="301"/>
      <c r="U301" s="300"/>
      <c r="V301" s="301"/>
      <c r="W301" s="301"/>
      <c r="X301" s="301"/>
      <c r="Y301" s="301"/>
      <c r="Z301" s="301"/>
      <c r="AA301" s="301"/>
      <c r="AB301" s="301"/>
      <c r="AC301" s="301"/>
      <c r="AD301" s="301"/>
      <c r="AE301" s="301"/>
      <c r="AF301" s="301"/>
      <c r="AG301" s="301"/>
      <c r="AH301" s="301"/>
      <c r="AI301" s="301"/>
      <c r="AJ301" s="301"/>
      <c r="AK301" s="301"/>
      <c r="AL301" s="301"/>
      <c r="AM301" s="408"/>
      <c r="AN301" s="409"/>
      <c r="AO301" s="409"/>
      <c r="AP301" s="409"/>
      <c r="AQ301" s="409"/>
      <c r="AR301" s="409"/>
      <c r="AS301" s="409"/>
      <c r="AT301" s="409"/>
      <c r="AU301" s="409"/>
      <c r="AV301" s="409"/>
      <c r="AW301" s="409"/>
      <c r="AX301" s="409"/>
      <c r="AY301" s="409"/>
      <c r="AZ301" s="409"/>
      <c r="BA301" s="299"/>
    </row>
    <row r="302" spans="1:53" ht="15" hidden="1" outlineLevel="1">
      <c r="A302" s="498">
        <v>3</v>
      </c>
      <c r="B302" s="291" t="s">
        <v>3</v>
      </c>
      <c r="C302" s="288" t="s">
        <v>25</v>
      </c>
      <c r="D302" s="292"/>
      <c r="E302" s="292"/>
      <c r="F302" s="292"/>
      <c r="G302" s="292"/>
      <c r="H302" s="292"/>
      <c r="I302" s="292"/>
      <c r="J302" s="292"/>
      <c r="K302" s="292"/>
      <c r="L302" s="292"/>
      <c r="M302" s="292"/>
      <c r="N302" s="292"/>
      <c r="O302" s="292"/>
      <c r="P302" s="292"/>
      <c r="Q302" s="292"/>
      <c r="R302" s="292"/>
      <c r="S302" s="292"/>
      <c r="T302" s="292"/>
      <c r="U302" s="288"/>
      <c r="V302" s="292"/>
      <c r="W302" s="292"/>
      <c r="X302" s="292"/>
      <c r="Y302" s="292"/>
      <c r="Z302" s="292"/>
      <c r="AA302" s="292"/>
      <c r="AB302" s="292"/>
      <c r="AC302" s="292"/>
      <c r="AD302" s="292"/>
      <c r="AE302" s="292"/>
      <c r="AF302" s="292"/>
      <c r="AG302" s="292"/>
      <c r="AH302" s="292"/>
      <c r="AI302" s="292"/>
      <c r="AJ302" s="292"/>
      <c r="AK302" s="292"/>
      <c r="AL302" s="292"/>
      <c r="AM302" s="406"/>
      <c r="AN302" s="406"/>
      <c r="AO302" s="406"/>
      <c r="AP302" s="406"/>
      <c r="AQ302" s="406"/>
      <c r="AR302" s="406"/>
      <c r="AS302" s="406"/>
      <c r="AT302" s="406"/>
      <c r="AU302" s="406"/>
      <c r="AV302" s="406"/>
      <c r="AW302" s="406"/>
      <c r="AX302" s="406"/>
      <c r="AY302" s="406"/>
      <c r="AZ302" s="406"/>
      <c r="BA302" s="293">
        <f>SUM(AM302:AZ302)</f>
        <v>0</v>
      </c>
    </row>
    <row r="303" spans="1:53" ht="15" hidden="1" outlineLevel="1">
      <c r="B303" s="291" t="s">
        <v>248</v>
      </c>
      <c r="C303" s="288" t="s">
        <v>163</v>
      </c>
      <c r="D303" s="292"/>
      <c r="E303" s="292"/>
      <c r="F303" s="292"/>
      <c r="G303" s="292"/>
      <c r="H303" s="292"/>
      <c r="I303" s="292"/>
      <c r="J303" s="292"/>
      <c r="K303" s="292"/>
      <c r="L303" s="292"/>
      <c r="M303" s="292"/>
      <c r="N303" s="292"/>
      <c r="O303" s="292"/>
      <c r="P303" s="292"/>
      <c r="Q303" s="292"/>
      <c r="R303" s="292"/>
      <c r="S303" s="292"/>
      <c r="T303" s="292"/>
      <c r="U303" s="464"/>
      <c r="V303" s="292"/>
      <c r="W303" s="292"/>
      <c r="X303" s="292"/>
      <c r="Y303" s="292"/>
      <c r="Z303" s="292"/>
      <c r="AA303" s="292"/>
      <c r="AB303" s="292"/>
      <c r="AC303" s="292"/>
      <c r="AD303" s="292"/>
      <c r="AE303" s="292"/>
      <c r="AF303" s="292"/>
      <c r="AG303" s="292"/>
      <c r="AH303" s="292"/>
      <c r="AI303" s="292"/>
      <c r="AJ303" s="292"/>
      <c r="AK303" s="292"/>
      <c r="AL303" s="292"/>
      <c r="AM303" s="407">
        <f>AM302</f>
        <v>0</v>
      </c>
      <c r="AN303" s="407">
        <f>AN302</f>
        <v>0</v>
      </c>
      <c r="AO303" s="407">
        <f t="shared" ref="AO303:AZ303" si="102">AO302</f>
        <v>0</v>
      </c>
      <c r="AP303" s="407">
        <f t="shared" si="102"/>
        <v>0</v>
      </c>
      <c r="AQ303" s="407">
        <f t="shared" si="102"/>
        <v>0</v>
      </c>
      <c r="AR303" s="407">
        <f t="shared" si="102"/>
        <v>0</v>
      </c>
      <c r="AS303" s="407">
        <f t="shared" si="102"/>
        <v>0</v>
      </c>
      <c r="AT303" s="407">
        <f t="shared" si="102"/>
        <v>0</v>
      </c>
      <c r="AU303" s="407">
        <f t="shared" si="102"/>
        <v>0</v>
      </c>
      <c r="AV303" s="407">
        <f t="shared" si="102"/>
        <v>0</v>
      </c>
      <c r="AW303" s="407">
        <f t="shared" si="102"/>
        <v>0</v>
      </c>
      <c r="AX303" s="407">
        <f t="shared" si="102"/>
        <v>0</v>
      </c>
      <c r="AY303" s="407">
        <f t="shared" si="102"/>
        <v>0</v>
      </c>
      <c r="AZ303" s="407">
        <f t="shared" si="102"/>
        <v>0</v>
      </c>
      <c r="BA303" s="294"/>
    </row>
    <row r="304" spans="1:53" ht="15" hidden="1" outlineLevel="1">
      <c r="B304" s="291"/>
      <c r="C304" s="302"/>
      <c r="D304" s="288"/>
      <c r="E304" s="288"/>
      <c r="F304" s="288"/>
      <c r="G304" s="288"/>
      <c r="H304" s="288"/>
      <c r="I304" s="288"/>
      <c r="J304" s="288"/>
      <c r="K304" s="288"/>
      <c r="L304" s="288"/>
      <c r="M304" s="288"/>
      <c r="N304" s="288"/>
      <c r="O304" s="288"/>
      <c r="P304" s="288"/>
      <c r="Q304" s="288"/>
      <c r="R304" s="288"/>
      <c r="S304" s="288"/>
      <c r="T304" s="288"/>
      <c r="U304" s="280"/>
      <c r="V304" s="288"/>
      <c r="W304" s="288"/>
      <c r="X304" s="288"/>
      <c r="Y304" s="288"/>
      <c r="Z304" s="288"/>
      <c r="AA304" s="288"/>
      <c r="AB304" s="288"/>
      <c r="AC304" s="288"/>
      <c r="AD304" s="288"/>
      <c r="AE304" s="288"/>
      <c r="AF304" s="288"/>
      <c r="AG304" s="288"/>
      <c r="AH304" s="288"/>
      <c r="AI304" s="288"/>
      <c r="AJ304" s="288"/>
      <c r="AK304" s="288"/>
      <c r="AL304" s="288"/>
      <c r="AM304" s="408"/>
      <c r="AN304" s="408"/>
      <c r="AO304" s="408"/>
      <c r="AP304" s="408"/>
      <c r="AQ304" s="408"/>
      <c r="AR304" s="408"/>
      <c r="AS304" s="408"/>
      <c r="AT304" s="408"/>
      <c r="AU304" s="408"/>
      <c r="AV304" s="408"/>
      <c r="AW304" s="408"/>
      <c r="AX304" s="408"/>
      <c r="AY304" s="408"/>
      <c r="AZ304" s="408"/>
      <c r="BA304" s="303"/>
    </row>
    <row r="305" spans="1:53" ht="15" hidden="1" outlineLevel="1">
      <c r="A305" s="498">
        <v>4</v>
      </c>
      <c r="B305" s="291" t="s">
        <v>4</v>
      </c>
      <c r="C305" s="288" t="s">
        <v>25</v>
      </c>
      <c r="D305" s="292"/>
      <c r="E305" s="292"/>
      <c r="F305" s="292"/>
      <c r="G305" s="292"/>
      <c r="H305" s="292"/>
      <c r="I305" s="292"/>
      <c r="J305" s="292"/>
      <c r="K305" s="292"/>
      <c r="L305" s="292"/>
      <c r="M305" s="292"/>
      <c r="N305" s="292"/>
      <c r="O305" s="292"/>
      <c r="P305" s="292"/>
      <c r="Q305" s="292"/>
      <c r="R305" s="292"/>
      <c r="S305" s="292"/>
      <c r="T305" s="292"/>
      <c r="U305" s="288"/>
      <c r="V305" s="292"/>
      <c r="W305" s="292"/>
      <c r="X305" s="292"/>
      <c r="Y305" s="292"/>
      <c r="Z305" s="292"/>
      <c r="AA305" s="292"/>
      <c r="AB305" s="292"/>
      <c r="AC305" s="292"/>
      <c r="AD305" s="292"/>
      <c r="AE305" s="292"/>
      <c r="AF305" s="292"/>
      <c r="AG305" s="292"/>
      <c r="AH305" s="292"/>
      <c r="AI305" s="292"/>
      <c r="AJ305" s="292"/>
      <c r="AK305" s="292"/>
      <c r="AL305" s="292"/>
      <c r="AM305" s="406"/>
      <c r="AN305" s="406"/>
      <c r="AO305" s="406"/>
      <c r="AP305" s="406"/>
      <c r="AQ305" s="406"/>
      <c r="AR305" s="406"/>
      <c r="AS305" s="406"/>
      <c r="AT305" s="406"/>
      <c r="AU305" s="406"/>
      <c r="AV305" s="406"/>
      <c r="AW305" s="406"/>
      <c r="AX305" s="406"/>
      <c r="AY305" s="406"/>
      <c r="AZ305" s="406"/>
      <c r="BA305" s="293">
        <f>SUM(AM305:AZ305)</f>
        <v>0</v>
      </c>
    </row>
    <row r="306" spans="1:53" ht="15" hidden="1" outlineLevel="1">
      <c r="B306" s="291" t="s">
        <v>248</v>
      </c>
      <c r="C306" s="288" t="s">
        <v>163</v>
      </c>
      <c r="D306" s="292"/>
      <c r="E306" s="292"/>
      <c r="F306" s="292"/>
      <c r="G306" s="292"/>
      <c r="H306" s="292"/>
      <c r="I306" s="292"/>
      <c r="J306" s="292"/>
      <c r="K306" s="292"/>
      <c r="L306" s="292"/>
      <c r="M306" s="292"/>
      <c r="N306" s="292"/>
      <c r="O306" s="292"/>
      <c r="P306" s="292"/>
      <c r="Q306" s="292"/>
      <c r="R306" s="292"/>
      <c r="S306" s="292"/>
      <c r="T306" s="292"/>
      <c r="U306" s="464"/>
      <c r="V306" s="292"/>
      <c r="W306" s="292"/>
      <c r="X306" s="292"/>
      <c r="Y306" s="292"/>
      <c r="Z306" s="292"/>
      <c r="AA306" s="292"/>
      <c r="AB306" s="292"/>
      <c r="AC306" s="292"/>
      <c r="AD306" s="292"/>
      <c r="AE306" s="292"/>
      <c r="AF306" s="292"/>
      <c r="AG306" s="292"/>
      <c r="AH306" s="292"/>
      <c r="AI306" s="292"/>
      <c r="AJ306" s="292"/>
      <c r="AK306" s="292"/>
      <c r="AL306" s="292"/>
      <c r="AM306" s="407">
        <f>AM305</f>
        <v>0</v>
      </c>
      <c r="AN306" s="407">
        <f>AN305</f>
        <v>0</v>
      </c>
      <c r="AO306" s="407">
        <f t="shared" ref="AO306:AZ306" si="103">AO305</f>
        <v>0</v>
      </c>
      <c r="AP306" s="407">
        <f t="shared" si="103"/>
        <v>0</v>
      </c>
      <c r="AQ306" s="407">
        <f t="shared" si="103"/>
        <v>0</v>
      </c>
      <c r="AR306" s="407">
        <f t="shared" si="103"/>
        <v>0</v>
      </c>
      <c r="AS306" s="407">
        <f t="shared" si="103"/>
        <v>0</v>
      </c>
      <c r="AT306" s="407">
        <f t="shared" si="103"/>
        <v>0</v>
      </c>
      <c r="AU306" s="407">
        <f t="shared" si="103"/>
        <v>0</v>
      </c>
      <c r="AV306" s="407">
        <f t="shared" si="103"/>
        <v>0</v>
      </c>
      <c r="AW306" s="407">
        <f t="shared" si="103"/>
        <v>0</v>
      </c>
      <c r="AX306" s="407">
        <f t="shared" si="103"/>
        <v>0</v>
      </c>
      <c r="AY306" s="407">
        <f t="shared" si="103"/>
        <v>0</v>
      </c>
      <c r="AZ306" s="407">
        <f t="shared" si="103"/>
        <v>0</v>
      </c>
      <c r="BA306" s="294"/>
    </row>
    <row r="307" spans="1:53" ht="15" hidden="1" outlineLevel="1">
      <c r="B307" s="291"/>
      <c r="C307" s="302"/>
      <c r="D307" s="301"/>
      <c r="E307" s="301"/>
      <c r="F307" s="301"/>
      <c r="G307" s="301"/>
      <c r="H307" s="301"/>
      <c r="I307" s="301"/>
      <c r="J307" s="301"/>
      <c r="K307" s="301"/>
      <c r="L307" s="301"/>
      <c r="M307" s="301"/>
      <c r="N307" s="301"/>
      <c r="O307" s="301"/>
      <c r="P307" s="301"/>
      <c r="Q307" s="301"/>
      <c r="R307" s="301"/>
      <c r="S307" s="301"/>
      <c r="T307" s="301"/>
      <c r="U307" s="288"/>
      <c r="V307" s="301"/>
      <c r="W307" s="301"/>
      <c r="X307" s="301"/>
      <c r="Y307" s="301"/>
      <c r="Z307" s="301"/>
      <c r="AA307" s="301"/>
      <c r="AB307" s="301"/>
      <c r="AC307" s="301"/>
      <c r="AD307" s="301"/>
      <c r="AE307" s="301"/>
      <c r="AF307" s="301"/>
      <c r="AG307" s="301"/>
      <c r="AH307" s="301"/>
      <c r="AI307" s="301"/>
      <c r="AJ307" s="301"/>
      <c r="AK307" s="301"/>
      <c r="AL307" s="301"/>
      <c r="AM307" s="408"/>
      <c r="AN307" s="408"/>
      <c r="AO307" s="408"/>
      <c r="AP307" s="408"/>
      <c r="AQ307" s="408"/>
      <c r="AR307" s="408"/>
      <c r="AS307" s="408"/>
      <c r="AT307" s="408"/>
      <c r="AU307" s="408"/>
      <c r="AV307" s="408"/>
      <c r="AW307" s="408"/>
      <c r="AX307" s="408"/>
      <c r="AY307" s="408"/>
      <c r="AZ307" s="408"/>
      <c r="BA307" s="303"/>
    </row>
    <row r="308" spans="1:53" ht="15" hidden="1" outlineLevel="1">
      <c r="A308" s="498">
        <v>5</v>
      </c>
      <c r="B308" s="291" t="s">
        <v>5</v>
      </c>
      <c r="C308" s="288" t="s">
        <v>25</v>
      </c>
      <c r="D308" s="292"/>
      <c r="E308" s="292"/>
      <c r="F308" s="292"/>
      <c r="G308" s="292"/>
      <c r="H308" s="292"/>
      <c r="I308" s="292"/>
      <c r="J308" s="292"/>
      <c r="K308" s="292"/>
      <c r="L308" s="292"/>
      <c r="M308" s="292"/>
      <c r="N308" s="292"/>
      <c r="O308" s="292"/>
      <c r="P308" s="292"/>
      <c r="Q308" s="292"/>
      <c r="R308" s="292"/>
      <c r="S308" s="292"/>
      <c r="T308" s="292"/>
      <c r="U308" s="288"/>
      <c r="V308" s="292"/>
      <c r="W308" s="292"/>
      <c r="X308" s="292"/>
      <c r="Y308" s="292"/>
      <c r="Z308" s="292"/>
      <c r="AA308" s="292"/>
      <c r="AB308" s="292"/>
      <c r="AC308" s="292"/>
      <c r="AD308" s="292"/>
      <c r="AE308" s="292"/>
      <c r="AF308" s="292"/>
      <c r="AG308" s="292"/>
      <c r="AH308" s="292"/>
      <c r="AI308" s="292"/>
      <c r="AJ308" s="292"/>
      <c r="AK308" s="292"/>
      <c r="AL308" s="292"/>
      <c r="AM308" s="406"/>
      <c r="AN308" s="406"/>
      <c r="AO308" s="406"/>
      <c r="AP308" s="406"/>
      <c r="AQ308" s="406"/>
      <c r="AR308" s="406"/>
      <c r="AS308" s="406"/>
      <c r="AT308" s="406"/>
      <c r="AU308" s="406"/>
      <c r="AV308" s="406"/>
      <c r="AW308" s="406"/>
      <c r="AX308" s="406"/>
      <c r="AY308" s="406"/>
      <c r="AZ308" s="406"/>
      <c r="BA308" s="293">
        <f>SUM(AM308:AZ308)</f>
        <v>0</v>
      </c>
    </row>
    <row r="309" spans="1:53" ht="15" hidden="1" outlineLevel="1">
      <c r="B309" s="291" t="s">
        <v>248</v>
      </c>
      <c r="C309" s="288" t="s">
        <v>163</v>
      </c>
      <c r="D309" s="292"/>
      <c r="E309" s="292"/>
      <c r="F309" s="292"/>
      <c r="G309" s="292"/>
      <c r="H309" s="292"/>
      <c r="I309" s="292"/>
      <c r="J309" s="292"/>
      <c r="K309" s="292"/>
      <c r="L309" s="292"/>
      <c r="M309" s="292"/>
      <c r="N309" s="292"/>
      <c r="O309" s="292"/>
      <c r="P309" s="292"/>
      <c r="Q309" s="292"/>
      <c r="R309" s="292"/>
      <c r="S309" s="292"/>
      <c r="T309" s="292"/>
      <c r="U309" s="464"/>
      <c r="V309" s="292"/>
      <c r="W309" s="292"/>
      <c r="X309" s="292"/>
      <c r="Y309" s="292"/>
      <c r="Z309" s="292"/>
      <c r="AA309" s="292"/>
      <c r="AB309" s="292"/>
      <c r="AC309" s="292"/>
      <c r="AD309" s="292"/>
      <c r="AE309" s="292"/>
      <c r="AF309" s="292"/>
      <c r="AG309" s="292"/>
      <c r="AH309" s="292"/>
      <c r="AI309" s="292"/>
      <c r="AJ309" s="292"/>
      <c r="AK309" s="292"/>
      <c r="AL309" s="292"/>
      <c r="AM309" s="407">
        <f>AM308</f>
        <v>0</v>
      </c>
      <c r="AN309" s="407">
        <f>AN308</f>
        <v>0</v>
      </c>
      <c r="AO309" s="407">
        <f t="shared" ref="AO309:AZ309" si="104">AO308</f>
        <v>0</v>
      </c>
      <c r="AP309" s="407">
        <f t="shared" si="104"/>
        <v>0</v>
      </c>
      <c r="AQ309" s="407">
        <f t="shared" si="104"/>
        <v>0</v>
      </c>
      <c r="AR309" s="407">
        <f t="shared" si="104"/>
        <v>0</v>
      </c>
      <c r="AS309" s="407">
        <f t="shared" si="104"/>
        <v>0</v>
      </c>
      <c r="AT309" s="407">
        <f t="shared" si="104"/>
        <v>0</v>
      </c>
      <c r="AU309" s="407">
        <f t="shared" si="104"/>
        <v>0</v>
      </c>
      <c r="AV309" s="407">
        <f t="shared" si="104"/>
        <v>0</v>
      </c>
      <c r="AW309" s="407">
        <f t="shared" si="104"/>
        <v>0</v>
      </c>
      <c r="AX309" s="407">
        <f t="shared" si="104"/>
        <v>0</v>
      </c>
      <c r="AY309" s="407">
        <f t="shared" si="104"/>
        <v>0</v>
      </c>
      <c r="AZ309" s="407">
        <f t="shared" si="104"/>
        <v>0</v>
      </c>
      <c r="BA309" s="294"/>
    </row>
    <row r="310" spans="1:53" ht="15" hidden="1" outlineLevel="1">
      <c r="B310" s="291"/>
      <c r="C310" s="302"/>
      <c r="D310" s="301"/>
      <c r="E310" s="301"/>
      <c r="F310" s="301"/>
      <c r="G310" s="301"/>
      <c r="H310" s="301"/>
      <c r="I310" s="301"/>
      <c r="J310" s="301"/>
      <c r="K310" s="301"/>
      <c r="L310" s="301"/>
      <c r="M310" s="301"/>
      <c r="N310" s="301"/>
      <c r="O310" s="301"/>
      <c r="P310" s="301"/>
      <c r="Q310" s="301"/>
      <c r="R310" s="301"/>
      <c r="S310" s="301"/>
      <c r="T310" s="301"/>
      <c r="U310" s="288"/>
      <c r="V310" s="301"/>
      <c r="W310" s="301"/>
      <c r="X310" s="301"/>
      <c r="Y310" s="301"/>
      <c r="Z310" s="301"/>
      <c r="AA310" s="301"/>
      <c r="AB310" s="301"/>
      <c r="AC310" s="301"/>
      <c r="AD310" s="301"/>
      <c r="AE310" s="301"/>
      <c r="AF310" s="301"/>
      <c r="AG310" s="301"/>
      <c r="AH310" s="301"/>
      <c r="AI310" s="301"/>
      <c r="AJ310" s="301"/>
      <c r="AK310" s="301"/>
      <c r="AL310" s="301"/>
      <c r="AM310" s="408"/>
      <c r="AN310" s="408"/>
      <c r="AO310" s="408"/>
      <c r="AP310" s="408"/>
      <c r="AQ310" s="408"/>
      <c r="AR310" s="408"/>
      <c r="AS310" s="408"/>
      <c r="AT310" s="408"/>
      <c r="AU310" s="408"/>
      <c r="AV310" s="408"/>
      <c r="AW310" s="408"/>
      <c r="AX310" s="408"/>
      <c r="AY310" s="408"/>
      <c r="AZ310" s="408"/>
      <c r="BA310" s="303"/>
    </row>
    <row r="311" spans="1:53" ht="15" hidden="1" outlineLevel="1">
      <c r="A311" s="498">
        <v>6</v>
      </c>
      <c r="B311" s="291" t="s">
        <v>6</v>
      </c>
      <c r="C311" s="288" t="s">
        <v>25</v>
      </c>
      <c r="D311" s="292"/>
      <c r="E311" s="292"/>
      <c r="F311" s="292"/>
      <c r="G311" s="292"/>
      <c r="H311" s="292"/>
      <c r="I311" s="292"/>
      <c r="J311" s="292"/>
      <c r="K311" s="292"/>
      <c r="L311" s="292"/>
      <c r="M311" s="292"/>
      <c r="N311" s="292"/>
      <c r="O311" s="292"/>
      <c r="P311" s="292"/>
      <c r="Q311" s="292"/>
      <c r="R311" s="292"/>
      <c r="S311" s="292"/>
      <c r="T311" s="292"/>
      <c r="U311" s="288"/>
      <c r="V311" s="292"/>
      <c r="W311" s="292"/>
      <c r="X311" s="292"/>
      <c r="Y311" s="292"/>
      <c r="Z311" s="292"/>
      <c r="AA311" s="292"/>
      <c r="AB311" s="292"/>
      <c r="AC311" s="292"/>
      <c r="AD311" s="292"/>
      <c r="AE311" s="292"/>
      <c r="AF311" s="292"/>
      <c r="AG311" s="292"/>
      <c r="AH311" s="292"/>
      <c r="AI311" s="292"/>
      <c r="AJ311" s="292"/>
      <c r="AK311" s="292"/>
      <c r="AL311" s="292"/>
      <c r="AM311" s="406"/>
      <c r="AN311" s="406"/>
      <c r="AO311" s="406"/>
      <c r="AP311" s="406"/>
      <c r="AQ311" s="406"/>
      <c r="AR311" s="406"/>
      <c r="AS311" s="406"/>
      <c r="AT311" s="406"/>
      <c r="AU311" s="406"/>
      <c r="AV311" s="406"/>
      <c r="AW311" s="406"/>
      <c r="AX311" s="406"/>
      <c r="AY311" s="406"/>
      <c r="AZ311" s="406"/>
      <c r="BA311" s="293">
        <f>SUM(AM311:AZ311)</f>
        <v>0</v>
      </c>
    </row>
    <row r="312" spans="1:53" ht="15" hidden="1" outlineLevel="1">
      <c r="B312" s="291" t="s">
        <v>248</v>
      </c>
      <c r="C312" s="288" t="s">
        <v>163</v>
      </c>
      <c r="D312" s="292"/>
      <c r="E312" s="292"/>
      <c r="F312" s="292"/>
      <c r="G312" s="292"/>
      <c r="H312" s="292"/>
      <c r="I312" s="292"/>
      <c r="J312" s="292"/>
      <c r="K312" s="292"/>
      <c r="L312" s="292"/>
      <c r="M312" s="292"/>
      <c r="N312" s="292"/>
      <c r="O312" s="292"/>
      <c r="P312" s="292"/>
      <c r="Q312" s="292"/>
      <c r="R312" s="292"/>
      <c r="S312" s="292"/>
      <c r="T312" s="292"/>
      <c r="U312" s="464"/>
      <c r="V312" s="292"/>
      <c r="W312" s="292"/>
      <c r="X312" s="292"/>
      <c r="Y312" s="292"/>
      <c r="Z312" s="292"/>
      <c r="AA312" s="292"/>
      <c r="AB312" s="292"/>
      <c r="AC312" s="292"/>
      <c r="AD312" s="292"/>
      <c r="AE312" s="292"/>
      <c r="AF312" s="292"/>
      <c r="AG312" s="292"/>
      <c r="AH312" s="292"/>
      <c r="AI312" s="292"/>
      <c r="AJ312" s="292"/>
      <c r="AK312" s="292"/>
      <c r="AL312" s="292"/>
      <c r="AM312" s="407">
        <f>AM311</f>
        <v>0</v>
      </c>
      <c r="AN312" s="407">
        <f>AN311</f>
        <v>0</v>
      </c>
      <c r="AO312" s="407">
        <f t="shared" ref="AO312:AZ312" si="105">AO311</f>
        <v>0</v>
      </c>
      <c r="AP312" s="407">
        <f t="shared" si="105"/>
        <v>0</v>
      </c>
      <c r="AQ312" s="407">
        <f t="shared" si="105"/>
        <v>0</v>
      </c>
      <c r="AR312" s="407">
        <f t="shared" si="105"/>
        <v>0</v>
      </c>
      <c r="AS312" s="407">
        <f t="shared" si="105"/>
        <v>0</v>
      </c>
      <c r="AT312" s="407">
        <f t="shared" si="105"/>
        <v>0</v>
      </c>
      <c r="AU312" s="407">
        <f t="shared" si="105"/>
        <v>0</v>
      </c>
      <c r="AV312" s="407">
        <f t="shared" si="105"/>
        <v>0</v>
      </c>
      <c r="AW312" s="407">
        <f t="shared" si="105"/>
        <v>0</v>
      </c>
      <c r="AX312" s="407">
        <f t="shared" si="105"/>
        <v>0</v>
      </c>
      <c r="AY312" s="407">
        <f t="shared" si="105"/>
        <v>0</v>
      </c>
      <c r="AZ312" s="407">
        <f t="shared" si="105"/>
        <v>0</v>
      </c>
      <c r="BA312" s="294"/>
    </row>
    <row r="313" spans="1:53" ht="15" hidden="1" outlineLevel="1">
      <c r="B313" s="291"/>
      <c r="C313" s="302"/>
      <c r="D313" s="301"/>
      <c r="E313" s="301"/>
      <c r="F313" s="301"/>
      <c r="G313" s="301"/>
      <c r="H313" s="301"/>
      <c r="I313" s="301"/>
      <c r="J313" s="301"/>
      <c r="K313" s="301"/>
      <c r="L313" s="301"/>
      <c r="M313" s="301"/>
      <c r="N313" s="301"/>
      <c r="O313" s="301"/>
      <c r="P313" s="301"/>
      <c r="Q313" s="301"/>
      <c r="R313" s="301"/>
      <c r="S313" s="301"/>
      <c r="T313" s="301"/>
      <c r="U313" s="288"/>
      <c r="V313" s="301"/>
      <c r="W313" s="301"/>
      <c r="X313" s="301"/>
      <c r="Y313" s="301"/>
      <c r="Z313" s="301"/>
      <c r="AA313" s="301"/>
      <c r="AB313" s="301"/>
      <c r="AC313" s="301"/>
      <c r="AD313" s="301"/>
      <c r="AE313" s="301"/>
      <c r="AF313" s="301"/>
      <c r="AG313" s="301"/>
      <c r="AH313" s="301"/>
      <c r="AI313" s="301"/>
      <c r="AJ313" s="301"/>
      <c r="AK313" s="301"/>
      <c r="AL313" s="301"/>
      <c r="AM313" s="408"/>
      <c r="AN313" s="408"/>
      <c r="AO313" s="408"/>
      <c r="AP313" s="408"/>
      <c r="AQ313" s="408"/>
      <c r="AR313" s="408"/>
      <c r="AS313" s="408"/>
      <c r="AT313" s="408"/>
      <c r="AU313" s="408"/>
      <c r="AV313" s="408"/>
      <c r="AW313" s="408"/>
      <c r="AX313" s="408"/>
      <c r="AY313" s="408"/>
      <c r="AZ313" s="408"/>
      <c r="BA313" s="303"/>
    </row>
    <row r="314" spans="1:53" ht="15" hidden="1" outlineLevel="1">
      <c r="A314" s="498">
        <v>7</v>
      </c>
      <c r="B314" s="291" t="s">
        <v>42</v>
      </c>
      <c r="C314" s="288" t="s">
        <v>25</v>
      </c>
      <c r="D314" s="292"/>
      <c r="E314" s="292"/>
      <c r="F314" s="292"/>
      <c r="G314" s="292"/>
      <c r="H314" s="292"/>
      <c r="I314" s="292"/>
      <c r="J314" s="292"/>
      <c r="K314" s="292"/>
      <c r="L314" s="292"/>
      <c r="M314" s="292"/>
      <c r="N314" s="292"/>
      <c r="O314" s="292"/>
      <c r="P314" s="292"/>
      <c r="Q314" s="292"/>
      <c r="R314" s="292"/>
      <c r="S314" s="292"/>
      <c r="T314" s="292"/>
      <c r="U314" s="288"/>
      <c r="V314" s="292"/>
      <c r="W314" s="292"/>
      <c r="X314" s="292"/>
      <c r="Y314" s="292"/>
      <c r="Z314" s="292"/>
      <c r="AA314" s="292"/>
      <c r="AB314" s="292"/>
      <c r="AC314" s="292"/>
      <c r="AD314" s="292"/>
      <c r="AE314" s="292"/>
      <c r="AF314" s="292"/>
      <c r="AG314" s="292"/>
      <c r="AH314" s="292"/>
      <c r="AI314" s="292"/>
      <c r="AJ314" s="292"/>
      <c r="AK314" s="292"/>
      <c r="AL314" s="292"/>
      <c r="AM314" s="406"/>
      <c r="AN314" s="406"/>
      <c r="AO314" s="406"/>
      <c r="AP314" s="406"/>
      <c r="AQ314" s="406"/>
      <c r="AR314" s="406"/>
      <c r="AS314" s="406"/>
      <c r="AT314" s="406"/>
      <c r="AU314" s="406"/>
      <c r="AV314" s="406"/>
      <c r="AW314" s="406"/>
      <c r="AX314" s="406"/>
      <c r="AY314" s="406"/>
      <c r="AZ314" s="406"/>
      <c r="BA314" s="293">
        <f>SUM(AM314:AZ314)</f>
        <v>0</v>
      </c>
    </row>
    <row r="315" spans="1:53" ht="15" hidden="1" outlineLevel="1">
      <c r="B315" s="291" t="s">
        <v>248</v>
      </c>
      <c r="C315" s="288" t="s">
        <v>163</v>
      </c>
      <c r="D315" s="292"/>
      <c r="E315" s="292"/>
      <c r="F315" s="292"/>
      <c r="G315" s="292"/>
      <c r="H315" s="292"/>
      <c r="I315" s="292"/>
      <c r="J315" s="292"/>
      <c r="K315" s="292"/>
      <c r="L315" s="292"/>
      <c r="M315" s="292"/>
      <c r="N315" s="292"/>
      <c r="O315" s="292"/>
      <c r="P315" s="292"/>
      <c r="Q315" s="292"/>
      <c r="R315" s="292"/>
      <c r="S315" s="292"/>
      <c r="T315" s="292"/>
      <c r="U315" s="288"/>
      <c r="V315" s="292"/>
      <c r="W315" s="292"/>
      <c r="X315" s="292"/>
      <c r="Y315" s="292"/>
      <c r="Z315" s="292"/>
      <c r="AA315" s="292"/>
      <c r="AB315" s="292"/>
      <c r="AC315" s="292"/>
      <c r="AD315" s="292"/>
      <c r="AE315" s="292"/>
      <c r="AF315" s="292"/>
      <c r="AG315" s="292"/>
      <c r="AH315" s="292"/>
      <c r="AI315" s="292"/>
      <c r="AJ315" s="292"/>
      <c r="AK315" s="292"/>
      <c r="AL315" s="292"/>
      <c r="AM315" s="407">
        <f>AM314</f>
        <v>0</v>
      </c>
      <c r="AN315" s="407">
        <f>AN314</f>
        <v>0</v>
      </c>
      <c r="AO315" s="407">
        <f t="shared" ref="AO315:AZ315" si="106">AO314</f>
        <v>0</v>
      </c>
      <c r="AP315" s="407">
        <f t="shared" si="106"/>
        <v>0</v>
      </c>
      <c r="AQ315" s="407">
        <f t="shared" si="106"/>
        <v>0</v>
      </c>
      <c r="AR315" s="407">
        <f t="shared" si="106"/>
        <v>0</v>
      </c>
      <c r="AS315" s="407">
        <f t="shared" si="106"/>
        <v>0</v>
      </c>
      <c r="AT315" s="407">
        <f t="shared" si="106"/>
        <v>0</v>
      </c>
      <c r="AU315" s="407">
        <f t="shared" si="106"/>
        <v>0</v>
      </c>
      <c r="AV315" s="407">
        <f t="shared" si="106"/>
        <v>0</v>
      </c>
      <c r="AW315" s="407">
        <f t="shared" si="106"/>
        <v>0</v>
      </c>
      <c r="AX315" s="407">
        <f t="shared" si="106"/>
        <v>0</v>
      </c>
      <c r="AY315" s="407">
        <f t="shared" si="106"/>
        <v>0</v>
      </c>
      <c r="AZ315" s="407">
        <f t="shared" si="106"/>
        <v>0</v>
      </c>
      <c r="BA315" s="294"/>
    </row>
    <row r="316" spans="1:53" ht="15" hidden="1" outlineLevel="1">
      <c r="B316" s="291"/>
      <c r="C316" s="302"/>
      <c r="D316" s="301"/>
      <c r="E316" s="301"/>
      <c r="F316" s="301"/>
      <c r="G316" s="301"/>
      <c r="H316" s="301"/>
      <c r="I316" s="301"/>
      <c r="J316" s="301"/>
      <c r="K316" s="301"/>
      <c r="L316" s="301"/>
      <c r="M316" s="301"/>
      <c r="N316" s="301"/>
      <c r="O316" s="301"/>
      <c r="P316" s="301"/>
      <c r="Q316" s="301"/>
      <c r="R316" s="301"/>
      <c r="S316" s="301"/>
      <c r="T316" s="301"/>
      <c r="U316" s="288"/>
      <c r="V316" s="301"/>
      <c r="W316" s="301"/>
      <c r="X316" s="301"/>
      <c r="Y316" s="301"/>
      <c r="Z316" s="301"/>
      <c r="AA316" s="301"/>
      <c r="AB316" s="301"/>
      <c r="AC316" s="301"/>
      <c r="AD316" s="301"/>
      <c r="AE316" s="301"/>
      <c r="AF316" s="301"/>
      <c r="AG316" s="301"/>
      <c r="AH316" s="301"/>
      <c r="AI316" s="301"/>
      <c r="AJ316" s="301"/>
      <c r="AK316" s="301"/>
      <c r="AL316" s="301"/>
      <c r="AM316" s="408"/>
      <c r="AN316" s="408"/>
      <c r="AO316" s="408"/>
      <c r="AP316" s="408"/>
      <c r="AQ316" s="408"/>
      <c r="AR316" s="408"/>
      <c r="AS316" s="408"/>
      <c r="AT316" s="408"/>
      <c r="AU316" s="408"/>
      <c r="AV316" s="408"/>
      <c r="AW316" s="408"/>
      <c r="AX316" s="408"/>
      <c r="AY316" s="408"/>
      <c r="AZ316" s="408"/>
      <c r="BA316" s="303"/>
    </row>
    <row r="317" spans="1:53" s="280" customFormat="1" ht="15" hidden="1" outlineLevel="1">
      <c r="A317" s="498">
        <v>8</v>
      </c>
      <c r="B317" s="291" t="s">
        <v>481</v>
      </c>
      <c r="C317" s="288" t="s">
        <v>25</v>
      </c>
      <c r="D317" s="292"/>
      <c r="E317" s="292"/>
      <c r="F317" s="292"/>
      <c r="G317" s="292"/>
      <c r="H317" s="292"/>
      <c r="I317" s="292"/>
      <c r="J317" s="292"/>
      <c r="K317" s="292"/>
      <c r="L317" s="292"/>
      <c r="M317" s="292"/>
      <c r="N317" s="292"/>
      <c r="O317" s="292"/>
      <c r="P317" s="292"/>
      <c r="Q317" s="292"/>
      <c r="R317" s="292"/>
      <c r="S317" s="292"/>
      <c r="T317" s="292"/>
      <c r="U317" s="288"/>
      <c r="V317" s="292"/>
      <c r="W317" s="292"/>
      <c r="X317" s="292"/>
      <c r="Y317" s="292"/>
      <c r="Z317" s="292"/>
      <c r="AA317" s="292"/>
      <c r="AB317" s="292"/>
      <c r="AC317" s="292"/>
      <c r="AD317" s="292"/>
      <c r="AE317" s="292"/>
      <c r="AF317" s="292"/>
      <c r="AG317" s="292"/>
      <c r="AH317" s="292"/>
      <c r="AI317" s="292"/>
      <c r="AJ317" s="292"/>
      <c r="AK317" s="292"/>
      <c r="AL317" s="292"/>
      <c r="AM317" s="406"/>
      <c r="AN317" s="406"/>
      <c r="AO317" s="406"/>
      <c r="AP317" s="406"/>
      <c r="AQ317" s="406"/>
      <c r="AR317" s="406"/>
      <c r="AS317" s="406"/>
      <c r="AT317" s="406"/>
      <c r="AU317" s="406"/>
      <c r="AV317" s="406"/>
      <c r="AW317" s="406"/>
      <c r="AX317" s="406"/>
      <c r="AY317" s="406"/>
      <c r="AZ317" s="406"/>
      <c r="BA317" s="293">
        <f>SUM(AM317:AZ317)</f>
        <v>0</v>
      </c>
    </row>
    <row r="318" spans="1:53" s="280" customFormat="1" ht="15" hidden="1" outlineLevel="1">
      <c r="A318" s="498"/>
      <c r="B318" s="291" t="s">
        <v>248</v>
      </c>
      <c r="C318" s="288" t="s">
        <v>163</v>
      </c>
      <c r="D318" s="292"/>
      <c r="E318" s="292"/>
      <c r="F318" s="292"/>
      <c r="G318" s="292"/>
      <c r="H318" s="292"/>
      <c r="I318" s="292"/>
      <c r="J318" s="292"/>
      <c r="K318" s="292"/>
      <c r="L318" s="292"/>
      <c r="M318" s="292"/>
      <c r="N318" s="292"/>
      <c r="O318" s="292"/>
      <c r="P318" s="292"/>
      <c r="Q318" s="292"/>
      <c r="R318" s="292"/>
      <c r="S318" s="292"/>
      <c r="T318" s="292"/>
      <c r="U318" s="288"/>
      <c r="V318" s="292"/>
      <c r="W318" s="292"/>
      <c r="X318" s="292"/>
      <c r="Y318" s="292"/>
      <c r="Z318" s="292"/>
      <c r="AA318" s="292"/>
      <c r="AB318" s="292"/>
      <c r="AC318" s="292"/>
      <c r="AD318" s="292"/>
      <c r="AE318" s="292"/>
      <c r="AF318" s="292"/>
      <c r="AG318" s="292"/>
      <c r="AH318" s="292"/>
      <c r="AI318" s="292"/>
      <c r="AJ318" s="292"/>
      <c r="AK318" s="292"/>
      <c r="AL318" s="292"/>
      <c r="AM318" s="407">
        <f>AM317</f>
        <v>0</v>
      </c>
      <c r="AN318" s="407">
        <f>AN317</f>
        <v>0</v>
      </c>
      <c r="AO318" s="407">
        <f t="shared" ref="AO318:AZ318" si="107">AO317</f>
        <v>0</v>
      </c>
      <c r="AP318" s="407">
        <f t="shared" si="107"/>
        <v>0</v>
      </c>
      <c r="AQ318" s="407">
        <f t="shared" si="107"/>
        <v>0</v>
      </c>
      <c r="AR318" s="407">
        <f t="shared" si="107"/>
        <v>0</v>
      </c>
      <c r="AS318" s="407">
        <f t="shared" si="107"/>
        <v>0</v>
      </c>
      <c r="AT318" s="407">
        <f t="shared" si="107"/>
        <v>0</v>
      </c>
      <c r="AU318" s="407">
        <f t="shared" si="107"/>
        <v>0</v>
      </c>
      <c r="AV318" s="407">
        <f t="shared" si="107"/>
        <v>0</v>
      </c>
      <c r="AW318" s="407">
        <f t="shared" si="107"/>
        <v>0</v>
      </c>
      <c r="AX318" s="407">
        <f t="shared" si="107"/>
        <v>0</v>
      </c>
      <c r="AY318" s="407">
        <f t="shared" si="107"/>
        <v>0</v>
      </c>
      <c r="AZ318" s="407">
        <f t="shared" si="107"/>
        <v>0</v>
      </c>
      <c r="BA318" s="294"/>
    </row>
    <row r="319" spans="1:53" s="280" customFormat="1" ht="15" hidden="1" outlineLevel="1">
      <c r="A319" s="498"/>
      <c r="B319" s="291"/>
      <c r="C319" s="302"/>
      <c r="D319" s="301"/>
      <c r="E319" s="301"/>
      <c r="F319" s="301"/>
      <c r="G319" s="301"/>
      <c r="H319" s="301"/>
      <c r="I319" s="301"/>
      <c r="J319" s="301"/>
      <c r="K319" s="301"/>
      <c r="L319" s="301"/>
      <c r="M319" s="301"/>
      <c r="N319" s="301"/>
      <c r="O319" s="301"/>
      <c r="P319" s="301"/>
      <c r="Q319" s="301"/>
      <c r="R319" s="301"/>
      <c r="S319" s="301"/>
      <c r="T319" s="301"/>
      <c r="U319" s="288"/>
      <c r="V319" s="301"/>
      <c r="W319" s="301"/>
      <c r="X319" s="301"/>
      <c r="Y319" s="301"/>
      <c r="Z319" s="301"/>
      <c r="AA319" s="301"/>
      <c r="AB319" s="301"/>
      <c r="AC319" s="301"/>
      <c r="AD319" s="301"/>
      <c r="AE319" s="301"/>
      <c r="AF319" s="301"/>
      <c r="AG319" s="301"/>
      <c r="AH319" s="301"/>
      <c r="AI319" s="301"/>
      <c r="AJ319" s="301"/>
      <c r="AK319" s="301"/>
      <c r="AL319" s="301"/>
      <c r="AM319" s="408"/>
      <c r="AN319" s="408"/>
      <c r="AO319" s="408"/>
      <c r="AP319" s="408"/>
      <c r="AQ319" s="408"/>
      <c r="AR319" s="408"/>
      <c r="AS319" s="408"/>
      <c r="AT319" s="408"/>
      <c r="AU319" s="408"/>
      <c r="AV319" s="408"/>
      <c r="AW319" s="408"/>
      <c r="AX319" s="408"/>
      <c r="AY319" s="408"/>
      <c r="AZ319" s="408"/>
      <c r="BA319" s="303"/>
    </row>
    <row r="320" spans="1:53" ht="15" hidden="1" outlineLevel="1">
      <c r="A320" s="498">
        <v>9</v>
      </c>
      <c r="B320" s="291" t="s">
        <v>7</v>
      </c>
      <c r="C320" s="288" t="s">
        <v>25</v>
      </c>
      <c r="D320" s="292"/>
      <c r="E320" s="292"/>
      <c r="F320" s="292"/>
      <c r="G320" s="292"/>
      <c r="H320" s="292"/>
      <c r="I320" s="292"/>
      <c r="J320" s="292"/>
      <c r="K320" s="292"/>
      <c r="L320" s="292"/>
      <c r="M320" s="292"/>
      <c r="N320" s="292"/>
      <c r="O320" s="292"/>
      <c r="P320" s="292"/>
      <c r="Q320" s="292"/>
      <c r="R320" s="292"/>
      <c r="S320" s="292"/>
      <c r="T320" s="292"/>
      <c r="U320" s="288"/>
      <c r="V320" s="292"/>
      <c r="W320" s="292"/>
      <c r="X320" s="292"/>
      <c r="Y320" s="292"/>
      <c r="Z320" s="292"/>
      <c r="AA320" s="292"/>
      <c r="AB320" s="292"/>
      <c r="AC320" s="292"/>
      <c r="AD320" s="292"/>
      <c r="AE320" s="292"/>
      <c r="AF320" s="292"/>
      <c r="AG320" s="292"/>
      <c r="AH320" s="292"/>
      <c r="AI320" s="292"/>
      <c r="AJ320" s="292"/>
      <c r="AK320" s="292"/>
      <c r="AL320" s="292"/>
      <c r="AM320" s="406"/>
      <c r="AN320" s="406"/>
      <c r="AO320" s="406"/>
      <c r="AP320" s="406"/>
      <c r="AQ320" s="406"/>
      <c r="AR320" s="406"/>
      <c r="AS320" s="406"/>
      <c r="AT320" s="406"/>
      <c r="AU320" s="406"/>
      <c r="AV320" s="406"/>
      <c r="AW320" s="406"/>
      <c r="AX320" s="406"/>
      <c r="AY320" s="406"/>
      <c r="AZ320" s="406"/>
      <c r="BA320" s="293">
        <f>SUM(AM320:AZ320)</f>
        <v>0</v>
      </c>
    </row>
    <row r="321" spans="1:53" ht="15" hidden="1" outlineLevel="1">
      <c r="B321" s="291" t="s">
        <v>248</v>
      </c>
      <c r="C321" s="288" t="s">
        <v>163</v>
      </c>
      <c r="D321" s="292"/>
      <c r="E321" s="292"/>
      <c r="F321" s="292"/>
      <c r="G321" s="292"/>
      <c r="H321" s="292"/>
      <c r="I321" s="292"/>
      <c r="J321" s="292"/>
      <c r="K321" s="292"/>
      <c r="L321" s="292"/>
      <c r="M321" s="292"/>
      <c r="N321" s="292"/>
      <c r="O321" s="292"/>
      <c r="P321" s="292"/>
      <c r="Q321" s="292"/>
      <c r="R321" s="292"/>
      <c r="S321" s="292"/>
      <c r="T321" s="292"/>
      <c r="U321" s="288"/>
      <c r="V321" s="292"/>
      <c r="W321" s="292"/>
      <c r="X321" s="292"/>
      <c r="Y321" s="292"/>
      <c r="Z321" s="292"/>
      <c r="AA321" s="292"/>
      <c r="AB321" s="292"/>
      <c r="AC321" s="292"/>
      <c r="AD321" s="292"/>
      <c r="AE321" s="292"/>
      <c r="AF321" s="292"/>
      <c r="AG321" s="292"/>
      <c r="AH321" s="292"/>
      <c r="AI321" s="292"/>
      <c r="AJ321" s="292"/>
      <c r="AK321" s="292"/>
      <c r="AL321" s="292"/>
      <c r="AM321" s="407">
        <f>AM320</f>
        <v>0</v>
      </c>
      <c r="AN321" s="407">
        <f>AN320</f>
        <v>0</v>
      </c>
      <c r="AO321" s="407">
        <f t="shared" ref="AO321:AZ321" si="108">AO320</f>
        <v>0</v>
      </c>
      <c r="AP321" s="407">
        <f t="shared" si="108"/>
        <v>0</v>
      </c>
      <c r="AQ321" s="407">
        <f t="shared" si="108"/>
        <v>0</v>
      </c>
      <c r="AR321" s="407">
        <f t="shared" si="108"/>
        <v>0</v>
      </c>
      <c r="AS321" s="407">
        <f t="shared" si="108"/>
        <v>0</v>
      </c>
      <c r="AT321" s="407">
        <f t="shared" si="108"/>
        <v>0</v>
      </c>
      <c r="AU321" s="407">
        <f t="shared" si="108"/>
        <v>0</v>
      </c>
      <c r="AV321" s="407">
        <f t="shared" si="108"/>
        <v>0</v>
      </c>
      <c r="AW321" s="407">
        <f t="shared" si="108"/>
        <v>0</v>
      </c>
      <c r="AX321" s="407">
        <f t="shared" si="108"/>
        <v>0</v>
      </c>
      <c r="AY321" s="407">
        <f t="shared" si="108"/>
        <v>0</v>
      </c>
      <c r="AZ321" s="407">
        <f t="shared" si="108"/>
        <v>0</v>
      </c>
      <c r="BA321" s="294"/>
    </row>
    <row r="322" spans="1:53" ht="15" hidden="1" outlineLevel="1">
      <c r="B322" s="304"/>
      <c r="C322" s="305"/>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288"/>
      <c r="AE322" s="288"/>
      <c r="AF322" s="288"/>
      <c r="AG322" s="288"/>
      <c r="AH322" s="288"/>
      <c r="AI322" s="288"/>
      <c r="AJ322" s="288"/>
      <c r="AK322" s="288"/>
      <c r="AL322" s="288"/>
      <c r="AM322" s="408"/>
      <c r="AN322" s="408"/>
      <c r="AO322" s="408"/>
      <c r="AP322" s="408"/>
      <c r="AQ322" s="408"/>
      <c r="AR322" s="408"/>
      <c r="AS322" s="408"/>
      <c r="AT322" s="408"/>
      <c r="AU322" s="408"/>
      <c r="AV322" s="408"/>
      <c r="AW322" s="408"/>
      <c r="AX322" s="408"/>
      <c r="AY322" s="408"/>
      <c r="AZ322" s="408"/>
      <c r="BA322" s="303"/>
    </row>
    <row r="323" spans="1:53" ht="15.75" hidden="1" outlineLevel="1">
      <c r="A323" s="499"/>
      <c r="B323" s="285" t="s">
        <v>8</v>
      </c>
      <c r="C323" s="286"/>
      <c r="D323" s="286"/>
      <c r="E323" s="286"/>
      <c r="F323" s="286"/>
      <c r="G323" s="286"/>
      <c r="H323" s="286"/>
      <c r="I323" s="286"/>
      <c r="J323" s="286"/>
      <c r="K323" s="286"/>
      <c r="L323" s="286"/>
      <c r="M323" s="286"/>
      <c r="N323" s="286"/>
      <c r="O323" s="286"/>
      <c r="P323" s="286"/>
      <c r="Q323" s="286"/>
      <c r="R323" s="286"/>
      <c r="S323" s="286"/>
      <c r="T323" s="286"/>
      <c r="U323" s="288"/>
      <c r="V323" s="286"/>
      <c r="W323" s="286"/>
      <c r="X323" s="286"/>
      <c r="Y323" s="286"/>
      <c r="Z323" s="286"/>
      <c r="AA323" s="286"/>
      <c r="AB323" s="286"/>
      <c r="AC323" s="286"/>
      <c r="AD323" s="286"/>
      <c r="AE323" s="286"/>
      <c r="AF323" s="286"/>
      <c r="AG323" s="286"/>
      <c r="AH323" s="286"/>
      <c r="AI323" s="286"/>
      <c r="AJ323" s="286"/>
      <c r="AK323" s="286"/>
      <c r="AL323" s="286"/>
      <c r="AM323" s="410"/>
      <c r="AN323" s="410"/>
      <c r="AO323" s="410"/>
      <c r="AP323" s="410"/>
      <c r="AQ323" s="410"/>
      <c r="AR323" s="410"/>
      <c r="AS323" s="410"/>
      <c r="AT323" s="410"/>
      <c r="AU323" s="410"/>
      <c r="AV323" s="410"/>
      <c r="AW323" s="410"/>
      <c r="AX323" s="410"/>
      <c r="AY323" s="410"/>
      <c r="AZ323" s="410"/>
      <c r="BA323" s="289"/>
    </row>
    <row r="324" spans="1:53" ht="15" hidden="1" outlineLevel="1">
      <c r="A324" s="498">
        <v>10</v>
      </c>
      <c r="B324" s="307" t="s">
        <v>22</v>
      </c>
      <c r="C324" s="288" t="s">
        <v>25</v>
      </c>
      <c r="D324" s="292"/>
      <c r="E324" s="292"/>
      <c r="F324" s="292"/>
      <c r="G324" s="292"/>
      <c r="H324" s="292"/>
      <c r="I324" s="292"/>
      <c r="J324" s="292"/>
      <c r="K324" s="292"/>
      <c r="L324" s="292"/>
      <c r="M324" s="292"/>
      <c r="N324" s="292"/>
      <c r="O324" s="292"/>
      <c r="P324" s="292"/>
      <c r="Q324" s="292"/>
      <c r="R324" s="292"/>
      <c r="S324" s="292"/>
      <c r="T324" s="292"/>
      <c r="U324" s="292">
        <v>12</v>
      </c>
      <c r="V324" s="292"/>
      <c r="W324" s="292"/>
      <c r="X324" s="292"/>
      <c r="Y324" s="292"/>
      <c r="Z324" s="292"/>
      <c r="AA324" s="292"/>
      <c r="AB324" s="292"/>
      <c r="AC324" s="292"/>
      <c r="AD324" s="292"/>
      <c r="AE324" s="292"/>
      <c r="AF324" s="292"/>
      <c r="AG324" s="292"/>
      <c r="AH324" s="292"/>
      <c r="AI324" s="292"/>
      <c r="AJ324" s="292"/>
      <c r="AK324" s="292"/>
      <c r="AL324" s="292"/>
      <c r="AM324" s="411"/>
      <c r="AN324" s="492"/>
      <c r="AO324" s="492"/>
      <c r="AP324" s="492"/>
      <c r="AQ324" s="411"/>
      <c r="AR324" s="411"/>
      <c r="AS324" s="411"/>
      <c r="AT324" s="411"/>
      <c r="AU324" s="411"/>
      <c r="AV324" s="411"/>
      <c r="AW324" s="411"/>
      <c r="AX324" s="411"/>
      <c r="AY324" s="411"/>
      <c r="AZ324" s="411"/>
      <c r="BA324" s="293">
        <f>SUM(AM324:AZ324)</f>
        <v>0</v>
      </c>
    </row>
    <row r="325" spans="1:53" ht="15" hidden="1" outlineLevel="1">
      <c r="B325" s="291" t="s">
        <v>248</v>
      </c>
      <c r="C325" s="288" t="s">
        <v>163</v>
      </c>
      <c r="D325" s="292"/>
      <c r="E325" s="292"/>
      <c r="F325" s="292"/>
      <c r="G325" s="292"/>
      <c r="H325" s="292"/>
      <c r="I325" s="292"/>
      <c r="J325" s="292"/>
      <c r="K325" s="292"/>
      <c r="L325" s="292"/>
      <c r="M325" s="292"/>
      <c r="N325" s="292"/>
      <c r="O325" s="292"/>
      <c r="P325" s="292"/>
      <c r="Q325" s="292"/>
      <c r="R325" s="292"/>
      <c r="S325" s="292"/>
      <c r="T325" s="292"/>
      <c r="U325" s="292">
        <f>U324</f>
        <v>12</v>
      </c>
      <c r="V325" s="292"/>
      <c r="W325" s="292"/>
      <c r="X325" s="292"/>
      <c r="Y325" s="292"/>
      <c r="Z325" s="292"/>
      <c r="AA325" s="292"/>
      <c r="AB325" s="292"/>
      <c r="AC325" s="292"/>
      <c r="AD325" s="292"/>
      <c r="AE325" s="292"/>
      <c r="AF325" s="292"/>
      <c r="AG325" s="292"/>
      <c r="AH325" s="292"/>
      <c r="AI325" s="292"/>
      <c r="AJ325" s="292"/>
      <c r="AK325" s="292"/>
      <c r="AL325" s="292"/>
      <c r="AM325" s="407">
        <f>AM324</f>
        <v>0</v>
      </c>
      <c r="AN325" s="407">
        <f>AN324</f>
        <v>0</v>
      </c>
      <c r="AO325" s="407">
        <f t="shared" ref="AO325:AZ325" si="109">AO324</f>
        <v>0</v>
      </c>
      <c r="AP325" s="407">
        <f t="shared" si="109"/>
        <v>0</v>
      </c>
      <c r="AQ325" s="407">
        <f t="shared" si="109"/>
        <v>0</v>
      </c>
      <c r="AR325" s="407">
        <f t="shared" si="109"/>
        <v>0</v>
      </c>
      <c r="AS325" s="407">
        <f t="shared" si="109"/>
        <v>0</v>
      </c>
      <c r="AT325" s="407">
        <f t="shared" si="109"/>
        <v>0</v>
      </c>
      <c r="AU325" s="407">
        <f t="shared" si="109"/>
        <v>0</v>
      </c>
      <c r="AV325" s="407">
        <f t="shared" si="109"/>
        <v>0</v>
      </c>
      <c r="AW325" s="407">
        <f t="shared" si="109"/>
        <v>0</v>
      </c>
      <c r="AX325" s="407">
        <f t="shared" si="109"/>
        <v>0</v>
      </c>
      <c r="AY325" s="407">
        <f t="shared" si="109"/>
        <v>0</v>
      </c>
      <c r="AZ325" s="407">
        <f t="shared" si="109"/>
        <v>0</v>
      </c>
      <c r="BA325" s="308"/>
    </row>
    <row r="326" spans="1:53" ht="15" hidden="1" outlineLevel="1">
      <c r="B326" s="307"/>
      <c r="C326" s="309"/>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288"/>
      <c r="AE326" s="288"/>
      <c r="AF326" s="288"/>
      <c r="AG326" s="288"/>
      <c r="AH326" s="288"/>
      <c r="AI326" s="288"/>
      <c r="AJ326" s="288"/>
      <c r="AK326" s="288"/>
      <c r="AL326" s="288"/>
      <c r="AM326" s="412"/>
      <c r="AN326" s="412"/>
      <c r="AO326" s="412"/>
      <c r="AP326" s="412"/>
      <c r="AQ326" s="412"/>
      <c r="AR326" s="412"/>
      <c r="AS326" s="412"/>
      <c r="AT326" s="412"/>
      <c r="AU326" s="412"/>
      <c r="AV326" s="412"/>
      <c r="AW326" s="412"/>
      <c r="AX326" s="412"/>
      <c r="AY326" s="412"/>
      <c r="AZ326" s="412"/>
      <c r="BA326" s="310"/>
    </row>
    <row r="327" spans="1:53" ht="15" hidden="1" outlineLevel="1">
      <c r="A327" s="498">
        <v>11</v>
      </c>
      <c r="B327" s="311" t="s">
        <v>21</v>
      </c>
      <c r="C327" s="288" t="s">
        <v>25</v>
      </c>
      <c r="D327" s="292"/>
      <c r="E327" s="292"/>
      <c r="F327" s="292"/>
      <c r="G327" s="292"/>
      <c r="H327" s="292"/>
      <c r="I327" s="292"/>
      <c r="J327" s="292"/>
      <c r="K327" s="292"/>
      <c r="L327" s="292"/>
      <c r="M327" s="292"/>
      <c r="N327" s="292"/>
      <c r="O327" s="292"/>
      <c r="P327" s="292"/>
      <c r="Q327" s="292"/>
      <c r="R327" s="292"/>
      <c r="S327" s="292"/>
      <c r="T327" s="292"/>
      <c r="U327" s="292">
        <v>12</v>
      </c>
      <c r="V327" s="292"/>
      <c r="W327" s="292"/>
      <c r="X327" s="292"/>
      <c r="Y327" s="292"/>
      <c r="Z327" s="292"/>
      <c r="AA327" s="292"/>
      <c r="AB327" s="292"/>
      <c r="AC327" s="292"/>
      <c r="AD327" s="292"/>
      <c r="AE327" s="292"/>
      <c r="AF327" s="292"/>
      <c r="AG327" s="292"/>
      <c r="AH327" s="292"/>
      <c r="AI327" s="292"/>
      <c r="AJ327" s="292"/>
      <c r="AK327" s="292"/>
      <c r="AL327" s="292"/>
      <c r="AM327" s="411"/>
      <c r="AN327" s="492"/>
      <c r="AO327" s="411"/>
      <c r="AP327" s="411"/>
      <c r="AQ327" s="411"/>
      <c r="AR327" s="411"/>
      <c r="AS327" s="411"/>
      <c r="AT327" s="411"/>
      <c r="AU327" s="411"/>
      <c r="AV327" s="411"/>
      <c r="AW327" s="411"/>
      <c r="AX327" s="411"/>
      <c r="AY327" s="411"/>
      <c r="AZ327" s="411"/>
      <c r="BA327" s="293">
        <f>SUM(AM327:AZ327)</f>
        <v>0</v>
      </c>
    </row>
    <row r="328" spans="1:53" ht="15" hidden="1" outlineLevel="1">
      <c r="B328" s="291" t="s">
        <v>248</v>
      </c>
      <c r="C328" s="288" t="s">
        <v>163</v>
      </c>
      <c r="D328" s="292"/>
      <c r="E328" s="292"/>
      <c r="F328" s="292"/>
      <c r="G328" s="292"/>
      <c r="H328" s="292"/>
      <c r="I328" s="292"/>
      <c r="J328" s="292"/>
      <c r="K328" s="292"/>
      <c r="L328" s="292"/>
      <c r="M328" s="292"/>
      <c r="N328" s="292"/>
      <c r="O328" s="292"/>
      <c r="P328" s="292"/>
      <c r="Q328" s="292"/>
      <c r="R328" s="292"/>
      <c r="S328" s="292"/>
      <c r="T328" s="292"/>
      <c r="U328" s="292">
        <f>U327</f>
        <v>12</v>
      </c>
      <c r="V328" s="292"/>
      <c r="W328" s="292"/>
      <c r="X328" s="292"/>
      <c r="Y328" s="292"/>
      <c r="Z328" s="292"/>
      <c r="AA328" s="292"/>
      <c r="AB328" s="292"/>
      <c r="AC328" s="292"/>
      <c r="AD328" s="292"/>
      <c r="AE328" s="292"/>
      <c r="AF328" s="292"/>
      <c r="AG328" s="292"/>
      <c r="AH328" s="292"/>
      <c r="AI328" s="292"/>
      <c r="AJ328" s="292"/>
      <c r="AK328" s="292"/>
      <c r="AL328" s="292"/>
      <c r="AM328" s="407">
        <f>AM327</f>
        <v>0</v>
      </c>
      <c r="AN328" s="407">
        <f>AN327</f>
        <v>0</v>
      </c>
      <c r="AO328" s="407">
        <f t="shared" ref="AO328:AZ328" si="110">AO327</f>
        <v>0</v>
      </c>
      <c r="AP328" s="407">
        <f t="shared" si="110"/>
        <v>0</v>
      </c>
      <c r="AQ328" s="407">
        <f t="shared" si="110"/>
        <v>0</v>
      </c>
      <c r="AR328" s="407">
        <f t="shared" si="110"/>
        <v>0</v>
      </c>
      <c r="AS328" s="407">
        <f t="shared" si="110"/>
        <v>0</v>
      </c>
      <c r="AT328" s="407">
        <f t="shared" si="110"/>
        <v>0</v>
      </c>
      <c r="AU328" s="407">
        <f t="shared" si="110"/>
        <v>0</v>
      </c>
      <c r="AV328" s="407">
        <f t="shared" si="110"/>
        <v>0</v>
      </c>
      <c r="AW328" s="407">
        <f t="shared" si="110"/>
        <v>0</v>
      </c>
      <c r="AX328" s="407">
        <f t="shared" si="110"/>
        <v>0</v>
      </c>
      <c r="AY328" s="407">
        <f t="shared" si="110"/>
        <v>0</v>
      </c>
      <c r="AZ328" s="407">
        <f t="shared" si="110"/>
        <v>0</v>
      </c>
      <c r="BA328" s="308"/>
    </row>
    <row r="329" spans="1:53" ht="15" hidden="1" outlineLevel="1">
      <c r="B329" s="311"/>
      <c r="C329" s="309"/>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c r="AA329" s="288"/>
      <c r="AB329" s="288"/>
      <c r="AC329" s="288"/>
      <c r="AD329" s="288"/>
      <c r="AE329" s="288"/>
      <c r="AF329" s="288"/>
      <c r="AG329" s="288"/>
      <c r="AH329" s="288"/>
      <c r="AI329" s="288"/>
      <c r="AJ329" s="288"/>
      <c r="AK329" s="288"/>
      <c r="AL329" s="288"/>
      <c r="AM329" s="412"/>
      <c r="AN329" s="413"/>
      <c r="AO329" s="412"/>
      <c r="AP329" s="412"/>
      <c r="AQ329" s="412"/>
      <c r="AR329" s="412"/>
      <c r="AS329" s="412"/>
      <c r="AT329" s="412"/>
      <c r="AU329" s="412"/>
      <c r="AV329" s="412"/>
      <c r="AW329" s="412"/>
      <c r="AX329" s="412"/>
      <c r="AY329" s="412"/>
      <c r="AZ329" s="412"/>
      <c r="BA329" s="310"/>
    </row>
    <row r="330" spans="1:53" ht="15" hidden="1" outlineLevel="1">
      <c r="A330" s="498">
        <v>12</v>
      </c>
      <c r="B330" s="311" t="s">
        <v>23</v>
      </c>
      <c r="C330" s="288" t="s">
        <v>25</v>
      </c>
      <c r="D330" s="292"/>
      <c r="E330" s="292"/>
      <c r="F330" s="292"/>
      <c r="G330" s="292"/>
      <c r="H330" s="292"/>
      <c r="I330" s="292"/>
      <c r="J330" s="292"/>
      <c r="K330" s="292"/>
      <c r="L330" s="292"/>
      <c r="M330" s="292"/>
      <c r="N330" s="292"/>
      <c r="O330" s="292"/>
      <c r="P330" s="292"/>
      <c r="Q330" s="292"/>
      <c r="R330" s="292"/>
      <c r="S330" s="292"/>
      <c r="T330" s="292"/>
      <c r="U330" s="292">
        <v>3</v>
      </c>
      <c r="V330" s="292"/>
      <c r="W330" s="292"/>
      <c r="X330" s="292"/>
      <c r="Y330" s="292"/>
      <c r="Z330" s="292"/>
      <c r="AA330" s="292"/>
      <c r="AB330" s="292"/>
      <c r="AC330" s="292"/>
      <c r="AD330" s="292"/>
      <c r="AE330" s="292"/>
      <c r="AF330" s="292"/>
      <c r="AG330" s="292"/>
      <c r="AH330" s="292"/>
      <c r="AI330" s="292"/>
      <c r="AJ330" s="292"/>
      <c r="AK330" s="292"/>
      <c r="AL330" s="292"/>
      <c r="AM330" s="411"/>
      <c r="AN330" s="411"/>
      <c r="AO330" s="411"/>
      <c r="AP330" s="411"/>
      <c r="AQ330" s="411"/>
      <c r="AR330" s="411"/>
      <c r="AS330" s="411"/>
      <c r="AT330" s="411"/>
      <c r="AU330" s="411"/>
      <c r="AV330" s="411"/>
      <c r="AW330" s="411"/>
      <c r="AX330" s="411"/>
      <c r="AY330" s="411"/>
      <c r="AZ330" s="411"/>
      <c r="BA330" s="293">
        <f>SUM(AM330:AZ330)</f>
        <v>0</v>
      </c>
    </row>
    <row r="331" spans="1:53" ht="15" hidden="1" outlineLevel="1">
      <c r="B331" s="291" t="s">
        <v>248</v>
      </c>
      <c r="C331" s="288" t="s">
        <v>163</v>
      </c>
      <c r="D331" s="292"/>
      <c r="E331" s="292"/>
      <c r="F331" s="292"/>
      <c r="G331" s="292"/>
      <c r="H331" s="292"/>
      <c r="I331" s="292"/>
      <c r="J331" s="292"/>
      <c r="K331" s="292"/>
      <c r="L331" s="292"/>
      <c r="M331" s="292"/>
      <c r="N331" s="292"/>
      <c r="O331" s="292"/>
      <c r="P331" s="292"/>
      <c r="Q331" s="292"/>
      <c r="R331" s="292"/>
      <c r="S331" s="292"/>
      <c r="T331" s="292"/>
      <c r="U331" s="292">
        <f>U330</f>
        <v>3</v>
      </c>
      <c r="V331" s="292"/>
      <c r="W331" s="292"/>
      <c r="X331" s="292"/>
      <c r="Y331" s="292"/>
      <c r="Z331" s="292"/>
      <c r="AA331" s="292"/>
      <c r="AB331" s="292"/>
      <c r="AC331" s="292"/>
      <c r="AD331" s="292"/>
      <c r="AE331" s="292"/>
      <c r="AF331" s="292"/>
      <c r="AG331" s="292"/>
      <c r="AH331" s="292"/>
      <c r="AI331" s="292"/>
      <c r="AJ331" s="292"/>
      <c r="AK331" s="292"/>
      <c r="AL331" s="292"/>
      <c r="AM331" s="407">
        <f>AM330</f>
        <v>0</v>
      </c>
      <c r="AN331" s="407">
        <f>AN330</f>
        <v>0</v>
      </c>
      <c r="AO331" s="407">
        <f t="shared" ref="AO331:AZ331" si="111">AO330</f>
        <v>0</v>
      </c>
      <c r="AP331" s="407">
        <f t="shared" si="111"/>
        <v>0</v>
      </c>
      <c r="AQ331" s="407">
        <f t="shared" si="111"/>
        <v>0</v>
      </c>
      <c r="AR331" s="407">
        <f t="shared" si="111"/>
        <v>0</v>
      </c>
      <c r="AS331" s="407">
        <f t="shared" si="111"/>
        <v>0</v>
      </c>
      <c r="AT331" s="407">
        <f t="shared" si="111"/>
        <v>0</v>
      </c>
      <c r="AU331" s="407">
        <f t="shared" si="111"/>
        <v>0</v>
      </c>
      <c r="AV331" s="407">
        <f t="shared" si="111"/>
        <v>0</v>
      </c>
      <c r="AW331" s="407">
        <f t="shared" si="111"/>
        <v>0</v>
      </c>
      <c r="AX331" s="407">
        <f t="shared" si="111"/>
        <v>0</v>
      </c>
      <c r="AY331" s="407">
        <f t="shared" si="111"/>
        <v>0</v>
      </c>
      <c r="AZ331" s="407">
        <f t="shared" si="111"/>
        <v>0</v>
      </c>
      <c r="BA331" s="308"/>
    </row>
    <row r="332" spans="1:53" ht="15" hidden="1" outlineLevel="1">
      <c r="B332" s="311"/>
      <c r="C332" s="309"/>
      <c r="D332" s="313"/>
      <c r="E332" s="313"/>
      <c r="F332" s="313"/>
      <c r="G332" s="313"/>
      <c r="H332" s="313"/>
      <c r="I332" s="313"/>
      <c r="J332" s="313"/>
      <c r="K332" s="313"/>
      <c r="L332" s="313"/>
      <c r="M332" s="313"/>
      <c r="N332" s="313"/>
      <c r="O332" s="313"/>
      <c r="P332" s="313"/>
      <c r="Q332" s="313"/>
      <c r="R332" s="313"/>
      <c r="S332" s="313"/>
      <c r="T332" s="313"/>
      <c r="U332" s="288"/>
      <c r="V332" s="313"/>
      <c r="W332" s="313"/>
      <c r="X332" s="313"/>
      <c r="Y332" s="313"/>
      <c r="Z332" s="313"/>
      <c r="AA332" s="313"/>
      <c r="AB332" s="313"/>
      <c r="AC332" s="313"/>
      <c r="AD332" s="313"/>
      <c r="AE332" s="313"/>
      <c r="AF332" s="313"/>
      <c r="AG332" s="313"/>
      <c r="AH332" s="313"/>
      <c r="AI332" s="313"/>
      <c r="AJ332" s="313"/>
      <c r="AK332" s="313"/>
      <c r="AL332" s="313"/>
      <c r="AM332" s="412"/>
      <c r="AN332" s="413"/>
      <c r="AO332" s="412"/>
      <c r="AP332" s="412"/>
      <c r="AQ332" s="412"/>
      <c r="AR332" s="412"/>
      <c r="AS332" s="412"/>
      <c r="AT332" s="412"/>
      <c r="AU332" s="412"/>
      <c r="AV332" s="412"/>
      <c r="AW332" s="412"/>
      <c r="AX332" s="412"/>
      <c r="AY332" s="412"/>
      <c r="AZ332" s="412"/>
      <c r="BA332" s="310"/>
    </row>
    <row r="333" spans="1:53" ht="15" hidden="1" outlineLevel="1">
      <c r="A333" s="498">
        <v>13</v>
      </c>
      <c r="B333" s="311" t="s">
        <v>24</v>
      </c>
      <c r="C333" s="288" t="s">
        <v>25</v>
      </c>
      <c r="D333" s="292"/>
      <c r="E333" s="292"/>
      <c r="F333" s="292"/>
      <c r="G333" s="292"/>
      <c r="H333" s="292"/>
      <c r="I333" s="292"/>
      <c r="J333" s="292"/>
      <c r="K333" s="292"/>
      <c r="L333" s="292"/>
      <c r="M333" s="292"/>
      <c r="N333" s="292"/>
      <c r="O333" s="292"/>
      <c r="P333" s="292"/>
      <c r="Q333" s="292"/>
      <c r="R333" s="292"/>
      <c r="S333" s="292"/>
      <c r="T333" s="292"/>
      <c r="U333" s="292">
        <v>12</v>
      </c>
      <c r="V333" s="292"/>
      <c r="W333" s="292"/>
      <c r="X333" s="292"/>
      <c r="Y333" s="292"/>
      <c r="Z333" s="292"/>
      <c r="AA333" s="292"/>
      <c r="AB333" s="292"/>
      <c r="AC333" s="292"/>
      <c r="AD333" s="292"/>
      <c r="AE333" s="292"/>
      <c r="AF333" s="292"/>
      <c r="AG333" s="292"/>
      <c r="AH333" s="292"/>
      <c r="AI333" s="292"/>
      <c r="AJ333" s="292"/>
      <c r="AK333" s="292"/>
      <c r="AL333" s="292"/>
      <c r="AM333" s="411"/>
      <c r="AN333" s="411"/>
      <c r="AO333" s="411"/>
      <c r="AP333" s="411"/>
      <c r="AQ333" s="411"/>
      <c r="AR333" s="411"/>
      <c r="AS333" s="411"/>
      <c r="AT333" s="411"/>
      <c r="AU333" s="411"/>
      <c r="AV333" s="411"/>
      <c r="AW333" s="411"/>
      <c r="AX333" s="411"/>
      <c r="AY333" s="411"/>
      <c r="AZ333" s="411"/>
      <c r="BA333" s="293">
        <f>SUM(AM333:AZ333)</f>
        <v>0</v>
      </c>
    </row>
    <row r="334" spans="1:53" ht="15" hidden="1" outlineLevel="1">
      <c r="B334" s="291" t="s">
        <v>248</v>
      </c>
      <c r="C334" s="288" t="s">
        <v>163</v>
      </c>
      <c r="D334" s="292"/>
      <c r="E334" s="292"/>
      <c r="F334" s="292"/>
      <c r="G334" s="292"/>
      <c r="H334" s="292"/>
      <c r="I334" s="292"/>
      <c r="J334" s="292"/>
      <c r="K334" s="292"/>
      <c r="L334" s="292"/>
      <c r="M334" s="292"/>
      <c r="N334" s="292"/>
      <c r="O334" s="292"/>
      <c r="P334" s="292"/>
      <c r="Q334" s="292"/>
      <c r="R334" s="292"/>
      <c r="S334" s="292"/>
      <c r="T334" s="292"/>
      <c r="U334" s="292">
        <f>U333</f>
        <v>12</v>
      </c>
      <c r="V334" s="292"/>
      <c r="W334" s="292"/>
      <c r="X334" s="292"/>
      <c r="Y334" s="292"/>
      <c r="Z334" s="292"/>
      <c r="AA334" s="292"/>
      <c r="AB334" s="292"/>
      <c r="AC334" s="292"/>
      <c r="AD334" s="292"/>
      <c r="AE334" s="292"/>
      <c r="AF334" s="292"/>
      <c r="AG334" s="292"/>
      <c r="AH334" s="292"/>
      <c r="AI334" s="292"/>
      <c r="AJ334" s="292"/>
      <c r="AK334" s="292"/>
      <c r="AL334" s="292"/>
      <c r="AM334" s="407">
        <f>AM333</f>
        <v>0</v>
      </c>
      <c r="AN334" s="407">
        <f>AN333</f>
        <v>0</v>
      </c>
      <c r="AO334" s="407">
        <f t="shared" ref="AO334:AZ334" si="112">AO333</f>
        <v>0</v>
      </c>
      <c r="AP334" s="407">
        <f t="shared" si="112"/>
        <v>0</v>
      </c>
      <c r="AQ334" s="407">
        <f t="shared" si="112"/>
        <v>0</v>
      </c>
      <c r="AR334" s="407">
        <f t="shared" si="112"/>
        <v>0</v>
      </c>
      <c r="AS334" s="407">
        <f t="shared" si="112"/>
        <v>0</v>
      </c>
      <c r="AT334" s="407">
        <f t="shared" si="112"/>
        <v>0</v>
      </c>
      <c r="AU334" s="407">
        <f t="shared" si="112"/>
        <v>0</v>
      </c>
      <c r="AV334" s="407">
        <f t="shared" si="112"/>
        <v>0</v>
      </c>
      <c r="AW334" s="407">
        <f t="shared" si="112"/>
        <v>0</v>
      </c>
      <c r="AX334" s="407">
        <f t="shared" si="112"/>
        <v>0</v>
      </c>
      <c r="AY334" s="407">
        <f t="shared" si="112"/>
        <v>0</v>
      </c>
      <c r="AZ334" s="407">
        <f t="shared" si="112"/>
        <v>0</v>
      </c>
      <c r="BA334" s="308"/>
    </row>
    <row r="335" spans="1:53" ht="15" hidden="1" outlineLevel="1">
      <c r="B335" s="311"/>
      <c r="C335" s="309"/>
      <c r="D335" s="313"/>
      <c r="E335" s="313"/>
      <c r="F335" s="313"/>
      <c r="G335" s="313"/>
      <c r="H335" s="313"/>
      <c r="I335" s="313"/>
      <c r="J335" s="313"/>
      <c r="K335" s="313"/>
      <c r="L335" s="313"/>
      <c r="M335" s="313"/>
      <c r="N335" s="313"/>
      <c r="O335" s="313"/>
      <c r="P335" s="313"/>
      <c r="Q335" s="313"/>
      <c r="R335" s="313"/>
      <c r="S335" s="313"/>
      <c r="T335" s="313"/>
      <c r="U335" s="288"/>
      <c r="V335" s="313"/>
      <c r="W335" s="313"/>
      <c r="X335" s="313"/>
      <c r="Y335" s="313"/>
      <c r="Z335" s="313"/>
      <c r="AA335" s="313"/>
      <c r="AB335" s="313"/>
      <c r="AC335" s="313"/>
      <c r="AD335" s="313"/>
      <c r="AE335" s="313"/>
      <c r="AF335" s="313"/>
      <c r="AG335" s="313"/>
      <c r="AH335" s="313"/>
      <c r="AI335" s="313"/>
      <c r="AJ335" s="313"/>
      <c r="AK335" s="313"/>
      <c r="AL335" s="313"/>
      <c r="AM335" s="412"/>
      <c r="AN335" s="412"/>
      <c r="AO335" s="412"/>
      <c r="AP335" s="412"/>
      <c r="AQ335" s="412"/>
      <c r="AR335" s="412"/>
      <c r="AS335" s="412"/>
      <c r="AT335" s="412"/>
      <c r="AU335" s="412"/>
      <c r="AV335" s="412"/>
      <c r="AW335" s="412"/>
      <c r="AX335" s="412"/>
      <c r="AY335" s="412"/>
      <c r="AZ335" s="412"/>
      <c r="BA335" s="310"/>
    </row>
    <row r="336" spans="1:53" ht="15" hidden="1" outlineLevel="1">
      <c r="A336" s="498">
        <v>14</v>
      </c>
      <c r="B336" s="311" t="s">
        <v>20</v>
      </c>
      <c r="C336" s="288" t="s">
        <v>25</v>
      </c>
      <c r="D336" s="292"/>
      <c r="E336" s="292"/>
      <c r="F336" s="292"/>
      <c r="G336" s="292"/>
      <c r="H336" s="292"/>
      <c r="I336" s="292"/>
      <c r="J336" s="292"/>
      <c r="K336" s="292"/>
      <c r="L336" s="292"/>
      <c r="M336" s="292"/>
      <c r="N336" s="292"/>
      <c r="O336" s="292"/>
      <c r="P336" s="292"/>
      <c r="Q336" s="292"/>
      <c r="R336" s="292"/>
      <c r="S336" s="292"/>
      <c r="T336" s="292"/>
      <c r="U336" s="292">
        <v>12</v>
      </c>
      <c r="V336" s="292"/>
      <c r="W336" s="292"/>
      <c r="X336" s="292"/>
      <c r="Y336" s="292"/>
      <c r="Z336" s="292"/>
      <c r="AA336" s="292"/>
      <c r="AB336" s="292"/>
      <c r="AC336" s="292"/>
      <c r="AD336" s="292"/>
      <c r="AE336" s="292"/>
      <c r="AF336" s="292"/>
      <c r="AG336" s="292"/>
      <c r="AH336" s="292"/>
      <c r="AI336" s="292"/>
      <c r="AJ336" s="292"/>
      <c r="AK336" s="292"/>
      <c r="AL336" s="292"/>
      <c r="AM336" s="411"/>
      <c r="AN336" s="411"/>
      <c r="AO336" s="492"/>
      <c r="AP336" s="411"/>
      <c r="AQ336" s="411"/>
      <c r="AR336" s="411"/>
      <c r="AS336" s="411"/>
      <c r="AT336" s="411"/>
      <c r="AU336" s="411"/>
      <c r="AV336" s="411"/>
      <c r="AW336" s="411"/>
      <c r="AX336" s="411"/>
      <c r="AY336" s="411"/>
      <c r="AZ336" s="411"/>
      <c r="BA336" s="293">
        <f>SUM(AM336:AZ336)</f>
        <v>0</v>
      </c>
    </row>
    <row r="337" spans="1:53" ht="15" hidden="1" outlineLevel="1">
      <c r="B337" s="291" t="s">
        <v>248</v>
      </c>
      <c r="C337" s="288" t="s">
        <v>163</v>
      </c>
      <c r="D337" s="292"/>
      <c r="E337" s="292"/>
      <c r="F337" s="292"/>
      <c r="G337" s="292"/>
      <c r="H337" s="292"/>
      <c r="I337" s="292"/>
      <c r="J337" s="292"/>
      <c r="K337" s="292"/>
      <c r="L337" s="292"/>
      <c r="M337" s="292"/>
      <c r="N337" s="292"/>
      <c r="O337" s="292"/>
      <c r="P337" s="292"/>
      <c r="Q337" s="292"/>
      <c r="R337" s="292"/>
      <c r="S337" s="292"/>
      <c r="T337" s="292"/>
      <c r="U337" s="292">
        <f>U336</f>
        <v>12</v>
      </c>
      <c r="V337" s="292"/>
      <c r="W337" s="292"/>
      <c r="X337" s="292"/>
      <c r="Y337" s="292"/>
      <c r="Z337" s="292"/>
      <c r="AA337" s="292"/>
      <c r="AB337" s="292"/>
      <c r="AC337" s="292"/>
      <c r="AD337" s="292"/>
      <c r="AE337" s="292"/>
      <c r="AF337" s="292"/>
      <c r="AG337" s="292"/>
      <c r="AH337" s="292"/>
      <c r="AI337" s="292"/>
      <c r="AJ337" s="292"/>
      <c r="AK337" s="292"/>
      <c r="AL337" s="292"/>
      <c r="AM337" s="407">
        <f>AM336</f>
        <v>0</v>
      </c>
      <c r="AN337" s="407">
        <f>AN336</f>
        <v>0</v>
      </c>
      <c r="AO337" s="407">
        <f t="shared" ref="AO337:AZ337" si="113">AO336</f>
        <v>0</v>
      </c>
      <c r="AP337" s="407">
        <f t="shared" si="113"/>
        <v>0</v>
      </c>
      <c r="AQ337" s="407">
        <f t="shared" si="113"/>
        <v>0</v>
      </c>
      <c r="AR337" s="407">
        <f t="shared" si="113"/>
        <v>0</v>
      </c>
      <c r="AS337" s="407">
        <f t="shared" si="113"/>
        <v>0</v>
      </c>
      <c r="AT337" s="407">
        <f t="shared" si="113"/>
        <v>0</v>
      </c>
      <c r="AU337" s="407">
        <f t="shared" si="113"/>
        <v>0</v>
      </c>
      <c r="AV337" s="407">
        <f t="shared" si="113"/>
        <v>0</v>
      </c>
      <c r="AW337" s="407">
        <f t="shared" si="113"/>
        <v>0</v>
      </c>
      <c r="AX337" s="407">
        <f t="shared" si="113"/>
        <v>0</v>
      </c>
      <c r="AY337" s="407">
        <f t="shared" si="113"/>
        <v>0</v>
      </c>
      <c r="AZ337" s="407">
        <f t="shared" si="113"/>
        <v>0</v>
      </c>
      <c r="BA337" s="308"/>
    </row>
    <row r="338" spans="1:53" ht="15" hidden="1" outlineLevel="1">
      <c r="B338" s="311"/>
      <c r="C338" s="309"/>
      <c r="D338" s="313"/>
      <c r="E338" s="313"/>
      <c r="F338" s="313"/>
      <c r="G338" s="313"/>
      <c r="H338" s="313"/>
      <c r="I338" s="313"/>
      <c r="J338" s="313"/>
      <c r="K338" s="313"/>
      <c r="L338" s="313"/>
      <c r="M338" s="313"/>
      <c r="N338" s="313"/>
      <c r="O338" s="313"/>
      <c r="P338" s="313"/>
      <c r="Q338" s="313"/>
      <c r="R338" s="313"/>
      <c r="S338" s="313"/>
      <c r="T338" s="313"/>
      <c r="U338" s="288"/>
      <c r="V338" s="313"/>
      <c r="W338" s="313"/>
      <c r="X338" s="313"/>
      <c r="Y338" s="313"/>
      <c r="Z338" s="313"/>
      <c r="AA338" s="313"/>
      <c r="AB338" s="313"/>
      <c r="AC338" s="313"/>
      <c r="AD338" s="313"/>
      <c r="AE338" s="313"/>
      <c r="AF338" s="313"/>
      <c r="AG338" s="313"/>
      <c r="AH338" s="313"/>
      <c r="AI338" s="313"/>
      <c r="AJ338" s="313"/>
      <c r="AK338" s="313"/>
      <c r="AL338" s="313"/>
      <c r="AM338" s="412"/>
      <c r="AN338" s="413"/>
      <c r="AO338" s="412"/>
      <c r="AP338" s="412"/>
      <c r="AQ338" s="412"/>
      <c r="AR338" s="412"/>
      <c r="AS338" s="412"/>
      <c r="AT338" s="412"/>
      <c r="AU338" s="412"/>
      <c r="AV338" s="412"/>
      <c r="AW338" s="412"/>
      <c r="AX338" s="412"/>
      <c r="AY338" s="412"/>
      <c r="AZ338" s="412"/>
      <c r="BA338" s="310"/>
    </row>
    <row r="339" spans="1:53" s="280" customFormat="1" ht="15" hidden="1" outlineLevel="1">
      <c r="A339" s="498">
        <v>15</v>
      </c>
      <c r="B339" s="311" t="s">
        <v>482</v>
      </c>
      <c r="C339" s="288" t="s">
        <v>25</v>
      </c>
      <c r="D339" s="292"/>
      <c r="E339" s="292"/>
      <c r="F339" s="292"/>
      <c r="G339" s="292"/>
      <c r="H339" s="292"/>
      <c r="I339" s="292"/>
      <c r="J339" s="292"/>
      <c r="K339" s="292"/>
      <c r="L339" s="292"/>
      <c r="M339" s="292"/>
      <c r="N339" s="292"/>
      <c r="O339" s="292"/>
      <c r="P339" s="292"/>
      <c r="Q339" s="292"/>
      <c r="R339" s="292"/>
      <c r="S339" s="292"/>
      <c r="T339" s="292"/>
      <c r="U339" s="288"/>
      <c r="V339" s="292"/>
      <c r="W339" s="292"/>
      <c r="X339" s="292"/>
      <c r="Y339" s="292"/>
      <c r="Z339" s="292"/>
      <c r="AA339" s="292"/>
      <c r="AB339" s="292"/>
      <c r="AC339" s="292"/>
      <c r="AD339" s="292"/>
      <c r="AE339" s="292"/>
      <c r="AF339" s="292"/>
      <c r="AG339" s="292"/>
      <c r="AH339" s="292"/>
      <c r="AI339" s="292"/>
      <c r="AJ339" s="292"/>
      <c r="AK339" s="292"/>
      <c r="AL339" s="292"/>
      <c r="AM339" s="411"/>
      <c r="AN339" s="411"/>
      <c r="AO339" s="411"/>
      <c r="AP339" s="411"/>
      <c r="AQ339" s="411"/>
      <c r="AR339" s="411"/>
      <c r="AS339" s="411"/>
      <c r="AT339" s="411"/>
      <c r="AU339" s="411"/>
      <c r="AV339" s="411"/>
      <c r="AW339" s="411"/>
      <c r="AX339" s="411"/>
      <c r="AY339" s="411"/>
      <c r="AZ339" s="411"/>
      <c r="BA339" s="293">
        <f>SUM(AM339:AZ339)</f>
        <v>0</v>
      </c>
    </row>
    <row r="340" spans="1:53" s="280" customFormat="1" ht="15" hidden="1" outlineLevel="1">
      <c r="A340" s="498"/>
      <c r="B340" s="312" t="s">
        <v>248</v>
      </c>
      <c r="C340" s="288" t="s">
        <v>163</v>
      </c>
      <c r="D340" s="292"/>
      <c r="E340" s="292"/>
      <c r="F340" s="292"/>
      <c r="G340" s="292"/>
      <c r="H340" s="292"/>
      <c r="I340" s="292"/>
      <c r="J340" s="292"/>
      <c r="K340" s="292"/>
      <c r="L340" s="292"/>
      <c r="M340" s="292"/>
      <c r="N340" s="292"/>
      <c r="O340" s="292"/>
      <c r="P340" s="292"/>
      <c r="Q340" s="292"/>
      <c r="R340" s="292"/>
      <c r="S340" s="292"/>
      <c r="T340" s="292"/>
      <c r="U340" s="288"/>
      <c r="V340" s="292"/>
      <c r="W340" s="292"/>
      <c r="X340" s="292"/>
      <c r="Y340" s="292"/>
      <c r="Z340" s="292"/>
      <c r="AA340" s="292"/>
      <c r="AB340" s="292"/>
      <c r="AC340" s="292"/>
      <c r="AD340" s="292"/>
      <c r="AE340" s="292"/>
      <c r="AF340" s="292"/>
      <c r="AG340" s="292"/>
      <c r="AH340" s="292"/>
      <c r="AI340" s="292"/>
      <c r="AJ340" s="292"/>
      <c r="AK340" s="292"/>
      <c r="AL340" s="292"/>
      <c r="AM340" s="407">
        <f>AM339</f>
        <v>0</v>
      </c>
      <c r="AN340" s="407">
        <f>AN339</f>
        <v>0</v>
      </c>
      <c r="AO340" s="407">
        <f t="shared" ref="AO340:AZ340" si="114">AO339</f>
        <v>0</v>
      </c>
      <c r="AP340" s="407">
        <f t="shared" si="114"/>
        <v>0</v>
      </c>
      <c r="AQ340" s="407">
        <f t="shared" si="114"/>
        <v>0</v>
      </c>
      <c r="AR340" s="407">
        <f t="shared" si="114"/>
        <v>0</v>
      </c>
      <c r="AS340" s="407">
        <f t="shared" si="114"/>
        <v>0</v>
      </c>
      <c r="AT340" s="407">
        <f t="shared" si="114"/>
        <v>0</v>
      </c>
      <c r="AU340" s="407">
        <f t="shared" si="114"/>
        <v>0</v>
      </c>
      <c r="AV340" s="407">
        <f t="shared" si="114"/>
        <v>0</v>
      </c>
      <c r="AW340" s="407">
        <f t="shared" si="114"/>
        <v>0</v>
      </c>
      <c r="AX340" s="407">
        <f t="shared" si="114"/>
        <v>0</v>
      </c>
      <c r="AY340" s="407">
        <f t="shared" si="114"/>
        <v>0</v>
      </c>
      <c r="AZ340" s="407">
        <f t="shared" si="114"/>
        <v>0</v>
      </c>
      <c r="BA340" s="308"/>
    </row>
    <row r="341" spans="1:53" s="280" customFormat="1" ht="15" hidden="1" outlineLevel="1">
      <c r="A341" s="498"/>
      <c r="B341" s="311"/>
      <c r="C341" s="309"/>
      <c r="D341" s="313"/>
      <c r="E341" s="313"/>
      <c r="F341" s="313"/>
      <c r="G341" s="313"/>
      <c r="H341" s="313"/>
      <c r="I341" s="313"/>
      <c r="J341" s="313"/>
      <c r="K341" s="313"/>
      <c r="L341" s="313"/>
      <c r="M341" s="313"/>
      <c r="N341" s="313"/>
      <c r="O341" s="313"/>
      <c r="P341" s="313"/>
      <c r="Q341" s="313"/>
      <c r="R341" s="313"/>
      <c r="S341" s="313"/>
      <c r="T341" s="313"/>
      <c r="U341" s="288"/>
      <c r="V341" s="313"/>
      <c r="W341" s="313"/>
      <c r="X341" s="313"/>
      <c r="Y341" s="313"/>
      <c r="Z341" s="313"/>
      <c r="AA341" s="313"/>
      <c r="AB341" s="313"/>
      <c r="AC341" s="313"/>
      <c r="AD341" s="313"/>
      <c r="AE341" s="313"/>
      <c r="AF341" s="313"/>
      <c r="AG341" s="313"/>
      <c r="AH341" s="313"/>
      <c r="AI341" s="313"/>
      <c r="AJ341" s="313"/>
      <c r="AK341" s="313"/>
      <c r="AL341" s="313"/>
      <c r="AM341" s="414"/>
      <c r="AN341" s="412"/>
      <c r="AO341" s="412"/>
      <c r="AP341" s="412"/>
      <c r="AQ341" s="412"/>
      <c r="AR341" s="412"/>
      <c r="AS341" s="412"/>
      <c r="AT341" s="412"/>
      <c r="AU341" s="412"/>
      <c r="AV341" s="412"/>
      <c r="AW341" s="412"/>
      <c r="AX341" s="412"/>
      <c r="AY341" s="412"/>
      <c r="AZ341" s="412"/>
      <c r="BA341" s="310"/>
    </row>
    <row r="342" spans="1:53" s="280" customFormat="1" ht="30" hidden="1" outlineLevel="1">
      <c r="A342" s="498">
        <v>16</v>
      </c>
      <c r="B342" s="311" t="s">
        <v>483</v>
      </c>
      <c r="C342" s="288" t="s">
        <v>25</v>
      </c>
      <c r="D342" s="292"/>
      <c r="E342" s="292"/>
      <c r="F342" s="292"/>
      <c r="G342" s="292"/>
      <c r="H342" s="292"/>
      <c r="I342" s="292"/>
      <c r="J342" s="292"/>
      <c r="K342" s="292"/>
      <c r="L342" s="292"/>
      <c r="M342" s="292"/>
      <c r="N342" s="292"/>
      <c r="O342" s="292"/>
      <c r="P342" s="292"/>
      <c r="Q342" s="292"/>
      <c r="R342" s="292"/>
      <c r="S342" s="292"/>
      <c r="T342" s="292"/>
      <c r="U342" s="288"/>
      <c r="V342" s="292"/>
      <c r="W342" s="292"/>
      <c r="X342" s="292"/>
      <c r="Y342" s="292"/>
      <c r="Z342" s="292"/>
      <c r="AA342" s="292"/>
      <c r="AB342" s="292"/>
      <c r="AC342" s="292"/>
      <c r="AD342" s="292"/>
      <c r="AE342" s="292"/>
      <c r="AF342" s="292"/>
      <c r="AG342" s="292"/>
      <c r="AH342" s="292"/>
      <c r="AI342" s="292"/>
      <c r="AJ342" s="292"/>
      <c r="AK342" s="292"/>
      <c r="AL342" s="292"/>
      <c r="AM342" s="411"/>
      <c r="AN342" s="411"/>
      <c r="AO342" s="411"/>
      <c r="AP342" s="411"/>
      <c r="AQ342" s="411"/>
      <c r="AR342" s="411"/>
      <c r="AS342" s="411"/>
      <c r="AT342" s="411"/>
      <c r="AU342" s="411"/>
      <c r="AV342" s="411"/>
      <c r="AW342" s="411"/>
      <c r="AX342" s="411"/>
      <c r="AY342" s="411"/>
      <c r="AZ342" s="411"/>
      <c r="BA342" s="293">
        <f>SUM(AM342:AZ342)</f>
        <v>0</v>
      </c>
    </row>
    <row r="343" spans="1:53" s="280" customFormat="1" ht="15" hidden="1" outlineLevel="1">
      <c r="A343" s="498"/>
      <c r="B343" s="312" t="s">
        <v>248</v>
      </c>
      <c r="C343" s="288" t="s">
        <v>163</v>
      </c>
      <c r="D343" s="292"/>
      <c r="E343" s="292"/>
      <c r="F343" s="292"/>
      <c r="G343" s="292"/>
      <c r="H343" s="292"/>
      <c r="I343" s="292"/>
      <c r="J343" s="292"/>
      <c r="K343" s="292"/>
      <c r="L343" s="292"/>
      <c r="M343" s="292"/>
      <c r="N343" s="292"/>
      <c r="O343" s="292"/>
      <c r="P343" s="292"/>
      <c r="Q343" s="292"/>
      <c r="R343" s="292"/>
      <c r="S343" s="292"/>
      <c r="T343" s="292"/>
      <c r="U343" s="288"/>
      <c r="V343" s="292"/>
      <c r="W343" s="292"/>
      <c r="X343" s="292"/>
      <c r="Y343" s="292"/>
      <c r="Z343" s="292"/>
      <c r="AA343" s="292"/>
      <c r="AB343" s="292"/>
      <c r="AC343" s="292"/>
      <c r="AD343" s="292"/>
      <c r="AE343" s="292"/>
      <c r="AF343" s="292"/>
      <c r="AG343" s="292"/>
      <c r="AH343" s="292"/>
      <c r="AI343" s="292"/>
      <c r="AJ343" s="292"/>
      <c r="AK343" s="292"/>
      <c r="AL343" s="292"/>
      <c r="AM343" s="407">
        <f>AM342</f>
        <v>0</v>
      </c>
      <c r="AN343" s="407">
        <f>AN342</f>
        <v>0</v>
      </c>
      <c r="AO343" s="407">
        <f t="shared" ref="AO343:AZ343" si="115">AO342</f>
        <v>0</v>
      </c>
      <c r="AP343" s="407">
        <f t="shared" si="115"/>
        <v>0</v>
      </c>
      <c r="AQ343" s="407">
        <f t="shared" si="115"/>
        <v>0</v>
      </c>
      <c r="AR343" s="407">
        <f t="shared" si="115"/>
        <v>0</v>
      </c>
      <c r="AS343" s="407">
        <f t="shared" si="115"/>
        <v>0</v>
      </c>
      <c r="AT343" s="407">
        <f t="shared" si="115"/>
        <v>0</v>
      </c>
      <c r="AU343" s="407">
        <f t="shared" si="115"/>
        <v>0</v>
      </c>
      <c r="AV343" s="407">
        <f t="shared" si="115"/>
        <v>0</v>
      </c>
      <c r="AW343" s="407">
        <f t="shared" si="115"/>
        <v>0</v>
      </c>
      <c r="AX343" s="407">
        <f t="shared" si="115"/>
        <v>0</v>
      </c>
      <c r="AY343" s="407">
        <f t="shared" si="115"/>
        <v>0</v>
      </c>
      <c r="AZ343" s="407">
        <f t="shared" si="115"/>
        <v>0</v>
      </c>
      <c r="BA343" s="308"/>
    </row>
    <row r="344" spans="1:53" s="280" customFormat="1" ht="15" hidden="1" outlineLevel="1">
      <c r="A344" s="498"/>
      <c r="B344" s="311"/>
      <c r="C344" s="309"/>
      <c r="D344" s="313"/>
      <c r="E344" s="313"/>
      <c r="F344" s="313"/>
      <c r="G344" s="313"/>
      <c r="H344" s="313"/>
      <c r="I344" s="313"/>
      <c r="J344" s="313"/>
      <c r="K344" s="313"/>
      <c r="L344" s="313"/>
      <c r="M344" s="313"/>
      <c r="N344" s="313"/>
      <c r="O344" s="313"/>
      <c r="P344" s="313"/>
      <c r="Q344" s="313"/>
      <c r="R344" s="313"/>
      <c r="S344" s="313"/>
      <c r="T344" s="313"/>
      <c r="U344" s="288"/>
      <c r="V344" s="313"/>
      <c r="W344" s="313"/>
      <c r="X344" s="313"/>
      <c r="Y344" s="313"/>
      <c r="Z344" s="313"/>
      <c r="AA344" s="313"/>
      <c r="AB344" s="313"/>
      <c r="AC344" s="313"/>
      <c r="AD344" s="313"/>
      <c r="AE344" s="313"/>
      <c r="AF344" s="313"/>
      <c r="AG344" s="313"/>
      <c r="AH344" s="313"/>
      <c r="AI344" s="313"/>
      <c r="AJ344" s="313"/>
      <c r="AK344" s="313"/>
      <c r="AL344" s="313"/>
      <c r="AM344" s="414"/>
      <c r="AN344" s="412"/>
      <c r="AO344" s="412"/>
      <c r="AP344" s="412"/>
      <c r="AQ344" s="412"/>
      <c r="AR344" s="412"/>
      <c r="AS344" s="412"/>
      <c r="AT344" s="412"/>
      <c r="AU344" s="412"/>
      <c r="AV344" s="412"/>
      <c r="AW344" s="412"/>
      <c r="AX344" s="412"/>
      <c r="AY344" s="412"/>
      <c r="AZ344" s="412"/>
      <c r="BA344" s="310"/>
    </row>
    <row r="345" spans="1:53" ht="15" hidden="1" outlineLevel="1">
      <c r="A345" s="498">
        <v>17</v>
      </c>
      <c r="B345" s="311" t="s">
        <v>9</v>
      </c>
      <c r="C345" s="288" t="s">
        <v>25</v>
      </c>
      <c r="D345" s="292"/>
      <c r="E345" s="292"/>
      <c r="F345" s="292"/>
      <c r="G345" s="292"/>
      <c r="H345" s="292"/>
      <c r="I345" s="292"/>
      <c r="J345" s="292"/>
      <c r="K345" s="292"/>
      <c r="L345" s="292"/>
      <c r="M345" s="292"/>
      <c r="N345" s="292"/>
      <c r="O345" s="292"/>
      <c r="P345" s="292"/>
      <c r="Q345" s="292"/>
      <c r="R345" s="292"/>
      <c r="S345" s="292"/>
      <c r="T345" s="292"/>
      <c r="U345" s="288"/>
      <c r="V345" s="292"/>
      <c r="W345" s="292"/>
      <c r="X345" s="292"/>
      <c r="Y345" s="292"/>
      <c r="Z345" s="292"/>
      <c r="AA345" s="292"/>
      <c r="AB345" s="292"/>
      <c r="AC345" s="292"/>
      <c r="AD345" s="292"/>
      <c r="AE345" s="292"/>
      <c r="AF345" s="292"/>
      <c r="AG345" s="292"/>
      <c r="AH345" s="292"/>
      <c r="AI345" s="292"/>
      <c r="AJ345" s="292"/>
      <c r="AK345" s="292"/>
      <c r="AL345" s="292"/>
      <c r="AM345" s="411"/>
      <c r="AN345" s="411"/>
      <c r="AO345" s="411"/>
      <c r="AP345" s="411"/>
      <c r="AQ345" s="411"/>
      <c r="AR345" s="411"/>
      <c r="AS345" s="411"/>
      <c r="AT345" s="411"/>
      <c r="AU345" s="411"/>
      <c r="AV345" s="411"/>
      <c r="AW345" s="411"/>
      <c r="AX345" s="411"/>
      <c r="AY345" s="411"/>
      <c r="AZ345" s="411"/>
      <c r="BA345" s="293">
        <f>SUM(AM345:AZ345)</f>
        <v>0</v>
      </c>
    </row>
    <row r="346" spans="1:53" ht="15" hidden="1" outlineLevel="1">
      <c r="B346" s="291" t="s">
        <v>248</v>
      </c>
      <c r="C346" s="288" t="s">
        <v>163</v>
      </c>
      <c r="D346" s="292"/>
      <c r="E346" s="292"/>
      <c r="F346" s="292"/>
      <c r="G346" s="292"/>
      <c r="H346" s="292"/>
      <c r="I346" s="292"/>
      <c r="J346" s="292"/>
      <c r="K346" s="292"/>
      <c r="L346" s="292"/>
      <c r="M346" s="292"/>
      <c r="N346" s="292"/>
      <c r="O346" s="292"/>
      <c r="P346" s="292"/>
      <c r="Q346" s="292"/>
      <c r="R346" s="292"/>
      <c r="S346" s="292"/>
      <c r="T346" s="292"/>
      <c r="U346" s="288"/>
      <c r="V346" s="292"/>
      <c r="W346" s="292"/>
      <c r="X346" s="292"/>
      <c r="Y346" s="292"/>
      <c r="Z346" s="292"/>
      <c r="AA346" s="292"/>
      <c r="AB346" s="292"/>
      <c r="AC346" s="292"/>
      <c r="AD346" s="292"/>
      <c r="AE346" s="292"/>
      <c r="AF346" s="292"/>
      <c r="AG346" s="292"/>
      <c r="AH346" s="292"/>
      <c r="AI346" s="292"/>
      <c r="AJ346" s="292"/>
      <c r="AK346" s="292"/>
      <c r="AL346" s="292"/>
      <c r="AM346" s="407">
        <f>AM345</f>
        <v>0</v>
      </c>
      <c r="AN346" s="407">
        <f>AN345</f>
        <v>0</v>
      </c>
      <c r="AO346" s="407">
        <f t="shared" ref="AO346:AZ346" si="116">AO345</f>
        <v>0</v>
      </c>
      <c r="AP346" s="407">
        <f t="shared" si="116"/>
        <v>0</v>
      </c>
      <c r="AQ346" s="407">
        <f t="shared" si="116"/>
        <v>0</v>
      </c>
      <c r="AR346" s="407">
        <f t="shared" si="116"/>
        <v>0</v>
      </c>
      <c r="AS346" s="407">
        <f t="shared" si="116"/>
        <v>0</v>
      </c>
      <c r="AT346" s="407">
        <f t="shared" si="116"/>
        <v>0</v>
      </c>
      <c r="AU346" s="407">
        <f t="shared" si="116"/>
        <v>0</v>
      </c>
      <c r="AV346" s="407">
        <f t="shared" si="116"/>
        <v>0</v>
      </c>
      <c r="AW346" s="407">
        <f t="shared" si="116"/>
        <v>0</v>
      </c>
      <c r="AX346" s="407">
        <f t="shared" si="116"/>
        <v>0</v>
      </c>
      <c r="AY346" s="407">
        <f t="shared" si="116"/>
        <v>0</v>
      </c>
      <c r="AZ346" s="407">
        <f t="shared" si="116"/>
        <v>0</v>
      </c>
      <c r="BA346" s="308"/>
    </row>
    <row r="347" spans="1:53" ht="15" hidden="1" outlineLevel="1">
      <c r="B347" s="312"/>
      <c r="C347" s="302"/>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c r="AA347" s="288"/>
      <c r="AB347" s="288"/>
      <c r="AC347" s="288"/>
      <c r="AD347" s="288"/>
      <c r="AE347" s="288"/>
      <c r="AF347" s="288"/>
      <c r="AG347" s="288"/>
      <c r="AH347" s="288"/>
      <c r="AI347" s="288"/>
      <c r="AJ347" s="288"/>
      <c r="AK347" s="288"/>
      <c r="AL347" s="288"/>
      <c r="AM347" s="415"/>
      <c r="AN347" s="416"/>
      <c r="AO347" s="416"/>
      <c r="AP347" s="416"/>
      <c r="AQ347" s="416"/>
      <c r="AR347" s="416"/>
      <c r="AS347" s="416"/>
      <c r="AT347" s="416"/>
      <c r="AU347" s="416"/>
      <c r="AV347" s="416"/>
      <c r="AW347" s="416"/>
      <c r="AX347" s="416"/>
      <c r="AY347" s="416"/>
      <c r="AZ347" s="416"/>
      <c r="BA347" s="314"/>
    </row>
    <row r="348" spans="1:53" ht="15.75" hidden="1" outlineLevel="1">
      <c r="A348" s="499"/>
      <c r="B348" s="285" t="s">
        <v>10</v>
      </c>
      <c r="C348" s="286"/>
      <c r="D348" s="286"/>
      <c r="E348" s="286"/>
      <c r="F348" s="286"/>
      <c r="G348" s="286"/>
      <c r="H348" s="286"/>
      <c r="I348" s="286"/>
      <c r="J348" s="286"/>
      <c r="K348" s="286"/>
      <c r="L348" s="286"/>
      <c r="M348" s="286"/>
      <c r="N348" s="286"/>
      <c r="O348" s="286"/>
      <c r="P348" s="286"/>
      <c r="Q348" s="286"/>
      <c r="R348" s="286"/>
      <c r="S348" s="286"/>
      <c r="T348" s="286"/>
      <c r="U348" s="287"/>
      <c r="V348" s="286"/>
      <c r="W348" s="286"/>
      <c r="X348" s="286"/>
      <c r="Y348" s="286"/>
      <c r="Z348" s="286"/>
      <c r="AA348" s="286"/>
      <c r="AB348" s="286"/>
      <c r="AC348" s="286"/>
      <c r="AD348" s="286"/>
      <c r="AE348" s="286"/>
      <c r="AF348" s="286"/>
      <c r="AG348" s="286"/>
      <c r="AH348" s="286"/>
      <c r="AI348" s="286"/>
      <c r="AJ348" s="286"/>
      <c r="AK348" s="286"/>
      <c r="AL348" s="286"/>
      <c r="AM348" s="410"/>
      <c r="AN348" s="410"/>
      <c r="AO348" s="410"/>
      <c r="AP348" s="410"/>
      <c r="AQ348" s="410"/>
      <c r="AR348" s="410"/>
      <c r="AS348" s="410"/>
      <c r="AT348" s="410"/>
      <c r="AU348" s="410"/>
      <c r="AV348" s="410"/>
      <c r="AW348" s="410"/>
      <c r="AX348" s="410"/>
      <c r="AY348" s="410"/>
      <c r="AZ348" s="410"/>
      <c r="BA348" s="289"/>
    </row>
    <row r="349" spans="1:53" ht="15" hidden="1" outlineLevel="1">
      <c r="A349" s="498">
        <v>18</v>
      </c>
      <c r="B349" s="312" t="s">
        <v>11</v>
      </c>
      <c r="C349" s="288" t="s">
        <v>25</v>
      </c>
      <c r="D349" s="292"/>
      <c r="E349" s="292"/>
      <c r="F349" s="292"/>
      <c r="G349" s="292"/>
      <c r="H349" s="292"/>
      <c r="I349" s="292"/>
      <c r="J349" s="292"/>
      <c r="K349" s="292"/>
      <c r="L349" s="292"/>
      <c r="M349" s="292"/>
      <c r="N349" s="292"/>
      <c r="O349" s="292"/>
      <c r="P349" s="292"/>
      <c r="Q349" s="292"/>
      <c r="R349" s="292"/>
      <c r="S349" s="292"/>
      <c r="T349" s="292"/>
      <c r="U349" s="292">
        <v>12</v>
      </c>
      <c r="V349" s="292"/>
      <c r="W349" s="292"/>
      <c r="X349" s="292"/>
      <c r="Y349" s="292"/>
      <c r="Z349" s="292"/>
      <c r="AA349" s="292"/>
      <c r="AB349" s="292"/>
      <c r="AC349" s="292"/>
      <c r="AD349" s="292"/>
      <c r="AE349" s="292"/>
      <c r="AF349" s="292"/>
      <c r="AG349" s="292"/>
      <c r="AH349" s="292"/>
      <c r="AI349" s="292"/>
      <c r="AJ349" s="292"/>
      <c r="AK349" s="292"/>
      <c r="AL349" s="292"/>
      <c r="AM349" s="422"/>
      <c r="AN349" s="411"/>
      <c r="AO349" s="411"/>
      <c r="AP349" s="411"/>
      <c r="AQ349" s="411"/>
      <c r="AR349" s="411"/>
      <c r="AS349" s="411"/>
      <c r="AT349" s="411"/>
      <c r="AU349" s="411"/>
      <c r="AV349" s="411"/>
      <c r="AW349" s="411"/>
      <c r="AX349" s="411"/>
      <c r="AY349" s="411"/>
      <c r="AZ349" s="411"/>
      <c r="BA349" s="293">
        <f>SUM(AM349:AZ349)</f>
        <v>0</v>
      </c>
    </row>
    <row r="350" spans="1:53" ht="15" hidden="1" outlineLevel="1">
      <c r="B350" s="291" t="s">
        <v>248</v>
      </c>
      <c r="C350" s="288" t="s">
        <v>163</v>
      </c>
      <c r="D350" s="292"/>
      <c r="E350" s="292"/>
      <c r="F350" s="292"/>
      <c r="G350" s="292"/>
      <c r="H350" s="292"/>
      <c r="I350" s="292"/>
      <c r="J350" s="292"/>
      <c r="K350" s="292"/>
      <c r="L350" s="292"/>
      <c r="M350" s="292"/>
      <c r="N350" s="292"/>
      <c r="O350" s="292"/>
      <c r="P350" s="292"/>
      <c r="Q350" s="292"/>
      <c r="R350" s="292"/>
      <c r="S350" s="292"/>
      <c r="T350" s="292"/>
      <c r="U350" s="292">
        <f>U349</f>
        <v>12</v>
      </c>
      <c r="V350" s="292"/>
      <c r="W350" s="292"/>
      <c r="X350" s="292"/>
      <c r="Y350" s="292"/>
      <c r="Z350" s="292"/>
      <c r="AA350" s="292"/>
      <c r="AB350" s="292"/>
      <c r="AC350" s="292"/>
      <c r="AD350" s="292"/>
      <c r="AE350" s="292"/>
      <c r="AF350" s="292"/>
      <c r="AG350" s="292"/>
      <c r="AH350" s="292"/>
      <c r="AI350" s="292"/>
      <c r="AJ350" s="292"/>
      <c r="AK350" s="292"/>
      <c r="AL350" s="292"/>
      <c r="AM350" s="407">
        <f>AM349</f>
        <v>0</v>
      </c>
      <c r="AN350" s="407">
        <f>AN349</f>
        <v>0</v>
      </c>
      <c r="AO350" s="407">
        <f t="shared" ref="AO350:AZ350" si="117">AO349</f>
        <v>0</v>
      </c>
      <c r="AP350" s="407">
        <f t="shared" si="117"/>
        <v>0</v>
      </c>
      <c r="AQ350" s="407">
        <f t="shared" si="117"/>
        <v>0</v>
      </c>
      <c r="AR350" s="407">
        <f t="shared" si="117"/>
        <v>0</v>
      </c>
      <c r="AS350" s="407">
        <f t="shared" si="117"/>
        <v>0</v>
      </c>
      <c r="AT350" s="407">
        <f t="shared" si="117"/>
        <v>0</v>
      </c>
      <c r="AU350" s="407">
        <f t="shared" si="117"/>
        <v>0</v>
      </c>
      <c r="AV350" s="407">
        <f t="shared" si="117"/>
        <v>0</v>
      </c>
      <c r="AW350" s="407">
        <f t="shared" si="117"/>
        <v>0</v>
      </c>
      <c r="AX350" s="407">
        <f t="shared" si="117"/>
        <v>0</v>
      </c>
      <c r="AY350" s="407">
        <f t="shared" si="117"/>
        <v>0</v>
      </c>
      <c r="AZ350" s="407">
        <f t="shared" si="117"/>
        <v>0</v>
      </c>
      <c r="BA350" s="294"/>
    </row>
    <row r="351" spans="1:53" ht="15" hidden="1" outlineLevel="1">
      <c r="A351" s="501"/>
      <c r="B351" s="312"/>
      <c r="C351" s="302"/>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288"/>
      <c r="AF351" s="288"/>
      <c r="AG351" s="288"/>
      <c r="AH351" s="288"/>
      <c r="AI351" s="288"/>
      <c r="AJ351" s="288"/>
      <c r="AK351" s="288"/>
      <c r="AL351" s="288"/>
      <c r="AM351" s="408"/>
      <c r="AN351" s="417"/>
      <c r="AO351" s="417"/>
      <c r="AP351" s="417"/>
      <c r="AQ351" s="417"/>
      <c r="AR351" s="417"/>
      <c r="AS351" s="417"/>
      <c r="AT351" s="417"/>
      <c r="AU351" s="417"/>
      <c r="AV351" s="417"/>
      <c r="AW351" s="417"/>
      <c r="AX351" s="417"/>
      <c r="AY351" s="417"/>
      <c r="AZ351" s="417"/>
      <c r="BA351" s="303"/>
    </row>
    <row r="352" spans="1:53" ht="15" hidden="1" outlineLevel="1">
      <c r="A352" s="498">
        <v>19</v>
      </c>
      <c r="B352" s="312" t="s">
        <v>12</v>
      </c>
      <c r="C352" s="288" t="s">
        <v>25</v>
      </c>
      <c r="D352" s="292"/>
      <c r="E352" s="292"/>
      <c r="F352" s="292"/>
      <c r="G352" s="292"/>
      <c r="H352" s="292"/>
      <c r="I352" s="292"/>
      <c r="J352" s="292"/>
      <c r="K352" s="292"/>
      <c r="L352" s="292"/>
      <c r="M352" s="292"/>
      <c r="N352" s="292"/>
      <c r="O352" s="292"/>
      <c r="P352" s="292"/>
      <c r="Q352" s="292"/>
      <c r="R352" s="292"/>
      <c r="S352" s="292"/>
      <c r="T352" s="292"/>
      <c r="U352" s="292">
        <v>12</v>
      </c>
      <c r="V352" s="292"/>
      <c r="W352" s="292"/>
      <c r="X352" s="292"/>
      <c r="Y352" s="292"/>
      <c r="Z352" s="292"/>
      <c r="AA352" s="292"/>
      <c r="AB352" s="292"/>
      <c r="AC352" s="292"/>
      <c r="AD352" s="292"/>
      <c r="AE352" s="292"/>
      <c r="AF352" s="292"/>
      <c r="AG352" s="292"/>
      <c r="AH352" s="292"/>
      <c r="AI352" s="292"/>
      <c r="AJ352" s="292"/>
      <c r="AK352" s="292"/>
      <c r="AL352" s="292"/>
      <c r="AM352" s="406"/>
      <c r="AN352" s="411"/>
      <c r="AO352" s="411"/>
      <c r="AP352" s="411"/>
      <c r="AQ352" s="411"/>
      <c r="AR352" s="411"/>
      <c r="AS352" s="411"/>
      <c r="AT352" s="411"/>
      <c r="AU352" s="411"/>
      <c r="AV352" s="411"/>
      <c r="AW352" s="411"/>
      <c r="AX352" s="411"/>
      <c r="AY352" s="411"/>
      <c r="AZ352" s="411"/>
      <c r="BA352" s="293">
        <f>SUM(AM352:AZ352)</f>
        <v>0</v>
      </c>
    </row>
    <row r="353" spans="1:53" ht="15" hidden="1" outlineLevel="1">
      <c r="B353" s="291" t="s">
        <v>248</v>
      </c>
      <c r="C353" s="288" t="s">
        <v>163</v>
      </c>
      <c r="D353" s="292"/>
      <c r="E353" s="292"/>
      <c r="F353" s="292"/>
      <c r="G353" s="292"/>
      <c r="H353" s="292"/>
      <c r="I353" s="292"/>
      <c r="J353" s="292"/>
      <c r="K353" s="292"/>
      <c r="L353" s="292"/>
      <c r="M353" s="292"/>
      <c r="N353" s="292"/>
      <c r="O353" s="292"/>
      <c r="P353" s="292"/>
      <c r="Q353" s="292"/>
      <c r="R353" s="292"/>
      <c r="S353" s="292"/>
      <c r="T353" s="292"/>
      <c r="U353" s="292">
        <f>U352</f>
        <v>12</v>
      </c>
      <c r="V353" s="292"/>
      <c r="W353" s="292"/>
      <c r="X353" s="292"/>
      <c r="Y353" s="292"/>
      <c r="Z353" s="292"/>
      <c r="AA353" s="292"/>
      <c r="AB353" s="292"/>
      <c r="AC353" s="292"/>
      <c r="AD353" s="292"/>
      <c r="AE353" s="292"/>
      <c r="AF353" s="292"/>
      <c r="AG353" s="292"/>
      <c r="AH353" s="292"/>
      <c r="AI353" s="292"/>
      <c r="AJ353" s="292"/>
      <c r="AK353" s="292"/>
      <c r="AL353" s="292"/>
      <c r="AM353" s="407">
        <f>AM352</f>
        <v>0</v>
      </c>
      <c r="AN353" s="407">
        <f>AN352</f>
        <v>0</v>
      </c>
      <c r="AO353" s="407">
        <f t="shared" ref="AO353:AZ353" si="118">AO352</f>
        <v>0</v>
      </c>
      <c r="AP353" s="407">
        <f t="shared" si="118"/>
        <v>0</v>
      </c>
      <c r="AQ353" s="407">
        <f t="shared" si="118"/>
        <v>0</v>
      </c>
      <c r="AR353" s="407">
        <f t="shared" si="118"/>
        <v>0</v>
      </c>
      <c r="AS353" s="407">
        <f t="shared" si="118"/>
        <v>0</v>
      </c>
      <c r="AT353" s="407">
        <f t="shared" si="118"/>
        <v>0</v>
      </c>
      <c r="AU353" s="407">
        <f t="shared" si="118"/>
        <v>0</v>
      </c>
      <c r="AV353" s="407">
        <f t="shared" si="118"/>
        <v>0</v>
      </c>
      <c r="AW353" s="407">
        <f t="shared" si="118"/>
        <v>0</v>
      </c>
      <c r="AX353" s="407">
        <f t="shared" si="118"/>
        <v>0</v>
      </c>
      <c r="AY353" s="407">
        <f t="shared" si="118"/>
        <v>0</v>
      </c>
      <c r="AZ353" s="407">
        <f t="shared" si="118"/>
        <v>0</v>
      </c>
      <c r="BA353" s="294"/>
    </row>
    <row r="354" spans="1:53" ht="15" hidden="1" outlineLevel="1">
      <c r="B354" s="312"/>
      <c r="C354" s="302"/>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c r="AA354" s="288"/>
      <c r="AB354" s="288"/>
      <c r="AC354" s="288"/>
      <c r="AD354" s="288"/>
      <c r="AE354" s="288"/>
      <c r="AF354" s="288"/>
      <c r="AG354" s="288"/>
      <c r="AH354" s="288"/>
      <c r="AI354" s="288"/>
      <c r="AJ354" s="288"/>
      <c r="AK354" s="288"/>
      <c r="AL354" s="288"/>
      <c r="AM354" s="418"/>
      <c r="AN354" s="418"/>
      <c r="AO354" s="408"/>
      <c r="AP354" s="408"/>
      <c r="AQ354" s="408"/>
      <c r="AR354" s="408"/>
      <c r="AS354" s="408"/>
      <c r="AT354" s="408"/>
      <c r="AU354" s="408"/>
      <c r="AV354" s="408"/>
      <c r="AW354" s="408"/>
      <c r="AX354" s="408"/>
      <c r="AY354" s="408"/>
      <c r="AZ354" s="408"/>
      <c r="BA354" s="303"/>
    </row>
    <row r="355" spans="1:53" ht="15" hidden="1" outlineLevel="1">
      <c r="A355" s="498">
        <v>20</v>
      </c>
      <c r="B355" s="312" t="s">
        <v>13</v>
      </c>
      <c r="C355" s="288" t="s">
        <v>25</v>
      </c>
      <c r="D355" s="292"/>
      <c r="E355" s="292"/>
      <c r="F355" s="292"/>
      <c r="G355" s="292"/>
      <c r="H355" s="292"/>
      <c r="I355" s="292"/>
      <c r="J355" s="292"/>
      <c r="K355" s="292"/>
      <c r="L355" s="292"/>
      <c r="M355" s="292"/>
      <c r="N355" s="292"/>
      <c r="O355" s="292"/>
      <c r="P355" s="292"/>
      <c r="Q355" s="292"/>
      <c r="R355" s="292"/>
      <c r="S355" s="292"/>
      <c r="T355" s="292"/>
      <c r="U355" s="292">
        <v>12</v>
      </c>
      <c r="V355" s="292"/>
      <c r="W355" s="292"/>
      <c r="X355" s="292"/>
      <c r="Y355" s="292"/>
      <c r="Z355" s="292"/>
      <c r="AA355" s="292"/>
      <c r="AB355" s="292"/>
      <c r="AC355" s="292"/>
      <c r="AD355" s="292"/>
      <c r="AE355" s="292"/>
      <c r="AF355" s="292"/>
      <c r="AG355" s="292"/>
      <c r="AH355" s="292"/>
      <c r="AI355" s="292"/>
      <c r="AJ355" s="292"/>
      <c r="AK355" s="292"/>
      <c r="AL355" s="292"/>
      <c r="AM355" s="406"/>
      <c r="AN355" s="411"/>
      <c r="AO355" s="411"/>
      <c r="AP355" s="411"/>
      <c r="AQ355" s="465"/>
      <c r="AR355" s="411"/>
      <c r="AS355" s="411"/>
      <c r="AT355" s="411"/>
      <c r="AU355" s="411"/>
      <c r="AV355" s="411"/>
      <c r="AW355" s="411"/>
      <c r="AX355" s="411"/>
      <c r="AY355" s="411"/>
      <c r="AZ355" s="411"/>
      <c r="BA355" s="293">
        <f>SUM(AM355:AZ355)</f>
        <v>0</v>
      </c>
    </row>
    <row r="356" spans="1:53" ht="15" hidden="1" outlineLevel="1">
      <c r="B356" s="291" t="s">
        <v>248</v>
      </c>
      <c r="C356" s="288" t="s">
        <v>163</v>
      </c>
      <c r="D356" s="292"/>
      <c r="E356" s="292"/>
      <c r="F356" s="292"/>
      <c r="G356" s="292"/>
      <c r="H356" s="292"/>
      <c r="I356" s="292"/>
      <c r="J356" s="292"/>
      <c r="K356" s="292"/>
      <c r="L356" s="292"/>
      <c r="M356" s="292"/>
      <c r="N356" s="292"/>
      <c r="O356" s="292"/>
      <c r="P356" s="292"/>
      <c r="Q356" s="292"/>
      <c r="R356" s="292"/>
      <c r="S356" s="292"/>
      <c r="T356" s="292"/>
      <c r="U356" s="292">
        <f>U355</f>
        <v>12</v>
      </c>
      <c r="V356" s="292"/>
      <c r="W356" s="292"/>
      <c r="X356" s="292"/>
      <c r="Y356" s="292"/>
      <c r="Z356" s="292"/>
      <c r="AA356" s="292"/>
      <c r="AB356" s="292"/>
      <c r="AC356" s="292"/>
      <c r="AD356" s="292"/>
      <c r="AE356" s="292"/>
      <c r="AF356" s="292"/>
      <c r="AG356" s="292"/>
      <c r="AH356" s="292"/>
      <c r="AI356" s="292"/>
      <c r="AJ356" s="292"/>
      <c r="AK356" s="292"/>
      <c r="AL356" s="292"/>
      <c r="AM356" s="407">
        <f>AM355</f>
        <v>0</v>
      </c>
      <c r="AN356" s="407">
        <f>AN355</f>
        <v>0</v>
      </c>
      <c r="AO356" s="407">
        <f t="shared" ref="AO356:AZ356" si="119">AO355</f>
        <v>0</v>
      </c>
      <c r="AP356" s="407">
        <f t="shared" si="119"/>
        <v>0</v>
      </c>
      <c r="AQ356" s="407">
        <f t="shared" si="119"/>
        <v>0</v>
      </c>
      <c r="AR356" s="407">
        <f t="shared" si="119"/>
        <v>0</v>
      </c>
      <c r="AS356" s="407">
        <f t="shared" si="119"/>
        <v>0</v>
      </c>
      <c r="AT356" s="407">
        <f t="shared" si="119"/>
        <v>0</v>
      </c>
      <c r="AU356" s="407">
        <f t="shared" si="119"/>
        <v>0</v>
      </c>
      <c r="AV356" s="407">
        <f t="shared" si="119"/>
        <v>0</v>
      </c>
      <c r="AW356" s="407">
        <f t="shared" si="119"/>
        <v>0</v>
      </c>
      <c r="AX356" s="407">
        <f t="shared" si="119"/>
        <v>0</v>
      </c>
      <c r="AY356" s="407">
        <f t="shared" si="119"/>
        <v>0</v>
      </c>
      <c r="AZ356" s="407">
        <f t="shared" si="119"/>
        <v>0</v>
      </c>
      <c r="BA356" s="303"/>
    </row>
    <row r="357" spans="1:53" ht="15" hidden="1" outlineLevel="1">
      <c r="B357" s="312"/>
      <c r="C357" s="302"/>
      <c r="D357" s="288"/>
      <c r="E357" s="288"/>
      <c r="F357" s="288"/>
      <c r="G357" s="288"/>
      <c r="H357" s="288"/>
      <c r="I357" s="288"/>
      <c r="J357" s="288"/>
      <c r="K357" s="288"/>
      <c r="L357" s="288"/>
      <c r="M357" s="288"/>
      <c r="N357" s="288"/>
      <c r="O357" s="288"/>
      <c r="P357" s="288"/>
      <c r="Q357" s="288"/>
      <c r="R357" s="288"/>
      <c r="S357" s="288"/>
      <c r="T357" s="288"/>
      <c r="U357" s="315"/>
      <c r="V357" s="288"/>
      <c r="W357" s="288"/>
      <c r="X357" s="288"/>
      <c r="Y357" s="288"/>
      <c r="Z357" s="288"/>
      <c r="AA357" s="288"/>
      <c r="AB357" s="288"/>
      <c r="AC357" s="288"/>
      <c r="AD357" s="288"/>
      <c r="AE357" s="288"/>
      <c r="AF357" s="288"/>
      <c r="AG357" s="288"/>
      <c r="AH357" s="288"/>
      <c r="AI357" s="288"/>
      <c r="AJ357" s="288"/>
      <c r="AK357" s="288"/>
      <c r="AL357" s="288"/>
      <c r="AM357" s="408"/>
      <c r="AN357" s="408"/>
      <c r="AO357" s="408"/>
      <c r="AP357" s="408"/>
      <c r="AQ357" s="408"/>
      <c r="AR357" s="408"/>
      <c r="AS357" s="408"/>
      <c r="AT357" s="408"/>
      <c r="AU357" s="408"/>
      <c r="AV357" s="408"/>
      <c r="AW357" s="408"/>
      <c r="AX357" s="408"/>
      <c r="AY357" s="408"/>
      <c r="AZ357" s="408"/>
      <c r="BA357" s="303"/>
    </row>
    <row r="358" spans="1:53" ht="15" hidden="1" outlineLevel="1">
      <c r="A358" s="498">
        <v>21</v>
      </c>
      <c r="B358" s="312" t="s">
        <v>22</v>
      </c>
      <c r="C358" s="288" t="s">
        <v>25</v>
      </c>
      <c r="D358" s="292"/>
      <c r="E358" s="292"/>
      <c r="F358" s="292"/>
      <c r="G358" s="292"/>
      <c r="H358" s="292"/>
      <c r="I358" s="292"/>
      <c r="J358" s="292"/>
      <c r="K358" s="292"/>
      <c r="L358" s="292"/>
      <c r="M358" s="292"/>
      <c r="N358" s="292"/>
      <c r="O358" s="292"/>
      <c r="P358" s="292"/>
      <c r="Q358" s="292"/>
      <c r="R358" s="292"/>
      <c r="S358" s="292"/>
      <c r="T358" s="292"/>
      <c r="U358" s="292">
        <v>12</v>
      </c>
      <c r="V358" s="292"/>
      <c r="W358" s="292"/>
      <c r="X358" s="292"/>
      <c r="Y358" s="292"/>
      <c r="Z358" s="292"/>
      <c r="AA358" s="292"/>
      <c r="AB358" s="292"/>
      <c r="AC358" s="292"/>
      <c r="AD358" s="292"/>
      <c r="AE358" s="292"/>
      <c r="AF358" s="292"/>
      <c r="AG358" s="292"/>
      <c r="AH358" s="292"/>
      <c r="AI358" s="292"/>
      <c r="AJ358" s="292"/>
      <c r="AK358" s="292"/>
      <c r="AL358" s="292"/>
      <c r="AM358" s="406"/>
      <c r="AN358" s="411"/>
      <c r="AO358" s="411"/>
      <c r="AP358" s="411"/>
      <c r="AQ358" s="411"/>
      <c r="AR358" s="411"/>
      <c r="AS358" s="411"/>
      <c r="AT358" s="411"/>
      <c r="AU358" s="411"/>
      <c r="AV358" s="411"/>
      <c r="AW358" s="411"/>
      <c r="AX358" s="411"/>
      <c r="AY358" s="411"/>
      <c r="AZ358" s="411"/>
      <c r="BA358" s="293">
        <f>SUM(AM358:AZ358)</f>
        <v>0</v>
      </c>
    </row>
    <row r="359" spans="1:53" ht="15" hidden="1" outlineLevel="1">
      <c r="B359" s="291" t="s">
        <v>248</v>
      </c>
      <c r="C359" s="288" t="s">
        <v>163</v>
      </c>
      <c r="D359" s="292"/>
      <c r="E359" s="292"/>
      <c r="F359" s="292"/>
      <c r="G359" s="292"/>
      <c r="H359" s="292"/>
      <c r="I359" s="292"/>
      <c r="J359" s="292"/>
      <c r="K359" s="292"/>
      <c r="L359" s="292"/>
      <c r="M359" s="292"/>
      <c r="N359" s="292"/>
      <c r="O359" s="292"/>
      <c r="P359" s="292"/>
      <c r="Q359" s="292"/>
      <c r="R359" s="292"/>
      <c r="S359" s="292"/>
      <c r="T359" s="292"/>
      <c r="U359" s="292">
        <f>U358</f>
        <v>12</v>
      </c>
      <c r="V359" s="292"/>
      <c r="W359" s="292"/>
      <c r="X359" s="292"/>
      <c r="Y359" s="292"/>
      <c r="Z359" s="292"/>
      <c r="AA359" s="292"/>
      <c r="AB359" s="292"/>
      <c r="AC359" s="292"/>
      <c r="AD359" s="292"/>
      <c r="AE359" s="292"/>
      <c r="AF359" s="292"/>
      <c r="AG359" s="292"/>
      <c r="AH359" s="292"/>
      <c r="AI359" s="292"/>
      <c r="AJ359" s="292"/>
      <c r="AK359" s="292"/>
      <c r="AL359" s="292"/>
      <c r="AM359" s="407">
        <f>AM358</f>
        <v>0</v>
      </c>
      <c r="AN359" s="407">
        <f>AN358</f>
        <v>0</v>
      </c>
      <c r="AO359" s="407">
        <f t="shared" ref="AO359:AZ359" si="120">AO358</f>
        <v>0</v>
      </c>
      <c r="AP359" s="407">
        <f t="shared" si="120"/>
        <v>0</v>
      </c>
      <c r="AQ359" s="407">
        <f t="shared" si="120"/>
        <v>0</v>
      </c>
      <c r="AR359" s="407">
        <f t="shared" si="120"/>
        <v>0</v>
      </c>
      <c r="AS359" s="407">
        <f t="shared" si="120"/>
        <v>0</v>
      </c>
      <c r="AT359" s="407">
        <f t="shared" si="120"/>
        <v>0</v>
      </c>
      <c r="AU359" s="407">
        <f t="shared" si="120"/>
        <v>0</v>
      </c>
      <c r="AV359" s="407">
        <f t="shared" si="120"/>
        <v>0</v>
      </c>
      <c r="AW359" s="407">
        <f t="shared" si="120"/>
        <v>0</v>
      </c>
      <c r="AX359" s="407">
        <f t="shared" si="120"/>
        <v>0</v>
      </c>
      <c r="AY359" s="407">
        <f t="shared" si="120"/>
        <v>0</v>
      </c>
      <c r="AZ359" s="407">
        <f t="shared" si="120"/>
        <v>0</v>
      </c>
      <c r="BA359" s="294"/>
    </row>
    <row r="360" spans="1:53" ht="15" hidden="1" outlineLevel="1">
      <c r="B360" s="312"/>
      <c r="C360" s="302"/>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288"/>
      <c r="AF360" s="288"/>
      <c r="AG360" s="288"/>
      <c r="AH360" s="288"/>
      <c r="AI360" s="288"/>
      <c r="AJ360" s="288"/>
      <c r="AK360" s="288"/>
      <c r="AL360" s="288"/>
      <c r="AM360" s="418"/>
      <c r="AN360" s="408"/>
      <c r="AO360" s="408"/>
      <c r="AP360" s="408"/>
      <c r="AQ360" s="408"/>
      <c r="AR360" s="408"/>
      <c r="AS360" s="408"/>
      <c r="AT360" s="408"/>
      <c r="AU360" s="408"/>
      <c r="AV360" s="408"/>
      <c r="AW360" s="408"/>
      <c r="AX360" s="408"/>
      <c r="AY360" s="408"/>
      <c r="AZ360" s="408"/>
      <c r="BA360" s="303"/>
    </row>
    <row r="361" spans="1:53" ht="15" hidden="1" outlineLevel="1">
      <c r="A361" s="498">
        <v>22</v>
      </c>
      <c r="B361" s="312" t="s">
        <v>9</v>
      </c>
      <c r="C361" s="288" t="s">
        <v>25</v>
      </c>
      <c r="D361" s="292"/>
      <c r="E361" s="292"/>
      <c r="F361" s="292"/>
      <c r="G361" s="292"/>
      <c r="H361" s="292"/>
      <c r="I361" s="292"/>
      <c r="J361" s="292"/>
      <c r="K361" s="292"/>
      <c r="L361" s="292"/>
      <c r="M361" s="292"/>
      <c r="N361" s="292"/>
      <c r="O361" s="292"/>
      <c r="P361" s="292"/>
      <c r="Q361" s="292"/>
      <c r="R361" s="292"/>
      <c r="S361" s="292"/>
      <c r="T361" s="292"/>
      <c r="U361" s="288"/>
      <c r="V361" s="292"/>
      <c r="W361" s="292"/>
      <c r="X361" s="292"/>
      <c r="Y361" s="292"/>
      <c r="Z361" s="292"/>
      <c r="AA361" s="292"/>
      <c r="AB361" s="292"/>
      <c r="AC361" s="292"/>
      <c r="AD361" s="292"/>
      <c r="AE361" s="292"/>
      <c r="AF361" s="292"/>
      <c r="AG361" s="292"/>
      <c r="AH361" s="292"/>
      <c r="AI361" s="292"/>
      <c r="AJ361" s="292"/>
      <c r="AK361" s="292"/>
      <c r="AL361" s="292"/>
      <c r="AM361" s="406"/>
      <c r="AN361" s="411"/>
      <c r="AO361" s="411"/>
      <c r="AP361" s="411"/>
      <c r="AQ361" s="411"/>
      <c r="AR361" s="411"/>
      <c r="AS361" s="411"/>
      <c r="AT361" s="411"/>
      <c r="AU361" s="411"/>
      <c r="AV361" s="411"/>
      <c r="AW361" s="411"/>
      <c r="AX361" s="411"/>
      <c r="AY361" s="411"/>
      <c r="AZ361" s="411"/>
      <c r="BA361" s="293">
        <f>SUM(AM361:AZ361)</f>
        <v>0</v>
      </c>
    </row>
    <row r="362" spans="1:53" ht="15" hidden="1" outlineLevel="1">
      <c r="B362" s="291" t="s">
        <v>248</v>
      </c>
      <c r="C362" s="288" t="s">
        <v>163</v>
      </c>
      <c r="D362" s="292"/>
      <c r="E362" s="292"/>
      <c r="F362" s="292"/>
      <c r="G362" s="292"/>
      <c r="H362" s="292"/>
      <c r="I362" s="292"/>
      <c r="J362" s="292"/>
      <c r="K362" s="292"/>
      <c r="L362" s="292"/>
      <c r="M362" s="292"/>
      <c r="N362" s="292"/>
      <c r="O362" s="292"/>
      <c r="P362" s="292"/>
      <c r="Q362" s="292"/>
      <c r="R362" s="292"/>
      <c r="S362" s="292"/>
      <c r="T362" s="292"/>
      <c r="U362" s="288"/>
      <c r="V362" s="292"/>
      <c r="W362" s="292"/>
      <c r="X362" s="292"/>
      <c r="Y362" s="292"/>
      <c r="Z362" s="292"/>
      <c r="AA362" s="292"/>
      <c r="AB362" s="292"/>
      <c r="AC362" s="292"/>
      <c r="AD362" s="292"/>
      <c r="AE362" s="292"/>
      <c r="AF362" s="292"/>
      <c r="AG362" s="292"/>
      <c r="AH362" s="292"/>
      <c r="AI362" s="292"/>
      <c r="AJ362" s="292"/>
      <c r="AK362" s="292"/>
      <c r="AL362" s="292"/>
      <c r="AM362" s="407">
        <f>AM361</f>
        <v>0</v>
      </c>
      <c r="AN362" s="407">
        <f>AN361</f>
        <v>0</v>
      </c>
      <c r="AO362" s="407">
        <f t="shared" ref="AO362:AZ362" si="121">AO361</f>
        <v>0</v>
      </c>
      <c r="AP362" s="407">
        <f t="shared" si="121"/>
        <v>0</v>
      </c>
      <c r="AQ362" s="407">
        <f t="shared" si="121"/>
        <v>0</v>
      </c>
      <c r="AR362" s="407">
        <f t="shared" si="121"/>
        <v>0</v>
      </c>
      <c r="AS362" s="407">
        <f t="shared" si="121"/>
        <v>0</v>
      </c>
      <c r="AT362" s="407">
        <f t="shared" si="121"/>
        <v>0</v>
      </c>
      <c r="AU362" s="407">
        <f t="shared" si="121"/>
        <v>0</v>
      </c>
      <c r="AV362" s="407">
        <f t="shared" si="121"/>
        <v>0</v>
      </c>
      <c r="AW362" s="407">
        <f t="shared" si="121"/>
        <v>0</v>
      </c>
      <c r="AX362" s="407">
        <f t="shared" si="121"/>
        <v>0</v>
      </c>
      <c r="AY362" s="407">
        <f t="shared" si="121"/>
        <v>0</v>
      </c>
      <c r="AZ362" s="407">
        <f t="shared" si="121"/>
        <v>0</v>
      </c>
      <c r="BA362" s="303"/>
    </row>
    <row r="363" spans="1:53" ht="15" hidden="1" outlineLevel="1">
      <c r="B363" s="312"/>
      <c r="C363" s="302"/>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c r="AA363" s="288"/>
      <c r="AB363" s="288"/>
      <c r="AC363" s="288"/>
      <c r="AD363" s="288"/>
      <c r="AE363" s="288"/>
      <c r="AF363" s="288"/>
      <c r="AG363" s="288"/>
      <c r="AH363" s="288"/>
      <c r="AI363" s="288"/>
      <c r="AJ363" s="288"/>
      <c r="AK363" s="288"/>
      <c r="AL363" s="288"/>
      <c r="AM363" s="408"/>
      <c r="AN363" s="408"/>
      <c r="AO363" s="408"/>
      <c r="AP363" s="408"/>
      <c r="AQ363" s="408"/>
      <c r="AR363" s="408"/>
      <c r="AS363" s="408"/>
      <c r="AT363" s="408"/>
      <c r="AU363" s="408"/>
      <c r="AV363" s="408"/>
      <c r="AW363" s="408"/>
      <c r="AX363" s="408"/>
      <c r="AY363" s="408"/>
      <c r="AZ363" s="408"/>
      <c r="BA363" s="303"/>
    </row>
    <row r="364" spans="1:53" ht="15.75" hidden="1" outlineLevel="1">
      <c r="A364" s="499"/>
      <c r="B364" s="285" t="s">
        <v>14</v>
      </c>
      <c r="C364" s="286"/>
      <c r="D364" s="287"/>
      <c r="E364" s="287"/>
      <c r="F364" s="287"/>
      <c r="G364" s="287"/>
      <c r="H364" s="287"/>
      <c r="I364" s="287"/>
      <c r="J364" s="287"/>
      <c r="K364" s="287"/>
      <c r="L364" s="287"/>
      <c r="M364" s="287"/>
      <c r="N364" s="287"/>
      <c r="O364" s="287"/>
      <c r="P364" s="287"/>
      <c r="Q364" s="287"/>
      <c r="R364" s="287"/>
      <c r="S364" s="287"/>
      <c r="T364" s="287"/>
      <c r="U364" s="287"/>
      <c r="V364" s="287"/>
      <c r="W364" s="286"/>
      <c r="X364" s="286"/>
      <c r="Y364" s="286"/>
      <c r="Z364" s="286"/>
      <c r="AA364" s="286"/>
      <c r="AB364" s="286"/>
      <c r="AC364" s="286"/>
      <c r="AD364" s="286"/>
      <c r="AE364" s="286"/>
      <c r="AF364" s="286"/>
      <c r="AG364" s="286"/>
      <c r="AH364" s="286"/>
      <c r="AI364" s="286"/>
      <c r="AJ364" s="286"/>
      <c r="AK364" s="286"/>
      <c r="AL364" s="286"/>
      <c r="AM364" s="410"/>
      <c r="AN364" s="410"/>
      <c r="AO364" s="410"/>
      <c r="AP364" s="410"/>
      <c r="AQ364" s="410"/>
      <c r="AR364" s="410"/>
      <c r="AS364" s="410"/>
      <c r="AT364" s="410"/>
      <c r="AU364" s="410"/>
      <c r="AV364" s="410"/>
      <c r="AW364" s="410"/>
      <c r="AX364" s="410"/>
      <c r="AY364" s="410"/>
      <c r="AZ364" s="410"/>
      <c r="BA364" s="289"/>
    </row>
    <row r="365" spans="1:53" ht="15" hidden="1" outlineLevel="1">
      <c r="A365" s="498">
        <v>23</v>
      </c>
      <c r="B365" s="312" t="s">
        <v>14</v>
      </c>
      <c r="C365" s="288" t="s">
        <v>25</v>
      </c>
      <c r="D365" s="292"/>
      <c r="E365" s="292"/>
      <c r="F365" s="292"/>
      <c r="G365" s="292"/>
      <c r="H365" s="292"/>
      <c r="I365" s="292"/>
      <c r="J365" s="292"/>
      <c r="K365" s="292"/>
      <c r="L365" s="292"/>
      <c r="M365" s="292"/>
      <c r="N365" s="292"/>
      <c r="O365" s="292"/>
      <c r="P365" s="292"/>
      <c r="Q365" s="292"/>
      <c r="R365" s="292"/>
      <c r="S365" s="292"/>
      <c r="T365" s="292"/>
      <c r="U365" s="288"/>
      <c r="V365" s="292"/>
      <c r="W365" s="292"/>
      <c r="X365" s="292"/>
      <c r="Y365" s="292"/>
      <c r="Z365" s="292"/>
      <c r="AA365" s="292"/>
      <c r="AB365" s="292"/>
      <c r="AC365" s="292"/>
      <c r="AD365" s="292"/>
      <c r="AE365" s="292"/>
      <c r="AF365" s="292"/>
      <c r="AG365" s="292"/>
      <c r="AH365" s="292"/>
      <c r="AI365" s="292"/>
      <c r="AJ365" s="292"/>
      <c r="AK365" s="292"/>
      <c r="AL365" s="292"/>
      <c r="AM365" s="466"/>
      <c r="AN365" s="406"/>
      <c r="AO365" s="406"/>
      <c r="AP365" s="406"/>
      <c r="AQ365" s="406"/>
      <c r="AR365" s="406"/>
      <c r="AS365" s="406"/>
      <c r="AT365" s="406"/>
      <c r="AU365" s="406"/>
      <c r="AV365" s="406"/>
      <c r="AW365" s="406"/>
      <c r="AX365" s="406"/>
      <c r="AY365" s="406"/>
      <c r="AZ365" s="406"/>
      <c r="BA365" s="293">
        <f>SUM(AM365:AZ365)</f>
        <v>0</v>
      </c>
    </row>
    <row r="366" spans="1:53" ht="15" hidden="1" outlineLevel="1">
      <c r="B366" s="291" t="s">
        <v>248</v>
      </c>
      <c r="C366" s="288" t="s">
        <v>163</v>
      </c>
      <c r="D366" s="292"/>
      <c r="E366" s="292"/>
      <c r="F366" s="292"/>
      <c r="G366" s="292"/>
      <c r="H366" s="292"/>
      <c r="I366" s="292"/>
      <c r="J366" s="292"/>
      <c r="K366" s="292"/>
      <c r="L366" s="292"/>
      <c r="M366" s="292"/>
      <c r="N366" s="292"/>
      <c r="O366" s="292"/>
      <c r="P366" s="292"/>
      <c r="Q366" s="292"/>
      <c r="R366" s="292"/>
      <c r="S366" s="292"/>
      <c r="T366" s="292"/>
      <c r="U366" s="464"/>
      <c r="V366" s="292"/>
      <c r="W366" s="292"/>
      <c r="X366" s="292"/>
      <c r="Y366" s="292"/>
      <c r="Z366" s="292"/>
      <c r="AA366" s="292"/>
      <c r="AB366" s="292"/>
      <c r="AC366" s="292"/>
      <c r="AD366" s="292"/>
      <c r="AE366" s="292"/>
      <c r="AF366" s="292"/>
      <c r="AG366" s="292"/>
      <c r="AH366" s="292"/>
      <c r="AI366" s="292"/>
      <c r="AJ366" s="292"/>
      <c r="AK366" s="292"/>
      <c r="AL366" s="292"/>
      <c r="AM366" s="407">
        <f>AM365</f>
        <v>0</v>
      </c>
      <c r="AN366" s="407">
        <f>AN365</f>
        <v>0</v>
      </c>
      <c r="AO366" s="407">
        <f t="shared" ref="AO366:AZ366" si="122">AO365</f>
        <v>0</v>
      </c>
      <c r="AP366" s="407">
        <f t="shared" si="122"/>
        <v>0</v>
      </c>
      <c r="AQ366" s="407">
        <f t="shared" si="122"/>
        <v>0</v>
      </c>
      <c r="AR366" s="407">
        <f t="shared" si="122"/>
        <v>0</v>
      </c>
      <c r="AS366" s="407">
        <f t="shared" si="122"/>
        <v>0</v>
      </c>
      <c r="AT366" s="407">
        <f t="shared" si="122"/>
        <v>0</v>
      </c>
      <c r="AU366" s="407">
        <f t="shared" si="122"/>
        <v>0</v>
      </c>
      <c r="AV366" s="407">
        <f t="shared" si="122"/>
        <v>0</v>
      </c>
      <c r="AW366" s="407">
        <f t="shared" si="122"/>
        <v>0</v>
      </c>
      <c r="AX366" s="407">
        <f t="shared" si="122"/>
        <v>0</v>
      </c>
      <c r="AY366" s="407">
        <f t="shared" si="122"/>
        <v>0</v>
      </c>
      <c r="AZ366" s="407">
        <f t="shared" si="122"/>
        <v>0</v>
      </c>
      <c r="BA366" s="294"/>
    </row>
    <row r="367" spans="1:53" ht="15" hidden="1" outlineLevel="1">
      <c r="B367" s="312"/>
      <c r="C367" s="302"/>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88"/>
      <c r="AE367" s="288"/>
      <c r="AF367" s="288"/>
      <c r="AG367" s="288"/>
      <c r="AH367" s="288"/>
      <c r="AI367" s="288"/>
      <c r="AJ367" s="288"/>
      <c r="AK367" s="288"/>
      <c r="AL367" s="288"/>
      <c r="AM367" s="408"/>
      <c r="AN367" s="408"/>
      <c r="AO367" s="408"/>
      <c r="AP367" s="408"/>
      <c r="AQ367" s="408"/>
      <c r="AR367" s="408"/>
      <c r="AS367" s="408"/>
      <c r="AT367" s="408"/>
      <c r="AU367" s="408"/>
      <c r="AV367" s="408"/>
      <c r="AW367" s="408"/>
      <c r="AX367" s="408"/>
      <c r="AY367" s="408"/>
      <c r="AZ367" s="408"/>
      <c r="BA367" s="303"/>
    </row>
    <row r="368" spans="1:53" s="290" customFormat="1" ht="15.75" hidden="1" outlineLevel="1">
      <c r="A368" s="499"/>
      <c r="B368" s="285" t="s">
        <v>484</v>
      </c>
      <c r="C368" s="286"/>
      <c r="D368" s="287"/>
      <c r="E368" s="287"/>
      <c r="F368" s="287"/>
      <c r="G368" s="287"/>
      <c r="H368" s="287"/>
      <c r="I368" s="287"/>
      <c r="J368" s="287"/>
      <c r="K368" s="287"/>
      <c r="L368" s="287"/>
      <c r="M368" s="287"/>
      <c r="N368" s="287"/>
      <c r="O368" s="287"/>
      <c r="P368" s="287"/>
      <c r="Q368" s="287"/>
      <c r="R368" s="287"/>
      <c r="S368" s="287"/>
      <c r="T368" s="287"/>
      <c r="U368" s="287"/>
      <c r="V368" s="287"/>
      <c r="W368" s="286"/>
      <c r="X368" s="286"/>
      <c r="Y368" s="286"/>
      <c r="Z368" s="286"/>
      <c r="AA368" s="286"/>
      <c r="AB368" s="286"/>
      <c r="AC368" s="286"/>
      <c r="AD368" s="286"/>
      <c r="AE368" s="286"/>
      <c r="AF368" s="286"/>
      <c r="AG368" s="286"/>
      <c r="AH368" s="286"/>
      <c r="AI368" s="286"/>
      <c r="AJ368" s="286"/>
      <c r="AK368" s="286"/>
      <c r="AL368" s="286"/>
      <c r="AM368" s="410"/>
      <c r="AN368" s="410"/>
      <c r="AO368" s="410"/>
      <c r="AP368" s="410"/>
      <c r="AQ368" s="410"/>
      <c r="AR368" s="410"/>
      <c r="AS368" s="410"/>
      <c r="AT368" s="410"/>
      <c r="AU368" s="410"/>
      <c r="AV368" s="410"/>
      <c r="AW368" s="410"/>
      <c r="AX368" s="410"/>
      <c r="AY368" s="410"/>
      <c r="AZ368" s="410"/>
      <c r="BA368" s="289"/>
    </row>
    <row r="369" spans="1:53" s="280" customFormat="1" ht="15" hidden="1" outlineLevel="1">
      <c r="A369" s="498">
        <v>24</v>
      </c>
      <c r="B369" s="312" t="s">
        <v>14</v>
      </c>
      <c r="C369" s="288" t="s">
        <v>25</v>
      </c>
      <c r="D369" s="292"/>
      <c r="E369" s="292"/>
      <c r="F369" s="292"/>
      <c r="G369" s="292"/>
      <c r="H369" s="292"/>
      <c r="I369" s="292"/>
      <c r="J369" s="292"/>
      <c r="K369" s="292"/>
      <c r="L369" s="292"/>
      <c r="M369" s="292"/>
      <c r="N369" s="292"/>
      <c r="O369" s="292"/>
      <c r="P369" s="292"/>
      <c r="Q369" s="292"/>
      <c r="R369" s="292"/>
      <c r="S369" s="292"/>
      <c r="T369" s="292"/>
      <c r="U369" s="288"/>
      <c r="V369" s="292"/>
      <c r="W369" s="292"/>
      <c r="X369" s="292"/>
      <c r="Y369" s="292"/>
      <c r="Z369" s="292"/>
      <c r="AA369" s="292"/>
      <c r="AB369" s="292"/>
      <c r="AC369" s="292"/>
      <c r="AD369" s="292"/>
      <c r="AE369" s="292"/>
      <c r="AF369" s="292"/>
      <c r="AG369" s="292"/>
      <c r="AH369" s="292"/>
      <c r="AI369" s="292"/>
      <c r="AJ369" s="292"/>
      <c r="AK369" s="292"/>
      <c r="AL369" s="292"/>
      <c r="AM369" s="406"/>
      <c r="AN369" s="406"/>
      <c r="AO369" s="406"/>
      <c r="AP369" s="406"/>
      <c r="AQ369" s="406"/>
      <c r="AR369" s="406"/>
      <c r="AS369" s="406"/>
      <c r="AT369" s="406"/>
      <c r="AU369" s="406"/>
      <c r="AV369" s="406"/>
      <c r="AW369" s="406"/>
      <c r="AX369" s="406"/>
      <c r="AY369" s="406"/>
      <c r="AZ369" s="406"/>
      <c r="BA369" s="293">
        <f>SUM(AM369:AZ369)</f>
        <v>0</v>
      </c>
    </row>
    <row r="370" spans="1:53" s="280" customFormat="1" ht="15" hidden="1" outlineLevel="1">
      <c r="A370" s="498"/>
      <c r="B370" s="312" t="s">
        <v>248</v>
      </c>
      <c r="C370" s="288" t="s">
        <v>163</v>
      </c>
      <c r="D370" s="292"/>
      <c r="E370" s="292"/>
      <c r="F370" s="292"/>
      <c r="G370" s="292"/>
      <c r="H370" s="292"/>
      <c r="I370" s="292"/>
      <c r="J370" s="292"/>
      <c r="K370" s="292"/>
      <c r="L370" s="292"/>
      <c r="M370" s="292"/>
      <c r="N370" s="292"/>
      <c r="O370" s="292"/>
      <c r="P370" s="292"/>
      <c r="Q370" s="292"/>
      <c r="R370" s="292"/>
      <c r="S370" s="292"/>
      <c r="T370" s="292"/>
      <c r="U370" s="464"/>
      <c r="V370" s="292"/>
      <c r="W370" s="292"/>
      <c r="X370" s="292"/>
      <c r="Y370" s="292"/>
      <c r="Z370" s="292"/>
      <c r="AA370" s="292"/>
      <c r="AB370" s="292"/>
      <c r="AC370" s="292"/>
      <c r="AD370" s="292"/>
      <c r="AE370" s="292"/>
      <c r="AF370" s="292"/>
      <c r="AG370" s="292"/>
      <c r="AH370" s="292"/>
      <c r="AI370" s="292"/>
      <c r="AJ370" s="292"/>
      <c r="AK370" s="292"/>
      <c r="AL370" s="292"/>
      <c r="AM370" s="407">
        <f>AM369</f>
        <v>0</v>
      </c>
      <c r="AN370" s="407">
        <f>AN369</f>
        <v>0</v>
      </c>
      <c r="AO370" s="407">
        <f t="shared" ref="AO370:AZ370" si="123">AO369</f>
        <v>0</v>
      </c>
      <c r="AP370" s="407">
        <f t="shared" si="123"/>
        <v>0</v>
      </c>
      <c r="AQ370" s="407">
        <f t="shared" si="123"/>
        <v>0</v>
      </c>
      <c r="AR370" s="407">
        <f t="shared" si="123"/>
        <v>0</v>
      </c>
      <c r="AS370" s="407">
        <f t="shared" si="123"/>
        <v>0</v>
      </c>
      <c r="AT370" s="407">
        <f t="shared" si="123"/>
        <v>0</v>
      </c>
      <c r="AU370" s="407">
        <f t="shared" si="123"/>
        <v>0</v>
      </c>
      <c r="AV370" s="407">
        <f t="shared" si="123"/>
        <v>0</v>
      </c>
      <c r="AW370" s="407">
        <f t="shared" si="123"/>
        <v>0</v>
      </c>
      <c r="AX370" s="407">
        <f t="shared" si="123"/>
        <v>0</v>
      </c>
      <c r="AY370" s="407">
        <f t="shared" si="123"/>
        <v>0</v>
      </c>
      <c r="AZ370" s="407">
        <f t="shared" si="123"/>
        <v>0</v>
      </c>
      <c r="BA370" s="294"/>
    </row>
    <row r="371" spans="1:53" s="280" customFormat="1" ht="15" hidden="1" outlineLevel="1">
      <c r="A371" s="498"/>
      <c r="B371" s="312"/>
      <c r="C371" s="302"/>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c r="AA371" s="288"/>
      <c r="AB371" s="288"/>
      <c r="AC371" s="288"/>
      <c r="AD371" s="288"/>
      <c r="AE371" s="288"/>
      <c r="AF371" s="288"/>
      <c r="AG371" s="288"/>
      <c r="AH371" s="288"/>
      <c r="AI371" s="288"/>
      <c r="AJ371" s="288"/>
      <c r="AK371" s="288"/>
      <c r="AL371" s="288"/>
      <c r="AM371" s="408"/>
      <c r="AN371" s="408"/>
      <c r="AO371" s="408"/>
      <c r="AP371" s="408"/>
      <c r="AQ371" s="408"/>
      <c r="AR371" s="408"/>
      <c r="AS371" s="408"/>
      <c r="AT371" s="408"/>
      <c r="AU371" s="408"/>
      <c r="AV371" s="408"/>
      <c r="AW371" s="408"/>
      <c r="AX371" s="408"/>
      <c r="AY371" s="408"/>
      <c r="AZ371" s="408"/>
      <c r="BA371" s="303"/>
    </row>
    <row r="372" spans="1:53" s="280" customFormat="1" ht="15" hidden="1" outlineLevel="1">
      <c r="A372" s="498">
        <v>25</v>
      </c>
      <c r="B372" s="311" t="s">
        <v>21</v>
      </c>
      <c r="C372" s="288" t="s">
        <v>25</v>
      </c>
      <c r="D372" s="292"/>
      <c r="E372" s="292"/>
      <c r="F372" s="292"/>
      <c r="G372" s="292"/>
      <c r="H372" s="292"/>
      <c r="I372" s="292"/>
      <c r="J372" s="292"/>
      <c r="K372" s="292"/>
      <c r="L372" s="292"/>
      <c r="M372" s="292"/>
      <c r="N372" s="292"/>
      <c r="O372" s="292"/>
      <c r="P372" s="292"/>
      <c r="Q372" s="292"/>
      <c r="R372" s="292"/>
      <c r="S372" s="292"/>
      <c r="T372" s="292"/>
      <c r="U372" s="292">
        <v>0</v>
      </c>
      <c r="V372" s="292"/>
      <c r="W372" s="292"/>
      <c r="X372" s="292"/>
      <c r="Y372" s="292"/>
      <c r="Z372" s="292"/>
      <c r="AA372" s="292"/>
      <c r="AB372" s="292"/>
      <c r="AC372" s="292"/>
      <c r="AD372" s="292"/>
      <c r="AE372" s="292"/>
      <c r="AF372" s="292"/>
      <c r="AG372" s="292"/>
      <c r="AH372" s="292"/>
      <c r="AI372" s="292"/>
      <c r="AJ372" s="292"/>
      <c r="AK372" s="292"/>
      <c r="AL372" s="292"/>
      <c r="AM372" s="411"/>
      <c r="AN372" s="411"/>
      <c r="AO372" s="411"/>
      <c r="AP372" s="411"/>
      <c r="AQ372" s="411"/>
      <c r="AR372" s="411"/>
      <c r="AS372" s="411"/>
      <c r="AT372" s="411"/>
      <c r="AU372" s="411"/>
      <c r="AV372" s="411"/>
      <c r="AW372" s="411"/>
      <c r="AX372" s="411"/>
      <c r="AY372" s="411"/>
      <c r="AZ372" s="411"/>
      <c r="BA372" s="293">
        <f>SUM(AM372:AZ372)</f>
        <v>0</v>
      </c>
    </row>
    <row r="373" spans="1:53" s="280" customFormat="1" ht="15" hidden="1" outlineLevel="1">
      <c r="A373" s="498"/>
      <c r="B373" s="312" t="s">
        <v>248</v>
      </c>
      <c r="C373" s="288" t="s">
        <v>163</v>
      </c>
      <c r="D373" s="292"/>
      <c r="E373" s="292"/>
      <c r="F373" s="292"/>
      <c r="G373" s="292"/>
      <c r="H373" s="292"/>
      <c r="I373" s="292"/>
      <c r="J373" s="292"/>
      <c r="K373" s="292"/>
      <c r="L373" s="292"/>
      <c r="M373" s="292"/>
      <c r="N373" s="292"/>
      <c r="O373" s="292"/>
      <c r="P373" s="292"/>
      <c r="Q373" s="292"/>
      <c r="R373" s="292"/>
      <c r="S373" s="292"/>
      <c r="T373" s="292"/>
      <c r="U373" s="292">
        <f>U372</f>
        <v>0</v>
      </c>
      <c r="V373" s="292"/>
      <c r="W373" s="292"/>
      <c r="X373" s="292"/>
      <c r="Y373" s="292"/>
      <c r="Z373" s="292"/>
      <c r="AA373" s="292"/>
      <c r="AB373" s="292"/>
      <c r="AC373" s="292"/>
      <c r="AD373" s="292"/>
      <c r="AE373" s="292"/>
      <c r="AF373" s="292"/>
      <c r="AG373" s="292"/>
      <c r="AH373" s="292"/>
      <c r="AI373" s="292"/>
      <c r="AJ373" s="292"/>
      <c r="AK373" s="292"/>
      <c r="AL373" s="292"/>
      <c r="AM373" s="407">
        <f>AM372</f>
        <v>0</v>
      </c>
      <c r="AN373" s="407">
        <f>AN372</f>
        <v>0</v>
      </c>
      <c r="AO373" s="407">
        <f t="shared" ref="AO373:AZ373" si="124">AO372</f>
        <v>0</v>
      </c>
      <c r="AP373" s="407">
        <f t="shared" si="124"/>
        <v>0</v>
      </c>
      <c r="AQ373" s="407">
        <f t="shared" si="124"/>
        <v>0</v>
      </c>
      <c r="AR373" s="407">
        <f t="shared" si="124"/>
        <v>0</v>
      </c>
      <c r="AS373" s="407">
        <f t="shared" si="124"/>
        <v>0</v>
      </c>
      <c r="AT373" s="407">
        <f t="shared" si="124"/>
        <v>0</v>
      </c>
      <c r="AU373" s="407">
        <f t="shared" si="124"/>
        <v>0</v>
      </c>
      <c r="AV373" s="407">
        <f t="shared" si="124"/>
        <v>0</v>
      </c>
      <c r="AW373" s="407">
        <f t="shared" si="124"/>
        <v>0</v>
      </c>
      <c r="AX373" s="407">
        <f t="shared" si="124"/>
        <v>0</v>
      </c>
      <c r="AY373" s="407">
        <f t="shared" si="124"/>
        <v>0</v>
      </c>
      <c r="AZ373" s="407">
        <f t="shared" si="124"/>
        <v>0</v>
      </c>
      <c r="BA373" s="308"/>
    </row>
    <row r="374" spans="1:53" s="280" customFormat="1" ht="15" hidden="1" outlineLevel="1">
      <c r="A374" s="498"/>
      <c r="B374" s="311"/>
      <c r="C374" s="309"/>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c r="AD374" s="288"/>
      <c r="AE374" s="288"/>
      <c r="AF374" s="288"/>
      <c r="AG374" s="288"/>
      <c r="AH374" s="288"/>
      <c r="AI374" s="288"/>
      <c r="AJ374" s="288"/>
      <c r="AK374" s="288"/>
      <c r="AL374" s="288"/>
      <c r="AM374" s="412"/>
      <c r="AN374" s="413"/>
      <c r="AO374" s="412"/>
      <c r="AP374" s="412"/>
      <c r="AQ374" s="412"/>
      <c r="AR374" s="412"/>
      <c r="AS374" s="412"/>
      <c r="AT374" s="412"/>
      <c r="AU374" s="412"/>
      <c r="AV374" s="412"/>
      <c r="AW374" s="412"/>
      <c r="AX374" s="412"/>
      <c r="AY374" s="412"/>
      <c r="AZ374" s="412"/>
      <c r="BA374" s="310"/>
    </row>
    <row r="375" spans="1:53" ht="15.75" hidden="1" outlineLevel="1">
      <c r="A375" s="499"/>
      <c r="B375" s="285" t="s">
        <v>15</v>
      </c>
      <c r="C375" s="317"/>
      <c r="D375" s="287"/>
      <c r="E375" s="286"/>
      <c r="F375" s="286"/>
      <c r="G375" s="286"/>
      <c r="H375" s="286"/>
      <c r="I375" s="286"/>
      <c r="J375" s="286"/>
      <c r="K375" s="286"/>
      <c r="L375" s="286"/>
      <c r="M375" s="286"/>
      <c r="N375" s="286"/>
      <c r="O375" s="286"/>
      <c r="P375" s="286"/>
      <c r="Q375" s="286"/>
      <c r="R375" s="286"/>
      <c r="S375" s="286"/>
      <c r="T375" s="286"/>
      <c r="U375" s="288"/>
      <c r="V375" s="286"/>
      <c r="W375" s="286"/>
      <c r="X375" s="286"/>
      <c r="Y375" s="286"/>
      <c r="Z375" s="286"/>
      <c r="AA375" s="286"/>
      <c r="AB375" s="286"/>
      <c r="AC375" s="286"/>
      <c r="AD375" s="286"/>
      <c r="AE375" s="286"/>
      <c r="AF375" s="286"/>
      <c r="AG375" s="286"/>
      <c r="AH375" s="286"/>
      <c r="AI375" s="286"/>
      <c r="AJ375" s="286"/>
      <c r="AK375" s="286"/>
      <c r="AL375" s="286"/>
      <c r="AM375" s="410"/>
      <c r="AN375" s="410"/>
      <c r="AO375" s="410"/>
      <c r="AP375" s="410"/>
      <c r="AQ375" s="410"/>
      <c r="AR375" s="410"/>
      <c r="AS375" s="410"/>
      <c r="AT375" s="410"/>
      <c r="AU375" s="410"/>
      <c r="AV375" s="410"/>
      <c r="AW375" s="410"/>
      <c r="AX375" s="410"/>
      <c r="AY375" s="410"/>
      <c r="AZ375" s="410"/>
      <c r="BA375" s="289"/>
    </row>
    <row r="376" spans="1:53" ht="15" hidden="1" outlineLevel="1">
      <c r="A376" s="498">
        <v>26</v>
      </c>
      <c r="B376" s="318" t="s">
        <v>16</v>
      </c>
      <c r="C376" s="288" t="s">
        <v>25</v>
      </c>
      <c r="D376" s="292"/>
      <c r="E376" s="292"/>
      <c r="F376" s="292"/>
      <c r="G376" s="292"/>
      <c r="H376" s="292"/>
      <c r="I376" s="292"/>
      <c r="J376" s="292"/>
      <c r="K376" s="292"/>
      <c r="L376" s="292"/>
      <c r="M376" s="292"/>
      <c r="N376" s="292"/>
      <c r="O376" s="292"/>
      <c r="P376" s="292"/>
      <c r="Q376" s="292"/>
      <c r="R376" s="292"/>
      <c r="S376" s="292"/>
      <c r="T376" s="292"/>
      <c r="U376" s="292">
        <v>12</v>
      </c>
      <c r="V376" s="292"/>
      <c r="W376" s="292"/>
      <c r="X376" s="292"/>
      <c r="Y376" s="292"/>
      <c r="Z376" s="292"/>
      <c r="AA376" s="292"/>
      <c r="AB376" s="292"/>
      <c r="AC376" s="292"/>
      <c r="AD376" s="292"/>
      <c r="AE376" s="292"/>
      <c r="AF376" s="292"/>
      <c r="AG376" s="292"/>
      <c r="AH376" s="292"/>
      <c r="AI376" s="292"/>
      <c r="AJ376" s="292"/>
      <c r="AK376" s="292"/>
      <c r="AL376" s="292"/>
      <c r="AM376" s="422"/>
      <c r="AN376" s="411"/>
      <c r="AO376" s="411"/>
      <c r="AP376" s="411"/>
      <c r="AQ376" s="411"/>
      <c r="AR376" s="411"/>
      <c r="AS376" s="411"/>
      <c r="AT376" s="411"/>
      <c r="AU376" s="411"/>
      <c r="AV376" s="411"/>
      <c r="AW376" s="411"/>
      <c r="AX376" s="411"/>
      <c r="AY376" s="411"/>
      <c r="AZ376" s="411"/>
      <c r="BA376" s="293">
        <f>SUM(AM376:AZ376)</f>
        <v>0</v>
      </c>
    </row>
    <row r="377" spans="1:53" ht="15" hidden="1" outlineLevel="1">
      <c r="B377" s="291" t="s">
        <v>248</v>
      </c>
      <c r="C377" s="288" t="s">
        <v>163</v>
      </c>
      <c r="D377" s="292"/>
      <c r="E377" s="292"/>
      <c r="F377" s="292"/>
      <c r="G377" s="292"/>
      <c r="H377" s="292"/>
      <c r="I377" s="292"/>
      <c r="J377" s="292"/>
      <c r="K377" s="292"/>
      <c r="L377" s="292"/>
      <c r="M377" s="292"/>
      <c r="N377" s="292"/>
      <c r="O377" s="292"/>
      <c r="P377" s="292"/>
      <c r="Q377" s="292"/>
      <c r="R377" s="292"/>
      <c r="S377" s="292"/>
      <c r="T377" s="292"/>
      <c r="U377" s="292">
        <f>U376</f>
        <v>12</v>
      </c>
      <c r="V377" s="292"/>
      <c r="W377" s="292"/>
      <c r="X377" s="292"/>
      <c r="Y377" s="292"/>
      <c r="Z377" s="292"/>
      <c r="AA377" s="292"/>
      <c r="AB377" s="292"/>
      <c r="AC377" s="292"/>
      <c r="AD377" s="292"/>
      <c r="AE377" s="292"/>
      <c r="AF377" s="292"/>
      <c r="AG377" s="292"/>
      <c r="AH377" s="292"/>
      <c r="AI377" s="292"/>
      <c r="AJ377" s="292"/>
      <c r="AK377" s="292"/>
      <c r="AL377" s="292"/>
      <c r="AM377" s="407">
        <f>AM376</f>
        <v>0</v>
      </c>
      <c r="AN377" s="407">
        <f>AN376</f>
        <v>0</v>
      </c>
      <c r="AO377" s="407">
        <f t="shared" ref="AO377:AZ377" si="125">AO376</f>
        <v>0</v>
      </c>
      <c r="AP377" s="407">
        <f t="shared" si="125"/>
        <v>0</v>
      </c>
      <c r="AQ377" s="407">
        <f t="shared" si="125"/>
        <v>0</v>
      </c>
      <c r="AR377" s="407">
        <f t="shared" si="125"/>
        <v>0</v>
      </c>
      <c r="AS377" s="407">
        <f t="shared" si="125"/>
        <v>0</v>
      </c>
      <c r="AT377" s="407">
        <f t="shared" si="125"/>
        <v>0</v>
      </c>
      <c r="AU377" s="407">
        <f t="shared" si="125"/>
        <v>0</v>
      </c>
      <c r="AV377" s="407">
        <f t="shared" si="125"/>
        <v>0</v>
      </c>
      <c r="AW377" s="407">
        <f t="shared" si="125"/>
        <v>0</v>
      </c>
      <c r="AX377" s="407">
        <f t="shared" si="125"/>
        <v>0</v>
      </c>
      <c r="AY377" s="407">
        <f t="shared" si="125"/>
        <v>0</v>
      </c>
      <c r="AZ377" s="407">
        <f t="shared" si="125"/>
        <v>0</v>
      </c>
      <c r="BA377" s="303"/>
    </row>
    <row r="378" spans="1:53" ht="15" hidden="1" outlineLevel="1">
      <c r="A378" s="501"/>
      <c r="B378" s="319"/>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c r="AA378" s="288"/>
      <c r="AB378" s="288"/>
      <c r="AC378" s="288"/>
      <c r="AD378" s="288"/>
      <c r="AE378" s="288"/>
      <c r="AF378" s="288"/>
      <c r="AG378" s="288"/>
      <c r="AH378" s="288"/>
      <c r="AI378" s="288"/>
      <c r="AJ378" s="288"/>
      <c r="AK378" s="288"/>
      <c r="AL378" s="288"/>
      <c r="AM378" s="419"/>
      <c r="AN378" s="420"/>
      <c r="AO378" s="420"/>
      <c r="AP378" s="420"/>
      <c r="AQ378" s="420"/>
      <c r="AR378" s="420"/>
      <c r="AS378" s="420"/>
      <c r="AT378" s="420"/>
      <c r="AU378" s="420"/>
      <c r="AV378" s="420"/>
      <c r="AW378" s="420"/>
      <c r="AX378" s="420"/>
      <c r="AY378" s="420"/>
      <c r="AZ378" s="420"/>
      <c r="BA378" s="294"/>
    </row>
    <row r="379" spans="1:53" ht="15" hidden="1" outlineLevel="1">
      <c r="A379" s="498">
        <v>27</v>
      </c>
      <c r="B379" s="318" t="s">
        <v>17</v>
      </c>
      <c r="C379" s="288" t="s">
        <v>25</v>
      </c>
      <c r="D379" s="292"/>
      <c r="E379" s="292"/>
      <c r="F379" s="292"/>
      <c r="G379" s="292"/>
      <c r="H379" s="292"/>
      <c r="I379" s="292"/>
      <c r="J379" s="292"/>
      <c r="K379" s="292"/>
      <c r="L379" s="292"/>
      <c r="M379" s="292"/>
      <c r="N379" s="292"/>
      <c r="O379" s="292"/>
      <c r="P379" s="292"/>
      <c r="Q379" s="292"/>
      <c r="R379" s="292"/>
      <c r="S379" s="292"/>
      <c r="T379" s="292"/>
      <c r="U379" s="292">
        <v>12</v>
      </c>
      <c r="V379" s="292"/>
      <c r="W379" s="292"/>
      <c r="X379" s="292"/>
      <c r="Y379" s="292"/>
      <c r="Z379" s="292"/>
      <c r="AA379" s="292"/>
      <c r="AB379" s="292"/>
      <c r="AC379" s="292"/>
      <c r="AD379" s="292"/>
      <c r="AE379" s="292"/>
      <c r="AF379" s="292"/>
      <c r="AG379" s="292"/>
      <c r="AH379" s="292"/>
      <c r="AI379" s="292"/>
      <c r="AJ379" s="292"/>
      <c r="AK379" s="292"/>
      <c r="AL379" s="292"/>
      <c r="AM379" s="422"/>
      <c r="AN379" s="411"/>
      <c r="AO379" s="411"/>
      <c r="AP379" s="411"/>
      <c r="AQ379" s="411"/>
      <c r="AR379" s="411"/>
      <c r="AS379" s="411"/>
      <c r="AT379" s="411"/>
      <c r="AU379" s="411"/>
      <c r="AV379" s="411"/>
      <c r="AW379" s="411"/>
      <c r="AX379" s="411"/>
      <c r="AY379" s="411"/>
      <c r="AZ379" s="411"/>
      <c r="BA379" s="293">
        <f>SUM(AM379:AZ379)</f>
        <v>0</v>
      </c>
    </row>
    <row r="380" spans="1:53" ht="15" hidden="1" outlineLevel="1">
      <c r="B380" s="291" t="s">
        <v>248</v>
      </c>
      <c r="C380" s="288" t="s">
        <v>163</v>
      </c>
      <c r="D380" s="292"/>
      <c r="E380" s="292"/>
      <c r="F380" s="292"/>
      <c r="G380" s="292"/>
      <c r="H380" s="292"/>
      <c r="I380" s="292"/>
      <c r="J380" s="292"/>
      <c r="K380" s="292"/>
      <c r="L380" s="292"/>
      <c r="M380" s="292"/>
      <c r="N380" s="292"/>
      <c r="O380" s="292"/>
      <c r="P380" s="292"/>
      <c r="Q380" s="292"/>
      <c r="R380" s="292"/>
      <c r="S380" s="292"/>
      <c r="T380" s="292"/>
      <c r="U380" s="292">
        <f>U379</f>
        <v>12</v>
      </c>
      <c r="V380" s="292"/>
      <c r="W380" s="292"/>
      <c r="X380" s="292"/>
      <c r="Y380" s="292"/>
      <c r="Z380" s="292"/>
      <c r="AA380" s="292"/>
      <c r="AB380" s="292"/>
      <c r="AC380" s="292"/>
      <c r="AD380" s="292"/>
      <c r="AE380" s="292"/>
      <c r="AF380" s="292"/>
      <c r="AG380" s="292"/>
      <c r="AH380" s="292"/>
      <c r="AI380" s="292"/>
      <c r="AJ380" s="292"/>
      <c r="AK380" s="292"/>
      <c r="AL380" s="292"/>
      <c r="AM380" s="407">
        <f>AM379</f>
        <v>0</v>
      </c>
      <c r="AN380" s="407">
        <f>AN379</f>
        <v>0</v>
      </c>
      <c r="AO380" s="407">
        <f t="shared" ref="AO380:AZ380" si="126">AO379</f>
        <v>0</v>
      </c>
      <c r="AP380" s="407">
        <f t="shared" si="126"/>
        <v>0</v>
      </c>
      <c r="AQ380" s="407">
        <f t="shared" si="126"/>
        <v>0</v>
      </c>
      <c r="AR380" s="407">
        <f t="shared" si="126"/>
        <v>0</v>
      </c>
      <c r="AS380" s="407">
        <f t="shared" si="126"/>
        <v>0</v>
      </c>
      <c r="AT380" s="407">
        <f t="shared" si="126"/>
        <v>0</v>
      </c>
      <c r="AU380" s="407">
        <f t="shared" si="126"/>
        <v>0</v>
      </c>
      <c r="AV380" s="407">
        <f t="shared" si="126"/>
        <v>0</v>
      </c>
      <c r="AW380" s="407">
        <f t="shared" si="126"/>
        <v>0</v>
      </c>
      <c r="AX380" s="407">
        <f t="shared" si="126"/>
        <v>0</v>
      </c>
      <c r="AY380" s="407">
        <f t="shared" si="126"/>
        <v>0</v>
      </c>
      <c r="AZ380" s="407">
        <f t="shared" si="126"/>
        <v>0</v>
      </c>
      <c r="BA380" s="303"/>
    </row>
    <row r="381" spans="1:53" ht="15.75" hidden="1" outlineLevel="1">
      <c r="A381" s="501"/>
      <c r="B381" s="320"/>
      <c r="C381" s="297"/>
      <c r="D381" s="288"/>
      <c r="E381" s="288"/>
      <c r="F381" s="288"/>
      <c r="G381" s="288"/>
      <c r="H381" s="288"/>
      <c r="I381" s="288"/>
      <c r="J381" s="288"/>
      <c r="K381" s="288"/>
      <c r="L381" s="288"/>
      <c r="M381" s="288"/>
      <c r="N381" s="288"/>
      <c r="O381" s="288"/>
      <c r="P381" s="288"/>
      <c r="Q381" s="288"/>
      <c r="R381" s="288"/>
      <c r="S381" s="288"/>
      <c r="T381" s="288"/>
      <c r="U381" s="297"/>
      <c r="V381" s="288"/>
      <c r="W381" s="288"/>
      <c r="X381" s="288"/>
      <c r="Y381" s="288"/>
      <c r="Z381" s="288"/>
      <c r="AA381" s="288"/>
      <c r="AB381" s="288"/>
      <c r="AC381" s="288"/>
      <c r="AD381" s="288"/>
      <c r="AE381" s="288"/>
      <c r="AF381" s="288"/>
      <c r="AG381" s="288"/>
      <c r="AH381" s="288"/>
      <c r="AI381" s="288"/>
      <c r="AJ381" s="288"/>
      <c r="AK381" s="288"/>
      <c r="AL381" s="288"/>
      <c r="AM381" s="408"/>
      <c r="AN381" s="408"/>
      <c r="AO381" s="408"/>
      <c r="AP381" s="408"/>
      <c r="AQ381" s="408"/>
      <c r="AR381" s="408"/>
      <c r="AS381" s="408"/>
      <c r="AT381" s="408"/>
      <c r="AU381" s="408"/>
      <c r="AV381" s="408"/>
      <c r="AW381" s="408"/>
      <c r="AX381" s="408"/>
      <c r="AY381" s="408"/>
      <c r="AZ381" s="408"/>
      <c r="BA381" s="303"/>
    </row>
    <row r="382" spans="1:53" ht="15" hidden="1" outlineLevel="1">
      <c r="A382" s="498">
        <v>28</v>
      </c>
      <c r="B382" s="318" t="s">
        <v>18</v>
      </c>
      <c r="C382" s="288" t="s">
        <v>25</v>
      </c>
      <c r="D382" s="292"/>
      <c r="E382" s="292"/>
      <c r="F382" s="292"/>
      <c r="G382" s="292"/>
      <c r="H382" s="292"/>
      <c r="I382" s="292"/>
      <c r="J382" s="292"/>
      <c r="K382" s="292"/>
      <c r="L382" s="292"/>
      <c r="M382" s="292"/>
      <c r="N382" s="292"/>
      <c r="O382" s="292"/>
      <c r="P382" s="292"/>
      <c r="Q382" s="292"/>
      <c r="R382" s="292"/>
      <c r="S382" s="292"/>
      <c r="T382" s="292"/>
      <c r="U382" s="292">
        <v>0</v>
      </c>
      <c r="V382" s="292"/>
      <c r="W382" s="292"/>
      <c r="X382" s="292"/>
      <c r="Y382" s="292"/>
      <c r="Z382" s="292"/>
      <c r="AA382" s="292"/>
      <c r="AB382" s="292"/>
      <c r="AC382" s="292"/>
      <c r="AD382" s="292"/>
      <c r="AE382" s="292"/>
      <c r="AF382" s="292"/>
      <c r="AG382" s="292"/>
      <c r="AH382" s="292"/>
      <c r="AI382" s="292"/>
      <c r="AJ382" s="292"/>
      <c r="AK382" s="292"/>
      <c r="AL382" s="292"/>
      <c r="AM382" s="422"/>
      <c r="AN382" s="411"/>
      <c r="AO382" s="411"/>
      <c r="AP382" s="411"/>
      <c r="AQ382" s="411"/>
      <c r="AR382" s="411"/>
      <c r="AS382" s="411"/>
      <c r="AT382" s="411"/>
      <c r="AU382" s="411"/>
      <c r="AV382" s="411"/>
      <c r="AW382" s="411"/>
      <c r="AX382" s="411"/>
      <c r="AY382" s="411"/>
      <c r="AZ382" s="411"/>
      <c r="BA382" s="293">
        <f>SUM(AM382:AZ382)</f>
        <v>0</v>
      </c>
    </row>
    <row r="383" spans="1:53" ht="15" hidden="1" outlineLevel="1">
      <c r="B383" s="291" t="s">
        <v>248</v>
      </c>
      <c r="C383" s="288" t="s">
        <v>163</v>
      </c>
      <c r="D383" s="292"/>
      <c r="E383" s="292"/>
      <c r="F383" s="292"/>
      <c r="G383" s="292"/>
      <c r="H383" s="292"/>
      <c r="I383" s="292"/>
      <c r="J383" s="292"/>
      <c r="K383" s="292"/>
      <c r="L383" s="292"/>
      <c r="M383" s="292"/>
      <c r="N383" s="292"/>
      <c r="O383" s="292"/>
      <c r="P383" s="292"/>
      <c r="Q383" s="292"/>
      <c r="R383" s="292"/>
      <c r="S383" s="292"/>
      <c r="T383" s="292"/>
      <c r="U383" s="292">
        <f>U382</f>
        <v>0</v>
      </c>
      <c r="V383" s="292"/>
      <c r="W383" s="292"/>
      <c r="X383" s="292"/>
      <c r="Y383" s="292"/>
      <c r="Z383" s="292"/>
      <c r="AA383" s="292"/>
      <c r="AB383" s="292"/>
      <c r="AC383" s="292"/>
      <c r="AD383" s="292"/>
      <c r="AE383" s="292"/>
      <c r="AF383" s="292"/>
      <c r="AG383" s="292"/>
      <c r="AH383" s="292"/>
      <c r="AI383" s="292"/>
      <c r="AJ383" s="292"/>
      <c r="AK383" s="292"/>
      <c r="AL383" s="292"/>
      <c r="AM383" s="407">
        <f>AM382</f>
        <v>0</v>
      </c>
      <c r="AN383" s="407">
        <f>AN382</f>
        <v>0</v>
      </c>
      <c r="AO383" s="407">
        <f t="shared" ref="AO383:AZ383" si="127">AO382</f>
        <v>0</v>
      </c>
      <c r="AP383" s="407">
        <f t="shared" si="127"/>
        <v>0</v>
      </c>
      <c r="AQ383" s="407">
        <f t="shared" si="127"/>
        <v>0</v>
      </c>
      <c r="AR383" s="407">
        <f t="shared" si="127"/>
        <v>0</v>
      </c>
      <c r="AS383" s="407">
        <f t="shared" si="127"/>
        <v>0</v>
      </c>
      <c r="AT383" s="407">
        <f t="shared" si="127"/>
        <v>0</v>
      </c>
      <c r="AU383" s="407">
        <f t="shared" si="127"/>
        <v>0</v>
      </c>
      <c r="AV383" s="407">
        <f t="shared" si="127"/>
        <v>0</v>
      </c>
      <c r="AW383" s="407">
        <f t="shared" si="127"/>
        <v>0</v>
      </c>
      <c r="AX383" s="407">
        <f t="shared" si="127"/>
        <v>0</v>
      </c>
      <c r="AY383" s="407">
        <f t="shared" si="127"/>
        <v>0</v>
      </c>
      <c r="AZ383" s="407">
        <f t="shared" si="127"/>
        <v>0</v>
      </c>
      <c r="BA383" s="294"/>
    </row>
    <row r="384" spans="1:53" ht="15" hidden="1" outlineLevel="1">
      <c r="A384" s="501"/>
      <c r="B384" s="319"/>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c r="AD384" s="288"/>
      <c r="AE384" s="288"/>
      <c r="AF384" s="288"/>
      <c r="AG384" s="288"/>
      <c r="AH384" s="288"/>
      <c r="AI384" s="288"/>
      <c r="AJ384" s="288"/>
      <c r="AK384" s="288"/>
      <c r="AL384" s="288"/>
      <c r="AM384" s="408"/>
      <c r="AN384" s="408"/>
      <c r="AO384" s="408"/>
      <c r="AP384" s="408"/>
      <c r="AQ384" s="408"/>
      <c r="AR384" s="408"/>
      <c r="AS384" s="408"/>
      <c r="AT384" s="408"/>
      <c r="AU384" s="408"/>
      <c r="AV384" s="408"/>
      <c r="AW384" s="408"/>
      <c r="AX384" s="408"/>
      <c r="AY384" s="408"/>
      <c r="AZ384" s="408"/>
      <c r="BA384" s="303"/>
    </row>
    <row r="385" spans="1:53" ht="15" hidden="1" outlineLevel="1">
      <c r="A385" s="498">
        <v>29</v>
      </c>
      <c r="B385" s="321" t="s">
        <v>19</v>
      </c>
      <c r="C385" s="288" t="s">
        <v>25</v>
      </c>
      <c r="D385" s="292"/>
      <c r="E385" s="292"/>
      <c r="F385" s="292"/>
      <c r="G385" s="292"/>
      <c r="H385" s="292"/>
      <c r="I385" s="292"/>
      <c r="J385" s="292"/>
      <c r="K385" s="292"/>
      <c r="L385" s="292"/>
      <c r="M385" s="292"/>
      <c r="N385" s="292"/>
      <c r="O385" s="292"/>
      <c r="P385" s="292"/>
      <c r="Q385" s="292"/>
      <c r="R385" s="292"/>
      <c r="S385" s="292"/>
      <c r="T385" s="292"/>
      <c r="U385" s="292">
        <v>0</v>
      </c>
      <c r="V385" s="292"/>
      <c r="W385" s="292"/>
      <c r="X385" s="292"/>
      <c r="Y385" s="292"/>
      <c r="Z385" s="292"/>
      <c r="AA385" s="292"/>
      <c r="AB385" s="292"/>
      <c r="AC385" s="292"/>
      <c r="AD385" s="292"/>
      <c r="AE385" s="292"/>
      <c r="AF385" s="292"/>
      <c r="AG385" s="292"/>
      <c r="AH385" s="292"/>
      <c r="AI385" s="292"/>
      <c r="AJ385" s="292"/>
      <c r="AK385" s="292"/>
      <c r="AL385" s="292"/>
      <c r="AM385" s="422"/>
      <c r="AN385" s="411"/>
      <c r="AO385" s="411"/>
      <c r="AP385" s="411"/>
      <c r="AQ385" s="411"/>
      <c r="AR385" s="411"/>
      <c r="AS385" s="411"/>
      <c r="AT385" s="411"/>
      <c r="AU385" s="411"/>
      <c r="AV385" s="411"/>
      <c r="AW385" s="411"/>
      <c r="AX385" s="411"/>
      <c r="AY385" s="411"/>
      <c r="AZ385" s="411"/>
      <c r="BA385" s="293">
        <f>SUM(AM385:AZ385)</f>
        <v>0</v>
      </c>
    </row>
    <row r="386" spans="1:53" ht="15" hidden="1" outlineLevel="1">
      <c r="B386" s="321" t="s">
        <v>248</v>
      </c>
      <c r="C386" s="288" t="s">
        <v>163</v>
      </c>
      <c r="D386" s="292"/>
      <c r="E386" s="292"/>
      <c r="F386" s="292"/>
      <c r="G386" s="292"/>
      <c r="H386" s="292"/>
      <c r="I386" s="292"/>
      <c r="J386" s="292"/>
      <c r="K386" s="292"/>
      <c r="L386" s="292"/>
      <c r="M386" s="292"/>
      <c r="N386" s="292"/>
      <c r="O386" s="292"/>
      <c r="P386" s="292"/>
      <c r="Q386" s="292"/>
      <c r="R386" s="292"/>
      <c r="S386" s="292"/>
      <c r="T386" s="292"/>
      <c r="U386" s="292">
        <f>U385</f>
        <v>0</v>
      </c>
      <c r="V386" s="292"/>
      <c r="W386" s="292"/>
      <c r="X386" s="292"/>
      <c r="Y386" s="292"/>
      <c r="Z386" s="292"/>
      <c r="AA386" s="292"/>
      <c r="AB386" s="292"/>
      <c r="AC386" s="292"/>
      <c r="AD386" s="292"/>
      <c r="AE386" s="292"/>
      <c r="AF386" s="292"/>
      <c r="AG386" s="292"/>
      <c r="AH386" s="292"/>
      <c r="AI386" s="292"/>
      <c r="AJ386" s="292"/>
      <c r="AK386" s="292"/>
      <c r="AL386" s="292"/>
      <c r="AM386" s="407">
        <f>AM385</f>
        <v>0</v>
      </c>
      <c r="AN386" s="407">
        <f t="shared" ref="AN386:AZ386" si="128">AN385</f>
        <v>0</v>
      </c>
      <c r="AO386" s="407">
        <f t="shared" si="128"/>
        <v>0</v>
      </c>
      <c r="AP386" s="407">
        <f t="shared" si="128"/>
        <v>0</v>
      </c>
      <c r="AQ386" s="407">
        <f t="shared" si="128"/>
        <v>0</v>
      </c>
      <c r="AR386" s="407">
        <f t="shared" si="128"/>
        <v>0</v>
      </c>
      <c r="AS386" s="407">
        <f t="shared" si="128"/>
        <v>0</v>
      </c>
      <c r="AT386" s="407">
        <f t="shared" si="128"/>
        <v>0</v>
      </c>
      <c r="AU386" s="407">
        <f t="shared" si="128"/>
        <v>0</v>
      </c>
      <c r="AV386" s="407">
        <f t="shared" si="128"/>
        <v>0</v>
      </c>
      <c r="AW386" s="407">
        <f t="shared" si="128"/>
        <v>0</v>
      </c>
      <c r="AX386" s="407">
        <f t="shared" si="128"/>
        <v>0</v>
      </c>
      <c r="AY386" s="407">
        <f t="shared" si="128"/>
        <v>0</v>
      </c>
      <c r="AZ386" s="407">
        <f t="shared" si="128"/>
        <v>0</v>
      </c>
      <c r="BA386" s="294"/>
    </row>
    <row r="387" spans="1:53" ht="15" hidden="1" outlineLevel="1">
      <c r="B387" s="321"/>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c r="AA387" s="288"/>
      <c r="AB387" s="288"/>
      <c r="AC387" s="288"/>
      <c r="AD387" s="288"/>
      <c r="AE387" s="288"/>
      <c r="AF387" s="288"/>
      <c r="AG387" s="288"/>
      <c r="AH387" s="288"/>
      <c r="AI387" s="288"/>
      <c r="AJ387" s="288"/>
      <c r="AK387" s="288"/>
      <c r="AL387" s="288"/>
      <c r="AM387" s="419"/>
      <c r="AN387" s="419"/>
      <c r="AO387" s="419"/>
      <c r="AP387" s="419"/>
      <c r="AQ387" s="419"/>
      <c r="AR387" s="419"/>
      <c r="AS387" s="419"/>
      <c r="AT387" s="419"/>
      <c r="AU387" s="419"/>
      <c r="AV387" s="419"/>
      <c r="AW387" s="419"/>
      <c r="AX387" s="419"/>
      <c r="AY387" s="419"/>
      <c r="AZ387" s="419"/>
      <c r="BA387" s="310"/>
    </row>
    <row r="388" spans="1:53" s="280" customFormat="1" ht="15" hidden="1" outlineLevel="1">
      <c r="A388" s="498">
        <v>30</v>
      </c>
      <c r="B388" s="321" t="s">
        <v>485</v>
      </c>
      <c r="C388" s="288" t="s">
        <v>25</v>
      </c>
      <c r="D388" s="292"/>
      <c r="E388" s="292"/>
      <c r="F388" s="292"/>
      <c r="G388" s="292"/>
      <c r="H388" s="292"/>
      <c r="I388" s="292"/>
      <c r="J388" s="292"/>
      <c r="K388" s="292"/>
      <c r="L388" s="292"/>
      <c r="M388" s="292"/>
      <c r="N388" s="292"/>
      <c r="O388" s="292"/>
      <c r="P388" s="292"/>
      <c r="Q388" s="292"/>
      <c r="R388" s="292"/>
      <c r="S388" s="292"/>
      <c r="T388" s="292"/>
      <c r="U388" s="292">
        <v>0</v>
      </c>
      <c r="V388" s="292"/>
      <c r="W388" s="292"/>
      <c r="X388" s="292"/>
      <c r="Y388" s="292"/>
      <c r="Z388" s="292"/>
      <c r="AA388" s="292"/>
      <c r="AB388" s="292"/>
      <c r="AC388" s="292"/>
      <c r="AD388" s="292"/>
      <c r="AE388" s="292"/>
      <c r="AF388" s="292"/>
      <c r="AG388" s="292"/>
      <c r="AH388" s="292"/>
      <c r="AI388" s="292"/>
      <c r="AJ388" s="292"/>
      <c r="AK388" s="292"/>
      <c r="AL388" s="292"/>
      <c r="AM388" s="406"/>
      <c r="AN388" s="406"/>
      <c r="AO388" s="406"/>
      <c r="AP388" s="406"/>
      <c r="AQ388" s="406"/>
      <c r="AR388" s="406"/>
      <c r="AS388" s="406"/>
      <c r="AT388" s="406"/>
      <c r="AU388" s="406"/>
      <c r="AV388" s="406"/>
      <c r="AW388" s="406"/>
      <c r="AX388" s="406"/>
      <c r="AY388" s="406"/>
      <c r="AZ388" s="406"/>
      <c r="BA388" s="293">
        <f>SUM(AM388:AZ388)</f>
        <v>0</v>
      </c>
    </row>
    <row r="389" spans="1:53" s="280" customFormat="1" ht="15" hidden="1" outlineLevel="1">
      <c r="A389" s="498"/>
      <c r="B389" s="321" t="s">
        <v>248</v>
      </c>
      <c r="C389" s="288" t="s">
        <v>163</v>
      </c>
      <c r="D389" s="292"/>
      <c r="E389" s="292"/>
      <c r="F389" s="292"/>
      <c r="G389" s="292"/>
      <c r="H389" s="292"/>
      <c r="I389" s="292"/>
      <c r="J389" s="292"/>
      <c r="K389" s="292"/>
      <c r="L389" s="292"/>
      <c r="M389" s="292"/>
      <c r="N389" s="292"/>
      <c r="O389" s="292"/>
      <c r="P389" s="292"/>
      <c r="Q389" s="292"/>
      <c r="R389" s="292"/>
      <c r="S389" s="292"/>
      <c r="T389" s="292"/>
      <c r="U389" s="292">
        <f>U388</f>
        <v>0</v>
      </c>
      <c r="V389" s="292"/>
      <c r="W389" s="292"/>
      <c r="X389" s="292"/>
      <c r="Y389" s="292"/>
      <c r="Z389" s="292"/>
      <c r="AA389" s="292"/>
      <c r="AB389" s="292"/>
      <c r="AC389" s="292"/>
      <c r="AD389" s="292"/>
      <c r="AE389" s="292"/>
      <c r="AF389" s="292"/>
      <c r="AG389" s="292"/>
      <c r="AH389" s="292"/>
      <c r="AI389" s="292"/>
      <c r="AJ389" s="292"/>
      <c r="AK389" s="292"/>
      <c r="AL389" s="292"/>
      <c r="AM389" s="407">
        <f>AM388</f>
        <v>0</v>
      </c>
      <c r="AN389" s="407">
        <f t="shared" ref="AN389:AZ389" si="129">AN388</f>
        <v>0</v>
      </c>
      <c r="AO389" s="407">
        <f t="shared" si="129"/>
        <v>0</v>
      </c>
      <c r="AP389" s="407">
        <f t="shared" si="129"/>
        <v>0</v>
      </c>
      <c r="AQ389" s="407">
        <f t="shared" si="129"/>
        <v>0</v>
      </c>
      <c r="AR389" s="407">
        <f t="shared" si="129"/>
        <v>0</v>
      </c>
      <c r="AS389" s="407">
        <f t="shared" si="129"/>
        <v>0</v>
      </c>
      <c r="AT389" s="407">
        <f t="shared" si="129"/>
        <v>0</v>
      </c>
      <c r="AU389" s="407">
        <f t="shared" si="129"/>
        <v>0</v>
      </c>
      <c r="AV389" s="407">
        <f t="shared" si="129"/>
        <v>0</v>
      </c>
      <c r="AW389" s="407">
        <f t="shared" si="129"/>
        <v>0</v>
      </c>
      <c r="AX389" s="407">
        <f t="shared" si="129"/>
        <v>0</v>
      </c>
      <c r="AY389" s="407">
        <f t="shared" si="129"/>
        <v>0</v>
      </c>
      <c r="AZ389" s="407">
        <f t="shared" si="129"/>
        <v>0</v>
      </c>
      <c r="BA389" s="294"/>
    </row>
    <row r="390" spans="1:53" s="280" customFormat="1" ht="15" hidden="1" outlineLevel="1">
      <c r="A390" s="498"/>
      <c r="B390" s="321"/>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c r="AA390" s="288"/>
      <c r="AB390" s="288"/>
      <c r="AC390" s="288"/>
      <c r="AD390" s="288"/>
      <c r="AE390" s="288"/>
      <c r="AF390" s="288"/>
      <c r="AG390" s="288"/>
      <c r="AH390" s="288"/>
      <c r="AI390" s="288"/>
      <c r="AJ390" s="288"/>
      <c r="AK390" s="288"/>
      <c r="AL390" s="288"/>
      <c r="AM390" s="408"/>
      <c r="AN390" s="408"/>
      <c r="AO390" s="408"/>
      <c r="AP390" s="408"/>
      <c r="AQ390" s="408"/>
      <c r="AR390" s="408"/>
      <c r="AS390" s="408"/>
      <c r="AT390" s="408"/>
      <c r="AU390" s="408"/>
      <c r="AV390" s="408"/>
      <c r="AW390" s="408"/>
      <c r="AX390" s="408"/>
      <c r="AY390" s="408"/>
      <c r="AZ390" s="408"/>
      <c r="BA390" s="310"/>
    </row>
    <row r="391" spans="1:53" s="280" customFormat="1" ht="15.75" hidden="1" outlineLevel="1">
      <c r="A391" s="498"/>
      <c r="B391" s="285" t="s">
        <v>486</v>
      </c>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c r="AA391" s="288"/>
      <c r="AB391" s="288"/>
      <c r="AC391" s="288"/>
      <c r="AD391" s="288"/>
      <c r="AE391" s="288"/>
      <c r="AF391" s="288"/>
      <c r="AG391" s="288"/>
      <c r="AH391" s="288"/>
      <c r="AI391" s="288"/>
      <c r="AJ391" s="288"/>
      <c r="AK391" s="288"/>
      <c r="AL391" s="288"/>
      <c r="AM391" s="408"/>
      <c r="AN391" s="408"/>
      <c r="AO391" s="408"/>
      <c r="AP391" s="408"/>
      <c r="AQ391" s="408"/>
      <c r="AR391" s="408"/>
      <c r="AS391" s="408"/>
      <c r="AT391" s="408"/>
      <c r="AU391" s="408"/>
      <c r="AV391" s="408"/>
      <c r="AW391" s="408"/>
      <c r="AX391" s="408"/>
      <c r="AY391" s="408"/>
      <c r="AZ391" s="408"/>
      <c r="BA391" s="310"/>
    </row>
    <row r="392" spans="1:53" s="280" customFormat="1" ht="15" hidden="1" outlineLevel="1">
      <c r="A392" s="498">
        <v>31</v>
      </c>
      <c r="B392" s="321" t="s">
        <v>487</v>
      </c>
      <c r="C392" s="288" t="s">
        <v>25</v>
      </c>
      <c r="D392" s="292"/>
      <c r="E392" s="292"/>
      <c r="F392" s="292"/>
      <c r="G392" s="292"/>
      <c r="H392" s="292"/>
      <c r="I392" s="292"/>
      <c r="J392" s="292"/>
      <c r="K392" s="292"/>
      <c r="L392" s="292"/>
      <c r="M392" s="292"/>
      <c r="N392" s="292"/>
      <c r="O392" s="292"/>
      <c r="P392" s="292"/>
      <c r="Q392" s="292"/>
      <c r="R392" s="292"/>
      <c r="S392" s="292"/>
      <c r="T392" s="292"/>
      <c r="U392" s="292">
        <v>0</v>
      </c>
      <c r="V392" s="292"/>
      <c r="W392" s="292"/>
      <c r="X392" s="292"/>
      <c r="Y392" s="292"/>
      <c r="Z392" s="292"/>
      <c r="AA392" s="292"/>
      <c r="AB392" s="292"/>
      <c r="AC392" s="292"/>
      <c r="AD392" s="292"/>
      <c r="AE392" s="292"/>
      <c r="AF392" s="292"/>
      <c r="AG392" s="292"/>
      <c r="AH392" s="292"/>
      <c r="AI392" s="292"/>
      <c r="AJ392" s="292"/>
      <c r="AK392" s="292"/>
      <c r="AL392" s="292"/>
      <c r="AM392" s="406"/>
      <c r="AN392" s="406"/>
      <c r="AO392" s="406"/>
      <c r="AP392" s="406"/>
      <c r="AQ392" s="406"/>
      <c r="AR392" s="406"/>
      <c r="AS392" s="406"/>
      <c r="AT392" s="406"/>
      <c r="AU392" s="406"/>
      <c r="AV392" s="406"/>
      <c r="AW392" s="406"/>
      <c r="AX392" s="406"/>
      <c r="AY392" s="406"/>
      <c r="AZ392" s="406"/>
      <c r="BA392" s="293">
        <f>SUM(AM392:AZ392)</f>
        <v>0</v>
      </c>
    </row>
    <row r="393" spans="1:53" s="280" customFormat="1" ht="15" hidden="1" outlineLevel="1">
      <c r="A393" s="498"/>
      <c r="B393" s="321" t="s">
        <v>248</v>
      </c>
      <c r="C393" s="288" t="s">
        <v>163</v>
      </c>
      <c r="D393" s="292"/>
      <c r="E393" s="292"/>
      <c r="F393" s="292"/>
      <c r="G393" s="292"/>
      <c r="H393" s="292"/>
      <c r="I393" s="292"/>
      <c r="J393" s="292"/>
      <c r="K393" s="292"/>
      <c r="L393" s="292"/>
      <c r="M393" s="292"/>
      <c r="N393" s="292"/>
      <c r="O393" s="292"/>
      <c r="P393" s="292"/>
      <c r="Q393" s="292"/>
      <c r="R393" s="292"/>
      <c r="S393" s="292"/>
      <c r="T393" s="292"/>
      <c r="U393" s="292">
        <f>U392</f>
        <v>0</v>
      </c>
      <c r="V393" s="292"/>
      <c r="W393" s="292"/>
      <c r="X393" s="292"/>
      <c r="Y393" s="292"/>
      <c r="Z393" s="292"/>
      <c r="AA393" s="292"/>
      <c r="AB393" s="292"/>
      <c r="AC393" s="292"/>
      <c r="AD393" s="292"/>
      <c r="AE393" s="292"/>
      <c r="AF393" s="292"/>
      <c r="AG393" s="292"/>
      <c r="AH393" s="292"/>
      <c r="AI393" s="292"/>
      <c r="AJ393" s="292"/>
      <c r="AK393" s="292"/>
      <c r="AL393" s="292"/>
      <c r="AM393" s="407">
        <f>AM392</f>
        <v>0</v>
      </c>
      <c r="AN393" s="407">
        <f t="shared" ref="AN393:AZ393" si="130">AN392</f>
        <v>0</v>
      </c>
      <c r="AO393" s="407">
        <f t="shared" si="130"/>
        <v>0</v>
      </c>
      <c r="AP393" s="407">
        <f t="shared" si="130"/>
        <v>0</v>
      </c>
      <c r="AQ393" s="407">
        <f t="shared" si="130"/>
        <v>0</v>
      </c>
      <c r="AR393" s="407">
        <f t="shared" si="130"/>
        <v>0</v>
      </c>
      <c r="AS393" s="407">
        <f t="shared" si="130"/>
        <v>0</v>
      </c>
      <c r="AT393" s="407">
        <f t="shared" si="130"/>
        <v>0</v>
      </c>
      <c r="AU393" s="407">
        <f t="shared" si="130"/>
        <v>0</v>
      </c>
      <c r="AV393" s="407">
        <f t="shared" si="130"/>
        <v>0</v>
      </c>
      <c r="AW393" s="407">
        <f t="shared" si="130"/>
        <v>0</v>
      </c>
      <c r="AX393" s="407">
        <f t="shared" si="130"/>
        <v>0</v>
      </c>
      <c r="AY393" s="407">
        <f t="shared" si="130"/>
        <v>0</v>
      </c>
      <c r="AZ393" s="407">
        <f t="shared" si="130"/>
        <v>0</v>
      </c>
      <c r="BA393" s="294"/>
    </row>
    <row r="394" spans="1:53" s="280" customFormat="1" ht="15" hidden="1" outlineLevel="1">
      <c r="A394" s="498"/>
      <c r="B394" s="321"/>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c r="AD394" s="288"/>
      <c r="AE394" s="288"/>
      <c r="AF394" s="288"/>
      <c r="AG394" s="288"/>
      <c r="AH394" s="288"/>
      <c r="AI394" s="288"/>
      <c r="AJ394" s="288"/>
      <c r="AK394" s="288"/>
      <c r="AL394" s="288"/>
      <c r="AM394" s="408"/>
      <c r="AN394" s="408"/>
      <c r="AO394" s="408"/>
      <c r="AP394" s="408"/>
      <c r="AQ394" s="408"/>
      <c r="AR394" s="408"/>
      <c r="AS394" s="408"/>
      <c r="AT394" s="408"/>
      <c r="AU394" s="408"/>
      <c r="AV394" s="408"/>
      <c r="AW394" s="408"/>
      <c r="AX394" s="408"/>
      <c r="AY394" s="408"/>
      <c r="AZ394" s="408"/>
      <c r="BA394" s="310"/>
    </row>
    <row r="395" spans="1:53" s="280" customFormat="1" ht="15" hidden="1" outlineLevel="1">
      <c r="A395" s="498">
        <v>32</v>
      </c>
      <c r="B395" s="321" t="s">
        <v>488</v>
      </c>
      <c r="C395" s="288" t="s">
        <v>25</v>
      </c>
      <c r="D395" s="292"/>
      <c r="E395" s="292"/>
      <c r="F395" s="292"/>
      <c r="G395" s="292"/>
      <c r="H395" s="292"/>
      <c r="I395" s="292"/>
      <c r="J395" s="292"/>
      <c r="K395" s="292"/>
      <c r="L395" s="292"/>
      <c r="M395" s="292"/>
      <c r="N395" s="292"/>
      <c r="O395" s="292"/>
      <c r="P395" s="292"/>
      <c r="Q395" s="292"/>
      <c r="R395" s="292"/>
      <c r="S395" s="292"/>
      <c r="T395" s="292"/>
      <c r="U395" s="292">
        <v>0</v>
      </c>
      <c r="V395" s="292"/>
      <c r="W395" s="292"/>
      <c r="X395" s="292"/>
      <c r="Y395" s="292"/>
      <c r="Z395" s="292"/>
      <c r="AA395" s="292"/>
      <c r="AB395" s="292"/>
      <c r="AC395" s="292"/>
      <c r="AD395" s="292"/>
      <c r="AE395" s="292"/>
      <c r="AF395" s="292"/>
      <c r="AG395" s="292"/>
      <c r="AH395" s="292"/>
      <c r="AI395" s="292"/>
      <c r="AJ395" s="292"/>
      <c r="AK395" s="292"/>
      <c r="AL395" s="292"/>
      <c r="AM395" s="406"/>
      <c r="AN395" s="406"/>
      <c r="AO395" s="406"/>
      <c r="AP395" s="406"/>
      <c r="AQ395" s="406"/>
      <c r="AR395" s="406"/>
      <c r="AS395" s="406"/>
      <c r="AT395" s="406"/>
      <c r="AU395" s="406"/>
      <c r="AV395" s="406"/>
      <c r="AW395" s="406"/>
      <c r="AX395" s="406"/>
      <c r="AY395" s="406"/>
      <c r="AZ395" s="406"/>
      <c r="BA395" s="293">
        <f>SUM(AM395:AZ395)</f>
        <v>0</v>
      </c>
    </row>
    <row r="396" spans="1:53" s="280" customFormat="1" ht="15" hidden="1" outlineLevel="1">
      <c r="A396" s="498"/>
      <c r="B396" s="321" t="s">
        <v>248</v>
      </c>
      <c r="C396" s="288" t="s">
        <v>163</v>
      </c>
      <c r="D396" s="292"/>
      <c r="E396" s="292"/>
      <c r="F396" s="292"/>
      <c r="G396" s="292"/>
      <c r="H396" s="292"/>
      <c r="I396" s="292"/>
      <c r="J396" s="292"/>
      <c r="K396" s="292"/>
      <c r="L396" s="292"/>
      <c r="M396" s="292"/>
      <c r="N396" s="292"/>
      <c r="O396" s="292"/>
      <c r="P396" s="292"/>
      <c r="Q396" s="292"/>
      <c r="R396" s="292"/>
      <c r="S396" s="292"/>
      <c r="T396" s="292"/>
      <c r="U396" s="292">
        <f>U395</f>
        <v>0</v>
      </c>
      <c r="V396" s="292"/>
      <c r="W396" s="292"/>
      <c r="X396" s="292"/>
      <c r="Y396" s="292"/>
      <c r="Z396" s="292"/>
      <c r="AA396" s="292"/>
      <c r="AB396" s="292"/>
      <c r="AC396" s="292"/>
      <c r="AD396" s="292"/>
      <c r="AE396" s="292"/>
      <c r="AF396" s="292"/>
      <c r="AG396" s="292"/>
      <c r="AH396" s="292"/>
      <c r="AI396" s="292"/>
      <c r="AJ396" s="292"/>
      <c r="AK396" s="292"/>
      <c r="AL396" s="292"/>
      <c r="AM396" s="407">
        <f>AM395</f>
        <v>0</v>
      </c>
      <c r="AN396" s="407">
        <f t="shared" ref="AN396:AZ396" si="131">AN395</f>
        <v>0</v>
      </c>
      <c r="AO396" s="407">
        <f t="shared" si="131"/>
        <v>0</v>
      </c>
      <c r="AP396" s="407">
        <f t="shared" si="131"/>
        <v>0</v>
      </c>
      <c r="AQ396" s="407">
        <f t="shared" si="131"/>
        <v>0</v>
      </c>
      <c r="AR396" s="407">
        <f t="shared" si="131"/>
        <v>0</v>
      </c>
      <c r="AS396" s="407">
        <f t="shared" si="131"/>
        <v>0</v>
      </c>
      <c r="AT396" s="407">
        <f t="shared" si="131"/>
        <v>0</v>
      </c>
      <c r="AU396" s="407">
        <f t="shared" si="131"/>
        <v>0</v>
      </c>
      <c r="AV396" s="407">
        <f t="shared" si="131"/>
        <v>0</v>
      </c>
      <c r="AW396" s="407">
        <f t="shared" si="131"/>
        <v>0</v>
      </c>
      <c r="AX396" s="407">
        <f t="shared" si="131"/>
        <v>0</v>
      </c>
      <c r="AY396" s="407">
        <f t="shared" si="131"/>
        <v>0</v>
      </c>
      <c r="AZ396" s="407">
        <f t="shared" si="131"/>
        <v>0</v>
      </c>
      <c r="BA396" s="294"/>
    </row>
    <row r="397" spans="1:53" s="280" customFormat="1" ht="15" hidden="1" outlineLevel="1">
      <c r="A397" s="498"/>
      <c r="B397" s="321"/>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c r="AA397" s="288"/>
      <c r="AB397" s="288"/>
      <c r="AC397" s="288"/>
      <c r="AD397" s="288"/>
      <c r="AE397" s="288"/>
      <c r="AF397" s="288"/>
      <c r="AG397" s="288"/>
      <c r="AH397" s="288"/>
      <c r="AI397" s="288"/>
      <c r="AJ397" s="288"/>
      <c r="AK397" s="288"/>
      <c r="AL397" s="288"/>
      <c r="AM397" s="408"/>
      <c r="AN397" s="408"/>
      <c r="AO397" s="408"/>
      <c r="AP397" s="408"/>
      <c r="AQ397" s="408"/>
      <c r="AR397" s="408"/>
      <c r="AS397" s="408"/>
      <c r="AT397" s="408"/>
      <c r="AU397" s="408"/>
      <c r="AV397" s="408"/>
      <c r="AW397" s="408"/>
      <c r="AX397" s="408"/>
      <c r="AY397" s="408"/>
      <c r="AZ397" s="408"/>
      <c r="BA397" s="310"/>
    </row>
    <row r="398" spans="1:53" s="280" customFormat="1" ht="15" hidden="1" outlineLevel="1">
      <c r="A398" s="498">
        <v>33</v>
      </c>
      <c r="B398" s="321" t="s">
        <v>489</v>
      </c>
      <c r="C398" s="288" t="s">
        <v>25</v>
      </c>
      <c r="D398" s="292"/>
      <c r="E398" s="292"/>
      <c r="F398" s="292"/>
      <c r="G398" s="292"/>
      <c r="H398" s="292"/>
      <c r="I398" s="292"/>
      <c r="J398" s="292"/>
      <c r="K398" s="292"/>
      <c r="L398" s="292"/>
      <c r="M398" s="292"/>
      <c r="N398" s="292"/>
      <c r="O398" s="292"/>
      <c r="P398" s="292"/>
      <c r="Q398" s="292"/>
      <c r="R398" s="292"/>
      <c r="S398" s="292"/>
      <c r="T398" s="292"/>
      <c r="U398" s="292">
        <v>12</v>
      </c>
      <c r="V398" s="292"/>
      <c r="W398" s="292"/>
      <c r="X398" s="292"/>
      <c r="Y398" s="292"/>
      <c r="Z398" s="292"/>
      <c r="AA398" s="292"/>
      <c r="AB398" s="292"/>
      <c r="AC398" s="292"/>
      <c r="AD398" s="292"/>
      <c r="AE398" s="292"/>
      <c r="AF398" s="292"/>
      <c r="AG398" s="292"/>
      <c r="AH398" s="292"/>
      <c r="AI398" s="292"/>
      <c r="AJ398" s="292"/>
      <c r="AK398" s="292"/>
      <c r="AL398" s="292"/>
      <c r="AM398" s="406"/>
      <c r="AN398" s="406"/>
      <c r="AO398" s="406"/>
      <c r="AP398" s="406"/>
      <c r="AQ398" s="406"/>
      <c r="AR398" s="406"/>
      <c r="AS398" s="406"/>
      <c r="AT398" s="406"/>
      <c r="AU398" s="406"/>
      <c r="AV398" s="406"/>
      <c r="AW398" s="406"/>
      <c r="AX398" s="406"/>
      <c r="AY398" s="406"/>
      <c r="AZ398" s="406"/>
      <c r="BA398" s="293">
        <f>SUM(AM398:AZ398)</f>
        <v>0</v>
      </c>
    </row>
    <row r="399" spans="1:53" s="280" customFormat="1" ht="15" hidden="1" outlineLevel="1">
      <c r="A399" s="498"/>
      <c r="B399" s="321" t="s">
        <v>248</v>
      </c>
      <c r="C399" s="288" t="s">
        <v>163</v>
      </c>
      <c r="D399" s="292"/>
      <c r="E399" s="292"/>
      <c r="F399" s="292"/>
      <c r="G399" s="292"/>
      <c r="H399" s="292"/>
      <c r="I399" s="292"/>
      <c r="J399" s="292"/>
      <c r="K399" s="292"/>
      <c r="L399" s="292"/>
      <c r="M399" s="292"/>
      <c r="N399" s="292"/>
      <c r="O399" s="292"/>
      <c r="P399" s="292"/>
      <c r="Q399" s="292"/>
      <c r="R399" s="292"/>
      <c r="S399" s="292"/>
      <c r="T399" s="292"/>
      <c r="U399" s="292">
        <f>U398</f>
        <v>12</v>
      </c>
      <c r="V399" s="292"/>
      <c r="W399" s="292"/>
      <c r="X399" s="292"/>
      <c r="Y399" s="292"/>
      <c r="Z399" s="292"/>
      <c r="AA399" s="292"/>
      <c r="AB399" s="292"/>
      <c r="AC399" s="292"/>
      <c r="AD399" s="292"/>
      <c r="AE399" s="292"/>
      <c r="AF399" s="292"/>
      <c r="AG399" s="292"/>
      <c r="AH399" s="292"/>
      <c r="AI399" s="292"/>
      <c r="AJ399" s="292"/>
      <c r="AK399" s="292"/>
      <c r="AL399" s="292"/>
      <c r="AM399" s="407">
        <f>AM398</f>
        <v>0</v>
      </c>
      <c r="AN399" s="407">
        <f t="shared" ref="AN399:AY399" si="132">AN398</f>
        <v>0</v>
      </c>
      <c r="AO399" s="407">
        <f t="shared" si="132"/>
        <v>0</v>
      </c>
      <c r="AP399" s="407">
        <f t="shared" si="132"/>
        <v>0</v>
      </c>
      <c r="AQ399" s="407">
        <f t="shared" si="132"/>
        <v>0</v>
      </c>
      <c r="AR399" s="407">
        <f t="shared" si="132"/>
        <v>0</v>
      </c>
      <c r="AS399" s="407">
        <f t="shared" si="132"/>
        <v>0</v>
      </c>
      <c r="AT399" s="407">
        <f t="shared" si="132"/>
        <v>0</v>
      </c>
      <c r="AU399" s="407">
        <f t="shared" si="132"/>
        <v>0</v>
      </c>
      <c r="AV399" s="407">
        <f t="shared" si="132"/>
        <v>0</v>
      </c>
      <c r="AW399" s="407">
        <f t="shared" si="132"/>
        <v>0</v>
      </c>
      <c r="AX399" s="407">
        <f t="shared" si="132"/>
        <v>0</v>
      </c>
      <c r="AY399" s="407">
        <f t="shared" si="132"/>
        <v>0</v>
      </c>
      <c r="AZ399" s="407">
        <f>AZ398</f>
        <v>0</v>
      </c>
      <c r="BA399" s="294"/>
    </row>
    <row r="400" spans="1:53" ht="15" hidden="1" outlineLevel="1">
      <c r="B400" s="312"/>
      <c r="C400" s="322"/>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288"/>
      <c r="AG400" s="288"/>
      <c r="AH400" s="288"/>
      <c r="AI400" s="288"/>
      <c r="AJ400" s="288"/>
      <c r="AK400" s="288"/>
      <c r="AL400" s="288"/>
      <c r="AM400" s="298"/>
      <c r="AN400" s="298"/>
      <c r="AO400" s="298"/>
      <c r="AP400" s="298"/>
      <c r="AQ400" s="298"/>
      <c r="AR400" s="298"/>
      <c r="AS400" s="298"/>
      <c r="AT400" s="298"/>
      <c r="AU400" s="298"/>
      <c r="AV400" s="298"/>
      <c r="AW400" s="298"/>
      <c r="AX400" s="298"/>
      <c r="AY400" s="298"/>
      <c r="AZ400" s="298"/>
      <c r="BA400" s="303"/>
    </row>
    <row r="401" spans="1:55" ht="15.75" collapsed="1">
      <c r="B401" s="324" t="s">
        <v>249</v>
      </c>
      <c r="C401" s="326"/>
      <c r="D401" s="326">
        <f>SUM(D296:D399)</f>
        <v>0</v>
      </c>
      <c r="E401" s="326"/>
      <c r="F401" s="326"/>
      <c r="G401" s="326"/>
      <c r="H401" s="326"/>
      <c r="I401" s="326"/>
      <c r="J401" s="326"/>
      <c r="K401" s="326"/>
      <c r="L401" s="326"/>
      <c r="M401" s="326"/>
      <c r="N401" s="326"/>
      <c r="O401" s="326"/>
      <c r="P401" s="326"/>
      <c r="Q401" s="326"/>
      <c r="R401" s="326"/>
      <c r="S401" s="326"/>
      <c r="T401" s="326"/>
      <c r="U401" s="326"/>
      <c r="V401" s="326">
        <f>SUM(V296:V399)</f>
        <v>0</v>
      </c>
      <c r="W401" s="326"/>
      <c r="X401" s="326"/>
      <c r="Y401" s="326"/>
      <c r="Z401" s="326"/>
      <c r="AA401" s="326"/>
      <c r="AB401" s="326"/>
      <c r="AC401" s="326"/>
      <c r="AD401" s="326"/>
      <c r="AE401" s="326"/>
      <c r="AF401" s="326"/>
      <c r="AG401" s="326"/>
      <c r="AH401" s="326"/>
      <c r="AI401" s="326"/>
      <c r="AJ401" s="326"/>
      <c r="AK401" s="326"/>
      <c r="AL401" s="326"/>
      <c r="AM401" s="326">
        <f>IF(AM295="kWh",SUMPRODUCT(D296:D399,AM296:AM399))</f>
        <v>0</v>
      </c>
      <c r="AN401" s="326">
        <f>IF(AN295="kWh",SUMPRODUCT(D296:D399,AN296:AN399))</f>
        <v>0</v>
      </c>
      <c r="AO401" s="326">
        <f>IF(AO295="kW",SUMPRODUCT(U296:U399,V296:V399,AO296:AO399),SUMPRODUCT(D296:D399,AO296:AO399))</f>
        <v>0</v>
      </c>
      <c r="AP401" s="326">
        <f>IF(AP295="kW",SUMPRODUCT(U296:U399,V296:V399,AP296:AP399),SUMPRODUCT(D296:D399,AP296:AP399))</f>
        <v>0</v>
      </c>
      <c r="AQ401" s="326">
        <f>IF(AQ295="kW",SUMPRODUCT(U296:U399,V296:V399,AQ296:AQ399),SUMPRODUCT(D296:D399,AQ296:AQ399))</f>
        <v>0</v>
      </c>
      <c r="AR401" s="326">
        <f>IF(AR295="kW",SUMPRODUCT(U296:U399,V296:V399,AR296:AR399),SUMPRODUCT(D296:D399,AR296:AR399))</f>
        <v>0</v>
      </c>
      <c r="AS401" s="326">
        <f>IF(AS295="kW",SUMPRODUCT(U296:U399,V296:V399,AS296:AS399),SUMPRODUCT(D296:D399,AS296:AS399))</f>
        <v>0</v>
      </c>
      <c r="AT401" s="326">
        <f>IF(AT295="kW",SUMPRODUCT(U296:U399,V296:V399,AT296:AT399),SUMPRODUCT(D296:D399,AT296:AT399))</f>
        <v>0</v>
      </c>
      <c r="AU401" s="326">
        <f>IF(AU295="kW",SUMPRODUCT(U296:U399,V296:V399,AU296:AU399),SUMPRODUCT(D296:D399,AU296:AU399))</f>
        <v>0</v>
      </c>
      <c r="AV401" s="326">
        <f>IF(AV295="kW",SUMPRODUCT(U296:U399,V296:V399,AV296:AV399),SUMPRODUCT(D296:D399,AV296:AV399))</f>
        <v>0</v>
      </c>
      <c r="AW401" s="326">
        <f>IF(AW295="kW",SUMPRODUCT(U296:U399,V296:V399,AW296:AW399),SUMPRODUCT(D296:D399,AW296:AW399))</f>
        <v>0</v>
      </c>
      <c r="AX401" s="326">
        <f>IF(AX295="kW",SUMPRODUCT(U296:U399,V296:V399,AX296:AX399),SUMPRODUCT(D296:D399,AX296:AX399))</f>
        <v>0</v>
      </c>
      <c r="AY401" s="326">
        <f>IF(AY295="kW",SUMPRODUCT(U296:U399,V296:V399,AY296:AY399),SUMPRODUCT(D296:D399,AY296:AY399))</f>
        <v>0</v>
      </c>
      <c r="AZ401" s="326">
        <f>IF(AZ295="kW",SUMPRODUCT(U296:U399,V296:V399,AZ296:AZ399),SUMPRODUCT(D296:D399,AZ296:AZ399))</f>
        <v>0</v>
      </c>
      <c r="BA401" s="327"/>
    </row>
    <row r="402" spans="1:55" ht="15.75">
      <c r="B402" s="387" t="s">
        <v>250</v>
      </c>
      <c r="C402" s="388"/>
      <c r="D402" s="388"/>
      <c r="E402" s="388"/>
      <c r="F402" s="388"/>
      <c r="G402" s="388"/>
      <c r="H402" s="388"/>
      <c r="I402" s="388"/>
      <c r="J402" s="388"/>
      <c r="K402" s="388"/>
      <c r="L402" s="388"/>
      <c r="M402" s="388"/>
      <c r="N402" s="388"/>
      <c r="O402" s="388"/>
      <c r="P402" s="388"/>
      <c r="Q402" s="388"/>
      <c r="R402" s="388"/>
      <c r="S402" s="388"/>
      <c r="T402" s="388"/>
      <c r="U402" s="388"/>
      <c r="V402" s="388"/>
      <c r="W402" s="388"/>
      <c r="X402" s="388"/>
      <c r="Y402" s="388"/>
      <c r="Z402" s="388"/>
      <c r="AA402" s="388"/>
      <c r="AB402" s="388"/>
      <c r="AC402" s="388"/>
      <c r="AD402" s="388"/>
      <c r="AE402" s="388"/>
      <c r="AF402" s="388"/>
      <c r="AG402" s="388"/>
      <c r="AH402" s="388"/>
      <c r="AI402" s="388"/>
      <c r="AJ402" s="388"/>
      <c r="AK402" s="388"/>
      <c r="AL402" s="388"/>
      <c r="AM402" s="325">
        <f>HLOOKUP(AM294,'2. LRAMVA Threshold'!$B$42:$Q$53,5,FALSE)</f>
        <v>0</v>
      </c>
      <c r="AN402" s="325">
        <f>HLOOKUP(AN294,'2. LRAMVA Threshold'!$B$42:$Q$53,5,FALSE)</f>
        <v>0</v>
      </c>
      <c r="AO402" s="325">
        <f>HLOOKUP(AO294,'2. LRAMVA Threshold'!$B$42:$Q$53,5,FALSE)</f>
        <v>0</v>
      </c>
      <c r="AP402" s="325">
        <f>HLOOKUP(AP294,'2. LRAMVA Threshold'!$B$42:$Q$53,5,FALSE)</f>
        <v>0</v>
      </c>
      <c r="AQ402" s="325">
        <f>HLOOKUP(AQ294,'2. LRAMVA Threshold'!$B$42:$Q$53,5,FALSE)</f>
        <v>0</v>
      </c>
      <c r="AR402" s="325">
        <f>HLOOKUP(AR294,'2. LRAMVA Threshold'!$B$42:$Q$53,5,FALSE)</f>
        <v>0</v>
      </c>
      <c r="AS402" s="325">
        <f>HLOOKUP(AS294,'2. LRAMVA Threshold'!$B$42:$Q$53,5,FALSE)</f>
        <v>0</v>
      </c>
      <c r="AT402" s="325">
        <f>HLOOKUP(AT294,'2. LRAMVA Threshold'!$B$42:$Q$53,5,FALSE)</f>
        <v>0</v>
      </c>
      <c r="AU402" s="325">
        <f>HLOOKUP(AU294,'2. LRAMVA Threshold'!$B$42:$Q$53,5,FALSE)</f>
        <v>0</v>
      </c>
      <c r="AV402" s="325">
        <f>HLOOKUP(AV294,'2. LRAMVA Threshold'!$B$42:$Q$53,5,FALSE)</f>
        <v>0</v>
      </c>
      <c r="AW402" s="325">
        <f>HLOOKUP(AW294,'2. LRAMVA Threshold'!$B$42:$Q$53,5,FALSE)</f>
        <v>0</v>
      </c>
      <c r="AX402" s="325">
        <f>HLOOKUP(AX294,'2. LRAMVA Threshold'!$B$42:$Q$53,5,FALSE)</f>
        <v>0</v>
      </c>
      <c r="AY402" s="325">
        <f>HLOOKUP(AY294,'2. LRAMVA Threshold'!$B$42:$Q$53,5,FALSE)</f>
        <v>0</v>
      </c>
      <c r="AZ402" s="325">
        <f>HLOOKUP(AZ294,'2. LRAMVA Threshold'!$B$42:$Q$53,5,FALSE)</f>
        <v>0</v>
      </c>
      <c r="BA402" s="389"/>
    </row>
    <row r="403" spans="1:55" ht="15">
      <c r="B403" s="390"/>
      <c r="C403" s="391"/>
      <c r="D403" s="392"/>
      <c r="E403" s="392"/>
      <c r="F403" s="392"/>
      <c r="G403" s="392"/>
      <c r="H403" s="392"/>
      <c r="I403" s="392"/>
      <c r="J403" s="392"/>
      <c r="K403" s="392"/>
      <c r="L403" s="392"/>
      <c r="M403" s="392"/>
      <c r="N403" s="392"/>
      <c r="O403" s="392"/>
      <c r="P403" s="392"/>
      <c r="Q403" s="392"/>
      <c r="R403" s="392"/>
      <c r="S403" s="392"/>
      <c r="T403" s="392"/>
      <c r="U403" s="392"/>
      <c r="V403" s="393"/>
      <c r="W403" s="392"/>
      <c r="X403" s="392"/>
      <c r="Y403" s="392"/>
      <c r="Z403" s="394"/>
      <c r="AA403" s="394"/>
      <c r="AB403" s="394"/>
      <c r="AC403" s="394"/>
      <c r="AD403" s="392"/>
      <c r="AE403" s="392"/>
      <c r="AF403" s="392"/>
      <c r="AG403" s="392"/>
      <c r="AH403" s="392"/>
      <c r="AI403" s="392"/>
      <c r="AJ403" s="392"/>
      <c r="AK403" s="392"/>
      <c r="AL403" s="392"/>
      <c r="AM403" s="395"/>
      <c r="AN403" s="395"/>
      <c r="AO403" s="395"/>
      <c r="AP403" s="395"/>
      <c r="AQ403" s="395"/>
      <c r="AR403" s="395"/>
      <c r="AS403" s="395"/>
      <c r="AT403" s="395"/>
      <c r="AU403" s="395"/>
      <c r="AV403" s="395"/>
      <c r="AW403" s="395"/>
      <c r="AX403" s="395"/>
      <c r="AY403" s="395"/>
      <c r="AZ403" s="395"/>
      <c r="BA403" s="396"/>
    </row>
    <row r="404" spans="1:55" ht="15">
      <c r="B404" s="321" t="s">
        <v>166</v>
      </c>
      <c r="C404" s="335"/>
      <c r="D404" s="335"/>
      <c r="E404" s="372"/>
      <c r="F404" s="372"/>
      <c r="G404" s="372"/>
      <c r="H404" s="372"/>
      <c r="I404" s="372"/>
      <c r="J404" s="372"/>
      <c r="K404" s="372"/>
      <c r="L404" s="372"/>
      <c r="M404" s="372"/>
      <c r="N404" s="372"/>
      <c r="O404" s="372"/>
      <c r="P404" s="372"/>
      <c r="Q404" s="372"/>
      <c r="R404" s="372"/>
      <c r="S404" s="372"/>
      <c r="T404" s="372"/>
      <c r="U404" s="372"/>
      <c r="V404" s="288"/>
      <c r="W404" s="337"/>
      <c r="X404" s="337"/>
      <c r="Y404" s="337"/>
      <c r="Z404" s="336"/>
      <c r="AA404" s="336"/>
      <c r="AB404" s="336"/>
      <c r="AC404" s="336"/>
      <c r="AD404" s="337"/>
      <c r="AE404" s="337"/>
      <c r="AF404" s="337"/>
      <c r="AG404" s="337"/>
      <c r="AH404" s="337"/>
      <c r="AI404" s="337"/>
      <c r="AJ404" s="337"/>
      <c r="AK404" s="337"/>
      <c r="AL404" s="337"/>
      <c r="AM404" s="822">
        <f>HLOOKUP(AM$20,'3.  Distribution Rates'!$C$122:$P$133,5,FALSE)</f>
        <v>1.29E-2</v>
      </c>
      <c r="AN404" s="822">
        <f>HLOOKUP(AN$20,'3.  Distribution Rates'!$C$122:$P$133,5,FALSE)</f>
        <v>1.38E-2</v>
      </c>
      <c r="AO404" s="338">
        <f>HLOOKUP(AO$20,'3.  Distribution Rates'!$C$122:$P$133,5,FALSE)</f>
        <v>2.5623</v>
      </c>
      <c r="AP404" s="338">
        <f>HLOOKUP(AP$20,'3.  Distribution Rates'!$C$122:$P$133,5,FALSE)</f>
        <v>0</v>
      </c>
      <c r="AQ404" s="338">
        <f>HLOOKUP(AQ$20,'3.  Distribution Rates'!$C$122:$P$133,5,FALSE)</f>
        <v>1.6299999999999999E-2</v>
      </c>
      <c r="AR404" s="338">
        <f>HLOOKUP(AR$20,'3.  Distribution Rates'!$C$122:$P$133,5,FALSE)</f>
        <v>19.448499999999999</v>
      </c>
      <c r="AS404" s="338">
        <f>HLOOKUP(AS$20,'3.  Distribution Rates'!$C$122:$P$133,5,FALSE)</f>
        <v>0</v>
      </c>
      <c r="AT404" s="338">
        <f>HLOOKUP(AT$20,'3.  Distribution Rates'!$C$122:$P$133,5,FALSE)</f>
        <v>0</v>
      </c>
      <c r="AU404" s="338">
        <f>HLOOKUP(AU$20,'3.  Distribution Rates'!$C$122:$P$133,5,FALSE)</f>
        <v>0</v>
      </c>
      <c r="AV404" s="338">
        <f>HLOOKUP(AV$20,'3.  Distribution Rates'!$C$122:$P$133,5,FALSE)</f>
        <v>0</v>
      </c>
      <c r="AW404" s="338">
        <f>HLOOKUP(AW$20,'3.  Distribution Rates'!$C$122:$P$133,5,FALSE)</f>
        <v>0</v>
      </c>
      <c r="AX404" s="338">
        <f>HLOOKUP(AX$20,'3.  Distribution Rates'!$C$122:$P$133,5,FALSE)</f>
        <v>0</v>
      </c>
      <c r="AY404" s="338">
        <f>HLOOKUP(AY$20,'3.  Distribution Rates'!$C$122:$P$133,5,FALSE)</f>
        <v>0</v>
      </c>
      <c r="AZ404" s="338">
        <f>HLOOKUP(AZ$20,'3.  Distribution Rates'!$C$122:$P$133,5,FALSE)</f>
        <v>0</v>
      </c>
      <c r="BA404" s="397"/>
    </row>
    <row r="405" spans="1:55" ht="15">
      <c r="B405" s="321" t="s">
        <v>156</v>
      </c>
      <c r="C405" s="342"/>
      <c r="D405" s="306"/>
      <c r="E405" s="276"/>
      <c r="F405" s="276"/>
      <c r="G405" s="276"/>
      <c r="H405" s="276"/>
      <c r="I405" s="276"/>
      <c r="J405" s="276"/>
      <c r="K405" s="276"/>
      <c r="L405" s="276"/>
      <c r="M405" s="276"/>
      <c r="N405" s="276"/>
      <c r="O405" s="276"/>
      <c r="P405" s="276"/>
      <c r="Q405" s="276"/>
      <c r="R405" s="276"/>
      <c r="S405" s="276"/>
      <c r="T405" s="276"/>
      <c r="U405" s="276"/>
      <c r="V405" s="288"/>
      <c r="W405" s="276"/>
      <c r="X405" s="276"/>
      <c r="Y405" s="276"/>
      <c r="Z405" s="306"/>
      <c r="AA405" s="306"/>
      <c r="AB405" s="306"/>
      <c r="AC405" s="306"/>
      <c r="AD405" s="276"/>
      <c r="AE405" s="276"/>
      <c r="AF405" s="276"/>
      <c r="AG405" s="276"/>
      <c r="AH405" s="276"/>
      <c r="AI405" s="276"/>
      <c r="AJ405" s="276"/>
      <c r="AK405" s="276"/>
      <c r="AL405" s="276"/>
      <c r="AM405" s="374">
        <f t="shared" ref="AM405" si="133">AM136*AM404</f>
        <v>0</v>
      </c>
      <c r="AN405" s="374">
        <f t="shared" ref="AN405:AZ405" si="134">AN136*AN404</f>
        <v>0</v>
      </c>
      <c r="AO405" s="374">
        <f t="shared" si="134"/>
        <v>0</v>
      </c>
      <c r="AP405" s="374">
        <f t="shared" si="134"/>
        <v>0</v>
      </c>
      <c r="AQ405" s="374">
        <f t="shared" si="134"/>
        <v>0</v>
      </c>
      <c r="AR405" s="374">
        <f t="shared" si="134"/>
        <v>0</v>
      </c>
      <c r="AS405" s="374">
        <f t="shared" si="134"/>
        <v>0</v>
      </c>
      <c r="AT405" s="374">
        <f t="shared" si="134"/>
        <v>0</v>
      </c>
      <c r="AU405" s="374">
        <f t="shared" si="134"/>
        <v>0</v>
      </c>
      <c r="AV405" s="374">
        <f t="shared" si="134"/>
        <v>0</v>
      </c>
      <c r="AW405" s="374">
        <f t="shared" si="134"/>
        <v>0</v>
      </c>
      <c r="AX405" s="374">
        <f t="shared" si="134"/>
        <v>0</v>
      </c>
      <c r="AY405" s="374">
        <f t="shared" si="134"/>
        <v>0</v>
      </c>
      <c r="AZ405" s="374">
        <f t="shared" si="134"/>
        <v>0</v>
      </c>
      <c r="BA405" s="612">
        <f>SUM(AM405:AZ405)</f>
        <v>0</v>
      </c>
      <c r="BC405" s="280"/>
    </row>
    <row r="406" spans="1:55" ht="15">
      <c r="B406" s="321" t="s">
        <v>157</v>
      </c>
      <c r="C406" s="342"/>
      <c r="D406" s="306"/>
      <c r="E406" s="276"/>
      <c r="F406" s="276"/>
      <c r="G406" s="276"/>
      <c r="H406" s="276"/>
      <c r="I406" s="276"/>
      <c r="J406" s="276"/>
      <c r="K406" s="276"/>
      <c r="L406" s="276"/>
      <c r="M406" s="276"/>
      <c r="N406" s="276"/>
      <c r="O406" s="276"/>
      <c r="P406" s="276"/>
      <c r="Q406" s="276"/>
      <c r="R406" s="276"/>
      <c r="S406" s="276"/>
      <c r="T406" s="276"/>
      <c r="U406" s="276"/>
      <c r="V406" s="288"/>
      <c r="W406" s="276"/>
      <c r="X406" s="276"/>
      <c r="Y406" s="276"/>
      <c r="Z406" s="306"/>
      <c r="AA406" s="306"/>
      <c r="AB406" s="306"/>
      <c r="AC406" s="306"/>
      <c r="AD406" s="276"/>
      <c r="AE406" s="276"/>
      <c r="AF406" s="276"/>
      <c r="AG406" s="276"/>
      <c r="AH406" s="276"/>
      <c r="AI406" s="276"/>
      <c r="AJ406" s="276"/>
      <c r="AK406" s="276"/>
      <c r="AL406" s="276"/>
      <c r="AM406" s="374">
        <f t="shared" ref="AM406" si="135">AM275*AM404</f>
        <v>0</v>
      </c>
      <c r="AN406" s="374">
        <f t="shared" ref="AN406:AZ406" si="136">AN275*AN404</f>
        <v>0</v>
      </c>
      <c r="AO406" s="374">
        <f t="shared" si="136"/>
        <v>0</v>
      </c>
      <c r="AP406" s="374">
        <f t="shared" si="136"/>
        <v>0</v>
      </c>
      <c r="AQ406" s="374">
        <f t="shared" si="136"/>
        <v>0</v>
      </c>
      <c r="AR406" s="374">
        <f t="shared" si="136"/>
        <v>0</v>
      </c>
      <c r="AS406" s="374">
        <f t="shared" si="136"/>
        <v>0</v>
      </c>
      <c r="AT406" s="374">
        <f t="shared" si="136"/>
        <v>0</v>
      </c>
      <c r="AU406" s="374">
        <f t="shared" si="136"/>
        <v>0</v>
      </c>
      <c r="AV406" s="374">
        <f t="shared" si="136"/>
        <v>0</v>
      </c>
      <c r="AW406" s="374">
        <f t="shared" si="136"/>
        <v>0</v>
      </c>
      <c r="AX406" s="374">
        <f t="shared" si="136"/>
        <v>0</v>
      </c>
      <c r="AY406" s="374">
        <f t="shared" si="136"/>
        <v>0</v>
      </c>
      <c r="AZ406" s="374">
        <f t="shared" si="136"/>
        <v>0</v>
      </c>
      <c r="BA406" s="612">
        <f>SUM(AM406:AZ406)</f>
        <v>0</v>
      </c>
    </row>
    <row r="407" spans="1:55" ht="15">
      <c r="B407" s="321" t="s">
        <v>158</v>
      </c>
      <c r="C407" s="342"/>
      <c r="D407" s="306"/>
      <c r="E407" s="276"/>
      <c r="F407" s="276"/>
      <c r="G407" s="276"/>
      <c r="H407" s="276"/>
      <c r="I407" s="276"/>
      <c r="J407" s="276"/>
      <c r="K407" s="276"/>
      <c r="L407" s="276"/>
      <c r="M407" s="276"/>
      <c r="N407" s="276"/>
      <c r="O407" s="276"/>
      <c r="P407" s="276"/>
      <c r="Q407" s="276"/>
      <c r="R407" s="276"/>
      <c r="S407" s="276"/>
      <c r="T407" s="276"/>
      <c r="U407" s="276"/>
      <c r="V407" s="288"/>
      <c r="W407" s="276"/>
      <c r="X407" s="276"/>
      <c r="Y407" s="276"/>
      <c r="Z407" s="306"/>
      <c r="AA407" s="306"/>
      <c r="AB407" s="306"/>
      <c r="AC407" s="306"/>
      <c r="AD407" s="276"/>
      <c r="AE407" s="276"/>
      <c r="AF407" s="276"/>
      <c r="AG407" s="276"/>
      <c r="AH407" s="276"/>
      <c r="AI407" s="276"/>
      <c r="AJ407" s="276"/>
      <c r="AK407" s="276"/>
      <c r="AL407" s="276"/>
      <c r="AM407" s="374">
        <f>AM401*AM404</f>
        <v>0</v>
      </c>
      <c r="AN407" s="374">
        <f t="shared" ref="AN407:AZ407" si="137">AN401*AN404</f>
        <v>0</v>
      </c>
      <c r="AO407" s="374">
        <f t="shared" si="137"/>
        <v>0</v>
      </c>
      <c r="AP407" s="374">
        <f t="shared" si="137"/>
        <v>0</v>
      </c>
      <c r="AQ407" s="374">
        <f t="shared" si="137"/>
        <v>0</v>
      </c>
      <c r="AR407" s="374">
        <f t="shared" si="137"/>
        <v>0</v>
      </c>
      <c r="AS407" s="374">
        <f t="shared" si="137"/>
        <v>0</v>
      </c>
      <c r="AT407" s="374">
        <f t="shared" si="137"/>
        <v>0</v>
      </c>
      <c r="AU407" s="374">
        <f t="shared" si="137"/>
        <v>0</v>
      </c>
      <c r="AV407" s="374">
        <f t="shared" si="137"/>
        <v>0</v>
      </c>
      <c r="AW407" s="374">
        <f t="shared" si="137"/>
        <v>0</v>
      </c>
      <c r="AX407" s="374">
        <f t="shared" si="137"/>
        <v>0</v>
      </c>
      <c r="AY407" s="374">
        <f t="shared" si="137"/>
        <v>0</v>
      </c>
      <c r="AZ407" s="374">
        <f t="shared" si="137"/>
        <v>0</v>
      </c>
      <c r="BA407" s="612">
        <f>SUM(AM407:AZ407)</f>
        <v>0</v>
      </c>
    </row>
    <row r="408" spans="1:55" s="376" customFormat="1" ht="15.75">
      <c r="A408" s="500"/>
      <c r="B408" s="346" t="s">
        <v>256</v>
      </c>
      <c r="C408" s="342"/>
      <c r="D408" s="333"/>
      <c r="E408" s="331"/>
      <c r="F408" s="331"/>
      <c r="G408" s="331"/>
      <c r="H408" s="331"/>
      <c r="I408" s="331"/>
      <c r="J408" s="331"/>
      <c r="K408" s="331"/>
      <c r="L408" s="331"/>
      <c r="M408" s="331"/>
      <c r="N408" s="331"/>
      <c r="O408" s="331"/>
      <c r="P408" s="331"/>
      <c r="Q408" s="331"/>
      <c r="R408" s="331"/>
      <c r="S408" s="331"/>
      <c r="T408" s="331"/>
      <c r="U408" s="331"/>
      <c r="V408" s="297"/>
      <c r="W408" s="331"/>
      <c r="X408" s="331"/>
      <c r="Y408" s="331"/>
      <c r="Z408" s="333"/>
      <c r="AA408" s="333"/>
      <c r="AB408" s="333"/>
      <c r="AC408" s="333"/>
      <c r="AD408" s="331"/>
      <c r="AE408" s="331"/>
      <c r="AF408" s="331"/>
      <c r="AG408" s="331"/>
      <c r="AH408" s="331"/>
      <c r="AI408" s="331"/>
      <c r="AJ408" s="331"/>
      <c r="AK408" s="331"/>
      <c r="AL408" s="331"/>
      <c r="AM408" s="343">
        <f>SUM(AM405:AM407)</f>
        <v>0</v>
      </c>
      <c r="AN408" s="343">
        <f>SUM(AN405:AN407)</f>
        <v>0</v>
      </c>
      <c r="AO408" s="343">
        <f t="shared" ref="AO408:AS408" si="138">SUM(AO405:AO407)</f>
        <v>0</v>
      </c>
      <c r="AP408" s="343">
        <f t="shared" si="138"/>
        <v>0</v>
      </c>
      <c r="AQ408" s="343">
        <f t="shared" si="138"/>
        <v>0</v>
      </c>
      <c r="AR408" s="343">
        <f t="shared" si="138"/>
        <v>0</v>
      </c>
      <c r="AS408" s="343">
        <f t="shared" si="138"/>
        <v>0</v>
      </c>
      <c r="AT408" s="343">
        <f t="shared" ref="AT408:AZ408" si="139">SUM(AT405:AT407)</f>
        <v>0</v>
      </c>
      <c r="AU408" s="343">
        <f t="shared" si="139"/>
        <v>0</v>
      </c>
      <c r="AV408" s="343">
        <f t="shared" si="139"/>
        <v>0</v>
      </c>
      <c r="AW408" s="343">
        <f t="shared" si="139"/>
        <v>0</v>
      </c>
      <c r="AX408" s="343">
        <f t="shared" si="139"/>
        <v>0</v>
      </c>
      <c r="AY408" s="343">
        <f t="shared" si="139"/>
        <v>0</v>
      </c>
      <c r="AZ408" s="343">
        <f t="shared" si="139"/>
        <v>0</v>
      </c>
      <c r="BA408" s="403">
        <f>SUM(BA405:BA407)</f>
        <v>0</v>
      </c>
    </row>
    <row r="409" spans="1:55" s="376" customFormat="1" ht="15.75">
      <c r="A409" s="500"/>
      <c r="B409" s="346" t="s">
        <v>251</v>
      </c>
      <c r="C409" s="342"/>
      <c r="D409" s="347"/>
      <c r="E409" s="331"/>
      <c r="F409" s="331"/>
      <c r="G409" s="331"/>
      <c r="H409" s="331"/>
      <c r="I409" s="331"/>
      <c r="J409" s="331"/>
      <c r="K409" s="331"/>
      <c r="L409" s="331"/>
      <c r="M409" s="331"/>
      <c r="N409" s="331"/>
      <c r="O409" s="331"/>
      <c r="P409" s="331"/>
      <c r="Q409" s="331"/>
      <c r="R409" s="331"/>
      <c r="S409" s="331"/>
      <c r="T409" s="331"/>
      <c r="U409" s="331"/>
      <c r="V409" s="297"/>
      <c r="W409" s="331"/>
      <c r="X409" s="331"/>
      <c r="Y409" s="331"/>
      <c r="Z409" s="333"/>
      <c r="AA409" s="333"/>
      <c r="AB409" s="333"/>
      <c r="AC409" s="333"/>
      <c r="AD409" s="331"/>
      <c r="AE409" s="331"/>
      <c r="AF409" s="331"/>
      <c r="AG409" s="331"/>
      <c r="AH409" s="331"/>
      <c r="AI409" s="331"/>
      <c r="AJ409" s="331"/>
      <c r="AK409" s="331"/>
      <c r="AL409" s="331"/>
      <c r="AM409" s="344">
        <f t="shared" ref="AM409:AS409" si="140">AM402*AM404</f>
        <v>0</v>
      </c>
      <c r="AN409" s="344">
        <f t="shared" si="140"/>
        <v>0</v>
      </c>
      <c r="AO409" s="344">
        <f t="shared" si="140"/>
        <v>0</v>
      </c>
      <c r="AP409" s="344">
        <f t="shared" si="140"/>
        <v>0</v>
      </c>
      <c r="AQ409" s="344">
        <f t="shared" si="140"/>
        <v>0</v>
      </c>
      <c r="AR409" s="344">
        <f t="shared" si="140"/>
        <v>0</v>
      </c>
      <c r="AS409" s="344">
        <f t="shared" si="140"/>
        <v>0</v>
      </c>
      <c r="AT409" s="344">
        <f t="shared" ref="AT409:AZ409" si="141">AT402*AT404</f>
        <v>0</v>
      </c>
      <c r="AU409" s="344">
        <f t="shared" si="141"/>
        <v>0</v>
      </c>
      <c r="AV409" s="344">
        <f t="shared" si="141"/>
        <v>0</v>
      </c>
      <c r="AW409" s="344">
        <f t="shared" si="141"/>
        <v>0</v>
      </c>
      <c r="AX409" s="344">
        <f t="shared" si="141"/>
        <v>0</v>
      </c>
      <c r="AY409" s="344">
        <f t="shared" si="141"/>
        <v>0</v>
      </c>
      <c r="AZ409" s="344">
        <f t="shared" si="141"/>
        <v>0</v>
      </c>
      <c r="BA409" s="403">
        <f>SUM(AM409:AZ409)</f>
        <v>0</v>
      </c>
    </row>
    <row r="410" spans="1:55" ht="15.75" customHeight="1">
      <c r="A410" s="500"/>
      <c r="B410" s="346" t="s">
        <v>263</v>
      </c>
      <c r="C410" s="342"/>
      <c r="D410" s="347"/>
      <c r="E410" s="331"/>
      <c r="F410" s="331"/>
      <c r="G410" s="331"/>
      <c r="H410" s="331"/>
      <c r="I410" s="331"/>
      <c r="J410" s="331"/>
      <c r="K410" s="331"/>
      <c r="L410" s="331"/>
      <c r="M410" s="331"/>
      <c r="N410" s="331"/>
      <c r="O410" s="331"/>
      <c r="P410" s="331"/>
      <c r="Q410" s="331"/>
      <c r="R410" s="331"/>
      <c r="S410" s="331"/>
      <c r="T410" s="331"/>
      <c r="U410" s="331"/>
      <c r="V410" s="297"/>
      <c r="W410" s="331"/>
      <c r="X410" s="331"/>
      <c r="Y410" s="331"/>
      <c r="Z410" s="347"/>
      <c r="AA410" s="347"/>
      <c r="AB410" s="347"/>
      <c r="AC410" s="347"/>
      <c r="AD410" s="331"/>
      <c r="AE410" s="331"/>
      <c r="AF410" s="331"/>
      <c r="AG410" s="331"/>
      <c r="AH410" s="331"/>
      <c r="AI410" s="331"/>
      <c r="AJ410" s="331"/>
      <c r="AK410" s="331"/>
      <c r="AL410" s="331"/>
      <c r="AM410" s="297"/>
      <c r="AN410" s="348"/>
      <c r="AO410" s="348"/>
      <c r="AP410" s="348"/>
      <c r="AQ410" s="348"/>
      <c r="AR410" s="348"/>
      <c r="AS410" s="348"/>
      <c r="AT410" s="348"/>
      <c r="AU410" s="348"/>
      <c r="AV410" s="348"/>
      <c r="AW410" s="348"/>
      <c r="AX410" s="348"/>
      <c r="AY410" s="348"/>
      <c r="AZ410" s="348"/>
      <c r="BA410" s="403">
        <f>BA408-BA409</f>
        <v>0</v>
      </c>
    </row>
    <row r="411" spans="1:55" ht="15">
      <c r="B411" s="321"/>
      <c r="C411" s="347"/>
      <c r="D411" s="347"/>
      <c r="E411" s="331"/>
      <c r="F411" s="331"/>
      <c r="G411" s="331"/>
      <c r="H411" s="331"/>
      <c r="I411" s="331"/>
      <c r="J411" s="331"/>
      <c r="K411" s="331"/>
      <c r="L411" s="331"/>
      <c r="M411" s="331"/>
      <c r="N411" s="331"/>
      <c r="O411" s="331"/>
      <c r="P411" s="331"/>
      <c r="Q411" s="331"/>
      <c r="R411" s="331"/>
      <c r="S411" s="331"/>
      <c r="T411" s="331"/>
      <c r="U411" s="331"/>
      <c r="V411" s="297"/>
      <c r="W411" s="331"/>
      <c r="X411" s="331"/>
      <c r="Y411" s="331"/>
      <c r="Z411" s="347"/>
      <c r="AA411" s="342"/>
      <c r="AB411" s="347"/>
      <c r="AC411" s="347"/>
      <c r="AD411" s="331"/>
      <c r="AE411" s="331"/>
      <c r="AF411" s="331"/>
      <c r="AG411" s="331"/>
      <c r="AH411" s="331"/>
      <c r="AI411" s="331"/>
      <c r="AJ411" s="331"/>
      <c r="AK411" s="331"/>
      <c r="AL411" s="331"/>
      <c r="AM411" s="250"/>
      <c r="AN411" s="250"/>
      <c r="AO411" s="250"/>
      <c r="AP411" s="250"/>
      <c r="AQ411" s="250"/>
      <c r="AR411" s="250"/>
      <c r="AS411" s="250"/>
      <c r="AT411" s="250"/>
      <c r="AU411" s="250"/>
      <c r="AV411" s="250"/>
      <c r="AW411" s="250"/>
      <c r="AX411" s="250"/>
      <c r="AY411" s="250"/>
      <c r="AZ411" s="250"/>
      <c r="BA411" s="350"/>
    </row>
    <row r="412" spans="1:55" ht="15">
      <c r="B412" s="321" t="s">
        <v>72</v>
      </c>
      <c r="C412" s="353"/>
      <c r="D412" s="276"/>
      <c r="E412" s="276"/>
      <c r="F412" s="276"/>
      <c r="G412" s="276"/>
      <c r="H412" s="276"/>
      <c r="I412" s="276"/>
      <c r="J412" s="276"/>
      <c r="K412" s="276"/>
      <c r="L412" s="276"/>
      <c r="M412" s="276"/>
      <c r="N412" s="276"/>
      <c r="O412" s="276"/>
      <c r="P412" s="276"/>
      <c r="Q412" s="276"/>
      <c r="R412" s="276"/>
      <c r="S412" s="276"/>
      <c r="T412" s="276"/>
      <c r="U412" s="276"/>
      <c r="V412" s="354"/>
      <c r="W412" s="276"/>
      <c r="X412" s="276"/>
      <c r="Y412" s="276"/>
      <c r="Z412" s="301"/>
      <c r="AA412" s="306"/>
      <c r="AB412" s="306"/>
      <c r="AC412" s="276"/>
      <c r="AD412" s="276"/>
      <c r="AE412" s="306"/>
      <c r="AF412" s="306"/>
      <c r="AG412" s="306"/>
      <c r="AH412" s="306"/>
      <c r="AI412" s="306"/>
      <c r="AJ412" s="306"/>
      <c r="AK412" s="306"/>
      <c r="AL412" s="306"/>
      <c r="AM412" s="288">
        <f>SUMPRODUCT($E$296:$E$399,AM296:AM399)</f>
        <v>0</v>
      </c>
      <c r="AN412" s="288">
        <f>SUMPRODUCT($E$296:$E$399,AN296:AN399)</f>
        <v>0</v>
      </c>
      <c r="AO412" s="288">
        <f>IF(AO295="kW",SUMPRODUCT(U296:U399,W296:W399,AO296:AO399),SUMPRODUCT(E296:E399,AO296:AO399))</f>
        <v>0</v>
      </c>
      <c r="AP412" s="288">
        <f>IF(AP295="kW",SUMPRODUCT(U296:U399,W296:W399,AP296:AP399),SUMPRODUCT(E296:E399,AP296:AP399))</f>
        <v>0</v>
      </c>
      <c r="AQ412" s="288">
        <f>IF(AQ295="kW",SUMPRODUCT(U296:U399,W296:W399,AQ296:AQ399),SUMPRODUCT(E296:E399,AQ296:AQ399))</f>
        <v>0</v>
      </c>
      <c r="AR412" s="288">
        <f>IF(AR295="kW",SUMPRODUCT(U296:U399,W296:W399,AR296:AR399),SUMPRODUCT(E296:E399, AR296:AR399))</f>
        <v>0</v>
      </c>
      <c r="AS412" s="288">
        <f>IF(AS295="kW",SUMPRODUCT(U296:U399,W296:W399,AS296:AS399),SUMPRODUCT(E296:E399,AS296:AS399))</f>
        <v>0</v>
      </c>
      <c r="AT412" s="288">
        <f>IF(AT295="kW",SUMPRODUCT(U296:U399,W296:W399,AT296:AT399),SUMPRODUCT(E296:E399,AT296:AT399))</f>
        <v>0</v>
      </c>
      <c r="AU412" s="288">
        <f>IF(AU295="kW",SUMPRODUCT(U296:U399,W296:W399,AU296:AU399),SUMPRODUCT(E296:E399,AU296:AU399))</f>
        <v>0</v>
      </c>
      <c r="AV412" s="288">
        <f>IF(AV295="kW",SUMPRODUCT(U296:U399,W296:W399,AV296:AV399),SUMPRODUCT(E296:E399,AV296:AV399))</f>
        <v>0</v>
      </c>
      <c r="AW412" s="288">
        <f>IF(AW295="kW",SUMPRODUCT(U296:U399,W296:W399,AW296:AW399),SUMPRODUCT(E296:E399,AW296:AW399))</f>
        <v>0</v>
      </c>
      <c r="AX412" s="288">
        <f>IF(AX295="kW",SUMPRODUCT(U296:U399,W296:W399,AX296:AX399),SUMPRODUCT(E296:E399,AX296:AX399))</f>
        <v>0</v>
      </c>
      <c r="AY412" s="288">
        <f>IF(AY295="kW",SUMPRODUCT(U296:U399,W296:W399,AY296:AY399),SUMPRODUCT(E296:E399,AY296:AY399))</f>
        <v>0</v>
      </c>
      <c r="AZ412" s="288">
        <f>IF(AZ295="kW",SUMPRODUCT(U296:U399,W296:W399,AZ296:AZ399),SUMPRODUCT(E296:E399,AZ296:AZ399))</f>
        <v>0</v>
      </c>
      <c r="BA412" s="334"/>
    </row>
    <row r="413" spans="1:55" ht="15">
      <c r="B413" s="321" t="s">
        <v>195</v>
      </c>
      <c r="C413" s="353"/>
      <c r="D413" s="276"/>
      <c r="E413" s="276"/>
      <c r="F413" s="276"/>
      <c r="G413" s="276"/>
      <c r="H413" s="276"/>
      <c r="I413" s="276"/>
      <c r="J413" s="276"/>
      <c r="K413" s="276"/>
      <c r="L413" s="276"/>
      <c r="M413" s="276"/>
      <c r="N413" s="276"/>
      <c r="O413" s="276"/>
      <c r="P413" s="276"/>
      <c r="Q413" s="276"/>
      <c r="R413" s="276"/>
      <c r="S413" s="276"/>
      <c r="T413" s="276"/>
      <c r="U413" s="276"/>
      <c r="V413" s="354"/>
      <c r="W413" s="276"/>
      <c r="X413" s="276"/>
      <c r="Y413" s="276"/>
      <c r="Z413" s="301"/>
      <c r="AA413" s="306"/>
      <c r="AB413" s="306"/>
      <c r="AC413" s="276"/>
      <c r="AD413" s="276"/>
      <c r="AE413" s="306"/>
      <c r="AF413" s="306"/>
      <c r="AG413" s="306"/>
      <c r="AH413" s="306"/>
      <c r="AI413" s="306"/>
      <c r="AJ413" s="306"/>
      <c r="AK413" s="306"/>
      <c r="AL413" s="306"/>
      <c r="AM413" s="288">
        <f>SUMPRODUCT($F$296:$F$399,AM296:AM399)</f>
        <v>0</v>
      </c>
      <c r="AN413" s="288">
        <f>SUMPRODUCT($F$296:$F$399,AN296:AN399)</f>
        <v>0</v>
      </c>
      <c r="AO413" s="288">
        <f>IF(AO295="kW",SUMPRODUCT(U296:U399,X296:X399,AO296:AO399),SUMPRODUCT(F296:F399,AO296:AO399))</f>
        <v>0</v>
      </c>
      <c r="AP413" s="288">
        <f>IF(AP295="kW",SUMPRODUCT(U296:U399,X296:X399,AP296:AP399),SUMPRODUCT(F296:F399,AP296:AP399))</f>
        <v>0</v>
      </c>
      <c r="AQ413" s="288">
        <f>IF(AQ295="kW",SUMPRODUCT(U296:U399,X296:X399,AQ296:AQ399),SUMPRODUCT(F296:F399, AQ296:AQ399))</f>
        <v>0</v>
      </c>
      <c r="AR413" s="288">
        <f>IF(AR295="kW",SUMPRODUCT(U296:U399,X296:X399,AR296:AR399),SUMPRODUCT(F296:F399, AR296:AR399))</f>
        <v>0</v>
      </c>
      <c r="AS413" s="288">
        <f>IF(AS295="kW",SUMPRODUCT(U296:U399,X296:X399,AS296:AS399),SUMPRODUCT(F296:F399,AS296:AS399))</f>
        <v>0</v>
      </c>
      <c r="AT413" s="288">
        <f>IF(AT295="kW",SUMPRODUCT(U296:U399,X296:X399,AT296:AT399),SUMPRODUCT(F296:F399,AT296:AT399))</f>
        <v>0</v>
      </c>
      <c r="AU413" s="288">
        <f>IF(AU295="kW",SUMPRODUCT(U296:U399,X296:X399,AU296:AU399),SUMPRODUCT(F296:F399,AU296:AU399))</f>
        <v>0</v>
      </c>
      <c r="AV413" s="288">
        <f>IF(AV295="kW",SUMPRODUCT(U296:U399,X296:X399,AV296:AV399),SUMPRODUCT(F296:F399,AV296:AV399))</f>
        <v>0</v>
      </c>
      <c r="AW413" s="288">
        <f>IF(AW295="kW",SUMPRODUCT(U296:U399,X296:X399,AW296:AW399),SUMPRODUCT(F296:F399,AW296:AW399))</f>
        <v>0</v>
      </c>
      <c r="AX413" s="288">
        <f>IF(AX295="kW",SUMPRODUCT(U296:U399,X296:X399,AX296:AX399),SUMPRODUCT(F296:F399,AX296:AX399))</f>
        <v>0</v>
      </c>
      <c r="AY413" s="288">
        <f>IF(AY295="kW",SUMPRODUCT(U296:U399,X296:X399,AY296:AY399),SUMPRODUCT(F296:F399,AY296:AY399))</f>
        <v>0</v>
      </c>
      <c r="AZ413" s="288">
        <f>IF(AZ295="kW",SUMPRODUCT(U296:U399,X296:X399,AZ296:AZ399),SUMPRODUCT(F296:F399,AZ296:AZ399))</f>
        <v>0</v>
      </c>
      <c r="BA413" s="334"/>
    </row>
    <row r="414" spans="1:55" ht="15">
      <c r="B414" s="321" t="s">
        <v>196</v>
      </c>
      <c r="C414" s="353"/>
      <c r="D414" s="276"/>
      <c r="E414" s="276"/>
      <c r="F414" s="276"/>
      <c r="G414" s="276"/>
      <c r="H414" s="276"/>
      <c r="I414" s="276"/>
      <c r="J414" s="276"/>
      <c r="K414" s="276"/>
      <c r="L414" s="276"/>
      <c r="M414" s="276"/>
      <c r="N414" s="276"/>
      <c r="O414" s="276"/>
      <c r="P414" s="276"/>
      <c r="Q414" s="276"/>
      <c r="R414" s="276"/>
      <c r="S414" s="276"/>
      <c r="T414" s="276"/>
      <c r="U414" s="276"/>
      <c r="V414" s="354"/>
      <c r="W414" s="276"/>
      <c r="X414" s="276"/>
      <c r="Y414" s="276"/>
      <c r="Z414" s="301"/>
      <c r="AA414" s="306"/>
      <c r="AB414" s="306"/>
      <c r="AC414" s="276"/>
      <c r="AD414" s="276"/>
      <c r="AE414" s="306"/>
      <c r="AF414" s="306"/>
      <c r="AG414" s="306"/>
      <c r="AH414" s="306"/>
      <c r="AI414" s="306"/>
      <c r="AJ414" s="306"/>
      <c r="AK414" s="306"/>
      <c r="AL414" s="306"/>
      <c r="AM414" s="288">
        <f>SUMPRODUCT($G$296:$G$399,AM296:AM399)</f>
        <v>0</v>
      </c>
      <c r="AN414" s="288">
        <f>SUMPRODUCT($G$296:$G$399,AN296:AN399)</f>
        <v>0</v>
      </c>
      <c r="AO414" s="288">
        <f>IF(AO295="kW",SUMPRODUCT(U296:U399,Y296:Y399,AO296:AO399),SUMPRODUCT(G296:G399,AO296:AO399))</f>
        <v>0</v>
      </c>
      <c r="AP414" s="288">
        <f>IF(AP295="kW",SUMPRODUCT(U296:U399,Y296:Y399,AP296:AP399),SUMPRODUCT(G296:G399,AP296:AP399))</f>
        <v>0</v>
      </c>
      <c r="AQ414" s="288">
        <f>IF(AQ295="kW",SUMPRODUCT(U296:U399,Y296:Y399,AQ296:AQ399),SUMPRODUCT(G296:G399, AQ296:AQ399))</f>
        <v>0</v>
      </c>
      <c r="AR414" s="288">
        <f>IF(AR295="kW",SUMPRODUCT(U296:U399,Y296:Y399,AR296:AR399),SUMPRODUCT(G296:G399, AR296:AR399))</f>
        <v>0</v>
      </c>
      <c r="AS414" s="288">
        <f>IF(AS295="kW",SUMPRODUCT(U296:U399,Y296:Y399,AS296:AS399),SUMPRODUCT(G296:G399,AS296:AS399))</f>
        <v>0</v>
      </c>
      <c r="AT414" s="288">
        <f>IF(AT295="kW",SUMPRODUCT(U296:U399,Y296:Y399,AT296:AT399),SUMPRODUCT(G296:G399,AT296:AT399))</f>
        <v>0</v>
      </c>
      <c r="AU414" s="288">
        <f>IF(AU295="kW",SUMPRODUCT(U296:U399,Y296:Y399,AU296:AU399),SUMPRODUCT(G296:G399,AU296:AU399))</f>
        <v>0</v>
      </c>
      <c r="AV414" s="288">
        <f>IF(AV295="kW",SUMPRODUCT(U296:U399,Y296:Y399,AV296:AV399),SUMPRODUCT(G296:G399,AV296:AV399))</f>
        <v>0</v>
      </c>
      <c r="AW414" s="288">
        <f>IF(AW295="kW",SUMPRODUCT(U296:U399,Y296:Y399,AW296:AW399),SUMPRODUCT(G296:G399,AW296:AW399))</f>
        <v>0</v>
      </c>
      <c r="AX414" s="288">
        <f>IF(AX295="kW",SUMPRODUCT(U296:U399,Y296:Y399,AX296:AX399),SUMPRODUCT(G296:G399,AX296:AX399))</f>
        <v>0</v>
      </c>
      <c r="AY414" s="288">
        <f>IF(AY295="kW",SUMPRODUCT(U296:U399,Y296:Y399,AY296:AY399),SUMPRODUCT(G296:G399,AY296:AY399))</f>
        <v>0</v>
      </c>
      <c r="AZ414" s="288">
        <f>IF(AZ295="kW",SUMPRODUCT(U296:U399,Y296:Y399,AZ296:AZ399),SUMPRODUCT(G296:G399,AZ296:AZ399))</f>
        <v>0</v>
      </c>
      <c r="BA414" s="334"/>
    </row>
    <row r="415" spans="1:55" ht="15">
      <c r="B415" s="321" t="s">
        <v>197</v>
      </c>
      <c r="C415" s="353"/>
      <c r="D415" s="276"/>
      <c r="E415" s="276"/>
      <c r="F415" s="276"/>
      <c r="G415" s="276"/>
      <c r="H415" s="276"/>
      <c r="I415" s="276"/>
      <c r="J415" s="276"/>
      <c r="K415" s="276"/>
      <c r="L415" s="276"/>
      <c r="M415" s="276"/>
      <c r="N415" s="276"/>
      <c r="O415" s="276"/>
      <c r="P415" s="276"/>
      <c r="Q415" s="276"/>
      <c r="R415" s="276"/>
      <c r="S415" s="276"/>
      <c r="T415" s="276"/>
      <c r="U415" s="276"/>
      <c r="V415" s="354"/>
      <c r="W415" s="276"/>
      <c r="X415" s="276"/>
      <c r="Y415" s="276"/>
      <c r="Z415" s="301"/>
      <c r="AA415" s="306"/>
      <c r="AB415" s="306"/>
      <c r="AC415" s="276"/>
      <c r="AD415" s="276"/>
      <c r="AE415" s="306"/>
      <c r="AF415" s="306"/>
      <c r="AG415" s="306"/>
      <c r="AH415" s="306"/>
      <c r="AI415" s="306"/>
      <c r="AJ415" s="306"/>
      <c r="AK415" s="306"/>
      <c r="AL415" s="306"/>
      <c r="AM415" s="288">
        <f>SUMPRODUCT($H$296:$H$399,AM296:AM399)</f>
        <v>0</v>
      </c>
      <c r="AN415" s="288">
        <f>SUMPRODUCT($H$296:$H$399,AN296:AN399)</f>
        <v>0</v>
      </c>
      <c r="AO415" s="288">
        <f>IF(AO295="kW",SUMPRODUCT(U296:U399,Z296:Z399,AO296:AO399),SUMPRODUCT(H296:H399,AO296:AO399))</f>
        <v>0</v>
      </c>
      <c r="AP415" s="288">
        <f>IF(AP295="kW",SUMPRODUCT(U296:U399,Z296:Z399,AP296:AP399),SUMPRODUCT(H296:H399,AP296:AP399))</f>
        <v>0</v>
      </c>
      <c r="AQ415" s="288">
        <f>IF(AQ295="kW",SUMPRODUCT(U296:U399,Z296:Z399,AQ296:AQ399),SUMPRODUCT(H296:H399, AQ296:AQ399))</f>
        <v>0</v>
      </c>
      <c r="AR415" s="288">
        <f>IF(AR295="kW",SUMPRODUCT(U296:U399,Z296:Z399,AR296:AR399),SUMPRODUCT(H296:H399, AR296:AR399))</f>
        <v>0</v>
      </c>
      <c r="AS415" s="288">
        <f>IF(AS295="kW",SUMPRODUCT(U296:U399,Z296:Z399,AS296:AS399),SUMPRODUCT(H296:H399,AS296:AS399))</f>
        <v>0</v>
      </c>
      <c r="AT415" s="288">
        <f>IF(AT295="kW",SUMPRODUCT(U296:U399,Z296:Z399,AT296:AT399),SUMPRODUCT(H296:H399,AT296:AT399))</f>
        <v>0</v>
      </c>
      <c r="AU415" s="288">
        <f>IF(AU295="kW",SUMPRODUCT(U296:U399,Z296:Z399,AU296:AU399),SUMPRODUCT(H296:H399,AU296:AU399))</f>
        <v>0</v>
      </c>
      <c r="AV415" s="288">
        <f>IF(AV295="kW",SUMPRODUCT(U296:U399,Z296:Z399,AV296:AV399),SUMPRODUCT(H296:H399,AV296:AV399))</f>
        <v>0</v>
      </c>
      <c r="AW415" s="288">
        <f>IF(AW295="kW",SUMPRODUCT(U296:U399,Z296:Z399,AW296:AW399),SUMPRODUCT(H296:H399,AW296:AW399))</f>
        <v>0</v>
      </c>
      <c r="AX415" s="288">
        <f>IF(AX295="kW",SUMPRODUCT(U296:U399,Z296:Z399,AX296:AX399),SUMPRODUCT(H296:H399,AX296:AX399))</f>
        <v>0</v>
      </c>
      <c r="AY415" s="288">
        <f>IF(AY295="kW",SUMPRODUCT(U296:U399,Z296:Z399,AY296:AY399),SUMPRODUCT(H296:H399,AY296:AY399))</f>
        <v>0</v>
      </c>
      <c r="AZ415" s="288">
        <f>IF(AZ295="kW",SUMPRODUCT(U296:U399,Z296:Z399,AZ296:AZ399),SUMPRODUCT(H296:H399,AZ296:AZ399))</f>
        <v>0</v>
      </c>
      <c r="BA415" s="334"/>
    </row>
    <row r="416" spans="1:55" ht="15">
      <c r="B416" s="321" t="s">
        <v>198</v>
      </c>
      <c r="C416" s="353"/>
      <c r="D416" s="276"/>
      <c r="E416" s="276"/>
      <c r="F416" s="276"/>
      <c r="G416" s="276"/>
      <c r="H416" s="276"/>
      <c r="I416" s="276"/>
      <c r="J416" s="276"/>
      <c r="K416" s="276"/>
      <c r="L416" s="276"/>
      <c r="M416" s="276"/>
      <c r="N416" s="276"/>
      <c r="O416" s="276"/>
      <c r="P416" s="276"/>
      <c r="Q416" s="276"/>
      <c r="R416" s="276"/>
      <c r="S416" s="276"/>
      <c r="T416" s="276"/>
      <c r="U416" s="276"/>
      <c r="V416" s="354"/>
      <c r="W416" s="276"/>
      <c r="X416" s="276"/>
      <c r="Y416" s="276"/>
      <c r="Z416" s="301"/>
      <c r="AA416" s="306"/>
      <c r="AB416" s="306"/>
      <c r="AC416" s="276"/>
      <c r="AD416" s="276"/>
      <c r="AE416" s="306"/>
      <c r="AF416" s="306"/>
      <c r="AG416" s="306"/>
      <c r="AH416" s="306"/>
      <c r="AI416" s="306"/>
      <c r="AJ416" s="306"/>
      <c r="AK416" s="306"/>
      <c r="AL416" s="306"/>
      <c r="AM416" s="288">
        <f>SUMPRODUCT($I$296:$I$399,AM296:AM399)</f>
        <v>0</v>
      </c>
      <c r="AN416" s="288">
        <f>SUMPRODUCT($I$296:$I$399,AN296:AN399)</f>
        <v>0</v>
      </c>
      <c r="AO416" s="288">
        <f>IF(AO295="kW",SUMPRODUCT(U296:U399,AA296:AA399,AO296:AO399),SUMPRODUCT(I296:I399,AO296:AO399))</f>
        <v>0</v>
      </c>
      <c r="AP416" s="288">
        <f>IF(AP295="kW",SUMPRODUCT(U296:U399,AA296:AA399,AP296:AP399),SUMPRODUCT(I296:I399,AP296:AP399))</f>
        <v>0</v>
      </c>
      <c r="AQ416" s="288">
        <f>IF(AQ295="kW",SUMPRODUCT(U296:U399,AA296:AA399,AQ296:AQ399),SUMPRODUCT(I296:I399, AQ296:AQ399))</f>
        <v>0</v>
      </c>
      <c r="AR416" s="288">
        <f>IF(AR295="kW",SUMPRODUCT(U296:U399,AA296:AA399,AR296:AR399),SUMPRODUCT(I296:I399, AR296:AR399))</f>
        <v>0</v>
      </c>
      <c r="AS416" s="288">
        <f>IF(AS295="kW",SUMPRODUCT(U296:U399,AA296:AA399,AS296:AS399),SUMPRODUCT(I296:I399,AS296:AS399))</f>
        <v>0</v>
      </c>
      <c r="AT416" s="288">
        <f>IF(AT295="kW",SUMPRODUCT(U296:U399,AA296:AA399,AT296:AT399),SUMPRODUCT(I296:I399,AT296:AT399))</f>
        <v>0</v>
      </c>
      <c r="AU416" s="288">
        <f>IF(AU295="kW",SUMPRODUCT(U296:U399,AA296:AA399,AU296:AU399),SUMPRODUCT(I296:I399,AU296:AU399))</f>
        <v>0</v>
      </c>
      <c r="AV416" s="288">
        <f>IF(AV295="kW",SUMPRODUCT(U296:U399,AA296:AA399,AV296:AV399),SUMPRODUCT(I296:I399,AV296:AV399))</f>
        <v>0</v>
      </c>
      <c r="AW416" s="288">
        <f>IF(AW295="kW",SUMPRODUCT(U296:U399,AA296:AA399,AW296:AW399),SUMPRODUCT(I296:I399,AW296:AW399))</f>
        <v>0</v>
      </c>
      <c r="AX416" s="288">
        <f>IF(AX295="kW",SUMPRODUCT(U296:U399,AA296:AA399,AX296:AX399),SUMPRODUCT(I296:I399,AX296:AX399))</f>
        <v>0</v>
      </c>
      <c r="AY416" s="288">
        <f>IF(AY295="kW",SUMPRODUCT(U296:U399,AA296:AA399,AY296:AY399),SUMPRODUCT(I296:I399,AY296:AY399))</f>
        <v>0</v>
      </c>
      <c r="AZ416" s="288">
        <f>IF(AZ295="kW",SUMPRODUCT(U296:U399,AA296:AA399,AZ296:AZ399),SUMPRODUCT(I296:I399,AZ296:AZ399))</f>
        <v>0</v>
      </c>
      <c r="BA416" s="334"/>
    </row>
    <row r="417" spans="1:54" ht="15">
      <c r="B417" s="321" t="s">
        <v>199</v>
      </c>
      <c r="C417" s="353"/>
      <c r="D417" s="306"/>
      <c r="E417" s="306"/>
      <c r="F417" s="306"/>
      <c r="G417" s="306"/>
      <c r="H417" s="306"/>
      <c r="I417" s="306"/>
      <c r="J417" s="306"/>
      <c r="K417" s="306"/>
      <c r="L417" s="306"/>
      <c r="M417" s="306"/>
      <c r="N417" s="306"/>
      <c r="O417" s="306"/>
      <c r="P417" s="306"/>
      <c r="Q417" s="306"/>
      <c r="R417" s="306"/>
      <c r="S417" s="306"/>
      <c r="T417" s="306"/>
      <c r="U417" s="306"/>
      <c r="V417" s="354"/>
      <c r="W417" s="306"/>
      <c r="X417" s="306"/>
      <c r="Y417" s="306"/>
      <c r="Z417" s="301"/>
      <c r="AA417" s="306"/>
      <c r="AB417" s="306"/>
      <c r="AC417" s="306"/>
      <c r="AD417" s="306"/>
      <c r="AE417" s="306"/>
      <c r="AF417" s="306"/>
      <c r="AG417" s="306"/>
      <c r="AH417" s="306"/>
      <c r="AI417" s="306"/>
      <c r="AJ417" s="306"/>
      <c r="AK417" s="306"/>
      <c r="AL417" s="306"/>
      <c r="AM417" s="288">
        <f>SUMPRODUCT($J$296:$J$399,AM296:AM399)</f>
        <v>0</v>
      </c>
      <c r="AN417" s="288">
        <f>SUMPRODUCT($J$296:$J$399,AN296:AN399)</f>
        <v>0</v>
      </c>
      <c r="AO417" s="288">
        <f>IF(AO295="kW",SUMPRODUCT(U296:U399,AB296:AB399,AO296:AO399),SUMPRODUCT(J296:J399,AO296:AO399))</f>
        <v>0</v>
      </c>
      <c r="AP417" s="288">
        <f>IF(AP295="kW",SUMPRODUCT(U296:U399,AB296:AB399,AP296:AP399),SUMPRODUCT(J296:J399,AP296:AP399))</f>
        <v>0</v>
      </c>
      <c r="AQ417" s="288">
        <f>IF(AQ295="kW",SUMPRODUCT(U296:U399,AB296:AB399,AQ296:AQ399),SUMPRODUCT(J296:J399, AQ296:AQ399))</f>
        <v>0</v>
      </c>
      <c r="AR417" s="288">
        <f>IF(AR295="kW",SUMPRODUCT(U296:U399,AB296:AB399,AR296:AR399),SUMPRODUCT(J296:J399, AR296:AR399))</f>
        <v>0</v>
      </c>
      <c r="AS417" s="288">
        <f>IF(AS295="kW",SUMPRODUCT(U296:U399,AB296:AB399,AS296:AS399),SUMPRODUCT(J296:J399,AS296:AS399))</f>
        <v>0</v>
      </c>
      <c r="AT417" s="288">
        <f>IF(AT295="kW",SUMPRODUCT(U296:U399,AB296:AB399,AT296:AT399),SUMPRODUCT(J296:J399,AT296:AT399))</f>
        <v>0</v>
      </c>
      <c r="AU417" s="288">
        <f>IF(AU295="kW",SUMPRODUCT(U296:U399,AB296:AB399,AU296:AU399),SUMPRODUCT(J296:J399,AU296:AU399))</f>
        <v>0</v>
      </c>
      <c r="AV417" s="288">
        <f>IF(AV295="kW",SUMPRODUCT(U296:U399,AB296:AB399,AV296:AV399),SUMPRODUCT(J296:J399,AV296:AV399))</f>
        <v>0</v>
      </c>
      <c r="AW417" s="288">
        <f>IF(AW295="kW",SUMPRODUCT(U296:U399,AB296:AB399,AW296:AW399),SUMPRODUCT(J296:J399,AW296:AW399))</f>
        <v>0</v>
      </c>
      <c r="AX417" s="288">
        <f>IF(AX295="kW",SUMPRODUCT(U296:U399,AB296:AB399,AX296:AX399),SUMPRODUCT(J296:J399,AX296:AX399))</f>
        <v>0</v>
      </c>
      <c r="AY417" s="288">
        <f>IF(AY295="kW",SUMPRODUCT(U296:U399,AB296:AB399,AY296:AY399),SUMPRODUCT(J296:J399,AY296:AY399))</f>
        <v>0</v>
      </c>
      <c r="AZ417" s="288">
        <f>IF(AZ295="kW",SUMPRODUCT(U296:U399,AB296:AB399,AZ296:AZ399),SUMPRODUCT(J296:J399,AZ296:AZ399))</f>
        <v>0</v>
      </c>
      <c r="BA417" s="334"/>
    </row>
    <row r="418" spans="1:54" ht="15">
      <c r="B418" s="321" t="s">
        <v>200</v>
      </c>
      <c r="C418" s="353"/>
      <c r="D418" s="306"/>
      <c r="E418" s="306"/>
      <c r="F418" s="306"/>
      <c r="G418" s="306"/>
      <c r="H418" s="306"/>
      <c r="I418" s="306"/>
      <c r="J418" s="306"/>
      <c r="K418" s="306"/>
      <c r="L418" s="306"/>
      <c r="M418" s="306"/>
      <c r="N418" s="306"/>
      <c r="O418" s="306"/>
      <c r="P418" s="306"/>
      <c r="Q418" s="306"/>
      <c r="R418" s="306"/>
      <c r="S418" s="306"/>
      <c r="T418" s="306"/>
      <c r="U418" s="306"/>
      <c r="V418" s="354"/>
      <c r="W418" s="306"/>
      <c r="X418" s="306"/>
      <c r="Y418" s="306"/>
      <c r="Z418" s="301"/>
      <c r="AA418" s="306"/>
      <c r="AB418" s="306"/>
      <c r="AC418" s="306"/>
      <c r="AD418" s="306"/>
      <c r="AE418" s="306"/>
      <c r="AF418" s="306"/>
      <c r="AG418" s="306"/>
      <c r="AH418" s="306"/>
      <c r="AI418" s="306"/>
      <c r="AJ418" s="306"/>
      <c r="AK418" s="306"/>
      <c r="AL418" s="306"/>
      <c r="AM418" s="288">
        <f>SUMPRODUCT($K$296:$K$399,AM296:AM399)</f>
        <v>0</v>
      </c>
      <c r="AN418" s="288">
        <f>SUMPRODUCT($K$296:$K$399,AN296:AN399)</f>
        <v>0</v>
      </c>
      <c r="AO418" s="288">
        <f>IF(AO295="kW",SUMPRODUCT($U$296:$U$399,$AC$296:$AC$399,AO296:AO399),SUMPRODUCT($K$296:$K$399,AO296:AO399))</f>
        <v>0</v>
      </c>
      <c r="AP418" s="288">
        <f t="shared" ref="AP418:AZ418" si="142">IF(AP295="kW",SUMPRODUCT($U$296:$U$399,$AC$296:$AC$399,AP296:AP399),SUMPRODUCT($K$296:$K$399,AP296:AP399))</f>
        <v>0</v>
      </c>
      <c r="AQ418" s="288">
        <f t="shared" si="142"/>
        <v>0</v>
      </c>
      <c r="AR418" s="288">
        <f t="shared" si="142"/>
        <v>0</v>
      </c>
      <c r="AS418" s="288">
        <f t="shared" si="142"/>
        <v>0</v>
      </c>
      <c r="AT418" s="288">
        <f t="shared" si="142"/>
        <v>0</v>
      </c>
      <c r="AU418" s="288">
        <f t="shared" si="142"/>
        <v>0</v>
      </c>
      <c r="AV418" s="288">
        <f t="shared" si="142"/>
        <v>0</v>
      </c>
      <c r="AW418" s="288">
        <f t="shared" si="142"/>
        <v>0</v>
      </c>
      <c r="AX418" s="288">
        <f t="shared" si="142"/>
        <v>0</v>
      </c>
      <c r="AY418" s="288">
        <f t="shared" si="142"/>
        <v>0</v>
      </c>
      <c r="AZ418" s="288">
        <f t="shared" si="142"/>
        <v>0</v>
      </c>
      <c r="BA418" s="334"/>
    </row>
    <row r="419" spans="1:54" ht="15">
      <c r="B419" s="321" t="s">
        <v>921</v>
      </c>
      <c r="C419" s="353"/>
      <c r="D419" s="306"/>
      <c r="E419" s="306"/>
      <c r="F419" s="306"/>
      <c r="G419" s="306"/>
      <c r="H419" s="306"/>
      <c r="I419" s="306"/>
      <c r="J419" s="306"/>
      <c r="K419" s="306"/>
      <c r="L419" s="306"/>
      <c r="M419" s="306"/>
      <c r="N419" s="306"/>
      <c r="O419" s="306"/>
      <c r="P419" s="306"/>
      <c r="Q419" s="306"/>
      <c r="R419" s="306"/>
      <c r="S419" s="306"/>
      <c r="T419" s="306"/>
      <c r="U419" s="306"/>
      <c r="V419" s="354"/>
      <c r="W419" s="306"/>
      <c r="X419" s="306"/>
      <c r="Y419" s="306"/>
      <c r="Z419" s="301"/>
      <c r="AA419" s="306"/>
      <c r="AB419" s="306"/>
      <c r="AC419" s="306"/>
      <c r="AD419" s="306"/>
      <c r="AE419" s="306"/>
      <c r="AF419" s="306"/>
      <c r="AG419" s="306"/>
      <c r="AH419" s="306"/>
      <c r="AI419" s="306"/>
      <c r="AJ419" s="306"/>
      <c r="AK419" s="306"/>
      <c r="AL419" s="306"/>
      <c r="AM419" s="288">
        <f>SUMPRODUCT($L$296:$L$399,AM296:AM399)</f>
        <v>0</v>
      </c>
      <c r="AN419" s="288">
        <f>SUMPRODUCT($L$296:$L$399,AN296:AN399)</f>
        <v>0</v>
      </c>
      <c r="AO419" s="288">
        <f>IF(AO295="kW",SUMPRODUCT($U$296:$U$399,$AD$296:$AD$399,AO296:AO399),SUMPRODUCT($L$296:$L$399,AO296:AO399))</f>
        <v>0</v>
      </c>
      <c r="AP419" s="288">
        <f t="shared" ref="AP419:AZ419" si="143">IF(AP295="kW",SUMPRODUCT($U$296:$U$399,$AD$296:$AD$399,AP296:AP399),SUMPRODUCT($L$296:$L$399,AP296:AP399))</f>
        <v>0</v>
      </c>
      <c r="AQ419" s="288">
        <f t="shared" si="143"/>
        <v>0</v>
      </c>
      <c r="AR419" s="288">
        <f t="shared" si="143"/>
        <v>0</v>
      </c>
      <c r="AS419" s="288">
        <f t="shared" si="143"/>
        <v>0</v>
      </c>
      <c r="AT419" s="288">
        <f t="shared" si="143"/>
        <v>0</v>
      </c>
      <c r="AU419" s="288">
        <f t="shared" si="143"/>
        <v>0</v>
      </c>
      <c r="AV419" s="288">
        <f t="shared" si="143"/>
        <v>0</v>
      </c>
      <c r="AW419" s="288">
        <f t="shared" si="143"/>
        <v>0</v>
      </c>
      <c r="AX419" s="288">
        <f t="shared" si="143"/>
        <v>0</v>
      </c>
      <c r="AY419" s="288">
        <f t="shared" si="143"/>
        <v>0</v>
      </c>
      <c r="AZ419" s="288">
        <f t="shared" si="143"/>
        <v>0</v>
      </c>
      <c r="BA419" s="334"/>
    </row>
    <row r="420" spans="1:54" ht="15">
      <c r="B420" s="321" t="s">
        <v>922</v>
      </c>
      <c r="C420" s="353"/>
      <c r="D420" s="306"/>
      <c r="E420" s="306"/>
      <c r="F420" s="306"/>
      <c r="G420" s="306"/>
      <c r="H420" s="306"/>
      <c r="I420" s="306"/>
      <c r="J420" s="306"/>
      <c r="K420" s="306"/>
      <c r="L420" s="306"/>
      <c r="M420" s="306"/>
      <c r="N420" s="306"/>
      <c r="O420" s="306"/>
      <c r="P420" s="306"/>
      <c r="Q420" s="306"/>
      <c r="R420" s="306"/>
      <c r="S420" s="306"/>
      <c r="T420" s="306"/>
      <c r="U420" s="306"/>
      <c r="V420" s="354"/>
      <c r="W420" s="306"/>
      <c r="X420" s="306"/>
      <c r="Y420" s="306"/>
      <c r="Z420" s="301"/>
      <c r="AA420" s="306"/>
      <c r="AB420" s="306"/>
      <c r="AC420" s="306"/>
      <c r="AD420" s="306"/>
      <c r="AE420" s="306"/>
      <c r="AF420" s="306"/>
      <c r="AG420" s="306"/>
      <c r="AH420" s="306"/>
      <c r="AI420" s="306"/>
      <c r="AJ420" s="306"/>
      <c r="AK420" s="306"/>
      <c r="AL420" s="306"/>
      <c r="AM420" s="288">
        <f>SUMPRODUCT($M$296:$M$399,AM296:AM399)</f>
        <v>0</v>
      </c>
      <c r="AN420" s="288">
        <f>SUMPRODUCT($M$296:$M$399,AN296:AN399)</f>
        <v>0</v>
      </c>
      <c r="AO420" s="288">
        <f>IF(AO295="kW",SUMPRODUCT($U$296:$U$399,$AE$296:$AE$399,AO296:AO399),SUMPRODUCT($M$296:$M$399,AO296:AO399))</f>
        <v>0</v>
      </c>
      <c r="AP420" s="288">
        <f t="shared" ref="AP420:AZ420" si="144">IF(AP295="kW",SUMPRODUCT($U$296:$U$399,$AE$296:$AE$399,AP296:AP399),SUMPRODUCT($M$296:$M$399,AP296:AP399))</f>
        <v>0</v>
      </c>
      <c r="AQ420" s="288">
        <f t="shared" si="144"/>
        <v>0</v>
      </c>
      <c r="AR420" s="288">
        <f t="shared" si="144"/>
        <v>0</v>
      </c>
      <c r="AS420" s="288">
        <f t="shared" si="144"/>
        <v>0</v>
      </c>
      <c r="AT420" s="288">
        <f t="shared" si="144"/>
        <v>0</v>
      </c>
      <c r="AU420" s="288">
        <f t="shared" si="144"/>
        <v>0</v>
      </c>
      <c r="AV420" s="288">
        <f t="shared" si="144"/>
        <v>0</v>
      </c>
      <c r="AW420" s="288">
        <f t="shared" si="144"/>
        <v>0</v>
      </c>
      <c r="AX420" s="288">
        <f t="shared" si="144"/>
        <v>0</v>
      </c>
      <c r="AY420" s="288">
        <f t="shared" si="144"/>
        <v>0</v>
      </c>
      <c r="AZ420" s="288">
        <f t="shared" si="144"/>
        <v>0</v>
      </c>
      <c r="BA420" s="334"/>
    </row>
    <row r="421" spans="1:54" ht="15">
      <c r="B421" s="321" t="s">
        <v>923</v>
      </c>
      <c r="C421" s="353"/>
      <c r="D421" s="306"/>
      <c r="E421" s="306"/>
      <c r="F421" s="306"/>
      <c r="G421" s="306"/>
      <c r="H421" s="306"/>
      <c r="I421" s="306"/>
      <c r="J421" s="306"/>
      <c r="K421" s="306"/>
      <c r="L421" s="306"/>
      <c r="M421" s="306"/>
      <c r="N421" s="306"/>
      <c r="O421" s="306"/>
      <c r="P421" s="306"/>
      <c r="Q421" s="306"/>
      <c r="R421" s="306"/>
      <c r="S421" s="306"/>
      <c r="T421" s="306"/>
      <c r="U421" s="306"/>
      <c r="V421" s="354"/>
      <c r="W421" s="306"/>
      <c r="X421" s="306"/>
      <c r="Y421" s="306"/>
      <c r="Z421" s="301"/>
      <c r="AA421" s="306"/>
      <c r="AB421" s="306"/>
      <c r="AC421" s="306"/>
      <c r="AD421" s="306"/>
      <c r="AE421" s="306"/>
      <c r="AF421" s="306"/>
      <c r="AG421" s="306"/>
      <c r="AH421" s="306"/>
      <c r="AI421" s="306"/>
      <c r="AJ421" s="306"/>
      <c r="AK421" s="306"/>
      <c r="AL421" s="306"/>
      <c r="AM421" s="288">
        <f>SUMPRODUCT($N$296:$N$399,AM296:AM399)</f>
        <v>0</v>
      </c>
      <c r="AN421" s="288">
        <f>SUMPRODUCT($N$296:$N$399,AN296:AN399)</f>
        <v>0</v>
      </c>
      <c r="AO421" s="288">
        <f>IF(AO295="kW",SUMPRODUCT($U$296:$U$399,$AF$296:$AF$399,AO296:AO399),SUMPRODUCT($N$296:$N$399,AO296:AO399))</f>
        <v>0</v>
      </c>
      <c r="AP421" s="288">
        <f t="shared" ref="AP421:AZ421" si="145">IF(AP295="kW",SUMPRODUCT($U$296:$U$399,$AF$296:$AF$399,AP296:AP399),SUMPRODUCT($N$296:$N$399,AP296:AP399))</f>
        <v>0</v>
      </c>
      <c r="AQ421" s="288">
        <f t="shared" si="145"/>
        <v>0</v>
      </c>
      <c r="AR421" s="288">
        <f t="shared" si="145"/>
        <v>0</v>
      </c>
      <c r="AS421" s="288">
        <f t="shared" si="145"/>
        <v>0</v>
      </c>
      <c r="AT421" s="288">
        <f t="shared" si="145"/>
        <v>0</v>
      </c>
      <c r="AU421" s="288">
        <f t="shared" si="145"/>
        <v>0</v>
      </c>
      <c r="AV421" s="288">
        <f t="shared" si="145"/>
        <v>0</v>
      </c>
      <c r="AW421" s="288">
        <f t="shared" si="145"/>
        <v>0</v>
      </c>
      <c r="AX421" s="288">
        <f t="shared" si="145"/>
        <v>0</v>
      </c>
      <c r="AY421" s="288">
        <f t="shared" si="145"/>
        <v>0</v>
      </c>
      <c r="AZ421" s="288">
        <f t="shared" si="145"/>
        <v>0</v>
      </c>
      <c r="BA421" s="334"/>
    </row>
    <row r="422" spans="1:54" ht="15">
      <c r="B422" s="321" t="s">
        <v>973</v>
      </c>
      <c r="C422" s="353"/>
      <c r="D422" s="306"/>
      <c r="E422" s="306"/>
      <c r="F422" s="306"/>
      <c r="G422" s="306"/>
      <c r="H422" s="306"/>
      <c r="I422" s="306"/>
      <c r="J422" s="306"/>
      <c r="K422" s="306"/>
      <c r="L422" s="306"/>
      <c r="M422" s="306"/>
      <c r="N422" s="306"/>
      <c r="O422" s="306"/>
      <c r="P422" s="306"/>
      <c r="Q422" s="306"/>
      <c r="R422" s="306"/>
      <c r="S422" s="306"/>
      <c r="T422" s="306"/>
      <c r="U422" s="306"/>
      <c r="V422" s="354"/>
      <c r="W422" s="306"/>
      <c r="X422" s="306"/>
      <c r="Y422" s="306"/>
      <c r="Z422" s="301"/>
      <c r="AA422" s="306"/>
      <c r="AB422" s="306"/>
      <c r="AC422" s="306"/>
      <c r="AD422" s="306"/>
      <c r="AE422" s="306"/>
      <c r="AF422" s="306"/>
      <c r="AG422" s="306"/>
      <c r="AH422" s="306"/>
      <c r="AI422" s="306"/>
      <c r="AJ422" s="306"/>
      <c r="AK422" s="306"/>
      <c r="AL422" s="306"/>
      <c r="AM422" s="288">
        <f>SUMPRODUCT($O$296:$O$399,AM296:AM399)</f>
        <v>0</v>
      </c>
      <c r="AN422" s="288">
        <f>SUMPRODUCT($O$296:$O$399,AN296:AN399)</f>
        <v>0</v>
      </c>
      <c r="AO422" s="288">
        <f>IF(AO295="kW",SUMPRODUCT($U$296:$U$399,$AG$296:$AG$399,AO296:AO399),SUMPRODUCT($O$296:$O$399,AO296:AO399))</f>
        <v>0</v>
      </c>
      <c r="AP422" s="288">
        <f t="shared" ref="AP422:AZ422" si="146">IF(AP295="kW",SUMPRODUCT($U$296:$U$399,$AG$296:$AG$399,AP296:AP399),SUMPRODUCT($O$296:$O$399,AP296:AP399))</f>
        <v>0</v>
      </c>
      <c r="AQ422" s="288">
        <f t="shared" si="146"/>
        <v>0</v>
      </c>
      <c r="AR422" s="288">
        <f t="shared" si="146"/>
        <v>0</v>
      </c>
      <c r="AS422" s="288">
        <f t="shared" si="146"/>
        <v>0</v>
      </c>
      <c r="AT422" s="288">
        <f t="shared" si="146"/>
        <v>0</v>
      </c>
      <c r="AU422" s="288">
        <f t="shared" si="146"/>
        <v>0</v>
      </c>
      <c r="AV422" s="288">
        <f t="shared" si="146"/>
        <v>0</v>
      </c>
      <c r="AW422" s="288">
        <f t="shared" si="146"/>
        <v>0</v>
      </c>
      <c r="AX422" s="288">
        <f t="shared" si="146"/>
        <v>0</v>
      </c>
      <c r="AY422" s="288">
        <f t="shared" si="146"/>
        <v>0</v>
      </c>
      <c r="AZ422" s="288">
        <f t="shared" si="146"/>
        <v>0</v>
      </c>
      <c r="BA422" s="334"/>
    </row>
    <row r="423" spans="1:54" ht="15">
      <c r="B423" s="321" t="s">
        <v>924</v>
      </c>
      <c r="C423" s="353"/>
      <c r="D423" s="306"/>
      <c r="E423" s="306"/>
      <c r="F423" s="306"/>
      <c r="G423" s="306"/>
      <c r="H423" s="306"/>
      <c r="I423" s="306"/>
      <c r="J423" s="306"/>
      <c r="K423" s="306"/>
      <c r="L423" s="306"/>
      <c r="M423" s="306"/>
      <c r="N423" s="306"/>
      <c r="O423" s="306"/>
      <c r="P423" s="306"/>
      <c r="Q423" s="306"/>
      <c r="R423" s="306"/>
      <c r="S423" s="306"/>
      <c r="T423" s="306"/>
      <c r="U423" s="306"/>
      <c r="V423" s="354"/>
      <c r="W423" s="306"/>
      <c r="X423" s="306"/>
      <c r="Y423" s="306"/>
      <c r="Z423" s="301"/>
      <c r="AA423" s="306"/>
      <c r="AB423" s="306"/>
      <c r="AC423" s="306"/>
      <c r="AD423" s="306"/>
      <c r="AE423" s="306"/>
      <c r="AF423" s="306"/>
      <c r="AG423" s="306"/>
      <c r="AH423" s="306"/>
      <c r="AI423" s="306"/>
      <c r="AJ423" s="306"/>
      <c r="AK423" s="306"/>
      <c r="AL423" s="306"/>
      <c r="AM423" s="288">
        <f>SUMPRODUCT($P$296:$P$399,AM296:AM399)</f>
        <v>0</v>
      </c>
      <c r="AN423" s="288">
        <f>SUMPRODUCT($P$296:$P$399,AN296:AN399)</f>
        <v>0</v>
      </c>
      <c r="AO423" s="288">
        <f>IF(AO295="kW",SUMPRODUCT($U$296:$U$399,$AH$296:$AH$399,AO296:AO399),SUMPRODUCT($P$296:$P$399,AO296:AO399))</f>
        <v>0</v>
      </c>
      <c r="AP423" s="288">
        <f t="shared" ref="AP423:AZ423" si="147">IF(AP295="kW",SUMPRODUCT($U$296:$U$399,$AH$296:$AH$399,AP296:AP399),SUMPRODUCT($P$296:$P$399,AP296:AP399))</f>
        <v>0</v>
      </c>
      <c r="AQ423" s="288">
        <f t="shared" si="147"/>
        <v>0</v>
      </c>
      <c r="AR423" s="288">
        <f t="shared" si="147"/>
        <v>0</v>
      </c>
      <c r="AS423" s="288">
        <f t="shared" si="147"/>
        <v>0</v>
      </c>
      <c r="AT423" s="288">
        <f t="shared" si="147"/>
        <v>0</v>
      </c>
      <c r="AU423" s="288">
        <f t="shared" si="147"/>
        <v>0</v>
      </c>
      <c r="AV423" s="288">
        <f t="shared" si="147"/>
        <v>0</v>
      </c>
      <c r="AW423" s="288">
        <f t="shared" si="147"/>
        <v>0</v>
      </c>
      <c r="AX423" s="288">
        <f t="shared" si="147"/>
        <v>0</v>
      </c>
      <c r="AY423" s="288">
        <f t="shared" si="147"/>
        <v>0</v>
      </c>
      <c r="AZ423" s="288">
        <f t="shared" si="147"/>
        <v>0</v>
      </c>
      <c r="BA423" s="334"/>
    </row>
    <row r="424" spans="1:54" ht="15">
      <c r="B424" s="321" t="s">
        <v>925</v>
      </c>
      <c r="C424" s="353"/>
      <c r="D424" s="332"/>
      <c r="E424" s="332"/>
      <c r="F424" s="332"/>
      <c r="G424" s="332"/>
      <c r="H424" s="332"/>
      <c r="I424" s="332"/>
      <c r="J424" s="332"/>
      <c r="K424" s="332"/>
      <c r="L424" s="332"/>
      <c r="M424" s="332"/>
      <c r="N424" s="332"/>
      <c r="O424" s="332"/>
      <c r="P424" s="332"/>
      <c r="Q424" s="332"/>
      <c r="R424" s="332"/>
      <c r="S424" s="332"/>
      <c r="T424" s="332"/>
      <c r="U424" s="332"/>
      <c r="V424" s="306"/>
      <c r="W424" s="276"/>
      <c r="X424" s="276"/>
      <c r="Y424" s="306"/>
      <c r="Z424" s="301"/>
      <c r="AA424" s="306"/>
      <c r="AB424" s="306"/>
      <c r="AC424" s="354"/>
      <c r="AD424" s="354"/>
      <c r="AE424" s="306"/>
      <c r="AF424" s="306"/>
      <c r="AG424" s="306"/>
      <c r="AH424" s="306"/>
      <c r="AI424" s="306"/>
      <c r="AJ424" s="306"/>
      <c r="AK424" s="306"/>
      <c r="AL424" s="306"/>
      <c r="AM424" s="288">
        <f>SUMPRODUCT($Q$296:$Q$399,AM296:AM399)</f>
        <v>0</v>
      </c>
      <c r="AN424" s="288">
        <f>SUMPRODUCT($Q$296:$Q$399,AN296:AN399)</f>
        <v>0</v>
      </c>
      <c r="AO424" s="288">
        <f>IF(AO295="kW",SUMPRODUCT($U$296:$U$399,$AI$296:$AI$399,AO296:AO399),SUMPRODUCT($Q$296:$Q$399,AO296:AO399))</f>
        <v>0</v>
      </c>
      <c r="AP424" s="288">
        <f t="shared" ref="AP424:AZ424" si="148">IF(AP295="kW",SUMPRODUCT($U$296:$U$399,$AI$296:$AI$399,AP296:AP399),SUMPRODUCT($Q$296:$Q$399,AP296:AP399))</f>
        <v>0</v>
      </c>
      <c r="AQ424" s="288">
        <f t="shared" si="148"/>
        <v>0</v>
      </c>
      <c r="AR424" s="288">
        <f t="shared" si="148"/>
        <v>0</v>
      </c>
      <c r="AS424" s="288">
        <f t="shared" si="148"/>
        <v>0</v>
      </c>
      <c r="AT424" s="288">
        <f t="shared" si="148"/>
        <v>0</v>
      </c>
      <c r="AU424" s="288">
        <f t="shared" si="148"/>
        <v>0</v>
      </c>
      <c r="AV424" s="288">
        <f t="shared" si="148"/>
        <v>0</v>
      </c>
      <c r="AW424" s="288">
        <f t="shared" si="148"/>
        <v>0</v>
      </c>
      <c r="AX424" s="288">
        <f t="shared" si="148"/>
        <v>0</v>
      </c>
      <c r="AY424" s="288">
        <f t="shared" si="148"/>
        <v>0</v>
      </c>
      <c r="AZ424" s="288">
        <f t="shared" si="148"/>
        <v>0</v>
      </c>
      <c r="BA424" s="334"/>
    </row>
    <row r="425" spans="1:54" ht="15.75" customHeight="1">
      <c r="B425" s="377" t="s">
        <v>920</v>
      </c>
      <c r="C425" s="398"/>
      <c r="D425" s="399"/>
      <c r="E425" s="399"/>
      <c r="F425" s="399"/>
      <c r="G425" s="399"/>
      <c r="H425" s="399"/>
      <c r="I425" s="399"/>
      <c r="J425" s="399"/>
      <c r="K425" s="399"/>
      <c r="L425" s="399"/>
      <c r="M425" s="399"/>
      <c r="N425" s="399"/>
      <c r="O425" s="399"/>
      <c r="P425" s="399"/>
      <c r="Q425" s="399"/>
      <c r="R425" s="399"/>
      <c r="S425" s="399"/>
      <c r="T425" s="399"/>
      <c r="U425" s="399"/>
      <c r="V425" s="400"/>
      <c r="W425" s="401"/>
      <c r="X425" s="401"/>
      <c r="Y425" s="400"/>
      <c r="Z425" s="402"/>
      <c r="AA425" s="400"/>
      <c r="AB425" s="400"/>
      <c r="AC425" s="846"/>
      <c r="AD425" s="846"/>
      <c r="AE425" s="400"/>
      <c r="AF425" s="400"/>
      <c r="AG425" s="400"/>
      <c r="AH425" s="400"/>
      <c r="AI425" s="400"/>
      <c r="AJ425" s="400"/>
      <c r="AK425" s="400"/>
      <c r="AL425" s="400"/>
      <c r="AM425" s="823">
        <f>SUMPRODUCT($R$296:$R$399,AM296:AM399)</f>
        <v>0</v>
      </c>
      <c r="AN425" s="823">
        <f>SUMPRODUCT($R$296:$R$399,AN296:AN399)</f>
        <v>0</v>
      </c>
      <c r="AO425" s="823">
        <f>IF(AO295="kW",SUMPRODUCT($U$296:$U$399,$AI$296:$AI$399,AO296:AO399),SUMPRODUCT($Q$296:$Q$399,AO296:AO399))</f>
        <v>0</v>
      </c>
      <c r="AP425" s="823">
        <f t="shared" ref="AP425:AZ425" si="149">IF(AP295="kW",SUMPRODUCT($U$296:$U$399,$AI$296:$AI$399,AP296:AP399),SUMPRODUCT($Q$296:$Q$399,AP296:AP399))</f>
        <v>0</v>
      </c>
      <c r="AQ425" s="823">
        <f t="shared" si="149"/>
        <v>0</v>
      </c>
      <c r="AR425" s="823">
        <f t="shared" si="149"/>
        <v>0</v>
      </c>
      <c r="AS425" s="823">
        <f t="shared" si="149"/>
        <v>0</v>
      </c>
      <c r="AT425" s="823">
        <f t="shared" si="149"/>
        <v>0</v>
      </c>
      <c r="AU425" s="823">
        <f t="shared" si="149"/>
        <v>0</v>
      </c>
      <c r="AV425" s="823">
        <f t="shared" si="149"/>
        <v>0</v>
      </c>
      <c r="AW425" s="823">
        <f t="shared" si="149"/>
        <v>0</v>
      </c>
      <c r="AX425" s="823">
        <f t="shared" si="149"/>
        <v>0</v>
      </c>
      <c r="AY425" s="823">
        <f t="shared" si="149"/>
        <v>0</v>
      </c>
      <c r="AZ425" s="823">
        <f t="shared" si="149"/>
        <v>0</v>
      </c>
      <c r="BA425" s="382"/>
    </row>
    <row r="426" spans="1:54" ht="21.75" customHeight="1">
      <c r="B426" s="364" t="s">
        <v>577</v>
      </c>
      <c r="C426" s="383"/>
      <c r="D426" s="384"/>
      <c r="E426" s="384"/>
      <c r="F426" s="384"/>
      <c r="G426" s="384"/>
      <c r="H426" s="384"/>
      <c r="I426" s="384"/>
      <c r="J426" s="384"/>
      <c r="K426" s="384"/>
      <c r="L426" s="384"/>
      <c r="M426" s="384"/>
      <c r="N426" s="384"/>
      <c r="O426" s="384"/>
      <c r="P426" s="384"/>
      <c r="Q426" s="384"/>
      <c r="R426" s="384"/>
      <c r="S426" s="384"/>
      <c r="T426" s="384"/>
      <c r="U426" s="384"/>
      <c r="V426" s="384"/>
      <c r="W426" s="384"/>
      <c r="X426" s="384"/>
      <c r="Y426" s="384"/>
      <c r="Z426" s="367"/>
      <c r="AA426" s="368"/>
      <c r="AB426" s="384"/>
      <c r="AC426" s="384"/>
      <c r="AD426" s="384"/>
      <c r="AE426" s="384"/>
      <c r="AF426" s="384"/>
      <c r="AG426" s="384"/>
      <c r="AH426" s="384"/>
      <c r="AI426" s="384"/>
      <c r="AJ426" s="384"/>
      <c r="AK426" s="384"/>
      <c r="AL426" s="384"/>
      <c r="AM426" s="385"/>
      <c r="AN426" s="385"/>
      <c r="AO426" s="385"/>
      <c r="AP426" s="385"/>
      <c r="AQ426" s="385"/>
      <c r="AR426" s="385"/>
      <c r="AS426" s="385"/>
      <c r="AT426" s="385"/>
      <c r="AU426" s="385"/>
      <c r="AV426" s="385"/>
      <c r="AW426" s="385"/>
      <c r="AX426" s="385"/>
      <c r="AY426" s="385"/>
      <c r="AZ426" s="385"/>
      <c r="BA426" s="385"/>
      <c r="BB426" s="386"/>
    </row>
    <row r="428" spans="1:54" ht="15.75">
      <c r="B428" s="277" t="s">
        <v>257</v>
      </c>
      <c r="C428" s="278"/>
      <c r="D428" s="579" t="s">
        <v>517</v>
      </c>
      <c r="F428" s="579"/>
      <c r="V428" s="278"/>
      <c r="AM428" s="267"/>
      <c r="AN428" s="264"/>
      <c r="AO428" s="264"/>
      <c r="AP428" s="264"/>
      <c r="AQ428" s="264"/>
      <c r="AR428" s="264"/>
      <c r="AS428" s="264"/>
      <c r="AT428" s="264"/>
      <c r="AU428" s="264"/>
      <c r="AV428" s="264"/>
      <c r="AW428" s="264"/>
      <c r="AX428" s="264"/>
      <c r="AY428" s="264"/>
      <c r="AZ428" s="264"/>
      <c r="BA428" s="279"/>
    </row>
    <row r="429" spans="1:54" ht="36" customHeight="1">
      <c r="B429" s="949" t="s">
        <v>211</v>
      </c>
      <c r="C429" s="951" t="s">
        <v>33</v>
      </c>
      <c r="D429" s="281" t="s">
        <v>420</v>
      </c>
      <c r="E429" s="960" t="s">
        <v>209</v>
      </c>
      <c r="F429" s="961"/>
      <c r="G429" s="961"/>
      <c r="H429" s="961"/>
      <c r="I429" s="961"/>
      <c r="J429" s="961"/>
      <c r="K429" s="961"/>
      <c r="L429" s="961"/>
      <c r="M429" s="961"/>
      <c r="N429" s="961"/>
      <c r="O429" s="961"/>
      <c r="P429" s="961"/>
      <c r="Q429" s="961"/>
      <c r="R429" s="961"/>
      <c r="S429" s="961"/>
      <c r="T429" s="962"/>
      <c r="U429" s="958" t="s">
        <v>213</v>
      </c>
      <c r="V429" s="281" t="s">
        <v>421</v>
      </c>
      <c r="W429" s="955" t="s">
        <v>212</v>
      </c>
      <c r="X429" s="956"/>
      <c r="Y429" s="956"/>
      <c r="Z429" s="956"/>
      <c r="AA429" s="956"/>
      <c r="AB429" s="956"/>
      <c r="AC429" s="956"/>
      <c r="AD429" s="956"/>
      <c r="AE429" s="956"/>
      <c r="AF429" s="956"/>
      <c r="AG429" s="956"/>
      <c r="AH429" s="956"/>
      <c r="AI429" s="956"/>
      <c r="AJ429" s="956"/>
      <c r="AK429" s="956"/>
      <c r="AL429" s="963"/>
      <c r="AM429" s="955" t="s">
        <v>242</v>
      </c>
      <c r="AN429" s="956"/>
      <c r="AO429" s="956"/>
      <c r="AP429" s="956"/>
      <c r="AQ429" s="956"/>
      <c r="AR429" s="956"/>
      <c r="AS429" s="956"/>
      <c r="AT429" s="956"/>
      <c r="AU429" s="956"/>
      <c r="AV429" s="956"/>
      <c r="AW429" s="956"/>
      <c r="AX429" s="956"/>
      <c r="AY429" s="956"/>
      <c r="AZ429" s="956"/>
      <c r="BA429" s="957"/>
    </row>
    <row r="430" spans="1:54" ht="45.75" customHeight="1">
      <c r="B430" s="950"/>
      <c r="C430" s="952"/>
      <c r="D430" s="282">
        <v>2014</v>
      </c>
      <c r="E430" s="282">
        <v>2015</v>
      </c>
      <c r="F430" s="282">
        <v>2016</v>
      </c>
      <c r="G430" s="282">
        <v>2017</v>
      </c>
      <c r="H430" s="282">
        <v>2018</v>
      </c>
      <c r="I430" s="282">
        <v>2019</v>
      </c>
      <c r="J430" s="282">
        <v>2020</v>
      </c>
      <c r="K430" s="282">
        <v>2021</v>
      </c>
      <c r="L430" s="282">
        <v>2022</v>
      </c>
      <c r="M430" s="282">
        <v>2023</v>
      </c>
      <c r="N430" s="282">
        <v>2024</v>
      </c>
      <c r="O430" s="282">
        <v>2025</v>
      </c>
      <c r="P430" s="282">
        <v>2026</v>
      </c>
      <c r="Q430" s="282">
        <v>2027</v>
      </c>
      <c r="R430" s="282">
        <v>2028</v>
      </c>
      <c r="S430" s="282">
        <v>2029</v>
      </c>
      <c r="T430" s="282">
        <v>2030</v>
      </c>
      <c r="U430" s="959"/>
      <c r="V430" s="282">
        <v>2014</v>
      </c>
      <c r="W430" s="282">
        <v>2015</v>
      </c>
      <c r="X430" s="282">
        <v>2016</v>
      </c>
      <c r="Y430" s="282">
        <v>2017</v>
      </c>
      <c r="Z430" s="282">
        <v>2018</v>
      </c>
      <c r="AA430" s="282">
        <v>2019</v>
      </c>
      <c r="AB430" s="282">
        <v>2020</v>
      </c>
      <c r="AC430" s="282">
        <v>2021</v>
      </c>
      <c r="AD430" s="282">
        <v>2022</v>
      </c>
      <c r="AE430" s="282">
        <v>2023</v>
      </c>
      <c r="AF430" s="282">
        <v>2024</v>
      </c>
      <c r="AG430" s="282">
        <v>2025</v>
      </c>
      <c r="AH430" s="282">
        <v>2026</v>
      </c>
      <c r="AI430" s="282">
        <v>2027</v>
      </c>
      <c r="AJ430" s="282">
        <v>2028</v>
      </c>
      <c r="AK430" s="282">
        <v>2029</v>
      </c>
      <c r="AL430" s="282">
        <v>2030</v>
      </c>
      <c r="AM430" s="282" t="str">
        <f>'1.  LRAMVA Summary'!D53</f>
        <v>Residential</v>
      </c>
      <c r="AN430" s="282" t="str">
        <f>'1.  LRAMVA Summary'!E53</f>
        <v>GS&lt;50 kW</v>
      </c>
      <c r="AO430" s="282" t="str">
        <f>'1.  LRAMVA Summary'!F53</f>
        <v>GS 50 - 4,999 kW</v>
      </c>
      <c r="AP430" s="282" t="str">
        <f>'1.  LRAMVA Summary'!G53</f>
        <v>Large Use</v>
      </c>
      <c r="AQ430" s="282" t="str">
        <f>'1.  LRAMVA Summary'!H53</f>
        <v>Unmetered</v>
      </c>
      <c r="AR430" s="282" t="str">
        <f>'1.  LRAMVA Summary'!I53</f>
        <v>Street Lights</v>
      </c>
      <c r="AS430" s="282" t="str">
        <f>'1.  LRAMVA Summary'!J53</f>
        <v/>
      </c>
      <c r="AT430" s="282" t="str">
        <f>'1.  LRAMVA Summary'!K53</f>
        <v/>
      </c>
      <c r="AU430" s="282" t="str">
        <f>'1.  LRAMVA Summary'!L53</f>
        <v/>
      </c>
      <c r="AV430" s="282" t="str">
        <f>'1.  LRAMVA Summary'!M53</f>
        <v/>
      </c>
      <c r="AW430" s="282" t="str">
        <f>'1.  LRAMVA Summary'!N53</f>
        <v/>
      </c>
      <c r="AX430" s="282" t="str">
        <f>'1.  LRAMVA Summary'!O53</f>
        <v/>
      </c>
      <c r="AY430" s="282" t="str">
        <f>'1.  LRAMVA Summary'!P53</f>
        <v/>
      </c>
      <c r="AZ430" s="282" t="str">
        <f>'1.  LRAMVA Summary'!Q53</f>
        <v/>
      </c>
      <c r="BA430" s="284" t="str">
        <f>'1.  LRAMVA Summary'!R53</f>
        <v>Total</v>
      </c>
    </row>
    <row r="431" spans="1:54" ht="15.75" customHeight="1">
      <c r="A431" s="499"/>
      <c r="B431" s="285" t="s">
        <v>0</v>
      </c>
      <c r="C431" s="286"/>
      <c r="D431" s="286"/>
      <c r="E431" s="286"/>
      <c r="F431" s="286"/>
      <c r="G431" s="286"/>
      <c r="H431" s="286"/>
      <c r="I431" s="286"/>
      <c r="J431" s="286"/>
      <c r="K431" s="286"/>
      <c r="L431" s="286"/>
      <c r="M431" s="286"/>
      <c r="N431" s="286"/>
      <c r="O431" s="286"/>
      <c r="P431" s="286"/>
      <c r="Q431" s="286"/>
      <c r="R431" s="286"/>
      <c r="S431" s="286"/>
      <c r="T431" s="286"/>
      <c r="U431" s="287"/>
      <c r="V431" s="286"/>
      <c r="W431" s="286"/>
      <c r="X431" s="286"/>
      <c r="Y431" s="286"/>
      <c r="Z431" s="286"/>
      <c r="AA431" s="286"/>
      <c r="AB431" s="286"/>
      <c r="AC431" s="286"/>
      <c r="AD431" s="286"/>
      <c r="AE431" s="286"/>
      <c r="AF431" s="286"/>
      <c r="AG431" s="286"/>
      <c r="AH431" s="286"/>
      <c r="AI431" s="286"/>
      <c r="AJ431" s="286"/>
      <c r="AK431" s="286"/>
      <c r="AL431" s="286"/>
      <c r="AM431" s="288" t="str">
        <f>'1.  LRAMVA Summary'!D54</f>
        <v>kWh</v>
      </c>
      <c r="AN431" s="288" t="str">
        <f>'1.  LRAMVA Summary'!E54</f>
        <v>kWh</v>
      </c>
      <c r="AO431" s="288" t="str">
        <f>'1.  LRAMVA Summary'!F54</f>
        <v>kw</v>
      </c>
      <c r="AP431" s="288" t="str">
        <f>'1.  LRAMVA Summary'!G54</f>
        <v>kW</v>
      </c>
      <c r="AQ431" s="288" t="str">
        <f>'1.  LRAMVA Summary'!H54</f>
        <v>kWh</v>
      </c>
      <c r="AR431" s="288" t="str">
        <f>'1.  LRAMVA Summary'!I54</f>
        <v>kW</v>
      </c>
      <c r="AS431" s="288">
        <f>'1.  LRAMVA Summary'!J54</f>
        <v>0</v>
      </c>
      <c r="AT431" s="288">
        <f>'1.  LRAMVA Summary'!K54</f>
        <v>0</v>
      </c>
      <c r="AU431" s="288">
        <f>'1.  LRAMVA Summary'!L54</f>
        <v>0</v>
      </c>
      <c r="AV431" s="288">
        <f>'1.  LRAMVA Summary'!M54</f>
        <v>0</v>
      </c>
      <c r="AW431" s="288">
        <f>'1.  LRAMVA Summary'!N54</f>
        <v>0</v>
      </c>
      <c r="AX431" s="288">
        <f>'1.  LRAMVA Summary'!O54</f>
        <v>0</v>
      </c>
      <c r="AY431" s="288">
        <f>'1.  LRAMVA Summary'!P54</f>
        <v>0</v>
      </c>
      <c r="AZ431" s="288">
        <f>'1.  LRAMVA Summary'!Q54</f>
        <v>0</v>
      </c>
      <c r="BA431" s="289"/>
    </row>
    <row r="432" spans="1:54" ht="15" hidden="1" outlineLevel="1">
      <c r="A432" s="498">
        <v>1</v>
      </c>
      <c r="B432" s="291" t="s">
        <v>1</v>
      </c>
      <c r="C432" s="288" t="s">
        <v>25</v>
      </c>
      <c r="D432" s="292"/>
      <c r="E432" s="292"/>
      <c r="F432" s="292"/>
      <c r="G432" s="292"/>
      <c r="H432" s="292"/>
      <c r="I432" s="292"/>
      <c r="J432" s="292"/>
      <c r="K432" s="292"/>
      <c r="L432" s="292"/>
      <c r="M432" s="292"/>
      <c r="N432" s="292"/>
      <c r="O432" s="292"/>
      <c r="P432" s="292"/>
      <c r="Q432" s="292"/>
      <c r="R432" s="292"/>
      <c r="S432" s="292"/>
      <c r="T432" s="292"/>
      <c r="U432" s="288"/>
      <c r="V432" s="292"/>
      <c r="W432" s="292"/>
      <c r="X432" s="292"/>
      <c r="Y432" s="292"/>
      <c r="Z432" s="292"/>
      <c r="AA432" s="292"/>
      <c r="AB432" s="292"/>
      <c r="AC432" s="292"/>
      <c r="AD432" s="292"/>
      <c r="AE432" s="292"/>
      <c r="AF432" s="292"/>
      <c r="AG432" s="292"/>
      <c r="AH432" s="292"/>
      <c r="AI432" s="292"/>
      <c r="AJ432" s="292"/>
      <c r="AK432" s="292"/>
      <c r="AL432" s="292"/>
      <c r="AM432" s="466"/>
      <c r="AN432" s="406"/>
      <c r="AO432" s="406"/>
      <c r="AP432" s="406"/>
      <c r="AQ432" s="406"/>
      <c r="AR432" s="406"/>
      <c r="AS432" s="406"/>
      <c r="AT432" s="406"/>
      <c r="AU432" s="406"/>
      <c r="AV432" s="406"/>
      <c r="AW432" s="406"/>
      <c r="AX432" s="406"/>
      <c r="AY432" s="406"/>
      <c r="AZ432" s="406"/>
      <c r="BA432" s="293">
        <f>SUM(AM432:AZ432)</f>
        <v>0</v>
      </c>
    </row>
    <row r="433" spans="1:53" ht="15" hidden="1" outlineLevel="1">
      <c r="B433" s="291" t="s">
        <v>258</v>
      </c>
      <c r="C433" s="288" t="s">
        <v>163</v>
      </c>
      <c r="D433" s="292"/>
      <c r="E433" s="292"/>
      <c r="F433" s="292"/>
      <c r="G433" s="292"/>
      <c r="H433" s="292"/>
      <c r="I433" s="292"/>
      <c r="J433" s="292"/>
      <c r="K433" s="292"/>
      <c r="L433" s="292"/>
      <c r="M433" s="292"/>
      <c r="N433" s="292"/>
      <c r="O433" s="292"/>
      <c r="P433" s="292"/>
      <c r="Q433" s="292"/>
      <c r="R433" s="292"/>
      <c r="S433" s="292"/>
      <c r="T433" s="292"/>
      <c r="U433" s="464"/>
      <c r="V433" s="292"/>
      <c r="W433" s="292"/>
      <c r="X433" s="292"/>
      <c r="Y433" s="292"/>
      <c r="Z433" s="292"/>
      <c r="AA433" s="292"/>
      <c r="AB433" s="292"/>
      <c r="AC433" s="292"/>
      <c r="AD433" s="292"/>
      <c r="AE433" s="292"/>
      <c r="AF433" s="292"/>
      <c r="AG433" s="292"/>
      <c r="AH433" s="292"/>
      <c r="AI433" s="292"/>
      <c r="AJ433" s="292"/>
      <c r="AK433" s="292"/>
      <c r="AL433" s="292"/>
      <c r="AM433" s="407">
        <f>AM432</f>
        <v>0</v>
      </c>
      <c r="AN433" s="407">
        <f>AN432</f>
        <v>0</v>
      </c>
      <c r="AO433" s="407">
        <f t="shared" ref="AO433:AZ433" si="150">AO432</f>
        <v>0</v>
      </c>
      <c r="AP433" s="407">
        <f t="shared" si="150"/>
        <v>0</v>
      </c>
      <c r="AQ433" s="407">
        <f t="shared" si="150"/>
        <v>0</v>
      </c>
      <c r="AR433" s="407">
        <f t="shared" si="150"/>
        <v>0</v>
      </c>
      <c r="AS433" s="407">
        <f t="shared" si="150"/>
        <v>0</v>
      </c>
      <c r="AT433" s="407">
        <f t="shared" si="150"/>
        <v>0</v>
      </c>
      <c r="AU433" s="407">
        <f t="shared" si="150"/>
        <v>0</v>
      </c>
      <c r="AV433" s="407">
        <f t="shared" si="150"/>
        <v>0</v>
      </c>
      <c r="AW433" s="407">
        <f t="shared" si="150"/>
        <v>0</v>
      </c>
      <c r="AX433" s="407">
        <f t="shared" si="150"/>
        <v>0</v>
      </c>
      <c r="AY433" s="407">
        <f t="shared" si="150"/>
        <v>0</v>
      </c>
      <c r="AZ433" s="407">
        <f t="shared" si="150"/>
        <v>0</v>
      </c>
      <c r="BA433" s="294"/>
    </row>
    <row r="434" spans="1:53" ht="15.75" hidden="1" outlineLevel="1">
      <c r="A434" s="500"/>
      <c r="B434" s="295"/>
      <c r="C434" s="296"/>
      <c r="D434" s="296"/>
      <c r="E434" s="296"/>
      <c r="F434" s="296"/>
      <c r="G434" s="296"/>
      <c r="H434" s="296"/>
      <c r="I434" s="296"/>
      <c r="J434" s="296"/>
      <c r="K434" s="296"/>
      <c r="L434" s="296"/>
      <c r="M434" s="296"/>
      <c r="N434" s="296"/>
      <c r="O434" s="296"/>
      <c r="P434" s="296"/>
      <c r="Q434" s="296"/>
      <c r="R434" s="296"/>
      <c r="S434" s="296"/>
      <c r="T434" s="296"/>
      <c r="U434" s="300"/>
      <c r="V434" s="296"/>
      <c r="W434" s="296"/>
      <c r="X434" s="296"/>
      <c r="Y434" s="296"/>
      <c r="Z434" s="296"/>
      <c r="AA434" s="296"/>
      <c r="AB434" s="296"/>
      <c r="AC434" s="296"/>
      <c r="AD434" s="296"/>
      <c r="AE434" s="296"/>
      <c r="AF434" s="296"/>
      <c r="AG434" s="296"/>
      <c r="AH434" s="296"/>
      <c r="AI434" s="296"/>
      <c r="AJ434" s="296"/>
      <c r="AK434" s="296"/>
      <c r="AL434" s="296"/>
      <c r="AM434" s="408"/>
      <c r="AN434" s="409"/>
      <c r="AO434" s="409"/>
      <c r="AP434" s="409"/>
      <c r="AQ434" s="409"/>
      <c r="AR434" s="409"/>
      <c r="AS434" s="409"/>
      <c r="AT434" s="409"/>
      <c r="AU434" s="409"/>
      <c r="AV434" s="409"/>
      <c r="AW434" s="409"/>
      <c r="AX434" s="409"/>
      <c r="AY434" s="409"/>
      <c r="AZ434" s="409"/>
      <c r="BA434" s="299"/>
    </row>
    <row r="435" spans="1:53" ht="15" hidden="1" outlineLevel="1">
      <c r="A435" s="498">
        <v>2</v>
      </c>
      <c r="B435" s="291" t="s">
        <v>2</v>
      </c>
      <c r="C435" s="288" t="s">
        <v>25</v>
      </c>
      <c r="D435" s="292"/>
      <c r="E435" s="292"/>
      <c r="F435" s="292"/>
      <c r="G435" s="292"/>
      <c r="H435" s="292"/>
      <c r="I435" s="292"/>
      <c r="J435" s="292"/>
      <c r="K435" s="292"/>
      <c r="L435" s="292"/>
      <c r="M435" s="292"/>
      <c r="N435" s="292"/>
      <c r="O435" s="292"/>
      <c r="P435" s="292"/>
      <c r="Q435" s="292"/>
      <c r="R435" s="292"/>
      <c r="S435" s="292"/>
      <c r="T435" s="292"/>
      <c r="U435" s="288"/>
      <c r="V435" s="292"/>
      <c r="W435" s="292"/>
      <c r="X435" s="292"/>
      <c r="Y435" s="292"/>
      <c r="Z435" s="292"/>
      <c r="AA435" s="292"/>
      <c r="AB435" s="292"/>
      <c r="AC435" s="292"/>
      <c r="AD435" s="292"/>
      <c r="AE435" s="292"/>
      <c r="AF435" s="292"/>
      <c r="AG435" s="292"/>
      <c r="AH435" s="292"/>
      <c r="AI435" s="292"/>
      <c r="AJ435" s="292"/>
      <c r="AK435" s="292"/>
      <c r="AL435" s="292"/>
      <c r="AM435" s="466"/>
      <c r="AN435" s="406"/>
      <c r="AO435" s="406"/>
      <c r="AP435" s="406"/>
      <c r="AQ435" s="406"/>
      <c r="AR435" s="406"/>
      <c r="AS435" s="406"/>
      <c r="AT435" s="406"/>
      <c r="AU435" s="406"/>
      <c r="AV435" s="406"/>
      <c r="AW435" s="406"/>
      <c r="AX435" s="406"/>
      <c r="AY435" s="406"/>
      <c r="AZ435" s="406"/>
      <c r="BA435" s="293">
        <f>SUM(AM435:AZ435)</f>
        <v>0</v>
      </c>
    </row>
    <row r="436" spans="1:53" ht="15" hidden="1" outlineLevel="1">
      <c r="B436" s="291" t="s">
        <v>258</v>
      </c>
      <c r="C436" s="288" t="s">
        <v>163</v>
      </c>
      <c r="D436" s="292"/>
      <c r="E436" s="292"/>
      <c r="F436" s="292"/>
      <c r="G436" s="292"/>
      <c r="H436" s="292"/>
      <c r="I436" s="292"/>
      <c r="J436" s="292"/>
      <c r="K436" s="292"/>
      <c r="L436" s="292"/>
      <c r="M436" s="292"/>
      <c r="N436" s="292"/>
      <c r="O436" s="292"/>
      <c r="P436" s="292"/>
      <c r="Q436" s="292"/>
      <c r="R436" s="292"/>
      <c r="S436" s="292"/>
      <c r="T436" s="292"/>
      <c r="U436" s="464"/>
      <c r="V436" s="292"/>
      <c r="W436" s="292"/>
      <c r="X436" s="292"/>
      <c r="Y436" s="292"/>
      <c r="Z436" s="292"/>
      <c r="AA436" s="292"/>
      <c r="AB436" s="292"/>
      <c r="AC436" s="292"/>
      <c r="AD436" s="292"/>
      <c r="AE436" s="292"/>
      <c r="AF436" s="292"/>
      <c r="AG436" s="292"/>
      <c r="AH436" s="292"/>
      <c r="AI436" s="292"/>
      <c r="AJ436" s="292"/>
      <c r="AK436" s="292"/>
      <c r="AL436" s="292"/>
      <c r="AM436" s="407">
        <f>AM435</f>
        <v>0</v>
      </c>
      <c r="AN436" s="407">
        <f>AN435</f>
        <v>0</v>
      </c>
      <c r="AO436" s="407">
        <f t="shared" ref="AO436:AZ436" si="151">AO435</f>
        <v>0</v>
      </c>
      <c r="AP436" s="407">
        <f t="shared" si="151"/>
        <v>0</v>
      </c>
      <c r="AQ436" s="407">
        <f t="shared" si="151"/>
        <v>0</v>
      </c>
      <c r="AR436" s="407">
        <f t="shared" si="151"/>
        <v>0</v>
      </c>
      <c r="AS436" s="407">
        <f t="shared" si="151"/>
        <v>0</v>
      </c>
      <c r="AT436" s="407">
        <f t="shared" si="151"/>
        <v>0</v>
      </c>
      <c r="AU436" s="407">
        <f t="shared" si="151"/>
        <v>0</v>
      </c>
      <c r="AV436" s="407">
        <f t="shared" si="151"/>
        <v>0</v>
      </c>
      <c r="AW436" s="407">
        <f t="shared" si="151"/>
        <v>0</v>
      </c>
      <c r="AX436" s="407">
        <f t="shared" si="151"/>
        <v>0</v>
      </c>
      <c r="AY436" s="407">
        <f t="shared" si="151"/>
        <v>0</v>
      </c>
      <c r="AZ436" s="407">
        <f t="shared" si="151"/>
        <v>0</v>
      </c>
      <c r="BA436" s="294"/>
    </row>
    <row r="437" spans="1:53" ht="15.75" hidden="1" outlineLevel="1">
      <c r="A437" s="500"/>
      <c r="B437" s="295"/>
      <c r="C437" s="296"/>
      <c r="D437" s="301"/>
      <c r="E437" s="301"/>
      <c r="F437" s="301"/>
      <c r="G437" s="301"/>
      <c r="H437" s="301"/>
      <c r="I437" s="301"/>
      <c r="J437" s="301"/>
      <c r="K437" s="301"/>
      <c r="L437" s="301"/>
      <c r="M437" s="301"/>
      <c r="N437" s="301"/>
      <c r="O437" s="301"/>
      <c r="P437" s="301"/>
      <c r="Q437" s="301"/>
      <c r="R437" s="301"/>
      <c r="S437" s="301"/>
      <c r="T437" s="301"/>
      <c r="U437" s="300"/>
      <c r="V437" s="301"/>
      <c r="W437" s="301"/>
      <c r="X437" s="301"/>
      <c r="Y437" s="301"/>
      <c r="Z437" s="301"/>
      <c r="AA437" s="301"/>
      <c r="AB437" s="301"/>
      <c r="AC437" s="301"/>
      <c r="AD437" s="301"/>
      <c r="AE437" s="301"/>
      <c r="AF437" s="301"/>
      <c r="AG437" s="301"/>
      <c r="AH437" s="301"/>
      <c r="AI437" s="301"/>
      <c r="AJ437" s="301"/>
      <c r="AK437" s="301"/>
      <c r="AL437" s="301"/>
      <c r="AM437" s="408"/>
      <c r="AN437" s="409"/>
      <c r="AO437" s="409"/>
      <c r="AP437" s="409"/>
      <c r="AQ437" s="409"/>
      <c r="AR437" s="409"/>
      <c r="AS437" s="409"/>
      <c r="AT437" s="409"/>
      <c r="AU437" s="409"/>
      <c r="AV437" s="409"/>
      <c r="AW437" s="409"/>
      <c r="AX437" s="409"/>
      <c r="AY437" s="409"/>
      <c r="AZ437" s="409"/>
      <c r="BA437" s="299"/>
    </row>
    <row r="438" spans="1:53" ht="15" hidden="1" outlineLevel="1">
      <c r="A438" s="498">
        <v>3</v>
      </c>
      <c r="B438" s="291" t="s">
        <v>3</v>
      </c>
      <c r="C438" s="288" t="s">
        <v>25</v>
      </c>
      <c r="D438" s="292"/>
      <c r="E438" s="292"/>
      <c r="F438" s="292"/>
      <c r="G438" s="292"/>
      <c r="H438" s="292"/>
      <c r="I438" s="292"/>
      <c r="J438" s="292"/>
      <c r="K438" s="292"/>
      <c r="L438" s="292"/>
      <c r="M438" s="292"/>
      <c r="N438" s="292"/>
      <c r="O438" s="292"/>
      <c r="P438" s="292"/>
      <c r="Q438" s="292"/>
      <c r="R438" s="292"/>
      <c r="S438" s="292"/>
      <c r="T438" s="292"/>
      <c r="U438" s="288"/>
      <c r="V438" s="292"/>
      <c r="W438" s="292"/>
      <c r="X438" s="292"/>
      <c r="Y438" s="292"/>
      <c r="Z438" s="292"/>
      <c r="AA438" s="292"/>
      <c r="AB438" s="292"/>
      <c r="AC438" s="292"/>
      <c r="AD438" s="292"/>
      <c r="AE438" s="292"/>
      <c r="AF438" s="292"/>
      <c r="AG438" s="292"/>
      <c r="AH438" s="292"/>
      <c r="AI438" s="292"/>
      <c r="AJ438" s="292"/>
      <c r="AK438" s="292"/>
      <c r="AL438" s="292"/>
      <c r="AM438" s="466"/>
      <c r="AN438" s="406"/>
      <c r="AO438" s="406"/>
      <c r="AP438" s="406"/>
      <c r="AQ438" s="406"/>
      <c r="AR438" s="406"/>
      <c r="AS438" s="406"/>
      <c r="AT438" s="406"/>
      <c r="AU438" s="406"/>
      <c r="AV438" s="406"/>
      <c r="AW438" s="406"/>
      <c r="AX438" s="406"/>
      <c r="AY438" s="406"/>
      <c r="AZ438" s="406"/>
      <c r="BA438" s="293">
        <f>SUM(AM438:AZ438)</f>
        <v>0</v>
      </c>
    </row>
    <row r="439" spans="1:53" ht="15" hidden="1" outlineLevel="1">
      <c r="B439" s="291" t="s">
        <v>258</v>
      </c>
      <c r="C439" s="288" t="s">
        <v>163</v>
      </c>
      <c r="D439" s="292"/>
      <c r="E439" s="292"/>
      <c r="F439" s="292"/>
      <c r="G439" s="292"/>
      <c r="H439" s="292"/>
      <c r="I439" s="292"/>
      <c r="J439" s="292"/>
      <c r="K439" s="292"/>
      <c r="L439" s="292"/>
      <c r="M439" s="292"/>
      <c r="N439" s="292"/>
      <c r="O439" s="292"/>
      <c r="P439" s="292"/>
      <c r="Q439" s="292"/>
      <c r="R439" s="292"/>
      <c r="S439" s="292"/>
      <c r="T439" s="292"/>
      <c r="U439" s="464"/>
      <c r="V439" s="292"/>
      <c r="W439" s="292"/>
      <c r="X439" s="292"/>
      <c r="Y439" s="292"/>
      <c r="Z439" s="292"/>
      <c r="AA439" s="292"/>
      <c r="AB439" s="292"/>
      <c r="AC439" s="292"/>
      <c r="AD439" s="292"/>
      <c r="AE439" s="292"/>
      <c r="AF439" s="292"/>
      <c r="AG439" s="292"/>
      <c r="AH439" s="292"/>
      <c r="AI439" s="292"/>
      <c r="AJ439" s="292"/>
      <c r="AK439" s="292"/>
      <c r="AL439" s="292"/>
      <c r="AM439" s="407">
        <f>AM438</f>
        <v>0</v>
      </c>
      <c r="AN439" s="407">
        <f>AN438</f>
        <v>0</v>
      </c>
      <c r="AO439" s="407">
        <f t="shared" ref="AO439:AZ439" si="152">AO438</f>
        <v>0</v>
      </c>
      <c r="AP439" s="407">
        <f t="shared" si="152"/>
        <v>0</v>
      </c>
      <c r="AQ439" s="407">
        <f t="shared" si="152"/>
        <v>0</v>
      </c>
      <c r="AR439" s="407">
        <f t="shared" si="152"/>
        <v>0</v>
      </c>
      <c r="AS439" s="407">
        <f t="shared" si="152"/>
        <v>0</v>
      </c>
      <c r="AT439" s="407">
        <f t="shared" si="152"/>
        <v>0</v>
      </c>
      <c r="AU439" s="407">
        <f t="shared" si="152"/>
        <v>0</v>
      </c>
      <c r="AV439" s="407">
        <f t="shared" si="152"/>
        <v>0</v>
      </c>
      <c r="AW439" s="407">
        <f t="shared" si="152"/>
        <v>0</v>
      </c>
      <c r="AX439" s="407">
        <f t="shared" si="152"/>
        <v>0</v>
      </c>
      <c r="AY439" s="407">
        <f t="shared" si="152"/>
        <v>0</v>
      </c>
      <c r="AZ439" s="407">
        <f t="shared" si="152"/>
        <v>0</v>
      </c>
      <c r="BA439" s="294"/>
    </row>
    <row r="440" spans="1:53" ht="15" hidden="1" outlineLevel="1">
      <c r="B440" s="291"/>
      <c r="C440" s="302"/>
      <c r="D440" s="288"/>
      <c r="E440" s="288"/>
      <c r="F440" s="288"/>
      <c r="G440" s="288"/>
      <c r="H440" s="288"/>
      <c r="I440" s="288"/>
      <c r="J440" s="288"/>
      <c r="K440" s="288"/>
      <c r="L440" s="288"/>
      <c r="M440" s="288"/>
      <c r="N440" s="288"/>
      <c r="O440" s="288"/>
      <c r="P440" s="288"/>
      <c r="Q440" s="288"/>
      <c r="R440" s="288"/>
      <c r="S440" s="288"/>
      <c r="T440" s="288"/>
      <c r="U440" s="280"/>
      <c r="V440" s="288"/>
      <c r="W440" s="288"/>
      <c r="X440" s="288"/>
      <c r="Y440" s="288"/>
      <c r="Z440" s="288"/>
      <c r="AA440" s="288"/>
      <c r="AB440" s="288"/>
      <c r="AC440" s="288"/>
      <c r="AD440" s="288"/>
      <c r="AE440" s="288"/>
      <c r="AF440" s="288"/>
      <c r="AG440" s="288"/>
      <c r="AH440" s="288"/>
      <c r="AI440" s="288"/>
      <c r="AJ440" s="288"/>
      <c r="AK440" s="288"/>
      <c r="AL440" s="288"/>
      <c r="AM440" s="408"/>
      <c r="AN440" s="408"/>
      <c r="AO440" s="408"/>
      <c r="AP440" s="408"/>
      <c r="AQ440" s="408"/>
      <c r="AR440" s="408"/>
      <c r="AS440" s="408"/>
      <c r="AT440" s="408"/>
      <c r="AU440" s="408"/>
      <c r="AV440" s="408"/>
      <c r="AW440" s="408"/>
      <c r="AX440" s="408"/>
      <c r="AY440" s="408"/>
      <c r="AZ440" s="408"/>
      <c r="BA440" s="303"/>
    </row>
    <row r="441" spans="1:53" ht="15" hidden="1" outlineLevel="1">
      <c r="A441" s="498">
        <v>4</v>
      </c>
      <c r="B441" s="291" t="s">
        <v>4</v>
      </c>
      <c r="C441" s="288" t="s">
        <v>25</v>
      </c>
      <c r="D441" s="292"/>
      <c r="E441" s="292"/>
      <c r="F441" s="292"/>
      <c r="G441" s="292"/>
      <c r="H441" s="292"/>
      <c r="I441" s="292"/>
      <c r="J441" s="292"/>
      <c r="K441" s="292"/>
      <c r="L441" s="292"/>
      <c r="M441" s="292"/>
      <c r="N441" s="292"/>
      <c r="O441" s="292"/>
      <c r="P441" s="292"/>
      <c r="Q441" s="292"/>
      <c r="R441" s="292"/>
      <c r="S441" s="292"/>
      <c r="T441" s="292"/>
      <c r="U441" s="288"/>
      <c r="V441" s="292"/>
      <c r="W441" s="292"/>
      <c r="X441" s="292"/>
      <c r="Y441" s="292"/>
      <c r="Z441" s="292"/>
      <c r="AA441" s="292"/>
      <c r="AB441" s="292"/>
      <c r="AC441" s="292"/>
      <c r="AD441" s="292"/>
      <c r="AE441" s="292"/>
      <c r="AF441" s="292"/>
      <c r="AG441" s="292"/>
      <c r="AH441" s="292"/>
      <c r="AI441" s="292"/>
      <c r="AJ441" s="292"/>
      <c r="AK441" s="292"/>
      <c r="AL441" s="292"/>
      <c r="AM441" s="466"/>
      <c r="AN441" s="406"/>
      <c r="AO441" s="406"/>
      <c r="AP441" s="406"/>
      <c r="AQ441" s="406"/>
      <c r="AR441" s="406"/>
      <c r="AS441" s="406"/>
      <c r="AT441" s="406"/>
      <c r="AU441" s="406"/>
      <c r="AV441" s="406"/>
      <c r="AW441" s="406"/>
      <c r="AX441" s="406"/>
      <c r="AY441" s="406"/>
      <c r="AZ441" s="406"/>
      <c r="BA441" s="293">
        <f>SUM(AM441:AZ441)</f>
        <v>0</v>
      </c>
    </row>
    <row r="442" spans="1:53" ht="15" hidden="1" outlineLevel="1">
      <c r="B442" s="291" t="s">
        <v>258</v>
      </c>
      <c r="C442" s="288" t="s">
        <v>163</v>
      </c>
      <c r="D442" s="292"/>
      <c r="E442" s="292"/>
      <c r="F442" s="292"/>
      <c r="G442" s="292"/>
      <c r="H442" s="292"/>
      <c r="I442" s="292"/>
      <c r="J442" s="292"/>
      <c r="K442" s="292"/>
      <c r="L442" s="292"/>
      <c r="M442" s="292"/>
      <c r="N442" s="292"/>
      <c r="O442" s="292"/>
      <c r="P442" s="292"/>
      <c r="Q442" s="292"/>
      <c r="R442" s="292"/>
      <c r="S442" s="292"/>
      <c r="T442" s="292"/>
      <c r="U442" s="464"/>
      <c r="V442" s="292"/>
      <c r="W442" s="292"/>
      <c r="X442" s="292"/>
      <c r="Y442" s="292"/>
      <c r="Z442" s="292"/>
      <c r="AA442" s="292"/>
      <c r="AB442" s="292"/>
      <c r="AC442" s="292"/>
      <c r="AD442" s="292"/>
      <c r="AE442" s="292"/>
      <c r="AF442" s="292"/>
      <c r="AG442" s="292"/>
      <c r="AH442" s="292"/>
      <c r="AI442" s="292"/>
      <c r="AJ442" s="292"/>
      <c r="AK442" s="292"/>
      <c r="AL442" s="292"/>
      <c r="AM442" s="407">
        <f>AM441</f>
        <v>0</v>
      </c>
      <c r="AN442" s="407">
        <f>AN441</f>
        <v>0</v>
      </c>
      <c r="AO442" s="407">
        <f t="shared" ref="AO442:AZ442" si="153">AO441</f>
        <v>0</v>
      </c>
      <c r="AP442" s="407">
        <f t="shared" si="153"/>
        <v>0</v>
      </c>
      <c r="AQ442" s="407">
        <f t="shared" si="153"/>
        <v>0</v>
      </c>
      <c r="AR442" s="407">
        <f t="shared" si="153"/>
        <v>0</v>
      </c>
      <c r="AS442" s="407">
        <f t="shared" si="153"/>
        <v>0</v>
      </c>
      <c r="AT442" s="407">
        <f t="shared" si="153"/>
        <v>0</v>
      </c>
      <c r="AU442" s="407">
        <f t="shared" si="153"/>
        <v>0</v>
      </c>
      <c r="AV442" s="407">
        <f t="shared" si="153"/>
        <v>0</v>
      </c>
      <c r="AW442" s="407">
        <f t="shared" si="153"/>
        <v>0</v>
      </c>
      <c r="AX442" s="407">
        <f t="shared" si="153"/>
        <v>0</v>
      </c>
      <c r="AY442" s="407">
        <f t="shared" si="153"/>
        <v>0</v>
      </c>
      <c r="AZ442" s="407">
        <f t="shared" si="153"/>
        <v>0</v>
      </c>
      <c r="BA442" s="294"/>
    </row>
    <row r="443" spans="1:53" ht="15" hidden="1" outlineLevel="1">
      <c r="B443" s="291"/>
      <c r="C443" s="302"/>
      <c r="D443" s="301"/>
      <c r="E443" s="301"/>
      <c r="F443" s="301"/>
      <c r="G443" s="301"/>
      <c r="H443" s="301"/>
      <c r="I443" s="301"/>
      <c r="J443" s="301"/>
      <c r="K443" s="301"/>
      <c r="L443" s="301"/>
      <c r="M443" s="301"/>
      <c r="N443" s="301"/>
      <c r="O443" s="301"/>
      <c r="P443" s="301"/>
      <c r="Q443" s="301"/>
      <c r="R443" s="301"/>
      <c r="S443" s="301"/>
      <c r="T443" s="301"/>
      <c r="U443" s="288"/>
      <c r="V443" s="301"/>
      <c r="W443" s="301"/>
      <c r="X443" s="301"/>
      <c r="Y443" s="301"/>
      <c r="Z443" s="301"/>
      <c r="AA443" s="301"/>
      <c r="AB443" s="301"/>
      <c r="AC443" s="301"/>
      <c r="AD443" s="301"/>
      <c r="AE443" s="301"/>
      <c r="AF443" s="301"/>
      <c r="AG443" s="301"/>
      <c r="AH443" s="301"/>
      <c r="AI443" s="301"/>
      <c r="AJ443" s="301"/>
      <c r="AK443" s="301"/>
      <c r="AL443" s="301"/>
      <c r="AM443" s="408"/>
      <c r="AN443" s="408"/>
      <c r="AO443" s="408"/>
      <c r="AP443" s="408"/>
      <c r="AQ443" s="408"/>
      <c r="AR443" s="408"/>
      <c r="AS443" s="408"/>
      <c r="AT443" s="408"/>
      <c r="AU443" s="408"/>
      <c r="AV443" s="408"/>
      <c r="AW443" s="408"/>
      <c r="AX443" s="408"/>
      <c r="AY443" s="408"/>
      <c r="AZ443" s="408"/>
      <c r="BA443" s="303"/>
    </row>
    <row r="444" spans="1:53" ht="15" hidden="1" outlineLevel="1">
      <c r="A444" s="498">
        <v>5</v>
      </c>
      <c r="B444" s="291" t="s">
        <v>5</v>
      </c>
      <c r="C444" s="288" t="s">
        <v>25</v>
      </c>
      <c r="D444" s="292"/>
      <c r="E444" s="292"/>
      <c r="F444" s="292"/>
      <c r="G444" s="292"/>
      <c r="H444" s="292"/>
      <c r="I444" s="292"/>
      <c r="J444" s="292"/>
      <c r="K444" s="292"/>
      <c r="L444" s="292"/>
      <c r="M444" s="292"/>
      <c r="N444" s="292"/>
      <c r="O444" s="292"/>
      <c r="P444" s="292"/>
      <c r="Q444" s="292"/>
      <c r="R444" s="292"/>
      <c r="S444" s="292"/>
      <c r="T444" s="292"/>
      <c r="U444" s="288"/>
      <c r="V444" s="292"/>
      <c r="W444" s="292"/>
      <c r="X444" s="292"/>
      <c r="Y444" s="292"/>
      <c r="Z444" s="292"/>
      <c r="AA444" s="292"/>
      <c r="AB444" s="292"/>
      <c r="AC444" s="292"/>
      <c r="AD444" s="292"/>
      <c r="AE444" s="292"/>
      <c r="AF444" s="292"/>
      <c r="AG444" s="292"/>
      <c r="AH444" s="292"/>
      <c r="AI444" s="292"/>
      <c r="AJ444" s="292"/>
      <c r="AK444" s="292"/>
      <c r="AL444" s="292"/>
      <c r="AM444" s="466"/>
      <c r="AN444" s="406"/>
      <c r="AO444" s="406"/>
      <c r="AP444" s="406"/>
      <c r="AQ444" s="406"/>
      <c r="AR444" s="406"/>
      <c r="AS444" s="406"/>
      <c r="AT444" s="406"/>
      <c r="AU444" s="406"/>
      <c r="AV444" s="406"/>
      <c r="AW444" s="406"/>
      <c r="AX444" s="406"/>
      <c r="AY444" s="406"/>
      <c r="AZ444" s="406"/>
      <c r="BA444" s="293">
        <f>SUM(AM444:AZ444)</f>
        <v>0</v>
      </c>
    </row>
    <row r="445" spans="1:53" ht="15" hidden="1" outlineLevel="1">
      <c r="B445" s="291" t="s">
        <v>258</v>
      </c>
      <c r="C445" s="288" t="s">
        <v>163</v>
      </c>
      <c r="D445" s="292"/>
      <c r="E445" s="292"/>
      <c r="F445" s="292"/>
      <c r="G445" s="292"/>
      <c r="H445" s="292"/>
      <c r="I445" s="292"/>
      <c r="J445" s="292"/>
      <c r="K445" s="292"/>
      <c r="L445" s="292"/>
      <c r="M445" s="292"/>
      <c r="N445" s="292"/>
      <c r="O445" s="292"/>
      <c r="P445" s="292"/>
      <c r="Q445" s="292"/>
      <c r="R445" s="292"/>
      <c r="S445" s="292"/>
      <c r="T445" s="292"/>
      <c r="U445" s="464"/>
      <c r="V445" s="292"/>
      <c r="W445" s="292"/>
      <c r="X445" s="292"/>
      <c r="Y445" s="292"/>
      <c r="Z445" s="292"/>
      <c r="AA445" s="292"/>
      <c r="AB445" s="292"/>
      <c r="AC445" s="292"/>
      <c r="AD445" s="292"/>
      <c r="AE445" s="292"/>
      <c r="AF445" s="292"/>
      <c r="AG445" s="292"/>
      <c r="AH445" s="292"/>
      <c r="AI445" s="292"/>
      <c r="AJ445" s="292"/>
      <c r="AK445" s="292"/>
      <c r="AL445" s="292"/>
      <c r="AM445" s="407">
        <f>AM444</f>
        <v>0</v>
      </c>
      <c r="AN445" s="407">
        <f>AN444</f>
        <v>0</v>
      </c>
      <c r="AO445" s="407">
        <f t="shared" ref="AO445:AZ445" si="154">AO444</f>
        <v>0</v>
      </c>
      <c r="AP445" s="407">
        <f t="shared" si="154"/>
        <v>0</v>
      </c>
      <c r="AQ445" s="407">
        <f t="shared" si="154"/>
        <v>0</v>
      </c>
      <c r="AR445" s="407">
        <f t="shared" si="154"/>
        <v>0</v>
      </c>
      <c r="AS445" s="407">
        <f t="shared" si="154"/>
        <v>0</v>
      </c>
      <c r="AT445" s="407">
        <f t="shared" si="154"/>
        <v>0</v>
      </c>
      <c r="AU445" s="407">
        <f t="shared" si="154"/>
        <v>0</v>
      </c>
      <c r="AV445" s="407">
        <f t="shared" si="154"/>
        <v>0</v>
      </c>
      <c r="AW445" s="407">
        <f t="shared" si="154"/>
        <v>0</v>
      </c>
      <c r="AX445" s="407">
        <f t="shared" si="154"/>
        <v>0</v>
      </c>
      <c r="AY445" s="407">
        <f t="shared" si="154"/>
        <v>0</v>
      </c>
      <c r="AZ445" s="407">
        <f t="shared" si="154"/>
        <v>0</v>
      </c>
      <c r="BA445" s="294"/>
    </row>
    <row r="446" spans="1:53" ht="15" hidden="1" outlineLevel="1">
      <c r="B446" s="291"/>
      <c r="C446" s="302"/>
      <c r="D446" s="301"/>
      <c r="E446" s="301"/>
      <c r="F446" s="301"/>
      <c r="G446" s="301"/>
      <c r="H446" s="301"/>
      <c r="I446" s="301"/>
      <c r="J446" s="301"/>
      <c r="K446" s="301"/>
      <c r="L446" s="301"/>
      <c r="M446" s="301"/>
      <c r="N446" s="301"/>
      <c r="O446" s="301"/>
      <c r="P446" s="301"/>
      <c r="Q446" s="301"/>
      <c r="R446" s="301"/>
      <c r="S446" s="301"/>
      <c r="T446" s="301"/>
      <c r="U446" s="288"/>
      <c r="V446" s="301"/>
      <c r="W446" s="301"/>
      <c r="X446" s="301"/>
      <c r="Y446" s="301"/>
      <c r="Z446" s="301"/>
      <c r="AA446" s="301"/>
      <c r="AB446" s="301"/>
      <c r="AC446" s="301"/>
      <c r="AD446" s="301"/>
      <c r="AE446" s="301"/>
      <c r="AF446" s="301"/>
      <c r="AG446" s="301"/>
      <c r="AH446" s="301"/>
      <c r="AI446" s="301"/>
      <c r="AJ446" s="301"/>
      <c r="AK446" s="301"/>
      <c r="AL446" s="301"/>
      <c r="AM446" s="408"/>
      <c r="AN446" s="408"/>
      <c r="AO446" s="408"/>
      <c r="AP446" s="408"/>
      <c r="AQ446" s="408"/>
      <c r="AR446" s="408"/>
      <c r="AS446" s="408"/>
      <c r="AT446" s="408"/>
      <c r="AU446" s="408"/>
      <c r="AV446" s="408"/>
      <c r="AW446" s="408"/>
      <c r="AX446" s="408"/>
      <c r="AY446" s="408"/>
      <c r="AZ446" s="408"/>
      <c r="BA446" s="303"/>
    </row>
    <row r="447" spans="1:53" ht="15" hidden="1" outlineLevel="1">
      <c r="A447" s="498">
        <v>6</v>
      </c>
      <c r="B447" s="291" t="s">
        <v>6</v>
      </c>
      <c r="C447" s="288" t="s">
        <v>25</v>
      </c>
      <c r="D447" s="292"/>
      <c r="E447" s="292"/>
      <c r="F447" s="292"/>
      <c r="G447" s="292"/>
      <c r="H447" s="292"/>
      <c r="I447" s="292"/>
      <c r="J447" s="292"/>
      <c r="K447" s="292"/>
      <c r="L447" s="292"/>
      <c r="M447" s="292"/>
      <c r="N447" s="292"/>
      <c r="O447" s="292"/>
      <c r="P447" s="292"/>
      <c r="Q447" s="292"/>
      <c r="R447" s="292"/>
      <c r="S447" s="292"/>
      <c r="T447" s="292"/>
      <c r="U447" s="288"/>
      <c r="V447" s="292"/>
      <c r="W447" s="292"/>
      <c r="X447" s="292"/>
      <c r="Y447" s="292"/>
      <c r="Z447" s="292"/>
      <c r="AA447" s="292"/>
      <c r="AB447" s="292"/>
      <c r="AC447" s="292"/>
      <c r="AD447" s="292"/>
      <c r="AE447" s="292"/>
      <c r="AF447" s="292"/>
      <c r="AG447" s="292"/>
      <c r="AH447" s="292"/>
      <c r="AI447" s="292"/>
      <c r="AJ447" s="292"/>
      <c r="AK447" s="292"/>
      <c r="AL447" s="292"/>
      <c r="AM447" s="406"/>
      <c r="AN447" s="406"/>
      <c r="AO447" s="406"/>
      <c r="AP447" s="406"/>
      <c r="AQ447" s="406"/>
      <c r="AR447" s="406"/>
      <c r="AS447" s="406"/>
      <c r="AT447" s="406"/>
      <c r="AU447" s="406"/>
      <c r="AV447" s="406"/>
      <c r="AW447" s="406"/>
      <c r="AX447" s="406"/>
      <c r="AY447" s="406"/>
      <c r="AZ447" s="406"/>
      <c r="BA447" s="293">
        <f>SUM(AM447:AZ447)</f>
        <v>0</v>
      </c>
    </row>
    <row r="448" spans="1:53" ht="15" hidden="1" outlineLevel="1">
      <c r="B448" s="291" t="s">
        <v>258</v>
      </c>
      <c r="C448" s="288" t="s">
        <v>163</v>
      </c>
      <c r="D448" s="292"/>
      <c r="E448" s="292"/>
      <c r="F448" s="292"/>
      <c r="G448" s="292"/>
      <c r="H448" s="292"/>
      <c r="I448" s="292"/>
      <c r="J448" s="292"/>
      <c r="K448" s="292"/>
      <c r="L448" s="292"/>
      <c r="M448" s="292"/>
      <c r="N448" s="292"/>
      <c r="O448" s="292"/>
      <c r="P448" s="292"/>
      <c r="Q448" s="292"/>
      <c r="R448" s="292"/>
      <c r="S448" s="292"/>
      <c r="T448" s="292"/>
      <c r="U448" s="464"/>
      <c r="V448" s="292"/>
      <c r="W448" s="292"/>
      <c r="X448" s="292"/>
      <c r="Y448" s="292"/>
      <c r="Z448" s="292"/>
      <c r="AA448" s="292"/>
      <c r="AB448" s="292"/>
      <c r="AC448" s="292"/>
      <c r="AD448" s="292"/>
      <c r="AE448" s="292"/>
      <c r="AF448" s="292"/>
      <c r="AG448" s="292"/>
      <c r="AH448" s="292"/>
      <c r="AI448" s="292"/>
      <c r="AJ448" s="292"/>
      <c r="AK448" s="292"/>
      <c r="AL448" s="292"/>
      <c r="AM448" s="407">
        <f>AM447</f>
        <v>0</v>
      </c>
      <c r="AN448" s="407">
        <f>AN447</f>
        <v>0</v>
      </c>
      <c r="AO448" s="407">
        <f t="shared" ref="AO448:AZ448" si="155">AO447</f>
        <v>0</v>
      </c>
      <c r="AP448" s="407">
        <f t="shared" si="155"/>
        <v>0</v>
      </c>
      <c r="AQ448" s="407">
        <f t="shared" si="155"/>
        <v>0</v>
      </c>
      <c r="AR448" s="407">
        <f t="shared" si="155"/>
        <v>0</v>
      </c>
      <c r="AS448" s="407">
        <f t="shared" si="155"/>
        <v>0</v>
      </c>
      <c r="AT448" s="407">
        <f t="shared" si="155"/>
        <v>0</v>
      </c>
      <c r="AU448" s="407">
        <f t="shared" si="155"/>
        <v>0</v>
      </c>
      <c r="AV448" s="407">
        <f t="shared" si="155"/>
        <v>0</v>
      </c>
      <c r="AW448" s="407">
        <f t="shared" si="155"/>
        <v>0</v>
      </c>
      <c r="AX448" s="407">
        <f t="shared" si="155"/>
        <v>0</v>
      </c>
      <c r="AY448" s="407">
        <f t="shared" si="155"/>
        <v>0</v>
      </c>
      <c r="AZ448" s="407">
        <f t="shared" si="155"/>
        <v>0</v>
      </c>
      <c r="BA448" s="294"/>
    </row>
    <row r="449" spans="1:53" ht="15" hidden="1" outlineLevel="1">
      <c r="B449" s="291"/>
      <c r="C449" s="302"/>
      <c r="D449" s="301"/>
      <c r="E449" s="301"/>
      <c r="F449" s="301"/>
      <c r="G449" s="301"/>
      <c r="H449" s="301"/>
      <c r="I449" s="301"/>
      <c r="J449" s="301"/>
      <c r="K449" s="301"/>
      <c r="L449" s="301"/>
      <c r="M449" s="301"/>
      <c r="N449" s="301"/>
      <c r="O449" s="301"/>
      <c r="P449" s="301"/>
      <c r="Q449" s="301"/>
      <c r="R449" s="301"/>
      <c r="S449" s="301"/>
      <c r="T449" s="301"/>
      <c r="U449" s="288"/>
      <c r="V449" s="301"/>
      <c r="W449" s="301"/>
      <c r="X449" s="301"/>
      <c r="Y449" s="301"/>
      <c r="Z449" s="301"/>
      <c r="AA449" s="301"/>
      <c r="AB449" s="301"/>
      <c r="AC449" s="301"/>
      <c r="AD449" s="301"/>
      <c r="AE449" s="301"/>
      <c r="AF449" s="301"/>
      <c r="AG449" s="301"/>
      <c r="AH449" s="301"/>
      <c r="AI449" s="301"/>
      <c r="AJ449" s="301"/>
      <c r="AK449" s="301"/>
      <c r="AL449" s="301"/>
      <c r="AM449" s="408"/>
      <c r="AN449" s="408"/>
      <c r="AO449" s="408"/>
      <c r="AP449" s="408"/>
      <c r="AQ449" s="408"/>
      <c r="AR449" s="408"/>
      <c r="AS449" s="408"/>
      <c r="AT449" s="408"/>
      <c r="AU449" s="408"/>
      <c r="AV449" s="408"/>
      <c r="AW449" s="408"/>
      <c r="AX449" s="408"/>
      <c r="AY449" s="408"/>
      <c r="AZ449" s="408"/>
      <c r="BA449" s="303"/>
    </row>
    <row r="450" spans="1:53" ht="15" hidden="1" outlineLevel="1">
      <c r="A450" s="498">
        <v>7</v>
      </c>
      <c r="B450" s="291" t="s">
        <v>42</v>
      </c>
      <c r="C450" s="288" t="s">
        <v>25</v>
      </c>
      <c r="D450" s="292"/>
      <c r="E450" s="292"/>
      <c r="F450" s="292"/>
      <c r="G450" s="292"/>
      <c r="H450" s="292"/>
      <c r="I450" s="292"/>
      <c r="J450" s="292"/>
      <c r="K450" s="292"/>
      <c r="L450" s="292"/>
      <c r="M450" s="292"/>
      <c r="N450" s="292"/>
      <c r="O450" s="292"/>
      <c r="P450" s="292"/>
      <c r="Q450" s="292"/>
      <c r="R450" s="292"/>
      <c r="S450" s="292"/>
      <c r="T450" s="292"/>
      <c r="U450" s="288"/>
      <c r="V450" s="292"/>
      <c r="W450" s="292"/>
      <c r="X450" s="292"/>
      <c r="Y450" s="292"/>
      <c r="Z450" s="292"/>
      <c r="AA450" s="292"/>
      <c r="AB450" s="292"/>
      <c r="AC450" s="292"/>
      <c r="AD450" s="292"/>
      <c r="AE450" s="292"/>
      <c r="AF450" s="292"/>
      <c r="AG450" s="292"/>
      <c r="AH450" s="292"/>
      <c r="AI450" s="292"/>
      <c r="AJ450" s="292"/>
      <c r="AK450" s="292"/>
      <c r="AL450" s="292"/>
      <c r="AM450" s="406"/>
      <c r="AN450" s="406"/>
      <c r="AO450" s="406"/>
      <c r="AP450" s="406"/>
      <c r="AQ450" s="406"/>
      <c r="AR450" s="406"/>
      <c r="AS450" s="406"/>
      <c r="AT450" s="406"/>
      <c r="AU450" s="406"/>
      <c r="AV450" s="406"/>
      <c r="AW450" s="406"/>
      <c r="AX450" s="406"/>
      <c r="AY450" s="406"/>
      <c r="AZ450" s="406"/>
      <c r="BA450" s="293">
        <f>SUM(AM450:AZ450)</f>
        <v>0</v>
      </c>
    </row>
    <row r="451" spans="1:53" ht="15" hidden="1" outlineLevel="1">
      <c r="B451" s="291" t="s">
        <v>258</v>
      </c>
      <c r="C451" s="288" t="s">
        <v>163</v>
      </c>
      <c r="D451" s="292"/>
      <c r="E451" s="292"/>
      <c r="F451" s="292"/>
      <c r="G451" s="292"/>
      <c r="H451" s="292"/>
      <c r="I451" s="292"/>
      <c r="J451" s="292"/>
      <c r="K451" s="292"/>
      <c r="L451" s="292"/>
      <c r="M451" s="292"/>
      <c r="N451" s="292"/>
      <c r="O451" s="292"/>
      <c r="P451" s="292"/>
      <c r="Q451" s="292"/>
      <c r="R451" s="292"/>
      <c r="S451" s="292"/>
      <c r="T451" s="292"/>
      <c r="U451" s="288"/>
      <c r="V451" s="292"/>
      <c r="W451" s="292"/>
      <c r="X451" s="292"/>
      <c r="Y451" s="292"/>
      <c r="Z451" s="292"/>
      <c r="AA451" s="292"/>
      <c r="AB451" s="292"/>
      <c r="AC451" s="292"/>
      <c r="AD451" s="292"/>
      <c r="AE451" s="292"/>
      <c r="AF451" s="292"/>
      <c r="AG451" s="292"/>
      <c r="AH451" s="292"/>
      <c r="AI451" s="292"/>
      <c r="AJ451" s="292"/>
      <c r="AK451" s="292"/>
      <c r="AL451" s="292"/>
      <c r="AM451" s="407">
        <f>AM450</f>
        <v>0</v>
      </c>
      <c r="AN451" s="407">
        <f>AN450</f>
        <v>0</v>
      </c>
      <c r="AO451" s="407">
        <f t="shared" ref="AO451:AZ451" si="156">AO450</f>
        <v>0</v>
      </c>
      <c r="AP451" s="407">
        <f t="shared" si="156"/>
        <v>0</v>
      </c>
      <c r="AQ451" s="407">
        <f t="shared" si="156"/>
        <v>0</v>
      </c>
      <c r="AR451" s="407">
        <f t="shared" si="156"/>
        <v>0</v>
      </c>
      <c r="AS451" s="407">
        <f t="shared" si="156"/>
        <v>0</v>
      </c>
      <c r="AT451" s="407">
        <f t="shared" si="156"/>
        <v>0</v>
      </c>
      <c r="AU451" s="407">
        <f t="shared" si="156"/>
        <v>0</v>
      </c>
      <c r="AV451" s="407">
        <f t="shared" si="156"/>
        <v>0</v>
      </c>
      <c r="AW451" s="407">
        <f t="shared" si="156"/>
        <v>0</v>
      </c>
      <c r="AX451" s="407">
        <f t="shared" si="156"/>
        <v>0</v>
      </c>
      <c r="AY451" s="407">
        <f t="shared" si="156"/>
        <v>0</v>
      </c>
      <c r="AZ451" s="407">
        <f t="shared" si="156"/>
        <v>0</v>
      </c>
      <c r="BA451" s="294"/>
    </row>
    <row r="452" spans="1:53" ht="15" hidden="1" outlineLevel="1">
      <c r="B452" s="291"/>
      <c r="C452" s="302"/>
      <c r="D452" s="301"/>
      <c r="E452" s="301"/>
      <c r="F452" s="301"/>
      <c r="G452" s="301"/>
      <c r="H452" s="301"/>
      <c r="I452" s="301"/>
      <c r="J452" s="301"/>
      <c r="K452" s="301"/>
      <c r="L452" s="301"/>
      <c r="M452" s="301"/>
      <c r="N452" s="301"/>
      <c r="O452" s="301"/>
      <c r="P452" s="301"/>
      <c r="Q452" s="301"/>
      <c r="R452" s="301"/>
      <c r="S452" s="301"/>
      <c r="T452" s="301"/>
      <c r="U452" s="288"/>
      <c r="V452" s="301"/>
      <c r="W452" s="301"/>
      <c r="X452" s="301"/>
      <c r="Y452" s="301"/>
      <c r="Z452" s="301"/>
      <c r="AA452" s="301"/>
      <c r="AB452" s="301"/>
      <c r="AC452" s="301"/>
      <c r="AD452" s="301"/>
      <c r="AE452" s="301"/>
      <c r="AF452" s="301"/>
      <c r="AG452" s="301"/>
      <c r="AH452" s="301"/>
      <c r="AI452" s="301"/>
      <c r="AJ452" s="301"/>
      <c r="AK452" s="301"/>
      <c r="AL452" s="301"/>
      <c r="AM452" s="408"/>
      <c r="AN452" s="408"/>
      <c r="AO452" s="408"/>
      <c r="AP452" s="408"/>
      <c r="AQ452" s="408"/>
      <c r="AR452" s="408"/>
      <c r="AS452" s="408"/>
      <c r="AT452" s="408"/>
      <c r="AU452" s="408"/>
      <c r="AV452" s="408"/>
      <c r="AW452" s="408"/>
      <c r="AX452" s="408"/>
      <c r="AY452" s="408"/>
      <c r="AZ452" s="408"/>
      <c r="BA452" s="303"/>
    </row>
    <row r="453" spans="1:53" s="280" customFormat="1" ht="15" hidden="1" outlineLevel="1">
      <c r="A453" s="498">
        <v>8</v>
      </c>
      <c r="B453" s="291" t="s">
        <v>481</v>
      </c>
      <c r="C453" s="288" t="s">
        <v>25</v>
      </c>
      <c r="D453" s="292"/>
      <c r="E453" s="292"/>
      <c r="F453" s="292"/>
      <c r="G453" s="292"/>
      <c r="H453" s="292"/>
      <c r="I453" s="292"/>
      <c r="J453" s="292"/>
      <c r="K453" s="292"/>
      <c r="L453" s="292"/>
      <c r="M453" s="292"/>
      <c r="N453" s="292"/>
      <c r="O453" s="292"/>
      <c r="P453" s="292"/>
      <c r="Q453" s="292"/>
      <c r="R453" s="292"/>
      <c r="S453" s="292"/>
      <c r="T453" s="292"/>
      <c r="U453" s="288"/>
      <c r="V453" s="292"/>
      <c r="W453" s="292"/>
      <c r="X453" s="292"/>
      <c r="Y453" s="292"/>
      <c r="Z453" s="292"/>
      <c r="AA453" s="292"/>
      <c r="AB453" s="292"/>
      <c r="AC453" s="292"/>
      <c r="AD453" s="292"/>
      <c r="AE453" s="292"/>
      <c r="AF453" s="292"/>
      <c r="AG453" s="292"/>
      <c r="AH453" s="292"/>
      <c r="AI453" s="292"/>
      <c r="AJ453" s="292"/>
      <c r="AK453" s="292"/>
      <c r="AL453" s="292"/>
      <c r="AM453" s="406"/>
      <c r="AN453" s="406"/>
      <c r="AO453" s="406"/>
      <c r="AP453" s="406"/>
      <c r="AQ453" s="406"/>
      <c r="AR453" s="406"/>
      <c r="AS453" s="406"/>
      <c r="AT453" s="406"/>
      <c r="AU453" s="406"/>
      <c r="AV453" s="406"/>
      <c r="AW453" s="406"/>
      <c r="AX453" s="406"/>
      <c r="AY453" s="406"/>
      <c r="AZ453" s="406"/>
      <c r="BA453" s="293">
        <f>SUM(AM453:AZ453)</f>
        <v>0</v>
      </c>
    </row>
    <row r="454" spans="1:53" s="280" customFormat="1" ht="15" hidden="1" outlineLevel="1">
      <c r="A454" s="498"/>
      <c r="B454" s="291" t="s">
        <v>258</v>
      </c>
      <c r="C454" s="288" t="s">
        <v>163</v>
      </c>
      <c r="D454" s="292"/>
      <c r="E454" s="292"/>
      <c r="F454" s="292"/>
      <c r="G454" s="292"/>
      <c r="H454" s="292"/>
      <c r="I454" s="292"/>
      <c r="J454" s="292"/>
      <c r="K454" s="292"/>
      <c r="L454" s="292"/>
      <c r="M454" s="292"/>
      <c r="N454" s="292"/>
      <c r="O454" s="292"/>
      <c r="P454" s="292"/>
      <c r="Q454" s="292"/>
      <c r="R454" s="292"/>
      <c r="S454" s="292"/>
      <c r="T454" s="292"/>
      <c r="U454" s="288"/>
      <c r="V454" s="292"/>
      <c r="W454" s="292"/>
      <c r="X454" s="292"/>
      <c r="Y454" s="292"/>
      <c r="Z454" s="292"/>
      <c r="AA454" s="292"/>
      <c r="AB454" s="292"/>
      <c r="AC454" s="292"/>
      <c r="AD454" s="292"/>
      <c r="AE454" s="292"/>
      <c r="AF454" s="292"/>
      <c r="AG454" s="292"/>
      <c r="AH454" s="292"/>
      <c r="AI454" s="292"/>
      <c r="AJ454" s="292"/>
      <c r="AK454" s="292"/>
      <c r="AL454" s="292"/>
      <c r="AM454" s="407">
        <f>AM453</f>
        <v>0</v>
      </c>
      <c r="AN454" s="407">
        <f>AN453</f>
        <v>0</v>
      </c>
      <c r="AO454" s="407">
        <f t="shared" ref="AO454:AZ454" si="157">AO453</f>
        <v>0</v>
      </c>
      <c r="AP454" s="407">
        <f t="shared" si="157"/>
        <v>0</v>
      </c>
      <c r="AQ454" s="407">
        <f t="shared" si="157"/>
        <v>0</v>
      </c>
      <c r="AR454" s="407">
        <f t="shared" si="157"/>
        <v>0</v>
      </c>
      <c r="AS454" s="407">
        <f t="shared" si="157"/>
        <v>0</v>
      </c>
      <c r="AT454" s="407">
        <f t="shared" si="157"/>
        <v>0</v>
      </c>
      <c r="AU454" s="407">
        <f t="shared" si="157"/>
        <v>0</v>
      </c>
      <c r="AV454" s="407">
        <f t="shared" si="157"/>
        <v>0</v>
      </c>
      <c r="AW454" s="407">
        <f t="shared" si="157"/>
        <v>0</v>
      </c>
      <c r="AX454" s="407">
        <f t="shared" si="157"/>
        <v>0</v>
      </c>
      <c r="AY454" s="407">
        <f t="shared" si="157"/>
        <v>0</v>
      </c>
      <c r="AZ454" s="407">
        <f t="shared" si="157"/>
        <v>0</v>
      </c>
      <c r="BA454" s="294"/>
    </row>
    <row r="455" spans="1:53" s="280" customFormat="1" ht="15" hidden="1" outlineLevel="1">
      <c r="A455" s="498"/>
      <c r="B455" s="291"/>
      <c r="C455" s="302"/>
      <c r="D455" s="301"/>
      <c r="E455" s="301"/>
      <c r="F455" s="301"/>
      <c r="G455" s="301"/>
      <c r="H455" s="301"/>
      <c r="I455" s="301"/>
      <c r="J455" s="301"/>
      <c r="K455" s="301"/>
      <c r="L455" s="301"/>
      <c r="M455" s="301"/>
      <c r="N455" s="301"/>
      <c r="O455" s="301"/>
      <c r="P455" s="301"/>
      <c r="Q455" s="301"/>
      <c r="R455" s="301"/>
      <c r="S455" s="301"/>
      <c r="T455" s="301"/>
      <c r="U455" s="288"/>
      <c r="V455" s="301"/>
      <c r="W455" s="301"/>
      <c r="X455" s="301"/>
      <c r="Y455" s="301"/>
      <c r="Z455" s="301"/>
      <c r="AA455" s="301"/>
      <c r="AB455" s="301"/>
      <c r="AC455" s="301"/>
      <c r="AD455" s="301"/>
      <c r="AE455" s="301"/>
      <c r="AF455" s="301"/>
      <c r="AG455" s="301"/>
      <c r="AH455" s="301"/>
      <c r="AI455" s="301"/>
      <c r="AJ455" s="301"/>
      <c r="AK455" s="301"/>
      <c r="AL455" s="301"/>
      <c r="AM455" s="408"/>
      <c r="AN455" s="408"/>
      <c r="AO455" s="408"/>
      <c r="AP455" s="408"/>
      <c r="AQ455" s="408"/>
      <c r="AR455" s="408"/>
      <c r="AS455" s="408"/>
      <c r="AT455" s="408"/>
      <c r="AU455" s="408"/>
      <c r="AV455" s="408"/>
      <c r="AW455" s="408"/>
      <c r="AX455" s="408"/>
      <c r="AY455" s="408"/>
      <c r="AZ455" s="408"/>
      <c r="BA455" s="303"/>
    </row>
    <row r="456" spans="1:53" ht="15" hidden="1" outlineLevel="1">
      <c r="A456" s="498">
        <v>9</v>
      </c>
      <c r="B456" s="291" t="s">
        <v>7</v>
      </c>
      <c r="C456" s="288" t="s">
        <v>25</v>
      </c>
      <c r="D456" s="292"/>
      <c r="E456" s="292"/>
      <c r="F456" s="292"/>
      <c r="G456" s="292"/>
      <c r="H456" s="292"/>
      <c r="I456" s="292"/>
      <c r="J456" s="292"/>
      <c r="K456" s="292"/>
      <c r="L456" s="292"/>
      <c r="M456" s="292"/>
      <c r="N456" s="292"/>
      <c r="O456" s="292"/>
      <c r="P456" s="292"/>
      <c r="Q456" s="292"/>
      <c r="R456" s="292"/>
      <c r="S456" s="292"/>
      <c r="T456" s="292"/>
      <c r="U456" s="288"/>
      <c r="V456" s="292"/>
      <c r="W456" s="292"/>
      <c r="X456" s="292"/>
      <c r="Y456" s="292"/>
      <c r="Z456" s="292"/>
      <c r="AA456" s="292"/>
      <c r="AB456" s="292"/>
      <c r="AC456" s="292"/>
      <c r="AD456" s="292"/>
      <c r="AE456" s="292"/>
      <c r="AF456" s="292"/>
      <c r="AG456" s="292"/>
      <c r="AH456" s="292"/>
      <c r="AI456" s="292"/>
      <c r="AJ456" s="292"/>
      <c r="AK456" s="292"/>
      <c r="AL456" s="292"/>
      <c r="AM456" s="406"/>
      <c r="AN456" s="406"/>
      <c r="AO456" s="406"/>
      <c r="AP456" s="406"/>
      <c r="AQ456" s="406"/>
      <c r="AR456" s="406"/>
      <c r="AS456" s="406"/>
      <c r="AT456" s="406"/>
      <c r="AU456" s="406"/>
      <c r="AV456" s="406"/>
      <c r="AW456" s="406"/>
      <c r="AX456" s="406"/>
      <c r="AY456" s="406"/>
      <c r="AZ456" s="406"/>
      <c r="BA456" s="293">
        <f>SUM(AM456:AZ456)</f>
        <v>0</v>
      </c>
    </row>
    <row r="457" spans="1:53" ht="15" hidden="1" outlineLevel="1">
      <c r="B457" s="291" t="s">
        <v>258</v>
      </c>
      <c r="C457" s="288" t="s">
        <v>163</v>
      </c>
      <c r="D457" s="292"/>
      <c r="E457" s="292"/>
      <c r="F457" s="292"/>
      <c r="G457" s="292"/>
      <c r="H457" s="292"/>
      <c r="I457" s="292"/>
      <c r="J457" s="292"/>
      <c r="K457" s="292"/>
      <c r="L457" s="292"/>
      <c r="M457" s="292"/>
      <c r="N457" s="292"/>
      <c r="O457" s="292"/>
      <c r="P457" s="292"/>
      <c r="Q457" s="292"/>
      <c r="R457" s="292"/>
      <c r="S457" s="292"/>
      <c r="T457" s="292"/>
      <c r="U457" s="288"/>
      <c r="V457" s="292"/>
      <c r="W457" s="292"/>
      <c r="X457" s="292"/>
      <c r="Y457" s="292"/>
      <c r="Z457" s="292"/>
      <c r="AA457" s="292"/>
      <c r="AB457" s="292"/>
      <c r="AC457" s="292"/>
      <c r="AD457" s="292"/>
      <c r="AE457" s="292"/>
      <c r="AF457" s="292"/>
      <c r="AG457" s="292"/>
      <c r="AH457" s="292"/>
      <c r="AI457" s="292"/>
      <c r="AJ457" s="292"/>
      <c r="AK457" s="292"/>
      <c r="AL457" s="292"/>
      <c r="AM457" s="407">
        <f>AM456</f>
        <v>0</v>
      </c>
      <c r="AN457" s="407">
        <f>AN456</f>
        <v>0</v>
      </c>
      <c r="AO457" s="407">
        <f t="shared" ref="AO457:AZ457" si="158">AO456</f>
        <v>0</v>
      </c>
      <c r="AP457" s="407">
        <f t="shared" si="158"/>
        <v>0</v>
      </c>
      <c r="AQ457" s="407">
        <f t="shared" si="158"/>
        <v>0</v>
      </c>
      <c r="AR457" s="407">
        <f t="shared" si="158"/>
        <v>0</v>
      </c>
      <c r="AS457" s="407">
        <f t="shared" si="158"/>
        <v>0</v>
      </c>
      <c r="AT457" s="407">
        <f t="shared" si="158"/>
        <v>0</v>
      </c>
      <c r="AU457" s="407">
        <f t="shared" si="158"/>
        <v>0</v>
      </c>
      <c r="AV457" s="407">
        <f t="shared" si="158"/>
        <v>0</v>
      </c>
      <c r="AW457" s="407">
        <f t="shared" si="158"/>
        <v>0</v>
      </c>
      <c r="AX457" s="407">
        <f t="shared" si="158"/>
        <v>0</v>
      </c>
      <c r="AY457" s="407">
        <f t="shared" si="158"/>
        <v>0</v>
      </c>
      <c r="AZ457" s="407">
        <f t="shared" si="158"/>
        <v>0</v>
      </c>
      <c r="BA457" s="294"/>
    </row>
    <row r="458" spans="1:53" ht="15" hidden="1" outlineLevel="1">
      <c r="B458" s="304"/>
      <c r="C458" s="305"/>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c r="AA458" s="288"/>
      <c r="AB458" s="288"/>
      <c r="AC458" s="288"/>
      <c r="AD458" s="288"/>
      <c r="AE458" s="288"/>
      <c r="AF458" s="288"/>
      <c r="AG458" s="288"/>
      <c r="AH458" s="288"/>
      <c r="AI458" s="288"/>
      <c r="AJ458" s="288"/>
      <c r="AK458" s="288"/>
      <c r="AL458" s="288"/>
      <c r="AM458" s="408"/>
      <c r="AN458" s="408"/>
      <c r="AO458" s="408"/>
      <c r="AP458" s="408"/>
      <c r="AQ458" s="408"/>
      <c r="AR458" s="408"/>
      <c r="AS458" s="408"/>
      <c r="AT458" s="408"/>
      <c r="AU458" s="408"/>
      <c r="AV458" s="408"/>
      <c r="AW458" s="408"/>
      <c r="AX458" s="408"/>
      <c r="AY458" s="408"/>
      <c r="AZ458" s="408"/>
      <c r="BA458" s="303"/>
    </row>
    <row r="459" spans="1:53" ht="15.75" hidden="1" outlineLevel="1">
      <c r="A459" s="499"/>
      <c r="B459" s="285" t="s">
        <v>8</v>
      </c>
      <c r="C459" s="286"/>
      <c r="D459" s="286"/>
      <c r="E459" s="286"/>
      <c r="F459" s="286"/>
      <c r="G459" s="286"/>
      <c r="H459" s="286"/>
      <c r="I459" s="286"/>
      <c r="J459" s="286"/>
      <c r="K459" s="286"/>
      <c r="L459" s="286"/>
      <c r="M459" s="286"/>
      <c r="N459" s="286"/>
      <c r="O459" s="286"/>
      <c r="P459" s="286"/>
      <c r="Q459" s="286"/>
      <c r="R459" s="286"/>
      <c r="S459" s="286"/>
      <c r="T459" s="286"/>
      <c r="U459" s="288"/>
      <c r="V459" s="286"/>
      <c r="W459" s="286"/>
      <c r="X459" s="286"/>
      <c r="Y459" s="286"/>
      <c r="Z459" s="286"/>
      <c r="AA459" s="286"/>
      <c r="AB459" s="286"/>
      <c r="AC459" s="286"/>
      <c r="AD459" s="286"/>
      <c r="AE459" s="286"/>
      <c r="AF459" s="286"/>
      <c r="AG459" s="286"/>
      <c r="AH459" s="286"/>
      <c r="AI459" s="286"/>
      <c r="AJ459" s="286"/>
      <c r="AK459" s="286"/>
      <c r="AL459" s="286"/>
      <c r="AM459" s="410"/>
      <c r="AN459" s="410"/>
      <c r="AO459" s="410"/>
      <c r="AP459" s="410"/>
      <c r="AQ459" s="410"/>
      <c r="AR459" s="410"/>
      <c r="AS459" s="410"/>
      <c r="AT459" s="410"/>
      <c r="AU459" s="410"/>
      <c r="AV459" s="410"/>
      <c r="AW459" s="410"/>
      <c r="AX459" s="410"/>
      <c r="AY459" s="410"/>
      <c r="AZ459" s="410"/>
      <c r="BA459" s="289"/>
    </row>
    <row r="460" spans="1:53" ht="15" hidden="1" outlineLevel="1">
      <c r="A460" s="498">
        <v>10</v>
      </c>
      <c r="B460" s="307" t="s">
        <v>22</v>
      </c>
      <c r="C460" s="288" t="s">
        <v>25</v>
      </c>
      <c r="D460" s="292"/>
      <c r="E460" s="292"/>
      <c r="F460" s="292"/>
      <c r="G460" s="292"/>
      <c r="H460" s="292"/>
      <c r="I460" s="292"/>
      <c r="J460" s="292"/>
      <c r="K460" s="292"/>
      <c r="L460" s="292"/>
      <c r="M460" s="292"/>
      <c r="N460" s="292"/>
      <c r="O460" s="292"/>
      <c r="P460" s="292"/>
      <c r="Q460" s="292"/>
      <c r="R460" s="292"/>
      <c r="S460" s="292"/>
      <c r="T460" s="292"/>
      <c r="U460" s="292">
        <v>12</v>
      </c>
      <c r="V460" s="292"/>
      <c r="W460" s="292"/>
      <c r="X460" s="292"/>
      <c r="Y460" s="292"/>
      <c r="Z460" s="292"/>
      <c r="AA460" s="292"/>
      <c r="AB460" s="292"/>
      <c r="AC460" s="292"/>
      <c r="AD460" s="292"/>
      <c r="AE460" s="292"/>
      <c r="AF460" s="292"/>
      <c r="AG460" s="292"/>
      <c r="AH460" s="292"/>
      <c r="AI460" s="292"/>
      <c r="AJ460" s="292"/>
      <c r="AK460" s="292"/>
      <c r="AL460" s="292"/>
      <c r="AM460" s="411"/>
      <c r="AN460" s="465"/>
      <c r="AO460" s="465"/>
      <c r="AP460" s="465"/>
      <c r="AQ460" s="411"/>
      <c r="AR460" s="411"/>
      <c r="AS460" s="411"/>
      <c r="AT460" s="411"/>
      <c r="AU460" s="411"/>
      <c r="AV460" s="411"/>
      <c r="AW460" s="411"/>
      <c r="AX460" s="411"/>
      <c r="AY460" s="411"/>
      <c r="AZ460" s="411"/>
      <c r="BA460" s="293">
        <f>SUM(AM460:AZ460)</f>
        <v>0</v>
      </c>
    </row>
    <row r="461" spans="1:53" ht="15" hidden="1" outlineLevel="1">
      <c r="B461" s="291" t="s">
        <v>258</v>
      </c>
      <c r="C461" s="288" t="s">
        <v>163</v>
      </c>
      <c r="D461" s="292"/>
      <c r="E461" s="292"/>
      <c r="F461" s="292"/>
      <c r="G461" s="292"/>
      <c r="H461" s="292"/>
      <c r="I461" s="292"/>
      <c r="J461" s="292"/>
      <c r="K461" s="292"/>
      <c r="L461" s="292"/>
      <c r="M461" s="292"/>
      <c r="N461" s="292"/>
      <c r="O461" s="292"/>
      <c r="P461" s="292"/>
      <c r="Q461" s="292"/>
      <c r="R461" s="292"/>
      <c r="S461" s="292"/>
      <c r="T461" s="292"/>
      <c r="U461" s="292">
        <f>U460</f>
        <v>12</v>
      </c>
      <c r="V461" s="292"/>
      <c r="W461" s="292"/>
      <c r="X461" s="292"/>
      <c r="Y461" s="292"/>
      <c r="Z461" s="292"/>
      <c r="AA461" s="292"/>
      <c r="AB461" s="292"/>
      <c r="AC461" s="292"/>
      <c r="AD461" s="292"/>
      <c r="AE461" s="292"/>
      <c r="AF461" s="292"/>
      <c r="AG461" s="292"/>
      <c r="AH461" s="292"/>
      <c r="AI461" s="292"/>
      <c r="AJ461" s="292"/>
      <c r="AK461" s="292"/>
      <c r="AL461" s="292"/>
      <c r="AM461" s="407">
        <f>AM460</f>
        <v>0</v>
      </c>
      <c r="AN461" s="407">
        <f>AN460</f>
        <v>0</v>
      </c>
      <c r="AO461" s="407">
        <f t="shared" ref="AO461:AZ461" si="159">AO460</f>
        <v>0</v>
      </c>
      <c r="AP461" s="407">
        <f t="shared" si="159"/>
        <v>0</v>
      </c>
      <c r="AQ461" s="407">
        <f t="shared" si="159"/>
        <v>0</v>
      </c>
      <c r="AR461" s="407">
        <f t="shared" si="159"/>
        <v>0</v>
      </c>
      <c r="AS461" s="407">
        <f t="shared" si="159"/>
        <v>0</v>
      </c>
      <c r="AT461" s="407">
        <f t="shared" si="159"/>
        <v>0</v>
      </c>
      <c r="AU461" s="407">
        <f t="shared" si="159"/>
        <v>0</v>
      </c>
      <c r="AV461" s="407">
        <f t="shared" si="159"/>
        <v>0</v>
      </c>
      <c r="AW461" s="407">
        <f t="shared" si="159"/>
        <v>0</v>
      </c>
      <c r="AX461" s="407">
        <f t="shared" si="159"/>
        <v>0</v>
      </c>
      <c r="AY461" s="407">
        <f t="shared" si="159"/>
        <v>0</v>
      </c>
      <c r="AZ461" s="407">
        <f t="shared" si="159"/>
        <v>0</v>
      </c>
      <c r="BA461" s="308"/>
    </row>
    <row r="462" spans="1:53" ht="15" hidden="1" outlineLevel="1">
      <c r="B462" s="307"/>
      <c r="C462" s="309"/>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288"/>
      <c r="AF462" s="288"/>
      <c r="AG462" s="288"/>
      <c r="AH462" s="288"/>
      <c r="AI462" s="288"/>
      <c r="AJ462" s="288"/>
      <c r="AK462" s="288"/>
      <c r="AL462" s="288"/>
      <c r="AM462" s="412"/>
      <c r="AN462" s="412"/>
      <c r="AO462" s="412"/>
      <c r="AP462" s="412"/>
      <c r="AQ462" s="412"/>
      <c r="AR462" s="412"/>
      <c r="AS462" s="412"/>
      <c r="AT462" s="412"/>
      <c r="AU462" s="412"/>
      <c r="AV462" s="412"/>
      <c r="AW462" s="412"/>
      <c r="AX462" s="412"/>
      <c r="AY462" s="412"/>
      <c r="AZ462" s="412"/>
      <c r="BA462" s="310"/>
    </row>
    <row r="463" spans="1:53" ht="15" hidden="1" outlineLevel="1">
      <c r="A463" s="498">
        <v>11</v>
      </c>
      <c r="B463" s="311" t="s">
        <v>21</v>
      </c>
      <c r="C463" s="288" t="s">
        <v>25</v>
      </c>
      <c r="D463" s="292"/>
      <c r="E463" s="292"/>
      <c r="F463" s="292"/>
      <c r="G463" s="292"/>
      <c r="H463" s="292"/>
      <c r="I463" s="292"/>
      <c r="J463" s="292"/>
      <c r="K463" s="292"/>
      <c r="L463" s="292"/>
      <c r="M463" s="292"/>
      <c r="N463" s="292"/>
      <c r="O463" s="292"/>
      <c r="P463" s="292"/>
      <c r="Q463" s="292"/>
      <c r="R463" s="292"/>
      <c r="S463" s="292"/>
      <c r="T463" s="292"/>
      <c r="U463" s="292">
        <v>12</v>
      </c>
      <c r="V463" s="292"/>
      <c r="W463" s="292"/>
      <c r="X463" s="292"/>
      <c r="Y463" s="292"/>
      <c r="Z463" s="292"/>
      <c r="AA463" s="292"/>
      <c r="AB463" s="292"/>
      <c r="AC463" s="292"/>
      <c r="AD463" s="292"/>
      <c r="AE463" s="292"/>
      <c r="AF463" s="292"/>
      <c r="AG463" s="292"/>
      <c r="AH463" s="292"/>
      <c r="AI463" s="292"/>
      <c r="AJ463" s="292"/>
      <c r="AK463" s="292"/>
      <c r="AL463" s="292"/>
      <c r="AM463" s="411"/>
      <c r="AN463" s="465"/>
      <c r="AO463" s="411"/>
      <c r="AP463" s="411"/>
      <c r="AQ463" s="411"/>
      <c r="AR463" s="411"/>
      <c r="AS463" s="411"/>
      <c r="AT463" s="411"/>
      <c r="AU463" s="411"/>
      <c r="AV463" s="411"/>
      <c r="AW463" s="411"/>
      <c r="AX463" s="411"/>
      <c r="AY463" s="411"/>
      <c r="AZ463" s="411"/>
      <c r="BA463" s="293">
        <f>SUM(AM463:AZ463)</f>
        <v>0</v>
      </c>
    </row>
    <row r="464" spans="1:53" ht="15" hidden="1" outlineLevel="1">
      <c r="B464" s="291" t="s">
        <v>258</v>
      </c>
      <c r="C464" s="288" t="s">
        <v>163</v>
      </c>
      <c r="D464" s="292"/>
      <c r="E464" s="292"/>
      <c r="F464" s="292"/>
      <c r="G464" s="292"/>
      <c r="H464" s="292"/>
      <c r="I464" s="292"/>
      <c r="J464" s="292"/>
      <c r="K464" s="292"/>
      <c r="L464" s="292"/>
      <c r="M464" s="292"/>
      <c r="N464" s="292"/>
      <c r="O464" s="292"/>
      <c r="P464" s="292"/>
      <c r="Q464" s="292"/>
      <c r="R464" s="292"/>
      <c r="S464" s="292"/>
      <c r="T464" s="292"/>
      <c r="U464" s="292">
        <f>U463</f>
        <v>12</v>
      </c>
      <c r="V464" s="292"/>
      <c r="W464" s="292"/>
      <c r="X464" s="292"/>
      <c r="Y464" s="292"/>
      <c r="Z464" s="292"/>
      <c r="AA464" s="292"/>
      <c r="AB464" s="292"/>
      <c r="AC464" s="292"/>
      <c r="AD464" s="292"/>
      <c r="AE464" s="292"/>
      <c r="AF464" s="292"/>
      <c r="AG464" s="292"/>
      <c r="AH464" s="292"/>
      <c r="AI464" s="292"/>
      <c r="AJ464" s="292"/>
      <c r="AK464" s="292"/>
      <c r="AL464" s="292"/>
      <c r="AM464" s="407">
        <f>AM463</f>
        <v>0</v>
      </c>
      <c r="AN464" s="407">
        <f>AN463</f>
        <v>0</v>
      </c>
      <c r="AO464" s="407">
        <f t="shared" ref="AO464:AZ464" si="160">AO463</f>
        <v>0</v>
      </c>
      <c r="AP464" s="407">
        <f t="shared" si="160"/>
        <v>0</v>
      </c>
      <c r="AQ464" s="407">
        <f t="shared" si="160"/>
        <v>0</v>
      </c>
      <c r="AR464" s="407">
        <f t="shared" si="160"/>
        <v>0</v>
      </c>
      <c r="AS464" s="407">
        <f t="shared" si="160"/>
        <v>0</v>
      </c>
      <c r="AT464" s="407">
        <f t="shared" si="160"/>
        <v>0</v>
      </c>
      <c r="AU464" s="407">
        <f t="shared" si="160"/>
        <v>0</v>
      </c>
      <c r="AV464" s="407">
        <f t="shared" si="160"/>
        <v>0</v>
      </c>
      <c r="AW464" s="407">
        <f t="shared" si="160"/>
        <v>0</v>
      </c>
      <c r="AX464" s="407">
        <f t="shared" si="160"/>
        <v>0</v>
      </c>
      <c r="AY464" s="407">
        <f t="shared" si="160"/>
        <v>0</v>
      </c>
      <c r="AZ464" s="407">
        <f t="shared" si="160"/>
        <v>0</v>
      </c>
      <c r="BA464" s="308"/>
    </row>
    <row r="465" spans="1:53" ht="15" hidden="1" outlineLevel="1">
      <c r="B465" s="311"/>
      <c r="C465" s="309"/>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c r="AA465" s="288"/>
      <c r="AB465" s="288"/>
      <c r="AC465" s="288"/>
      <c r="AD465" s="288"/>
      <c r="AE465" s="288"/>
      <c r="AF465" s="288"/>
      <c r="AG465" s="288"/>
      <c r="AH465" s="288"/>
      <c r="AI465" s="288"/>
      <c r="AJ465" s="288"/>
      <c r="AK465" s="288"/>
      <c r="AL465" s="288"/>
      <c r="AM465" s="412"/>
      <c r="AN465" s="413"/>
      <c r="AO465" s="412"/>
      <c r="AP465" s="412"/>
      <c r="AQ465" s="412"/>
      <c r="AR465" s="412"/>
      <c r="AS465" s="412"/>
      <c r="AT465" s="412"/>
      <c r="AU465" s="412"/>
      <c r="AV465" s="412"/>
      <c r="AW465" s="412"/>
      <c r="AX465" s="412"/>
      <c r="AY465" s="412"/>
      <c r="AZ465" s="412"/>
      <c r="BA465" s="310"/>
    </row>
    <row r="466" spans="1:53" ht="15" hidden="1" outlineLevel="1">
      <c r="A466" s="498">
        <v>12</v>
      </c>
      <c r="B466" s="311" t="s">
        <v>23</v>
      </c>
      <c r="C466" s="288" t="s">
        <v>25</v>
      </c>
      <c r="D466" s="292"/>
      <c r="E466" s="292"/>
      <c r="F466" s="292"/>
      <c r="G466" s="292"/>
      <c r="H466" s="292"/>
      <c r="I466" s="292"/>
      <c r="J466" s="292"/>
      <c r="K466" s="292"/>
      <c r="L466" s="292"/>
      <c r="M466" s="292"/>
      <c r="N466" s="292"/>
      <c r="O466" s="292"/>
      <c r="P466" s="292"/>
      <c r="Q466" s="292"/>
      <c r="R466" s="292"/>
      <c r="S466" s="292"/>
      <c r="T466" s="292"/>
      <c r="U466" s="292">
        <v>3</v>
      </c>
      <c r="V466" s="292"/>
      <c r="W466" s="292"/>
      <c r="X466" s="292"/>
      <c r="Y466" s="292"/>
      <c r="Z466" s="292"/>
      <c r="AA466" s="292"/>
      <c r="AB466" s="292"/>
      <c r="AC466" s="292"/>
      <c r="AD466" s="292"/>
      <c r="AE466" s="292"/>
      <c r="AF466" s="292"/>
      <c r="AG466" s="292"/>
      <c r="AH466" s="292"/>
      <c r="AI466" s="292"/>
      <c r="AJ466" s="292"/>
      <c r="AK466" s="292"/>
      <c r="AL466" s="292"/>
      <c r="AM466" s="411"/>
      <c r="AN466" s="411"/>
      <c r="AO466" s="465"/>
      <c r="AP466" s="411"/>
      <c r="AQ466" s="411"/>
      <c r="AR466" s="411"/>
      <c r="AS466" s="411"/>
      <c r="AT466" s="411"/>
      <c r="AU466" s="411"/>
      <c r="AV466" s="411"/>
      <c r="AW466" s="411"/>
      <c r="AX466" s="411"/>
      <c r="AY466" s="411"/>
      <c r="AZ466" s="411"/>
      <c r="BA466" s="293">
        <f>SUM(AM466:AZ466)</f>
        <v>0</v>
      </c>
    </row>
    <row r="467" spans="1:53" ht="15" hidden="1" outlineLevel="1">
      <c r="B467" s="291" t="s">
        <v>258</v>
      </c>
      <c r="C467" s="288" t="s">
        <v>163</v>
      </c>
      <c r="D467" s="292"/>
      <c r="E467" s="292"/>
      <c r="F467" s="292"/>
      <c r="G467" s="292"/>
      <c r="H467" s="292"/>
      <c r="I467" s="292"/>
      <c r="J467" s="292"/>
      <c r="K467" s="292"/>
      <c r="L467" s="292"/>
      <c r="M467" s="292"/>
      <c r="N467" s="292"/>
      <c r="O467" s="292"/>
      <c r="P467" s="292"/>
      <c r="Q467" s="292"/>
      <c r="R467" s="292"/>
      <c r="S467" s="292"/>
      <c r="T467" s="292"/>
      <c r="U467" s="292">
        <f>U466</f>
        <v>3</v>
      </c>
      <c r="V467" s="292"/>
      <c r="W467" s="292"/>
      <c r="X467" s="292"/>
      <c r="Y467" s="292"/>
      <c r="Z467" s="292"/>
      <c r="AA467" s="292"/>
      <c r="AB467" s="292"/>
      <c r="AC467" s="292"/>
      <c r="AD467" s="292"/>
      <c r="AE467" s="292"/>
      <c r="AF467" s="292"/>
      <c r="AG467" s="292"/>
      <c r="AH467" s="292"/>
      <c r="AI467" s="292"/>
      <c r="AJ467" s="292"/>
      <c r="AK467" s="292"/>
      <c r="AL467" s="292"/>
      <c r="AM467" s="407">
        <f>AM466</f>
        <v>0</v>
      </c>
      <c r="AN467" s="407">
        <f>AN466</f>
        <v>0</v>
      </c>
      <c r="AO467" s="407">
        <f>AO466</f>
        <v>0</v>
      </c>
      <c r="AP467" s="407">
        <f t="shared" ref="AP467:AZ467" si="161">AP466</f>
        <v>0</v>
      </c>
      <c r="AQ467" s="407">
        <f t="shared" si="161"/>
        <v>0</v>
      </c>
      <c r="AR467" s="407">
        <f t="shared" si="161"/>
        <v>0</v>
      </c>
      <c r="AS467" s="407">
        <f t="shared" si="161"/>
        <v>0</v>
      </c>
      <c r="AT467" s="407">
        <f t="shared" si="161"/>
        <v>0</v>
      </c>
      <c r="AU467" s="407">
        <f t="shared" si="161"/>
        <v>0</v>
      </c>
      <c r="AV467" s="407">
        <f t="shared" si="161"/>
        <v>0</v>
      </c>
      <c r="AW467" s="407">
        <f t="shared" si="161"/>
        <v>0</v>
      </c>
      <c r="AX467" s="407">
        <f t="shared" si="161"/>
        <v>0</v>
      </c>
      <c r="AY467" s="407">
        <f t="shared" si="161"/>
        <v>0</v>
      </c>
      <c r="AZ467" s="407">
        <f t="shared" si="161"/>
        <v>0</v>
      </c>
      <c r="BA467" s="308"/>
    </row>
    <row r="468" spans="1:53" ht="15" hidden="1" outlineLevel="1">
      <c r="B468" s="311"/>
      <c r="C468" s="309"/>
      <c r="D468" s="313"/>
      <c r="E468" s="313"/>
      <c r="F468" s="313"/>
      <c r="G468" s="313"/>
      <c r="H468" s="313"/>
      <c r="I468" s="313"/>
      <c r="J468" s="313"/>
      <c r="K468" s="313"/>
      <c r="L468" s="313"/>
      <c r="M468" s="313"/>
      <c r="N468" s="313"/>
      <c r="O468" s="313"/>
      <c r="P468" s="313"/>
      <c r="Q468" s="313"/>
      <c r="R468" s="313"/>
      <c r="S468" s="313"/>
      <c r="T468" s="313"/>
      <c r="U468" s="288"/>
      <c r="V468" s="313"/>
      <c r="W468" s="313"/>
      <c r="X468" s="313"/>
      <c r="Y468" s="313"/>
      <c r="Z468" s="313"/>
      <c r="AA468" s="313"/>
      <c r="AB468" s="313"/>
      <c r="AC468" s="313"/>
      <c r="AD468" s="313"/>
      <c r="AE468" s="313"/>
      <c r="AF468" s="313"/>
      <c r="AG468" s="313"/>
      <c r="AH468" s="313"/>
      <c r="AI468" s="313"/>
      <c r="AJ468" s="313"/>
      <c r="AK468" s="313"/>
      <c r="AL468" s="313"/>
      <c r="AM468" s="412"/>
      <c r="AN468" s="413"/>
      <c r="AO468" s="412"/>
      <c r="AP468" s="412"/>
      <c r="AQ468" s="412"/>
      <c r="AR468" s="412"/>
      <c r="AS468" s="412"/>
      <c r="AT468" s="412"/>
      <c r="AU468" s="412"/>
      <c r="AV468" s="412"/>
      <c r="AW468" s="412"/>
      <c r="AX468" s="412"/>
      <c r="AY468" s="412"/>
      <c r="AZ468" s="412"/>
      <c r="BA468" s="310"/>
    </row>
    <row r="469" spans="1:53" ht="15" hidden="1" outlineLevel="1">
      <c r="A469" s="498">
        <v>13</v>
      </c>
      <c r="B469" s="311" t="s">
        <v>24</v>
      </c>
      <c r="C469" s="288" t="s">
        <v>25</v>
      </c>
      <c r="D469" s="292"/>
      <c r="E469" s="292"/>
      <c r="F469" s="292"/>
      <c r="G469" s="292"/>
      <c r="H469" s="292"/>
      <c r="I469" s="292"/>
      <c r="J469" s="292"/>
      <c r="K469" s="292"/>
      <c r="L469" s="292"/>
      <c r="M469" s="292"/>
      <c r="N469" s="292"/>
      <c r="O469" s="292"/>
      <c r="P469" s="292"/>
      <c r="Q469" s="292"/>
      <c r="R469" s="292"/>
      <c r="S469" s="292"/>
      <c r="T469" s="292"/>
      <c r="U469" s="292">
        <v>12</v>
      </c>
      <c r="V469" s="292"/>
      <c r="W469" s="292"/>
      <c r="X469" s="292"/>
      <c r="Y469" s="292"/>
      <c r="Z469" s="292"/>
      <c r="AA469" s="292"/>
      <c r="AB469" s="292"/>
      <c r="AC469" s="292"/>
      <c r="AD469" s="292"/>
      <c r="AE469" s="292"/>
      <c r="AF469" s="292"/>
      <c r="AG469" s="292"/>
      <c r="AH469" s="292"/>
      <c r="AI469" s="292"/>
      <c r="AJ469" s="292"/>
      <c r="AK469" s="292"/>
      <c r="AL469" s="292"/>
      <c r="AM469" s="411"/>
      <c r="AN469" s="411"/>
      <c r="AO469" s="411"/>
      <c r="AP469" s="411"/>
      <c r="AQ469" s="411"/>
      <c r="AR469" s="411"/>
      <c r="AS469" s="411"/>
      <c r="AT469" s="411"/>
      <c r="AU469" s="411"/>
      <c r="AV469" s="411"/>
      <c r="AW469" s="411"/>
      <c r="AX469" s="411"/>
      <c r="AY469" s="411"/>
      <c r="AZ469" s="411"/>
      <c r="BA469" s="293">
        <f>SUM(AM469:AZ469)</f>
        <v>0</v>
      </c>
    </row>
    <row r="470" spans="1:53" ht="15" hidden="1" outlineLevel="1">
      <c r="B470" s="291" t="s">
        <v>258</v>
      </c>
      <c r="C470" s="288" t="s">
        <v>163</v>
      </c>
      <c r="D470" s="292"/>
      <c r="E470" s="292"/>
      <c r="F470" s="292"/>
      <c r="G470" s="292"/>
      <c r="H470" s="292"/>
      <c r="I470" s="292"/>
      <c r="J470" s="292"/>
      <c r="K470" s="292"/>
      <c r="L470" s="292"/>
      <c r="M470" s="292"/>
      <c r="N470" s="292"/>
      <c r="O470" s="292"/>
      <c r="P470" s="292"/>
      <c r="Q470" s="292"/>
      <c r="R470" s="292"/>
      <c r="S470" s="292"/>
      <c r="T470" s="292"/>
      <c r="U470" s="292">
        <f>U469</f>
        <v>12</v>
      </c>
      <c r="V470" s="292"/>
      <c r="W470" s="292"/>
      <c r="X470" s="292"/>
      <c r="Y470" s="292"/>
      <c r="Z470" s="292"/>
      <c r="AA470" s="292"/>
      <c r="AB470" s="292"/>
      <c r="AC470" s="292"/>
      <c r="AD470" s="292"/>
      <c r="AE470" s="292"/>
      <c r="AF470" s="292"/>
      <c r="AG470" s="292"/>
      <c r="AH470" s="292"/>
      <c r="AI470" s="292"/>
      <c r="AJ470" s="292"/>
      <c r="AK470" s="292"/>
      <c r="AL470" s="292"/>
      <c r="AM470" s="407">
        <f>AM469</f>
        <v>0</v>
      </c>
      <c r="AN470" s="407">
        <f>AN469</f>
        <v>0</v>
      </c>
      <c r="AO470" s="407">
        <f>AO469</f>
        <v>0</v>
      </c>
      <c r="AP470" s="407">
        <f t="shared" ref="AP470:AZ470" si="162">AP469</f>
        <v>0</v>
      </c>
      <c r="AQ470" s="407">
        <f t="shared" si="162"/>
        <v>0</v>
      </c>
      <c r="AR470" s="407">
        <f t="shared" si="162"/>
        <v>0</v>
      </c>
      <c r="AS470" s="407">
        <f t="shared" si="162"/>
        <v>0</v>
      </c>
      <c r="AT470" s="407">
        <f t="shared" si="162"/>
        <v>0</v>
      </c>
      <c r="AU470" s="407">
        <f t="shared" si="162"/>
        <v>0</v>
      </c>
      <c r="AV470" s="407">
        <f t="shared" si="162"/>
        <v>0</v>
      </c>
      <c r="AW470" s="407">
        <f t="shared" si="162"/>
        <v>0</v>
      </c>
      <c r="AX470" s="407">
        <f t="shared" si="162"/>
        <v>0</v>
      </c>
      <c r="AY470" s="407">
        <f t="shared" si="162"/>
        <v>0</v>
      </c>
      <c r="AZ470" s="407">
        <f t="shared" si="162"/>
        <v>0</v>
      </c>
      <c r="BA470" s="308"/>
    </row>
    <row r="471" spans="1:53" ht="15" hidden="1" outlineLevel="1">
      <c r="B471" s="311"/>
      <c r="C471" s="309"/>
      <c r="D471" s="313"/>
      <c r="E471" s="313"/>
      <c r="F471" s="313"/>
      <c r="G471" s="313"/>
      <c r="H471" s="313"/>
      <c r="I471" s="313"/>
      <c r="J471" s="313"/>
      <c r="K471" s="313"/>
      <c r="L471" s="313"/>
      <c r="M471" s="313"/>
      <c r="N471" s="313"/>
      <c r="O471" s="313"/>
      <c r="P471" s="313"/>
      <c r="Q471" s="313"/>
      <c r="R471" s="313"/>
      <c r="S471" s="313"/>
      <c r="T471" s="313"/>
      <c r="U471" s="288"/>
      <c r="V471" s="313"/>
      <c r="W471" s="313"/>
      <c r="X471" s="313"/>
      <c r="Y471" s="313"/>
      <c r="Z471" s="313"/>
      <c r="AA471" s="313"/>
      <c r="AB471" s="313"/>
      <c r="AC471" s="313"/>
      <c r="AD471" s="313"/>
      <c r="AE471" s="313"/>
      <c r="AF471" s="313"/>
      <c r="AG471" s="313"/>
      <c r="AH471" s="313"/>
      <c r="AI471" s="313"/>
      <c r="AJ471" s="313"/>
      <c r="AK471" s="313"/>
      <c r="AL471" s="313"/>
      <c r="AM471" s="412"/>
      <c r="AN471" s="412"/>
      <c r="AO471" s="412"/>
      <c r="AP471" s="412"/>
      <c r="AQ471" s="412"/>
      <c r="AR471" s="412"/>
      <c r="AS471" s="412"/>
      <c r="AT471" s="412"/>
      <c r="AU471" s="412"/>
      <c r="AV471" s="412"/>
      <c r="AW471" s="412"/>
      <c r="AX471" s="412"/>
      <c r="AY471" s="412"/>
      <c r="AZ471" s="412"/>
      <c r="BA471" s="310"/>
    </row>
    <row r="472" spans="1:53" ht="15" hidden="1" outlineLevel="1">
      <c r="A472" s="498">
        <v>14</v>
      </c>
      <c r="B472" s="311" t="s">
        <v>20</v>
      </c>
      <c r="C472" s="288" t="s">
        <v>25</v>
      </c>
      <c r="D472" s="292"/>
      <c r="E472" s="292"/>
      <c r="F472" s="292"/>
      <c r="G472" s="292"/>
      <c r="H472" s="292"/>
      <c r="I472" s="292"/>
      <c r="J472" s="292"/>
      <c r="K472" s="292"/>
      <c r="L472" s="292"/>
      <c r="M472" s="292"/>
      <c r="N472" s="292"/>
      <c r="O472" s="292"/>
      <c r="P472" s="292"/>
      <c r="Q472" s="292"/>
      <c r="R472" s="292"/>
      <c r="S472" s="292"/>
      <c r="T472" s="292"/>
      <c r="U472" s="292">
        <v>12</v>
      </c>
      <c r="V472" s="292"/>
      <c r="W472" s="292"/>
      <c r="X472" s="292"/>
      <c r="Y472" s="292"/>
      <c r="Z472" s="292"/>
      <c r="AA472" s="292"/>
      <c r="AB472" s="292"/>
      <c r="AC472" s="292"/>
      <c r="AD472" s="292"/>
      <c r="AE472" s="292"/>
      <c r="AF472" s="292"/>
      <c r="AG472" s="292"/>
      <c r="AH472" s="292"/>
      <c r="AI472" s="292"/>
      <c r="AJ472" s="292"/>
      <c r="AK472" s="292"/>
      <c r="AL472" s="292"/>
      <c r="AM472" s="411"/>
      <c r="AN472" s="411"/>
      <c r="AO472" s="465"/>
      <c r="AP472" s="411"/>
      <c r="AQ472" s="411"/>
      <c r="AR472" s="411"/>
      <c r="AS472" s="411"/>
      <c r="AT472" s="411"/>
      <c r="AU472" s="411"/>
      <c r="AV472" s="411"/>
      <c r="AW472" s="411"/>
      <c r="AX472" s="411"/>
      <c r="AY472" s="411"/>
      <c r="AZ472" s="411"/>
      <c r="BA472" s="293">
        <f>SUM(AM472:AZ472)</f>
        <v>0</v>
      </c>
    </row>
    <row r="473" spans="1:53" ht="15" hidden="1" outlineLevel="1">
      <c r="B473" s="291" t="s">
        <v>258</v>
      </c>
      <c r="C473" s="288" t="s">
        <v>163</v>
      </c>
      <c r="D473" s="292"/>
      <c r="E473" s="292"/>
      <c r="F473" s="292"/>
      <c r="G473" s="292"/>
      <c r="H473" s="292"/>
      <c r="I473" s="292"/>
      <c r="J473" s="292"/>
      <c r="K473" s="292"/>
      <c r="L473" s="292"/>
      <c r="M473" s="292"/>
      <c r="N473" s="292"/>
      <c r="O473" s="292"/>
      <c r="P473" s="292"/>
      <c r="Q473" s="292"/>
      <c r="R473" s="292"/>
      <c r="S473" s="292"/>
      <c r="T473" s="292"/>
      <c r="U473" s="292">
        <f>U472</f>
        <v>12</v>
      </c>
      <c r="V473" s="292"/>
      <c r="W473" s="292"/>
      <c r="X473" s="292"/>
      <c r="Y473" s="292"/>
      <c r="Z473" s="292"/>
      <c r="AA473" s="292"/>
      <c r="AB473" s="292"/>
      <c r="AC473" s="292"/>
      <c r="AD473" s="292"/>
      <c r="AE473" s="292"/>
      <c r="AF473" s="292"/>
      <c r="AG473" s="292"/>
      <c r="AH473" s="292"/>
      <c r="AI473" s="292"/>
      <c r="AJ473" s="292"/>
      <c r="AK473" s="292"/>
      <c r="AL473" s="292"/>
      <c r="AM473" s="407">
        <f>AM472</f>
        <v>0</v>
      </c>
      <c r="AN473" s="407">
        <f>AN472</f>
        <v>0</v>
      </c>
      <c r="AO473" s="407">
        <f t="shared" ref="AO473:AZ473" si="163">AO472</f>
        <v>0</v>
      </c>
      <c r="AP473" s="407">
        <f t="shared" si="163"/>
        <v>0</v>
      </c>
      <c r="AQ473" s="407">
        <f t="shared" si="163"/>
        <v>0</v>
      </c>
      <c r="AR473" s="407">
        <f t="shared" si="163"/>
        <v>0</v>
      </c>
      <c r="AS473" s="407">
        <f t="shared" si="163"/>
        <v>0</v>
      </c>
      <c r="AT473" s="407">
        <f t="shared" si="163"/>
        <v>0</v>
      </c>
      <c r="AU473" s="407">
        <f t="shared" si="163"/>
        <v>0</v>
      </c>
      <c r="AV473" s="407">
        <f t="shared" si="163"/>
        <v>0</v>
      </c>
      <c r="AW473" s="407">
        <f t="shared" si="163"/>
        <v>0</v>
      </c>
      <c r="AX473" s="407">
        <f t="shared" si="163"/>
        <v>0</v>
      </c>
      <c r="AY473" s="407">
        <f t="shared" si="163"/>
        <v>0</v>
      </c>
      <c r="AZ473" s="407">
        <f t="shared" si="163"/>
        <v>0</v>
      </c>
      <c r="BA473" s="308"/>
    </row>
    <row r="474" spans="1:53" ht="15" hidden="1" outlineLevel="1">
      <c r="B474" s="311"/>
      <c r="C474" s="309"/>
      <c r="D474" s="313"/>
      <c r="E474" s="313"/>
      <c r="F474" s="313"/>
      <c r="G474" s="313"/>
      <c r="H474" s="313"/>
      <c r="I474" s="313"/>
      <c r="J474" s="313"/>
      <c r="K474" s="313"/>
      <c r="L474" s="313"/>
      <c r="M474" s="313"/>
      <c r="N474" s="313"/>
      <c r="O474" s="313"/>
      <c r="P474" s="313"/>
      <c r="Q474" s="313"/>
      <c r="R474" s="313"/>
      <c r="S474" s="313"/>
      <c r="T474" s="313"/>
      <c r="U474" s="288"/>
      <c r="V474" s="313"/>
      <c r="W474" s="313"/>
      <c r="X474" s="313"/>
      <c r="Y474" s="313"/>
      <c r="Z474" s="313"/>
      <c r="AA474" s="313"/>
      <c r="AB474" s="313"/>
      <c r="AC474" s="313"/>
      <c r="AD474" s="313"/>
      <c r="AE474" s="313"/>
      <c r="AF474" s="313"/>
      <c r="AG474" s="313"/>
      <c r="AH474" s="313"/>
      <c r="AI474" s="313"/>
      <c r="AJ474" s="313"/>
      <c r="AK474" s="313"/>
      <c r="AL474" s="313"/>
      <c r="AM474" s="412"/>
      <c r="AN474" s="413"/>
      <c r="AO474" s="412"/>
      <c r="AP474" s="412"/>
      <c r="AQ474" s="412"/>
      <c r="AR474" s="412"/>
      <c r="AS474" s="412"/>
      <c r="AT474" s="412"/>
      <c r="AU474" s="412"/>
      <c r="AV474" s="412"/>
      <c r="AW474" s="412"/>
      <c r="AX474" s="412"/>
      <c r="AY474" s="412"/>
      <c r="AZ474" s="412"/>
      <c r="BA474" s="310"/>
    </row>
    <row r="475" spans="1:53" s="280" customFormat="1" ht="15" hidden="1" outlineLevel="1">
      <c r="A475" s="498">
        <v>15</v>
      </c>
      <c r="B475" s="311" t="s">
        <v>482</v>
      </c>
      <c r="C475" s="288" t="s">
        <v>25</v>
      </c>
      <c r="D475" s="292"/>
      <c r="E475" s="292"/>
      <c r="F475" s="292"/>
      <c r="G475" s="292"/>
      <c r="H475" s="292"/>
      <c r="I475" s="292"/>
      <c r="J475" s="292"/>
      <c r="K475" s="292"/>
      <c r="L475" s="292"/>
      <c r="M475" s="292"/>
      <c r="N475" s="292"/>
      <c r="O475" s="292"/>
      <c r="P475" s="292"/>
      <c r="Q475" s="292"/>
      <c r="R475" s="292"/>
      <c r="S475" s="292"/>
      <c r="T475" s="292"/>
      <c r="U475" s="288"/>
      <c r="V475" s="292"/>
      <c r="W475" s="292"/>
      <c r="X475" s="292"/>
      <c r="Y475" s="292"/>
      <c r="Z475" s="292"/>
      <c r="AA475" s="292"/>
      <c r="AB475" s="292"/>
      <c r="AC475" s="292"/>
      <c r="AD475" s="292"/>
      <c r="AE475" s="292"/>
      <c r="AF475" s="292"/>
      <c r="AG475" s="292"/>
      <c r="AH475" s="292"/>
      <c r="AI475" s="292"/>
      <c r="AJ475" s="292"/>
      <c r="AK475" s="292"/>
      <c r="AL475" s="292"/>
      <c r="AM475" s="411"/>
      <c r="AN475" s="411"/>
      <c r="AO475" s="411"/>
      <c r="AP475" s="411"/>
      <c r="AQ475" s="411"/>
      <c r="AR475" s="411"/>
      <c r="AS475" s="411"/>
      <c r="AT475" s="411"/>
      <c r="AU475" s="411"/>
      <c r="AV475" s="411"/>
      <c r="AW475" s="411"/>
      <c r="AX475" s="411"/>
      <c r="AY475" s="411"/>
      <c r="AZ475" s="411"/>
      <c r="BA475" s="293">
        <f>SUM(AM475:AZ475)</f>
        <v>0</v>
      </c>
    </row>
    <row r="476" spans="1:53" s="280" customFormat="1" ht="15" hidden="1" outlineLevel="1">
      <c r="A476" s="498"/>
      <c r="B476" s="311" t="s">
        <v>258</v>
      </c>
      <c r="C476" s="288" t="s">
        <v>163</v>
      </c>
      <c r="D476" s="292"/>
      <c r="E476" s="292"/>
      <c r="F476" s="292"/>
      <c r="G476" s="292"/>
      <c r="H476" s="292"/>
      <c r="I476" s="292"/>
      <c r="J476" s="292"/>
      <c r="K476" s="292"/>
      <c r="L476" s="292"/>
      <c r="M476" s="292"/>
      <c r="N476" s="292"/>
      <c r="O476" s="292"/>
      <c r="P476" s="292"/>
      <c r="Q476" s="292"/>
      <c r="R476" s="292"/>
      <c r="S476" s="292"/>
      <c r="T476" s="292"/>
      <c r="U476" s="288"/>
      <c r="V476" s="292"/>
      <c r="W476" s="292"/>
      <c r="X476" s="292"/>
      <c r="Y476" s="292"/>
      <c r="Z476" s="292"/>
      <c r="AA476" s="292"/>
      <c r="AB476" s="292"/>
      <c r="AC476" s="292"/>
      <c r="AD476" s="292"/>
      <c r="AE476" s="292"/>
      <c r="AF476" s="292"/>
      <c r="AG476" s="292"/>
      <c r="AH476" s="292"/>
      <c r="AI476" s="292"/>
      <c r="AJ476" s="292"/>
      <c r="AK476" s="292"/>
      <c r="AL476" s="292"/>
      <c r="AM476" s="407">
        <f>AM475</f>
        <v>0</v>
      </c>
      <c r="AN476" s="407">
        <f>AN475</f>
        <v>0</v>
      </c>
      <c r="AO476" s="407">
        <f t="shared" ref="AO476:AZ476" si="164">AO475</f>
        <v>0</v>
      </c>
      <c r="AP476" s="407">
        <f t="shared" si="164"/>
        <v>0</v>
      </c>
      <c r="AQ476" s="407">
        <f t="shared" si="164"/>
        <v>0</v>
      </c>
      <c r="AR476" s="407">
        <f t="shared" si="164"/>
        <v>0</v>
      </c>
      <c r="AS476" s="407">
        <f t="shared" si="164"/>
        <v>0</v>
      </c>
      <c r="AT476" s="407">
        <f t="shared" si="164"/>
        <v>0</v>
      </c>
      <c r="AU476" s="407">
        <f t="shared" si="164"/>
        <v>0</v>
      </c>
      <c r="AV476" s="407">
        <f t="shared" si="164"/>
        <v>0</v>
      </c>
      <c r="AW476" s="407">
        <f t="shared" si="164"/>
        <v>0</v>
      </c>
      <c r="AX476" s="407">
        <f t="shared" si="164"/>
        <v>0</v>
      </c>
      <c r="AY476" s="407">
        <f t="shared" si="164"/>
        <v>0</v>
      </c>
      <c r="AZ476" s="407">
        <f t="shared" si="164"/>
        <v>0</v>
      </c>
      <c r="BA476" s="308"/>
    </row>
    <row r="477" spans="1:53" s="280" customFormat="1" ht="15" hidden="1" outlineLevel="1">
      <c r="A477" s="498"/>
      <c r="B477" s="311"/>
      <c r="C477" s="309"/>
      <c r="D477" s="313"/>
      <c r="E477" s="313"/>
      <c r="F477" s="313"/>
      <c r="G477" s="313"/>
      <c r="H477" s="313"/>
      <c r="I477" s="313"/>
      <c r="J477" s="313"/>
      <c r="K477" s="313"/>
      <c r="L477" s="313"/>
      <c r="M477" s="313"/>
      <c r="N477" s="313"/>
      <c r="O477" s="313"/>
      <c r="P477" s="313"/>
      <c r="Q477" s="313"/>
      <c r="R477" s="313"/>
      <c r="S477" s="313"/>
      <c r="T477" s="313"/>
      <c r="U477" s="288"/>
      <c r="V477" s="313"/>
      <c r="W477" s="313"/>
      <c r="X477" s="313"/>
      <c r="Y477" s="313"/>
      <c r="Z477" s="313"/>
      <c r="AA477" s="313"/>
      <c r="AB477" s="313"/>
      <c r="AC477" s="313"/>
      <c r="AD477" s="313"/>
      <c r="AE477" s="313"/>
      <c r="AF477" s="313"/>
      <c r="AG477" s="313"/>
      <c r="AH477" s="313"/>
      <c r="AI477" s="313"/>
      <c r="AJ477" s="313"/>
      <c r="AK477" s="313"/>
      <c r="AL477" s="313"/>
      <c r="AM477" s="414"/>
      <c r="AN477" s="412"/>
      <c r="AO477" s="412"/>
      <c r="AP477" s="412"/>
      <c r="AQ477" s="412"/>
      <c r="AR477" s="412"/>
      <c r="AS477" s="412"/>
      <c r="AT477" s="412"/>
      <c r="AU477" s="412"/>
      <c r="AV477" s="412"/>
      <c r="AW477" s="412"/>
      <c r="AX477" s="412"/>
      <c r="AY477" s="412"/>
      <c r="AZ477" s="412"/>
      <c r="BA477" s="310"/>
    </row>
    <row r="478" spans="1:53" s="280" customFormat="1" ht="30" hidden="1" outlineLevel="1">
      <c r="A478" s="498">
        <v>16</v>
      </c>
      <c r="B478" s="311" t="s">
        <v>483</v>
      </c>
      <c r="C478" s="288" t="s">
        <v>25</v>
      </c>
      <c r="D478" s="292"/>
      <c r="E478" s="292"/>
      <c r="F478" s="292"/>
      <c r="G478" s="292"/>
      <c r="H478" s="292"/>
      <c r="I478" s="292"/>
      <c r="J478" s="292"/>
      <c r="K478" s="292"/>
      <c r="L478" s="292"/>
      <c r="M478" s="292"/>
      <c r="N478" s="292"/>
      <c r="O478" s="292"/>
      <c r="P478" s="292"/>
      <c r="Q478" s="292"/>
      <c r="R478" s="292"/>
      <c r="S478" s="292"/>
      <c r="T478" s="292"/>
      <c r="U478" s="288"/>
      <c r="V478" s="292"/>
      <c r="W478" s="292"/>
      <c r="X478" s="292"/>
      <c r="Y478" s="292"/>
      <c r="Z478" s="292"/>
      <c r="AA478" s="292"/>
      <c r="AB478" s="292"/>
      <c r="AC478" s="292"/>
      <c r="AD478" s="292"/>
      <c r="AE478" s="292"/>
      <c r="AF478" s="292"/>
      <c r="AG478" s="292"/>
      <c r="AH478" s="292"/>
      <c r="AI478" s="292"/>
      <c r="AJ478" s="292"/>
      <c r="AK478" s="292"/>
      <c r="AL478" s="292"/>
      <c r="AM478" s="411"/>
      <c r="AN478" s="411"/>
      <c r="AO478" s="411"/>
      <c r="AP478" s="411"/>
      <c r="AQ478" s="411"/>
      <c r="AR478" s="411"/>
      <c r="AS478" s="411"/>
      <c r="AT478" s="411"/>
      <c r="AU478" s="411"/>
      <c r="AV478" s="411"/>
      <c r="AW478" s="411"/>
      <c r="AX478" s="411"/>
      <c r="AY478" s="411"/>
      <c r="AZ478" s="411"/>
      <c r="BA478" s="293">
        <f>SUM(AM478:AZ478)</f>
        <v>0</v>
      </c>
    </row>
    <row r="479" spans="1:53" s="280" customFormat="1" ht="15" hidden="1" outlineLevel="1">
      <c r="A479" s="498"/>
      <c r="B479" s="311" t="s">
        <v>258</v>
      </c>
      <c r="C479" s="288" t="s">
        <v>163</v>
      </c>
      <c r="D479" s="292"/>
      <c r="E479" s="292"/>
      <c r="F479" s="292"/>
      <c r="G479" s="292"/>
      <c r="H479" s="292"/>
      <c r="I479" s="292"/>
      <c r="J479" s="292"/>
      <c r="K479" s="292"/>
      <c r="L479" s="292"/>
      <c r="M479" s="292"/>
      <c r="N479" s="292"/>
      <c r="O479" s="292"/>
      <c r="P479" s="292"/>
      <c r="Q479" s="292"/>
      <c r="R479" s="292"/>
      <c r="S479" s="292"/>
      <c r="T479" s="292"/>
      <c r="U479" s="288"/>
      <c r="V479" s="292"/>
      <c r="W479" s="292"/>
      <c r="X479" s="292"/>
      <c r="Y479" s="292"/>
      <c r="Z479" s="292"/>
      <c r="AA479" s="292"/>
      <c r="AB479" s="292"/>
      <c r="AC479" s="292"/>
      <c r="AD479" s="292"/>
      <c r="AE479" s="292"/>
      <c r="AF479" s="292"/>
      <c r="AG479" s="292"/>
      <c r="AH479" s="292"/>
      <c r="AI479" s="292"/>
      <c r="AJ479" s="292"/>
      <c r="AK479" s="292"/>
      <c r="AL479" s="292"/>
      <c r="AM479" s="407">
        <f>AM478</f>
        <v>0</v>
      </c>
      <c r="AN479" s="407">
        <f>AN478</f>
        <v>0</v>
      </c>
      <c r="AO479" s="407">
        <f t="shared" ref="AO479:AZ479" si="165">AO478</f>
        <v>0</v>
      </c>
      <c r="AP479" s="407">
        <f t="shared" si="165"/>
        <v>0</v>
      </c>
      <c r="AQ479" s="407">
        <f t="shared" si="165"/>
        <v>0</v>
      </c>
      <c r="AR479" s="407">
        <f t="shared" si="165"/>
        <v>0</v>
      </c>
      <c r="AS479" s="407">
        <f t="shared" si="165"/>
        <v>0</v>
      </c>
      <c r="AT479" s="407">
        <f t="shared" si="165"/>
        <v>0</v>
      </c>
      <c r="AU479" s="407">
        <f t="shared" si="165"/>
        <v>0</v>
      </c>
      <c r="AV479" s="407">
        <f t="shared" si="165"/>
        <v>0</v>
      </c>
      <c r="AW479" s="407">
        <f t="shared" si="165"/>
        <v>0</v>
      </c>
      <c r="AX479" s="407">
        <f t="shared" si="165"/>
        <v>0</v>
      </c>
      <c r="AY479" s="407">
        <f t="shared" si="165"/>
        <v>0</v>
      </c>
      <c r="AZ479" s="407">
        <f t="shared" si="165"/>
        <v>0</v>
      </c>
      <c r="BA479" s="308"/>
    </row>
    <row r="480" spans="1:53" s="280" customFormat="1" ht="15" hidden="1" outlineLevel="1">
      <c r="A480" s="498"/>
      <c r="B480" s="311"/>
      <c r="C480" s="309"/>
      <c r="D480" s="313"/>
      <c r="E480" s="313"/>
      <c r="F480" s="313"/>
      <c r="G480" s="313"/>
      <c r="H480" s="313"/>
      <c r="I480" s="313"/>
      <c r="J480" s="313"/>
      <c r="K480" s="313"/>
      <c r="L480" s="313"/>
      <c r="M480" s="313"/>
      <c r="N480" s="313"/>
      <c r="O480" s="313"/>
      <c r="P480" s="313"/>
      <c r="Q480" s="313"/>
      <c r="R480" s="313"/>
      <c r="S480" s="313"/>
      <c r="T480" s="313"/>
      <c r="U480" s="288"/>
      <c r="V480" s="313"/>
      <c r="W480" s="313"/>
      <c r="X480" s="313"/>
      <c r="Y480" s="313"/>
      <c r="Z480" s="313"/>
      <c r="AA480" s="313"/>
      <c r="AB480" s="313"/>
      <c r="AC480" s="313"/>
      <c r="AD480" s="313"/>
      <c r="AE480" s="313"/>
      <c r="AF480" s="313"/>
      <c r="AG480" s="313"/>
      <c r="AH480" s="313"/>
      <c r="AI480" s="313"/>
      <c r="AJ480" s="313"/>
      <c r="AK480" s="313"/>
      <c r="AL480" s="313"/>
      <c r="AM480" s="414"/>
      <c r="AN480" s="412"/>
      <c r="AO480" s="412"/>
      <c r="AP480" s="412"/>
      <c r="AQ480" s="412"/>
      <c r="AR480" s="412"/>
      <c r="AS480" s="412"/>
      <c r="AT480" s="412"/>
      <c r="AU480" s="412"/>
      <c r="AV480" s="412"/>
      <c r="AW480" s="412"/>
      <c r="AX480" s="412"/>
      <c r="AY480" s="412"/>
      <c r="AZ480" s="412"/>
      <c r="BA480" s="310"/>
    </row>
    <row r="481" spans="1:53" ht="15" hidden="1" outlineLevel="1">
      <c r="A481" s="498">
        <v>17</v>
      </c>
      <c r="B481" s="311" t="s">
        <v>9</v>
      </c>
      <c r="C481" s="288" t="s">
        <v>25</v>
      </c>
      <c r="D481" s="292"/>
      <c r="E481" s="292"/>
      <c r="F481" s="292"/>
      <c r="G481" s="292"/>
      <c r="H481" s="292"/>
      <c r="I481" s="292"/>
      <c r="J481" s="292"/>
      <c r="K481" s="292"/>
      <c r="L481" s="292"/>
      <c r="M481" s="292"/>
      <c r="N481" s="292"/>
      <c r="O481" s="292"/>
      <c r="P481" s="292"/>
      <c r="Q481" s="292"/>
      <c r="R481" s="292"/>
      <c r="S481" s="292"/>
      <c r="T481" s="292"/>
      <c r="U481" s="288"/>
      <c r="V481" s="292"/>
      <c r="W481" s="292"/>
      <c r="X481" s="292"/>
      <c r="Y481" s="292"/>
      <c r="Z481" s="292"/>
      <c r="AA481" s="292"/>
      <c r="AB481" s="292"/>
      <c r="AC481" s="292"/>
      <c r="AD481" s="292"/>
      <c r="AE481" s="292"/>
      <c r="AF481" s="292"/>
      <c r="AG481" s="292"/>
      <c r="AH481" s="292"/>
      <c r="AI481" s="292"/>
      <c r="AJ481" s="292"/>
      <c r="AK481" s="292"/>
      <c r="AL481" s="292"/>
      <c r="AM481" s="411"/>
      <c r="AN481" s="411"/>
      <c r="AO481" s="411"/>
      <c r="AP481" s="411"/>
      <c r="AQ481" s="411"/>
      <c r="AR481" s="411"/>
      <c r="AS481" s="411"/>
      <c r="AT481" s="411"/>
      <c r="AU481" s="411"/>
      <c r="AV481" s="411"/>
      <c r="AW481" s="411"/>
      <c r="AX481" s="411"/>
      <c r="AY481" s="411"/>
      <c r="AZ481" s="411"/>
      <c r="BA481" s="293">
        <f>SUM(AM481:AZ481)</f>
        <v>0</v>
      </c>
    </row>
    <row r="482" spans="1:53" ht="15" hidden="1" outlineLevel="1">
      <c r="B482" s="291" t="s">
        <v>258</v>
      </c>
      <c r="C482" s="288" t="s">
        <v>163</v>
      </c>
      <c r="D482" s="292"/>
      <c r="E482" s="292"/>
      <c r="F482" s="292"/>
      <c r="G482" s="292"/>
      <c r="H482" s="292"/>
      <c r="I482" s="292"/>
      <c r="J482" s="292"/>
      <c r="K482" s="292"/>
      <c r="L482" s="292"/>
      <c r="M482" s="292"/>
      <c r="N482" s="292"/>
      <c r="O482" s="292"/>
      <c r="P482" s="292"/>
      <c r="Q482" s="292"/>
      <c r="R482" s="292"/>
      <c r="S482" s="292"/>
      <c r="T482" s="292"/>
      <c r="U482" s="288"/>
      <c r="V482" s="292"/>
      <c r="W482" s="292"/>
      <c r="X482" s="292"/>
      <c r="Y482" s="292"/>
      <c r="Z482" s="292"/>
      <c r="AA482" s="292"/>
      <c r="AB482" s="292"/>
      <c r="AC482" s="292"/>
      <c r="AD482" s="292"/>
      <c r="AE482" s="292"/>
      <c r="AF482" s="292"/>
      <c r="AG482" s="292"/>
      <c r="AH482" s="292"/>
      <c r="AI482" s="292"/>
      <c r="AJ482" s="292"/>
      <c r="AK482" s="292"/>
      <c r="AL482" s="292"/>
      <c r="AM482" s="407">
        <f>AM481</f>
        <v>0</v>
      </c>
      <c r="AN482" s="407">
        <f>AN481</f>
        <v>0</v>
      </c>
      <c r="AO482" s="407">
        <f t="shared" ref="AO482:AZ482" si="166">AO481</f>
        <v>0</v>
      </c>
      <c r="AP482" s="407">
        <f t="shared" si="166"/>
        <v>0</v>
      </c>
      <c r="AQ482" s="407">
        <f t="shared" si="166"/>
        <v>0</v>
      </c>
      <c r="AR482" s="407">
        <f t="shared" si="166"/>
        <v>0</v>
      </c>
      <c r="AS482" s="407">
        <f t="shared" si="166"/>
        <v>0</v>
      </c>
      <c r="AT482" s="407">
        <f t="shared" si="166"/>
        <v>0</v>
      </c>
      <c r="AU482" s="407">
        <f t="shared" si="166"/>
        <v>0</v>
      </c>
      <c r="AV482" s="407">
        <f t="shared" si="166"/>
        <v>0</v>
      </c>
      <c r="AW482" s="407">
        <f t="shared" si="166"/>
        <v>0</v>
      </c>
      <c r="AX482" s="407">
        <f t="shared" si="166"/>
        <v>0</v>
      </c>
      <c r="AY482" s="407">
        <f t="shared" si="166"/>
        <v>0</v>
      </c>
      <c r="AZ482" s="407">
        <f t="shared" si="166"/>
        <v>0</v>
      </c>
      <c r="BA482" s="308"/>
    </row>
    <row r="483" spans="1:53" ht="15" hidden="1" outlineLevel="1">
      <c r="B483" s="312"/>
      <c r="C483" s="302"/>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88"/>
      <c r="AE483" s="288"/>
      <c r="AF483" s="288"/>
      <c r="AG483" s="288"/>
      <c r="AH483" s="288"/>
      <c r="AI483" s="288"/>
      <c r="AJ483" s="288"/>
      <c r="AK483" s="288"/>
      <c r="AL483" s="288"/>
      <c r="AM483" s="415"/>
      <c r="AN483" s="416"/>
      <c r="AO483" s="416"/>
      <c r="AP483" s="416"/>
      <c r="AQ483" s="416"/>
      <c r="AR483" s="416"/>
      <c r="AS483" s="416"/>
      <c r="AT483" s="416"/>
      <c r="AU483" s="416"/>
      <c r="AV483" s="416"/>
      <c r="AW483" s="416"/>
      <c r="AX483" s="416"/>
      <c r="AY483" s="416"/>
      <c r="AZ483" s="416"/>
      <c r="BA483" s="314"/>
    </row>
    <row r="484" spans="1:53" ht="15.75" hidden="1" outlineLevel="1">
      <c r="A484" s="499"/>
      <c r="B484" s="285" t="s">
        <v>10</v>
      </c>
      <c r="C484" s="286"/>
      <c r="D484" s="286"/>
      <c r="E484" s="286"/>
      <c r="F484" s="286"/>
      <c r="G484" s="286"/>
      <c r="H484" s="286"/>
      <c r="I484" s="286"/>
      <c r="J484" s="286"/>
      <c r="K484" s="286"/>
      <c r="L484" s="286"/>
      <c r="M484" s="286"/>
      <c r="N484" s="286"/>
      <c r="O484" s="286"/>
      <c r="P484" s="286"/>
      <c r="Q484" s="286"/>
      <c r="R484" s="286"/>
      <c r="S484" s="286"/>
      <c r="T484" s="286"/>
      <c r="U484" s="287"/>
      <c r="V484" s="286"/>
      <c r="W484" s="286"/>
      <c r="X484" s="286"/>
      <c r="Y484" s="286"/>
      <c r="Z484" s="286"/>
      <c r="AA484" s="286"/>
      <c r="AB484" s="286"/>
      <c r="AC484" s="286"/>
      <c r="AD484" s="286"/>
      <c r="AE484" s="286"/>
      <c r="AF484" s="286"/>
      <c r="AG484" s="286"/>
      <c r="AH484" s="286"/>
      <c r="AI484" s="286"/>
      <c r="AJ484" s="286"/>
      <c r="AK484" s="286"/>
      <c r="AL484" s="286"/>
      <c r="AM484" s="410"/>
      <c r="AN484" s="410"/>
      <c r="AO484" s="410"/>
      <c r="AP484" s="410"/>
      <c r="AQ484" s="410"/>
      <c r="AR484" s="410"/>
      <c r="AS484" s="410"/>
      <c r="AT484" s="410"/>
      <c r="AU484" s="410"/>
      <c r="AV484" s="410"/>
      <c r="AW484" s="410"/>
      <c r="AX484" s="410"/>
      <c r="AY484" s="410"/>
      <c r="AZ484" s="410"/>
      <c r="BA484" s="289"/>
    </row>
    <row r="485" spans="1:53" ht="15" hidden="1" outlineLevel="1">
      <c r="A485" s="498">
        <v>18</v>
      </c>
      <c r="B485" s="312" t="s">
        <v>11</v>
      </c>
      <c r="C485" s="288" t="s">
        <v>25</v>
      </c>
      <c r="D485" s="292"/>
      <c r="E485" s="292"/>
      <c r="F485" s="292"/>
      <c r="G485" s="292"/>
      <c r="H485" s="292"/>
      <c r="I485" s="292"/>
      <c r="J485" s="292"/>
      <c r="K485" s="292"/>
      <c r="L485" s="292"/>
      <c r="M485" s="292"/>
      <c r="N485" s="292"/>
      <c r="O485" s="292"/>
      <c r="P485" s="292"/>
      <c r="Q485" s="292"/>
      <c r="R485" s="292"/>
      <c r="S485" s="292"/>
      <c r="T485" s="292"/>
      <c r="U485" s="292">
        <v>12</v>
      </c>
      <c r="V485" s="292"/>
      <c r="W485" s="292"/>
      <c r="X485" s="292"/>
      <c r="Y485" s="292"/>
      <c r="Z485" s="292"/>
      <c r="AA485" s="292"/>
      <c r="AB485" s="292"/>
      <c r="AC485" s="292"/>
      <c r="AD485" s="292"/>
      <c r="AE485" s="292"/>
      <c r="AF485" s="292"/>
      <c r="AG485" s="292"/>
      <c r="AH485" s="292"/>
      <c r="AI485" s="292"/>
      <c r="AJ485" s="292"/>
      <c r="AK485" s="292"/>
      <c r="AL485" s="292"/>
      <c r="AM485" s="422"/>
      <c r="AN485" s="411"/>
      <c r="AO485" s="411"/>
      <c r="AP485" s="411"/>
      <c r="AQ485" s="411"/>
      <c r="AR485" s="411"/>
      <c r="AS485" s="411"/>
      <c r="AT485" s="411"/>
      <c r="AU485" s="411"/>
      <c r="AV485" s="411"/>
      <c r="AW485" s="411"/>
      <c r="AX485" s="411"/>
      <c r="AY485" s="411"/>
      <c r="AZ485" s="411"/>
      <c r="BA485" s="293">
        <f>SUM(AM485:AZ485)</f>
        <v>0</v>
      </c>
    </row>
    <row r="486" spans="1:53" ht="15" hidden="1" outlineLevel="1">
      <c r="B486" s="291" t="s">
        <v>258</v>
      </c>
      <c r="C486" s="288" t="s">
        <v>163</v>
      </c>
      <c r="D486" s="292"/>
      <c r="E486" s="292"/>
      <c r="F486" s="292"/>
      <c r="G486" s="292"/>
      <c r="H486" s="292"/>
      <c r="I486" s="292"/>
      <c r="J486" s="292"/>
      <c r="K486" s="292"/>
      <c r="L486" s="292"/>
      <c r="M486" s="292"/>
      <c r="N486" s="292"/>
      <c r="O486" s="292"/>
      <c r="P486" s="292"/>
      <c r="Q486" s="292"/>
      <c r="R486" s="292"/>
      <c r="S486" s="292"/>
      <c r="T486" s="292"/>
      <c r="U486" s="292">
        <f>U485</f>
        <v>12</v>
      </c>
      <c r="V486" s="292"/>
      <c r="W486" s="292"/>
      <c r="X486" s="292"/>
      <c r="Y486" s="292"/>
      <c r="Z486" s="292"/>
      <c r="AA486" s="292"/>
      <c r="AB486" s="292"/>
      <c r="AC486" s="292"/>
      <c r="AD486" s="292"/>
      <c r="AE486" s="292"/>
      <c r="AF486" s="292"/>
      <c r="AG486" s="292"/>
      <c r="AH486" s="292"/>
      <c r="AI486" s="292"/>
      <c r="AJ486" s="292"/>
      <c r="AK486" s="292"/>
      <c r="AL486" s="292"/>
      <c r="AM486" s="407">
        <f>AM485</f>
        <v>0</v>
      </c>
      <c r="AN486" s="407">
        <f>AN485</f>
        <v>0</v>
      </c>
      <c r="AO486" s="407">
        <f t="shared" ref="AO486:AZ486" si="167">AO485</f>
        <v>0</v>
      </c>
      <c r="AP486" s="407">
        <f t="shared" si="167"/>
        <v>0</v>
      </c>
      <c r="AQ486" s="407">
        <f t="shared" si="167"/>
        <v>0</v>
      </c>
      <c r="AR486" s="407">
        <f t="shared" si="167"/>
        <v>0</v>
      </c>
      <c r="AS486" s="407">
        <f t="shared" si="167"/>
        <v>0</v>
      </c>
      <c r="AT486" s="407">
        <f t="shared" si="167"/>
        <v>0</v>
      </c>
      <c r="AU486" s="407">
        <f t="shared" si="167"/>
        <v>0</v>
      </c>
      <c r="AV486" s="407">
        <f t="shared" si="167"/>
        <v>0</v>
      </c>
      <c r="AW486" s="407">
        <f t="shared" si="167"/>
        <v>0</v>
      </c>
      <c r="AX486" s="407">
        <f t="shared" si="167"/>
        <v>0</v>
      </c>
      <c r="AY486" s="407">
        <f t="shared" si="167"/>
        <v>0</v>
      </c>
      <c r="AZ486" s="407">
        <f t="shared" si="167"/>
        <v>0</v>
      </c>
      <c r="BA486" s="294"/>
    </row>
    <row r="487" spans="1:53" ht="15" hidden="1" outlineLevel="1">
      <c r="A487" s="501"/>
      <c r="B487" s="312"/>
      <c r="C487" s="302"/>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c r="AE487" s="288"/>
      <c r="AF487" s="288"/>
      <c r="AG487" s="288"/>
      <c r="AH487" s="288"/>
      <c r="AI487" s="288"/>
      <c r="AJ487" s="288"/>
      <c r="AK487" s="288"/>
      <c r="AL487" s="288"/>
      <c r="AM487" s="408"/>
      <c r="AN487" s="417"/>
      <c r="AO487" s="417"/>
      <c r="AP487" s="417"/>
      <c r="AQ487" s="417"/>
      <c r="AR487" s="417"/>
      <c r="AS487" s="417"/>
      <c r="AT487" s="417"/>
      <c r="AU487" s="417"/>
      <c r="AV487" s="417"/>
      <c r="AW487" s="417"/>
      <c r="AX487" s="417"/>
      <c r="AY487" s="417"/>
      <c r="AZ487" s="417"/>
      <c r="BA487" s="303"/>
    </row>
    <row r="488" spans="1:53" ht="15" hidden="1" outlineLevel="1">
      <c r="A488" s="498">
        <v>19</v>
      </c>
      <c r="B488" s="312" t="s">
        <v>12</v>
      </c>
      <c r="C488" s="288" t="s">
        <v>25</v>
      </c>
      <c r="D488" s="292"/>
      <c r="E488" s="292"/>
      <c r="F488" s="292"/>
      <c r="G488" s="292"/>
      <c r="H488" s="292"/>
      <c r="I488" s="292"/>
      <c r="J488" s="292"/>
      <c r="K488" s="292"/>
      <c r="L488" s="292"/>
      <c r="M488" s="292"/>
      <c r="N488" s="292"/>
      <c r="O488" s="292"/>
      <c r="P488" s="292"/>
      <c r="Q488" s="292"/>
      <c r="R488" s="292"/>
      <c r="S488" s="292"/>
      <c r="T488" s="292"/>
      <c r="U488" s="292">
        <v>12</v>
      </c>
      <c r="V488" s="292"/>
      <c r="W488" s="292"/>
      <c r="X488" s="292"/>
      <c r="Y488" s="292"/>
      <c r="Z488" s="292"/>
      <c r="AA488" s="292"/>
      <c r="AB488" s="292"/>
      <c r="AC488" s="292"/>
      <c r="AD488" s="292"/>
      <c r="AE488" s="292"/>
      <c r="AF488" s="292"/>
      <c r="AG488" s="292"/>
      <c r="AH488" s="292"/>
      <c r="AI488" s="292"/>
      <c r="AJ488" s="292"/>
      <c r="AK488" s="292"/>
      <c r="AL488" s="292"/>
      <c r="AM488" s="406"/>
      <c r="AN488" s="411"/>
      <c r="AO488" s="411"/>
      <c r="AP488" s="411"/>
      <c r="AQ488" s="411"/>
      <c r="AR488" s="411"/>
      <c r="AS488" s="411"/>
      <c r="AT488" s="411"/>
      <c r="AU488" s="411"/>
      <c r="AV488" s="411"/>
      <c r="AW488" s="411"/>
      <c r="AX488" s="411"/>
      <c r="AY488" s="411"/>
      <c r="AZ488" s="411"/>
      <c r="BA488" s="293">
        <f>SUM(AM488:AZ488)</f>
        <v>0</v>
      </c>
    </row>
    <row r="489" spans="1:53" ht="15" hidden="1" outlineLevel="1">
      <c r="B489" s="291" t="s">
        <v>258</v>
      </c>
      <c r="C489" s="288" t="s">
        <v>163</v>
      </c>
      <c r="D489" s="292"/>
      <c r="E489" s="292"/>
      <c r="F489" s="292"/>
      <c r="G489" s="292"/>
      <c r="H489" s="292"/>
      <c r="I489" s="292"/>
      <c r="J489" s="292"/>
      <c r="K489" s="292"/>
      <c r="L489" s="292"/>
      <c r="M489" s="292"/>
      <c r="N489" s="292"/>
      <c r="O489" s="292"/>
      <c r="P489" s="292"/>
      <c r="Q489" s="292"/>
      <c r="R489" s="292"/>
      <c r="S489" s="292"/>
      <c r="T489" s="292"/>
      <c r="U489" s="292">
        <f>U488</f>
        <v>12</v>
      </c>
      <c r="V489" s="292"/>
      <c r="W489" s="292"/>
      <c r="X489" s="292"/>
      <c r="Y489" s="292"/>
      <c r="Z489" s="292"/>
      <c r="AA489" s="292"/>
      <c r="AB489" s="292"/>
      <c r="AC489" s="292"/>
      <c r="AD489" s="292"/>
      <c r="AE489" s="292"/>
      <c r="AF489" s="292"/>
      <c r="AG489" s="292"/>
      <c r="AH489" s="292"/>
      <c r="AI489" s="292"/>
      <c r="AJ489" s="292"/>
      <c r="AK489" s="292"/>
      <c r="AL489" s="292"/>
      <c r="AM489" s="407">
        <f>AM488</f>
        <v>0</v>
      </c>
      <c r="AN489" s="407">
        <f>AN488</f>
        <v>0</v>
      </c>
      <c r="AO489" s="407">
        <f t="shared" ref="AO489:AZ489" si="168">AO488</f>
        <v>0</v>
      </c>
      <c r="AP489" s="407">
        <f t="shared" si="168"/>
        <v>0</v>
      </c>
      <c r="AQ489" s="407">
        <f t="shared" si="168"/>
        <v>0</v>
      </c>
      <c r="AR489" s="407">
        <f t="shared" si="168"/>
        <v>0</v>
      </c>
      <c r="AS489" s="407">
        <f t="shared" si="168"/>
        <v>0</v>
      </c>
      <c r="AT489" s="407">
        <f t="shared" si="168"/>
        <v>0</v>
      </c>
      <c r="AU489" s="407">
        <f t="shared" si="168"/>
        <v>0</v>
      </c>
      <c r="AV489" s="407">
        <f t="shared" si="168"/>
        <v>0</v>
      </c>
      <c r="AW489" s="407">
        <f t="shared" si="168"/>
        <v>0</v>
      </c>
      <c r="AX489" s="407">
        <f t="shared" si="168"/>
        <v>0</v>
      </c>
      <c r="AY489" s="407">
        <f t="shared" si="168"/>
        <v>0</v>
      </c>
      <c r="AZ489" s="407">
        <f t="shared" si="168"/>
        <v>0</v>
      </c>
      <c r="BA489" s="294"/>
    </row>
    <row r="490" spans="1:53" ht="15" hidden="1" outlineLevel="1">
      <c r="B490" s="312"/>
      <c r="C490" s="302"/>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c r="AD490" s="288"/>
      <c r="AE490" s="288"/>
      <c r="AF490" s="288"/>
      <c r="AG490" s="288"/>
      <c r="AH490" s="288"/>
      <c r="AI490" s="288"/>
      <c r="AJ490" s="288"/>
      <c r="AK490" s="288"/>
      <c r="AL490" s="288"/>
      <c r="AM490" s="418"/>
      <c r="AN490" s="418"/>
      <c r="AO490" s="408"/>
      <c r="AP490" s="408"/>
      <c r="AQ490" s="408"/>
      <c r="AR490" s="408"/>
      <c r="AS490" s="408"/>
      <c r="AT490" s="408"/>
      <c r="AU490" s="408"/>
      <c r="AV490" s="408"/>
      <c r="AW490" s="408"/>
      <c r="AX490" s="408"/>
      <c r="AY490" s="408"/>
      <c r="AZ490" s="408"/>
      <c r="BA490" s="303"/>
    </row>
    <row r="491" spans="1:53" ht="15" hidden="1" outlineLevel="1">
      <c r="A491" s="498">
        <v>20</v>
      </c>
      <c r="B491" s="312" t="s">
        <v>13</v>
      </c>
      <c r="C491" s="288" t="s">
        <v>25</v>
      </c>
      <c r="D491" s="292"/>
      <c r="E491" s="292"/>
      <c r="F491" s="292"/>
      <c r="G491" s="292"/>
      <c r="H491" s="292"/>
      <c r="I491" s="292"/>
      <c r="J491" s="292"/>
      <c r="K491" s="292"/>
      <c r="L491" s="292"/>
      <c r="M491" s="292"/>
      <c r="N491" s="292"/>
      <c r="O491" s="292"/>
      <c r="P491" s="292"/>
      <c r="Q491" s="292"/>
      <c r="R491" s="292"/>
      <c r="S491" s="292"/>
      <c r="T491" s="292"/>
      <c r="U491" s="292">
        <v>12</v>
      </c>
      <c r="V491" s="292"/>
      <c r="W491" s="292"/>
      <c r="X491" s="292"/>
      <c r="Y491" s="292"/>
      <c r="Z491" s="292"/>
      <c r="AA491" s="292"/>
      <c r="AB491" s="292"/>
      <c r="AC491" s="292"/>
      <c r="AD491" s="292"/>
      <c r="AE491" s="292"/>
      <c r="AF491" s="292"/>
      <c r="AG491" s="292"/>
      <c r="AH491" s="292"/>
      <c r="AI491" s="292"/>
      <c r="AJ491" s="292"/>
      <c r="AK491" s="292"/>
      <c r="AL491" s="292"/>
      <c r="AM491" s="406"/>
      <c r="AN491" s="411"/>
      <c r="AO491" s="411"/>
      <c r="AP491" s="411"/>
      <c r="AQ491" s="411"/>
      <c r="AR491" s="411"/>
      <c r="AS491" s="411"/>
      <c r="AT491" s="411"/>
      <c r="AU491" s="411"/>
      <c r="AV491" s="411"/>
      <c r="AW491" s="411"/>
      <c r="AX491" s="411"/>
      <c r="AY491" s="411"/>
      <c r="AZ491" s="411"/>
      <c r="BA491" s="293">
        <f>SUM(AM491:AZ491)</f>
        <v>0</v>
      </c>
    </row>
    <row r="492" spans="1:53" ht="15" hidden="1" outlineLevel="1">
      <c r="B492" s="291" t="s">
        <v>258</v>
      </c>
      <c r="C492" s="288" t="s">
        <v>163</v>
      </c>
      <c r="D492" s="292"/>
      <c r="E492" s="292"/>
      <c r="F492" s="292"/>
      <c r="G492" s="292"/>
      <c r="H492" s="292"/>
      <c r="I492" s="292"/>
      <c r="J492" s="292"/>
      <c r="K492" s="292"/>
      <c r="L492" s="292"/>
      <c r="M492" s="292"/>
      <c r="N492" s="292"/>
      <c r="O492" s="292"/>
      <c r="P492" s="292"/>
      <c r="Q492" s="292"/>
      <c r="R492" s="292"/>
      <c r="S492" s="292"/>
      <c r="T492" s="292"/>
      <c r="U492" s="292">
        <f>U491</f>
        <v>12</v>
      </c>
      <c r="V492" s="292"/>
      <c r="W492" s="292"/>
      <c r="X492" s="292"/>
      <c r="Y492" s="292"/>
      <c r="Z492" s="292"/>
      <c r="AA492" s="292"/>
      <c r="AB492" s="292"/>
      <c r="AC492" s="292"/>
      <c r="AD492" s="292"/>
      <c r="AE492" s="292"/>
      <c r="AF492" s="292"/>
      <c r="AG492" s="292"/>
      <c r="AH492" s="292"/>
      <c r="AI492" s="292"/>
      <c r="AJ492" s="292"/>
      <c r="AK492" s="292"/>
      <c r="AL492" s="292"/>
      <c r="AM492" s="407">
        <f>AM491</f>
        <v>0</v>
      </c>
      <c r="AN492" s="407">
        <f>AN491</f>
        <v>0</v>
      </c>
      <c r="AO492" s="407">
        <f t="shared" ref="AO492:AZ492" si="169">AO491</f>
        <v>0</v>
      </c>
      <c r="AP492" s="407">
        <f t="shared" si="169"/>
        <v>0</v>
      </c>
      <c r="AQ492" s="407">
        <f t="shared" si="169"/>
        <v>0</v>
      </c>
      <c r="AR492" s="407">
        <f t="shared" si="169"/>
        <v>0</v>
      </c>
      <c r="AS492" s="407">
        <f t="shared" si="169"/>
        <v>0</v>
      </c>
      <c r="AT492" s="407">
        <f t="shared" si="169"/>
        <v>0</v>
      </c>
      <c r="AU492" s="407">
        <f t="shared" si="169"/>
        <v>0</v>
      </c>
      <c r="AV492" s="407">
        <f t="shared" si="169"/>
        <v>0</v>
      </c>
      <c r="AW492" s="407">
        <f t="shared" si="169"/>
        <v>0</v>
      </c>
      <c r="AX492" s="407">
        <f t="shared" si="169"/>
        <v>0</v>
      </c>
      <c r="AY492" s="407">
        <f t="shared" si="169"/>
        <v>0</v>
      </c>
      <c r="AZ492" s="407">
        <f t="shared" si="169"/>
        <v>0</v>
      </c>
      <c r="BA492" s="303"/>
    </row>
    <row r="493" spans="1:53" ht="15" hidden="1" outlineLevel="1">
      <c r="B493" s="312"/>
      <c r="C493" s="302"/>
      <c r="D493" s="288"/>
      <c r="E493" s="288"/>
      <c r="F493" s="288"/>
      <c r="G493" s="288"/>
      <c r="H493" s="288"/>
      <c r="I493" s="288"/>
      <c r="J493" s="288"/>
      <c r="K493" s="288"/>
      <c r="L493" s="288"/>
      <c r="M493" s="288"/>
      <c r="N493" s="288"/>
      <c r="O493" s="288"/>
      <c r="P493" s="288"/>
      <c r="Q493" s="288"/>
      <c r="R493" s="288"/>
      <c r="S493" s="288"/>
      <c r="T493" s="288"/>
      <c r="U493" s="315"/>
      <c r="V493" s="288"/>
      <c r="W493" s="288"/>
      <c r="X493" s="288"/>
      <c r="Y493" s="288"/>
      <c r="Z493" s="288"/>
      <c r="AA493" s="288"/>
      <c r="AB493" s="288"/>
      <c r="AC493" s="288"/>
      <c r="AD493" s="288"/>
      <c r="AE493" s="288"/>
      <c r="AF493" s="288"/>
      <c r="AG493" s="288"/>
      <c r="AH493" s="288"/>
      <c r="AI493" s="288"/>
      <c r="AJ493" s="288"/>
      <c r="AK493" s="288"/>
      <c r="AL493" s="288"/>
      <c r="AM493" s="408"/>
      <c r="AN493" s="408"/>
      <c r="AO493" s="408"/>
      <c r="AP493" s="408"/>
      <c r="AQ493" s="408"/>
      <c r="AR493" s="408"/>
      <c r="AS493" s="408"/>
      <c r="AT493" s="408"/>
      <c r="AU493" s="408"/>
      <c r="AV493" s="408"/>
      <c r="AW493" s="408"/>
      <c r="AX493" s="408"/>
      <c r="AY493" s="408"/>
      <c r="AZ493" s="408"/>
      <c r="BA493" s="303"/>
    </row>
    <row r="494" spans="1:53" ht="15" hidden="1" outlineLevel="1">
      <c r="A494" s="498">
        <v>21</v>
      </c>
      <c r="B494" s="312" t="s">
        <v>22</v>
      </c>
      <c r="C494" s="288" t="s">
        <v>25</v>
      </c>
      <c r="D494" s="292"/>
      <c r="E494" s="292"/>
      <c r="F494" s="292"/>
      <c r="G494" s="292"/>
      <c r="H494" s="292"/>
      <c r="I494" s="292"/>
      <c r="J494" s="292"/>
      <c r="K494" s="292"/>
      <c r="L494" s="292"/>
      <c r="M494" s="292"/>
      <c r="N494" s="292"/>
      <c r="O494" s="292"/>
      <c r="P494" s="292"/>
      <c r="Q494" s="292"/>
      <c r="R494" s="292"/>
      <c r="S494" s="292"/>
      <c r="T494" s="292"/>
      <c r="U494" s="292">
        <v>12</v>
      </c>
      <c r="V494" s="292"/>
      <c r="W494" s="292"/>
      <c r="X494" s="292"/>
      <c r="Y494" s="292"/>
      <c r="Z494" s="292"/>
      <c r="AA494" s="292"/>
      <c r="AB494" s="292"/>
      <c r="AC494" s="292"/>
      <c r="AD494" s="292"/>
      <c r="AE494" s="292"/>
      <c r="AF494" s="292"/>
      <c r="AG494" s="292"/>
      <c r="AH494" s="292"/>
      <c r="AI494" s="292"/>
      <c r="AJ494" s="292"/>
      <c r="AK494" s="292"/>
      <c r="AL494" s="292"/>
      <c r="AM494" s="406"/>
      <c r="AN494" s="411"/>
      <c r="AO494" s="411"/>
      <c r="AP494" s="411"/>
      <c r="AQ494" s="411"/>
      <c r="AR494" s="411"/>
      <c r="AS494" s="411"/>
      <c r="AT494" s="411"/>
      <c r="AU494" s="411"/>
      <c r="AV494" s="411"/>
      <c r="AW494" s="411"/>
      <c r="AX494" s="411"/>
      <c r="AY494" s="411"/>
      <c r="AZ494" s="411"/>
      <c r="BA494" s="293">
        <f>SUM(AM494:AZ494)</f>
        <v>0</v>
      </c>
    </row>
    <row r="495" spans="1:53" ht="15" hidden="1" outlineLevel="1">
      <c r="B495" s="291" t="s">
        <v>258</v>
      </c>
      <c r="C495" s="288" t="s">
        <v>163</v>
      </c>
      <c r="D495" s="292"/>
      <c r="E495" s="292"/>
      <c r="F495" s="292"/>
      <c r="G495" s="292"/>
      <c r="H495" s="292"/>
      <c r="I495" s="292"/>
      <c r="J495" s="292"/>
      <c r="K495" s="292"/>
      <c r="L495" s="292"/>
      <c r="M495" s="292"/>
      <c r="N495" s="292"/>
      <c r="O495" s="292"/>
      <c r="P495" s="292"/>
      <c r="Q495" s="292"/>
      <c r="R495" s="292"/>
      <c r="S495" s="292"/>
      <c r="T495" s="292"/>
      <c r="U495" s="292">
        <f>U494</f>
        <v>12</v>
      </c>
      <c r="V495" s="292"/>
      <c r="W495" s="292"/>
      <c r="X495" s="292"/>
      <c r="Y495" s="292"/>
      <c r="Z495" s="292"/>
      <c r="AA495" s="292"/>
      <c r="AB495" s="292"/>
      <c r="AC495" s="292"/>
      <c r="AD495" s="292"/>
      <c r="AE495" s="292"/>
      <c r="AF495" s="292"/>
      <c r="AG495" s="292"/>
      <c r="AH495" s="292"/>
      <c r="AI495" s="292"/>
      <c r="AJ495" s="292"/>
      <c r="AK495" s="292"/>
      <c r="AL495" s="292"/>
      <c r="AM495" s="407">
        <f>AM494</f>
        <v>0</v>
      </c>
      <c r="AN495" s="407">
        <f>AN494</f>
        <v>0</v>
      </c>
      <c r="AO495" s="407">
        <f t="shared" ref="AO495:AZ495" si="170">AO494</f>
        <v>0</v>
      </c>
      <c r="AP495" s="407">
        <f t="shared" si="170"/>
        <v>0</v>
      </c>
      <c r="AQ495" s="407">
        <f t="shared" si="170"/>
        <v>0</v>
      </c>
      <c r="AR495" s="407">
        <f t="shared" si="170"/>
        <v>0</v>
      </c>
      <c r="AS495" s="407">
        <f t="shared" si="170"/>
        <v>0</v>
      </c>
      <c r="AT495" s="407">
        <f t="shared" si="170"/>
        <v>0</v>
      </c>
      <c r="AU495" s="407">
        <f t="shared" si="170"/>
        <v>0</v>
      </c>
      <c r="AV495" s="407">
        <f t="shared" si="170"/>
        <v>0</v>
      </c>
      <c r="AW495" s="407">
        <f t="shared" si="170"/>
        <v>0</v>
      </c>
      <c r="AX495" s="407">
        <f t="shared" si="170"/>
        <v>0</v>
      </c>
      <c r="AY495" s="407">
        <f t="shared" si="170"/>
        <v>0</v>
      </c>
      <c r="AZ495" s="407">
        <f t="shared" si="170"/>
        <v>0</v>
      </c>
      <c r="BA495" s="294"/>
    </row>
    <row r="496" spans="1:53" ht="15" hidden="1" outlineLevel="1">
      <c r="B496" s="312"/>
      <c r="C496" s="302"/>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c r="AA496" s="288"/>
      <c r="AB496" s="288"/>
      <c r="AC496" s="288"/>
      <c r="AD496" s="288"/>
      <c r="AE496" s="288"/>
      <c r="AF496" s="288"/>
      <c r="AG496" s="288"/>
      <c r="AH496" s="288"/>
      <c r="AI496" s="288"/>
      <c r="AJ496" s="288"/>
      <c r="AK496" s="288"/>
      <c r="AL496" s="288"/>
      <c r="AM496" s="418"/>
      <c r="AN496" s="408"/>
      <c r="AO496" s="408"/>
      <c r="AP496" s="408"/>
      <c r="AQ496" s="408"/>
      <c r="AR496" s="408"/>
      <c r="AS496" s="408"/>
      <c r="AT496" s="408"/>
      <c r="AU496" s="408"/>
      <c r="AV496" s="408"/>
      <c r="AW496" s="408"/>
      <c r="AX496" s="408"/>
      <c r="AY496" s="408"/>
      <c r="AZ496" s="408"/>
      <c r="BA496" s="303"/>
    </row>
    <row r="497" spans="1:53" ht="15" hidden="1" outlineLevel="1">
      <c r="A497" s="498">
        <v>22</v>
      </c>
      <c r="B497" s="312" t="s">
        <v>9</v>
      </c>
      <c r="C497" s="288" t="s">
        <v>25</v>
      </c>
      <c r="D497" s="292"/>
      <c r="E497" s="292"/>
      <c r="F497" s="292"/>
      <c r="G497" s="292"/>
      <c r="H497" s="292"/>
      <c r="I497" s="292"/>
      <c r="J497" s="292"/>
      <c r="K497" s="292"/>
      <c r="L497" s="292"/>
      <c r="M497" s="292"/>
      <c r="N497" s="292"/>
      <c r="O497" s="292"/>
      <c r="P497" s="292"/>
      <c r="Q497" s="292"/>
      <c r="R497" s="292"/>
      <c r="S497" s="292"/>
      <c r="T497" s="292"/>
      <c r="U497" s="288"/>
      <c r="V497" s="292"/>
      <c r="W497" s="292"/>
      <c r="X497" s="292"/>
      <c r="Y497" s="292"/>
      <c r="Z497" s="292"/>
      <c r="AA497" s="292"/>
      <c r="AB497" s="292"/>
      <c r="AC497" s="292"/>
      <c r="AD497" s="292"/>
      <c r="AE497" s="292"/>
      <c r="AF497" s="292"/>
      <c r="AG497" s="292"/>
      <c r="AH497" s="292"/>
      <c r="AI497" s="292"/>
      <c r="AJ497" s="292"/>
      <c r="AK497" s="292"/>
      <c r="AL497" s="292"/>
      <c r="AM497" s="406"/>
      <c r="AN497" s="411"/>
      <c r="AO497" s="411"/>
      <c r="AP497" s="411"/>
      <c r="AQ497" s="411"/>
      <c r="AR497" s="411"/>
      <c r="AS497" s="411"/>
      <c r="AT497" s="411"/>
      <c r="AU497" s="411"/>
      <c r="AV497" s="411"/>
      <c r="AW497" s="411"/>
      <c r="AX497" s="411"/>
      <c r="AY497" s="411"/>
      <c r="AZ497" s="411"/>
      <c r="BA497" s="293">
        <f>SUM(AM497:AZ497)</f>
        <v>0</v>
      </c>
    </row>
    <row r="498" spans="1:53" ht="15" hidden="1" outlineLevel="1">
      <c r="B498" s="291" t="s">
        <v>258</v>
      </c>
      <c r="C498" s="288" t="s">
        <v>163</v>
      </c>
      <c r="D498" s="292"/>
      <c r="E498" s="292"/>
      <c r="F498" s="292"/>
      <c r="G498" s="292"/>
      <c r="H498" s="292"/>
      <c r="I498" s="292"/>
      <c r="J498" s="292"/>
      <c r="K498" s="292"/>
      <c r="L498" s="292"/>
      <c r="M498" s="292"/>
      <c r="N498" s="292"/>
      <c r="O498" s="292"/>
      <c r="P498" s="292"/>
      <c r="Q498" s="292"/>
      <c r="R498" s="292"/>
      <c r="S498" s="292"/>
      <c r="T498" s="292"/>
      <c r="U498" s="288"/>
      <c r="V498" s="292"/>
      <c r="W498" s="292"/>
      <c r="X498" s="292"/>
      <c r="Y498" s="292"/>
      <c r="Z498" s="292"/>
      <c r="AA498" s="292"/>
      <c r="AB498" s="292"/>
      <c r="AC498" s="292"/>
      <c r="AD498" s="292"/>
      <c r="AE498" s="292"/>
      <c r="AF498" s="292"/>
      <c r="AG498" s="292"/>
      <c r="AH498" s="292"/>
      <c r="AI498" s="292"/>
      <c r="AJ498" s="292"/>
      <c r="AK498" s="292"/>
      <c r="AL498" s="292"/>
      <c r="AM498" s="407">
        <f>AM497</f>
        <v>0</v>
      </c>
      <c r="AN498" s="407">
        <f>AN497</f>
        <v>0</v>
      </c>
      <c r="AO498" s="407">
        <f t="shared" ref="AO498:AZ498" si="171">AO497</f>
        <v>0</v>
      </c>
      <c r="AP498" s="407">
        <f t="shared" si="171"/>
        <v>0</v>
      </c>
      <c r="AQ498" s="407">
        <f t="shared" si="171"/>
        <v>0</v>
      </c>
      <c r="AR498" s="407">
        <f t="shared" si="171"/>
        <v>0</v>
      </c>
      <c r="AS498" s="407">
        <f t="shared" si="171"/>
        <v>0</v>
      </c>
      <c r="AT498" s="407">
        <f t="shared" si="171"/>
        <v>0</v>
      </c>
      <c r="AU498" s="407">
        <f t="shared" si="171"/>
        <v>0</v>
      </c>
      <c r="AV498" s="407">
        <f t="shared" si="171"/>
        <v>0</v>
      </c>
      <c r="AW498" s="407">
        <f t="shared" si="171"/>
        <v>0</v>
      </c>
      <c r="AX498" s="407">
        <f t="shared" si="171"/>
        <v>0</v>
      </c>
      <c r="AY498" s="407">
        <f t="shared" si="171"/>
        <v>0</v>
      </c>
      <c r="AZ498" s="407">
        <f t="shared" si="171"/>
        <v>0</v>
      </c>
      <c r="BA498" s="303"/>
    </row>
    <row r="499" spans="1:53" ht="15" hidden="1" outlineLevel="1">
      <c r="B499" s="312"/>
      <c r="C499" s="302"/>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288"/>
      <c r="AF499" s="288"/>
      <c r="AG499" s="288"/>
      <c r="AH499" s="288"/>
      <c r="AI499" s="288"/>
      <c r="AJ499" s="288"/>
      <c r="AK499" s="288"/>
      <c r="AL499" s="288"/>
      <c r="AM499" s="408"/>
      <c r="AN499" s="408"/>
      <c r="AO499" s="408"/>
      <c r="AP499" s="408"/>
      <c r="AQ499" s="408"/>
      <c r="AR499" s="408"/>
      <c r="AS499" s="408"/>
      <c r="AT499" s="408"/>
      <c r="AU499" s="408"/>
      <c r="AV499" s="408"/>
      <c r="AW499" s="408"/>
      <c r="AX499" s="408"/>
      <c r="AY499" s="408"/>
      <c r="AZ499" s="408"/>
      <c r="BA499" s="303"/>
    </row>
    <row r="500" spans="1:53" ht="15.75" hidden="1" outlineLevel="1">
      <c r="A500" s="499"/>
      <c r="B500" s="285" t="s">
        <v>14</v>
      </c>
      <c r="C500" s="286"/>
      <c r="D500" s="287"/>
      <c r="E500" s="287"/>
      <c r="F500" s="287"/>
      <c r="G500" s="287"/>
      <c r="H500" s="287"/>
      <c r="I500" s="287"/>
      <c r="J500" s="287"/>
      <c r="K500" s="287"/>
      <c r="L500" s="287"/>
      <c r="M500" s="287"/>
      <c r="N500" s="287"/>
      <c r="O500" s="287"/>
      <c r="P500" s="287"/>
      <c r="Q500" s="287"/>
      <c r="R500" s="287"/>
      <c r="S500" s="287"/>
      <c r="T500" s="287"/>
      <c r="U500" s="287"/>
      <c r="V500" s="287"/>
      <c r="W500" s="286"/>
      <c r="X500" s="286"/>
      <c r="Y500" s="286"/>
      <c r="Z500" s="286"/>
      <c r="AA500" s="286"/>
      <c r="AB500" s="286"/>
      <c r="AC500" s="286"/>
      <c r="AD500" s="286"/>
      <c r="AE500" s="286"/>
      <c r="AF500" s="286"/>
      <c r="AG500" s="286"/>
      <c r="AH500" s="286"/>
      <c r="AI500" s="286"/>
      <c r="AJ500" s="286"/>
      <c r="AK500" s="286"/>
      <c r="AL500" s="286"/>
      <c r="AM500" s="410"/>
      <c r="AN500" s="410"/>
      <c r="AO500" s="410"/>
      <c r="AP500" s="410"/>
      <c r="AQ500" s="410"/>
      <c r="AR500" s="410"/>
      <c r="AS500" s="410"/>
      <c r="AT500" s="410"/>
      <c r="AU500" s="410"/>
      <c r="AV500" s="410"/>
      <c r="AW500" s="410"/>
      <c r="AX500" s="410"/>
      <c r="AY500" s="410"/>
      <c r="AZ500" s="410"/>
      <c r="BA500" s="289"/>
    </row>
    <row r="501" spans="1:53" ht="15" hidden="1" outlineLevel="1">
      <c r="A501" s="498">
        <v>23</v>
      </c>
      <c r="B501" s="312" t="s">
        <v>14</v>
      </c>
      <c r="C501" s="288" t="s">
        <v>25</v>
      </c>
      <c r="D501" s="292"/>
      <c r="E501" s="292"/>
      <c r="F501" s="292"/>
      <c r="G501" s="292"/>
      <c r="H501" s="292"/>
      <c r="I501" s="292"/>
      <c r="J501" s="292"/>
      <c r="K501" s="292"/>
      <c r="L501" s="292"/>
      <c r="M501" s="292"/>
      <c r="N501" s="292"/>
      <c r="O501" s="292"/>
      <c r="P501" s="292"/>
      <c r="Q501" s="292"/>
      <c r="R501" s="292"/>
      <c r="S501" s="292"/>
      <c r="T501" s="292"/>
      <c r="U501" s="288"/>
      <c r="V501" s="292"/>
      <c r="W501" s="292"/>
      <c r="X501" s="292"/>
      <c r="Y501" s="292"/>
      <c r="Z501" s="292"/>
      <c r="AA501" s="292"/>
      <c r="AB501" s="292"/>
      <c r="AC501" s="292"/>
      <c r="AD501" s="292"/>
      <c r="AE501" s="292"/>
      <c r="AF501" s="292"/>
      <c r="AG501" s="292"/>
      <c r="AH501" s="292"/>
      <c r="AI501" s="292"/>
      <c r="AJ501" s="292"/>
      <c r="AK501" s="292"/>
      <c r="AL501" s="292"/>
      <c r="AM501" s="466"/>
      <c r="AN501" s="406"/>
      <c r="AO501" s="406"/>
      <c r="AP501" s="406"/>
      <c r="AQ501" s="406"/>
      <c r="AR501" s="406"/>
      <c r="AS501" s="406"/>
      <c r="AT501" s="406"/>
      <c r="AU501" s="406"/>
      <c r="AV501" s="406"/>
      <c r="AW501" s="406"/>
      <c r="AX501" s="406"/>
      <c r="AY501" s="406"/>
      <c r="AZ501" s="406"/>
      <c r="BA501" s="293">
        <f>SUM(AM501:AZ501)</f>
        <v>0</v>
      </c>
    </row>
    <row r="502" spans="1:53" ht="15" hidden="1" outlineLevel="1">
      <c r="B502" s="291" t="s">
        <v>258</v>
      </c>
      <c r="C502" s="288" t="s">
        <v>163</v>
      </c>
      <c r="D502" s="292"/>
      <c r="E502" s="292"/>
      <c r="F502" s="292"/>
      <c r="G502" s="292"/>
      <c r="H502" s="292"/>
      <c r="I502" s="292"/>
      <c r="J502" s="292"/>
      <c r="K502" s="292"/>
      <c r="L502" s="292"/>
      <c r="M502" s="292"/>
      <c r="N502" s="292"/>
      <c r="O502" s="292"/>
      <c r="P502" s="292"/>
      <c r="Q502" s="292"/>
      <c r="R502" s="292"/>
      <c r="S502" s="292"/>
      <c r="T502" s="292"/>
      <c r="U502" s="464"/>
      <c r="V502" s="292"/>
      <c r="W502" s="292"/>
      <c r="X502" s="292"/>
      <c r="Y502" s="292"/>
      <c r="Z502" s="292"/>
      <c r="AA502" s="292"/>
      <c r="AB502" s="292"/>
      <c r="AC502" s="292"/>
      <c r="AD502" s="292"/>
      <c r="AE502" s="292"/>
      <c r="AF502" s="292"/>
      <c r="AG502" s="292"/>
      <c r="AH502" s="292"/>
      <c r="AI502" s="292"/>
      <c r="AJ502" s="292"/>
      <c r="AK502" s="292"/>
      <c r="AL502" s="292"/>
      <c r="AM502" s="407">
        <f>AM501</f>
        <v>0</v>
      </c>
      <c r="AN502" s="407">
        <f>AN501</f>
        <v>0</v>
      </c>
      <c r="AO502" s="407">
        <f t="shared" ref="AO502:AZ502" si="172">AO501</f>
        <v>0</v>
      </c>
      <c r="AP502" s="407">
        <f t="shared" si="172"/>
        <v>0</v>
      </c>
      <c r="AQ502" s="407">
        <f t="shared" si="172"/>
        <v>0</v>
      </c>
      <c r="AR502" s="407">
        <f t="shared" si="172"/>
        <v>0</v>
      </c>
      <c r="AS502" s="407">
        <f t="shared" si="172"/>
        <v>0</v>
      </c>
      <c r="AT502" s="407">
        <f t="shared" si="172"/>
        <v>0</v>
      </c>
      <c r="AU502" s="407">
        <f t="shared" si="172"/>
        <v>0</v>
      </c>
      <c r="AV502" s="407">
        <f t="shared" si="172"/>
        <v>0</v>
      </c>
      <c r="AW502" s="407">
        <f t="shared" si="172"/>
        <v>0</v>
      </c>
      <c r="AX502" s="407">
        <f t="shared" si="172"/>
        <v>0</v>
      </c>
      <c r="AY502" s="407">
        <f t="shared" si="172"/>
        <v>0</v>
      </c>
      <c r="AZ502" s="407">
        <f t="shared" si="172"/>
        <v>0</v>
      </c>
      <c r="BA502" s="294"/>
    </row>
    <row r="503" spans="1:53" ht="15" hidden="1" outlineLevel="1">
      <c r="B503" s="312"/>
      <c r="C503" s="302"/>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c r="AD503" s="288"/>
      <c r="AE503" s="288"/>
      <c r="AF503" s="288"/>
      <c r="AG503" s="288"/>
      <c r="AH503" s="288"/>
      <c r="AI503" s="288"/>
      <c r="AJ503" s="288"/>
      <c r="AK503" s="288"/>
      <c r="AL503" s="288"/>
      <c r="AM503" s="408"/>
      <c r="AN503" s="408"/>
      <c r="AO503" s="408"/>
      <c r="AP503" s="408"/>
      <c r="AQ503" s="408"/>
      <c r="AR503" s="408"/>
      <c r="AS503" s="408"/>
      <c r="AT503" s="408"/>
      <c r="AU503" s="408"/>
      <c r="AV503" s="408"/>
      <c r="AW503" s="408"/>
      <c r="AX503" s="408"/>
      <c r="AY503" s="408"/>
      <c r="AZ503" s="408"/>
      <c r="BA503" s="303"/>
    </row>
    <row r="504" spans="1:53" s="290" customFormat="1" ht="15.75" hidden="1" outlineLevel="1">
      <c r="A504" s="499"/>
      <c r="B504" s="285" t="s">
        <v>484</v>
      </c>
      <c r="C504" s="286"/>
      <c r="D504" s="287"/>
      <c r="E504" s="287"/>
      <c r="F504" s="287"/>
      <c r="G504" s="287"/>
      <c r="H504" s="287"/>
      <c r="I504" s="287"/>
      <c r="J504" s="287"/>
      <c r="K504" s="287"/>
      <c r="L504" s="287"/>
      <c r="M504" s="287"/>
      <c r="N504" s="287"/>
      <c r="O504" s="287"/>
      <c r="P504" s="287"/>
      <c r="Q504" s="287"/>
      <c r="R504" s="287"/>
      <c r="S504" s="287"/>
      <c r="T504" s="287"/>
      <c r="U504" s="287"/>
      <c r="V504" s="287"/>
      <c r="W504" s="286"/>
      <c r="X504" s="286"/>
      <c r="Y504" s="286"/>
      <c r="Z504" s="286"/>
      <c r="AA504" s="286"/>
      <c r="AB504" s="286"/>
      <c r="AC504" s="286"/>
      <c r="AD504" s="286"/>
      <c r="AE504" s="286"/>
      <c r="AF504" s="286"/>
      <c r="AG504" s="286"/>
      <c r="AH504" s="286"/>
      <c r="AI504" s="286"/>
      <c r="AJ504" s="286"/>
      <c r="AK504" s="286"/>
      <c r="AL504" s="286"/>
      <c r="AM504" s="410"/>
      <c r="AN504" s="410"/>
      <c r="AO504" s="410"/>
      <c r="AP504" s="410"/>
      <c r="AQ504" s="410"/>
      <c r="AR504" s="410"/>
      <c r="AS504" s="410"/>
      <c r="AT504" s="410"/>
      <c r="AU504" s="410"/>
      <c r="AV504" s="410"/>
      <c r="AW504" s="410"/>
      <c r="AX504" s="410"/>
      <c r="AY504" s="410"/>
      <c r="AZ504" s="410"/>
      <c r="BA504" s="289"/>
    </row>
    <row r="505" spans="1:53" s="280" customFormat="1" ht="15" hidden="1" outlineLevel="1">
      <c r="A505" s="498">
        <v>24</v>
      </c>
      <c r="B505" s="312" t="s">
        <v>14</v>
      </c>
      <c r="C505" s="288" t="s">
        <v>25</v>
      </c>
      <c r="D505" s="292"/>
      <c r="E505" s="292"/>
      <c r="F505" s="292"/>
      <c r="G505" s="292"/>
      <c r="H505" s="292"/>
      <c r="I505" s="292"/>
      <c r="J505" s="292"/>
      <c r="K505" s="292"/>
      <c r="L505" s="292"/>
      <c r="M505" s="292"/>
      <c r="N505" s="292"/>
      <c r="O505" s="292"/>
      <c r="P505" s="292"/>
      <c r="Q505" s="292"/>
      <c r="R505" s="292"/>
      <c r="S505" s="292"/>
      <c r="T505" s="292"/>
      <c r="U505" s="288"/>
      <c r="V505" s="292"/>
      <c r="W505" s="292"/>
      <c r="X505" s="292"/>
      <c r="Y505" s="292"/>
      <c r="Z505" s="292"/>
      <c r="AA505" s="292"/>
      <c r="AB505" s="292"/>
      <c r="AC505" s="292"/>
      <c r="AD505" s="292"/>
      <c r="AE505" s="292"/>
      <c r="AF505" s="292"/>
      <c r="AG505" s="292"/>
      <c r="AH505" s="292"/>
      <c r="AI505" s="292"/>
      <c r="AJ505" s="292"/>
      <c r="AK505" s="292"/>
      <c r="AL505" s="292"/>
      <c r="AM505" s="406"/>
      <c r="AN505" s="406"/>
      <c r="AO505" s="406"/>
      <c r="AP505" s="406"/>
      <c r="AQ505" s="406"/>
      <c r="AR505" s="406"/>
      <c r="AS505" s="406"/>
      <c r="AT505" s="406"/>
      <c r="AU505" s="406"/>
      <c r="AV505" s="406"/>
      <c r="AW505" s="406"/>
      <c r="AX505" s="406"/>
      <c r="AY505" s="406"/>
      <c r="AZ505" s="406"/>
      <c r="BA505" s="293">
        <f>SUM(AM505:AZ505)</f>
        <v>0</v>
      </c>
    </row>
    <row r="506" spans="1:53" s="280" customFormat="1" ht="15" hidden="1" outlineLevel="1">
      <c r="A506" s="498"/>
      <c r="B506" s="312" t="s">
        <v>258</v>
      </c>
      <c r="C506" s="288" t="s">
        <v>163</v>
      </c>
      <c r="D506" s="292"/>
      <c r="E506" s="292"/>
      <c r="F506" s="292"/>
      <c r="G506" s="292"/>
      <c r="H506" s="292"/>
      <c r="I506" s="292"/>
      <c r="J506" s="292"/>
      <c r="K506" s="292"/>
      <c r="L506" s="292"/>
      <c r="M506" s="292"/>
      <c r="N506" s="292"/>
      <c r="O506" s="292"/>
      <c r="P506" s="292"/>
      <c r="Q506" s="292"/>
      <c r="R506" s="292"/>
      <c r="S506" s="292"/>
      <c r="T506" s="292"/>
      <c r="U506" s="464"/>
      <c r="V506" s="292"/>
      <c r="W506" s="292"/>
      <c r="X506" s="292"/>
      <c r="Y506" s="292"/>
      <c r="Z506" s="292"/>
      <c r="AA506" s="292"/>
      <c r="AB506" s="292"/>
      <c r="AC506" s="292"/>
      <c r="AD506" s="292"/>
      <c r="AE506" s="292"/>
      <c r="AF506" s="292"/>
      <c r="AG506" s="292"/>
      <c r="AH506" s="292"/>
      <c r="AI506" s="292"/>
      <c r="AJ506" s="292"/>
      <c r="AK506" s="292"/>
      <c r="AL506" s="292"/>
      <c r="AM506" s="407">
        <f>AM505</f>
        <v>0</v>
      </c>
      <c r="AN506" s="407">
        <f>AN505</f>
        <v>0</v>
      </c>
      <c r="AO506" s="407">
        <f t="shared" ref="AO506:AZ506" si="173">AO505</f>
        <v>0</v>
      </c>
      <c r="AP506" s="407">
        <f t="shared" si="173"/>
        <v>0</v>
      </c>
      <c r="AQ506" s="407">
        <f t="shared" si="173"/>
        <v>0</v>
      </c>
      <c r="AR506" s="407">
        <f t="shared" si="173"/>
        <v>0</v>
      </c>
      <c r="AS506" s="407">
        <f t="shared" si="173"/>
        <v>0</v>
      </c>
      <c r="AT506" s="407">
        <f t="shared" si="173"/>
        <v>0</v>
      </c>
      <c r="AU506" s="407">
        <f t="shared" si="173"/>
        <v>0</v>
      </c>
      <c r="AV506" s="407">
        <f t="shared" si="173"/>
        <v>0</v>
      </c>
      <c r="AW506" s="407">
        <f t="shared" si="173"/>
        <v>0</v>
      </c>
      <c r="AX506" s="407">
        <f t="shared" si="173"/>
        <v>0</v>
      </c>
      <c r="AY506" s="407">
        <f t="shared" si="173"/>
        <v>0</v>
      </c>
      <c r="AZ506" s="407">
        <f t="shared" si="173"/>
        <v>0</v>
      </c>
      <c r="BA506" s="294"/>
    </row>
    <row r="507" spans="1:53" s="280" customFormat="1" ht="15" hidden="1" outlineLevel="1">
      <c r="A507" s="498"/>
      <c r="B507" s="312"/>
      <c r="C507" s="302"/>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288"/>
      <c r="AF507" s="288"/>
      <c r="AG507" s="288"/>
      <c r="AH507" s="288"/>
      <c r="AI507" s="288"/>
      <c r="AJ507" s="288"/>
      <c r="AK507" s="288"/>
      <c r="AL507" s="288"/>
      <c r="AM507" s="408"/>
      <c r="AN507" s="408"/>
      <c r="AO507" s="408"/>
      <c r="AP507" s="408"/>
      <c r="AQ507" s="408"/>
      <c r="AR507" s="408"/>
      <c r="AS507" s="408"/>
      <c r="AT507" s="408"/>
      <c r="AU507" s="408"/>
      <c r="AV507" s="408"/>
      <c r="AW507" s="408"/>
      <c r="AX507" s="408"/>
      <c r="AY507" s="408"/>
      <c r="AZ507" s="408"/>
      <c r="BA507" s="303"/>
    </row>
    <row r="508" spans="1:53" s="280" customFormat="1" ht="15" hidden="1" outlineLevel="1">
      <c r="A508" s="498">
        <v>25</v>
      </c>
      <c r="B508" s="311" t="s">
        <v>21</v>
      </c>
      <c r="C508" s="288" t="s">
        <v>25</v>
      </c>
      <c r="D508" s="292"/>
      <c r="E508" s="292"/>
      <c r="F508" s="292"/>
      <c r="G508" s="292"/>
      <c r="H508" s="292"/>
      <c r="I508" s="292"/>
      <c r="J508" s="292"/>
      <c r="K508" s="292"/>
      <c r="L508" s="292"/>
      <c r="M508" s="292"/>
      <c r="N508" s="292"/>
      <c r="O508" s="292"/>
      <c r="P508" s="292"/>
      <c r="Q508" s="292"/>
      <c r="R508" s="292"/>
      <c r="S508" s="292"/>
      <c r="T508" s="292"/>
      <c r="U508" s="292">
        <v>0</v>
      </c>
      <c r="V508" s="292"/>
      <c r="W508" s="292"/>
      <c r="X508" s="292"/>
      <c r="Y508" s="292"/>
      <c r="Z508" s="292"/>
      <c r="AA508" s="292"/>
      <c r="AB508" s="292"/>
      <c r="AC508" s="292"/>
      <c r="AD508" s="292"/>
      <c r="AE508" s="292"/>
      <c r="AF508" s="292"/>
      <c r="AG508" s="292"/>
      <c r="AH508" s="292"/>
      <c r="AI508" s="292"/>
      <c r="AJ508" s="292"/>
      <c r="AK508" s="292"/>
      <c r="AL508" s="292"/>
      <c r="AM508" s="411"/>
      <c r="AN508" s="411"/>
      <c r="AO508" s="411"/>
      <c r="AP508" s="411"/>
      <c r="AQ508" s="411"/>
      <c r="AR508" s="411"/>
      <c r="AS508" s="411"/>
      <c r="AT508" s="411"/>
      <c r="AU508" s="411"/>
      <c r="AV508" s="411"/>
      <c r="AW508" s="411"/>
      <c r="AX508" s="411"/>
      <c r="AY508" s="411"/>
      <c r="AZ508" s="411"/>
      <c r="BA508" s="293">
        <f>SUM(AM508:AZ508)</f>
        <v>0</v>
      </c>
    </row>
    <row r="509" spans="1:53" s="280" customFormat="1" ht="15" hidden="1" outlineLevel="1">
      <c r="A509" s="498"/>
      <c r="B509" s="312" t="s">
        <v>258</v>
      </c>
      <c r="C509" s="288" t="s">
        <v>163</v>
      </c>
      <c r="D509" s="292"/>
      <c r="E509" s="292"/>
      <c r="F509" s="292"/>
      <c r="G509" s="292"/>
      <c r="H509" s="292"/>
      <c r="I509" s="292"/>
      <c r="J509" s="292"/>
      <c r="K509" s="292"/>
      <c r="L509" s="292"/>
      <c r="M509" s="292"/>
      <c r="N509" s="292"/>
      <c r="O509" s="292"/>
      <c r="P509" s="292"/>
      <c r="Q509" s="292"/>
      <c r="R509" s="292"/>
      <c r="S509" s="292"/>
      <c r="T509" s="292"/>
      <c r="U509" s="292">
        <f>U508</f>
        <v>0</v>
      </c>
      <c r="V509" s="292"/>
      <c r="W509" s="292"/>
      <c r="X509" s="292"/>
      <c r="Y509" s="292"/>
      <c r="Z509" s="292"/>
      <c r="AA509" s="292"/>
      <c r="AB509" s="292"/>
      <c r="AC509" s="292"/>
      <c r="AD509" s="292"/>
      <c r="AE509" s="292"/>
      <c r="AF509" s="292"/>
      <c r="AG509" s="292"/>
      <c r="AH509" s="292"/>
      <c r="AI509" s="292"/>
      <c r="AJ509" s="292"/>
      <c r="AK509" s="292"/>
      <c r="AL509" s="292"/>
      <c r="AM509" s="407">
        <f>AM508</f>
        <v>0</v>
      </c>
      <c r="AN509" s="407">
        <f>AN508</f>
        <v>0</v>
      </c>
      <c r="AO509" s="407">
        <f t="shared" ref="AO509:AZ509" si="174">AO508</f>
        <v>0</v>
      </c>
      <c r="AP509" s="407">
        <f t="shared" si="174"/>
        <v>0</v>
      </c>
      <c r="AQ509" s="407">
        <f t="shared" si="174"/>
        <v>0</v>
      </c>
      <c r="AR509" s="407">
        <f t="shared" si="174"/>
        <v>0</v>
      </c>
      <c r="AS509" s="407">
        <f t="shared" si="174"/>
        <v>0</v>
      </c>
      <c r="AT509" s="407">
        <f t="shared" si="174"/>
        <v>0</v>
      </c>
      <c r="AU509" s="407">
        <f t="shared" si="174"/>
        <v>0</v>
      </c>
      <c r="AV509" s="407">
        <f t="shared" si="174"/>
        <v>0</v>
      </c>
      <c r="AW509" s="407">
        <f t="shared" si="174"/>
        <v>0</v>
      </c>
      <c r="AX509" s="407">
        <f t="shared" si="174"/>
        <v>0</v>
      </c>
      <c r="AY509" s="407">
        <f t="shared" si="174"/>
        <v>0</v>
      </c>
      <c r="AZ509" s="407">
        <f t="shared" si="174"/>
        <v>0</v>
      </c>
      <c r="BA509" s="308"/>
    </row>
    <row r="510" spans="1:53" s="280" customFormat="1" ht="15" hidden="1" outlineLevel="1">
      <c r="A510" s="498"/>
      <c r="B510" s="311"/>
      <c r="C510" s="309"/>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c r="AD510" s="288"/>
      <c r="AE510" s="288"/>
      <c r="AF510" s="288"/>
      <c r="AG510" s="288"/>
      <c r="AH510" s="288"/>
      <c r="AI510" s="288"/>
      <c r="AJ510" s="288"/>
      <c r="AK510" s="288"/>
      <c r="AL510" s="288"/>
      <c r="AM510" s="412"/>
      <c r="AN510" s="413"/>
      <c r="AO510" s="412"/>
      <c r="AP510" s="412"/>
      <c r="AQ510" s="412"/>
      <c r="AR510" s="412"/>
      <c r="AS510" s="412"/>
      <c r="AT510" s="412"/>
      <c r="AU510" s="412"/>
      <c r="AV510" s="412"/>
      <c r="AW510" s="412"/>
      <c r="AX510" s="412"/>
      <c r="AY510" s="412"/>
      <c r="AZ510" s="412"/>
      <c r="BA510" s="310"/>
    </row>
    <row r="511" spans="1:53" ht="15.75" hidden="1" outlineLevel="1">
      <c r="A511" s="499"/>
      <c r="B511" s="285" t="s">
        <v>15</v>
      </c>
      <c r="C511" s="317"/>
      <c r="D511" s="287"/>
      <c r="E511" s="286"/>
      <c r="F511" s="286"/>
      <c r="G511" s="286"/>
      <c r="H511" s="286"/>
      <c r="I511" s="286"/>
      <c r="J511" s="286"/>
      <c r="K511" s="286"/>
      <c r="L511" s="286"/>
      <c r="M511" s="286"/>
      <c r="N511" s="286"/>
      <c r="O511" s="286"/>
      <c r="P511" s="286"/>
      <c r="Q511" s="286"/>
      <c r="R511" s="286"/>
      <c r="S511" s="286"/>
      <c r="T511" s="286"/>
      <c r="U511" s="288"/>
      <c r="V511" s="286"/>
      <c r="W511" s="286"/>
      <c r="X511" s="286"/>
      <c r="Y511" s="286"/>
      <c r="Z511" s="286"/>
      <c r="AA511" s="286"/>
      <c r="AB511" s="286"/>
      <c r="AC511" s="286"/>
      <c r="AD511" s="286"/>
      <c r="AE511" s="286"/>
      <c r="AF511" s="286"/>
      <c r="AG511" s="286"/>
      <c r="AH511" s="286"/>
      <c r="AI511" s="286"/>
      <c r="AJ511" s="286"/>
      <c r="AK511" s="286"/>
      <c r="AL511" s="286"/>
      <c r="AM511" s="410"/>
      <c r="AN511" s="410"/>
      <c r="AO511" s="410"/>
      <c r="AP511" s="410"/>
      <c r="AQ511" s="410"/>
      <c r="AR511" s="410"/>
      <c r="AS511" s="410"/>
      <c r="AT511" s="410"/>
      <c r="AU511" s="410"/>
      <c r="AV511" s="410"/>
      <c r="AW511" s="410"/>
      <c r="AX511" s="410"/>
      <c r="AY511" s="410"/>
      <c r="AZ511" s="410"/>
      <c r="BA511" s="289"/>
    </row>
    <row r="512" spans="1:53" ht="15" hidden="1" outlineLevel="1">
      <c r="A512" s="498">
        <v>26</v>
      </c>
      <c r="B512" s="318" t="s">
        <v>16</v>
      </c>
      <c r="C512" s="288" t="s">
        <v>25</v>
      </c>
      <c r="D512" s="292"/>
      <c r="E512" s="292"/>
      <c r="F512" s="292"/>
      <c r="G512" s="292"/>
      <c r="H512" s="292"/>
      <c r="I512" s="292"/>
      <c r="J512" s="292"/>
      <c r="K512" s="292"/>
      <c r="L512" s="292"/>
      <c r="M512" s="292"/>
      <c r="N512" s="292"/>
      <c r="O512" s="292"/>
      <c r="P512" s="292"/>
      <c r="Q512" s="292"/>
      <c r="R512" s="292"/>
      <c r="S512" s="292"/>
      <c r="T512" s="292"/>
      <c r="U512" s="292">
        <v>12</v>
      </c>
      <c r="V512" s="292"/>
      <c r="W512" s="292"/>
      <c r="X512" s="292"/>
      <c r="Y512" s="292"/>
      <c r="Z512" s="292"/>
      <c r="AA512" s="292"/>
      <c r="AB512" s="292"/>
      <c r="AC512" s="292"/>
      <c r="AD512" s="292"/>
      <c r="AE512" s="292"/>
      <c r="AF512" s="292"/>
      <c r="AG512" s="292"/>
      <c r="AH512" s="292"/>
      <c r="AI512" s="292"/>
      <c r="AJ512" s="292"/>
      <c r="AK512" s="292"/>
      <c r="AL512" s="292"/>
      <c r="AM512" s="422"/>
      <c r="AN512" s="411"/>
      <c r="AO512" s="411"/>
      <c r="AP512" s="411"/>
      <c r="AQ512" s="411"/>
      <c r="AR512" s="411"/>
      <c r="AS512" s="411"/>
      <c r="AT512" s="411"/>
      <c r="AU512" s="411"/>
      <c r="AV512" s="411"/>
      <c r="AW512" s="411"/>
      <c r="AX512" s="411"/>
      <c r="AY512" s="411"/>
      <c r="AZ512" s="411"/>
      <c r="BA512" s="293">
        <f>SUM(AM512:AZ512)</f>
        <v>0</v>
      </c>
    </row>
    <row r="513" spans="1:53" ht="15" hidden="1" outlineLevel="1">
      <c r="B513" s="291" t="s">
        <v>258</v>
      </c>
      <c r="C513" s="288" t="s">
        <v>163</v>
      </c>
      <c r="D513" s="292"/>
      <c r="E513" s="292"/>
      <c r="F513" s="292"/>
      <c r="G513" s="292"/>
      <c r="H513" s="292"/>
      <c r="I513" s="292"/>
      <c r="J513" s="292"/>
      <c r="K513" s="292"/>
      <c r="L513" s="292"/>
      <c r="M513" s="292"/>
      <c r="N513" s="292"/>
      <c r="O513" s="292"/>
      <c r="P513" s="292"/>
      <c r="Q513" s="292"/>
      <c r="R513" s="292"/>
      <c r="S513" s="292"/>
      <c r="T513" s="292"/>
      <c r="U513" s="292">
        <f>U512</f>
        <v>12</v>
      </c>
      <c r="V513" s="292"/>
      <c r="W513" s="292"/>
      <c r="X513" s="292"/>
      <c r="Y513" s="292"/>
      <c r="Z513" s="292"/>
      <c r="AA513" s="292"/>
      <c r="AB513" s="292"/>
      <c r="AC513" s="292"/>
      <c r="AD513" s="292"/>
      <c r="AE513" s="292"/>
      <c r="AF513" s="292"/>
      <c r="AG513" s="292"/>
      <c r="AH513" s="292"/>
      <c r="AI513" s="292"/>
      <c r="AJ513" s="292"/>
      <c r="AK513" s="292"/>
      <c r="AL513" s="292"/>
      <c r="AM513" s="407">
        <f>AM512</f>
        <v>0</v>
      </c>
      <c r="AN513" s="407">
        <f>AN512</f>
        <v>0</v>
      </c>
      <c r="AO513" s="407">
        <f t="shared" ref="AO513:AZ513" si="175">AO512</f>
        <v>0</v>
      </c>
      <c r="AP513" s="407">
        <f t="shared" si="175"/>
        <v>0</v>
      </c>
      <c r="AQ513" s="407">
        <f t="shared" si="175"/>
        <v>0</v>
      </c>
      <c r="AR513" s="407">
        <f t="shared" si="175"/>
        <v>0</v>
      </c>
      <c r="AS513" s="407">
        <f t="shared" si="175"/>
        <v>0</v>
      </c>
      <c r="AT513" s="407">
        <f t="shared" si="175"/>
        <v>0</v>
      </c>
      <c r="AU513" s="407">
        <f t="shared" si="175"/>
        <v>0</v>
      </c>
      <c r="AV513" s="407">
        <f t="shared" si="175"/>
        <v>0</v>
      </c>
      <c r="AW513" s="407">
        <f t="shared" si="175"/>
        <v>0</v>
      </c>
      <c r="AX513" s="407">
        <f t="shared" si="175"/>
        <v>0</v>
      </c>
      <c r="AY513" s="407">
        <f t="shared" si="175"/>
        <v>0</v>
      </c>
      <c r="AZ513" s="407">
        <f t="shared" si="175"/>
        <v>0</v>
      </c>
      <c r="BA513" s="303"/>
    </row>
    <row r="514" spans="1:53" ht="15" hidden="1" outlineLevel="1">
      <c r="A514" s="501"/>
      <c r="B514" s="319"/>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288"/>
      <c r="AF514" s="288"/>
      <c r="AG514" s="288"/>
      <c r="AH514" s="288"/>
      <c r="AI514" s="288"/>
      <c r="AJ514" s="288"/>
      <c r="AK514" s="288"/>
      <c r="AL514" s="288"/>
      <c r="AM514" s="419"/>
      <c r="AN514" s="420"/>
      <c r="AO514" s="420"/>
      <c r="AP514" s="420"/>
      <c r="AQ514" s="420"/>
      <c r="AR514" s="420"/>
      <c r="AS514" s="420"/>
      <c r="AT514" s="420"/>
      <c r="AU514" s="420"/>
      <c r="AV514" s="420"/>
      <c r="AW514" s="420"/>
      <c r="AX514" s="420"/>
      <c r="AY514" s="420"/>
      <c r="AZ514" s="420"/>
      <c r="BA514" s="294"/>
    </row>
    <row r="515" spans="1:53" ht="15" hidden="1" outlineLevel="1">
      <c r="A515" s="498">
        <v>27</v>
      </c>
      <c r="B515" s="318" t="s">
        <v>17</v>
      </c>
      <c r="C515" s="288" t="s">
        <v>25</v>
      </c>
      <c r="D515" s="292"/>
      <c r="E515" s="292"/>
      <c r="F515" s="292"/>
      <c r="G515" s="292"/>
      <c r="H515" s="292"/>
      <c r="I515" s="292"/>
      <c r="J515" s="292"/>
      <c r="K515" s="292"/>
      <c r="L515" s="292"/>
      <c r="M515" s="292"/>
      <c r="N515" s="292"/>
      <c r="O515" s="292"/>
      <c r="P515" s="292"/>
      <c r="Q515" s="292"/>
      <c r="R515" s="292"/>
      <c r="S515" s="292"/>
      <c r="T515" s="292"/>
      <c r="U515" s="292">
        <v>12</v>
      </c>
      <c r="V515" s="292"/>
      <c r="W515" s="292"/>
      <c r="X515" s="292"/>
      <c r="Y515" s="292"/>
      <c r="Z515" s="292"/>
      <c r="AA515" s="292"/>
      <c r="AB515" s="292"/>
      <c r="AC515" s="292"/>
      <c r="AD515" s="292"/>
      <c r="AE515" s="292"/>
      <c r="AF515" s="292"/>
      <c r="AG515" s="292"/>
      <c r="AH515" s="292"/>
      <c r="AI515" s="292"/>
      <c r="AJ515" s="292"/>
      <c r="AK515" s="292"/>
      <c r="AL515" s="292"/>
      <c r="AM515" s="422"/>
      <c r="AN515" s="411"/>
      <c r="AO515" s="411"/>
      <c r="AP515" s="411"/>
      <c r="AQ515" s="411"/>
      <c r="AR515" s="411"/>
      <c r="AS515" s="411"/>
      <c r="AT515" s="411"/>
      <c r="AU515" s="411"/>
      <c r="AV515" s="411"/>
      <c r="AW515" s="411"/>
      <c r="AX515" s="411"/>
      <c r="AY515" s="411"/>
      <c r="AZ515" s="411"/>
      <c r="BA515" s="293">
        <f>SUM(AM515:AZ515)</f>
        <v>0</v>
      </c>
    </row>
    <row r="516" spans="1:53" ht="15" hidden="1" outlineLevel="1">
      <c r="B516" s="291" t="s">
        <v>258</v>
      </c>
      <c r="C516" s="288" t="s">
        <v>163</v>
      </c>
      <c r="D516" s="292"/>
      <c r="E516" s="292"/>
      <c r="F516" s="292"/>
      <c r="G516" s="292"/>
      <c r="H516" s="292"/>
      <c r="I516" s="292"/>
      <c r="J516" s="292"/>
      <c r="K516" s="292"/>
      <c r="L516" s="292"/>
      <c r="M516" s="292"/>
      <c r="N516" s="292"/>
      <c r="O516" s="292"/>
      <c r="P516" s="292"/>
      <c r="Q516" s="292"/>
      <c r="R516" s="292"/>
      <c r="S516" s="292"/>
      <c r="T516" s="292"/>
      <c r="U516" s="292">
        <f>U515</f>
        <v>12</v>
      </c>
      <c r="V516" s="292"/>
      <c r="W516" s="292"/>
      <c r="X516" s="292"/>
      <c r="Y516" s="292"/>
      <c r="Z516" s="292"/>
      <c r="AA516" s="292"/>
      <c r="AB516" s="292"/>
      <c r="AC516" s="292"/>
      <c r="AD516" s="292"/>
      <c r="AE516" s="292"/>
      <c r="AF516" s="292"/>
      <c r="AG516" s="292"/>
      <c r="AH516" s="292"/>
      <c r="AI516" s="292"/>
      <c r="AJ516" s="292"/>
      <c r="AK516" s="292"/>
      <c r="AL516" s="292"/>
      <c r="AM516" s="407">
        <f>AM515</f>
        <v>0</v>
      </c>
      <c r="AN516" s="407">
        <f>AN515</f>
        <v>0</v>
      </c>
      <c r="AO516" s="407">
        <f t="shared" ref="AO516:AZ516" si="176">AO515</f>
        <v>0</v>
      </c>
      <c r="AP516" s="407">
        <f t="shared" si="176"/>
        <v>0</v>
      </c>
      <c r="AQ516" s="407">
        <f t="shared" si="176"/>
        <v>0</v>
      </c>
      <c r="AR516" s="407">
        <f t="shared" si="176"/>
        <v>0</v>
      </c>
      <c r="AS516" s="407">
        <f t="shared" si="176"/>
        <v>0</v>
      </c>
      <c r="AT516" s="407">
        <f t="shared" si="176"/>
        <v>0</v>
      </c>
      <c r="AU516" s="407">
        <f t="shared" si="176"/>
        <v>0</v>
      </c>
      <c r="AV516" s="407">
        <f t="shared" si="176"/>
        <v>0</v>
      </c>
      <c r="AW516" s="407">
        <f t="shared" si="176"/>
        <v>0</v>
      </c>
      <c r="AX516" s="407">
        <f t="shared" si="176"/>
        <v>0</v>
      </c>
      <c r="AY516" s="407">
        <f t="shared" si="176"/>
        <v>0</v>
      </c>
      <c r="AZ516" s="407">
        <f t="shared" si="176"/>
        <v>0</v>
      </c>
      <c r="BA516" s="303"/>
    </row>
    <row r="517" spans="1:53" ht="15.75" hidden="1" outlineLevel="1">
      <c r="A517" s="501"/>
      <c r="B517" s="320"/>
      <c r="C517" s="297"/>
      <c r="D517" s="288"/>
      <c r="E517" s="288"/>
      <c r="F517" s="288"/>
      <c r="G517" s="288"/>
      <c r="H517" s="288"/>
      <c r="I517" s="288"/>
      <c r="J517" s="288"/>
      <c r="K517" s="288"/>
      <c r="L517" s="288"/>
      <c r="M517" s="288"/>
      <c r="N517" s="288"/>
      <c r="O517" s="288"/>
      <c r="P517" s="288"/>
      <c r="Q517" s="288"/>
      <c r="R517" s="288"/>
      <c r="S517" s="288"/>
      <c r="T517" s="288"/>
      <c r="U517" s="297"/>
      <c r="V517" s="288"/>
      <c r="W517" s="288"/>
      <c r="X517" s="288"/>
      <c r="Y517" s="288"/>
      <c r="Z517" s="288"/>
      <c r="AA517" s="288"/>
      <c r="AB517" s="288"/>
      <c r="AC517" s="288"/>
      <c r="AD517" s="288"/>
      <c r="AE517" s="288"/>
      <c r="AF517" s="288"/>
      <c r="AG517" s="288"/>
      <c r="AH517" s="288"/>
      <c r="AI517" s="288"/>
      <c r="AJ517" s="288"/>
      <c r="AK517" s="288"/>
      <c r="AL517" s="288"/>
      <c r="AM517" s="408"/>
      <c r="AN517" s="408"/>
      <c r="AO517" s="408"/>
      <c r="AP517" s="408"/>
      <c r="AQ517" s="408"/>
      <c r="AR517" s="408"/>
      <c r="AS517" s="408"/>
      <c r="AT517" s="408"/>
      <c r="AU517" s="408"/>
      <c r="AV517" s="408"/>
      <c r="AW517" s="408"/>
      <c r="AX517" s="408"/>
      <c r="AY517" s="408"/>
      <c r="AZ517" s="408"/>
      <c r="BA517" s="303"/>
    </row>
    <row r="518" spans="1:53" ht="15" hidden="1" outlineLevel="1">
      <c r="A518" s="498">
        <v>28</v>
      </c>
      <c r="B518" s="318" t="s">
        <v>18</v>
      </c>
      <c r="C518" s="288" t="s">
        <v>25</v>
      </c>
      <c r="D518" s="292"/>
      <c r="E518" s="292"/>
      <c r="F518" s="292"/>
      <c r="G518" s="292"/>
      <c r="H518" s="292"/>
      <c r="I518" s="292"/>
      <c r="J518" s="292"/>
      <c r="K518" s="292"/>
      <c r="L518" s="292"/>
      <c r="M518" s="292"/>
      <c r="N518" s="292"/>
      <c r="O518" s="292"/>
      <c r="P518" s="292"/>
      <c r="Q518" s="292"/>
      <c r="R518" s="292"/>
      <c r="S518" s="292"/>
      <c r="T518" s="292"/>
      <c r="U518" s="292">
        <v>0</v>
      </c>
      <c r="V518" s="292"/>
      <c r="W518" s="292"/>
      <c r="X518" s="292"/>
      <c r="Y518" s="292"/>
      <c r="Z518" s="292"/>
      <c r="AA518" s="292"/>
      <c r="AB518" s="292"/>
      <c r="AC518" s="292"/>
      <c r="AD518" s="292"/>
      <c r="AE518" s="292"/>
      <c r="AF518" s="292"/>
      <c r="AG518" s="292"/>
      <c r="AH518" s="292"/>
      <c r="AI518" s="292"/>
      <c r="AJ518" s="292"/>
      <c r="AK518" s="292"/>
      <c r="AL518" s="292"/>
      <c r="AM518" s="422"/>
      <c r="AN518" s="411"/>
      <c r="AO518" s="411"/>
      <c r="AP518" s="411"/>
      <c r="AQ518" s="411"/>
      <c r="AR518" s="411"/>
      <c r="AS518" s="411"/>
      <c r="AT518" s="411"/>
      <c r="AU518" s="411"/>
      <c r="AV518" s="411"/>
      <c r="AW518" s="411"/>
      <c r="AX518" s="411"/>
      <c r="AY518" s="411"/>
      <c r="AZ518" s="411"/>
      <c r="BA518" s="293">
        <f>SUM(AM518:AZ518)</f>
        <v>0</v>
      </c>
    </row>
    <row r="519" spans="1:53" ht="15" hidden="1" outlineLevel="1">
      <c r="B519" s="291" t="s">
        <v>258</v>
      </c>
      <c r="C519" s="288" t="s">
        <v>163</v>
      </c>
      <c r="D519" s="292"/>
      <c r="E519" s="292"/>
      <c r="F519" s="292"/>
      <c r="G519" s="292"/>
      <c r="H519" s="292"/>
      <c r="I519" s="292"/>
      <c r="J519" s="292"/>
      <c r="K519" s="292"/>
      <c r="L519" s="292"/>
      <c r="M519" s="292"/>
      <c r="N519" s="292"/>
      <c r="O519" s="292"/>
      <c r="P519" s="292"/>
      <c r="Q519" s="292"/>
      <c r="R519" s="292"/>
      <c r="S519" s="292"/>
      <c r="T519" s="292"/>
      <c r="U519" s="292">
        <f>U518</f>
        <v>0</v>
      </c>
      <c r="V519" s="292"/>
      <c r="W519" s="292"/>
      <c r="X519" s="292"/>
      <c r="Y519" s="292"/>
      <c r="Z519" s="292"/>
      <c r="AA519" s="292"/>
      <c r="AB519" s="292"/>
      <c r="AC519" s="292"/>
      <c r="AD519" s="292"/>
      <c r="AE519" s="292"/>
      <c r="AF519" s="292"/>
      <c r="AG519" s="292"/>
      <c r="AH519" s="292"/>
      <c r="AI519" s="292"/>
      <c r="AJ519" s="292"/>
      <c r="AK519" s="292"/>
      <c r="AL519" s="292"/>
      <c r="AM519" s="407">
        <f>AM518</f>
        <v>0</v>
      </c>
      <c r="AN519" s="407">
        <f>AN518</f>
        <v>0</v>
      </c>
      <c r="AO519" s="407">
        <f t="shared" ref="AO519:AZ519" si="177">AO518</f>
        <v>0</v>
      </c>
      <c r="AP519" s="407">
        <f t="shared" si="177"/>
        <v>0</v>
      </c>
      <c r="AQ519" s="407">
        <f t="shared" si="177"/>
        <v>0</v>
      </c>
      <c r="AR519" s="407">
        <f t="shared" si="177"/>
        <v>0</v>
      </c>
      <c r="AS519" s="407">
        <f t="shared" si="177"/>
        <v>0</v>
      </c>
      <c r="AT519" s="407">
        <f t="shared" si="177"/>
        <v>0</v>
      </c>
      <c r="AU519" s="407">
        <f t="shared" si="177"/>
        <v>0</v>
      </c>
      <c r="AV519" s="407">
        <f t="shared" si="177"/>
        <v>0</v>
      </c>
      <c r="AW519" s="407">
        <f t="shared" si="177"/>
        <v>0</v>
      </c>
      <c r="AX519" s="407">
        <f t="shared" si="177"/>
        <v>0</v>
      </c>
      <c r="AY519" s="407">
        <f t="shared" si="177"/>
        <v>0</v>
      </c>
      <c r="AZ519" s="407">
        <f t="shared" si="177"/>
        <v>0</v>
      </c>
      <c r="BA519" s="294"/>
    </row>
    <row r="520" spans="1:53" ht="15" hidden="1" outlineLevel="1">
      <c r="A520" s="501"/>
      <c r="B520" s="319"/>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c r="AA520" s="288"/>
      <c r="AB520" s="288"/>
      <c r="AC520" s="288"/>
      <c r="AD520" s="288"/>
      <c r="AE520" s="288"/>
      <c r="AF520" s="288"/>
      <c r="AG520" s="288"/>
      <c r="AH520" s="288"/>
      <c r="AI520" s="288"/>
      <c r="AJ520" s="288"/>
      <c r="AK520" s="288"/>
      <c r="AL520" s="288"/>
      <c r="AM520" s="408"/>
      <c r="AN520" s="408"/>
      <c r="AO520" s="408"/>
      <c r="AP520" s="408"/>
      <c r="AQ520" s="408"/>
      <c r="AR520" s="408"/>
      <c r="AS520" s="408"/>
      <c r="AT520" s="408"/>
      <c r="AU520" s="408"/>
      <c r="AV520" s="408"/>
      <c r="AW520" s="408"/>
      <c r="AX520" s="408"/>
      <c r="AY520" s="408"/>
      <c r="AZ520" s="408"/>
      <c r="BA520" s="303"/>
    </row>
    <row r="521" spans="1:53" ht="15" hidden="1" outlineLevel="1">
      <c r="A521" s="498">
        <v>29</v>
      </c>
      <c r="B521" s="321" t="s">
        <v>19</v>
      </c>
      <c r="C521" s="288" t="s">
        <v>25</v>
      </c>
      <c r="D521" s="292"/>
      <c r="E521" s="292"/>
      <c r="F521" s="292"/>
      <c r="G521" s="292"/>
      <c r="H521" s="292"/>
      <c r="I521" s="292"/>
      <c r="J521" s="292"/>
      <c r="K521" s="292"/>
      <c r="L521" s="292"/>
      <c r="M521" s="292"/>
      <c r="N521" s="292"/>
      <c r="O521" s="292"/>
      <c r="P521" s="292"/>
      <c r="Q521" s="292"/>
      <c r="R521" s="292"/>
      <c r="S521" s="292"/>
      <c r="T521" s="292"/>
      <c r="U521" s="292">
        <v>0</v>
      </c>
      <c r="V521" s="292"/>
      <c r="W521" s="292"/>
      <c r="X521" s="292"/>
      <c r="Y521" s="292"/>
      <c r="Z521" s="292"/>
      <c r="AA521" s="292"/>
      <c r="AB521" s="292"/>
      <c r="AC521" s="292"/>
      <c r="AD521" s="292"/>
      <c r="AE521" s="292"/>
      <c r="AF521" s="292"/>
      <c r="AG521" s="292"/>
      <c r="AH521" s="292"/>
      <c r="AI521" s="292"/>
      <c r="AJ521" s="292"/>
      <c r="AK521" s="292"/>
      <c r="AL521" s="292"/>
      <c r="AM521" s="422"/>
      <c r="AN521" s="411"/>
      <c r="AO521" s="411"/>
      <c r="AP521" s="411"/>
      <c r="AQ521" s="411"/>
      <c r="AR521" s="411"/>
      <c r="AS521" s="411"/>
      <c r="AT521" s="411"/>
      <c r="AU521" s="411"/>
      <c r="AV521" s="411"/>
      <c r="AW521" s="411"/>
      <c r="AX521" s="411"/>
      <c r="AY521" s="411"/>
      <c r="AZ521" s="411"/>
      <c r="BA521" s="293">
        <f>SUM(AM521:AZ521)</f>
        <v>0</v>
      </c>
    </row>
    <row r="522" spans="1:53" ht="15" hidden="1" outlineLevel="1">
      <c r="B522" s="321" t="s">
        <v>258</v>
      </c>
      <c r="C522" s="288" t="s">
        <v>163</v>
      </c>
      <c r="D522" s="292"/>
      <c r="E522" s="292"/>
      <c r="F522" s="292"/>
      <c r="G522" s="292"/>
      <c r="H522" s="292"/>
      <c r="I522" s="292"/>
      <c r="J522" s="292"/>
      <c r="K522" s="292"/>
      <c r="L522" s="292"/>
      <c r="M522" s="292"/>
      <c r="N522" s="292"/>
      <c r="O522" s="292"/>
      <c r="P522" s="292"/>
      <c r="Q522" s="292"/>
      <c r="R522" s="292"/>
      <c r="S522" s="292"/>
      <c r="T522" s="292"/>
      <c r="U522" s="292">
        <f>U521</f>
        <v>0</v>
      </c>
      <c r="V522" s="292"/>
      <c r="W522" s="292"/>
      <c r="X522" s="292"/>
      <c r="Y522" s="292"/>
      <c r="Z522" s="292"/>
      <c r="AA522" s="292"/>
      <c r="AB522" s="292"/>
      <c r="AC522" s="292"/>
      <c r="AD522" s="292"/>
      <c r="AE522" s="292"/>
      <c r="AF522" s="292"/>
      <c r="AG522" s="292"/>
      <c r="AH522" s="292"/>
      <c r="AI522" s="292"/>
      <c r="AJ522" s="292"/>
      <c r="AK522" s="292"/>
      <c r="AL522" s="292"/>
      <c r="AM522" s="407">
        <f>AM521</f>
        <v>0</v>
      </c>
      <c r="AN522" s="407">
        <f t="shared" ref="AN522:AZ522" si="178">AN521</f>
        <v>0</v>
      </c>
      <c r="AO522" s="407">
        <f t="shared" si="178"/>
        <v>0</v>
      </c>
      <c r="AP522" s="407">
        <f t="shared" si="178"/>
        <v>0</v>
      </c>
      <c r="AQ522" s="407">
        <f t="shared" si="178"/>
        <v>0</v>
      </c>
      <c r="AR522" s="407">
        <f t="shared" si="178"/>
        <v>0</v>
      </c>
      <c r="AS522" s="407">
        <f t="shared" si="178"/>
        <v>0</v>
      </c>
      <c r="AT522" s="407">
        <f t="shared" si="178"/>
        <v>0</v>
      </c>
      <c r="AU522" s="407">
        <f t="shared" si="178"/>
        <v>0</v>
      </c>
      <c r="AV522" s="407">
        <f t="shared" si="178"/>
        <v>0</v>
      </c>
      <c r="AW522" s="407">
        <f t="shared" si="178"/>
        <v>0</v>
      </c>
      <c r="AX522" s="407">
        <f t="shared" si="178"/>
        <v>0</v>
      </c>
      <c r="AY522" s="407">
        <f t="shared" si="178"/>
        <v>0</v>
      </c>
      <c r="AZ522" s="407">
        <f t="shared" si="178"/>
        <v>0</v>
      </c>
      <c r="BA522" s="294"/>
    </row>
    <row r="523" spans="1:53" ht="15" hidden="1" outlineLevel="1">
      <c r="B523" s="321"/>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c r="AA523" s="288"/>
      <c r="AB523" s="288"/>
      <c r="AC523" s="288"/>
      <c r="AD523" s="288"/>
      <c r="AE523" s="288"/>
      <c r="AF523" s="288"/>
      <c r="AG523" s="288"/>
      <c r="AH523" s="288"/>
      <c r="AI523" s="288"/>
      <c r="AJ523" s="288"/>
      <c r="AK523" s="288"/>
      <c r="AL523" s="288"/>
      <c r="AM523" s="419"/>
      <c r="AN523" s="419"/>
      <c r="AO523" s="419"/>
      <c r="AP523" s="419"/>
      <c r="AQ523" s="419"/>
      <c r="AR523" s="419"/>
      <c r="AS523" s="419"/>
      <c r="AT523" s="419"/>
      <c r="AU523" s="419"/>
      <c r="AV523" s="419"/>
      <c r="AW523" s="419"/>
      <c r="AX523" s="419"/>
      <c r="AY523" s="419"/>
      <c r="AZ523" s="419"/>
      <c r="BA523" s="310"/>
    </row>
    <row r="524" spans="1:53" s="280" customFormat="1" ht="15" hidden="1" outlineLevel="1">
      <c r="A524" s="498">
        <v>30</v>
      </c>
      <c r="B524" s="311" t="s">
        <v>485</v>
      </c>
      <c r="C524" s="288" t="s">
        <v>25</v>
      </c>
      <c r="D524" s="292"/>
      <c r="E524" s="292"/>
      <c r="F524" s="292"/>
      <c r="G524" s="292"/>
      <c r="H524" s="292"/>
      <c r="I524" s="292"/>
      <c r="J524" s="292"/>
      <c r="K524" s="292"/>
      <c r="L524" s="292"/>
      <c r="M524" s="292"/>
      <c r="N524" s="292"/>
      <c r="O524" s="292"/>
      <c r="P524" s="292"/>
      <c r="Q524" s="292"/>
      <c r="R524" s="292"/>
      <c r="S524" s="292"/>
      <c r="T524" s="292"/>
      <c r="U524" s="292">
        <v>0</v>
      </c>
      <c r="V524" s="292"/>
      <c r="W524" s="292"/>
      <c r="X524" s="292"/>
      <c r="Y524" s="292"/>
      <c r="Z524" s="292"/>
      <c r="AA524" s="292"/>
      <c r="AB524" s="292"/>
      <c r="AC524" s="292"/>
      <c r="AD524" s="292"/>
      <c r="AE524" s="292"/>
      <c r="AF524" s="292"/>
      <c r="AG524" s="292"/>
      <c r="AH524" s="292"/>
      <c r="AI524" s="292"/>
      <c r="AJ524" s="292"/>
      <c r="AK524" s="292"/>
      <c r="AL524" s="292"/>
      <c r="AM524" s="406"/>
      <c r="AN524" s="406"/>
      <c r="AO524" s="406"/>
      <c r="AP524" s="406"/>
      <c r="AQ524" s="406"/>
      <c r="AR524" s="406"/>
      <c r="AS524" s="406"/>
      <c r="AT524" s="406"/>
      <c r="AU524" s="406"/>
      <c r="AV524" s="406"/>
      <c r="AW524" s="406"/>
      <c r="AX524" s="406"/>
      <c r="AY524" s="406"/>
      <c r="AZ524" s="406"/>
      <c r="BA524" s="293">
        <f>SUM(AM524:AZ524)</f>
        <v>0</v>
      </c>
    </row>
    <row r="525" spans="1:53" s="280" customFormat="1" ht="15" hidden="1" outlineLevel="1">
      <c r="A525" s="498"/>
      <c r="B525" s="321" t="s">
        <v>258</v>
      </c>
      <c r="C525" s="288" t="s">
        <v>163</v>
      </c>
      <c r="D525" s="292"/>
      <c r="E525" s="292"/>
      <c r="F525" s="292"/>
      <c r="G525" s="292"/>
      <c r="H525" s="292"/>
      <c r="I525" s="292"/>
      <c r="J525" s="292"/>
      <c r="K525" s="292"/>
      <c r="L525" s="292"/>
      <c r="M525" s="292"/>
      <c r="N525" s="292"/>
      <c r="O525" s="292"/>
      <c r="P525" s="292"/>
      <c r="Q525" s="292"/>
      <c r="R525" s="292"/>
      <c r="S525" s="292"/>
      <c r="T525" s="292"/>
      <c r="U525" s="292">
        <f>U524</f>
        <v>0</v>
      </c>
      <c r="V525" s="292"/>
      <c r="W525" s="292"/>
      <c r="X525" s="292"/>
      <c r="Y525" s="292"/>
      <c r="Z525" s="292"/>
      <c r="AA525" s="292"/>
      <c r="AB525" s="292"/>
      <c r="AC525" s="292"/>
      <c r="AD525" s="292"/>
      <c r="AE525" s="292"/>
      <c r="AF525" s="292"/>
      <c r="AG525" s="292"/>
      <c r="AH525" s="292"/>
      <c r="AI525" s="292"/>
      <c r="AJ525" s="292"/>
      <c r="AK525" s="292"/>
      <c r="AL525" s="292"/>
      <c r="AM525" s="407">
        <f>AM524</f>
        <v>0</v>
      </c>
      <c r="AN525" s="407">
        <f t="shared" ref="AN525:AZ525" si="179">AN524</f>
        <v>0</v>
      </c>
      <c r="AO525" s="407">
        <f t="shared" si="179"/>
        <v>0</v>
      </c>
      <c r="AP525" s="407">
        <f t="shared" si="179"/>
        <v>0</v>
      </c>
      <c r="AQ525" s="407">
        <f t="shared" si="179"/>
        <v>0</v>
      </c>
      <c r="AR525" s="407">
        <f t="shared" si="179"/>
        <v>0</v>
      </c>
      <c r="AS525" s="407">
        <f t="shared" si="179"/>
        <v>0</v>
      </c>
      <c r="AT525" s="407">
        <f t="shared" si="179"/>
        <v>0</v>
      </c>
      <c r="AU525" s="407">
        <f t="shared" si="179"/>
        <v>0</v>
      </c>
      <c r="AV525" s="407">
        <f t="shared" si="179"/>
        <v>0</v>
      </c>
      <c r="AW525" s="407">
        <f t="shared" si="179"/>
        <v>0</v>
      </c>
      <c r="AX525" s="407">
        <f t="shared" si="179"/>
        <v>0</v>
      </c>
      <c r="AY525" s="407">
        <f t="shared" si="179"/>
        <v>0</v>
      </c>
      <c r="AZ525" s="407">
        <f t="shared" si="179"/>
        <v>0</v>
      </c>
      <c r="BA525" s="294"/>
    </row>
    <row r="526" spans="1:53" s="280" customFormat="1" ht="15" hidden="1" outlineLevel="1">
      <c r="A526" s="498"/>
      <c r="B526" s="321"/>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c r="AA526" s="288"/>
      <c r="AB526" s="288"/>
      <c r="AC526" s="288"/>
      <c r="AD526" s="288"/>
      <c r="AE526" s="288"/>
      <c r="AF526" s="288"/>
      <c r="AG526" s="288"/>
      <c r="AH526" s="288"/>
      <c r="AI526" s="288"/>
      <c r="AJ526" s="288"/>
      <c r="AK526" s="288"/>
      <c r="AL526" s="288"/>
      <c r="AM526" s="408"/>
      <c r="AN526" s="408"/>
      <c r="AO526" s="408"/>
      <c r="AP526" s="408"/>
      <c r="AQ526" s="408"/>
      <c r="AR526" s="408"/>
      <c r="AS526" s="408"/>
      <c r="AT526" s="408"/>
      <c r="AU526" s="408"/>
      <c r="AV526" s="408"/>
      <c r="AW526" s="408"/>
      <c r="AX526" s="408"/>
      <c r="AY526" s="408"/>
      <c r="AZ526" s="408"/>
      <c r="BA526" s="310"/>
    </row>
    <row r="527" spans="1:53" s="280" customFormat="1" ht="15.75" hidden="1" outlineLevel="1">
      <c r="A527" s="498"/>
      <c r="B527" s="285" t="s">
        <v>486</v>
      </c>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c r="AA527" s="288"/>
      <c r="AB527" s="288"/>
      <c r="AC527" s="288"/>
      <c r="AD527" s="288"/>
      <c r="AE527" s="288"/>
      <c r="AF527" s="288"/>
      <c r="AG527" s="288"/>
      <c r="AH527" s="288"/>
      <c r="AI527" s="288"/>
      <c r="AJ527" s="288"/>
      <c r="AK527" s="288"/>
      <c r="AL527" s="288"/>
      <c r="AM527" s="408"/>
      <c r="AN527" s="408"/>
      <c r="AO527" s="408"/>
      <c r="AP527" s="408"/>
      <c r="AQ527" s="408"/>
      <c r="AR527" s="408"/>
      <c r="AS527" s="408"/>
      <c r="AT527" s="408"/>
      <c r="AU527" s="408"/>
      <c r="AV527" s="408"/>
      <c r="AW527" s="408"/>
      <c r="AX527" s="408"/>
      <c r="AY527" s="408"/>
      <c r="AZ527" s="408"/>
      <c r="BA527" s="310"/>
    </row>
    <row r="528" spans="1:53" s="280" customFormat="1" ht="15" hidden="1" outlineLevel="1">
      <c r="A528" s="498">
        <v>31</v>
      </c>
      <c r="B528" s="321" t="s">
        <v>487</v>
      </c>
      <c r="C528" s="288" t="s">
        <v>25</v>
      </c>
      <c r="D528" s="292"/>
      <c r="E528" s="292"/>
      <c r="F528" s="292"/>
      <c r="G528" s="292"/>
      <c r="H528" s="292"/>
      <c r="I528" s="292"/>
      <c r="J528" s="292"/>
      <c r="K528" s="292"/>
      <c r="L528" s="292"/>
      <c r="M528" s="292"/>
      <c r="N528" s="292"/>
      <c r="O528" s="292"/>
      <c r="P528" s="292"/>
      <c r="Q528" s="292"/>
      <c r="R528" s="292"/>
      <c r="S528" s="292"/>
      <c r="T528" s="292"/>
      <c r="U528" s="292">
        <v>0</v>
      </c>
      <c r="V528" s="292"/>
      <c r="W528" s="292"/>
      <c r="X528" s="292"/>
      <c r="Y528" s="292"/>
      <c r="Z528" s="292"/>
      <c r="AA528" s="292"/>
      <c r="AB528" s="292"/>
      <c r="AC528" s="292"/>
      <c r="AD528" s="292"/>
      <c r="AE528" s="292"/>
      <c r="AF528" s="292"/>
      <c r="AG528" s="292"/>
      <c r="AH528" s="292"/>
      <c r="AI528" s="292"/>
      <c r="AJ528" s="292"/>
      <c r="AK528" s="292"/>
      <c r="AL528" s="292"/>
      <c r="AM528" s="406"/>
      <c r="AN528" s="406"/>
      <c r="AO528" s="406"/>
      <c r="AP528" s="406"/>
      <c r="AQ528" s="406"/>
      <c r="AR528" s="406"/>
      <c r="AS528" s="406"/>
      <c r="AT528" s="406"/>
      <c r="AU528" s="406"/>
      <c r="AV528" s="406"/>
      <c r="AW528" s="406"/>
      <c r="AX528" s="406"/>
      <c r="AY528" s="406"/>
      <c r="AZ528" s="406"/>
      <c r="BA528" s="293">
        <f>SUM(AM528:AZ528)</f>
        <v>0</v>
      </c>
    </row>
    <row r="529" spans="1:55" s="280" customFormat="1" ht="15" hidden="1" outlineLevel="1">
      <c r="A529" s="498"/>
      <c r="B529" s="321" t="s">
        <v>258</v>
      </c>
      <c r="C529" s="288" t="s">
        <v>163</v>
      </c>
      <c r="D529" s="292"/>
      <c r="E529" s="292"/>
      <c r="F529" s="292"/>
      <c r="G529" s="292"/>
      <c r="H529" s="292"/>
      <c r="I529" s="292"/>
      <c r="J529" s="292"/>
      <c r="K529" s="292"/>
      <c r="L529" s="292"/>
      <c r="M529" s="292"/>
      <c r="N529" s="292"/>
      <c r="O529" s="292"/>
      <c r="P529" s="292"/>
      <c r="Q529" s="292"/>
      <c r="R529" s="292"/>
      <c r="S529" s="292"/>
      <c r="T529" s="292"/>
      <c r="U529" s="292">
        <f>U528</f>
        <v>0</v>
      </c>
      <c r="V529" s="292"/>
      <c r="W529" s="292"/>
      <c r="X529" s="292"/>
      <c r="Y529" s="292"/>
      <c r="Z529" s="292"/>
      <c r="AA529" s="292"/>
      <c r="AB529" s="292"/>
      <c r="AC529" s="292"/>
      <c r="AD529" s="292"/>
      <c r="AE529" s="292"/>
      <c r="AF529" s="292"/>
      <c r="AG529" s="292"/>
      <c r="AH529" s="292"/>
      <c r="AI529" s="292"/>
      <c r="AJ529" s="292"/>
      <c r="AK529" s="292"/>
      <c r="AL529" s="292"/>
      <c r="AM529" s="407">
        <f>AM528</f>
        <v>0</v>
      </c>
      <c r="AN529" s="407">
        <f t="shared" ref="AN529:AZ529" si="180">AN528</f>
        <v>0</v>
      </c>
      <c r="AO529" s="407">
        <f t="shared" si="180"/>
        <v>0</v>
      </c>
      <c r="AP529" s="407">
        <f t="shared" si="180"/>
        <v>0</v>
      </c>
      <c r="AQ529" s="407">
        <f t="shared" si="180"/>
        <v>0</v>
      </c>
      <c r="AR529" s="407">
        <f t="shared" si="180"/>
        <v>0</v>
      </c>
      <c r="AS529" s="407">
        <f t="shared" si="180"/>
        <v>0</v>
      </c>
      <c r="AT529" s="407">
        <f t="shared" si="180"/>
        <v>0</v>
      </c>
      <c r="AU529" s="407">
        <f t="shared" si="180"/>
        <v>0</v>
      </c>
      <c r="AV529" s="407">
        <f t="shared" si="180"/>
        <v>0</v>
      </c>
      <c r="AW529" s="407">
        <f t="shared" si="180"/>
        <v>0</v>
      </c>
      <c r="AX529" s="407">
        <f t="shared" si="180"/>
        <v>0</v>
      </c>
      <c r="AY529" s="407">
        <f t="shared" si="180"/>
        <v>0</v>
      </c>
      <c r="AZ529" s="407">
        <f t="shared" si="180"/>
        <v>0</v>
      </c>
      <c r="BA529" s="294"/>
    </row>
    <row r="530" spans="1:55" s="280" customFormat="1" ht="15" hidden="1" outlineLevel="1">
      <c r="A530" s="498"/>
      <c r="B530" s="321"/>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c r="AA530" s="288"/>
      <c r="AB530" s="288"/>
      <c r="AC530" s="288"/>
      <c r="AD530" s="288"/>
      <c r="AE530" s="288"/>
      <c r="AF530" s="288"/>
      <c r="AG530" s="288"/>
      <c r="AH530" s="288"/>
      <c r="AI530" s="288"/>
      <c r="AJ530" s="288"/>
      <c r="AK530" s="288"/>
      <c r="AL530" s="288"/>
      <c r="AM530" s="408"/>
      <c r="AN530" s="408"/>
      <c r="AO530" s="408"/>
      <c r="AP530" s="408"/>
      <c r="AQ530" s="408"/>
      <c r="AR530" s="408"/>
      <c r="AS530" s="408"/>
      <c r="AT530" s="408"/>
      <c r="AU530" s="408"/>
      <c r="AV530" s="408"/>
      <c r="AW530" s="408"/>
      <c r="AX530" s="408"/>
      <c r="AY530" s="408"/>
      <c r="AZ530" s="408"/>
      <c r="BA530" s="310"/>
    </row>
    <row r="531" spans="1:55" s="280" customFormat="1" ht="15" hidden="1" outlineLevel="1">
      <c r="A531" s="498">
        <v>32</v>
      </c>
      <c r="B531" s="321" t="s">
        <v>488</v>
      </c>
      <c r="C531" s="288" t="s">
        <v>25</v>
      </c>
      <c r="D531" s="292"/>
      <c r="E531" s="292"/>
      <c r="F531" s="292"/>
      <c r="G531" s="292"/>
      <c r="H531" s="292"/>
      <c r="I531" s="292"/>
      <c r="J531" s="292"/>
      <c r="K531" s="292"/>
      <c r="L531" s="292"/>
      <c r="M531" s="292"/>
      <c r="N531" s="292"/>
      <c r="O531" s="292"/>
      <c r="P531" s="292"/>
      <c r="Q531" s="292"/>
      <c r="R531" s="292"/>
      <c r="S531" s="292"/>
      <c r="T531" s="292"/>
      <c r="U531" s="292">
        <v>0</v>
      </c>
      <c r="V531" s="292"/>
      <c r="W531" s="292"/>
      <c r="X531" s="292"/>
      <c r="Y531" s="292"/>
      <c r="Z531" s="292"/>
      <c r="AA531" s="292"/>
      <c r="AB531" s="292"/>
      <c r="AC531" s="292"/>
      <c r="AD531" s="292"/>
      <c r="AE531" s="292"/>
      <c r="AF531" s="292"/>
      <c r="AG531" s="292"/>
      <c r="AH531" s="292"/>
      <c r="AI531" s="292"/>
      <c r="AJ531" s="292"/>
      <c r="AK531" s="292"/>
      <c r="AL531" s="292"/>
      <c r="AM531" s="406"/>
      <c r="AN531" s="406"/>
      <c r="AO531" s="406"/>
      <c r="AP531" s="406"/>
      <c r="AQ531" s="406"/>
      <c r="AR531" s="406"/>
      <c r="AS531" s="406"/>
      <c r="AT531" s="406"/>
      <c r="AU531" s="406"/>
      <c r="AV531" s="406"/>
      <c r="AW531" s="406"/>
      <c r="AX531" s="406"/>
      <c r="AY531" s="406"/>
      <c r="AZ531" s="406"/>
      <c r="BA531" s="293">
        <f>SUM(AM531:AZ531)</f>
        <v>0</v>
      </c>
    </row>
    <row r="532" spans="1:55" s="280" customFormat="1" ht="15" hidden="1" outlineLevel="1">
      <c r="A532" s="498"/>
      <c r="B532" s="321" t="s">
        <v>258</v>
      </c>
      <c r="C532" s="288" t="s">
        <v>163</v>
      </c>
      <c r="D532" s="292"/>
      <c r="E532" s="292"/>
      <c r="F532" s="292"/>
      <c r="G532" s="292"/>
      <c r="H532" s="292"/>
      <c r="I532" s="292"/>
      <c r="J532" s="292"/>
      <c r="K532" s="292"/>
      <c r="L532" s="292"/>
      <c r="M532" s="292"/>
      <c r="N532" s="292"/>
      <c r="O532" s="292"/>
      <c r="P532" s="292"/>
      <c r="Q532" s="292"/>
      <c r="R532" s="292"/>
      <c r="S532" s="292"/>
      <c r="T532" s="292"/>
      <c r="U532" s="292">
        <f>U531</f>
        <v>0</v>
      </c>
      <c r="V532" s="292"/>
      <c r="W532" s="292"/>
      <c r="X532" s="292"/>
      <c r="Y532" s="292"/>
      <c r="Z532" s="292"/>
      <c r="AA532" s="292"/>
      <c r="AB532" s="292"/>
      <c r="AC532" s="292"/>
      <c r="AD532" s="292"/>
      <c r="AE532" s="292"/>
      <c r="AF532" s="292"/>
      <c r="AG532" s="292"/>
      <c r="AH532" s="292"/>
      <c r="AI532" s="292"/>
      <c r="AJ532" s="292"/>
      <c r="AK532" s="292"/>
      <c r="AL532" s="292"/>
      <c r="AM532" s="407">
        <f>AM531</f>
        <v>0</v>
      </c>
      <c r="AN532" s="407">
        <f t="shared" ref="AN532:AZ532" si="181">AN531</f>
        <v>0</v>
      </c>
      <c r="AO532" s="407">
        <f t="shared" si="181"/>
        <v>0</v>
      </c>
      <c r="AP532" s="407">
        <f t="shared" si="181"/>
        <v>0</v>
      </c>
      <c r="AQ532" s="407">
        <f t="shared" si="181"/>
        <v>0</v>
      </c>
      <c r="AR532" s="407">
        <f t="shared" si="181"/>
        <v>0</v>
      </c>
      <c r="AS532" s="407">
        <f t="shared" si="181"/>
        <v>0</v>
      </c>
      <c r="AT532" s="407">
        <f t="shared" si="181"/>
        <v>0</v>
      </c>
      <c r="AU532" s="407">
        <f t="shared" si="181"/>
        <v>0</v>
      </c>
      <c r="AV532" s="407">
        <f t="shared" si="181"/>
        <v>0</v>
      </c>
      <c r="AW532" s="407">
        <f t="shared" si="181"/>
        <v>0</v>
      </c>
      <c r="AX532" s="407">
        <f t="shared" si="181"/>
        <v>0</v>
      </c>
      <c r="AY532" s="407">
        <f t="shared" si="181"/>
        <v>0</v>
      </c>
      <c r="AZ532" s="407">
        <f t="shared" si="181"/>
        <v>0</v>
      </c>
      <c r="BA532" s="294"/>
    </row>
    <row r="533" spans="1:55" s="280" customFormat="1" ht="15" hidden="1" outlineLevel="1">
      <c r="A533" s="498"/>
      <c r="B533" s="321"/>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c r="AD533" s="288"/>
      <c r="AE533" s="288"/>
      <c r="AF533" s="288"/>
      <c r="AG533" s="288"/>
      <c r="AH533" s="288"/>
      <c r="AI533" s="288"/>
      <c r="AJ533" s="288"/>
      <c r="AK533" s="288"/>
      <c r="AL533" s="288"/>
      <c r="AM533" s="408"/>
      <c r="AN533" s="408"/>
      <c r="AO533" s="408"/>
      <c r="AP533" s="408"/>
      <c r="AQ533" s="408"/>
      <c r="AR533" s="408"/>
      <c r="AS533" s="408"/>
      <c r="AT533" s="408"/>
      <c r="AU533" s="408"/>
      <c r="AV533" s="408"/>
      <c r="AW533" s="408"/>
      <c r="AX533" s="408"/>
      <c r="AY533" s="408"/>
      <c r="AZ533" s="408"/>
      <c r="BA533" s="310"/>
    </row>
    <row r="534" spans="1:55" s="280" customFormat="1" ht="15" hidden="1" outlineLevel="1">
      <c r="A534" s="498">
        <v>33</v>
      </c>
      <c r="B534" s="321" t="s">
        <v>489</v>
      </c>
      <c r="C534" s="288" t="s">
        <v>25</v>
      </c>
      <c r="D534" s="292"/>
      <c r="E534" s="292"/>
      <c r="F534" s="292"/>
      <c r="G534" s="292"/>
      <c r="H534" s="292"/>
      <c r="I534" s="292"/>
      <c r="J534" s="292"/>
      <c r="K534" s="292"/>
      <c r="L534" s="292"/>
      <c r="M534" s="292"/>
      <c r="N534" s="292"/>
      <c r="O534" s="292"/>
      <c r="P534" s="292"/>
      <c r="Q534" s="292"/>
      <c r="R534" s="292"/>
      <c r="S534" s="292"/>
      <c r="T534" s="292"/>
      <c r="U534" s="292">
        <v>12</v>
      </c>
      <c r="V534" s="292"/>
      <c r="W534" s="292"/>
      <c r="X534" s="292"/>
      <c r="Y534" s="292"/>
      <c r="Z534" s="292"/>
      <c r="AA534" s="292"/>
      <c r="AB534" s="292"/>
      <c r="AC534" s="292"/>
      <c r="AD534" s="292"/>
      <c r="AE534" s="292"/>
      <c r="AF534" s="292"/>
      <c r="AG534" s="292"/>
      <c r="AH534" s="292"/>
      <c r="AI534" s="292"/>
      <c r="AJ534" s="292"/>
      <c r="AK534" s="292"/>
      <c r="AL534" s="292"/>
      <c r="AM534" s="406"/>
      <c r="AN534" s="406"/>
      <c r="AO534" s="406"/>
      <c r="AP534" s="406"/>
      <c r="AQ534" s="406"/>
      <c r="AR534" s="406"/>
      <c r="AS534" s="406"/>
      <c r="AT534" s="406"/>
      <c r="AU534" s="406"/>
      <c r="AV534" s="406"/>
      <c r="AW534" s="406"/>
      <c r="AX534" s="406"/>
      <c r="AY534" s="406"/>
      <c r="AZ534" s="406"/>
      <c r="BA534" s="293">
        <f>SUM(AM534:AZ534)</f>
        <v>0</v>
      </c>
    </row>
    <row r="535" spans="1:55" s="280" customFormat="1" ht="15" hidden="1" outlineLevel="1">
      <c r="A535" s="498"/>
      <c r="B535" s="321" t="s">
        <v>258</v>
      </c>
      <c r="C535" s="288" t="s">
        <v>163</v>
      </c>
      <c r="D535" s="292"/>
      <c r="E535" s="292"/>
      <c r="F535" s="292"/>
      <c r="G535" s="292"/>
      <c r="H535" s="292"/>
      <c r="I535" s="292"/>
      <c r="J535" s="292"/>
      <c r="K535" s="292"/>
      <c r="L535" s="292"/>
      <c r="M535" s="292"/>
      <c r="N535" s="292"/>
      <c r="O535" s="292"/>
      <c r="P535" s="292"/>
      <c r="Q535" s="292"/>
      <c r="R535" s="292"/>
      <c r="S535" s="292"/>
      <c r="T535" s="292"/>
      <c r="U535" s="292">
        <f>U534</f>
        <v>12</v>
      </c>
      <c r="V535" s="292"/>
      <c r="W535" s="292"/>
      <c r="X535" s="292"/>
      <c r="Y535" s="292"/>
      <c r="Z535" s="292"/>
      <c r="AA535" s="292"/>
      <c r="AB535" s="292"/>
      <c r="AC535" s="292"/>
      <c r="AD535" s="292"/>
      <c r="AE535" s="292"/>
      <c r="AF535" s="292"/>
      <c r="AG535" s="292"/>
      <c r="AH535" s="292"/>
      <c r="AI535" s="292"/>
      <c r="AJ535" s="292"/>
      <c r="AK535" s="292"/>
      <c r="AL535" s="292"/>
      <c r="AM535" s="407">
        <f>AM534</f>
        <v>0</v>
      </c>
      <c r="AN535" s="407">
        <f t="shared" ref="AN535:AY535" si="182">AN534</f>
        <v>0</v>
      </c>
      <c r="AO535" s="407">
        <f t="shared" si="182"/>
        <v>0</v>
      </c>
      <c r="AP535" s="407">
        <f t="shared" si="182"/>
        <v>0</v>
      </c>
      <c r="AQ535" s="407">
        <f t="shared" si="182"/>
        <v>0</v>
      </c>
      <c r="AR535" s="407">
        <f t="shared" si="182"/>
        <v>0</v>
      </c>
      <c r="AS535" s="407">
        <f t="shared" si="182"/>
        <v>0</v>
      </c>
      <c r="AT535" s="407">
        <f t="shared" si="182"/>
        <v>0</v>
      </c>
      <c r="AU535" s="407">
        <f t="shared" si="182"/>
        <v>0</v>
      </c>
      <c r="AV535" s="407">
        <f t="shared" si="182"/>
        <v>0</v>
      </c>
      <c r="AW535" s="407">
        <f t="shared" si="182"/>
        <v>0</v>
      </c>
      <c r="AX535" s="407">
        <f t="shared" si="182"/>
        <v>0</v>
      </c>
      <c r="AY535" s="407">
        <f t="shared" si="182"/>
        <v>0</v>
      </c>
      <c r="AZ535" s="407">
        <f>AZ534</f>
        <v>0</v>
      </c>
      <c r="BA535" s="294"/>
    </row>
    <row r="536" spans="1:55" ht="15" hidden="1" outlineLevel="1">
      <c r="B536" s="312"/>
      <c r="C536" s="322"/>
      <c r="D536" s="288"/>
      <c r="E536" s="288"/>
      <c r="F536" s="288"/>
      <c r="G536" s="288"/>
      <c r="H536" s="288"/>
      <c r="I536" s="288"/>
      <c r="J536" s="288"/>
      <c r="K536" s="288"/>
      <c r="L536" s="288"/>
      <c r="M536" s="288"/>
      <c r="N536" s="288"/>
      <c r="O536" s="288"/>
      <c r="P536" s="288"/>
      <c r="Q536" s="288"/>
      <c r="R536" s="288"/>
      <c r="S536" s="288"/>
      <c r="T536" s="288"/>
      <c r="U536" s="297"/>
      <c r="V536" s="288"/>
      <c r="W536" s="323"/>
      <c r="X536" s="323"/>
      <c r="Y536" s="323"/>
      <c r="Z536" s="323"/>
      <c r="AA536" s="323"/>
      <c r="AB536" s="323"/>
      <c r="AC536" s="323"/>
      <c r="AD536" s="323"/>
      <c r="AE536" s="323"/>
      <c r="AF536" s="288"/>
      <c r="AG536" s="288"/>
      <c r="AH536" s="288"/>
      <c r="AI536" s="288"/>
      <c r="AJ536" s="288"/>
      <c r="AK536" s="288"/>
      <c r="AL536" s="288"/>
      <c r="AM536" s="298"/>
      <c r="AN536" s="298"/>
      <c r="AO536" s="298"/>
      <c r="AP536" s="298"/>
      <c r="AQ536" s="298"/>
      <c r="AR536" s="298"/>
      <c r="AS536" s="298"/>
      <c r="AT536" s="298"/>
      <c r="AU536" s="298"/>
      <c r="AV536" s="298"/>
      <c r="AW536" s="298"/>
      <c r="AX536" s="298"/>
      <c r="AY536" s="298"/>
      <c r="AZ536" s="298"/>
      <c r="BA536" s="303"/>
    </row>
    <row r="537" spans="1:55" ht="15.75" collapsed="1">
      <c r="B537" s="324" t="s">
        <v>259</v>
      </c>
      <c r="C537" s="326"/>
      <c r="D537" s="326">
        <f>SUM(D432:D535)</f>
        <v>0</v>
      </c>
      <c r="E537" s="326"/>
      <c r="F537" s="326"/>
      <c r="G537" s="326"/>
      <c r="H537" s="326"/>
      <c r="I537" s="326"/>
      <c r="J537" s="326"/>
      <c r="K537" s="326"/>
      <c r="L537" s="326"/>
      <c r="M537" s="326"/>
      <c r="N537" s="326"/>
      <c r="O537" s="326"/>
      <c r="P537" s="326"/>
      <c r="Q537" s="326"/>
      <c r="R537" s="326"/>
      <c r="S537" s="326"/>
      <c r="T537" s="326"/>
      <c r="U537" s="326"/>
      <c r="V537" s="326">
        <f>SUM(V432:V535)</f>
        <v>0</v>
      </c>
      <c r="W537" s="326"/>
      <c r="X537" s="326"/>
      <c r="Y537" s="326"/>
      <c r="Z537" s="326"/>
      <c r="AA537" s="326"/>
      <c r="AB537" s="326"/>
      <c r="AC537" s="326"/>
      <c r="AD537" s="326"/>
      <c r="AE537" s="326"/>
      <c r="AF537" s="326"/>
      <c r="AG537" s="326"/>
      <c r="AH537" s="326"/>
      <c r="AI537" s="326"/>
      <c r="AJ537" s="326"/>
      <c r="AK537" s="326"/>
      <c r="AL537" s="326"/>
      <c r="AM537" s="326">
        <f>IF(AM431="kWh",SUMPRODUCT(D432:D535,AM432:AM535))</f>
        <v>0</v>
      </c>
      <c r="AN537" s="326">
        <f>IF(AN431="kWh",SUMPRODUCT(D432:D535,AN432:AN535))</f>
        <v>0</v>
      </c>
      <c r="AO537" s="326">
        <f>IF(AO431="kW",SUMPRODUCT(U432:U535,V432:V535,AO432:AO535),SUMPRODUCT(D432:D535,AO432:AO535))</f>
        <v>0</v>
      </c>
      <c r="AP537" s="326">
        <f>IF(AP431="kW",SUMPRODUCT(U432:U535,V432:V535,AP432:AP535),SUMPRODUCT(D432:D535,AP432:AP535))</f>
        <v>0</v>
      </c>
      <c r="AQ537" s="326">
        <f>IF(AQ431="kW",SUMPRODUCT(U432:U535,V432:V535,AQ432:AQ535),SUMPRODUCT(D432:D535,AQ432:AQ535))</f>
        <v>0</v>
      </c>
      <c r="AR537" s="326">
        <f>IF(AR431="kW",SUMPRODUCT(U432:U535,V432:V535,AR432:AR535),SUMPRODUCT(D432:D535,AR432:AR535))</f>
        <v>0</v>
      </c>
      <c r="AS537" s="326">
        <f>IF(AS431="kW",SUMPRODUCT(U432:U535,V432:V535,AS432:AS535),SUMPRODUCT(D432:D535,AS432:AS535))</f>
        <v>0</v>
      </c>
      <c r="AT537" s="326">
        <f>IF(AT431="kW",SUMPRODUCT(U432:U535,V432:V535,AT432:AT535),SUMPRODUCT(D432:D535,AT432:AT535))</f>
        <v>0</v>
      </c>
      <c r="AU537" s="326">
        <f>IF(AU431="kW",SUMPRODUCT(U432:U535,V432:V535,AU432:AU535),SUMPRODUCT(D432:D535,AU432:AU535))</f>
        <v>0</v>
      </c>
      <c r="AV537" s="326">
        <f>IF(AV431="kW",SUMPRODUCT(U432:U535,V432:V535,AV432:AV535),SUMPRODUCT(D432:D535,AV432:AV535))</f>
        <v>0</v>
      </c>
      <c r="AW537" s="326">
        <f>IF(AW431="kW",SUMPRODUCT(U432:U535,V432:V535,AW432:AW535),SUMPRODUCT(D432:D535,AW432:AW535))</f>
        <v>0</v>
      </c>
      <c r="AX537" s="326">
        <f>IF(AX431="kW",SUMPRODUCT(U432:U535,V432:V535,AX432:AX535),SUMPRODUCT(D432:D535,AX432:AX535))</f>
        <v>0</v>
      </c>
      <c r="AY537" s="326">
        <f>IF(AY431="kW",SUMPRODUCT(U432:U535,V432:V535,AY432:AY535),SUMPRODUCT(D432:D535,AY432:AY535))</f>
        <v>0</v>
      </c>
      <c r="AZ537" s="326">
        <f>IF(AZ431="kW",SUMPRODUCT(U432:U535,V432:V535,AZ432:AZ535),SUMPRODUCT(D432:D535,AZ432:AZ535))</f>
        <v>0</v>
      </c>
      <c r="BA537" s="327"/>
    </row>
    <row r="538" spans="1:55" ht="15.75">
      <c r="B538" s="387" t="s">
        <v>260</v>
      </c>
      <c r="C538" s="388"/>
      <c r="D538" s="388"/>
      <c r="E538" s="388"/>
      <c r="F538" s="388"/>
      <c r="G538" s="388"/>
      <c r="H538" s="388"/>
      <c r="I538" s="388"/>
      <c r="J538" s="388"/>
      <c r="K538" s="388"/>
      <c r="L538" s="388"/>
      <c r="M538" s="388"/>
      <c r="N538" s="388"/>
      <c r="O538" s="388"/>
      <c r="P538" s="388"/>
      <c r="Q538" s="388"/>
      <c r="R538" s="388"/>
      <c r="S538" s="388"/>
      <c r="T538" s="388"/>
      <c r="U538" s="388"/>
      <c r="V538" s="388"/>
      <c r="W538" s="388"/>
      <c r="X538" s="388"/>
      <c r="Y538" s="388"/>
      <c r="Z538" s="388"/>
      <c r="AA538" s="388"/>
      <c r="AB538" s="388"/>
      <c r="AC538" s="388"/>
      <c r="AD538" s="388"/>
      <c r="AE538" s="388"/>
      <c r="AF538" s="388"/>
      <c r="AG538" s="388"/>
      <c r="AH538" s="388"/>
      <c r="AI538" s="388"/>
      <c r="AJ538" s="388"/>
      <c r="AK538" s="388"/>
      <c r="AL538" s="388"/>
      <c r="AM538" s="325">
        <f>HLOOKUP(AM430,'2. LRAMVA Threshold'!$B$42:$Q$53,6,FALSE)</f>
        <v>0</v>
      </c>
      <c r="AN538" s="325">
        <f>HLOOKUP(AN430,'2. LRAMVA Threshold'!$B$42:$Q$53,6,FALSE)</f>
        <v>0</v>
      </c>
      <c r="AO538" s="325">
        <f>HLOOKUP(AO430,'2. LRAMVA Threshold'!$B$42:$Q$53,6,FALSE)</f>
        <v>0</v>
      </c>
      <c r="AP538" s="325">
        <f>HLOOKUP(AP430,'2. LRAMVA Threshold'!$B$42:$Q$53,6,FALSE)</f>
        <v>0</v>
      </c>
      <c r="AQ538" s="325">
        <f>HLOOKUP(AQ430,'2. LRAMVA Threshold'!$B$42:$Q$53,6,FALSE)</f>
        <v>0</v>
      </c>
      <c r="AR538" s="325">
        <f>HLOOKUP(AR430,'2. LRAMVA Threshold'!$B$42:$Q$53,6,FALSE)</f>
        <v>0</v>
      </c>
      <c r="AS538" s="325">
        <f>HLOOKUP(AS430,'2. LRAMVA Threshold'!$B$42:$Q$53,6,FALSE)</f>
        <v>0</v>
      </c>
      <c r="AT538" s="325">
        <f>HLOOKUP(AT430,'2. LRAMVA Threshold'!$B$42:$Q$53,6,FALSE)</f>
        <v>0</v>
      </c>
      <c r="AU538" s="325">
        <f>HLOOKUP(AU430,'2. LRAMVA Threshold'!$B$42:$Q$53,6,FALSE)</f>
        <v>0</v>
      </c>
      <c r="AV538" s="325">
        <f>HLOOKUP(AV430,'2. LRAMVA Threshold'!$B$42:$Q$53,6,FALSE)</f>
        <v>0</v>
      </c>
      <c r="AW538" s="325">
        <f>HLOOKUP(AW430,'2. LRAMVA Threshold'!$B$42:$Q$53,6,FALSE)</f>
        <v>0</v>
      </c>
      <c r="AX538" s="325">
        <f>HLOOKUP(AX430,'2. LRAMVA Threshold'!$B$42:$Q$53,6,FALSE)</f>
        <v>0</v>
      </c>
      <c r="AY538" s="325">
        <f>HLOOKUP(AY430,'2. LRAMVA Threshold'!$B$42:$Q$53,6,FALSE)</f>
        <v>0</v>
      </c>
      <c r="AZ538" s="325">
        <f>HLOOKUP(AZ430,'2. LRAMVA Threshold'!$B$42:$Q$53,6,FALSE)</f>
        <v>0</v>
      </c>
      <c r="BA538" s="389"/>
    </row>
    <row r="539" spans="1:55" ht="15">
      <c r="B539" s="390"/>
      <c r="C539" s="391"/>
      <c r="D539" s="392"/>
      <c r="E539" s="392"/>
      <c r="F539" s="392"/>
      <c r="G539" s="392"/>
      <c r="H539" s="392"/>
      <c r="I539" s="392"/>
      <c r="J539" s="392"/>
      <c r="K539" s="392"/>
      <c r="L539" s="392"/>
      <c r="M539" s="392"/>
      <c r="N539" s="392"/>
      <c r="O539" s="392"/>
      <c r="P539" s="392"/>
      <c r="Q539" s="392"/>
      <c r="R539" s="392"/>
      <c r="S539" s="392"/>
      <c r="T539" s="392"/>
      <c r="U539" s="392"/>
      <c r="V539" s="393"/>
      <c r="W539" s="392"/>
      <c r="X539" s="392"/>
      <c r="Y539" s="392"/>
      <c r="Z539" s="394"/>
      <c r="AA539" s="394"/>
      <c r="AB539" s="394"/>
      <c r="AC539" s="394"/>
      <c r="AD539" s="392"/>
      <c r="AE539" s="392"/>
      <c r="AF539" s="392"/>
      <c r="AG539" s="392"/>
      <c r="AH539" s="392"/>
      <c r="AI539" s="392"/>
      <c r="AJ539" s="392"/>
      <c r="AK539" s="392"/>
      <c r="AL539" s="392"/>
      <c r="AM539" s="395"/>
      <c r="AN539" s="395"/>
      <c r="AO539" s="395"/>
      <c r="AP539" s="395"/>
      <c r="AQ539" s="395"/>
      <c r="AR539" s="395"/>
      <c r="AS539" s="395"/>
      <c r="AT539" s="395"/>
      <c r="AU539" s="395"/>
      <c r="AV539" s="395"/>
      <c r="AW539" s="395"/>
      <c r="AX539" s="395"/>
      <c r="AY539" s="395"/>
      <c r="AZ539" s="395"/>
      <c r="BA539" s="396"/>
    </row>
    <row r="540" spans="1:55" ht="15">
      <c r="B540" s="321" t="s">
        <v>167</v>
      </c>
      <c r="C540" s="335"/>
      <c r="D540" s="335"/>
      <c r="E540" s="372"/>
      <c r="F540" s="372"/>
      <c r="G540" s="372"/>
      <c r="H540" s="372"/>
      <c r="I540" s="372"/>
      <c r="J540" s="372"/>
      <c r="K540" s="372"/>
      <c r="L540" s="372"/>
      <c r="M540" s="372"/>
      <c r="N540" s="372"/>
      <c r="O540" s="372"/>
      <c r="P540" s="372"/>
      <c r="Q540" s="372"/>
      <c r="R540" s="372"/>
      <c r="S540" s="372"/>
      <c r="T540" s="372"/>
      <c r="U540" s="372"/>
      <c r="V540" s="288"/>
      <c r="W540" s="337"/>
      <c r="X540" s="337"/>
      <c r="Y540" s="337"/>
      <c r="Z540" s="336"/>
      <c r="AA540" s="336"/>
      <c r="AB540" s="336"/>
      <c r="AC540" s="336"/>
      <c r="AD540" s="337"/>
      <c r="AE540" s="337"/>
      <c r="AF540" s="337"/>
      <c r="AG540" s="337"/>
      <c r="AH540" s="337"/>
      <c r="AI540" s="337"/>
      <c r="AJ540" s="337"/>
      <c r="AK540" s="337"/>
      <c r="AL540" s="337"/>
      <c r="AM540" s="822">
        <f>HLOOKUP(AM$20,'3.  Distribution Rates'!$C$122:$P$133,6,FALSE)</f>
        <v>1.2699999999999999E-2</v>
      </c>
      <c r="AN540" s="822">
        <f>HLOOKUP(AN$20,'3.  Distribution Rates'!$C$122:$P$133,6,FALSE)</f>
        <v>1.21E-2</v>
      </c>
      <c r="AO540" s="338">
        <f>HLOOKUP(AO$20,'3.  Distribution Rates'!$C$122:$P$133,6,FALSE)</f>
        <v>2.2570999999999999</v>
      </c>
      <c r="AP540" s="338">
        <f>HLOOKUP(AP$20,'3.  Distribution Rates'!$C$122:$P$133,6,FALSE)</f>
        <v>0</v>
      </c>
      <c r="AQ540" s="338">
        <f>HLOOKUP(AQ$20,'3.  Distribution Rates'!$C$122:$P$133,6,FALSE)</f>
        <v>9.4000000000000004E-3</v>
      </c>
      <c r="AR540" s="338">
        <f>HLOOKUP(AR$20,'3.  Distribution Rates'!$C$122:$P$133,6,FALSE)</f>
        <v>25.849</v>
      </c>
      <c r="AS540" s="338">
        <f>HLOOKUP(AS$20,'3.  Distribution Rates'!$C$122:$P$133,6,FALSE)</f>
        <v>0</v>
      </c>
      <c r="AT540" s="338">
        <f>HLOOKUP(AT$20,'3.  Distribution Rates'!$C$122:$P$133,6,FALSE)</f>
        <v>0</v>
      </c>
      <c r="AU540" s="338">
        <f>HLOOKUP(AU$20,'3.  Distribution Rates'!$C$122:$P$133,6,FALSE)</f>
        <v>0</v>
      </c>
      <c r="AV540" s="338">
        <f>HLOOKUP(AV$20,'3.  Distribution Rates'!$C$122:$P$133,6,FALSE)</f>
        <v>0</v>
      </c>
      <c r="AW540" s="338">
        <f>HLOOKUP(AW$20,'3.  Distribution Rates'!$C$122:$P$133,6,FALSE)</f>
        <v>0</v>
      </c>
      <c r="AX540" s="338">
        <f>HLOOKUP(AX$20,'3.  Distribution Rates'!$C$122:$P$133,6,FALSE)</f>
        <v>0</v>
      </c>
      <c r="AY540" s="338">
        <f>HLOOKUP(AY$20,'3.  Distribution Rates'!$C$122:$P$133,6,FALSE)</f>
        <v>0</v>
      </c>
      <c r="AZ540" s="338">
        <f>HLOOKUP(AZ$20,'3.  Distribution Rates'!$C$122:$P$133,6,FALSE)</f>
        <v>0</v>
      </c>
      <c r="BA540" s="397"/>
    </row>
    <row r="541" spans="1:55" ht="15">
      <c r="B541" s="321" t="s">
        <v>159</v>
      </c>
      <c r="C541" s="342"/>
      <c r="D541" s="306"/>
      <c r="E541" s="276"/>
      <c r="F541" s="276"/>
      <c r="G541" s="276"/>
      <c r="H541" s="276"/>
      <c r="I541" s="276"/>
      <c r="J541" s="276"/>
      <c r="K541" s="276"/>
      <c r="L541" s="276"/>
      <c r="M541" s="276"/>
      <c r="N541" s="276"/>
      <c r="O541" s="276"/>
      <c r="P541" s="276"/>
      <c r="Q541" s="276"/>
      <c r="R541" s="276"/>
      <c r="S541" s="276"/>
      <c r="T541" s="276"/>
      <c r="U541" s="276"/>
      <c r="V541" s="288"/>
      <c r="W541" s="276"/>
      <c r="X541" s="276"/>
      <c r="Y541" s="276"/>
      <c r="Z541" s="306"/>
      <c r="AA541" s="306"/>
      <c r="AB541" s="306"/>
      <c r="AC541" s="306"/>
      <c r="AD541" s="276"/>
      <c r="AE541" s="276"/>
      <c r="AF541" s="276"/>
      <c r="AG541" s="276"/>
      <c r="AH541" s="276"/>
      <c r="AI541" s="276"/>
      <c r="AJ541" s="276"/>
      <c r="AK541" s="276"/>
      <c r="AL541" s="276"/>
      <c r="AM541" s="374">
        <f t="shared" ref="AM541:AZ541" si="183">AM137*AM540</f>
        <v>0</v>
      </c>
      <c r="AN541" s="374">
        <f t="shared" si="183"/>
        <v>0</v>
      </c>
      <c r="AO541" s="374">
        <f t="shared" si="183"/>
        <v>0</v>
      </c>
      <c r="AP541" s="374">
        <f t="shared" si="183"/>
        <v>0</v>
      </c>
      <c r="AQ541" s="374">
        <f t="shared" si="183"/>
        <v>0</v>
      </c>
      <c r="AR541" s="374">
        <f t="shared" si="183"/>
        <v>0</v>
      </c>
      <c r="AS541" s="374">
        <f t="shared" si="183"/>
        <v>0</v>
      </c>
      <c r="AT541" s="374">
        <f t="shared" si="183"/>
        <v>0</v>
      </c>
      <c r="AU541" s="374">
        <f t="shared" si="183"/>
        <v>0</v>
      </c>
      <c r="AV541" s="374">
        <f t="shared" si="183"/>
        <v>0</v>
      </c>
      <c r="AW541" s="374">
        <f t="shared" si="183"/>
        <v>0</v>
      </c>
      <c r="AX541" s="374">
        <f t="shared" si="183"/>
        <v>0</v>
      </c>
      <c r="AY541" s="374">
        <f t="shared" si="183"/>
        <v>0</v>
      </c>
      <c r="AZ541" s="374">
        <f t="shared" si="183"/>
        <v>0</v>
      </c>
      <c r="BA541" s="612">
        <f>SUM(AM541:AZ541)</f>
        <v>0</v>
      </c>
      <c r="BC541" s="280"/>
    </row>
    <row r="542" spans="1:55" ht="15">
      <c r="B542" s="321" t="s">
        <v>160</v>
      </c>
      <c r="C542" s="342"/>
      <c r="D542" s="306"/>
      <c r="E542" s="276"/>
      <c r="F542" s="276"/>
      <c r="G542" s="276"/>
      <c r="H542" s="276"/>
      <c r="I542" s="276"/>
      <c r="J542" s="276"/>
      <c r="K542" s="276"/>
      <c r="L542" s="276"/>
      <c r="M542" s="276"/>
      <c r="N542" s="276"/>
      <c r="O542" s="276"/>
      <c r="P542" s="276"/>
      <c r="Q542" s="276"/>
      <c r="R542" s="276"/>
      <c r="S542" s="276"/>
      <c r="T542" s="276"/>
      <c r="U542" s="276"/>
      <c r="V542" s="288"/>
      <c r="W542" s="276"/>
      <c r="X542" s="276"/>
      <c r="Y542" s="276"/>
      <c r="Z542" s="306"/>
      <c r="AA542" s="306"/>
      <c r="AB542" s="306"/>
      <c r="AC542" s="306"/>
      <c r="AD542" s="276"/>
      <c r="AE542" s="276"/>
      <c r="AF542" s="276"/>
      <c r="AG542" s="276"/>
      <c r="AH542" s="276"/>
      <c r="AI542" s="276"/>
      <c r="AJ542" s="276"/>
      <c r="AK542" s="276"/>
      <c r="AL542" s="276"/>
      <c r="AM542" s="374">
        <f t="shared" ref="AM542:AZ542" si="184">AM276*AM540</f>
        <v>0</v>
      </c>
      <c r="AN542" s="374">
        <f t="shared" si="184"/>
        <v>0</v>
      </c>
      <c r="AO542" s="374">
        <f t="shared" si="184"/>
        <v>0</v>
      </c>
      <c r="AP542" s="374">
        <f t="shared" si="184"/>
        <v>0</v>
      </c>
      <c r="AQ542" s="374">
        <f t="shared" si="184"/>
        <v>0</v>
      </c>
      <c r="AR542" s="374">
        <f t="shared" si="184"/>
        <v>0</v>
      </c>
      <c r="AS542" s="374">
        <f t="shared" si="184"/>
        <v>0</v>
      </c>
      <c r="AT542" s="374">
        <f t="shared" si="184"/>
        <v>0</v>
      </c>
      <c r="AU542" s="374">
        <f t="shared" si="184"/>
        <v>0</v>
      </c>
      <c r="AV542" s="374">
        <f t="shared" si="184"/>
        <v>0</v>
      </c>
      <c r="AW542" s="374">
        <f t="shared" si="184"/>
        <v>0</v>
      </c>
      <c r="AX542" s="374">
        <f t="shared" si="184"/>
        <v>0</v>
      </c>
      <c r="AY542" s="374">
        <f t="shared" si="184"/>
        <v>0</v>
      </c>
      <c r="AZ542" s="374">
        <f t="shared" si="184"/>
        <v>0</v>
      </c>
      <c r="BA542" s="612">
        <f>SUM(AM542:AZ542)</f>
        <v>0</v>
      </c>
    </row>
    <row r="543" spans="1:55" ht="15">
      <c r="B543" s="321" t="s">
        <v>161</v>
      </c>
      <c r="C543" s="342"/>
      <c r="D543" s="306"/>
      <c r="E543" s="276"/>
      <c r="F543" s="276"/>
      <c r="G543" s="276"/>
      <c r="H543" s="276"/>
      <c r="I543" s="276"/>
      <c r="J543" s="276"/>
      <c r="K543" s="276"/>
      <c r="L543" s="276"/>
      <c r="M543" s="276"/>
      <c r="N543" s="276"/>
      <c r="O543" s="276"/>
      <c r="P543" s="276"/>
      <c r="Q543" s="276"/>
      <c r="R543" s="276"/>
      <c r="S543" s="276"/>
      <c r="T543" s="276"/>
      <c r="U543" s="276"/>
      <c r="V543" s="288"/>
      <c r="W543" s="276"/>
      <c r="X543" s="276"/>
      <c r="Y543" s="276"/>
      <c r="Z543" s="306"/>
      <c r="AA543" s="306"/>
      <c r="AB543" s="306"/>
      <c r="AC543" s="306"/>
      <c r="AD543" s="276"/>
      <c r="AE543" s="276"/>
      <c r="AF543" s="276"/>
      <c r="AG543" s="276"/>
      <c r="AH543" s="276"/>
      <c r="AI543" s="276"/>
      <c r="AJ543" s="276"/>
      <c r="AK543" s="276"/>
      <c r="AL543" s="276"/>
      <c r="AM543" s="374">
        <f t="shared" ref="AM543:AZ543" si="185">AM412*AM540</f>
        <v>0</v>
      </c>
      <c r="AN543" s="374">
        <f t="shared" si="185"/>
        <v>0</v>
      </c>
      <c r="AO543" s="374">
        <f t="shared" si="185"/>
        <v>0</v>
      </c>
      <c r="AP543" s="374">
        <f t="shared" si="185"/>
        <v>0</v>
      </c>
      <c r="AQ543" s="374">
        <f t="shared" si="185"/>
        <v>0</v>
      </c>
      <c r="AR543" s="374">
        <f t="shared" si="185"/>
        <v>0</v>
      </c>
      <c r="AS543" s="374">
        <f t="shared" si="185"/>
        <v>0</v>
      </c>
      <c r="AT543" s="374">
        <f t="shared" si="185"/>
        <v>0</v>
      </c>
      <c r="AU543" s="374">
        <f t="shared" si="185"/>
        <v>0</v>
      </c>
      <c r="AV543" s="374">
        <f t="shared" si="185"/>
        <v>0</v>
      </c>
      <c r="AW543" s="374">
        <f t="shared" si="185"/>
        <v>0</v>
      </c>
      <c r="AX543" s="374">
        <f t="shared" si="185"/>
        <v>0</v>
      </c>
      <c r="AY543" s="374">
        <f t="shared" si="185"/>
        <v>0</v>
      </c>
      <c r="AZ543" s="374">
        <f t="shared" si="185"/>
        <v>0</v>
      </c>
      <c r="BA543" s="612">
        <f>SUM(AM543:AZ543)</f>
        <v>0</v>
      </c>
    </row>
    <row r="544" spans="1:55" ht="15">
      <c r="B544" s="321" t="s">
        <v>162</v>
      </c>
      <c r="C544" s="342"/>
      <c r="D544" s="306"/>
      <c r="E544" s="276"/>
      <c r="F544" s="276"/>
      <c r="G544" s="276"/>
      <c r="H544" s="276"/>
      <c r="I544" s="276"/>
      <c r="J544" s="276"/>
      <c r="K544" s="276"/>
      <c r="L544" s="276"/>
      <c r="M544" s="276"/>
      <c r="N544" s="276"/>
      <c r="O544" s="276"/>
      <c r="P544" s="276"/>
      <c r="Q544" s="276"/>
      <c r="R544" s="276"/>
      <c r="S544" s="276"/>
      <c r="T544" s="276"/>
      <c r="U544" s="276"/>
      <c r="V544" s="288"/>
      <c r="W544" s="276"/>
      <c r="X544" s="276"/>
      <c r="Y544" s="276"/>
      <c r="Z544" s="306"/>
      <c r="AA544" s="306"/>
      <c r="AB544" s="306"/>
      <c r="AC544" s="306"/>
      <c r="AD544" s="276"/>
      <c r="AE544" s="276"/>
      <c r="AF544" s="276"/>
      <c r="AG544" s="276"/>
      <c r="AH544" s="276"/>
      <c r="AI544" s="276"/>
      <c r="AJ544" s="276"/>
      <c r="AK544" s="276"/>
      <c r="AL544" s="276"/>
      <c r="AM544" s="374">
        <f>AM537*AM540</f>
        <v>0</v>
      </c>
      <c r="AN544" s="374">
        <f t="shared" ref="AN544:AZ544" si="186">AN537*AN540</f>
        <v>0</v>
      </c>
      <c r="AO544" s="374">
        <f t="shared" si="186"/>
        <v>0</v>
      </c>
      <c r="AP544" s="374">
        <f t="shared" si="186"/>
        <v>0</v>
      </c>
      <c r="AQ544" s="374">
        <f t="shared" si="186"/>
        <v>0</v>
      </c>
      <c r="AR544" s="374">
        <f t="shared" si="186"/>
        <v>0</v>
      </c>
      <c r="AS544" s="374">
        <f t="shared" si="186"/>
        <v>0</v>
      </c>
      <c r="AT544" s="374">
        <f t="shared" si="186"/>
        <v>0</v>
      </c>
      <c r="AU544" s="374">
        <f t="shared" si="186"/>
        <v>0</v>
      </c>
      <c r="AV544" s="374">
        <f t="shared" si="186"/>
        <v>0</v>
      </c>
      <c r="AW544" s="374">
        <f t="shared" si="186"/>
        <v>0</v>
      </c>
      <c r="AX544" s="374">
        <f t="shared" si="186"/>
        <v>0</v>
      </c>
      <c r="AY544" s="374">
        <f t="shared" si="186"/>
        <v>0</v>
      </c>
      <c r="AZ544" s="374">
        <f t="shared" si="186"/>
        <v>0</v>
      </c>
      <c r="BA544" s="612">
        <f>SUM(AM544:AZ544)</f>
        <v>0</v>
      </c>
    </row>
    <row r="545" spans="2:53" ht="15.75">
      <c r="B545" s="346" t="s">
        <v>261</v>
      </c>
      <c r="C545" s="342"/>
      <c r="D545" s="333"/>
      <c r="E545" s="331"/>
      <c r="F545" s="331"/>
      <c r="G545" s="331"/>
      <c r="H545" s="331"/>
      <c r="I545" s="331"/>
      <c r="J545" s="331"/>
      <c r="K545" s="331"/>
      <c r="L545" s="331"/>
      <c r="M545" s="331"/>
      <c r="N545" s="331"/>
      <c r="O545" s="331"/>
      <c r="P545" s="331"/>
      <c r="Q545" s="331"/>
      <c r="R545" s="331"/>
      <c r="S545" s="331"/>
      <c r="T545" s="331"/>
      <c r="U545" s="331"/>
      <c r="V545" s="297"/>
      <c r="W545" s="331"/>
      <c r="X545" s="331"/>
      <c r="Y545" s="331"/>
      <c r="Z545" s="333"/>
      <c r="AA545" s="333"/>
      <c r="AB545" s="333"/>
      <c r="AC545" s="333"/>
      <c r="AD545" s="331"/>
      <c r="AE545" s="331"/>
      <c r="AF545" s="331"/>
      <c r="AG545" s="331"/>
      <c r="AH545" s="331"/>
      <c r="AI545" s="331"/>
      <c r="AJ545" s="331"/>
      <c r="AK545" s="331"/>
      <c r="AL545" s="331"/>
      <c r="AM545" s="343">
        <f>SUM(AM541:AM544)</f>
        <v>0</v>
      </c>
      <c r="AN545" s="343">
        <f t="shared" ref="AN545:AY545" si="187">SUM(AN541:AN544)</f>
        <v>0</v>
      </c>
      <c r="AO545" s="343">
        <f t="shared" si="187"/>
        <v>0</v>
      </c>
      <c r="AP545" s="343">
        <f t="shared" si="187"/>
        <v>0</v>
      </c>
      <c r="AQ545" s="343">
        <f t="shared" si="187"/>
        <v>0</v>
      </c>
      <c r="AR545" s="343">
        <f t="shared" si="187"/>
        <v>0</v>
      </c>
      <c r="AS545" s="343">
        <f t="shared" si="187"/>
        <v>0</v>
      </c>
      <c r="AT545" s="343">
        <f t="shared" si="187"/>
        <v>0</v>
      </c>
      <c r="AU545" s="343">
        <f t="shared" si="187"/>
        <v>0</v>
      </c>
      <c r="AV545" s="343">
        <f t="shared" si="187"/>
        <v>0</v>
      </c>
      <c r="AW545" s="343">
        <f t="shared" si="187"/>
        <v>0</v>
      </c>
      <c r="AX545" s="343">
        <f t="shared" si="187"/>
        <v>0</v>
      </c>
      <c r="AY545" s="343">
        <f t="shared" si="187"/>
        <v>0</v>
      </c>
      <c r="AZ545" s="343">
        <f>SUM(AZ541:AZ544)</f>
        <v>0</v>
      </c>
      <c r="BA545" s="403">
        <f>SUM(BA541:BA544)</f>
        <v>0</v>
      </c>
    </row>
    <row r="546" spans="2:53" ht="15.75">
      <c r="B546" s="346" t="s">
        <v>262</v>
      </c>
      <c r="C546" s="342"/>
      <c r="D546" s="347"/>
      <c r="E546" s="331"/>
      <c r="F546" s="331"/>
      <c r="G546" s="331"/>
      <c r="H546" s="331"/>
      <c r="I546" s="331"/>
      <c r="J546" s="331"/>
      <c r="K546" s="331"/>
      <c r="L546" s="331"/>
      <c r="M546" s="331"/>
      <c r="N546" s="331"/>
      <c r="O546" s="331"/>
      <c r="P546" s="331"/>
      <c r="Q546" s="331"/>
      <c r="R546" s="331"/>
      <c r="S546" s="331"/>
      <c r="T546" s="331"/>
      <c r="U546" s="331"/>
      <c r="V546" s="297"/>
      <c r="W546" s="331"/>
      <c r="X546" s="331"/>
      <c r="Y546" s="331"/>
      <c r="Z546" s="333"/>
      <c r="AA546" s="333"/>
      <c r="AB546" s="333"/>
      <c r="AC546" s="333"/>
      <c r="AD546" s="331"/>
      <c r="AE546" s="331"/>
      <c r="AF546" s="331"/>
      <c r="AG546" s="331"/>
      <c r="AH546" s="331"/>
      <c r="AI546" s="331"/>
      <c r="AJ546" s="331"/>
      <c r="AK546" s="331"/>
      <c r="AL546" s="331"/>
      <c r="AM546" s="344">
        <f>AM538*AM540</f>
        <v>0</v>
      </c>
      <c r="AN546" s="344">
        <f t="shared" ref="AN546:AX546" si="188">AN538*AN540</f>
        <v>0</v>
      </c>
      <c r="AO546" s="344">
        <f>AO538*AO540</f>
        <v>0</v>
      </c>
      <c r="AP546" s="344">
        <f t="shared" si="188"/>
        <v>0</v>
      </c>
      <c r="AQ546" s="344">
        <f t="shared" si="188"/>
        <v>0</v>
      </c>
      <c r="AR546" s="344">
        <f>AR538*AR540</f>
        <v>0</v>
      </c>
      <c r="AS546" s="344">
        <f t="shared" si="188"/>
        <v>0</v>
      </c>
      <c r="AT546" s="344">
        <f t="shared" si="188"/>
        <v>0</v>
      </c>
      <c r="AU546" s="344">
        <f t="shared" si="188"/>
        <v>0</v>
      </c>
      <c r="AV546" s="344">
        <f t="shared" si="188"/>
        <v>0</v>
      </c>
      <c r="AW546" s="344">
        <f t="shared" si="188"/>
        <v>0</v>
      </c>
      <c r="AX546" s="344">
        <f t="shared" si="188"/>
        <v>0</v>
      </c>
      <c r="AY546" s="344">
        <f>AY538*AY540</f>
        <v>0</v>
      </c>
      <c r="AZ546" s="344">
        <f>AZ538*AZ540</f>
        <v>0</v>
      </c>
      <c r="BA546" s="403">
        <f>SUM(AM546:AZ546)</f>
        <v>0</v>
      </c>
    </row>
    <row r="547" spans="2:53" ht="15.75">
      <c r="B547" s="346" t="s">
        <v>264</v>
      </c>
      <c r="C547" s="342"/>
      <c r="D547" s="347"/>
      <c r="E547" s="331"/>
      <c r="F547" s="331"/>
      <c r="G547" s="331"/>
      <c r="H547" s="331"/>
      <c r="I547" s="331"/>
      <c r="J547" s="331"/>
      <c r="K547" s="331"/>
      <c r="L547" s="331"/>
      <c r="M547" s="331"/>
      <c r="N547" s="331"/>
      <c r="O547" s="331"/>
      <c r="P547" s="331"/>
      <c r="Q547" s="331"/>
      <c r="R547" s="331"/>
      <c r="S547" s="331"/>
      <c r="T547" s="331"/>
      <c r="U547" s="331"/>
      <c r="V547" s="297"/>
      <c r="W547" s="331"/>
      <c r="X547" s="331"/>
      <c r="Y547" s="331"/>
      <c r="Z547" s="347"/>
      <c r="AA547" s="347"/>
      <c r="AB547" s="347"/>
      <c r="AC547" s="347"/>
      <c r="AD547" s="331"/>
      <c r="AE547" s="331"/>
      <c r="AF547" s="331"/>
      <c r="AG547" s="331"/>
      <c r="AH547" s="331"/>
      <c r="AI547" s="331"/>
      <c r="AJ547" s="331"/>
      <c r="AK547" s="331"/>
      <c r="AL547" s="331"/>
      <c r="AM547" s="348"/>
      <c r="AN547" s="348"/>
      <c r="AO547" s="348"/>
      <c r="AP547" s="348"/>
      <c r="AQ547" s="348"/>
      <c r="AR547" s="348"/>
      <c r="AS547" s="348"/>
      <c r="AT547" s="348"/>
      <c r="AU547" s="348"/>
      <c r="AV547" s="348"/>
      <c r="AW547" s="348"/>
      <c r="AX547" s="348"/>
      <c r="AY547" s="348"/>
      <c r="AZ547" s="348"/>
      <c r="BA547" s="403">
        <f>BA545-BA546</f>
        <v>0</v>
      </c>
    </row>
    <row r="548" spans="2:53" ht="15.75">
      <c r="B548" s="346"/>
      <c r="C548" s="342"/>
      <c r="D548" s="347"/>
      <c r="E548" s="331"/>
      <c r="F548" s="331"/>
      <c r="G548" s="331"/>
      <c r="H548" s="331"/>
      <c r="I548" s="331"/>
      <c r="J548" s="331"/>
      <c r="K548" s="331"/>
      <c r="L548" s="331"/>
      <c r="M548" s="331"/>
      <c r="N548" s="331"/>
      <c r="O548" s="331"/>
      <c r="P548" s="331"/>
      <c r="Q548" s="331"/>
      <c r="R548" s="331"/>
      <c r="S548" s="331"/>
      <c r="T548" s="331"/>
      <c r="U548" s="331"/>
      <c r="V548" s="297"/>
      <c r="W548" s="331"/>
      <c r="X548" s="331"/>
      <c r="Y548" s="331"/>
      <c r="Z548" s="347"/>
      <c r="AA548" s="347"/>
      <c r="AB548" s="347"/>
      <c r="AC548" s="347"/>
      <c r="AD548" s="331"/>
      <c r="AE548" s="331"/>
      <c r="AF548" s="331"/>
      <c r="AG548" s="331"/>
      <c r="AH548" s="331"/>
      <c r="AI548" s="331"/>
      <c r="AJ548" s="331"/>
      <c r="AK548" s="331"/>
      <c r="AL548" s="331"/>
      <c r="AM548" s="348"/>
      <c r="AN548" s="348"/>
      <c r="AO548" s="348"/>
      <c r="AP548" s="348"/>
      <c r="AQ548" s="348"/>
      <c r="AR548" s="348"/>
      <c r="AS548" s="348"/>
      <c r="AT548" s="348"/>
      <c r="AU548" s="348"/>
      <c r="AV548" s="348"/>
      <c r="AW548" s="348"/>
      <c r="AX548" s="348"/>
      <c r="AY548" s="348"/>
      <c r="AZ548" s="348"/>
      <c r="BA548" s="403"/>
    </row>
    <row r="549" spans="2:53" ht="15.75">
      <c r="B549" s="346"/>
      <c r="C549" s="342"/>
      <c r="D549" s="347"/>
      <c r="E549" s="331"/>
      <c r="F549" s="331"/>
      <c r="G549" s="331"/>
      <c r="H549" s="331"/>
      <c r="I549" s="331"/>
      <c r="J549" s="331"/>
      <c r="K549" s="331"/>
      <c r="L549" s="331"/>
      <c r="M549" s="331"/>
      <c r="N549" s="331"/>
      <c r="O549" s="331"/>
      <c r="P549" s="331"/>
      <c r="Q549" s="331"/>
      <c r="R549" s="331"/>
      <c r="S549" s="331"/>
      <c r="T549" s="331"/>
      <c r="U549" s="331"/>
      <c r="V549" s="297"/>
      <c r="W549" s="331"/>
      <c r="X549" s="331"/>
      <c r="Y549" s="331"/>
      <c r="Z549" s="347"/>
      <c r="AA549" s="347"/>
      <c r="AB549" s="347"/>
      <c r="AC549" s="347"/>
      <c r="AD549" s="331"/>
      <c r="AE549" s="331"/>
      <c r="AF549" s="331"/>
      <c r="AG549" s="331"/>
      <c r="AH549" s="331"/>
      <c r="AI549" s="331"/>
      <c r="AJ549" s="331"/>
      <c r="AK549" s="331"/>
      <c r="AL549" s="331"/>
      <c r="AM549" s="348"/>
      <c r="AN549" s="348"/>
      <c r="AO549" s="348"/>
      <c r="AP549" s="348"/>
      <c r="AQ549" s="348"/>
      <c r="AR549" s="348"/>
      <c r="AS549" s="348"/>
      <c r="AT549" s="348"/>
      <c r="AU549" s="348"/>
      <c r="AV549" s="348"/>
      <c r="AW549" s="348"/>
      <c r="AX549" s="348"/>
      <c r="AY549" s="348"/>
      <c r="AZ549" s="348"/>
      <c r="BA549" s="404"/>
    </row>
    <row r="550" spans="2:53" ht="15">
      <c r="B550" s="321" t="s">
        <v>201</v>
      </c>
      <c r="C550" s="347"/>
      <c r="D550" s="347"/>
      <c r="E550" s="331"/>
      <c r="F550" s="331"/>
      <c r="G550" s="331"/>
      <c r="H550" s="331"/>
      <c r="I550" s="331"/>
      <c r="J550" s="331"/>
      <c r="K550" s="331"/>
      <c r="L550" s="331"/>
      <c r="M550" s="331"/>
      <c r="N550" s="331"/>
      <c r="O550" s="331"/>
      <c r="P550" s="331"/>
      <c r="Q550" s="331"/>
      <c r="R550" s="331"/>
      <c r="S550" s="331"/>
      <c r="T550" s="331"/>
      <c r="U550" s="331"/>
      <c r="V550" s="297"/>
      <c r="W550" s="331"/>
      <c r="X550" s="331"/>
      <c r="Y550" s="331"/>
      <c r="Z550" s="347"/>
      <c r="AA550" s="342"/>
      <c r="AB550" s="347"/>
      <c r="AC550" s="347"/>
      <c r="AD550" s="331"/>
      <c r="AE550" s="331"/>
      <c r="AF550" s="331"/>
      <c r="AG550" s="331"/>
      <c r="AH550" s="331"/>
      <c r="AI550" s="331"/>
      <c r="AJ550" s="331"/>
      <c r="AK550" s="331"/>
      <c r="AL550" s="331"/>
      <c r="AM550" s="288">
        <f>SUMPRODUCT($E$432:$E$535,AM432:AM535)</f>
        <v>0</v>
      </c>
      <c r="AN550" s="288">
        <f>SUMPRODUCT($E$432:$E$535,AN432:AN535)</f>
        <v>0</v>
      </c>
      <c r="AO550" s="288">
        <f>IF(AO431="kW",SUMPRODUCT($U$432:$U$535,$W$432:$W$535,AO432:AO535),SUMPRODUCT($E$432:$E$535,AO432:AO535))</f>
        <v>0</v>
      </c>
      <c r="AP550" s="288">
        <f t="shared" ref="AP550:AZ550" si="189">IF(AP431="kW",SUMPRODUCT($U$432:$U$535,$W$432:$W$535,AP432:AP535),SUMPRODUCT($E$432:$E$535,AP432:AP535))</f>
        <v>0</v>
      </c>
      <c r="AQ550" s="288">
        <f t="shared" si="189"/>
        <v>0</v>
      </c>
      <c r="AR550" s="288">
        <f t="shared" si="189"/>
        <v>0</v>
      </c>
      <c r="AS550" s="288">
        <f t="shared" si="189"/>
        <v>0</v>
      </c>
      <c r="AT550" s="288">
        <f t="shared" si="189"/>
        <v>0</v>
      </c>
      <c r="AU550" s="288">
        <f t="shared" si="189"/>
        <v>0</v>
      </c>
      <c r="AV550" s="288">
        <f t="shared" si="189"/>
        <v>0</v>
      </c>
      <c r="AW550" s="288">
        <f t="shared" si="189"/>
        <v>0</v>
      </c>
      <c r="AX550" s="288">
        <f t="shared" si="189"/>
        <v>0</v>
      </c>
      <c r="AY550" s="288">
        <f t="shared" si="189"/>
        <v>0</v>
      </c>
      <c r="AZ550" s="288">
        <f t="shared" si="189"/>
        <v>0</v>
      </c>
      <c r="BA550" s="350"/>
    </row>
    <row r="551" spans="2:53" ht="15">
      <c r="B551" s="321" t="s">
        <v>202</v>
      </c>
      <c r="C551" s="353"/>
      <c r="D551" s="276"/>
      <c r="E551" s="276"/>
      <c r="F551" s="276"/>
      <c r="G551" s="276"/>
      <c r="H551" s="276"/>
      <c r="I551" s="276"/>
      <c r="J551" s="276"/>
      <c r="K551" s="276"/>
      <c r="L551" s="276"/>
      <c r="M551" s="276"/>
      <c r="N551" s="276"/>
      <c r="O551" s="276"/>
      <c r="P551" s="276"/>
      <c r="Q551" s="276"/>
      <c r="R551" s="276"/>
      <c r="S551" s="276"/>
      <c r="T551" s="276"/>
      <c r="U551" s="276"/>
      <c r="V551" s="354"/>
      <c r="W551" s="276"/>
      <c r="X551" s="276"/>
      <c r="Y551" s="276"/>
      <c r="Z551" s="301"/>
      <c r="AA551" s="306"/>
      <c r="AB551" s="306"/>
      <c r="AC551" s="276"/>
      <c r="AD551" s="276"/>
      <c r="AE551" s="306"/>
      <c r="AF551" s="306"/>
      <c r="AG551" s="306"/>
      <c r="AH551" s="306"/>
      <c r="AI551" s="306"/>
      <c r="AJ551" s="306"/>
      <c r="AK551" s="306"/>
      <c r="AL551" s="306"/>
      <c r="AM551" s="288">
        <f>SUMPRODUCT($F$432:$F$535,AM432:AM535)</f>
        <v>0</v>
      </c>
      <c r="AN551" s="288">
        <f>SUMPRODUCT($F$432:$F$535,AN432:AN535)</f>
        <v>0</v>
      </c>
      <c r="AO551" s="288">
        <f>IF(AO431="kW",SUMPRODUCT($U$432:$U$535,$X$432:$X$535,AO432:AO535),SUMPRODUCT($F$432:$F$535,AO432:AO535))</f>
        <v>0</v>
      </c>
      <c r="AP551" s="288">
        <f t="shared" ref="AP551:AZ551" si="190">IF(AP431="kW",SUMPRODUCT($U$432:$U$535,$X$432:$X$535,AP432:AP535),SUMPRODUCT($F$432:$F$535,AP432:AP535))</f>
        <v>0</v>
      </c>
      <c r="AQ551" s="288">
        <f t="shared" si="190"/>
        <v>0</v>
      </c>
      <c r="AR551" s="288">
        <f t="shared" si="190"/>
        <v>0</v>
      </c>
      <c r="AS551" s="288">
        <f t="shared" si="190"/>
        <v>0</v>
      </c>
      <c r="AT551" s="288">
        <f t="shared" si="190"/>
        <v>0</v>
      </c>
      <c r="AU551" s="288">
        <f t="shared" si="190"/>
        <v>0</v>
      </c>
      <c r="AV551" s="288">
        <f t="shared" si="190"/>
        <v>0</v>
      </c>
      <c r="AW551" s="288">
        <f t="shared" si="190"/>
        <v>0</v>
      </c>
      <c r="AX551" s="288">
        <f t="shared" si="190"/>
        <v>0</v>
      </c>
      <c r="AY551" s="288">
        <f t="shared" si="190"/>
        <v>0</v>
      </c>
      <c r="AZ551" s="288">
        <f t="shared" si="190"/>
        <v>0</v>
      </c>
      <c r="BA551" s="334"/>
    </row>
    <row r="552" spans="2:53" ht="15">
      <c r="B552" s="321" t="s">
        <v>203</v>
      </c>
      <c r="C552" s="353"/>
      <c r="D552" s="276"/>
      <c r="E552" s="276"/>
      <c r="F552" s="276"/>
      <c r="G552" s="276"/>
      <c r="H552" s="276"/>
      <c r="I552" s="276"/>
      <c r="J552" s="276"/>
      <c r="K552" s="276"/>
      <c r="L552" s="276"/>
      <c r="M552" s="276"/>
      <c r="N552" s="276"/>
      <c r="O552" s="276"/>
      <c r="P552" s="276"/>
      <c r="Q552" s="276"/>
      <c r="R552" s="276"/>
      <c r="S552" s="276"/>
      <c r="T552" s="276"/>
      <c r="U552" s="276"/>
      <c r="V552" s="354"/>
      <c r="W552" s="276"/>
      <c r="X552" s="276"/>
      <c r="Y552" s="276"/>
      <c r="Z552" s="301"/>
      <c r="AA552" s="306"/>
      <c r="AB552" s="306"/>
      <c r="AC552" s="276"/>
      <c r="AD552" s="276"/>
      <c r="AE552" s="306"/>
      <c r="AF552" s="306"/>
      <c r="AG552" s="306"/>
      <c r="AH552" s="306"/>
      <c r="AI552" s="306"/>
      <c r="AJ552" s="306"/>
      <c r="AK552" s="306"/>
      <c r="AL552" s="306"/>
      <c r="AM552" s="288">
        <f>SUMPRODUCT($G$432:$G$535,AM432:AM535)</f>
        <v>0</v>
      </c>
      <c r="AN552" s="288">
        <f>SUMPRODUCT($G$432:$G$535,AN432:AN535)</f>
        <v>0</v>
      </c>
      <c r="AO552" s="288">
        <f>IF(AO431="kW",SUMPRODUCT($U$432:$U$535,$Y$432:$Y$535,AO432:AO535),SUMPRODUCT($G$432:$G$535,AO432:AO535))</f>
        <v>0</v>
      </c>
      <c r="AP552" s="288">
        <f t="shared" ref="AP552:AZ552" si="191">IF(AP431="kW",SUMPRODUCT($U$432:$U$535,$Y$432:$Y$535,AP432:AP535),SUMPRODUCT($G$432:$G$535,AP432:AP535))</f>
        <v>0</v>
      </c>
      <c r="AQ552" s="288">
        <f t="shared" si="191"/>
        <v>0</v>
      </c>
      <c r="AR552" s="288">
        <f t="shared" si="191"/>
        <v>0</v>
      </c>
      <c r="AS552" s="288">
        <f t="shared" si="191"/>
        <v>0</v>
      </c>
      <c r="AT552" s="288">
        <f t="shared" si="191"/>
        <v>0</v>
      </c>
      <c r="AU552" s="288">
        <f t="shared" si="191"/>
        <v>0</v>
      </c>
      <c r="AV552" s="288">
        <f t="shared" si="191"/>
        <v>0</v>
      </c>
      <c r="AW552" s="288">
        <f t="shared" si="191"/>
        <v>0</v>
      </c>
      <c r="AX552" s="288">
        <f t="shared" si="191"/>
        <v>0</v>
      </c>
      <c r="AY552" s="288">
        <f t="shared" si="191"/>
        <v>0</v>
      </c>
      <c r="AZ552" s="288">
        <f t="shared" si="191"/>
        <v>0</v>
      </c>
      <c r="BA552" s="334"/>
    </row>
    <row r="553" spans="2:53" ht="15">
      <c r="B553" s="321" t="s">
        <v>204</v>
      </c>
      <c r="C553" s="353"/>
      <c r="D553" s="276"/>
      <c r="E553" s="276"/>
      <c r="F553" s="276"/>
      <c r="G553" s="276"/>
      <c r="H553" s="276"/>
      <c r="I553" s="276"/>
      <c r="J553" s="276"/>
      <c r="K553" s="276"/>
      <c r="L553" s="276"/>
      <c r="M553" s="276"/>
      <c r="N553" s="276"/>
      <c r="O553" s="276"/>
      <c r="P553" s="276"/>
      <c r="Q553" s="276"/>
      <c r="R553" s="276"/>
      <c r="S553" s="276"/>
      <c r="T553" s="276"/>
      <c r="U553" s="276"/>
      <c r="V553" s="354"/>
      <c r="W553" s="276"/>
      <c r="X553" s="276"/>
      <c r="Y553" s="276"/>
      <c r="Z553" s="301"/>
      <c r="AA553" s="306"/>
      <c r="AB553" s="306"/>
      <c r="AC553" s="276"/>
      <c r="AD553" s="276"/>
      <c r="AE553" s="306"/>
      <c r="AF553" s="306"/>
      <c r="AG553" s="306"/>
      <c r="AH553" s="306"/>
      <c r="AI553" s="306"/>
      <c r="AJ553" s="306"/>
      <c r="AK553" s="306"/>
      <c r="AL553" s="306"/>
      <c r="AM553" s="288">
        <f>SUMPRODUCT($H$432:$H$535,AM432:AM535)</f>
        <v>0</v>
      </c>
      <c r="AN553" s="288">
        <f>SUMPRODUCT($H$432:$H$535,AN432:AN535)</f>
        <v>0</v>
      </c>
      <c r="AO553" s="288">
        <f>IF(AO431="kW",SUMPRODUCT($U$432:$U$535,$Z$432:$Z$535,AO432:AO535),SUMPRODUCT($H$432:$H$535,AO432:AO535))</f>
        <v>0</v>
      </c>
      <c r="AP553" s="288">
        <f t="shared" ref="AP553:AZ553" si="192">IF(AP431="kW",SUMPRODUCT($U$432:$U$535,$Z$432:$Z$535,AP432:AP535),SUMPRODUCT($H$432:$H$535,AP432:AP535))</f>
        <v>0</v>
      </c>
      <c r="AQ553" s="288">
        <f t="shared" si="192"/>
        <v>0</v>
      </c>
      <c r="AR553" s="288">
        <f t="shared" si="192"/>
        <v>0</v>
      </c>
      <c r="AS553" s="288">
        <f t="shared" si="192"/>
        <v>0</v>
      </c>
      <c r="AT553" s="288">
        <f t="shared" si="192"/>
        <v>0</v>
      </c>
      <c r="AU553" s="288">
        <f t="shared" si="192"/>
        <v>0</v>
      </c>
      <c r="AV553" s="288">
        <f t="shared" si="192"/>
        <v>0</v>
      </c>
      <c r="AW553" s="288">
        <f t="shared" si="192"/>
        <v>0</v>
      </c>
      <c r="AX553" s="288">
        <f t="shared" si="192"/>
        <v>0</v>
      </c>
      <c r="AY553" s="288">
        <f t="shared" si="192"/>
        <v>0</v>
      </c>
      <c r="AZ553" s="288">
        <f t="shared" si="192"/>
        <v>0</v>
      </c>
      <c r="BA553" s="334"/>
    </row>
    <row r="554" spans="2:53" ht="15">
      <c r="B554" s="321" t="s">
        <v>205</v>
      </c>
      <c r="C554" s="353"/>
      <c r="D554" s="276"/>
      <c r="E554" s="276"/>
      <c r="F554" s="276"/>
      <c r="G554" s="276"/>
      <c r="H554" s="276"/>
      <c r="I554" s="276"/>
      <c r="J554" s="276"/>
      <c r="K554" s="276"/>
      <c r="L554" s="276"/>
      <c r="M554" s="276"/>
      <c r="N554" s="276"/>
      <c r="O554" s="276"/>
      <c r="P554" s="276"/>
      <c r="Q554" s="276"/>
      <c r="R554" s="276"/>
      <c r="S554" s="276"/>
      <c r="T554" s="276"/>
      <c r="U554" s="276"/>
      <c r="V554" s="354"/>
      <c r="W554" s="276"/>
      <c r="X554" s="276"/>
      <c r="Y554" s="276"/>
      <c r="Z554" s="301"/>
      <c r="AA554" s="306"/>
      <c r="AB554" s="306"/>
      <c r="AC554" s="276"/>
      <c r="AD554" s="276"/>
      <c r="AE554" s="306"/>
      <c r="AF554" s="306"/>
      <c r="AG554" s="306"/>
      <c r="AH554" s="306"/>
      <c r="AI554" s="306"/>
      <c r="AJ554" s="306"/>
      <c r="AK554" s="306"/>
      <c r="AL554" s="306"/>
      <c r="AM554" s="288">
        <f>SUMPRODUCT($I$432:$I$535,AM432:AM535)</f>
        <v>0</v>
      </c>
      <c r="AN554" s="288">
        <f>SUMPRODUCT($I$432:$I$535,AN432:AN535)</f>
        <v>0</v>
      </c>
      <c r="AO554" s="288">
        <f>IF(AO431="kW",SUMPRODUCT($U$432:$U$535,$AA$432:$AA$535,AO432:AO535),SUMPRODUCT($I$432:$I$535,AO432:AO535))</f>
        <v>0</v>
      </c>
      <c r="AP554" s="288">
        <f t="shared" ref="AP554:AZ554" si="193">IF(AP431="kW",SUMPRODUCT($U$432:$U$535,$AA$432:$AA$535,AP432:AP535),SUMPRODUCT($I$432:$I$535,AP432:AP535))</f>
        <v>0</v>
      </c>
      <c r="AQ554" s="288">
        <f t="shared" si="193"/>
        <v>0</v>
      </c>
      <c r="AR554" s="288">
        <f t="shared" si="193"/>
        <v>0</v>
      </c>
      <c r="AS554" s="288">
        <f t="shared" si="193"/>
        <v>0</v>
      </c>
      <c r="AT554" s="288">
        <f t="shared" si="193"/>
        <v>0</v>
      </c>
      <c r="AU554" s="288">
        <f t="shared" si="193"/>
        <v>0</v>
      </c>
      <c r="AV554" s="288">
        <f t="shared" si="193"/>
        <v>0</v>
      </c>
      <c r="AW554" s="288">
        <f t="shared" si="193"/>
        <v>0</v>
      </c>
      <c r="AX554" s="288">
        <f t="shared" si="193"/>
        <v>0</v>
      </c>
      <c r="AY554" s="288">
        <f t="shared" si="193"/>
        <v>0</v>
      </c>
      <c r="AZ554" s="288">
        <f t="shared" si="193"/>
        <v>0</v>
      </c>
      <c r="BA554" s="334"/>
    </row>
    <row r="555" spans="2:53" ht="15">
      <c r="B555" s="321" t="s">
        <v>206</v>
      </c>
      <c r="C555" s="353"/>
      <c r="D555" s="276"/>
      <c r="E555" s="276"/>
      <c r="F555" s="276"/>
      <c r="G555" s="276"/>
      <c r="H555" s="276"/>
      <c r="I555" s="276"/>
      <c r="J555" s="276"/>
      <c r="K555" s="276"/>
      <c r="L555" s="276"/>
      <c r="M555" s="276"/>
      <c r="N555" s="276"/>
      <c r="O555" s="276"/>
      <c r="P555" s="276"/>
      <c r="Q555" s="276"/>
      <c r="R555" s="276"/>
      <c r="S555" s="276"/>
      <c r="T555" s="276"/>
      <c r="U555" s="276"/>
      <c r="V555" s="354"/>
      <c r="W555" s="276"/>
      <c r="X555" s="276"/>
      <c r="Y555" s="276"/>
      <c r="Z555" s="301"/>
      <c r="AA555" s="306"/>
      <c r="AB555" s="306"/>
      <c r="AC555" s="276"/>
      <c r="AD555" s="276"/>
      <c r="AE555" s="306"/>
      <c r="AF555" s="306"/>
      <c r="AG555" s="306"/>
      <c r="AH555" s="306"/>
      <c r="AI555" s="306"/>
      <c r="AJ555" s="306"/>
      <c r="AK555" s="306"/>
      <c r="AL555" s="306"/>
      <c r="AM555" s="288">
        <f>SUMPRODUCT($J$432:$J$535,AM432:AM535)</f>
        <v>0</v>
      </c>
      <c r="AN555" s="288">
        <f>SUMPRODUCT($J$432:$J$535,AN432:AN535)</f>
        <v>0</v>
      </c>
      <c r="AO555" s="288">
        <f>IF(AO431="kW",SUMPRODUCT($U$432:$U$535,$AB$432:$AB$535,AO432:AO535),SUMPRODUCT($J$432:$J$535,AO432:AO535))</f>
        <v>0</v>
      </c>
      <c r="AP555" s="288">
        <f t="shared" ref="AP555:AZ555" si="194">IF(AP431="kW",SUMPRODUCT($U$432:$U$535,$AB$432:$AB$535,AP432:AP535),SUMPRODUCT($J$432:$J$535,AP432:AP535))</f>
        <v>0</v>
      </c>
      <c r="AQ555" s="288">
        <f t="shared" si="194"/>
        <v>0</v>
      </c>
      <c r="AR555" s="288">
        <f t="shared" si="194"/>
        <v>0</v>
      </c>
      <c r="AS555" s="288">
        <f t="shared" si="194"/>
        <v>0</v>
      </c>
      <c r="AT555" s="288">
        <f t="shared" si="194"/>
        <v>0</v>
      </c>
      <c r="AU555" s="288">
        <f t="shared" si="194"/>
        <v>0</v>
      </c>
      <c r="AV555" s="288">
        <f t="shared" si="194"/>
        <v>0</v>
      </c>
      <c r="AW555" s="288">
        <f t="shared" si="194"/>
        <v>0</v>
      </c>
      <c r="AX555" s="288">
        <f t="shared" si="194"/>
        <v>0</v>
      </c>
      <c r="AY555" s="288">
        <f t="shared" si="194"/>
        <v>0</v>
      </c>
      <c r="AZ555" s="288">
        <f t="shared" si="194"/>
        <v>0</v>
      </c>
      <c r="BA555" s="334"/>
    </row>
    <row r="556" spans="2:53" ht="15">
      <c r="B556" s="321" t="s">
        <v>919</v>
      </c>
      <c r="C556" s="353"/>
      <c r="D556" s="276"/>
      <c r="E556" s="276"/>
      <c r="F556" s="276"/>
      <c r="G556" s="276"/>
      <c r="H556" s="276"/>
      <c r="I556" s="276"/>
      <c r="J556" s="276"/>
      <c r="K556" s="276"/>
      <c r="L556" s="276"/>
      <c r="M556" s="276"/>
      <c r="N556" s="276"/>
      <c r="O556" s="276"/>
      <c r="P556" s="276"/>
      <c r="Q556" s="276"/>
      <c r="R556" s="276"/>
      <c r="S556" s="276"/>
      <c r="T556" s="276"/>
      <c r="U556" s="276"/>
      <c r="V556" s="354"/>
      <c r="W556" s="276"/>
      <c r="X556" s="276"/>
      <c r="Y556" s="276"/>
      <c r="Z556" s="301"/>
      <c r="AA556" s="306"/>
      <c r="AB556" s="306"/>
      <c r="AC556" s="276"/>
      <c r="AD556" s="276"/>
      <c r="AE556" s="306"/>
      <c r="AF556" s="306"/>
      <c r="AG556" s="306"/>
      <c r="AH556" s="306"/>
      <c r="AI556" s="306"/>
      <c r="AJ556" s="306"/>
      <c r="AK556" s="306"/>
      <c r="AL556" s="306"/>
      <c r="AM556" s="288">
        <f>SUMPRODUCT($K$432:$K$535,AM432:AM535)</f>
        <v>0</v>
      </c>
      <c r="AN556" s="288">
        <f>SUMPRODUCT($K$432:$K$535,AN432:AN535)</f>
        <v>0</v>
      </c>
      <c r="AO556" s="288">
        <f>IF($AO$431="kW",SUMPRODUCT($U$432:$U$535,$AC$432:$AC$535,AO432:AO535),SUMPRODUCT($K$432:$K$535,AO432:AO535))</f>
        <v>0</v>
      </c>
      <c r="AP556" s="288">
        <f t="shared" ref="AP556:AZ556" si="195">IF($AO$431="kW",SUMPRODUCT($U$432:$U$535,$AC$432:$AC$535,AP432:AP535),SUMPRODUCT($K$432:$K$535,AP432:AP535))</f>
        <v>0</v>
      </c>
      <c r="AQ556" s="288">
        <f t="shared" si="195"/>
        <v>0</v>
      </c>
      <c r="AR556" s="288">
        <f t="shared" si="195"/>
        <v>0</v>
      </c>
      <c r="AS556" s="288">
        <f t="shared" si="195"/>
        <v>0</v>
      </c>
      <c r="AT556" s="288">
        <f t="shared" si="195"/>
        <v>0</v>
      </c>
      <c r="AU556" s="288">
        <f t="shared" si="195"/>
        <v>0</v>
      </c>
      <c r="AV556" s="288">
        <f t="shared" si="195"/>
        <v>0</v>
      </c>
      <c r="AW556" s="288">
        <f t="shared" si="195"/>
        <v>0</v>
      </c>
      <c r="AX556" s="288">
        <f t="shared" si="195"/>
        <v>0</v>
      </c>
      <c r="AY556" s="288">
        <f t="shared" si="195"/>
        <v>0</v>
      </c>
      <c r="AZ556" s="288">
        <f t="shared" si="195"/>
        <v>0</v>
      </c>
      <c r="BA556" s="334"/>
    </row>
    <row r="557" spans="2:53" ht="15">
      <c r="B557" s="321" t="s">
        <v>927</v>
      </c>
      <c r="C557" s="353"/>
      <c r="D557" s="276"/>
      <c r="E557" s="276"/>
      <c r="F557" s="276"/>
      <c r="G557" s="276"/>
      <c r="H557" s="276"/>
      <c r="I557" s="276"/>
      <c r="J557" s="276"/>
      <c r="K557" s="276"/>
      <c r="L557" s="276"/>
      <c r="M557" s="276"/>
      <c r="N557" s="276"/>
      <c r="O557" s="276"/>
      <c r="P557" s="276"/>
      <c r="Q557" s="276"/>
      <c r="R557" s="276"/>
      <c r="S557" s="276"/>
      <c r="T557" s="276"/>
      <c r="U557" s="276"/>
      <c r="V557" s="354"/>
      <c r="W557" s="276"/>
      <c r="X557" s="276"/>
      <c r="Y557" s="276"/>
      <c r="Z557" s="301"/>
      <c r="AA557" s="306"/>
      <c r="AB557" s="306"/>
      <c r="AC557" s="276"/>
      <c r="AD557" s="276"/>
      <c r="AE557" s="306"/>
      <c r="AF557" s="306"/>
      <c r="AG557" s="306"/>
      <c r="AH557" s="306"/>
      <c r="AI557" s="306"/>
      <c r="AJ557" s="306"/>
      <c r="AK557" s="306"/>
      <c r="AL557" s="306"/>
      <c r="AM557" s="288">
        <f>SUMPRODUCT($L$432:$L$535,AM432:AM535)</f>
        <v>0</v>
      </c>
      <c r="AN557" s="288">
        <f>SUMPRODUCT($L$432:$L$535,AN432:AN535)</f>
        <v>0</v>
      </c>
      <c r="AO557" s="288">
        <f>IF($AO$431="kW",SUMPRODUCT($U$432:$U$535,$AD$432:$AD$535,AO432:AO535),SUMPRODUCT($L$432:$L$535,AO432:AO535))</f>
        <v>0</v>
      </c>
      <c r="AP557" s="288">
        <f t="shared" ref="AP557:AZ557" si="196">IF($AO$431="kW",SUMPRODUCT($U$432:$U$535,$AD$432:$AD$535,AP432:AP535),SUMPRODUCT($L$432:$L$535,AP432:AP535))</f>
        <v>0</v>
      </c>
      <c r="AQ557" s="288">
        <f t="shared" si="196"/>
        <v>0</v>
      </c>
      <c r="AR557" s="288">
        <f t="shared" si="196"/>
        <v>0</v>
      </c>
      <c r="AS557" s="288">
        <f t="shared" si="196"/>
        <v>0</v>
      </c>
      <c r="AT557" s="288">
        <f t="shared" si="196"/>
        <v>0</v>
      </c>
      <c r="AU557" s="288">
        <f t="shared" si="196"/>
        <v>0</v>
      </c>
      <c r="AV557" s="288">
        <f t="shared" si="196"/>
        <v>0</v>
      </c>
      <c r="AW557" s="288">
        <f t="shared" si="196"/>
        <v>0</v>
      </c>
      <c r="AX557" s="288">
        <f t="shared" si="196"/>
        <v>0</v>
      </c>
      <c r="AY557" s="288">
        <f t="shared" si="196"/>
        <v>0</v>
      </c>
      <c r="AZ557" s="288">
        <f t="shared" si="196"/>
        <v>0</v>
      </c>
      <c r="BA557" s="334"/>
    </row>
    <row r="558" spans="2:53" ht="15">
      <c r="B558" s="321" t="s">
        <v>928</v>
      </c>
      <c r="C558" s="353"/>
      <c r="D558" s="276"/>
      <c r="E558" s="276"/>
      <c r="F558" s="276"/>
      <c r="G558" s="276"/>
      <c r="H558" s="276"/>
      <c r="I558" s="276"/>
      <c r="J558" s="276"/>
      <c r="K558" s="276"/>
      <c r="L558" s="276"/>
      <c r="M558" s="276"/>
      <c r="N558" s="276"/>
      <c r="O558" s="276"/>
      <c r="P558" s="276"/>
      <c r="Q558" s="276"/>
      <c r="R558" s="276"/>
      <c r="S558" s="276"/>
      <c r="T558" s="276"/>
      <c r="U558" s="276"/>
      <c r="V558" s="354"/>
      <c r="W558" s="276"/>
      <c r="X558" s="276"/>
      <c r="Y558" s="276"/>
      <c r="Z558" s="301"/>
      <c r="AA558" s="306"/>
      <c r="AB558" s="306"/>
      <c r="AC558" s="276"/>
      <c r="AD558" s="276"/>
      <c r="AE558" s="306"/>
      <c r="AF558" s="306"/>
      <c r="AG558" s="306"/>
      <c r="AH558" s="306"/>
      <c r="AI558" s="306"/>
      <c r="AJ558" s="306"/>
      <c r="AK558" s="306"/>
      <c r="AL558" s="306"/>
      <c r="AM558" s="288">
        <f>SUMPRODUCT($M$432:$M$535,AM432:AM535)</f>
        <v>0</v>
      </c>
      <c r="AN558" s="288">
        <f>SUMPRODUCT($M$432:$M$535,AN432:AN535)</f>
        <v>0</v>
      </c>
      <c r="AO558" s="288">
        <f>IF($AO$431="kW",SUMPRODUCT($U$432:$U$535,$AE$432:$AE$535,AO432:AO535),SUMPRODUCT($M$432:$M$535,AO432:AO535))</f>
        <v>0</v>
      </c>
      <c r="AP558" s="288">
        <f t="shared" ref="AP558:AZ558" si="197">IF($AO$431="kW",SUMPRODUCT($U$432:$U$535,$AE$432:$AE$535,AP432:AP535),SUMPRODUCT($M$432:$M$535,AP432:AP535))</f>
        <v>0</v>
      </c>
      <c r="AQ558" s="288">
        <f t="shared" si="197"/>
        <v>0</v>
      </c>
      <c r="AR558" s="288">
        <f t="shared" si="197"/>
        <v>0</v>
      </c>
      <c r="AS558" s="288">
        <f t="shared" si="197"/>
        <v>0</v>
      </c>
      <c r="AT558" s="288">
        <f t="shared" si="197"/>
        <v>0</v>
      </c>
      <c r="AU558" s="288">
        <f t="shared" si="197"/>
        <v>0</v>
      </c>
      <c r="AV558" s="288">
        <f t="shared" si="197"/>
        <v>0</v>
      </c>
      <c r="AW558" s="288">
        <f t="shared" si="197"/>
        <v>0</v>
      </c>
      <c r="AX558" s="288">
        <f t="shared" si="197"/>
        <v>0</v>
      </c>
      <c r="AY558" s="288">
        <f t="shared" si="197"/>
        <v>0</v>
      </c>
      <c r="AZ558" s="288">
        <f t="shared" si="197"/>
        <v>0</v>
      </c>
      <c r="BA558" s="334"/>
    </row>
    <row r="559" spans="2:53" ht="15">
      <c r="B559" s="321" t="s">
        <v>929</v>
      </c>
      <c r="C559" s="353"/>
      <c r="D559" s="276"/>
      <c r="E559" s="276"/>
      <c r="F559" s="276"/>
      <c r="G559" s="276"/>
      <c r="H559" s="276"/>
      <c r="I559" s="276"/>
      <c r="J559" s="276"/>
      <c r="K559" s="276"/>
      <c r="L559" s="276"/>
      <c r="M559" s="276"/>
      <c r="N559" s="276"/>
      <c r="O559" s="276"/>
      <c r="P559" s="276"/>
      <c r="Q559" s="276"/>
      <c r="R559" s="276"/>
      <c r="S559" s="276"/>
      <c r="T559" s="276"/>
      <c r="U559" s="276"/>
      <c r="V559" s="354"/>
      <c r="W559" s="276"/>
      <c r="X559" s="276"/>
      <c r="Y559" s="276"/>
      <c r="Z559" s="301"/>
      <c r="AA559" s="306"/>
      <c r="AB559" s="306"/>
      <c r="AC559" s="276"/>
      <c r="AD559" s="276"/>
      <c r="AE559" s="306"/>
      <c r="AF559" s="306"/>
      <c r="AG559" s="306"/>
      <c r="AH559" s="306"/>
      <c r="AI559" s="306"/>
      <c r="AJ559" s="306"/>
      <c r="AK559" s="306"/>
      <c r="AL559" s="306"/>
      <c r="AM559" s="288">
        <f>SUMPRODUCT($N$432:$N$535,AM432:AM535)</f>
        <v>0</v>
      </c>
      <c r="AN559" s="288">
        <f>SUMPRODUCT($N$432:$N$535,AN432:AN535)</f>
        <v>0</v>
      </c>
      <c r="AO559" s="288">
        <f>IF($AO$431="kW",SUMPRODUCT($U$432:$U$535,$AF$432:$AF$535,AO432:AO535),SUMPRODUCT($N$432:$N$535,AO432:AO535))</f>
        <v>0</v>
      </c>
      <c r="AP559" s="288">
        <f t="shared" ref="AP559:AZ559" si="198">IF($AO$431="kW",SUMPRODUCT($U$432:$U$535,$AF$432:$AF$535,AP432:AP535),SUMPRODUCT($N$432:$N$535,AP432:AP535))</f>
        <v>0</v>
      </c>
      <c r="AQ559" s="288">
        <f t="shared" si="198"/>
        <v>0</v>
      </c>
      <c r="AR559" s="288">
        <f t="shared" si="198"/>
        <v>0</v>
      </c>
      <c r="AS559" s="288">
        <f t="shared" si="198"/>
        <v>0</v>
      </c>
      <c r="AT559" s="288">
        <f t="shared" si="198"/>
        <v>0</v>
      </c>
      <c r="AU559" s="288">
        <f t="shared" si="198"/>
        <v>0</v>
      </c>
      <c r="AV559" s="288">
        <f t="shared" si="198"/>
        <v>0</v>
      </c>
      <c r="AW559" s="288">
        <f t="shared" si="198"/>
        <v>0</v>
      </c>
      <c r="AX559" s="288">
        <f t="shared" si="198"/>
        <v>0</v>
      </c>
      <c r="AY559" s="288">
        <f t="shared" si="198"/>
        <v>0</v>
      </c>
      <c r="AZ559" s="288">
        <f t="shared" si="198"/>
        <v>0</v>
      </c>
      <c r="BA559" s="334"/>
    </row>
    <row r="560" spans="2:53" ht="15">
      <c r="B560" s="321" t="s">
        <v>930</v>
      </c>
      <c r="C560" s="353"/>
      <c r="D560" s="276"/>
      <c r="E560" s="276"/>
      <c r="F560" s="276"/>
      <c r="G560" s="276"/>
      <c r="H560" s="276"/>
      <c r="I560" s="276"/>
      <c r="J560" s="276"/>
      <c r="K560" s="276"/>
      <c r="L560" s="276"/>
      <c r="M560" s="276"/>
      <c r="N560" s="276"/>
      <c r="O560" s="276"/>
      <c r="P560" s="276"/>
      <c r="Q560" s="276"/>
      <c r="R560" s="276"/>
      <c r="S560" s="276"/>
      <c r="T560" s="276"/>
      <c r="U560" s="276"/>
      <c r="V560" s="354"/>
      <c r="W560" s="276"/>
      <c r="X560" s="276"/>
      <c r="Y560" s="276"/>
      <c r="Z560" s="301"/>
      <c r="AA560" s="306"/>
      <c r="AB560" s="306"/>
      <c r="AC560" s="276"/>
      <c r="AD560" s="276"/>
      <c r="AE560" s="306"/>
      <c r="AF560" s="306"/>
      <c r="AG560" s="306"/>
      <c r="AH560" s="306"/>
      <c r="AI560" s="306"/>
      <c r="AJ560" s="306"/>
      <c r="AK560" s="306"/>
      <c r="AL560" s="306"/>
      <c r="AM560" s="288">
        <f>SUMPRODUCT($O$432:$O$535,AM432:AM535)</f>
        <v>0</v>
      </c>
      <c r="AN560" s="288">
        <f>SUMPRODUCT($O$432:$O$535,AN432:AN535)</f>
        <v>0</v>
      </c>
      <c r="AO560" s="288">
        <f>IF($AO$431="kW",SUMPRODUCT($U$432:$U$535,$AG$432:$AG$535,AO432:AO535),SUMPRODUCT($O$432:$O$535,AO432:AO535))</f>
        <v>0</v>
      </c>
      <c r="AP560" s="288">
        <f t="shared" ref="AP560:AZ560" si="199">IF($AO$431="kW",SUMPRODUCT($U$432:$U$535,$AG$432:$AG$535,AP432:AP535),SUMPRODUCT($O$432:$O$535,AP432:AP535))</f>
        <v>0</v>
      </c>
      <c r="AQ560" s="288">
        <f t="shared" si="199"/>
        <v>0</v>
      </c>
      <c r="AR560" s="288">
        <f t="shared" si="199"/>
        <v>0</v>
      </c>
      <c r="AS560" s="288">
        <f t="shared" si="199"/>
        <v>0</v>
      </c>
      <c r="AT560" s="288">
        <f t="shared" si="199"/>
        <v>0</v>
      </c>
      <c r="AU560" s="288">
        <f t="shared" si="199"/>
        <v>0</v>
      </c>
      <c r="AV560" s="288">
        <f t="shared" si="199"/>
        <v>0</v>
      </c>
      <c r="AW560" s="288">
        <f t="shared" si="199"/>
        <v>0</v>
      </c>
      <c r="AX560" s="288">
        <f t="shared" si="199"/>
        <v>0</v>
      </c>
      <c r="AY560" s="288">
        <f t="shared" si="199"/>
        <v>0</v>
      </c>
      <c r="AZ560" s="288">
        <f t="shared" si="199"/>
        <v>0</v>
      </c>
      <c r="BA560" s="334"/>
    </row>
    <row r="561" spans="2:53" ht="15">
      <c r="B561" s="321" t="s">
        <v>931</v>
      </c>
      <c r="C561" s="353"/>
      <c r="D561" s="276"/>
      <c r="E561" s="276"/>
      <c r="F561" s="276"/>
      <c r="G561" s="276"/>
      <c r="H561" s="276"/>
      <c r="I561" s="276"/>
      <c r="J561" s="276"/>
      <c r="K561" s="276"/>
      <c r="L561" s="276"/>
      <c r="M561" s="276"/>
      <c r="N561" s="276"/>
      <c r="O561" s="276"/>
      <c r="P561" s="276"/>
      <c r="Q561" s="276"/>
      <c r="R561" s="276"/>
      <c r="S561" s="276"/>
      <c r="T561" s="276"/>
      <c r="U561" s="276"/>
      <c r="V561" s="354"/>
      <c r="W561" s="276"/>
      <c r="X561" s="276"/>
      <c r="Y561" s="276"/>
      <c r="Z561" s="301"/>
      <c r="AA561" s="306"/>
      <c r="AB561" s="306"/>
      <c r="AC561" s="276"/>
      <c r="AD561" s="276"/>
      <c r="AE561" s="306"/>
      <c r="AF561" s="306"/>
      <c r="AG561" s="306"/>
      <c r="AH561" s="306"/>
      <c r="AI561" s="306"/>
      <c r="AJ561" s="306"/>
      <c r="AK561" s="306"/>
      <c r="AL561" s="306"/>
      <c r="AM561" s="288">
        <f>SUMPRODUCT($P$432:$P$535,AM432:AM535)</f>
        <v>0</v>
      </c>
      <c r="AN561" s="288">
        <f>SUMPRODUCT($P$432:$P$535,AN432:AN535)</f>
        <v>0</v>
      </c>
      <c r="AO561" s="288">
        <f>IF($AO$431="kW",SUMPRODUCT($U$432:$U$535,$AH$432:$AH$535,AO432:AO535),SUMPRODUCT($P$432:$P$535,AO432:AO535))</f>
        <v>0</v>
      </c>
      <c r="AP561" s="288">
        <f t="shared" ref="AP561:AZ561" si="200">IF($AO$431="kW",SUMPRODUCT($U$432:$U$535,$AH$432:$AH$535,AP432:AP535),SUMPRODUCT($P$432:$P$535,AP432:AP535))</f>
        <v>0</v>
      </c>
      <c r="AQ561" s="288">
        <f t="shared" si="200"/>
        <v>0</v>
      </c>
      <c r="AR561" s="288">
        <f t="shared" si="200"/>
        <v>0</v>
      </c>
      <c r="AS561" s="288">
        <f t="shared" si="200"/>
        <v>0</v>
      </c>
      <c r="AT561" s="288">
        <f t="shared" si="200"/>
        <v>0</v>
      </c>
      <c r="AU561" s="288">
        <f t="shared" si="200"/>
        <v>0</v>
      </c>
      <c r="AV561" s="288">
        <f t="shared" si="200"/>
        <v>0</v>
      </c>
      <c r="AW561" s="288">
        <f t="shared" si="200"/>
        <v>0</v>
      </c>
      <c r="AX561" s="288">
        <f t="shared" si="200"/>
        <v>0</v>
      </c>
      <c r="AY561" s="288">
        <f t="shared" si="200"/>
        <v>0</v>
      </c>
      <c r="AZ561" s="288">
        <f t="shared" si="200"/>
        <v>0</v>
      </c>
      <c r="BA561" s="334"/>
    </row>
    <row r="562" spans="2:53" ht="15">
      <c r="B562" s="377" t="s">
        <v>926</v>
      </c>
      <c r="C562" s="356"/>
      <c r="D562" s="380"/>
      <c r="E562" s="380"/>
      <c r="F562" s="380"/>
      <c r="G562" s="380"/>
      <c r="H562" s="380"/>
      <c r="I562" s="380"/>
      <c r="J562" s="380"/>
      <c r="K562" s="380"/>
      <c r="L562" s="380"/>
      <c r="M562" s="380"/>
      <c r="N562" s="380"/>
      <c r="O562" s="380"/>
      <c r="P562" s="380"/>
      <c r="Q562" s="380"/>
      <c r="R562" s="380"/>
      <c r="S562" s="380"/>
      <c r="T562" s="380"/>
      <c r="U562" s="380"/>
      <c r="V562" s="379"/>
      <c r="W562" s="380"/>
      <c r="X562" s="380"/>
      <c r="Y562" s="380"/>
      <c r="Z562" s="361"/>
      <c r="AA562" s="381"/>
      <c r="AB562" s="381"/>
      <c r="AC562" s="380"/>
      <c r="AD562" s="380"/>
      <c r="AE562" s="381"/>
      <c r="AF562" s="381"/>
      <c r="AG562" s="381"/>
      <c r="AH562" s="381"/>
      <c r="AI562" s="381"/>
      <c r="AJ562" s="381"/>
      <c r="AK562" s="381"/>
      <c r="AL562" s="381"/>
      <c r="AM562" s="323">
        <f>SUMPRODUCT($Q$432:$Q$535,AM432:AM535)</f>
        <v>0</v>
      </c>
      <c r="AN562" s="323">
        <f>SUMPRODUCT($Q$432:$Q$535,AN432:AN535)</f>
        <v>0</v>
      </c>
      <c r="AO562" s="323">
        <f>IF($AO$431="kW",SUMPRODUCT($U$432:$U$535,$AI$432:$AI$535,AO432:AO535),SUMPRODUCT($Q$432:$Q$535,AO432:AO535))</f>
        <v>0</v>
      </c>
      <c r="AP562" s="323">
        <f t="shared" ref="AP562:AZ562" si="201">IF($AO$431="kW",SUMPRODUCT($U$432:$U$535,$AI$432:$AI$535,AP432:AP535),SUMPRODUCT($Q$432:$Q$535,AP432:AP535))</f>
        <v>0</v>
      </c>
      <c r="AQ562" s="323">
        <f t="shared" si="201"/>
        <v>0</v>
      </c>
      <c r="AR562" s="323">
        <f t="shared" si="201"/>
        <v>0</v>
      </c>
      <c r="AS562" s="323">
        <f t="shared" si="201"/>
        <v>0</v>
      </c>
      <c r="AT562" s="323">
        <f t="shared" si="201"/>
        <v>0</v>
      </c>
      <c r="AU562" s="323">
        <f t="shared" si="201"/>
        <v>0</v>
      </c>
      <c r="AV562" s="323">
        <f t="shared" si="201"/>
        <v>0</v>
      </c>
      <c r="AW562" s="323">
        <f t="shared" si="201"/>
        <v>0</v>
      </c>
      <c r="AX562" s="323">
        <f t="shared" si="201"/>
        <v>0</v>
      </c>
      <c r="AY562" s="323">
        <f t="shared" si="201"/>
        <v>0</v>
      </c>
      <c r="AZ562" s="323">
        <f t="shared" si="201"/>
        <v>0</v>
      </c>
      <c r="BA562" s="382"/>
    </row>
    <row r="563" spans="2:53" ht="22.5" customHeight="1">
      <c r="B563" s="364" t="s">
        <v>577</v>
      </c>
      <c r="C563" s="383"/>
      <c r="D563" s="384"/>
      <c r="E563" s="384"/>
      <c r="F563" s="384"/>
      <c r="G563" s="384"/>
      <c r="H563" s="384"/>
      <c r="I563" s="384"/>
      <c r="J563" s="384"/>
      <c r="K563" s="384"/>
      <c r="L563" s="384"/>
      <c r="M563" s="384"/>
      <c r="N563" s="384"/>
      <c r="O563" s="384"/>
      <c r="P563" s="384"/>
      <c r="Q563" s="384"/>
      <c r="R563" s="384"/>
      <c r="S563" s="384"/>
      <c r="T563" s="384"/>
      <c r="U563" s="384"/>
      <c r="V563" s="384"/>
      <c r="W563" s="384"/>
      <c r="X563" s="384"/>
      <c r="Y563" s="384"/>
      <c r="Z563" s="367"/>
      <c r="AA563" s="368"/>
      <c r="AB563" s="384"/>
      <c r="AC563" s="384"/>
      <c r="AD563" s="384"/>
      <c r="AE563" s="384"/>
      <c r="AF563" s="384"/>
      <c r="AG563" s="384"/>
      <c r="AH563" s="384"/>
      <c r="AI563" s="384"/>
      <c r="AJ563" s="384"/>
      <c r="AK563" s="384"/>
      <c r="AL563" s="384"/>
      <c r="AM563" s="405"/>
      <c r="AN563" s="405"/>
      <c r="AO563" s="405"/>
      <c r="AP563" s="405"/>
      <c r="AQ563" s="405"/>
      <c r="AR563" s="405"/>
      <c r="AS563" s="405"/>
      <c r="AT563" s="405"/>
      <c r="AU563" s="405"/>
      <c r="AV563" s="405"/>
      <c r="AW563" s="405"/>
      <c r="AX563" s="405"/>
      <c r="AY563" s="405"/>
      <c r="AZ563" s="405"/>
      <c r="BA563" s="385"/>
    </row>
    <row r="565" spans="2:53" ht="15">
      <c r="B565" s="584" t="s">
        <v>522</v>
      </c>
    </row>
  </sheetData>
  <sheetProtection formatCells="0" formatColumns="0" formatRows="0" insertColumns="0" insertRows="0" insertHyperlinks="0" deleteColumns="0" deleteRows="0" sort="0" autoFilter="0" pivotTables="0"/>
  <mergeCells count="33">
    <mergeCell ref="AM293:BA293"/>
    <mergeCell ref="AM429:BA429"/>
    <mergeCell ref="B293:B294"/>
    <mergeCell ref="C293:C294"/>
    <mergeCell ref="U293:U294"/>
    <mergeCell ref="B429:B430"/>
    <mergeCell ref="C429:C430"/>
    <mergeCell ref="U429:U430"/>
    <mergeCell ref="E293:T293"/>
    <mergeCell ref="E429:T429"/>
    <mergeCell ref="W293:AL293"/>
    <mergeCell ref="W429:AL429"/>
    <mergeCell ref="AM19:BA19"/>
    <mergeCell ref="AM157:BA157"/>
    <mergeCell ref="U19:U20"/>
    <mergeCell ref="U157:U158"/>
    <mergeCell ref="E19:T19"/>
    <mergeCell ref="W19:AL19"/>
    <mergeCell ref="E157:T157"/>
    <mergeCell ref="W157:AL157"/>
    <mergeCell ref="B19:B20"/>
    <mergeCell ref="C19:C20"/>
    <mergeCell ref="B157:B158"/>
    <mergeCell ref="C157:C158"/>
    <mergeCell ref="B3:B4"/>
    <mergeCell ref="B7:B8"/>
    <mergeCell ref="B13:B14"/>
    <mergeCell ref="C5:D5"/>
    <mergeCell ref="C7:AL7"/>
    <mergeCell ref="C8:AL8"/>
    <mergeCell ref="C9:AL9"/>
    <mergeCell ref="C10:AL10"/>
    <mergeCell ref="C11:AL11"/>
  </mergeCells>
  <phoneticPr fontId="246" type="noConversion"/>
  <hyperlinks>
    <hyperlink ref="D428"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56" location="'4.  2011-2014 LRAM'!A1" display="Return to top" xr:uid="{00000000-0004-0000-0900-000005000000}"/>
    <hyperlink ref="D292" location="'4.  2011-2014 LRAM'!A1" display="Return to top" xr:uid="{00000000-0004-0000-0900-000006000000}"/>
    <hyperlink ref="B565" location="'4.  2011-2014 LRAM'!A1" display="Return to top" xr:uid="{00000000-0004-0000-0900-000007000000}"/>
  </hyperlinks>
  <pageMargins left="0.23622047244094491" right="0.23622047244094491" top="0.47244094488188981" bottom="0.47244094488188981" header="0.15748031496062992" footer="0.15748031496062992"/>
  <pageSetup paperSize="17" scale="19" fitToHeight="0" orientation="landscape" cellComments="asDisplayed" r:id="rId1"/>
  <headerFooter>
    <oddHeader>&amp;L&amp;G</oddHeader>
    <oddFooter>&amp;R&amp;P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30</vt:i4>
      </vt:variant>
    </vt:vector>
  </HeadingPairs>
  <TitlesOfParts>
    <vt:vector size="43" baseType="lpstr">
      <vt:lpstr>Contents</vt:lpstr>
      <vt:lpstr>Instructions</vt:lpstr>
      <vt:lpstr>LRAMVA Checklist Schematic</vt:lpstr>
      <vt:lpstr>DropDownList</vt:lpstr>
      <vt:lpstr>1.  LRAMVA Summary</vt:lpstr>
      <vt:lpstr>1-a.  Summary of Changes</vt:lpstr>
      <vt:lpstr>2. LRAMVA Threshold</vt:lpstr>
      <vt:lpstr>3.  Distribution Rates</vt:lpstr>
      <vt:lpstr>4.  2011-2014 LRAM</vt:lpstr>
      <vt:lpstr>5.  2015-2027 LRAM</vt:lpstr>
      <vt:lpstr>6.  Carrying Charges</vt:lpstr>
      <vt:lpstr>7.  Persistence Report</vt:lpstr>
      <vt:lpstr>8.  Streetlighting</vt:lpstr>
      <vt:lpstr>'1.  LRAMVA Summary'!Print_Area</vt:lpstr>
      <vt:lpstr>'2. LRAMVA Threshold'!Print_Area</vt:lpstr>
      <vt:lpstr>'3.  Distribution Rates'!Print_Area</vt:lpstr>
      <vt:lpstr>'4.  2011-2014 LRAM'!Print_Area</vt:lpstr>
      <vt:lpstr>'5.  2015-2027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lpstr>Table_5_g.__2021_Lost_Revenues_Work_Form</vt:lpstr>
      <vt:lpstr>Table_5_h.__2022_Lost_Revenues_Work_Form</vt:lpstr>
      <vt:lpstr>Table_5_i.__2023_Lost_Revenues_Work_Form</vt:lpstr>
      <vt:lpstr>Table_5_j.__2024_Lost_Revenues_Work_Form</vt:lpstr>
      <vt:lpstr>Table_5_k.__2025_Lost_Revenues_Work_Form</vt:lpstr>
      <vt:lpstr>Table_5_l.__2026_Lost_Revenues_Work_Form</vt:lpstr>
      <vt:lpstr>Table_5_m.__2027_Lost_Revenues_Work_Form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Jeff Klassen</cp:lastModifiedBy>
  <cp:lastPrinted>2017-05-24T00:43:43Z</cp:lastPrinted>
  <dcterms:created xsi:type="dcterms:W3CDTF">2012-03-05T18:56:04Z</dcterms:created>
  <dcterms:modified xsi:type="dcterms:W3CDTF">2022-11-21T19:07:27Z</dcterms:modified>
</cp:coreProperties>
</file>